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000" windowHeight="10605" tabRatio="722" firstSheet="2" activeTab="2"/>
  </bookViews>
  <sheets>
    <sheet name="77555旧排期" sheetId="11" state="hidden" r:id="rId1"/>
    <sheet name="77555 迷你房子 旧排期" sheetId="12" state="hidden" r:id="rId2"/>
    <sheet name="77555 迷你房子" sheetId="4" r:id="rId3"/>
    <sheet name="车缝MA " sheetId="6" r:id="rId4"/>
    <sheet name="生产MA " sheetId="8" r:id="rId5"/>
    <sheet name="包装MA" sheetId="3" r:id="rId6"/>
    <sheet name="Capsule Ratio" sheetId="7" r:id="rId7"/>
    <sheet name="配比" sheetId="9" r:id="rId8"/>
    <sheet name="取消单" sheetId="10" r:id="rId9"/>
  </sheets>
  <externalReferences>
    <externalReference r:id="rId10"/>
    <externalReference r:id="rId11"/>
    <externalReference r:id="rId12"/>
    <externalReference r:id="rId13"/>
  </externalReferences>
  <definedNames>
    <definedName name="_xlnm._FilterDatabase" localSheetId="0" hidden="1">'77555旧排期'!$A$3:$CC$664</definedName>
    <definedName name="_xlnm._FilterDatabase" localSheetId="1" hidden="1">'77555 迷你房子 旧排期'!$3:$614</definedName>
    <definedName name="_xlnm._FilterDatabase" localSheetId="2" hidden="1">'77555 迷你房子'!$3:$134</definedName>
    <definedName name="_xlnm._FilterDatabase" localSheetId="4" hidden="1">'生产MA '!$A$5:$AB$99</definedName>
    <definedName name="_xlnm._FilterDatabase" localSheetId="5" hidden="1">包装MA!$A$4:$AI$314</definedName>
    <definedName name="_xlnm._FilterDatabase" localSheetId="6" hidden="1">'Capsule Ratio'!$A$2:$J$67</definedName>
    <definedName name="_xlnm._FilterDatabase" localSheetId="7" hidden="1">配比!$A$2:$J$66</definedName>
    <definedName name="_xlnm._FilterDatabase" localSheetId="8" hidden="1">取消单!$A$1:$CK$72</definedName>
    <definedName name="cavity">'[1]Form-003'!#REF!</definedName>
    <definedName name="Code">'[2]CQS Code(rev 38)'!$B$7:$E$1000</definedName>
    <definedName name="cycle.time">'[1]Form-003'!#REF!</definedName>
    <definedName name="GDE">[3]基础表!#REF!</definedName>
    <definedName name="mold.color">'[1]Form-003'!#REF!</definedName>
    <definedName name="mold.cost">'[1]Form-003'!#REF!</definedName>
    <definedName name="mold.height">'[1]Form-003'!#REF!</definedName>
    <definedName name="mold.length">'[1]Form-003'!#REF!</definedName>
    <definedName name="mold.material">'[1]Form-003'!#REF!</definedName>
    <definedName name="mold.name">'[1]Form-003'!#REF!</definedName>
    <definedName name="mold.number">'[1]Form-003'!#REF!</definedName>
    <definedName name="mold.partweight">'[1]Form-003'!#REF!</definedName>
    <definedName name="mold.usage">'[1]Form-003'!#REF!</definedName>
    <definedName name="mold.width">'[1]Form-003'!#REF!</definedName>
    <definedName name="new_sum">#REF!</definedName>
    <definedName name="part.list">'[1]Form-003'!#REF!</definedName>
    <definedName name="PI_IN">#REF!</definedName>
    <definedName name="PI_SUM">#REF!</definedName>
    <definedName name="PI_SUM_SALES">#REF!</definedName>
    <definedName name="Prepared.By">'[1]Form-003'!#REF!</definedName>
    <definedName name="Ref.Number">'[1]Form-003'!#REF!</definedName>
    <definedName name="Revised.By">'[1]Form-003'!#REF!</definedName>
    <definedName name="sd">[3]基础表!#REF!</definedName>
    <definedName name="tool.plan">'[1]Form-003'!#REF!</definedName>
    <definedName name="up">'[1]Form-003'!#REF!</definedName>
    <definedName name="Vendor">'[1]Form-003'!#REF!</definedName>
    <definedName name="类别">[3]基础表!#REF!</definedName>
    <definedName name="类别1">[3]基础表!#REF!</definedName>
    <definedName name="领料单">[3]基础表!#REF!</definedName>
    <definedName name="收料单">[3]基础表!#REF!</definedName>
    <definedName name="一部">[3]基础表!#REF!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C6" authorId="0">
      <text>
        <r>
          <rPr>
            <b/>
            <sz val="14"/>
            <rFont val="宋体"/>
            <charset val="134"/>
          </rPr>
          <t>Administrator:</t>
        </r>
        <r>
          <rPr>
            <sz val="14"/>
            <rFont val="宋体"/>
            <charset val="134"/>
          </rPr>
          <t xml:space="preserve">
0001705 11/22 30 pcs A一楼B6</t>
        </r>
      </text>
    </comment>
    <comment ref="AC8" authorId="0">
      <text>
        <r>
          <rPr>
            <b/>
            <sz val="14"/>
            <rFont val="宋体"/>
            <charset val="134"/>
          </rPr>
          <t>Administrator:</t>
        </r>
        <r>
          <rPr>
            <sz val="14"/>
            <rFont val="宋体"/>
            <charset val="134"/>
          </rPr>
          <t xml:space="preserve">
0000459 4/17 30 pcs 
4/18 退回湖南返工
0000462 4/19 30 pcs 莫海军A栋一楼</t>
        </r>
      </text>
    </comment>
    <comment ref="AC9" authorId="0">
      <text>
        <r>
          <rPr>
            <b/>
            <sz val="14"/>
            <rFont val="宋体"/>
            <charset val="134"/>
          </rPr>
          <t>Administrator:</t>
        </r>
        <r>
          <rPr>
            <sz val="14"/>
            <rFont val="宋体"/>
            <charset val="134"/>
          </rPr>
          <t xml:space="preserve">
0000459 4/17 50 pcs 
4/18 退回湖南返工
0000462 4/19 50 pcs 莫海军A栋一楼</t>
        </r>
      </text>
    </comment>
    <comment ref="AC10" authorId="0">
      <text>
        <r>
          <rPr>
            <b/>
            <sz val="14"/>
            <rFont val="宋体"/>
            <charset val="134"/>
          </rPr>
          <t>Administrator:</t>
        </r>
        <r>
          <rPr>
            <sz val="14"/>
            <rFont val="宋体"/>
            <charset val="134"/>
          </rPr>
          <t xml:space="preserve">
0000418 4/20 1000 pcs</t>
        </r>
      </text>
    </comment>
    <comment ref="AC11" authorId="0">
      <text>
        <r>
          <rPr>
            <b/>
            <sz val="14"/>
            <rFont val="宋体"/>
            <charset val="134"/>
          </rPr>
          <t>Administrator:</t>
        </r>
        <r>
          <rPr>
            <sz val="14"/>
            <rFont val="宋体"/>
            <charset val="134"/>
          </rPr>
          <t xml:space="preserve">
0000418 4/20 650 pcs</t>
        </r>
      </text>
    </comment>
    <comment ref="AC12" authorId="0">
      <text>
        <r>
          <rPr>
            <b/>
            <sz val="14"/>
            <rFont val="宋体"/>
            <charset val="134"/>
          </rPr>
          <t>Administrator:</t>
        </r>
        <r>
          <rPr>
            <sz val="14"/>
            <rFont val="宋体"/>
            <charset val="134"/>
          </rPr>
          <t xml:space="preserve">
0000418 4/20 2000 pcs</t>
        </r>
      </text>
    </comment>
    <comment ref="AC13" authorId="0">
      <text>
        <r>
          <rPr>
            <b/>
            <sz val="14"/>
            <rFont val="宋体"/>
            <charset val="134"/>
          </rPr>
          <t>Administrator:</t>
        </r>
        <r>
          <rPr>
            <sz val="14"/>
            <rFont val="宋体"/>
            <charset val="134"/>
          </rPr>
          <t xml:space="preserve">
0000412 4/27 480 pcs</t>
        </r>
      </text>
    </comment>
    <comment ref="AC14" authorId="0">
      <text>
        <r>
          <rPr>
            <b/>
            <sz val="14"/>
            <rFont val="宋体"/>
            <charset val="134"/>
          </rPr>
          <t>Administrator:</t>
        </r>
        <r>
          <rPr>
            <sz val="14"/>
            <rFont val="宋体"/>
            <charset val="134"/>
          </rPr>
          <t xml:space="preserve">
0000502 4/13 768 pcs 华兴三楼B5</t>
        </r>
      </text>
    </comment>
    <comment ref="AC15" authorId="0">
      <text>
        <r>
          <rPr>
            <b/>
            <sz val="14"/>
            <rFont val="宋体"/>
            <charset val="134"/>
          </rPr>
          <t>Administrator:</t>
        </r>
        <r>
          <rPr>
            <sz val="14"/>
            <rFont val="宋体"/>
            <charset val="134"/>
          </rPr>
          <t xml:space="preserve">
0000502 4/13 1578 pcs 华兴三楼B5</t>
        </r>
      </text>
    </comment>
    <comment ref="AC16" authorId="0">
      <text>
        <r>
          <rPr>
            <b/>
            <sz val="14"/>
            <rFont val="宋体"/>
            <charset val="134"/>
          </rPr>
          <t>Administrator:</t>
        </r>
        <r>
          <rPr>
            <sz val="14"/>
            <rFont val="宋体"/>
            <charset val="134"/>
          </rPr>
          <t xml:space="preserve">
0000502 4/13 1098 pcs 华兴三楼B5</t>
        </r>
      </text>
    </comment>
    <comment ref="AC17" authorId="0">
      <text>
        <r>
          <rPr>
            <b/>
            <sz val="14"/>
            <rFont val="宋体"/>
            <charset val="134"/>
          </rPr>
          <t>Administrator:</t>
        </r>
        <r>
          <rPr>
            <sz val="14"/>
            <rFont val="宋体"/>
            <charset val="134"/>
          </rPr>
          <t xml:space="preserve">
0000496 4/10 702 pcs 华兴三楼B13</t>
        </r>
      </text>
    </comment>
    <comment ref="AE17" authorId="0">
      <text>
        <r>
          <rPr>
            <b/>
            <sz val="14"/>
            <rFont val="宋体"/>
            <charset val="134"/>
          </rPr>
          <t>Administrator:</t>
        </r>
        <r>
          <rPr>
            <sz val="14"/>
            <rFont val="宋体"/>
            <charset val="134"/>
          </rPr>
          <t xml:space="preserve">
3/19上 白色防盗贴纸 702 pcs
3/22上 SSCC外箱贴纸 54 pcs</t>
        </r>
      </text>
    </comment>
    <comment ref="AC18" authorId="0">
      <text>
        <r>
          <rPr>
            <b/>
            <sz val="14"/>
            <rFont val="宋体"/>
            <charset val="134"/>
          </rPr>
          <t>Administrator:</t>
        </r>
        <r>
          <rPr>
            <sz val="14"/>
            <rFont val="宋体"/>
            <charset val="134"/>
          </rPr>
          <t xml:space="preserve">
0000496 4/10 4914 pcs 华兴三楼A24</t>
        </r>
      </text>
    </comment>
    <comment ref="AE18" authorId="0">
      <text>
        <r>
          <rPr>
            <b/>
            <sz val="14"/>
            <rFont val="宋体"/>
            <charset val="134"/>
          </rPr>
          <t>Administrator:</t>
        </r>
        <r>
          <rPr>
            <sz val="14"/>
            <rFont val="宋体"/>
            <charset val="134"/>
          </rPr>
          <t xml:space="preserve">
3/19上 白色防盗贴纸 4914 pcs
3/22上 SSCC外箱贴纸 378 pcs</t>
        </r>
      </text>
    </comment>
    <comment ref="AC19" authorId="0">
      <text>
        <r>
          <rPr>
            <b/>
            <sz val="14"/>
            <rFont val="宋体"/>
            <charset val="134"/>
          </rPr>
          <t>Administrator:</t>
        </r>
        <r>
          <rPr>
            <sz val="14"/>
            <rFont val="宋体"/>
            <charset val="134"/>
          </rPr>
          <t xml:space="preserve">
0000496 4/10 4914 pcs 华兴三楼A24</t>
        </r>
      </text>
    </comment>
    <comment ref="AE19" authorId="0">
      <text>
        <r>
          <rPr>
            <b/>
            <sz val="14"/>
            <rFont val="宋体"/>
            <charset val="134"/>
          </rPr>
          <t>Administrator:</t>
        </r>
        <r>
          <rPr>
            <sz val="14"/>
            <rFont val="宋体"/>
            <charset val="134"/>
          </rPr>
          <t xml:space="preserve">
3/19上 白色防盗贴纸 4914 pcs
3/22上 SSCC外箱贴纸 378 pcs</t>
        </r>
      </text>
    </comment>
    <comment ref="AC20" authorId="0">
      <text>
        <r>
          <rPr>
            <sz val="14"/>
            <rFont val="宋体"/>
            <charset val="134"/>
          </rPr>
          <t>Administrator:
0000459 4/17 21489 pcs 华兴三楼A12</t>
        </r>
      </text>
    </comment>
    <comment ref="AE20" authorId="0">
      <text>
        <r>
          <rPr>
            <b/>
            <sz val="14"/>
            <rFont val="宋体"/>
            <charset val="134"/>
          </rPr>
          <t>Administrator:</t>
        </r>
        <r>
          <rPr>
            <sz val="14"/>
            <rFont val="宋体"/>
            <charset val="134"/>
          </rPr>
          <t xml:space="preserve">
3/25上 条码贴纸 20000 pcs</t>
        </r>
      </text>
    </comment>
    <comment ref="AC21" authorId="0">
      <text>
        <r>
          <rPr>
            <b/>
            <sz val="14"/>
            <rFont val="宋体"/>
            <charset val="134"/>
          </rPr>
          <t>Administrator:</t>
        </r>
        <r>
          <rPr>
            <sz val="14"/>
            <rFont val="宋体"/>
            <charset val="134"/>
          </rPr>
          <t xml:space="preserve">
0000502 4/13 8500 pcs 华兴三楼A11</t>
        </r>
      </text>
    </comment>
    <comment ref="AE21" authorId="0">
      <text>
        <r>
          <rPr>
            <b/>
            <sz val="14"/>
            <rFont val="宋体"/>
            <charset val="134"/>
          </rPr>
          <t>Administrator:</t>
        </r>
        <r>
          <rPr>
            <sz val="14"/>
            <rFont val="宋体"/>
            <charset val="134"/>
          </rPr>
          <t xml:space="preserve">
3/25上 德国callout贴纸 8500 pcs</t>
        </r>
      </text>
    </comment>
    <comment ref="AC22" authorId="0">
      <text>
        <r>
          <rPr>
            <b/>
            <sz val="14"/>
            <rFont val="宋体"/>
            <charset val="134"/>
          </rPr>
          <t>Administrator:</t>
        </r>
        <r>
          <rPr>
            <sz val="14"/>
            <rFont val="宋体"/>
            <charset val="134"/>
          </rPr>
          <t xml:space="preserve">
0000502 4/13 2500 pcs 华兴三楼A11</t>
        </r>
      </text>
    </comment>
    <comment ref="AE22" authorId="0">
      <text>
        <r>
          <rPr>
            <b/>
            <sz val="14"/>
            <rFont val="宋体"/>
            <charset val="134"/>
          </rPr>
          <t>Administrator:</t>
        </r>
        <r>
          <rPr>
            <sz val="14"/>
            <rFont val="宋体"/>
            <charset val="134"/>
          </rPr>
          <t xml:space="preserve">
3/25上 德国callout贴纸 2500 pcs</t>
        </r>
      </text>
    </comment>
    <comment ref="AC23" authorId="0">
      <text>
        <r>
          <rPr>
            <sz val="14"/>
            <rFont val="宋体"/>
            <charset val="134"/>
          </rPr>
          <t>Administrator:
0000459 4/17 1001 pcs 华兴一楼F4</t>
        </r>
      </text>
    </comment>
    <comment ref="AE23" authorId="0">
      <text>
        <r>
          <rPr>
            <b/>
            <sz val="14"/>
            <rFont val="宋体"/>
            <charset val="134"/>
          </rPr>
          <t>Administrator:</t>
        </r>
        <r>
          <rPr>
            <sz val="14"/>
            <rFont val="宋体"/>
            <charset val="134"/>
          </rPr>
          <t xml:space="preserve">
3/19上 白色防盗贴纸 1001pcs
3/29上 Kmart外箱贴纸 77 pcs</t>
        </r>
      </text>
    </comment>
    <comment ref="AC24" authorId="0">
      <text>
        <r>
          <rPr>
            <sz val="14"/>
            <rFont val="宋体"/>
            <charset val="134"/>
          </rPr>
          <t xml:space="preserve">Administrator:
0000459 4/17 2574 pcs 华兴一楼F4
</t>
        </r>
      </text>
    </comment>
    <comment ref="AE24" authorId="0">
      <text>
        <r>
          <rPr>
            <b/>
            <sz val="14"/>
            <rFont val="宋体"/>
            <charset val="134"/>
          </rPr>
          <t>Administrator:</t>
        </r>
        <r>
          <rPr>
            <sz val="14"/>
            <rFont val="宋体"/>
            <charset val="134"/>
          </rPr>
          <t xml:space="preserve">
3/19上 白色防盗贴纸 2574 pc
3/29上 Kmart外箱贴纸 198 pcs
</t>
        </r>
      </text>
    </comment>
    <comment ref="AC25" authorId="0">
      <text>
        <r>
          <rPr>
            <sz val="14"/>
            <rFont val="宋体"/>
            <charset val="134"/>
          </rPr>
          <t xml:space="preserve">Administrator:
0000459 4/17 3679 pcs 华兴一楼F4
</t>
        </r>
      </text>
    </comment>
    <comment ref="AE25" authorId="0">
      <text>
        <r>
          <rPr>
            <b/>
            <sz val="14"/>
            <rFont val="宋体"/>
            <charset val="134"/>
          </rPr>
          <t>Administrator:</t>
        </r>
        <r>
          <rPr>
            <sz val="14"/>
            <rFont val="宋体"/>
            <charset val="134"/>
          </rPr>
          <t xml:space="preserve">
3/19上 白色防盗贴纸 3679 pcs
3/29上 Kmart外箱贴纸 283 pcs
</t>
        </r>
      </text>
    </comment>
    <comment ref="AC26" authorId="0">
      <text>
        <r>
          <rPr>
            <b/>
            <sz val="14"/>
            <rFont val="宋体"/>
            <charset val="134"/>
          </rPr>
          <t>Administrator:</t>
        </r>
        <r>
          <rPr>
            <sz val="14"/>
            <rFont val="宋体"/>
            <charset val="134"/>
          </rPr>
          <t xml:space="preserve">
0000460 4/18 4810 pcs华兴三楼30</t>
        </r>
      </text>
    </comment>
    <comment ref="AE26" authorId="0">
      <text>
        <r>
          <rPr>
            <b/>
            <sz val="14"/>
            <rFont val="宋体"/>
            <charset val="134"/>
          </rPr>
          <t>Administrator:</t>
        </r>
        <r>
          <rPr>
            <sz val="14"/>
            <rFont val="宋体"/>
            <charset val="134"/>
          </rPr>
          <t xml:space="preserve">
3/18上 环保标贴纸 4810 pcs</t>
        </r>
      </text>
    </comment>
    <comment ref="AC27" authorId="0">
      <text>
        <r>
          <rPr>
            <b/>
            <sz val="14"/>
            <rFont val="宋体"/>
            <charset val="134"/>
          </rPr>
          <t>Administrator:</t>
        </r>
        <r>
          <rPr>
            <sz val="14"/>
            <rFont val="宋体"/>
            <charset val="134"/>
          </rPr>
          <t xml:space="preserve">
0000428 4/24 3000 pcs 华兴三楼B8</t>
        </r>
      </text>
    </comment>
    <comment ref="AE27" authorId="0">
      <text>
        <r>
          <rPr>
            <b/>
            <sz val="14"/>
            <rFont val="宋体"/>
            <charset val="134"/>
          </rPr>
          <t>Administrator:</t>
        </r>
        <r>
          <rPr>
            <sz val="14"/>
            <rFont val="宋体"/>
            <charset val="134"/>
          </rPr>
          <t xml:space="preserve">
3/29上 进口商贴纸 3000 pcs</t>
        </r>
      </text>
    </comment>
    <comment ref="AC28" authorId="0">
      <text>
        <r>
          <rPr>
            <b/>
            <sz val="14"/>
            <rFont val="宋体"/>
            <charset val="134"/>
          </rPr>
          <t>Administrator:</t>
        </r>
        <r>
          <rPr>
            <sz val="14"/>
            <rFont val="宋体"/>
            <charset val="134"/>
          </rPr>
          <t xml:space="preserve">
0000425 4/24 3211 pcs</t>
        </r>
      </text>
    </comment>
    <comment ref="AE28" authorId="0">
      <text>
        <r>
          <rPr>
            <b/>
            <sz val="14"/>
            <rFont val="宋体"/>
            <charset val="134"/>
          </rPr>
          <t>Administrator:</t>
        </r>
        <r>
          <rPr>
            <sz val="14"/>
            <rFont val="宋体"/>
            <charset val="134"/>
          </rPr>
          <t xml:space="preserve">
4/9上 SSCC外箱贴纸 247 pcs</t>
        </r>
      </text>
    </comment>
    <comment ref="AC29" authorId="0">
      <text>
        <r>
          <rPr>
            <b/>
            <sz val="14"/>
            <rFont val="宋体"/>
            <charset val="134"/>
          </rPr>
          <t>Administrator:</t>
        </r>
        <r>
          <rPr>
            <sz val="14"/>
            <rFont val="宋体"/>
            <charset val="134"/>
          </rPr>
          <t xml:space="preserve">
0000428 4/24 3432 pcs</t>
        </r>
      </text>
    </comment>
    <comment ref="AE29" authorId="0">
      <text>
        <r>
          <rPr>
            <b/>
            <sz val="14"/>
            <rFont val="宋体"/>
            <charset val="134"/>
          </rPr>
          <t>Administrator:</t>
        </r>
        <r>
          <rPr>
            <sz val="14"/>
            <rFont val="宋体"/>
            <charset val="134"/>
          </rPr>
          <t xml:space="preserve">
3/19上 白色防盗贴纸 3432 pcs
4/11上 Kmart外箱贴纸 264 pcs</t>
        </r>
      </text>
    </comment>
    <comment ref="AC30" authorId="0">
      <text>
        <r>
          <rPr>
            <b/>
            <sz val="12"/>
            <rFont val="宋体"/>
            <charset val="134"/>
          </rPr>
          <t>Administrator:</t>
        </r>
        <r>
          <rPr>
            <sz val="12"/>
            <rFont val="宋体"/>
            <charset val="134"/>
          </rPr>
          <t xml:space="preserve">
0000423 4/23 1950 pcs</t>
        </r>
      </text>
    </comment>
    <comment ref="AE30" authorId="0">
      <text>
        <r>
          <rPr>
            <b/>
            <sz val="14"/>
            <rFont val="宋体"/>
            <charset val="134"/>
          </rPr>
          <t>Administrator:</t>
        </r>
        <r>
          <rPr>
            <sz val="14"/>
            <rFont val="宋体"/>
            <charset val="134"/>
          </rPr>
          <t xml:space="preserve">
3/25上 可移材质价格贴纸 1950 pcs</t>
        </r>
      </text>
    </comment>
    <comment ref="AC31" authorId="0">
      <text>
        <r>
          <rPr>
            <b/>
            <sz val="12"/>
            <rFont val="宋体"/>
            <charset val="134"/>
          </rPr>
          <t>Administrator:</t>
        </r>
        <r>
          <rPr>
            <sz val="12"/>
            <rFont val="宋体"/>
            <charset val="134"/>
          </rPr>
          <t xml:space="preserve">
0000420 4/22 13104 pcs 华兴一楼F4</t>
        </r>
      </text>
    </comment>
    <comment ref="AE31" authorId="0">
      <text>
        <r>
          <rPr>
            <b/>
            <sz val="14"/>
            <rFont val="宋体"/>
            <charset val="134"/>
          </rPr>
          <t>Administrator:</t>
        </r>
        <r>
          <rPr>
            <sz val="14"/>
            <rFont val="宋体"/>
            <charset val="134"/>
          </rPr>
          <t xml:space="preserve">
2/28上 进口商贴纸 13104 pcs</t>
        </r>
      </text>
    </comment>
    <comment ref="AC32" authorId="0">
      <text>
        <r>
          <rPr>
            <b/>
            <sz val="14"/>
            <rFont val="宋体"/>
            <charset val="134"/>
          </rPr>
          <t>Administrator:</t>
        </r>
        <r>
          <rPr>
            <sz val="14"/>
            <rFont val="宋体"/>
            <charset val="134"/>
          </rPr>
          <t xml:space="preserve">
0000418 4/20 3500 pcs 华兴三楼B9</t>
        </r>
      </text>
    </comment>
    <comment ref="AE32" authorId="0">
      <text>
        <r>
          <rPr>
            <b/>
            <sz val="14"/>
            <rFont val="宋体"/>
            <charset val="134"/>
          </rPr>
          <t>Administrator:</t>
        </r>
        <r>
          <rPr>
            <sz val="14"/>
            <rFont val="宋体"/>
            <charset val="134"/>
          </rPr>
          <t xml:space="preserve">
4/15上 德国callout贴纸 3500 pcs</t>
        </r>
      </text>
    </comment>
    <comment ref="AC33" authorId="0">
      <text>
        <r>
          <rPr>
            <b/>
            <sz val="14"/>
            <rFont val="宋体"/>
            <charset val="134"/>
          </rPr>
          <t>Administrator:</t>
        </r>
        <r>
          <rPr>
            <sz val="14"/>
            <rFont val="宋体"/>
            <charset val="134"/>
          </rPr>
          <t xml:space="preserve">
0000428 4/24 754 pcs 华兴三楼B13</t>
        </r>
      </text>
    </comment>
    <comment ref="AE33" authorId="0">
      <text>
        <r>
          <rPr>
            <b/>
            <sz val="14"/>
            <rFont val="宋体"/>
            <charset val="134"/>
          </rPr>
          <t>Administrator:</t>
        </r>
        <r>
          <rPr>
            <sz val="14"/>
            <rFont val="宋体"/>
            <charset val="134"/>
          </rPr>
          <t xml:space="preserve">
3/19上 白色防盗贴纸 754 pcs
4/9上 KMart外箱贴纸 58 pcs</t>
        </r>
      </text>
    </comment>
    <comment ref="AC34" authorId="0">
      <text>
        <r>
          <rPr>
            <b/>
            <sz val="14"/>
            <rFont val="宋体"/>
            <charset val="134"/>
          </rPr>
          <t>Administrator:</t>
        </r>
        <r>
          <rPr>
            <sz val="14"/>
            <rFont val="宋体"/>
            <charset val="134"/>
          </rPr>
          <t xml:space="preserve">
0000412 4/27 15050 pcs</t>
        </r>
      </text>
    </comment>
    <comment ref="AC35" authorId="0">
      <text>
        <r>
          <rPr>
            <b/>
            <sz val="14"/>
            <rFont val="宋体"/>
            <charset val="134"/>
          </rPr>
          <t>Administrator:</t>
        </r>
        <r>
          <rPr>
            <sz val="14"/>
            <rFont val="宋体"/>
            <charset val="134"/>
          </rPr>
          <t xml:space="preserve">
0000409 4/26 8346 pcs华兴三B4
</t>
        </r>
      </text>
    </comment>
    <comment ref="AE35" authorId="0">
      <text>
        <r>
          <rPr>
            <b/>
            <sz val="12"/>
            <rFont val="宋体"/>
            <charset val="134"/>
          </rPr>
          <t>Administrator:</t>
        </r>
        <r>
          <rPr>
            <sz val="12"/>
            <rFont val="宋体"/>
            <charset val="134"/>
          </rPr>
          <t xml:space="preserve">
4/9上 Kmart 外箱贴纸 642 pcs
4/13上白色防盗贴纸 8346 pcs</t>
        </r>
      </text>
    </comment>
    <comment ref="AC36" authorId="0">
      <text>
        <r>
          <rPr>
            <b/>
            <sz val="14"/>
            <rFont val="宋体"/>
            <charset val="134"/>
          </rPr>
          <t>Administrator:</t>
        </r>
        <r>
          <rPr>
            <sz val="14"/>
            <rFont val="宋体"/>
            <charset val="134"/>
          </rPr>
          <t xml:space="preserve">
0000409 4/26 4500 pcs华兴三B7
</t>
        </r>
      </text>
    </comment>
    <comment ref="AC37" authorId="0">
      <text>
        <r>
          <rPr>
            <b/>
            <sz val="14"/>
            <rFont val="宋体"/>
            <charset val="134"/>
          </rPr>
          <t>Administrator:</t>
        </r>
        <r>
          <rPr>
            <sz val="14"/>
            <rFont val="宋体"/>
            <charset val="134"/>
          </rPr>
          <t xml:space="preserve">
0000409 4/26 3000 pcs华兴三B6
</t>
        </r>
      </text>
    </comment>
    <comment ref="AE37" authorId="0">
      <text>
        <r>
          <rPr>
            <b/>
            <sz val="14"/>
            <rFont val="宋体"/>
            <charset val="134"/>
          </rPr>
          <t>Administrator:</t>
        </r>
        <r>
          <rPr>
            <sz val="14"/>
            <rFont val="宋体"/>
            <charset val="134"/>
          </rPr>
          <t xml:space="preserve">
3/25上 环保标贴纸 3000 pcs</t>
        </r>
      </text>
    </comment>
    <comment ref="AC38" authorId="0">
      <text>
        <r>
          <rPr>
            <b/>
            <sz val="14"/>
            <rFont val="宋体"/>
            <charset val="134"/>
          </rPr>
          <t>Administrator:</t>
        </r>
        <r>
          <rPr>
            <sz val="14"/>
            <rFont val="宋体"/>
            <charset val="134"/>
          </rPr>
          <t xml:space="preserve">
0000415 4/30 888 pcs</t>
        </r>
      </text>
    </comment>
    <comment ref="AE38" authorId="0">
      <text>
        <r>
          <rPr>
            <b/>
            <sz val="14"/>
            <rFont val="宋体"/>
            <charset val="134"/>
          </rPr>
          <t>Administrator:</t>
        </r>
        <r>
          <rPr>
            <sz val="14"/>
            <rFont val="宋体"/>
            <charset val="134"/>
          </rPr>
          <t xml:space="preserve">
3/13上 环保标贴纸 1524 pcs
4/2上 亚马逊外箱贴纸 37 pcs
</t>
        </r>
      </text>
    </comment>
    <comment ref="AC39" authorId="0">
      <text>
        <r>
          <rPr>
            <b/>
            <sz val="14"/>
            <rFont val="宋体"/>
            <charset val="134"/>
          </rPr>
          <t>Administrator:</t>
        </r>
        <r>
          <rPr>
            <sz val="14"/>
            <rFont val="宋体"/>
            <charset val="134"/>
          </rPr>
          <t xml:space="preserve">
0000415 4/30 648 pcs</t>
        </r>
      </text>
    </comment>
    <comment ref="AE39" authorId="0">
      <text>
        <r>
          <rPr>
            <b/>
            <sz val="14"/>
            <rFont val="宋体"/>
            <charset val="134"/>
          </rPr>
          <t>Administrator:</t>
        </r>
        <r>
          <rPr>
            <sz val="14"/>
            <rFont val="宋体"/>
            <charset val="134"/>
          </rPr>
          <t xml:space="preserve">
3/26上 环保标贴纸 648 pcs
4/3上 亚马逊外箱贴纸 27 pcs</t>
        </r>
      </text>
    </comment>
    <comment ref="AC40" authorId="0">
      <text>
        <r>
          <rPr>
            <b/>
            <sz val="14"/>
            <rFont val="宋体"/>
            <charset val="134"/>
          </rPr>
          <t>Administrator:</t>
        </r>
        <r>
          <rPr>
            <sz val="14"/>
            <rFont val="宋体"/>
            <charset val="134"/>
          </rPr>
          <t xml:space="preserve">
0000415 4/30 624 pcs</t>
        </r>
      </text>
    </comment>
    <comment ref="AE40" authorId="0">
      <text>
        <r>
          <rPr>
            <b/>
            <sz val="14"/>
            <rFont val="宋体"/>
            <charset val="134"/>
          </rPr>
          <t>Administrator:</t>
        </r>
        <r>
          <rPr>
            <sz val="14"/>
            <rFont val="宋体"/>
            <charset val="134"/>
          </rPr>
          <t xml:space="preserve">
3/26上 环保标贴纸 648 pcs
4/2上 亚马逊外箱 26 pcs</t>
        </r>
      </text>
    </comment>
    <comment ref="AC41" authorId="0">
      <text>
        <r>
          <rPr>
            <b/>
            <sz val="14"/>
            <rFont val="宋体"/>
            <charset val="134"/>
          </rPr>
          <t>Administrator:</t>
        </r>
        <r>
          <rPr>
            <sz val="14"/>
            <rFont val="宋体"/>
            <charset val="134"/>
          </rPr>
          <t xml:space="preserve">
0000415 4/30 504 pcs</t>
        </r>
      </text>
    </comment>
    <comment ref="AE41" authorId="0">
      <text>
        <r>
          <rPr>
            <b/>
            <sz val="14"/>
            <rFont val="宋体"/>
            <charset val="134"/>
          </rPr>
          <t>Administrator:</t>
        </r>
        <r>
          <rPr>
            <sz val="14"/>
            <rFont val="宋体"/>
            <charset val="134"/>
          </rPr>
          <t xml:space="preserve">
3/26上 环保标贴纸 648 pcs
4/8上 亚马逊外箱贴纸 24 pcs</t>
        </r>
      </text>
    </comment>
    <comment ref="AC42" authorId="0">
      <text>
        <r>
          <rPr>
            <b/>
            <sz val="14"/>
            <rFont val="宋体"/>
            <charset val="134"/>
          </rPr>
          <t>Administrator:</t>
        </r>
        <r>
          <rPr>
            <sz val="14"/>
            <rFont val="宋体"/>
            <charset val="134"/>
          </rPr>
          <t xml:space="preserve">
0000412 4/27 2760 pcs</t>
        </r>
      </text>
    </comment>
    <comment ref="AC43" authorId="0">
      <text>
        <r>
          <rPr>
            <b/>
            <sz val="14"/>
            <rFont val="宋体"/>
            <charset val="134"/>
          </rPr>
          <t>Administrator:</t>
        </r>
        <r>
          <rPr>
            <sz val="14"/>
            <rFont val="宋体"/>
            <charset val="134"/>
          </rPr>
          <t xml:space="preserve">
0000412 4/27 900 pcs</t>
        </r>
      </text>
    </comment>
    <comment ref="AC44" authorId="0">
      <text>
        <r>
          <rPr>
            <b/>
            <sz val="16"/>
            <rFont val="宋体"/>
            <charset val="134"/>
          </rPr>
          <t>Administrator:</t>
        </r>
        <r>
          <rPr>
            <sz val="16"/>
            <rFont val="宋体"/>
            <charset val="134"/>
          </rPr>
          <t xml:space="preserve">
0000375 5/7 11000 pcs</t>
        </r>
      </text>
    </comment>
    <comment ref="AE44" authorId="0">
      <text>
        <r>
          <rPr>
            <b/>
            <sz val="14"/>
            <rFont val="宋体"/>
            <charset val="134"/>
          </rPr>
          <t>Administrator:</t>
        </r>
        <r>
          <rPr>
            <sz val="14"/>
            <rFont val="宋体"/>
            <charset val="134"/>
          </rPr>
          <t xml:space="preserve">
3/5上 Event label贴纸 440 pcs
4/6上 客供外箱条码贴纸 444 pcs</t>
        </r>
      </text>
    </comment>
    <comment ref="AC45" authorId="0">
      <text>
        <r>
          <rPr>
            <b/>
            <sz val="16"/>
            <rFont val="宋体"/>
            <charset val="134"/>
          </rPr>
          <t>Administrator:</t>
        </r>
        <r>
          <rPr>
            <sz val="16"/>
            <rFont val="宋体"/>
            <charset val="134"/>
          </rPr>
          <t xml:space="preserve">
0000375 5/7 1524 pcs</t>
        </r>
      </text>
    </comment>
    <comment ref="AE45" authorId="0">
      <text>
        <r>
          <rPr>
            <b/>
            <sz val="14"/>
            <rFont val="宋体"/>
            <charset val="134"/>
          </rPr>
          <t>Administrator:</t>
        </r>
        <r>
          <rPr>
            <sz val="14"/>
            <rFont val="宋体"/>
            <charset val="134"/>
          </rPr>
          <t xml:space="preserve">
3/13上 环保标贴纸 1524 pcs
4/2上 亚马逊外箱贴纸 127 pcs</t>
        </r>
      </text>
    </comment>
    <comment ref="AC46" authorId="0">
      <text>
        <r>
          <rPr>
            <b/>
            <sz val="16"/>
            <rFont val="宋体"/>
            <charset val="134"/>
          </rPr>
          <t>Administrator:</t>
        </r>
        <r>
          <rPr>
            <sz val="16"/>
            <rFont val="宋体"/>
            <charset val="134"/>
          </rPr>
          <t xml:space="preserve">
0000375 5/7 1512 pcs</t>
        </r>
      </text>
    </comment>
    <comment ref="AE46" authorId="0">
      <text>
        <r>
          <rPr>
            <b/>
            <sz val="14"/>
            <rFont val="宋体"/>
            <charset val="134"/>
          </rPr>
          <t>Administrator:</t>
        </r>
        <r>
          <rPr>
            <sz val="14"/>
            <rFont val="宋体"/>
            <charset val="134"/>
          </rPr>
          <t xml:space="preserve">
3/26上 环保标贴纸 3024pcs
4/3上 亚马逊外箱贴纸 126pcs</t>
        </r>
      </text>
    </comment>
    <comment ref="AC47" authorId="0">
      <text>
        <r>
          <rPr>
            <b/>
            <sz val="16"/>
            <rFont val="宋体"/>
            <charset val="134"/>
          </rPr>
          <t>Administrator:</t>
        </r>
        <r>
          <rPr>
            <sz val="16"/>
            <rFont val="宋体"/>
            <charset val="134"/>
          </rPr>
          <t xml:space="preserve">
0000375 5/7 936 pcs</t>
        </r>
      </text>
    </comment>
    <comment ref="AE47" authorId="0">
      <text>
        <r>
          <rPr>
            <b/>
            <sz val="14"/>
            <rFont val="宋体"/>
            <charset val="134"/>
          </rPr>
          <t>Administrator:</t>
        </r>
        <r>
          <rPr>
            <sz val="14"/>
            <rFont val="宋体"/>
            <charset val="134"/>
          </rPr>
          <t xml:space="preserve">
3/29上 环保标贴纸 4032 pcs
4/2上 亚马逊外箱贴纸 78 pcs</t>
        </r>
      </text>
    </comment>
    <comment ref="AC48" authorId="0">
      <text>
        <r>
          <rPr>
            <b/>
            <sz val="16"/>
            <rFont val="宋体"/>
            <charset val="134"/>
          </rPr>
          <t>Administrator:</t>
        </r>
        <r>
          <rPr>
            <sz val="16"/>
            <rFont val="宋体"/>
            <charset val="134"/>
          </rPr>
          <t xml:space="preserve">
0000375 5/7 504 pcs</t>
        </r>
      </text>
    </comment>
    <comment ref="AE48" authorId="0">
      <text>
        <r>
          <rPr>
            <b/>
            <sz val="14"/>
            <rFont val="宋体"/>
            <charset val="134"/>
          </rPr>
          <t>Administrator:</t>
        </r>
        <r>
          <rPr>
            <sz val="14"/>
            <rFont val="宋体"/>
            <charset val="134"/>
          </rPr>
          <t xml:space="preserve">
3/26上 环保标贴纸 1008pcs
4/8上 亚马逊外箱贴纸 41 pcs</t>
        </r>
      </text>
    </comment>
    <comment ref="AC49" authorId="0">
      <text>
        <r>
          <rPr>
            <b/>
            <sz val="16"/>
            <rFont val="宋体"/>
            <charset val="134"/>
          </rPr>
          <t>Administrator:</t>
        </r>
        <r>
          <rPr>
            <sz val="16"/>
            <rFont val="宋体"/>
            <charset val="134"/>
          </rPr>
          <t xml:space="preserve">
0001991 5/7 2535 pcs</t>
        </r>
      </text>
    </comment>
    <comment ref="AC50" authorId="0">
      <text>
        <r>
          <rPr>
            <b/>
            <sz val="16"/>
            <rFont val="宋体"/>
            <charset val="134"/>
          </rPr>
          <t>Administrator:</t>
        </r>
        <r>
          <rPr>
            <sz val="16"/>
            <rFont val="宋体"/>
            <charset val="134"/>
          </rPr>
          <t xml:space="preserve">
0000375 5/7 1365 pcs</t>
        </r>
      </text>
    </comment>
    <comment ref="AC51" authorId="0">
      <text>
        <r>
          <rPr>
            <b/>
            <sz val="12"/>
            <rFont val="宋体"/>
            <charset val="134"/>
          </rPr>
          <t>Administrator:</t>
        </r>
        <r>
          <rPr>
            <sz val="12"/>
            <rFont val="宋体"/>
            <charset val="134"/>
          </rPr>
          <t xml:space="preserve">
0000370 5/6 520 pcs 华兴三楼A32</t>
        </r>
      </text>
    </comment>
    <comment ref="AE51" authorId="0">
      <text>
        <r>
          <rPr>
            <b/>
            <sz val="14"/>
            <rFont val="宋体"/>
            <charset val="134"/>
          </rPr>
          <t>Administrator:</t>
        </r>
        <r>
          <rPr>
            <sz val="14"/>
            <rFont val="宋体"/>
            <charset val="134"/>
          </rPr>
          <t xml:space="preserve">
4/13上 白色防盗贴纸 520 pcs
4/20上 KM外箱贴纸 40 pcs</t>
        </r>
      </text>
    </comment>
    <comment ref="AC52" authorId="0">
      <text>
        <r>
          <rPr>
            <b/>
            <sz val="12"/>
            <rFont val="宋体"/>
            <charset val="134"/>
          </rPr>
          <t>Administrator:</t>
        </r>
        <r>
          <rPr>
            <sz val="12"/>
            <rFont val="宋体"/>
            <charset val="134"/>
          </rPr>
          <t xml:space="preserve">
0000371 5/6 6565 pcs 华兴三楼B12</t>
        </r>
      </text>
    </comment>
    <comment ref="AE52" authorId="0">
      <text>
        <r>
          <rPr>
            <b/>
            <sz val="14"/>
            <rFont val="宋体"/>
            <charset val="134"/>
          </rPr>
          <t>Administrator:</t>
        </r>
        <r>
          <rPr>
            <sz val="14"/>
            <rFont val="宋体"/>
            <charset val="134"/>
          </rPr>
          <t xml:space="preserve">
4/13上 白色防盗贴纸 6565 pcs
4/20上 KM外箱贴纸 505pcs</t>
        </r>
      </text>
    </comment>
    <comment ref="AC53" authorId="0">
      <text>
        <r>
          <rPr>
            <b/>
            <sz val="12"/>
            <rFont val="宋体"/>
            <charset val="134"/>
          </rPr>
          <t>Administrator:</t>
        </r>
        <r>
          <rPr>
            <sz val="12"/>
            <rFont val="宋体"/>
            <charset val="134"/>
          </rPr>
          <t xml:space="preserve">
0000373 5/6 1152 pcs A栋一楼</t>
        </r>
      </text>
    </comment>
    <comment ref="AE53" authorId="0">
      <text>
        <r>
          <rPr>
            <b/>
            <sz val="14"/>
            <rFont val="宋体"/>
            <charset val="134"/>
          </rPr>
          <t>Administrator:</t>
        </r>
        <r>
          <rPr>
            <sz val="14"/>
            <rFont val="宋体"/>
            <charset val="134"/>
          </rPr>
          <t xml:space="preserve">
4/29上 客供RFID贴纸 1152 pcs</t>
        </r>
      </text>
    </comment>
    <comment ref="AC54" authorId="0">
      <text>
        <r>
          <rPr>
            <b/>
            <sz val="14"/>
            <rFont val="宋体"/>
            <charset val="134"/>
          </rPr>
          <t>Administrator:</t>
        </r>
        <r>
          <rPr>
            <sz val="14"/>
            <rFont val="宋体"/>
            <charset val="134"/>
          </rPr>
          <t xml:space="preserve">
0002002 5/9 2625 pcs华兴三楼B7
0000339 5/9 15750 pcs华兴三楼A8
0000357 5/10 28125 pcs华兴三楼A24
0000359 5/10 7500 pcs 华兴三楼B14</t>
        </r>
      </text>
    </comment>
    <comment ref="AE54" authorId="0">
      <text>
        <r>
          <rPr>
            <b/>
            <sz val="14"/>
            <rFont val="宋体"/>
            <charset val="134"/>
          </rPr>
          <t>Administrator:</t>
        </r>
        <r>
          <rPr>
            <sz val="14"/>
            <rFont val="宋体"/>
            <charset val="134"/>
          </rPr>
          <t xml:space="preserve">
3/5上 Event label贴纸 2160 pcs
4/6上 客供外箱条码贴纸 2182 pcs</t>
        </r>
      </text>
    </comment>
    <comment ref="AC55" authorId="0">
      <text>
        <r>
          <rPr>
            <b/>
            <sz val="14"/>
            <rFont val="宋体"/>
            <charset val="134"/>
          </rPr>
          <t>Administrator:</t>
        </r>
        <r>
          <rPr>
            <sz val="14"/>
            <rFont val="宋体"/>
            <charset val="134"/>
          </rPr>
          <t xml:space="preserve">
0000271 5/21 3300 pcs 按单款配件算 A一楼</t>
        </r>
      </text>
    </comment>
    <comment ref="AC56" authorId="0">
      <text>
        <r>
          <rPr>
            <b/>
            <sz val="14"/>
            <rFont val="宋体"/>
            <charset val="134"/>
          </rPr>
          <t>Administrator:</t>
        </r>
        <r>
          <rPr>
            <sz val="14"/>
            <rFont val="宋体"/>
            <charset val="134"/>
          </rPr>
          <t xml:space="preserve">
0000271 5/21 600 pcs
按单款配件算
A一楼</t>
        </r>
      </text>
    </comment>
    <comment ref="AC57" authorId="0">
      <text>
        <r>
          <rPr>
            <b/>
            <sz val="14"/>
            <rFont val="宋体"/>
            <charset val="134"/>
          </rPr>
          <t>Administrator:</t>
        </r>
        <r>
          <rPr>
            <sz val="14"/>
            <rFont val="宋体"/>
            <charset val="134"/>
          </rPr>
          <t xml:space="preserve">
0000324 5/16 300 pcs A一楼</t>
        </r>
      </text>
    </comment>
    <comment ref="AC58" authorId="0">
      <text>
        <r>
          <rPr>
            <b/>
            <sz val="14"/>
            <rFont val="宋体"/>
            <charset val="134"/>
          </rPr>
          <t>Administrator:</t>
        </r>
        <r>
          <rPr>
            <sz val="14"/>
            <rFont val="宋体"/>
            <charset val="134"/>
          </rPr>
          <t xml:space="preserve">
0000341 5/10 1152 pcs 华兴三楼B4</t>
        </r>
      </text>
    </comment>
    <comment ref="AE58" authorId="0">
      <text>
        <r>
          <rPr>
            <b/>
            <sz val="14"/>
            <rFont val="宋体"/>
            <charset val="134"/>
          </rPr>
          <t>Administrator:</t>
        </r>
        <r>
          <rPr>
            <sz val="14"/>
            <rFont val="宋体"/>
            <charset val="134"/>
          </rPr>
          <t xml:space="preserve">
4/29上 客供RFID贴纸 1152 pcs</t>
        </r>
      </text>
    </comment>
    <comment ref="AC59" authorId="0">
      <text>
        <r>
          <rPr>
            <b/>
            <sz val="14"/>
            <rFont val="宋体"/>
            <charset val="134"/>
          </rPr>
          <t>Administrator:</t>
        </r>
        <r>
          <rPr>
            <sz val="14"/>
            <rFont val="宋体"/>
            <charset val="134"/>
          </rPr>
          <t xml:space="preserve">
0000341 5/10 1152 pcs 华兴三楼B4</t>
        </r>
      </text>
    </comment>
    <comment ref="AE59" authorId="0">
      <text>
        <r>
          <rPr>
            <b/>
            <sz val="14"/>
            <rFont val="宋体"/>
            <charset val="134"/>
          </rPr>
          <t>Administrator:</t>
        </r>
        <r>
          <rPr>
            <sz val="14"/>
            <rFont val="宋体"/>
            <charset val="134"/>
          </rPr>
          <t xml:space="preserve">
4/29上 客供RFID贴纸 1152 pcs</t>
        </r>
      </text>
    </comment>
    <comment ref="AC60" authorId="0">
      <text>
        <r>
          <rPr>
            <b/>
            <sz val="14"/>
            <rFont val="宋体"/>
            <charset val="134"/>
          </rPr>
          <t>Administrator:</t>
        </r>
        <r>
          <rPr>
            <sz val="14"/>
            <rFont val="宋体"/>
            <charset val="134"/>
          </rPr>
          <t xml:space="preserve">
0000341 5/10 1152 pcs 华兴三楼B4</t>
        </r>
      </text>
    </comment>
    <comment ref="AE60" authorId="0">
      <text>
        <r>
          <rPr>
            <b/>
            <sz val="14"/>
            <rFont val="宋体"/>
            <charset val="134"/>
          </rPr>
          <t>Administrator:</t>
        </r>
        <r>
          <rPr>
            <sz val="14"/>
            <rFont val="宋体"/>
            <charset val="134"/>
          </rPr>
          <t xml:space="preserve">
4/29上 客供RFID贴纸 1152 pcs</t>
        </r>
      </text>
    </comment>
    <comment ref="AC61" authorId="0">
      <text>
        <r>
          <rPr>
            <b/>
            <sz val="14"/>
            <rFont val="宋体"/>
            <charset val="134"/>
          </rPr>
          <t>Administrator:</t>
        </r>
        <r>
          <rPr>
            <sz val="14"/>
            <rFont val="宋体"/>
            <charset val="134"/>
          </rPr>
          <t xml:space="preserve">
0000341 5/10 1152 pcs 华兴三楼B4</t>
        </r>
      </text>
    </comment>
    <comment ref="AE61" authorId="0">
      <text>
        <r>
          <rPr>
            <b/>
            <sz val="14"/>
            <rFont val="宋体"/>
            <charset val="134"/>
          </rPr>
          <t>Administrator:</t>
        </r>
        <r>
          <rPr>
            <sz val="14"/>
            <rFont val="宋体"/>
            <charset val="134"/>
          </rPr>
          <t xml:space="preserve">
4/29上 客供RFID贴纸 1152 pcs</t>
        </r>
      </text>
    </comment>
    <comment ref="AC62" authorId="0">
      <text>
        <r>
          <rPr>
            <b/>
            <sz val="14"/>
            <rFont val="宋体"/>
            <charset val="134"/>
          </rPr>
          <t>Administrator:</t>
        </r>
        <r>
          <rPr>
            <sz val="14"/>
            <rFont val="宋体"/>
            <charset val="134"/>
          </rPr>
          <t xml:space="preserve">
0000345 5/10 2100 pcs 华兴三楼B13</t>
        </r>
      </text>
    </comment>
    <comment ref="AE62" authorId="0">
      <text>
        <r>
          <rPr>
            <b/>
            <sz val="16"/>
            <rFont val="宋体"/>
            <charset val="134"/>
          </rPr>
          <t>Administrator:</t>
        </r>
        <r>
          <rPr>
            <sz val="16"/>
            <rFont val="宋体"/>
            <charset val="134"/>
          </rPr>
          <t xml:space="preserve">
4/17 进口商贴纸 2100 pcs</t>
        </r>
      </text>
    </comment>
    <comment ref="AC63" authorId="0">
      <text>
        <r>
          <rPr>
            <b/>
            <sz val="14"/>
            <rFont val="宋体"/>
            <charset val="134"/>
          </rPr>
          <t>Administrator:</t>
        </r>
        <r>
          <rPr>
            <sz val="14"/>
            <rFont val="宋体"/>
            <charset val="134"/>
          </rPr>
          <t xml:space="preserve">
0000313 5/13 1560 pcs 华兴三楼B13</t>
        </r>
      </text>
    </comment>
    <comment ref="AE63" authorId="0">
      <text>
        <r>
          <rPr>
            <b/>
            <sz val="14"/>
            <rFont val="宋体"/>
            <charset val="134"/>
          </rPr>
          <t>Administrator:</t>
        </r>
        <r>
          <rPr>
            <sz val="14"/>
            <rFont val="宋体"/>
            <charset val="134"/>
          </rPr>
          <t xml:space="preserve">
4/2上 德语警告语贴纸 1560 pcs
  EAN条码贴纸 1560 pcs
4/22上 客供价格贴纸 1582 pcs</t>
        </r>
      </text>
    </comment>
    <comment ref="AC64" authorId="0">
      <text>
        <r>
          <rPr>
            <b/>
            <sz val="14"/>
            <rFont val="宋体"/>
            <charset val="134"/>
          </rPr>
          <t>Administrator:</t>
        </r>
        <r>
          <rPr>
            <sz val="14"/>
            <rFont val="宋体"/>
            <charset val="134"/>
          </rPr>
          <t xml:space="preserve">
0000351 5/11 351 pcs 华兴三楼A17</t>
        </r>
      </text>
    </comment>
    <comment ref="AE64" authorId="0">
      <text>
        <r>
          <rPr>
            <b/>
            <sz val="14"/>
            <rFont val="宋体"/>
            <charset val="134"/>
          </rPr>
          <t>Administrator:</t>
        </r>
        <r>
          <rPr>
            <sz val="14"/>
            <rFont val="宋体"/>
            <charset val="134"/>
          </rPr>
          <t xml:space="preserve">
4/25上 白色防盗贴纸 351 pcs
4/29上 KM外箱贴纸 27 pcs</t>
        </r>
      </text>
    </comment>
    <comment ref="AC65" authorId="0">
      <text>
        <r>
          <rPr>
            <b/>
            <sz val="14"/>
            <rFont val="宋体"/>
            <charset val="134"/>
          </rPr>
          <t>Administrator:</t>
        </r>
        <r>
          <rPr>
            <sz val="14"/>
            <rFont val="宋体"/>
            <charset val="134"/>
          </rPr>
          <t xml:space="preserve">
0000351 5/11 5499 pcs华兴三楼A17
</t>
        </r>
      </text>
    </comment>
    <comment ref="AE65" authorId="0">
      <text>
        <r>
          <rPr>
            <b/>
            <sz val="14"/>
            <rFont val="宋体"/>
            <charset val="134"/>
          </rPr>
          <t>Administrator:</t>
        </r>
        <r>
          <rPr>
            <sz val="14"/>
            <rFont val="宋体"/>
            <charset val="134"/>
          </rPr>
          <t xml:space="preserve">
4/13上 白色防盗贴纸 5499 pcs
4/29上 KM外箱贴纸 423 pcs</t>
        </r>
      </text>
    </comment>
    <comment ref="AC66" authorId="0">
      <text>
        <r>
          <rPr>
            <b/>
            <sz val="14"/>
            <rFont val="宋体"/>
            <charset val="134"/>
          </rPr>
          <t>Administrator:</t>
        </r>
        <r>
          <rPr>
            <sz val="14"/>
            <rFont val="宋体"/>
            <charset val="134"/>
          </rPr>
          <t xml:space="preserve">
0000313 5/13 850 pcs 华兴三楼B13</t>
        </r>
      </text>
    </comment>
    <comment ref="AC67" authorId="0">
      <text>
        <r>
          <rPr>
            <b/>
            <sz val="14"/>
            <rFont val="宋体"/>
            <charset val="134"/>
          </rPr>
          <t>Administrator:</t>
        </r>
        <r>
          <rPr>
            <sz val="14"/>
            <rFont val="宋体"/>
            <charset val="134"/>
          </rPr>
          <t xml:space="preserve">
0000290 5/ 17 14800 pcs 华兴三楼A26</t>
        </r>
      </text>
    </comment>
    <comment ref="AC68" authorId="0">
      <text>
        <r>
          <rPr>
            <b/>
            <sz val="14"/>
            <rFont val="宋体"/>
            <charset val="134"/>
          </rPr>
          <t>Administrator:</t>
        </r>
        <r>
          <rPr>
            <sz val="14"/>
            <rFont val="宋体"/>
            <charset val="134"/>
          </rPr>
          <t xml:space="preserve">
0000318 5/14 3250 pcs A栋一楼</t>
        </r>
      </text>
    </comment>
    <comment ref="AE68" authorId="0">
      <text>
        <r>
          <rPr>
            <b/>
            <sz val="14"/>
            <rFont val="宋体"/>
            <charset val="134"/>
          </rPr>
          <t>Administrator:</t>
        </r>
        <r>
          <rPr>
            <sz val="14"/>
            <rFont val="宋体"/>
            <charset val="134"/>
          </rPr>
          <t xml:space="preserve">
5/2上 警告语贴纸 3250 pcs</t>
        </r>
      </text>
    </comment>
    <comment ref="AC69" authorId="0">
      <text>
        <r>
          <rPr>
            <b/>
            <sz val="14"/>
            <rFont val="宋体"/>
            <charset val="134"/>
          </rPr>
          <t>Administrator:</t>
        </r>
        <r>
          <rPr>
            <sz val="14"/>
            <rFont val="宋体"/>
            <charset val="134"/>
          </rPr>
          <t xml:space="preserve">
0000318 5/14 14800 pcs 华兴三楼A26</t>
        </r>
      </text>
    </comment>
    <comment ref="AC70" authorId="0">
      <text>
        <r>
          <rPr>
            <b/>
            <sz val="14"/>
            <rFont val="宋体"/>
            <charset val="134"/>
          </rPr>
          <t>Administrator:</t>
        </r>
        <r>
          <rPr>
            <sz val="14"/>
            <rFont val="宋体"/>
            <charset val="134"/>
          </rPr>
          <t xml:space="preserve">
0000296 5/18 14625 pcs 华兴三楼B2</t>
        </r>
      </text>
    </comment>
    <comment ref="AC71" authorId="0">
      <text>
        <r>
          <rPr>
            <b/>
            <sz val="14"/>
            <rFont val="宋体"/>
            <charset val="134"/>
          </rPr>
          <t>Administrator:</t>
        </r>
        <r>
          <rPr>
            <sz val="14"/>
            <rFont val="宋体"/>
            <charset val="134"/>
          </rPr>
          <t xml:space="preserve">
0000291 5/18 2496 pcs华兴三楼A26
</t>
        </r>
      </text>
    </comment>
    <comment ref="AC72" authorId="0">
      <text>
        <r>
          <rPr>
            <b/>
            <sz val="14"/>
            <rFont val="宋体"/>
            <charset val="134"/>
          </rPr>
          <t>Administrator:</t>
        </r>
        <r>
          <rPr>
            <sz val="14"/>
            <rFont val="宋体"/>
            <charset val="134"/>
          </rPr>
          <t xml:space="preserve">
0000291 5/18 1776 pcs 华兴三楼B14</t>
        </r>
      </text>
    </comment>
    <comment ref="AE72" authorId="0">
      <text>
        <r>
          <rPr>
            <b/>
            <sz val="14"/>
            <rFont val="宋体"/>
            <charset val="134"/>
          </rPr>
          <t>Administrator:</t>
        </r>
        <r>
          <rPr>
            <sz val="14"/>
            <rFont val="宋体"/>
            <charset val="134"/>
          </rPr>
          <t xml:space="preserve">
4/14上 空白贴纸 5496 pcs</t>
        </r>
      </text>
    </comment>
    <comment ref="AC73" authorId="0">
      <text>
        <r>
          <rPr>
            <b/>
            <sz val="14"/>
            <rFont val="宋体"/>
            <charset val="134"/>
          </rPr>
          <t>Administrator:</t>
        </r>
        <r>
          <rPr>
            <sz val="14"/>
            <rFont val="宋体"/>
            <charset val="134"/>
          </rPr>
          <t xml:space="preserve">
0000291 5/18 360 pcs 华兴三楼A26</t>
        </r>
      </text>
    </comment>
    <comment ref="AE73" authorId="0">
      <text>
        <r>
          <rPr>
            <b/>
            <sz val="12"/>
            <rFont val="宋体"/>
            <charset val="134"/>
          </rPr>
          <t>Administrator:</t>
        </r>
        <r>
          <rPr>
            <sz val="12"/>
            <rFont val="宋体"/>
            <charset val="134"/>
          </rPr>
          <t xml:space="preserve">
5/11上 亚马逊外箱贴纸 30 pcs
5/13上 空白贴纸 720 pcs</t>
        </r>
      </text>
    </comment>
    <comment ref="AC74" authorId="0">
      <text>
        <r>
          <rPr>
            <b/>
            <sz val="14"/>
            <rFont val="宋体"/>
            <charset val="134"/>
          </rPr>
          <t>Administrator:</t>
        </r>
        <r>
          <rPr>
            <sz val="14"/>
            <rFont val="宋体"/>
            <charset val="134"/>
          </rPr>
          <t xml:space="preserve">
0000291 5/18 456 pcs 华兴三楼A26</t>
        </r>
      </text>
    </comment>
    <comment ref="AE74" authorId="0">
      <text>
        <r>
          <rPr>
            <b/>
            <sz val="12"/>
            <rFont val="宋体"/>
            <charset val="134"/>
          </rPr>
          <t>Administrator:</t>
        </r>
        <r>
          <rPr>
            <sz val="12"/>
            <rFont val="宋体"/>
            <charset val="134"/>
          </rPr>
          <t xml:space="preserve">
5/11上 亚马逊外箱贴纸 38 pcs
5/13上 空白贴纸 912 pcs
</t>
        </r>
      </text>
    </comment>
    <comment ref="AC75" authorId="0">
      <text>
        <r>
          <rPr>
            <b/>
            <sz val="14"/>
            <rFont val="宋体"/>
            <charset val="134"/>
          </rPr>
          <t>Administrator:</t>
        </r>
        <r>
          <rPr>
            <sz val="14"/>
            <rFont val="宋体"/>
            <charset val="134"/>
          </rPr>
          <t xml:space="preserve">
0000291 5/18 1404 pcs 华兴三楼A26</t>
        </r>
      </text>
    </comment>
    <comment ref="AE75" authorId="0">
      <text>
        <r>
          <rPr>
            <b/>
            <sz val="12"/>
            <rFont val="宋体"/>
            <charset val="134"/>
          </rPr>
          <t>Administrator:</t>
        </r>
        <r>
          <rPr>
            <sz val="12"/>
            <rFont val="宋体"/>
            <charset val="134"/>
          </rPr>
          <t xml:space="preserve">
5/11上 亚马逊外箱贴纸 117 pcs
5/13上 空白贴纸 2808 pcs
</t>
        </r>
      </text>
    </comment>
    <comment ref="AC76" authorId="0">
      <text>
        <r>
          <rPr>
            <b/>
            <sz val="14"/>
            <rFont val="宋体"/>
            <charset val="134"/>
          </rPr>
          <t>Administrator:</t>
        </r>
        <r>
          <rPr>
            <sz val="14"/>
            <rFont val="宋体"/>
            <charset val="134"/>
          </rPr>
          <t xml:space="preserve">
0000291 5/18 1500 pcs华兴三楼A26
</t>
        </r>
      </text>
    </comment>
    <comment ref="AE76" authorId="0">
      <text>
        <r>
          <rPr>
            <b/>
            <sz val="12"/>
            <rFont val="宋体"/>
            <charset val="134"/>
          </rPr>
          <t>Administrator:</t>
        </r>
        <r>
          <rPr>
            <sz val="12"/>
            <rFont val="宋体"/>
            <charset val="134"/>
          </rPr>
          <t xml:space="preserve">
5/11上 亚马逊外箱贴纸 125 pcs
5/13上 空白贴纸 3000 pcs
</t>
        </r>
      </text>
    </comment>
    <comment ref="AC77" authorId="0">
      <text>
        <r>
          <rPr>
            <b/>
            <sz val="16"/>
            <rFont val="宋体"/>
            <charset val="134"/>
          </rPr>
          <t>Administrator:</t>
        </r>
        <r>
          <rPr>
            <sz val="16"/>
            <rFont val="宋体"/>
            <charset val="134"/>
          </rPr>
          <t xml:space="preserve">
0000269 5/21 520 pcs</t>
        </r>
      </text>
    </comment>
    <comment ref="AC78" authorId="0">
      <text>
        <r>
          <rPr>
            <b/>
            <sz val="16"/>
            <rFont val="宋体"/>
            <charset val="134"/>
          </rPr>
          <t>Administrator:</t>
        </r>
        <r>
          <rPr>
            <sz val="16"/>
            <rFont val="宋体"/>
            <charset val="134"/>
          </rPr>
          <t xml:space="preserve">
0000269 5/21 600 pcs</t>
        </r>
      </text>
    </comment>
    <comment ref="AC79" authorId="0">
      <text>
        <r>
          <rPr>
            <b/>
            <sz val="16"/>
            <rFont val="宋体"/>
            <charset val="134"/>
          </rPr>
          <t>Administrator:</t>
        </r>
        <r>
          <rPr>
            <sz val="16"/>
            <rFont val="宋体"/>
            <charset val="134"/>
          </rPr>
          <t xml:space="preserve">
0000269 5/21 4825 pcs 华兴三楼A24</t>
        </r>
      </text>
    </comment>
    <comment ref="AC80" authorId="0">
      <text>
        <r>
          <rPr>
            <b/>
            <sz val="14"/>
            <rFont val="宋体"/>
            <charset val="134"/>
          </rPr>
          <t>Administrator:</t>
        </r>
        <r>
          <rPr>
            <sz val="14"/>
            <rFont val="宋体"/>
            <charset val="134"/>
          </rPr>
          <t xml:space="preserve">
00001978 5/22 28000 pcs 华兴三楼A30/29</t>
        </r>
      </text>
    </comment>
    <comment ref="AE80" authorId="0">
      <text>
        <r>
          <rPr>
            <b/>
            <sz val="14"/>
            <rFont val="宋体"/>
            <charset val="134"/>
          </rPr>
          <t>Administrator:</t>
        </r>
        <r>
          <rPr>
            <sz val="14"/>
            <rFont val="宋体"/>
            <charset val="134"/>
          </rPr>
          <t xml:space="preserve">
5/3上 客供外箱条码贴纸 1131 pcs</t>
        </r>
      </text>
    </comment>
    <comment ref="AC81" authorId="0">
      <text>
        <r>
          <rPr>
            <b/>
            <sz val="16"/>
            <rFont val="宋体"/>
            <charset val="134"/>
          </rPr>
          <t>Administrator:</t>
        </r>
        <r>
          <rPr>
            <sz val="16"/>
            <rFont val="宋体"/>
            <charset val="134"/>
          </rPr>
          <t xml:space="preserve">
0000269 5/21 3848 pcs 华兴三楼B13</t>
        </r>
      </text>
    </comment>
    <comment ref="AE81" authorId="0">
      <text>
        <r>
          <rPr>
            <b/>
            <sz val="14"/>
            <rFont val="宋体"/>
            <charset val="134"/>
          </rPr>
          <t>Administrator:</t>
        </r>
        <r>
          <rPr>
            <sz val="14"/>
            <rFont val="宋体"/>
            <charset val="134"/>
          </rPr>
          <t xml:space="preserve">
4/25上 白色防盗贴纸 3848 pcs
5/9上 KM外箱贴纸 296 pcs
</t>
        </r>
      </text>
    </comment>
    <comment ref="AC82" authorId="0">
      <text>
        <r>
          <rPr>
            <b/>
            <sz val="14"/>
            <rFont val="宋体"/>
            <charset val="134"/>
          </rPr>
          <t>Administrator:</t>
        </r>
        <r>
          <rPr>
            <sz val="14"/>
            <rFont val="宋体"/>
            <charset val="134"/>
          </rPr>
          <t xml:space="preserve">
0001982 5/23 50 pcs华兴三楼A15
</t>
        </r>
      </text>
    </comment>
    <comment ref="AE82" authorId="0">
      <text>
        <r>
          <rPr>
            <b/>
            <sz val="12"/>
            <rFont val="宋体"/>
            <charset val="134"/>
          </rPr>
          <t>Administrator:</t>
        </r>
        <r>
          <rPr>
            <sz val="12"/>
            <rFont val="宋体"/>
            <charset val="134"/>
          </rPr>
          <t xml:space="preserve">
4/13上 UPC贴纸 50 pcs
5/10上 UCC外箱贴纸 1 pcs</t>
        </r>
      </text>
    </comment>
    <comment ref="AC83" authorId="0">
      <text>
        <r>
          <rPr>
            <b/>
            <sz val="14"/>
            <rFont val="宋体"/>
            <charset val="134"/>
          </rPr>
          <t>Administrator:</t>
        </r>
        <r>
          <rPr>
            <sz val="14"/>
            <rFont val="宋体"/>
            <charset val="134"/>
          </rPr>
          <t xml:space="preserve">
0001982 5/23 150 pcs华兴三楼A15
</t>
        </r>
      </text>
    </comment>
    <comment ref="AE83" authorId="0">
      <text>
        <r>
          <rPr>
            <b/>
            <sz val="12"/>
            <rFont val="宋体"/>
            <charset val="134"/>
          </rPr>
          <t>Administrator:</t>
        </r>
        <r>
          <rPr>
            <sz val="12"/>
            <rFont val="宋体"/>
            <charset val="134"/>
          </rPr>
          <t xml:space="preserve">
4/13上 UPC贴纸 150 pcs
5/10上 UCC外箱贴纸 3 pcs
</t>
        </r>
      </text>
    </comment>
    <comment ref="AC84" authorId="0">
      <text>
        <r>
          <rPr>
            <b/>
            <sz val="14"/>
            <rFont val="宋体"/>
            <charset val="134"/>
          </rPr>
          <t>Administrator:</t>
        </r>
        <r>
          <rPr>
            <sz val="14"/>
            <rFont val="宋体"/>
            <charset val="134"/>
          </rPr>
          <t xml:space="preserve">
0001982 5/23 350 pcs华兴三楼A15
</t>
        </r>
      </text>
    </comment>
    <comment ref="AE84" authorId="0">
      <text>
        <r>
          <rPr>
            <b/>
            <sz val="12"/>
            <rFont val="宋体"/>
            <charset val="134"/>
          </rPr>
          <t>Administrator:</t>
        </r>
        <r>
          <rPr>
            <sz val="12"/>
            <rFont val="宋体"/>
            <charset val="134"/>
          </rPr>
          <t xml:space="preserve">
4/13上 UPC贴纸 350 pcs
5/10上 UCC外箱贴纸 7 pcs
</t>
        </r>
      </text>
    </comment>
    <comment ref="AC85" authorId="0">
      <text>
        <r>
          <rPr>
            <b/>
            <sz val="14"/>
            <rFont val="宋体"/>
            <charset val="134"/>
          </rPr>
          <t>Administrator:</t>
        </r>
        <r>
          <rPr>
            <sz val="14"/>
            <rFont val="宋体"/>
            <charset val="134"/>
          </rPr>
          <t xml:space="preserve">
0001982 5/23 300 pcs
华兴三楼A15</t>
        </r>
      </text>
    </comment>
    <comment ref="AE85" authorId="0">
      <text>
        <r>
          <rPr>
            <b/>
            <sz val="12"/>
            <rFont val="宋体"/>
            <charset val="134"/>
          </rPr>
          <t>Administrator:</t>
        </r>
        <r>
          <rPr>
            <sz val="12"/>
            <rFont val="宋体"/>
            <charset val="134"/>
          </rPr>
          <t xml:space="preserve">
4/13上 UPC贴纸 300 pcs
5/10上 UCC外箱贴纸 6 pcs
</t>
        </r>
      </text>
    </comment>
    <comment ref="AC86" authorId="0">
      <text>
        <r>
          <rPr>
            <b/>
            <sz val="14"/>
            <rFont val="宋体"/>
            <charset val="134"/>
          </rPr>
          <t>Administrator:</t>
        </r>
        <r>
          <rPr>
            <sz val="14"/>
            <rFont val="宋体"/>
            <charset val="134"/>
          </rPr>
          <t xml:space="preserve">
0001986 5/24 9672 pcs 华兴三楼A10</t>
        </r>
      </text>
    </comment>
    <comment ref="AE86" authorId="0">
      <text>
        <r>
          <rPr>
            <b/>
            <sz val="14"/>
            <rFont val="宋体"/>
            <charset val="134"/>
          </rPr>
          <t>Administrator:</t>
        </r>
        <r>
          <rPr>
            <sz val="14"/>
            <rFont val="宋体"/>
            <charset val="134"/>
          </rPr>
          <t xml:space="preserve">
4/29上 客供RFID贴纸 9672 pcs
5/3上 粉色贴纸 806 pcs</t>
        </r>
      </text>
    </comment>
    <comment ref="AC87" authorId="0">
      <text>
        <r>
          <rPr>
            <b/>
            <sz val="14"/>
            <rFont val="宋体"/>
            <charset val="134"/>
          </rPr>
          <t>Administrator:</t>
        </r>
        <r>
          <rPr>
            <sz val="14"/>
            <rFont val="宋体"/>
            <charset val="134"/>
          </rPr>
          <t xml:space="preserve">
0001986 5/24 11328 pcs 华兴三楼A13</t>
        </r>
      </text>
    </comment>
    <comment ref="AE87" authorId="0">
      <text>
        <r>
          <rPr>
            <b/>
            <sz val="14"/>
            <rFont val="宋体"/>
            <charset val="134"/>
          </rPr>
          <t>Administrator:</t>
        </r>
        <r>
          <rPr>
            <sz val="14"/>
            <rFont val="宋体"/>
            <charset val="134"/>
          </rPr>
          <t xml:space="preserve">
4/29上 客供RFID贴纸 11328 pcs
5/3上 粉色贴纸 944 pcs
</t>
        </r>
      </text>
    </comment>
    <comment ref="AC88" authorId="0">
      <text>
        <r>
          <rPr>
            <b/>
            <sz val="14"/>
            <rFont val="宋体"/>
            <charset val="134"/>
          </rPr>
          <t>Administrator:</t>
        </r>
        <r>
          <rPr>
            <sz val="14"/>
            <rFont val="宋体"/>
            <charset val="134"/>
          </rPr>
          <t xml:space="preserve">
0001986 5/24 1152 pcs 华兴三楼B4</t>
        </r>
      </text>
    </comment>
    <comment ref="AE88" authorId="0">
      <text>
        <r>
          <rPr>
            <b/>
            <sz val="14"/>
            <rFont val="宋体"/>
            <charset val="134"/>
          </rPr>
          <t>Administrator:</t>
        </r>
        <r>
          <rPr>
            <sz val="14"/>
            <rFont val="宋体"/>
            <charset val="134"/>
          </rPr>
          <t xml:space="preserve">
4/29上 客供RFID贴纸 1152 pcs</t>
        </r>
      </text>
    </comment>
    <comment ref="AC89" authorId="0">
      <text>
        <r>
          <rPr>
            <b/>
            <sz val="14"/>
            <rFont val="宋体"/>
            <charset val="134"/>
          </rPr>
          <t>Administrator:</t>
        </r>
        <r>
          <rPr>
            <sz val="14"/>
            <rFont val="宋体"/>
            <charset val="134"/>
          </rPr>
          <t xml:space="preserve">
0001094 5/29 1300 pcs 华兴三楼A23</t>
        </r>
      </text>
    </comment>
    <comment ref="AE89" authorId="0">
      <text>
        <r>
          <rPr>
            <b/>
            <sz val="14"/>
            <rFont val="宋体"/>
            <charset val="134"/>
          </rPr>
          <t>Administrator:</t>
        </r>
        <r>
          <rPr>
            <sz val="14"/>
            <rFont val="宋体"/>
            <charset val="134"/>
          </rPr>
          <t xml:space="preserve">
4/10 客供警语贴纸球底部 1344 pcs
 客供警语贴纸收藏指南贴纸 1344 pcs</t>
        </r>
      </text>
    </comment>
    <comment ref="AC90" authorId="0">
      <text>
        <r>
          <rPr>
            <b/>
            <sz val="14"/>
            <rFont val="宋体"/>
            <charset val="134"/>
          </rPr>
          <t>Administrator:</t>
        </r>
        <r>
          <rPr>
            <sz val="14"/>
            <rFont val="宋体"/>
            <charset val="134"/>
          </rPr>
          <t xml:space="preserve">
0001094 5/29 1820 pcs华兴三楼A23
</t>
        </r>
      </text>
    </comment>
    <comment ref="AE90" authorId="0">
      <text>
        <r>
          <rPr>
            <b/>
            <sz val="14"/>
            <rFont val="宋体"/>
            <charset val="134"/>
          </rPr>
          <t>Administrator:</t>
        </r>
        <r>
          <rPr>
            <sz val="14"/>
            <rFont val="宋体"/>
            <charset val="134"/>
          </rPr>
          <t xml:space="preserve">
4/18上 警语贴纸 1820 pcs</t>
        </r>
      </text>
    </comment>
    <comment ref="AC91" authorId="0">
      <text>
        <r>
          <rPr>
            <b/>
            <sz val="16"/>
            <rFont val="宋体"/>
            <charset val="134"/>
          </rPr>
          <t>Administrator:</t>
        </r>
        <r>
          <rPr>
            <sz val="16"/>
            <rFont val="宋体"/>
            <charset val="134"/>
          </rPr>
          <t xml:space="preserve">
0001052 5/30 800 pcs</t>
        </r>
      </text>
    </comment>
    <comment ref="AC92" authorId="0">
      <text>
        <r>
          <rPr>
            <b/>
            <sz val="14"/>
            <rFont val="宋体"/>
            <charset val="134"/>
          </rPr>
          <t>Administrator:</t>
        </r>
        <r>
          <rPr>
            <sz val="14"/>
            <rFont val="宋体"/>
            <charset val="134"/>
          </rPr>
          <t xml:space="preserve">
0001072 5/25 504 pcs 华兴三楼B4</t>
        </r>
      </text>
    </comment>
    <comment ref="AC93" authorId="0">
      <text>
        <r>
          <rPr>
            <b/>
            <sz val="14"/>
            <rFont val="宋体"/>
            <charset val="134"/>
          </rPr>
          <t>Administrator:</t>
        </r>
        <r>
          <rPr>
            <sz val="14"/>
            <rFont val="宋体"/>
            <charset val="134"/>
          </rPr>
          <t xml:space="preserve">
0001072 5/25 996 pcs华兴三楼B4
</t>
        </r>
      </text>
    </comment>
    <comment ref="AC94" authorId="0">
      <text>
        <r>
          <rPr>
            <b/>
            <sz val="14"/>
            <rFont val="宋体"/>
            <charset val="134"/>
          </rPr>
          <t>Administrator:</t>
        </r>
        <r>
          <rPr>
            <sz val="14"/>
            <rFont val="宋体"/>
            <charset val="134"/>
          </rPr>
          <t xml:space="preserve">
0001072 5/25 504 pcs华兴三楼B4
</t>
        </r>
      </text>
    </comment>
    <comment ref="AC95" authorId="0">
      <text>
        <r>
          <rPr>
            <b/>
            <sz val="16"/>
            <rFont val="宋体"/>
            <charset val="134"/>
          </rPr>
          <t>Administrator:</t>
        </r>
        <r>
          <rPr>
            <sz val="16"/>
            <rFont val="宋体"/>
            <charset val="134"/>
          </rPr>
          <t xml:space="preserve">
0001084 5/27 12696 pcs华兴三楼A12
</t>
        </r>
      </text>
    </comment>
    <comment ref="AE95" authorId="0">
      <text>
        <r>
          <rPr>
            <b/>
            <sz val="14"/>
            <rFont val="宋体"/>
            <charset val="134"/>
          </rPr>
          <t>Administrator:</t>
        </r>
        <r>
          <rPr>
            <sz val="14"/>
            <rFont val="宋体"/>
            <charset val="134"/>
          </rPr>
          <t xml:space="preserve">
4/29上 客供RFID贴纸 12696 pcs
5/3上 粉色贴纸 1058 pcs
</t>
        </r>
      </text>
    </comment>
    <comment ref="AC96" authorId="0">
      <text>
        <r>
          <rPr>
            <b/>
            <sz val="16"/>
            <rFont val="宋体"/>
            <charset val="134"/>
          </rPr>
          <t>Administrator:</t>
        </r>
        <r>
          <rPr>
            <sz val="16"/>
            <rFont val="宋体"/>
            <charset val="134"/>
          </rPr>
          <t xml:space="preserve">
0001084 5/27 1152 pcs华兴三楼B4
</t>
        </r>
      </text>
    </comment>
    <comment ref="AE96" authorId="0">
      <text>
        <r>
          <rPr>
            <b/>
            <sz val="14"/>
            <rFont val="宋体"/>
            <charset val="134"/>
          </rPr>
          <t>Administrator:</t>
        </r>
        <r>
          <rPr>
            <sz val="14"/>
            <rFont val="宋体"/>
            <charset val="134"/>
          </rPr>
          <t xml:space="preserve">
4/29上 客供RFID贴纸 1152 pcs</t>
        </r>
      </text>
    </comment>
    <comment ref="AC97" authorId="0">
      <text>
        <r>
          <rPr>
            <b/>
            <sz val="14"/>
            <rFont val="宋体"/>
            <charset val="134"/>
          </rPr>
          <t>Administrator:</t>
        </r>
        <r>
          <rPr>
            <sz val="14"/>
            <rFont val="宋体"/>
            <charset val="134"/>
          </rPr>
          <t xml:space="preserve">
0001094 5/29 14736 pcs华兴三楼A20
</t>
        </r>
      </text>
    </comment>
    <comment ref="AE97" authorId="0">
      <text>
        <r>
          <rPr>
            <b/>
            <sz val="14"/>
            <rFont val="宋体"/>
            <charset val="134"/>
          </rPr>
          <t>Administrator:</t>
        </r>
        <r>
          <rPr>
            <sz val="14"/>
            <rFont val="宋体"/>
            <charset val="134"/>
          </rPr>
          <t xml:space="preserve">
4/29上 客供RFID贴纸 14736 pcs
5/3上 粉色贴纸 1228 pcs
</t>
        </r>
      </text>
    </comment>
    <comment ref="AC98" authorId="0">
      <text>
        <r>
          <rPr>
            <b/>
            <sz val="14"/>
            <rFont val="宋体"/>
            <charset val="134"/>
          </rPr>
          <t>Administrator:</t>
        </r>
        <r>
          <rPr>
            <sz val="14"/>
            <rFont val="宋体"/>
            <charset val="134"/>
          </rPr>
          <t xml:space="preserve">
0001094 5/29 2304 pcs华兴三楼A25
</t>
        </r>
      </text>
    </comment>
    <comment ref="AE98" authorId="0">
      <text>
        <r>
          <rPr>
            <b/>
            <sz val="14"/>
            <rFont val="宋体"/>
            <charset val="134"/>
          </rPr>
          <t>Administrator:</t>
        </r>
        <r>
          <rPr>
            <sz val="14"/>
            <rFont val="宋体"/>
            <charset val="134"/>
          </rPr>
          <t xml:space="preserve">
4/29上 客供RFID贴纸 2304 pcs</t>
        </r>
      </text>
    </comment>
    <comment ref="AC99" authorId="0">
      <text>
        <r>
          <rPr>
            <b/>
            <sz val="14"/>
            <rFont val="宋体"/>
            <charset val="134"/>
          </rPr>
          <t>Administrator:</t>
        </r>
        <r>
          <rPr>
            <sz val="14"/>
            <rFont val="宋体"/>
            <charset val="134"/>
          </rPr>
          <t xml:space="preserve">
0001095 5/29 1152 pcs华兴三楼B6
</t>
        </r>
      </text>
    </comment>
    <comment ref="AE99" authorId="0">
      <text>
        <r>
          <rPr>
            <b/>
            <sz val="14"/>
            <rFont val="宋体"/>
            <charset val="134"/>
          </rPr>
          <t>Administrator:</t>
        </r>
        <r>
          <rPr>
            <sz val="14"/>
            <rFont val="宋体"/>
            <charset val="134"/>
          </rPr>
          <t xml:space="preserve">
4/29上 客供RFID贴纸 1152 pcs</t>
        </r>
      </text>
    </comment>
    <comment ref="AC100" authorId="0">
      <text>
        <r>
          <rPr>
            <b/>
            <sz val="14"/>
            <rFont val="宋体"/>
            <charset val="134"/>
          </rPr>
          <t>Administrator:</t>
        </r>
        <r>
          <rPr>
            <sz val="14"/>
            <rFont val="宋体"/>
            <charset val="134"/>
          </rPr>
          <t xml:space="preserve">
0001095 5/29 1152 pcs华兴三楼B6
</t>
        </r>
      </text>
    </comment>
    <comment ref="AE100" authorId="0">
      <text>
        <r>
          <rPr>
            <b/>
            <sz val="14"/>
            <rFont val="宋体"/>
            <charset val="134"/>
          </rPr>
          <t>Administrator:</t>
        </r>
        <r>
          <rPr>
            <sz val="14"/>
            <rFont val="宋体"/>
            <charset val="134"/>
          </rPr>
          <t xml:space="preserve">
4/29上 客供RFID贴纸 1152 pcs</t>
        </r>
      </text>
    </comment>
    <comment ref="AC101" authorId="0">
      <text>
        <r>
          <rPr>
            <b/>
            <sz val="14"/>
            <rFont val="宋体"/>
            <charset val="134"/>
          </rPr>
          <t>Administrator:</t>
        </r>
        <r>
          <rPr>
            <sz val="14"/>
            <rFont val="宋体"/>
            <charset val="134"/>
          </rPr>
          <t xml:space="preserve">
0001095 5/29 2304 pcs华兴三楼B6
</t>
        </r>
      </text>
    </comment>
    <comment ref="AE101" authorId="0">
      <text>
        <r>
          <rPr>
            <b/>
            <sz val="14"/>
            <rFont val="宋体"/>
            <charset val="134"/>
          </rPr>
          <t>Administrator:</t>
        </r>
        <r>
          <rPr>
            <sz val="14"/>
            <rFont val="宋体"/>
            <charset val="134"/>
          </rPr>
          <t xml:space="preserve">
4/29上 客供RFID贴纸 2304 pcs</t>
        </r>
      </text>
    </comment>
    <comment ref="AC102" authorId="0">
      <text>
        <r>
          <rPr>
            <b/>
            <sz val="14"/>
            <rFont val="宋体"/>
            <charset val="134"/>
          </rPr>
          <t>Administrator:</t>
        </r>
        <r>
          <rPr>
            <sz val="14"/>
            <rFont val="宋体"/>
            <charset val="134"/>
          </rPr>
          <t xml:space="preserve">
0001072 5/25 1000 pcs 华兴三楼B4</t>
        </r>
      </text>
    </comment>
    <comment ref="AC103" authorId="0">
      <text>
        <r>
          <rPr>
            <b/>
            <sz val="14"/>
            <rFont val="宋体"/>
            <charset val="134"/>
          </rPr>
          <t>Administrator:</t>
        </r>
        <r>
          <rPr>
            <sz val="14"/>
            <rFont val="宋体"/>
            <charset val="134"/>
          </rPr>
          <t xml:space="preserve">
0001095 5/29 4485 pcs华兴三楼A23
</t>
        </r>
      </text>
    </comment>
    <comment ref="AE103" authorId="0">
      <text>
        <r>
          <rPr>
            <b/>
            <sz val="14"/>
            <rFont val="宋体"/>
            <charset val="134"/>
          </rPr>
          <t>Administrator:</t>
        </r>
        <r>
          <rPr>
            <sz val="14"/>
            <rFont val="宋体"/>
            <charset val="134"/>
          </rPr>
          <t xml:space="preserve">
4/25上 白色防盗贴纸 4485 pcs
5/13上 KM外箱贴纸 345 pcs</t>
        </r>
      </text>
    </comment>
    <comment ref="AC104" authorId="0">
      <text>
        <r>
          <rPr>
            <b/>
            <sz val="14"/>
            <rFont val="宋体"/>
            <charset val="134"/>
          </rPr>
          <t>Administrator:</t>
        </r>
        <r>
          <rPr>
            <sz val="14"/>
            <rFont val="宋体"/>
            <charset val="134"/>
          </rPr>
          <t xml:space="preserve">
0001095 5/29 117 pcs华兴三楼A27
</t>
        </r>
      </text>
    </comment>
    <comment ref="AE104" authorId="0">
      <text>
        <r>
          <rPr>
            <b/>
            <sz val="14"/>
            <rFont val="宋体"/>
            <charset val="134"/>
          </rPr>
          <t>Administrator:</t>
        </r>
        <r>
          <rPr>
            <sz val="14"/>
            <rFont val="宋体"/>
            <charset val="134"/>
          </rPr>
          <t xml:space="preserve">
5/13上 KM外箱贴纸 9 pcs
5/15上 客供白色防盗贴纸 117 pcs</t>
        </r>
      </text>
    </comment>
    <comment ref="AC105" authorId="0">
      <text>
        <r>
          <rPr>
            <b/>
            <sz val="14"/>
            <rFont val="宋体"/>
            <charset val="134"/>
          </rPr>
          <t>Administrator:</t>
        </r>
        <r>
          <rPr>
            <sz val="14"/>
            <rFont val="宋体"/>
            <charset val="134"/>
          </rPr>
          <t xml:space="preserve">
0001986 5/24 1704 pcs</t>
        </r>
      </text>
    </comment>
    <comment ref="AE105" authorId="0">
      <text>
        <r>
          <rPr>
            <b/>
            <sz val="14"/>
            <rFont val="宋体"/>
            <charset val="134"/>
          </rPr>
          <t>Administrator:</t>
        </r>
        <r>
          <rPr>
            <sz val="14"/>
            <rFont val="宋体"/>
            <charset val="134"/>
          </rPr>
          <t xml:space="preserve">
5/8上 客供价格贴纸 1968 pcs
5/9上 UCC外箱贴纸 71 pcs
</t>
        </r>
      </text>
    </comment>
    <comment ref="AC106" authorId="0">
      <text>
        <r>
          <rPr>
            <b/>
            <sz val="14"/>
            <rFont val="宋体"/>
            <charset val="134"/>
          </rPr>
          <t>Administrator:</t>
        </r>
        <r>
          <rPr>
            <sz val="14"/>
            <rFont val="宋体"/>
            <charset val="134"/>
          </rPr>
          <t xml:space="preserve">
0001986 5/24 312 pcs</t>
        </r>
      </text>
    </comment>
    <comment ref="AE106" authorId="0">
      <text>
        <r>
          <rPr>
            <b/>
            <sz val="14"/>
            <rFont val="宋体"/>
            <charset val="134"/>
          </rPr>
          <t>Administrator:</t>
        </r>
        <r>
          <rPr>
            <sz val="14"/>
            <rFont val="宋体"/>
            <charset val="134"/>
          </rPr>
          <t xml:space="preserve">
5/8上 客供价格贴纸 361 pcs
   客供，COM贴纸 550 pcs
5/9上 UCC外箱贴纸 13 pcs</t>
        </r>
      </text>
    </comment>
    <comment ref="AC107" authorId="0">
      <text>
        <r>
          <rPr>
            <b/>
            <sz val="14"/>
            <rFont val="宋体"/>
            <charset val="134"/>
          </rPr>
          <t>Administrator:</t>
        </r>
        <r>
          <rPr>
            <sz val="14"/>
            <rFont val="宋体"/>
            <charset val="134"/>
          </rPr>
          <t xml:space="preserve">
0001095 5/29 2132 pcs</t>
        </r>
      </text>
    </comment>
    <comment ref="AE107" authorId="0">
      <text>
        <r>
          <rPr>
            <b/>
            <sz val="16"/>
            <rFont val="宋体"/>
            <charset val="134"/>
          </rPr>
          <t>Administrator:</t>
        </r>
        <r>
          <rPr>
            <sz val="16"/>
            <rFont val="宋体"/>
            <charset val="134"/>
          </rPr>
          <t xml:space="preserve">
5/7上 可移动价格贴纸 2132 pcs</t>
        </r>
      </text>
    </comment>
    <comment ref="AC108" authorId="0">
      <text>
        <r>
          <rPr>
            <b/>
            <sz val="16"/>
            <rFont val="宋体"/>
            <charset val="134"/>
          </rPr>
          <t>Administrator:</t>
        </r>
        <r>
          <rPr>
            <sz val="16"/>
            <rFont val="宋体"/>
            <charset val="134"/>
          </rPr>
          <t xml:space="preserve">
0001967 5/31 6000 pcs</t>
        </r>
      </text>
    </comment>
    <comment ref="AE108" authorId="0">
      <text>
        <r>
          <rPr>
            <b/>
            <sz val="14"/>
            <rFont val="宋体"/>
            <charset val="134"/>
          </rPr>
          <t>Administrator:</t>
        </r>
        <r>
          <rPr>
            <sz val="14"/>
            <rFont val="宋体"/>
            <charset val="134"/>
          </rPr>
          <t xml:space="preserve">
5/2上德国callout贴纸 6000 pcs</t>
        </r>
      </text>
    </comment>
    <comment ref="AC109" authorId="0">
      <text>
        <r>
          <rPr>
            <b/>
            <sz val="16"/>
            <rFont val="宋体"/>
            <charset val="134"/>
          </rPr>
          <t>Administrator:</t>
        </r>
        <r>
          <rPr>
            <sz val="16"/>
            <rFont val="宋体"/>
            <charset val="134"/>
          </rPr>
          <t xml:space="preserve">
0001967 5/31 2500 pcs</t>
        </r>
      </text>
    </comment>
    <comment ref="AC110" authorId="0">
      <text>
        <r>
          <rPr>
            <b/>
            <sz val="14"/>
            <rFont val="宋体"/>
            <charset val="134"/>
          </rPr>
          <t>Administrator:</t>
        </r>
        <r>
          <rPr>
            <sz val="14"/>
            <rFont val="宋体"/>
            <charset val="134"/>
          </rPr>
          <t xml:space="preserve">
0001095 5/29 480 pcs 华兴三楼A30</t>
        </r>
      </text>
    </comment>
    <comment ref="AE110" authorId="0">
      <text>
        <r>
          <rPr>
            <b/>
            <sz val="12"/>
            <rFont val="宋体"/>
            <charset val="134"/>
          </rPr>
          <t>Administrator:</t>
        </r>
        <r>
          <rPr>
            <sz val="12"/>
            <rFont val="宋体"/>
            <charset val="134"/>
          </rPr>
          <t xml:space="preserve">
5/13上 SSCC外箱贴纸50 pcs</t>
        </r>
      </text>
    </comment>
    <comment ref="AC111" authorId="0">
      <text>
        <r>
          <rPr>
            <b/>
            <sz val="14"/>
            <rFont val="宋体"/>
            <charset val="134"/>
          </rPr>
          <t>Administrator:</t>
        </r>
        <r>
          <rPr>
            <sz val="14"/>
            <rFont val="宋体"/>
            <charset val="134"/>
          </rPr>
          <t xml:space="preserve">
0001095 5/29 540 pcs 华兴三楼A30</t>
        </r>
      </text>
    </comment>
    <comment ref="AE111" authorId="0">
      <text>
        <r>
          <rPr>
            <b/>
            <sz val="12"/>
            <rFont val="宋体"/>
            <charset val="134"/>
          </rPr>
          <t>Administrator:</t>
        </r>
        <r>
          <rPr>
            <sz val="12"/>
            <rFont val="宋体"/>
            <charset val="134"/>
          </rPr>
          <t xml:space="preserve">
5/13上 SSCC外箱贴纸50 pcs</t>
        </r>
      </text>
    </comment>
    <comment ref="AC112" authorId="0">
      <text>
        <r>
          <rPr>
            <b/>
            <sz val="14"/>
            <rFont val="宋体"/>
            <charset val="134"/>
          </rPr>
          <t>Administrator:</t>
        </r>
        <r>
          <rPr>
            <sz val="14"/>
            <rFont val="宋体"/>
            <charset val="134"/>
          </rPr>
          <t xml:space="preserve">
0001095 5/29 1210 pcs 华兴三楼A30</t>
        </r>
      </text>
    </comment>
    <comment ref="AC113" authorId="0">
      <text>
        <r>
          <rPr>
            <b/>
            <sz val="14"/>
            <rFont val="宋体"/>
            <charset val="134"/>
          </rPr>
          <t>Administrator:</t>
        </r>
        <r>
          <rPr>
            <sz val="14"/>
            <rFont val="宋体"/>
            <charset val="134"/>
          </rPr>
          <t xml:space="preserve">
0001095 5/29 960 pcs 华兴三楼A30</t>
        </r>
      </text>
    </comment>
    <comment ref="AC114" authorId="0">
      <text>
        <r>
          <rPr>
            <b/>
            <sz val="14"/>
            <rFont val="宋体"/>
            <charset val="134"/>
          </rPr>
          <t>Administrator:</t>
        </r>
        <r>
          <rPr>
            <sz val="14"/>
            <rFont val="宋体"/>
            <charset val="134"/>
          </rPr>
          <t xml:space="preserve">
0001078 5/27 660 pcs 华兴三楼B4</t>
        </r>
      </text>
    </comment>
    <comment ref="AE114" authorId="0">
      <text>
        <r>
          <rPr>
            <b/>
            <sz val="14"/>
            <rFont val="宋体"/>
            <charset val="134"/>
          </rPr>
          <t>Administrator:</t>
        </r>
        <r>
          <rPr>
            <sz val="14"/>
            <rFont val="宋体"/>
            <charset val="134"/>
          </rPr>
          <t xml:space="preserve">
5/11上 客供RFID贴纸 660 pcs</t>
        </r>
      </text>
    </comment>
    <comment ref="AC115" authorId="0">
      <text>
        <r>
          <rPr>
            <b/>
            <sz val="14"/>
            <rFont val="宋体"/>
            <charset val="134"/>
          </rPr>
          <t>Administrator:</t>
        </r>
        <r>
          <rPr>
            <sz val="14"/>
            <rFont val="宋体"/>
            <charset val="134"/>
          </rPr>
          <t xml:space="preserve">
0001078 5/27 1356 pcs华兴三楼B4
</t>
        </r>
      </text>
    </comment>
    <comment ref="AE115" authorId="0">
      <text>
        <r>
          <rPr>
            <b/>
            <sz val="14"/>
            <rFont val="宋体"/>
            <charset val="134"/>
          </rPr>
          <t>Administrator:</t>
        </r>
        <r>
          <rPr>
            <sz val="14"/>
            <rFont val="宋体"/>
            <charset val="134"/>
          </rPr>
          <t xml:space="preserve">
5/11上 客供RFID贴纸 1356 pcs</t>
        </r>
      </text>
    </comment>
    <comment ref="AC116" authorId="0">
      <text>
        <r>
          <rPr>
            <b/>
            <sz val="14"/>
            <rFont val="宋体"/>
            <charset val="134"/>
          </rPr>
          <t>Administrator:</t>
        </r>
        <r>
          <rPr>
            <sz val="14"/>
            <rFont val="宋体"/>
            <charset val="134"/>
          </rPr>
          <t xml:space="preserve">
0001078 5/27 504 pcs华兴三楼B4
</t>
        </r>
      </text>
    </comment>
    <comment ref="AE116" authorId="0">
      <text>
        <r>
          <rPr>
            <b/>
            <sz val="14"/>
            <rFont val="宋体"/>
            <charset val="134"/>
          </rPr>
          <t>Administrator:</t>
        </r>
        <r>
          <rPr>
            <sz val="14"/>
            <rFont val="宋体"/>
            <charset val="134"/>
          </rPr>
          <t xml:space="preserve">
5/11上 客供RFID贴纸 504 pcs</t>
        </r>
      </text>
    </comment>
    <comment ref="AC117" authorId="0">
      <text>
        <r>
          <rPr>
            <b/>
            <sz val="14"/>
            <rFont val="宋体"/>
            <charset val="134"/>
          </rPr>
          <t>Administrator:</t>
        </r>
        <r>
          <rPr>
            <sz val="14"/>
            <rFont val="宋体"/>
            <charset val="134"/>
          </rPr>
          <t xml:space="preserve">
0010846 6/3 10764 pcs华兴二楼B12
0010828 6/5 6300 pcs B12</t>
        </r>
      </text>
    </comment>
    <comment ref="AE117" authorId="0">
      <text>
        <r>
          <rPr>
            <b/>
            <sz val="14"/>
            <rFont val="宋体"/>
            <charset val="134"/>
          </rPr>
          <t>Administrator:</t>
        </r>
        <r>
          <rPr>
            <sz val="14"/>
            <rFont val="宋体"/>
            <charset val="134"/>
          </rPr>
          <t xml:space="preserve">
4/29上 客供RFID贴纸 17064 pcs
5/30上 粉色艾利贴纸1422 pcs</t>
        </r>
      </text>
    </comment>
    <comment ref="AC118" authorId="0">
      <text>
        <r>
          <rPr>
            <b/>
            <sz val="14"/>
            <rFont val="宋体"/>
            <charset val="134"/>
          </rPr>
          <t>Administrator:</t>
        </r>
        <r>
          <rPr>
            <sz val="14"/>
            <rFont val="宋体"/>
            <charset val="134"/>
          </rPr>
          <t xml:space="preserve">
0001353 6/4 700 pcs 华兴三楼B4</t>
        </r>
      </text>
    </comment>
    <comment ref="AC119" authorId="0">
      <text>
        <r>
          <rPr>
            <b/>
            <sz val="14"/>
            <rFont val="宋体"/>
            <charset val="134"/>
          </rPr>
          <t>Administrator:</t>
        </r>
        <r>
          <rPr>
            <sz val="14"/>
            <rFont val="宋体"/>
            <charset val="134"/>
          </rPr>
          <t xml:space="preserve">
0010831 6/3 1152 pcs华兴三楼B5
</t>
        </r>
      </text>
    </comment>
    <comment ref="AE119" authorId="0">
      <text>
        <r>
          <rPr>
            <b/>
            <sz val="14"/>
            <rFont val="宋体"/>
            <charset val="134"/>
          </rPr>
          <t>Administrator:</t>
        </r>
        <r>
          <rPr>
            <sz val="14"/>
            <rFont val="宋体"/>
            <charset val="134"/>
          </rPr>
          <t xml:space="preserve">
4/29上 客供RFID贴纸 1152 pcs</t>
        </r>
      </text>
    </comment>
    <comment ref="AC120" authorId="0">
      <text>
        <r>
          <rPr>
            <b/>
            <sz val="14"/>
            <rFont val="宋体"/>
            <charset val="134"/>
          </rPr>
          <t>Administrator:</t>
        </r>
        <r>
          <rPr>
            <sz val="14"/>
            <rFont val="宋体"/>
            <charset val="134"/>
          </rPr>
          <t xml:space="preserve">
0010857 6/3 24 pcs华兴三楼A28
0011467 6/6 24 pcs华兴三楼B7
0011454 6/6 11376 pcs B7</t>
        </r>
      </text>
    </comment>
    <comment ref="AE120" authorId="0">
      <text>
        <r>
          <rPr>
            <b/>
            <sz val="14"/>
            <rFont val="宋体"/>
            <charset val="134"/>
          </rPr>
          <t>Administrator:</t>
        </r>
        <r>
          <rPr>
            <sz val="14"/>
            <rFont val="宋体"/>
            <charset val="134"/>
          </rPr>
          <t xml:space="preserve">
4/29上 客供RFID贴纸 11472 pcs
4/11上 客供RFID贴纸 11472 pcs
5/11上 粉色贴纸 956 pcs
</t>
        </r>
      </text>
    </comment>
    <comment ref="AC121" authorId="0">
      <text>
        <r>
          <rPr>
            <b/>
            <sz val="14"/>
            <rFont val="宋体"/>
            <charset val="134"/>
          </rPr>
          <t>Administrator:</t>
        </r>
        <r>
          <rPr>
            <sz val="14"/>
            <rFont val="宋体"/>
            <charset val="134"/>
          </rPr>
          <t xml:space="preserve">
0001976 6/3 494 pcs华兴三楼B5
</t>
        </r>
      </text>
    </comment>
    <comment ref="AE121" authorId="0">
      <text>
        <r>
          <rPr>
            <b/>
            <sz val="12"/>
            <rFont val="宋体"/>
            <charset val="134"/>
          </rPr>
          <t>Administrator:</t>
        </r>
        <r>
          <rPr>
            <sz val="12"/>
            <rFont val="宋体"/>
            <charset val="134"/>
          </rPr>
          <t xml:space="preserve">
5/15上 客供防盗贴纸 494 pcs
5/17上 KM外箱贴纸 38 pcs</t>
        </r>
      </text>
    </comment>
    <comment ref="AC122" authorId="0">
      <text>
        <r>
          <rPr>
            <b/>
            <sz val="14"/>
            <rFont val="宋体"/>
            <charset val="134"/>
          </rPr>
          <t>Administrator:</t>
        </r>
        <r>
          <rPr>
            <sz val="14"/>
            <rFont val="宋体"/>
            <charset val="134"/>
          </rPr>
          <t xml:space="preserve">
0001976 6/3 4108 pcs 华兴三楼A30</t>
        </r>
      </text>
    </comment>
    <comment ref="AE122" authorId="0">
      <text>
        <r>
          <rPr>
            <b/>
            <sz val="12"/>
            <rFont val="宋体"/>
            <charset val="134"/>
          </rPr>
          <t>Administrator:</t>
        </r>
        <r>
          <rPr>
            <sz val="12"/>
            <rFont val="宋体"/>
            <charset val="134"/>
          </rPr>
          <t xml:space="preserve">
5/15上 客供防盗贴纸 4108 pcs
5/17上 KM外箱贴纸 316 pcs</t>
        </r>
      </text>
    </comment>
    <comment ref="AC123" authorId="0">
      <text>
        <r>
          <rPr>
            <b/>
            <sz val="14"/>
            <rFont val="宋体"/>
            <charset val="134"/>
          </rPr>
          <t>Administrator:</t>
        </r>
        <r>
          <rPr>
            <sz val="14"/>
            <rFont val="宋体"/>
            <charset val="134"/>
          </rPr>
          <t xml:space="preserve">
0010857 6/3 24 pcs华兴三楼A28
0010811 6/5 1128 pcs 三楼B5</t>
        </r>
      </text>
    </comment>
    <comment ref="AE123" authorId="0">
      <text>
        <r>
          <rPr>
            <b/>
            <sz val="14"/>
            <rFont val="宋体"/>
            <charset val="134"/>
          </rPr>
          <t>Administrator:</t>
        </r>
        <r>
          <rPr>
            <sz val="14"/>
            <rFont val="宋体"/>
            <charset val="134"/>
          </rPr>
          <t xml:space="preserve">
5/11上 客供RFID贴纸 1152 pcs</t>
        </r>
      </text>
    </comment>
    <comment ref="AC124" authorId="0">
      <text>
        <r>
          <rPr>
            <b/>
            <sz val="14"/>
            <rFont val="宋体"/>
            <charset val="134"/>
          </rPr>
          <t>Administrator:</t>
        </r>
        <r>
          <rPr>
            <sz val="14"/>
            <rFont val="宋体"/>
            <charset val="134"/>
          </rPr>
          <t xml:space="preserve">
0010857 6/3 24 pcs华兴三楼A28
0010811 6/5 1128 pcs 三楼B5</t>
        </r>
      </text>
    </comment>
    <comment ref="AE124" authorId="0">
      <text>
        <r>
          <rPr>
            <b/>
            <sz val="14"/>
            <rFont val="宋体"/>
            <charset val="134"/>
          </rPr>
          <t>Administrator:</t>
        </r>
        <r>
          <rPr>
            <sz val="14"/>
            <rFont val="宋体"/>
            <charset val="134"/>
          </rPr>
          <t xml:space="preserve">
5/11上 客供RFID贴纸 1152 pcs</t>
        </r>
      </text>
    </comment>
    <comment ref="AC125" authorId="0">
      <text>
        <r>
          <rPr>
            <b/>
            <sz val="14"/>
            <rFont val="宋体"/>
            <charset val="134"/>
          </rPr>
          <t>Administrator:</t>
        </r>
        <r>
          <rPr>
            <sz val="14"/>
            <rFont val="宋体"/>
            <charset val="134"/>
          </rPr>
          <t xml:space="preserve">
0001354 6/5 504 pcs 华兴三楼B4</t>
        </r>
      </text>
    </comment>
    <comment ref="AC126" authorId="0">
      <text>
        <r>
          <rPr>
            <b/>
            <sz val="14"/>
            <rFont val="宋体"/>
            <charset val="134"/>
          </rPr>
          <t>Administrator:</t>
        </r>
        <r>
          <rPr>
            <sz val="14"/>
            <rFont val="宋体"/>
            <charset val="134"/>
          </rPr>
          <t xml:space="preserve">
0001354 6/5 996 pcs 华兴三楼B4</t>
        </r>
      </text>
    </comment>
    <comment ref="AC127" authorId="0">
      <text>
        <r>
          <rPr>
            <b/>
            <sz val="14"/>
            <rFont val="宋体"/>
            <charset val="134"/>
          </rPr>
          <t>Administrator:</t>
        </r>
        <r>
          <rPr>
            <sz val="14"/>
            <rFont val="宋体"/>
            <charset val="134"/>
          </rPr>
          <t xml:space="preserve">
0001354 6/5 504 pcs 华兴三楼B4</t>
        </r>
      </text>
    </comment>
    <comment ref="AC128" authorId="0">
      <text>
        <r>
          <rPr>
            <b/>
            <sz val="14"/>
            <rFont val="宋体"/>
            <charset val="134"/>
          </rPr>
          <t>Administrator:</t>
        </r>
        <r>
          <rPr>
            <sz val="14"/>
            <rFont val="宋体"/>
            <charset val="134"/>
          </rPr>
          <t xml:space="preserve">
0010811 6/5 1000 pcs 华兴三楼B7</t>
        </r>
      </text>
    </comment>
    <comment ref="AE128" authorId="0">
      <text>
        <r>
          <rPr>
            <b/>
            <sz val="14"/>
            <rFont val="宋体"/>
            <charset val="134"/>
          </rPr>
          <t>Administrator:</t>
        </r>
        <r>
          <rPr>
            <sz val="14"/>
            <rFont val="宋体"/>
            <charset val="134"/>
          </rPr>
          <t xml:space="preserve">
4/17上 警语贴纸 1000 pcs</t>
        </r>
      </text>
    </comment>
    <comment ref="AC129" authorId="0">
      <text>
        <r>
          <rPr>
            <b/>
            <sz val="14"/>
            <rFont val="宋体"/>
            <charset val="134"/>
          </rPr>
          <t>Administrator:</t>
        </r>
        <r>
          <rPr>
            <sz val="14"/>
            <rFont val="宋体"/>
            <charset val="134"/>
          </rPr>
          <t xml:space="preserve">
0010845 6/4 1950 pcs</t>
        </r>
      </text>
    </comment>
    <comment ref="AE129" authorId="0">
      <text>
        <r>
          <rPr>
            <b/>
            <sz val="16"/>
            <rFont val="宋体"/>
            <charset val="134"/>
          </rPr>
          <t>Administrator:</t>
        </r>
        <r>
          <rPr>
            <sz val="16"/>
            <rFont val="宋体"/>
            <charset val="134"/>
          </rPr>
          <t xml:space="preserve">
5/29上 客人通用进口商贴纸 1950 pcs</t>
        </r>
      </text>
    </comment>
    <comment ref="AC130" authorId="0">
      <text>
        <r>
          <rPr>
            <b/>
            <sz val="14"/>
            <rFont val="宋体"/>
            <charset val="134"/>
          </rPr>
          <t>Administrator:</t>
        </r>
        <r>
          <rPr>
            <sz val="14"/>
            <rFont val="宋体"/>
            <charset val="134"/>
          </rPr>
          <t xml:space="preserve">
0010845 6/4 6000 pcs</t>
        </r>
      </text>
    </comment>
    <comment ref="AE130" authorId="0">
      <text>
        <r>
          <rPr>
            <b/>
            <sz val="16"/>
            <rFont val="宋体"/>
            <charset val="134"/>
          </rPr>
          <t>Administrator:</t>
        </r>
        <r>
          <rPr>
            <sz val="16"/>
            <rFont val="宋体"/>
            <charset val="134"/>
          </rPr>
          <t xml:space="preserve">
5/29上 客人通用进口商贴纸 6000 pcs</t>
        </r>
      </text>
    </comment>
    <comment ref="AC131" authorId="0">
      <text>
        <r>
          <rPr>
            <b/>
            <sz val="14"/>
            <rFont val="宋体"/>
            <charset val="134"/>
          </rPr>
          <t>Administrator:</t>
        </r>
        <r>
          <rPr>
            <sz val="14"/>
            <rFont val="宋体"/>
            <charset val="134"/>
          </rPr>
          <t xml:space="preserve">
0010811 6/5 1275 pcs 华兴三楼A14</t>
        </r>
      </text>
    </comment>
    <comment ref="AE131" authorId="0">
      <text>
        <r>
          <rPr>
            <b/>
            <sz val="16"/>
            <rFont val="宋体"/>
            <charset val="134"/>
          </rPr>
          <t>Administrator:</t>
        </r>
        <r>
          <rPr>
            <sz val="16"/>
            <rFont val="宋体"/>
            <charset val="134"/>
          </rPr>
          <t xml:space="preserve">
5/21上 警语贴纸 1275 pcs</t>
        </r>
      </text>
    </comment>
    <comment ref="AC132" authorId="0">
      <text>
        <r>
          <rPr>
            <b/>
            <sz val="14"/>
            <rFont val="宋体"/>
            <charset val="134"/>
          </rPr>
          <t>Administrator:</t>
        </r>
        <r>
          <rPr>
            <sz val="14"/>
            <rFont val="宋体"/>
            <charset val="134"/>
          </rPr>
          <t xml:space="preserve">
0010811 6/5 3068 pcs 华兴三楼A23</t>
        </r>
      </text>
    </comment>
    <comment ref="AE132" authorId="0">
      <text>
        <r>
          <rPr>
            <b/>
            <sz val="16"/>
            <rFont val="宋体"/>
            <charset val="134"/>
          </rPr>
          <t>Administrator:</t>
        </r>
        <r>
          <rPr>
            <sz val="16"/>
            <rFont val="宋体"/>
            <charset val="134"/>
          </rPr>
          <t xml:space="preserve">
5/21上 警语贴纸 3068 pcs</t>
        </r>
      </text>
    </comment>
    <comment ref="AC133" authorId="0">
      <text>
        <r>
          <rPr>
            <b/>
            <sz val="14"/>
            <rFont val="宋体"/>
            <charset val="134"/>
          </rPr>
          <t>Administrator:</t>
        </r>
        <r>
          <rPr>
            <sz val="14"/>
            <rFont val="宋体"/>
            <charset val="134"/>
          </rPr>
          <t xml:space="preserve">
0010811 6/5 2834 pcs 华兴三楼B14</t>
        </r>
      </text>
    </comment>
    <comment ref="AE133" authorId="0">
      <text>
        <r>
          <rPr>
            <b/>
            <sz val="16"/>
            <rFont val="宋体"/>
            <charset val="134"/>
          </rPr>
          <t>Administrator:</t>
        </r>
        <r>
          <rPr>
            <sz val="16"/>
            <rFont val="宋体"/>
            <charset val="134"/>
          </rPr>
          <t xml:space="preserve">
5/17上 KM外箱贴纸 218 pcs</t>
        </r>
      </text>
    </comment>
    <comment ref="AC134" authorId="0">
      <text>
        <r>
          <rPr>
            <b/>
            <sz val="14"/>
            <rFont val="宋体"/>
            <charset val="134"/>
          </rPr>
          <t>Administrator:</t>
        </r>
        <r>
          <rPr>
            <sz val="14"/>
            <rFont val="宋体"/>
            <charset val="134"/>
          </rPr>
          <t xml:space="preserve">
0001688 6/8 40 pcs A一楼</t>
        </r>
      </text>
    </comment>
    <comment ref="AC135" authorId="0">
      <text>
        <r>
          <rPr>
            <b/>
            <sz val="14"/>
            <rFont val="宋体"/>
            <charset val="134"/>
          </rPr>
          <t>Administrator:</t>
        </r>
        <r>
          <rPr>
            <sz val="14"/>
            <rFont val="宋体"/>
            <charset val="134"/>
          </rPr>
          <t xml:space="preserve">
0001394 6/8 2500 pcs 华兴三楼B4</t>
        </r>
      </text>
    </comment>
    <comment ref="AE135" authorId="0">
      <text>
        <r>
          <rPr>
            <b/>
            <sz val="16"/>
            <rFont val="宋体"/>
            <charset val="134"/>
          </rPr>
          <t>Administrator:</t>
        </r>
        <r>
          <rPr>
            <sz val="16"/>
            <rFont val="宋体"/>
            <charset val="134"/>
          </rPr>
          <t xml:space="preserve">
5/18上 进口商贴纸2500 pcs</t>
        </r>
      </text>
    </comment>
    <comment ref="AC136" authorId="0">
      <text>
        <r>
          <rPr>
            <b/>
            <sz val="14"/>
            <rFont val="宋体"/>
            <charset val="134"/>
          </rPr>
          <t>Administrator:</t>
        </r>
        <r>
          <rPr>
            <sz val="14"/>
            <rFont val="宋体"/>
            <charset val="134"/>
          </rPr>
          <t xml:space="preserve">
0001373 6/6 4277 pcs 华兴三楼A24</t>
        </r>
      </text>
    </comment>
    <comment ref="AE136" authorId="0">
      <text>
        <r>
          <rPr>
            <b/>
            <sz val="16"/>
            <rFont val="宋体"/>
            <charset val="134"/>
          </rPr>
          <t>Administrator:</t>
        </r>
        <r>
          <rPr>
            <sz val="16"/>
            <rFont val="宋体"/>
            <charset val="134"/>
          </rPr>
          <t xml:space="preserve">
5/20上 客供警语小册子 4277 pcs
5/21上 客供客人条码贴纸 4277 pcs</t>
        </r>
      </text>
    </comment>
    <comment ref="AC137" authorId="0">
      <text>
        <r>
          <rPr>
            <b/>
            <sz val="14"/>
            <rFont val="宋体"/>
            <charset val="134"/>
          </rPr>
          <t>Administrator:</t>
        </r>
        <r>
          <rPr>
            <sz val="14"/>
            <rFont val="宋体"/>
            <charset val="134"/>
          </rPr>
          <t xml:space="preserve">
0001373 6/6 3630 pcs
华兴三楼B9</t>
        </r>
      </text>
    </comment>
    <comment ref="AC138" authorId="0">
      <text>
        <r>
          <rPr>
            <b/>
            <sz val="14"/>
            <rFont val="宋体"/>
            <charset val="134"/>
          </rPr>
          <t>Administrator:</t>
        </r>
        <r>
          <rPr>
            <sz val="14"/>
            <rFont val="宋体"/>
            <charset val="134"/>
          </rPr>
          <t xml:space="preserve">
0011467 6/6 600 pcs</t>
        </r>
      </text>
    </comment>
    <comment ref="AE138" authorId="0">
      <text>
        <r>
          <rPr>
            <b/>
            <sz val="16"/>
            <rFont val="宋体"/>
            <charset val="134"/>
          </rPr>
          <t>Administrator:</t>
        </r>
        <r>
          <rPr>
            <sz val="16"/>
            <rFont val="宋体"/>
            <charset val="134"/>
          </rPr>
          <t xml:space="preserve">
5/18上 进口商贴纸 600 pcs</t>
        </r>
      </text>
    </comment>
    <comment ref="AC139" authorId="0">
      <text>
        <r>
          <rPr>
            <b/>
            <sz val="14"/>
            <rFont val="宋体"/>
            <charset val="134"/>
          </rPr>
          <t>Administrator:</t>
        </r>
        <r>
          <rPr>
            <sz val="14"/>
            <rFont val="宋体"/>
            <charset val="134"/>
          </rPr>
          <t xml:space="preserve">
0011467 6/6 2028 pcs</t>
        </r>
      </text>
    </comment>
    <comment ref="AE139" authorId="0">
      <text>
        <r>
          <rPr>
            <b/>
            <sz val="16"/>
            <rFont val="宋体"/>
            <charset val="134"/>
          </rPr>
          <t>Administrator:</t>
        </r>
        <r>
          <rPr>
            <sz val="16"/>
            <rFont val="宋体"/>
            <charset val="134"/>
          </rPr>
          <t xml:space="preserve">
5/18上 进口商贴纸 2028 pcs</t>
        </r>
      </text>
    </comment>
    <comment ref="AC140" authorId="0">
      <text>
        <r>
          <rPr>
            <b/>
            <sz val="16"/>
            <rFont val="宋体"/>
            <charset val="134"/>
          </rPr>
          <t>Administrator:</t>
        </r>
        <r>
          <rPr>
            <sz val="16"/>
            <rFont val="宋体"/>
            <charset val="134"/>
          </rPr>
          <t xml:space="preserve">
0001395 6/8 25000 pcs华兴二楼B11</t>
        </r>
      </text>
    </comment>
    <comment ref="AE140" authorId="0">
      <text>
        <r>
          <rPr>
            <b/>
            <sz val="14"/>
            <rFont val="宋体"/>
            <charset val="134"/>
          </rPr>
          <t>Administrator:</t>
        </r>
        <r>
          <rPr>
            <sz val="14"/>
            <rFont val="宋体"/>
            <charset val="134"/>
          </rPr>
          <t xml:space="preserve">
5/8上 客供外箱条码贴纸 1010 pcs</t>
        </r>
      </text>
    </comment>
    <comment ref="AC141" authorId="0">
      <text>
        <r>
          <rPr>
            <b/>
            <sz val="16"/>
            <rFont val="宋体"/>
            <charset val="134"/>
          </rPr>
          <t>Administrator:</t>
        </r>
        <r>
          <rPr>
            <sz val="16"/>
            <rFont val="宋体"/>
            <charset val="134"/>
          </rPr>
          <t xml:space="preserve">
0011412 6/8 1150 pcs华兴三楼B6
</t>
        </r>
      </text>
    </comment>
    <comment ref="AE141" authorId="0">
      <text>
        <r>
          <rPr>
            <b/>
            <sz val="14"/>
            <rFont val="宋体"/>
            <charset val="134"/>
          </rPr>
          <t>Administrator:</t>
        </r>
        <r>
          <rPr>
            <sz val="14"/>
            <rFont val="宋体"/>
            <charset val="134"/>
          </rPr>
          <t xml:space="preserve">
5/25上 警语贴纸 1150 pcs
  EAN贴纸 1150 pcs</t>
        </r>
      </text>
    </comment>
    <comment ref="AC142" authorId="0">
      <text>
        <r>
          <rPr>
            <b/>
            <sz val="16"/>
            <rFont val="宋体"/>
            <charset val="134"/>
          </rPr>
          <t>Administrator:</t>
        </r>
        <r>
          <rPr>
            <sz val="16"/>
            <rFont val="宋体"/>
            <charset val="134"/>
          </rPr>
          <t xml:space="preserve">
0011412 6/8 240 pcs华兴三楼B6
</t>
        </r>
      </text>
    </comment>
    <comment ref="AE142" authorId="0">
      <text>
        <r>
          <rPr>
            <b/>
            <sz val="14"/>
            <rFont val="宋体"/>
            <charset val="134"/>
          </rPr>
          <t>Administrator:</t>
        </r>
        <r>
          <rPr>
            <sz val="14"/>
            <rFont val="宋体"/>
            <charset val="134"/>
          </rPr>
          <t xml:space="preserve">
5/25上 警语贴纸 240 pcs
  EAN贴纸 240 pcs</t>
        </r>
      </text>
    </comment>
    <comment ref="AC143" authorId="0">
      <text>
        <r>
          <rPr>
            <b/>
            <sz val="16"/>
            <rFont val="宋体"/>
            <charset val="134"/>
          </rPr>
          <t>Administrator:</t>
        </r>
        <r>
          <rPr>
            <sz val="16"/>
            <rFont val="宋体"/>
            <charset val="134"/>
          </rPr>
          <t xml:space="preserve">
0011412 6/8 325 pcs 华兴三楼B6</t>
        </r>
      </text>
    </comment>
    <comment ref="AE143" authorId="0">
      <text>
        <r>
          <rPr>
            <b/>
            <sz val="12"/>
            <rFont val="宋体"/>
            <charset val="134"/>
          </rPr>
          <t>Administrator:</t>
        </r>
        <r>
          <rPr>
            <sz val="12"/>
            <rFont val="宋体"/>
            <charset val="134"/>
          </rPr>
          <t xml:space="preserve">
5/15上 客供白色防盗贴纸 325 pcs
5/28上 KM外箱贴纸 25 pcs</t>
        </r>
      </text>
    </comment>
    <comment ref="AC144" authorId="0">
      <text>
        <r>
          <rPr>
            <b/>
            <sz val="16"/>
            <rFont val="宋体"/>
            <charset val="134"/>
          </rPr>
          <t>Administrator:</t>
        </r>
        <r>
          <rPr>
            <sz val="16"/>
            <rFont val="宋体"/>
            <charset val="134"/>
          </rPr>
          <t xml:space="preserve">
0001416 6/12 750 pcs 华兴三楼B10</t>
        </r>
      </text>
    </comment>
    <comment ref="AE144" authorId="0">
      <text>
        <r>
          <rPr>
            <b/>
            <sz val="16"/>
            <rFont val="宋体"/>
            <charset val="134"/>
          </rPr>
          <t>Administrator:</t>
        </r>
        <r>
          <rPr>
            <sz val="16"/>
            <rFont val="宋体"/>
            <charset val="134"/>
          </rPr>
          <t xml:space="preserve">
5/18上 进口商贴纸750 pcs</t>
        </r>
      </text>
    </comment>
    <comment ref="AC145" authorId="0">
      <text>
        <r>
          <rPr>
            <b/>
            <sz val="14"/>
            <rFont val="宋体"/>
            <charset val="134"/>
          </rPr>
          <t>Administrator:</t>
        </r>
        <r>
          <rPr>
            <sz val="14"/>
            <rFont val="宋体"/>
            <charset val="134"/>
          </rPr>
          <t xml:space="preserve">
0001416 6/12 1000 pcs</t>
        </r>
      </text>
    </comment>
    <comment ref="AC146" authorId="0">
      <text>
        <r>
          <rPr>
            <b/>
            <sz val="14"/>
            <rFont val="宋体"/>
            <charset val="134"/>
          </rPr>
          <t>Administrator:</t>
        </r>
        <r>
          <rPr>
            <sz val="14"/>
            <rFont val="宋体"/>
            <charset val="134"/>
          </rPr>
          <t xml:space="preserve">
0001416 6/12 240 pcs</t>
        </r>
      </text>
    </comment>
    <comment ref="AC147" authorId="0">
      <text>
        <r>
          <rPr>
            <b/>
            <sz val="14"/>
            <rFont val="宋体"/>
            <charset val="134"/>
          </rPr>
          <t>Administrator:</t>
        </r>
        <r>
          <rPr>
            <sz val="14"/>
            <rFont val="宋体"/>
            <charset val="134"/>
          </rPr>
          <t xml:space="preserve">
0001416 6/12 1508 pcs 华兴三楼A15</t>
        </r>
      </text>
    </comment>
    <comment ref="AE147" authorId="0">
      <text>
        <r>
          <rPr>
            <b/>
            <sz val="16"/>
            <rFont val="宋体"/>
            <charset val="134"/>
          </rPr>
          <t>Administrator:</t>
        </r>
        <r>
          <rPr>
            <sz val="16"/>
            <rFont val="宋体"/>
            <charset val="134"/>
          </rPr>
          <t xml:space="preserve">
5/31上 SSCC外箱贴纸 116 pcs</t>
        </r>
      </text>
    </comment>
    <comment ref="AC148" authorId="0">
      <text>
        <r>
          <rPr>
            <b/>
            <sz val="16"/>
            <rFont val="宋体"/>
            <charset val="134"/>
          </rPr>
          <t>Administrator:</t>
        </r>
        <r>
          <rPr>
            <sz val="16"/>
            <rFont val="宋体"/>
            <charset val="134"/>
          </rPr>
          <t xml:space="preserve">
0001299 6/13 3068 pcs 华兴三楼A25</t>
        </r>
      </text>
    </comment>
    <comment ref="AE148" authorId="0">
      <text>
        <r>
          <rPr>
            <b/>
            <sz val="12"/>
            <rFont val="宋体"/>
            <charset val="134"/>
          </rPr>
          <t>Administrator:</t>
        </r>
        <r>
          <rPr>
            <sz val="12"/>
            <rFont val="宋体"/>
            <charset val="134"/>
          </rPr>
          <t xml:space="preserve">
5/6上 进口商贴纸 3068 pcs</t>
        </r>
      </text>
    </comment>
    <comment ref="AC149" authorId="0">
      <text>
        <r>
          <rPr>
            <b/>
            <sz val="16"/>
            <rFont val="宋体"/>
            <charset val="134"/>
          </rPr>
          <t>Administrator:</t>
        </r>
        <r>
          <rPr>
            <sz val="16"/>
            <rFont val="宋体"/>
            <charset val="134"/>
          </rPr>
          <t xml:space="preserve">
0001504 6/14 504 pcs 华兴三楼A17</t>
        </r>
      </text>
    </comment>
    <comment ref="AE149" authorId="0">
      <text>
        <r>
          <rPr>
            <b/>
            <sz val="14"/>
            <rFont val="宋体"/>
            <charset val="134"/>
          </rPr>
          <t>Administrator:</t>
        </r>
        <r>
          <rPr>
            <sz val="14"/>
            <rFont val="宋体"/>
            <charset val="134"/>
          </rPr>
          <t xml:space="preserve">
5/22上 环保标贴纸 504 pcs
5/28上 亚马逊外箱贴纸 21 pcs</t>
        </r>
      </text>
    </comment>
    <comment ref="AC150" authorId="0">
      <text>
        <r>
          <rPr>
            <b/>
            <sz val="16"/>
            <rFont val="宋体"/>
            <charset val="134"/>
          </rPr>
          <t>Administrator:</t>
        </r>
        <r>
          <rPr>
            <sz val="16"/>
            <rFont val="宋体"/>
            <charset val="134"/>
          </rPr>
          <t xml:space="preserve">
0001504 6/14 504 pcs 华兴三楼B8</t>
        </r>
      </text>
    </comment>
    <comment ref="AE150" authorId="0">
      <text>
        <r>
          <rPr>
            <b/>
            <sz val="14"/>
            <rFont val="宋体"/>
            <charset val="134"/>
          </rPr>
          <t>Administrator:</t>
        </r>
        <r>
          <rPr>
            <sz val="14"/>
            <rFont val="宋体"/>
            <charset val="134"/>
          </rPr>
          <t xml:space="preserve">
5/14上 环保标贴纸 1008 pcs
5/28上 亚马逊外箱贴纸 42 pcs</t>
        </r>
      </text>
    </comment>
    <comment ref="AC151" authorId="0">
      <text>
        <r>
          <rPr>
            <b/>
            <sz val="16"/>
            <rFont val="宋体"/>
            <charset val="134"/>
          </rPr>
          <t>Administrator:</t>
        </r>
        <r>
          <rPr>
            <sz val="16"/>
            <rFont val="宋体"/>
            <charset val="134"/>
          </rPr>
          <t xml:space="preserve">
0001231 6/15 20000 pcs 华兴三楼A31 </t>
        </r>
      </text>
    </comment>
    <comment ref="AC152" authorId="0">
      <text>
        <r>
          <rPr>
            <b/>
            <sz val="16"/>
            <rFont val="宋体"/>
            <charset val="134"/>
          </rPr>
          <t>Administrator:</t>
        </r>
        <r>
          <rPr>
            <sz val="16"/>
            <rFont val="宋体"/>
            <charset val="134"/>
          </rPr>
          <t xml:space="preserve">
0001504 6/14 12 pcs 华兴三楼B8</t>
        </r>
      </text>
    </comment>
    <comment ref="AE152" authorId="0">
      <text>
        <r>
          <rPr>
            <b/>
            <sz val="14"/>
            <rFont val="宋体"/>
            <charset val="134"/>
          </rPr>
          <t>Administrator:</t>
        </r>
        <r>
          <rPr>
            <sz val="14"/>
            <rFont val="宋体"/>
            <charset val="134"/>
          </rPr>
          <t xml:space="preserve">
5/31上 亚马逊外箱贴纸 1 pcs
6/6上 空白贴纸 24 pcs</t>
        </r>
      </text>
    </comment>
    <comment ref="AC153" authorId="0">
      <text>
        <r>
          <rPr>
            <b/>
            <sz val="14"/>
            <rFont val="宋体"/>
            <charset val="134"/>
          </rPr>
          <t>Administrator:</t>
        </r>
        <r>
          <rPr>
            <sz val="14"/>
            <rFont val="宋体"/>
            <charset val="134"/>
          </rPr>
          <t xml:space="preserve">
0001416 6/12 5889 pcs A一楼</t>
        </r>
      </text>
    </comment>
    <comment ref="AC154" authorId="0">
      <text>
        <r>
          <rPr>
            <b/>
            <sz val="14"/>
            <rFont val="宋体"/>
            <charset val="134"/>
          </rPr>
          <t>Administrator:</t>
        </r>
        <r>
          <rPr>
            <sz val="14"/>
            <rFont val="宋体"/>
            <charset val="134"/>
          </rPr>
          <t xml:space="preserve">
0001455 6/8 24 pcs华兴三楼B7
0001263 6/15 1128 pcs 三楼B7</t>
        </r>
      </text>
    </comment>
    <comment ref="AE154" authorId="0">
      <text>
        <r>
          <rPr>
            <b/>
            <sz val="14"/>
            <rFont val="宋体"/>
            <charset val="134"/>
          </rPr>
          <t>Administrator:</t>
        </r>
        <r>
          <rPr>
            <sz val="14"/>
            <rFont val="宋体"/>
            <charset val="134"/>
          </rPr>
          <t xml:space="preserve">
5/11上 客供RFID贴纸 1152 pcs</t>
        </r>
      </text>
    </comment>
    <comment ref="AC155" authorId="0">
      <text>
        <r>
          <rPr>
            <b/>
            <sz val="14"/>
            <rFont val="宋体"/>
            <charset val="134"/>
          </rPr>
          <t>Administrator:</t>
        </r>
        <r>
          <rPr>
            <sz val="14"/>
            <rFont val="宋体"/>
            <charset val="134"/>
          </rPr>
          <t xml:space="preserve">
0001455 6/8 24 pcs华兴三楼B7
0001263 6/15 1128 pcs 三楼B7</t>
        </r>
      </text>
    </comment>
    <comment ref="AE155" authorId="0">
      <text>
        <r>
          <rPr>
            <b/>
            <sz val="14"/>
            <rFont val="宋体"/>
            <charset val="134"/>
          </rPr>
          <t>Administrator:</t>
        </r>
        <r>
          <rPr>
            <sz val="14"/>
            <rFont val="宋体"/>
            <charset val="134"/>
          </rPr>
          <t xml:space="preserve">
5/11上 客供RFID贴纸 1152 pcs</t>
        </r>
      </text>
    </comment>
    <comment ref="AC156" authorId="0">
      <text>
        <r>
          <rPr>
            <b/>
            <sz val="14"/>
            <rFont val="宋体"/>
            <charset val="134"/>
          </rPr>
          <t>Administrator:</t>
        </r>
        <r>
          <rPr>
            <sz val="14"/>
            <rFont val="宋体"/>
            <charset val="134"/>
          </rPr>
          <t xml:space="preserve">
0001455 6/8 24 pcs华兴三楼B7
0001263 6/15 1128 pcs 三楼B7</t>
        </r>
      </text>
    </comment>
    <comment ref="AE156" authorId="0">
      <text>
        <r>
          <rPr>
            <b/>
            <sz val="14"/>
            <rFont val="宋体"/>
            <charset val="134"/>
          </rPr>
          <t>Administrator:</t>
        </r>
        <r>
          <rPr>
            <sz val="14"/>
            <rFont val="宋体"/>
            <charset val="134"/>
          </rPr>
          <t xml:space="preserve">
5/11上 客供RFID贴纸 1152 pcs</t>
        </r>
      </text>
    </comment>
    <comment ref="AC157" authorId="0">
      <text>
        <r>
          <rPr>
            <b/>
            <sz val="14"/>
            <rFont val="宋体"/>
            <charset val="134"/>
          </rPr>
          <t>Administrator:</t>
        </r>
        <r>
          <rPr>
            <sz val="14"/>
            <rFont val="宋体"/>
            <charset val="134"/>
          </rPr>
          <t xml:space="preserve">
0001455 6/8 24 pcs华兴三楼B7
0001263 6/15 1128 pcs 三楼B7</t>
        </r>
      </text>
    </comment>
    <comment ref="AE157" authorId="0">
      <text>
        <r>
          <rPr>
            <b/>
            <sz val="14"/>
            <rFont val="宋体"/>
            <charset val="134"/>
          </rPr>
          <t>Administrator:</t>
        </r>
        <r>
          <rPr>
            <sz val="14"/>
            <rFont val="宋体"/>
            <charset val="134"/>
          </rPr>
          <t xml:space="preserve">
5/11上 客供RFID贴纸 1152 pcs</t>
        </r>
      </text>
    </comment>
    <comment ref="AC158" authorId="0">
      <text>
        <r>
          <rPr>
            <b/>
            <sz val="12"/>
            <rFont val="宋体"/>
            <charset val="134"/>
          </rPr>
          <t>Administrator:</t>
        </r>
        <r>
          <rPr>
            <sz val="12"/>
            <rFont val="宋体"/>
            <charset val="134"/>
          </rPr>
          <t xml:space="preserve">
0000799 6/22 864 pcs 华兴三楼B6</t>
        </r>
      </text>
    </comment>
    <comment ref="AE158" authorId="0">
      <text>
        <r>
          <rPr>
            <b/>
            <sz val="12"/>
            <rFont val="宋体"/>
            <charset val="134"/>
          </rPr>
          <t>Administrator:</t>
        </r>
        <r>
          <rPr>
            <sz val="12"/>
            <rFont val="宋体"/>
            <charset val="134"/>
          </rPr>
          <t xml:space="preserve">
4/29上 SSCC外箱贴纸 36 pcs
4/30上 环保标贴纸 864 pcs</t>
        </r>
      </text>
    </comment>
    <comment ref="AC159" authorId="0">
      <text>
        <r>
          <rPr>
            <b/>
            <sz val="14"/>
            <rFont val="宋体"/>
            <charset val="134"/>
          </rPr>
          <t>Administrator:</t>
        </r>
        <r>
          <rPr>
            <sz val="14"/>
            <rFont val="宋体"/>
            <charset val="134"/>
          </rPr>
          <t xml:space="preserve">
0000683 6/21 360 pcs 华兴三楼A22</t>
        </r>
      </text>
    </comment>
    <comment ref="AE159" authorId="0">
      <text>
        <r>
          <rPr>
            <b/>
            <sz val="14"/>
            <rFont val="宋体"/>
            <charset val="134"/>
          </rPr>
          <t>Administrator:</t>
        </r>
        <r>
          <rPr>
            <sz val="14"/>
            <rFont val="宋体"/>
            <charset val="134"/>
          </rPr>
          <t xml:space="preserve">
5/15上 空白贴纸 720 pcs
5/31上 亚马逊外箱贴纸 30 pcs</t>
        </r>
      </text>
    </comment>
    <comment ref="AC160" authorId="0">
      <text>
        <r>
          <rPr>
            <b/>
            <sz val="14"/>
            <rFont val="宋体"/>
            <charset val="134"/>
          </rPr>
          <t>Administrator:</t>
        </r>
        <r>
          <rPr>
            <sz val="14"/>
            <rFont val="宋体"/>
            <charset val="134"/>
          </rPr>
          <t xml:space="preserve">
0000683 6/21 1368 pcs
 华兴三楼A22
0000670 6/21 24 pcs</t>
        </r>
      </text>
    </comment>
    <comment ref="AE160" authorId="0">
      <text>
        <r>
          <rPr>
            <b/>
            <sz val="14"/>
            <rFont val="宋体"/>
            <charset val="134"/>
          </rPr>
          <t>Administrator:</t>
        </r>
        <r>
          <rPr>
            <sz val="14"/>
            <rFont val="宋体"/>
            <charset val="134"/>
          </rPr>
          <t xml:space="preserve">
5/15上 空白贴纸 2784 pcs
5/31上 亚马逊外箱贴纸 116 pcs
</t>
        </r>
      </text>
    </comment>
    <comment ref="AC161" authorId="0">
      <text>
        <r>
          <rPr>
            <b/>
            <sz val="14"/>
            <rFont val="宋体"/>
            <charset val="134"/>
          </rPr>
          <t>Administrator:</t>
        </r>
        <r>
          <rPr>
            <sz val="14"/>
            <rFont val="宋体"/>
            <charset val="134"/>
          </rPr>
          <t xml:space="preserve">
0000683 6/21 1488 pcs 华兴三楼A22</t>
        </r>
      </text>
    </comment>
    <comment ref="AE161" authorId="0">
      <text>
        <r>
          <rPr>
            <b/>
            <sz val="14"/>
            <rFont val="宋体"/>
            <charset val="134"/>
          </rPr>
          <t>Administrator:</t>
        </r>
        <r>
          <rPr>
            <sz val="14"/>
            <rFont val="宋体"/>
            <charset val="134"/>
          </rPr>
          <t xml:space="preserve">
5/16上 空白贴纸 2976 pcs
5/31上 亚马逊外箱贴纸 124 pcs
</t>
        </r>
      </text>
    </comment>
    <comment ref="AC162" authorId="0">
      <text>
        <r>
          <rPr>
            <b/>
            <sz val="12"/>
            <rFont val="宋体"/>
            <charset val="134"/>
          </rPr>
          <t>Administrator:</t>
        </r>
        <r>
          <rPr>
            <sz val="12"/>
            <rFont val="宋体"/>
            <charset val="134"/>
          </rPr>
          <t xml:space="preserve">
0000802 6/22 100 pcs 华兴三楼A22</t>
        </r>
      </text>
    </comment>
    <comment ref="AE162" authorId="0">
      <text>
        <r>
          <rPr>
            <b/>
            <sz val="16"/>
            <rFont val="宋体"/>
            <charset val="134"/>
          </rPr>
          <t>Administrator:</t>
        </r>
        <r>
          <rPr>
            <sz val="16"/>
            <rFont val="宋体"/>
            <charset val="134"/>
          </rPr>
          <t xml:space="preserve">
5/18上 进口商贴纸 100 pcs</t>
        </r>
      </text>
    </comment>
    <comment ref="AC163" authorId="0">
      <text>
        <r>
          <rPr>
            <b/>
            <sz val="14"/>
            <rFont val="宋体"/>
            <charset val="134"/>
          </rPr>
          <t>Administrator:</t>
        </r>
        <r>
          <rPr>
            <sz val="14"/>
            <rFont val="宋体"/>
            <charset val="134"/>
          </rPr>
          <t xml:space="preserve">
0000670 6/21 1976 pcs 华兴三楼
0000802 6/22 52 pcs 华兴三楼B8</t>
        </r>
      </text>
    </comment>
    <comment ref="AE163" authorId="0">
      <text>
        <r>
          <rPr>
            <b/>
            <sz val="14"/>
            <rFont val="宋体"/>
            <charset val="134"/>
          </rPr>
          <t>Administrator:</t>
        </r>
        <r>
          <rPr>
            <sz val="14"/>
            <rFont val="宋体"/>
            <charset val="134"/>
          </rPr>
          <t xml:space="preserve">
5/27上 进口商贴纸 2028 pcs</t>
        </r>
      </text>
    </comment>
    <comment ref="AC164" authorId="0">
      <text>
        <r>
          <rPr>
            <b/>
            <sz val="14"/>
            <rFont val="宋体"/>
            <charset val="134"/>
          </rPr>
          <t>Administrator:</t>
        </r>
        <r>
          <rPr>
            <sz val="14"/>
            <rFont val="宋体"/>
            <charset val="134"/>
          </rPr>
          <t xml:space="preserve">
0001271 6/17 24 pcs 华兴三楼B7
0000799 6/22 11856 pcs 备2箱 华兴三楼B6</t>
        </r>
      </text>
    </comment>
    <comment ref="AE164" authorId="0">
      <text>
        <r>
          <rPr>
            <b/>
            <sz val="14"/>
            <rFont val="宋体"/>
            <charset val="134"/>
          </rPr>
          <t>Administrator:</t>
        </r>
        <r>
          <rPr>
            <sz val="14"/>
            <rFont val="宋体"/>
            <charset val="134"/>
          </rPr>
          <t xml:space="preserve">
4/29上 客供RFID贴纸 11880 pcs
4/11上 粉色贴纸990 pcs
粉色贴纸被湖南用错到不需要贴粉色艾利贴纸上 400张
6/18上 粉色贴纸 400 pcs</t>
        </r>
      </text>
    </comment>
    <comment ref="AC165" authorId="0">
      <text>
        <r>
          <rPr>
            <b/>
            <sz val="14"/>
            <rFont val="宋体"/>
            <charset val="134"/>
          </rPr>
          <t>Administrator:</t>
        </r>
        <r>
          <rPr>
            <sz val="14"/>
            <rFont val="宋体"/>
            <charset val="134"/>
          </rPr>
          <t xml:space="preserve">
0000799 6/22 611 pcs 华兴三楼B8</t>
        </r>
      </text>
    </comment>
    <comment ref="AE165" authorId="0">
      <text>
        <r>
          <rPr>
            <b/>
            <sz val="14"/>
            <rFont val="宋体"/>
            <charset val="134"/>
          </rPr>
          <t>Administrator:</t>
        </r>
        <r>
          <rPr>
            <sz val="14"/>
            <rFont val="宋体"/>
            <charset val="134"/>
          </rPr>
          <t xml:space="preserve">
5/20上 年龄贴纸 611 pcs</t>
        </r>
      </text>
    </comment>
    <comment ref="AC166" authorId="0">
      <text>
        <r>
          <rPr>
            <b/>
            <sz val="12"/>
            <rFont val="宋体"/>
            <charset val="134"/>
          </rPr>
          <t>Administrator:</t>
        </r>
        <r>
          <rPr>
            <sz val="12"/>
            <rFont val="宋体"/>
            <charset val="134"/>
          </rPr>
          <t xml:space="preserve">
0000754 6/22 4810 pcs 华兴三楼A20</t>
        </r>
      </text>
    </comment>
    <comment ref="AE166" authorId="0">
      <text>
        <r>
          <rPr>
            <b/>
            <sz val="14"/>
            <rFont val="宋体"/>
            <charset val="134"/>
          </rPr>
          <t>Administrator:</t>
        </r>
        <r>
          <rPr>
            <sz val="14"/>
            <rFont val="宋体"/>
            <charset val="134"/>
          </rPr>
          <t xml:space="preserve">
5/20上 年龄贴纸 4810 pcs</t>
        </r>
      </text>
    </comment>
    <comment ref="AC167" authorId="0">
      <text>
        <r>
          <rPr>
            <b/>
            <sz val="12"/>
            <rFont val="宋体"/>
            <charset val="134"/>
          </rPr>
          <t>Administrator:</t>
        </r>
        <r>
          <rPr>
            <sz val="12"/>
            <rFont val="宋体"/>
            <charset val="134"/>
          </rPr>
          <t xml:space="preserve">
0000754 6/22 8047 pcs 华兴三楼A20</t>
        </r>
      </text>
    </comment>
    <comment ref="AE167" authorId="0">
      <text>
        <r>
          <rPr>
            <b/>
            <sz val="14"/>
            <rFont val="宋体"/>
            <charset val="134"/>
          </rPr>
          <t>Administrator:</t>
        </r>
        <r>
          <rPr>
            <sz val="14"/>
            <rFont val="宋体"/>
            <charset val="134"/>
          </rPr>
          <t xml:space="preserve">
5/20上 年龄贴纸 8047 pcs</t>
        </r>
      </text>
    </comment>
    <comment ref="AC168" authorId="0">
      <text>
        <r>
          <rPr>
            <b/>
            <sz val="14"/>
            <rFont val="宋体"/>
            <charset val="134"/>
          </rPr>
          <t>Administrator:</t>
        </r>
        <r>
          <rPr>
            <sz val="14"/>
            <rFont val="宋体"/>
            <charset val="134"/>
          </rPr>
          <t xml:space="preserve">
0000683 6/21 468 pcs 华兴三楼A22</t>
        </r>
      </text>
    </comment>
    <comment ref="AE168" authorId="0">
      <text>
        <r>
          <rPr>
            <b/>
            <sz val="14"/>
            <rFont val="宋体"/>
            <charset val="134"/>
          </rPr>
          <t>Administrator:</t>
        </r>
        <r>
          <rPr>
            <sz val="14"/>
            <rFont val="宋体"/>
            <charset val="134"/>
          </rPr>
          <t xml:space="preserve">
5/14上 空白贴纸 936 pcs
6/4上 客供外箱贴纸 39 pcs</t>
        </r>
      </text>
    </comment>
    <comment ref="AC169" authorId="0">
      <text>
        <r>
          <rPr>
            <b/>
            <sz val="12"/>
            <rFont val="宋体"/>
            <charset val="134"/>
          </rPr>
          <t>Administrator:</t>
        </r>
        <r>
          <rPr>
            <sz val="12"/>
            <rFont val="宋体"/>
            <charset val="134"/>
          </rPr>
          <t xml:space="preserve">
0000799 6/22 20000 pcs 华兴三楼A13</t>
        </r>
      </text>
    </comment>
    <comment ref="AE169" authorId="0">
      <text>
        <r>
          <rPr>
            <b/>
            <sz val="14"/>
            <rFont val="宋体"/>
            <charset val="134"/>
          </rPr>
          <t>Administrator:</t>
        </r>
        <r>
          <rPr>
            <sz val="14"/>
            <rFont val="宋体"/>
            <charset val="134"/>
          </rPr>
          <t xml:space="preserve">
5/24上 客供外箱贴纸 808 pcs</t>
        </r>
      </text>
    </comment>
    <comment ref="AC170" authorId="0">
      <text>
        <r>
          <rPr>
            <b/>
            <sz val="14"/>
            <rFont val="宋体"/>
            <charset val="134"/>
          </rPr>
          <t>Administrator:</t>
        </r>
        <r>
          <rPr>
            <sz val="14"/>
            <rFont val="宋体"/>
            <charset val="134"/>
          </rPr>
          <t xml:space="preserve">
0001271 6/17 24 pcs 华兴三楼B7
0000683 6/21 1128 pcs 华兴三楼A9</t>
        </r>
      </text>
    </comment>
    <comment ref="AE170" authorId="0">
      <text>
        <r>
          <rPr>
            <b/>
            <sz val="14"/>
            <rFont val="宋体"/>
            <charset val="134"/>
          </rPr>
          <t>Administrator:</t>
        </r>
        <r>
          <rPr>
            <sz val="14"/>
            <rFont val="宋体"/>
            <charset val="134"/>
          </rPr>
          <t xml:space="preserve">
5/11上 客供RFID贴纸 1152 pcs</t>
        </r>
      </text>
    </comment>
    <comment ref="AC171" authorId="0">
      <text>
        <r>
          <rPr>
            <b/>
            <sz val="14"/>
            <rFont val="宋体"/>
            <charset val="134"/>
          </rPr>
          <t>Administrator:</t>
        </r>
        <r>
          <rPr>
            <sz val="14"/>
            <rFont val="宋体"/>
            <charset val="134"/>
          </rPr>
          <t xml:space="preserve">
0001271 6/17 24 pcs 华兴三楼B7
0000683 6/21 2280 pcs 华兴三楼A9</t>
        </r>
      </text>
    </comment>
    <comment ref="AE171" authorId="0">
      <text>
        <r>
          <rPr>
            <b/>
            <sz val="14"/>
            <rFont val="宋体"/>
            <charset val="134"/>
          </rPr>
          <t>Administrator:</t>
        </r>
        <r>
          <rPr>
            <sz val="14"/>
            <rFont val="宋体"/>
            <charset val="134"/>
          </rPr>
          <t xml:space="preserve">
5/11上 客供RFID贴纸 2304 pcs</t>
        </r>
      </text>
    </comment>
    <comment ref="AC172" authorId="0">
      <text>
        <r>
          <rPr>
            <b/>
            <sz val="14"/>
            <rFont val="宋体"/>
            <charset val="134"/>
          </rPr>
          <t>Administrator:</t>
        </r>
        <r>
          <rPr>
            <sz val="14"/>
            <rFont val="宋体"/>
            <charset val="134"/>
          </rPr>
          <t xml:space="preserve">
000711 6/19 624 pcs 华兴三楼B4</t>
        </r>
      </text>
    </comment>
    <comment ref="AE172" authorId="0">
      <text>
        <r>
          <rPr>
            <b/>
            <sz val="12"/>
            <rFont val="宋体"/>
            <charset val="134"/>
          </rPr>
          <t>Administrator:</t>
        </r>
        <r>
          <rPr>
            <sz val="12"/>
            <rFont val="宋体"/>
            <charset val="134"/>
          </rPr>
          <t xml:space="preserve">
4/29上 SSCC外箱贴纸 26 pcs
4/30上 环保标贴纸 624 pcs
</t>
        </r>
      </text>
    </comment>
    <comment ref="AC173" authorId="0">
      <text>
        <r>
          <rPr>
            <b/>
            <sz val="14"/>
            <rFont val="宋体"/>
            <charset val="134"/>
          </rPr>
          <t>Administrator:</t>
        </r>
        <r>
          <rPr>
            <sz val="14"/>
            <rFont val="宋体"/>
            <charset val="134"/>
          </rPr>
          <t xml:space="preserve">
0000681 6/20 516 pcs 华兴三楼B8</t>
        </r>
      </text>
    </comment>
    <comment ref="AE173" authorId="0">
      <text>
        <r>
          <rPr>
            <b/>
            <sz val="12"/>
            <rFont val="宋体"/>
            <charset val="134"/>
          </rPr>
          <t>Administrator:</t>
        </r>
        <r>
          <rPr>
            <sz val="12"/>
            <rFont val="宋体"/>
            <charset val="134"/>
          </rPr>
          <t xml:space="preserve">
4/29上 SSCC外箱贴纸 43 pcs
4/30上 环保标贴纸 516 pcs
</t>
        </r>
      </text>
    </comment>
    <comment ref="AC174" authorId="0">
      <text>
        <r>
          <rPr>
            <b/>
            <sz val="14"/>
            <rFont val="宋体"/>
            <charset val="134"/>
          </rPr>
          <t>Administrator:</t>
        </r>
        <r>
          <rPr>
            <sz val="14"/>
            <rFont val="宋体"/>
            <charset val="134"/>
          </rPr>
          <t xml:space="preserve">
0000681 6/20 948 pcs 华兴三楼B13</t>
        </r>
      </text>
    </comment>
    <comment ref="AE174" authorId="0">
      <text>
        <r>
          <rPr>
            <b/>
            <sz val="12"/>
            <rFont val="宋体"/>
            <charset val="134"/>
          </rPr>
          <t>Administrator:</t>
        </r>
        <r>
          <rPr>
            <sz val="12"/>
            <rFont val="宋体"/>
            <charset val="134"/>
          </rPr>
          <t xml:space="preserve">
4/29上 SSCC外箱贴纸 43 pcs
4/30上 环保标贴纸 948 pcs
</t>
        </r>
      </text>
    </comment>
    <comment ref="AC175" authorId="0">
      <text>
        <r>
          <rPr>
            <b/>
            <sz val="12"/>
            <rFont val="宋体"/>
            <charset val="134"/>
          </rPr>
          <t>Administrator:</t>
        </r>
        <r>
          <rPr>
            <sz val="12"/>
            <rFont val="宋体"/>
            <charset val="134"/>
          </rPr>
          <t xml:space="preserve">
0001239 6/17 50 pcs 华兴三楼B8
0000699 6/20 4100 pcs 华兴三楼B8</t>
        </r>
      </text>
    </comment>
    <comment ref="AC176" authorId="0">
      <text>
        <r>
          <rPr>
            <b/>
            <sz val="16"/>
            <rFont val="宋体"/>
            <charset val="134"/>
          </rPr>
          <t>Administrator:</t>
        </r>
        <r>
          <rPr>
            <sz val="16"/>
            <rFont val="宋体"/>
            <charset val="134"/>
          </rPr>
          <t xml:space="preserve">
0001257 6/18 3000 pcs 华兴三楼B4</t>
        </r>
      </text>
    </comment>
    <comment ref="AE176" authorId="0">
      <text>
        <r>
          <rPr>
            <b/>
            <sz val="14"/>
            <rFont val="宋体"/>
            <charset val="134"/>
          </rPr>
          <t>Administrator:</t>
        </r>
        <r>
          <rPr>
            <sz val="14"/>
            <rFont val="宋体"/>
            <charset val="134"/>
          </rPr>
          <t xml:space="preserve">
6/3上 UPC贴纸 3000 pcs
  外箱贴纸 60 pcs
  进口商贴纸 3000 pcs</t>
        </r>
      </text>
    </comment>
    <comment ref="AC177" authorId="0">
      <text>
        <r>
          <rPr>
            <b/>
            <sz val="14"/>
            <rFont val="宋体"/>
            <charset val="134"/>
          </rPr>
          <t>Administrator:</t>
        </r>
        <r>
          <rPr>
            <sz val="14"/>
            <rFont val="宋体"/>
            <charset val="134"/>
          </rPr>
          <t xml:space="preserve">
000699 6/20 2353 pcs 华兴三楼</t>
        </r>
      </text>
    </comment>
    <comment ref="AC178" authorId="0">
      <text>
        <r>
          <rPr>
            <b/>
            <sz val="14"/>
            <rFont val="宋体"/>
            <charset val="134"/>
          </rPr>
          <t>Administrator:</t>
        </r>
        <r>
          <rPr>
            <sz val="14"/>
            <rFont val="宋体"/>
            <charset val="134"/>
          </rPr>
          <t xml:space="preserve">
0000699 6/20 600 pcs 华兴三楼B8</t>
        </r>
      </text>
    </comment>
    <comment ref="AE178" authorId="0">
      <text>
        <r>
          <rPr>
            <b/>
            <sz val="16"/>
            <rFont val="宋体"/>
            <charset val="134"/>
          </rPr>
          <t>Administrator:</t>
        </r>
        <r>
          <rPr>
            <sz val="16"/>
            <rFont val="宋体"/>
            <charset val="134"/>
          </rPr>
          <t xml:space="preserve">
5/25上 警语贴纸 600 pcs</t>
        </r>
      </text>
    </comment>
    <comment ref="AC179" authorId="0">
      <text>
        <r>
          <rPr>
            <b/>
            <sz val="16"/>
            <rFont val="宋体"/>
            <charset val="134"/>
          </rPr>
          <t>Administrator:</t>
        </r>
        <r>
          <rPr>
            <sz val="16"/>
            <rFont val="宋体"/>
            <charset val="134"/>
          </rPr>
          <t xml:space="preserve">
0001257 6/18 1872 pcs 华兴三楼B5</t>
        </r>
      </text>
    </comment>
    <comment ref="AE179" authorId="0">
      <text>
        <r>
          <rPr>
            <b/>
            <sz val="16"/>
            <rFont val="宋体"/>
            <charset val="134"/>
          </rPr>
          <t>Administrator:</t>
        </r>
        <r>
          <rPr>
            <sz val="16"/>
            <rFont val="宋体"/>
            <charset val="134"/>
          </rPr>
          <t xml:space="preserve">
5/18上 UPC贴纸 1872 pcs</t>
        </r>
      </text>
    </comment>
    <comment ref="AC180" authorId="0">
      <text>
        <r>
          <rPr>
            <b/>
            <sz val="16"/>
            <rFont val="宋体"/>
            <charset val="134"/>
          </rPr>
          <t>Administrator:</t>
        </r>
        <r>
          <rPr>
            <sz val="16"/>
            <rFont val="宋体"/>
            <charset val="134"/>
          </rPr>
          <t xml:space="preserve">
0001257 6/18 2460 pcs 华兴三楼B4</t>
        </r>
      </text>
    </comment>
    <comment ref="AE180" authorId="0">
      <text>
        <r>
          <rPr>
            <b/>
            <sz val="16"/>
            <rFont val="宋体"/>
            <charset val="134"/>
          </rPr>
          <t>Administrator:</t>
        </r>
        <r>
          <rPr>
            <sz val="16"/>
            <rFont val="宋体"/>
            <charset val="134"/>
          </rPr>
          <t xml:space="preserve">
5/18上 UPC贴纸 2460 pcs</t>
        </r>
      </text>
    </comment>
    <comment ref="AC181" authorId="0">
      <text>
        <r>
          <rPr>
            <b/>
            <sz val="14"/>
            <rFont val="宋体"/>
            <charset val="134"/>
          </rPr>
          <t>Administrator:</t>
        </r>
        <r>
          <rPr>
            <sz val="14"/>
            <rFont val="宋体"/>
            <charset val="134"/>
          </rPr>
          <t xml:space="preserve">
000699 6/20 804 pcs 华兴三楼A25</t>
        </r>
      </text>
    </comment>
    <comment ref="AE181" authorId="0">
      <text>
        <r>
          <rPr>
            <b/>
            <sz val="14"/>
            <rFont val="宋体"/>
            <charset val="134"/>
          </rPr>
          <t>Administrator:</t>
        </r>
        <r>
          <rPr>
            <sz val="14"/>
            <rFont val="宋体"/>
            <charset val="134"/>
          </rPr>
          <t xml:space="preserve">
5/18上 UPC贴纸 840 pcs</t>
        </r>
      </text>
    </comment>
    <comment ref="AC182" authorId="0">
      <text>
        <r>
          <rPr>
            <b/>
            <sz val="14"/>
            <rFont val="宋体"/>
            <charset val="134"/>
          </rPr>
          <t>Administrator:</t>
        </r>
        <r>
          <rPr>
            <sz val="14"/>
            <rFont val="宋体"/>
            <charset val="134"/>
          </rPr>
          <t xml:space="preserve">
0000699 6/20 442 pcs 华兴三楼B8</t>
        </r>
      </text>
    </comment>
    <comment ref="AE182" authorId="0">
      <text>
        <r>
          <rPr>
            <b/>
            <sz val="14"/>
            <rFont val="宋体"/>
            <charset val="134"/>
          </rPr>
          <t>Administrator:</t>
        </r>
        <r>
          <rPr>
            <sz val="14"/>
            <rFont val="宋体"/>
            <charset val="134"/>
          </rPr>
          <t xml:space="preserve">
5/31上 KM外箱贴纸 34 pcs
6/7上 白色防盗贴纸 442 pcs</t>
        </r>
      </text>
    </comment>
    <comment ref="AC183" authorId="0">
      <text>
        <r>
          <rPr>
            <b/>
            <sz val="14"/>
            <rFont val="宋体"/>
            <charset val="134"/>
          </rPr>
          <t>Administrator:</t>
        </r>
        <r>
          <rPr>
            <sz val="14"/>
            <rFont val="宋体"/>
            <charset val="134"/>
          </rPr>
          <t xml:space="preserve">
0000699 6/20 1066 pcs 华兴三楼A23</t>
        </r>
      </text>
    </comment>
    <comment ref="AE183" authorId="0">
      <text>
        <r>
          <rPr>
            <b/>
            <sz val="14"/>
            <rFont val="宋体"/>
            <charset val="134"/>
          </rPr>
          <t>Administrator:</t>
        </r>
        <r>
          <rPr>
            <sz val="14"/>
            <rFont val="宋体"/>
            <charset val="134"/>
          </rPr>
          <t xml:space="preserve">
5/31上 KM外箱贴纸 82 pcs
6/7上 白色防盗贴纸 1066 pcs</t>
        </r>
      </text>
    </comment>
    <comment ref="AC184" authorId="0">
      <text>
        <r>
          <rPr>
            <b/>
            <sz val="12"/>
            <rFont val="宋体"/>
            <charset val="134"/>
          </rPr>
          <t>Administrator:</t>
        </r>
        <r>
          <rPr>
            <sz val="12"/>
            <rFont val="宋体"/>
            <charset val="134"/>
          </rPr>
          <t xml:space="preserve">
0000754 6/22 1040 pcs 华兴三楼A17</t>
        </r>
      </text>
    </comment>
    <comment ref="AC185" authorId="0">
      <text>
        <r>
          <rPr>
            <b/>
            <sz val="12"/>
            <rFont val="宋体"/>
            <charset val="134"/>
          </rPr>
          <t>Administrator:</t>
        </r>
        <r>
          <rPr>
            <sz val="12"/>
            <rFont val="宋体"/>
            <charset val="134"/>
          </rPr>
          <t xml:space="preserve">
0000802 6/22 208 pcs 华兴三楼A22</t>
        </r>
      </text>
    </comment>
    <comment ref="AC186" authorId="0">
      <text>
        <r>
          <rPr>
            <b/>
            <sz val="12"/>
            <rFont val="宋体"/>
            <charset val="134"/>
          </rPr>
          <t>Administrator:</t>
        </r>
        <r>
          <rPr>
            <sz val="12"/>
            <rFont val="宋体"/>
            <charset val="134"/>
          </rPr>
          <t xml:space="preserve">
0000799 6/22 18005 华兴一楼F4</t>
        </r>
      </text>
    </comment>
    <comment ref="AE186" authorId="0">
      <text>
        <r>
          <rPr>
            <b/>
            <sz val="16"/>
            <rFont val="宋体"/>
            <charset val="134"/>
          </rPr>
          <t>Administrator:</t>
        </r>
        <r>
          <rPr>
            <sz val="16"/>
            <rFont val="宋体"/>
            <charset val="134"/>
          </rPr>
          <t xml:space="preserve">
5/28上 年龄贴纸 18005 pcs
6/21上 年龄贴纸 1000 pcs
6/24上 年龄贴纸 2000 pcs</t>
        </r>
      </text>
    </comment>
    <comment ref="AC187" authorId="0">
      <text>
        <r>
          <rPr>
            <b/>
            <sz val="14"/>
            <rFont val="宋体"/>
            <charset val="134"/>
          </rPr>
          <t>Administrator:</t>
        </r>
        <r>
          <rPr>
            <sz val="14"/>
            <rFont val="宋体"/>
            <charset val="134"/>
          </rPr>
          <t xml:space="preserve">
0000711 6/19 1300 pcs 华兴三楼A23</t>
        </r>
      </text>
    </comment>
    <comment ref="AE187" authorId="0">
      <text>
        <r>
          <rPr>
            <b/>
            <sz val="14"/>
            <rFont val="宋体"/>
            <charset val="134"/>
          </rPr>
          <t>Administrator:</t>
        </r>
        <r>
          <rPr>
            <sz val="14"/>
            <rFont val="宋体"/>
            <charset val="134"/>
          </rPr>
          <t xml:space="preserve">
6/4上 环保标警告语贴纸 1300 pcs</t>
        </r>
      </text>
    </comment>
    <comment ref="AC188" authorId="0">
      <text>
        <r>
          <rPr>
            <b/>
            <sz val="14"/>
            <rFont val="宋体"/>
            <charset val="134"/>
          </rPr>
          <t>Administrator:</t>
        </r>
        <r>
          <rPr>
            <sz val="14"/>
            <rFont val="宋体"/>
            <charset val="134"/>
          </rPr>
          <t xml:space="preserve">
0001271 6/17 24 pcs 华兴三楼B7
0000763 6/22 1380 pcs 华兴三楼A11
0000850 6/26 900 备2箱 华兴三楼A11</t>
        </r>
      </text>
    </comment>
    <comment ref="AE188" authorId="0">
      <text>
        <r>
          <rPr>
            <b/>
            <sz val="14"/>
            <rFont val="宋体"/>
            <charset val="134"/>
          </rPr>
          <t>Administrator:</t>
        </r>
        <r>
          <rPr>
            <sz val="14"/>
            <rFont val="宋体"/>
            <charset val="134"/>
          </rPr>
          <t xml:space="preserve">
5/11上 客供RFID贴纸 2304 pcs</t>
        </r>
      </text>
    </comment>
    <comment ref="AC189" authorId="0">
      <text>
        <r>
          <rPr>
            <b/>
            <sz val="14"/>
            <rFont val="宋体"/>
            <charset val="134"/>
          </rPr>
          <t>Administrator:</t>
        </r>
        <r>
          <rPr>
            <sz val="14"/>
            <rFont val="宋体"/>
            <charset val="134"/>
          </rPr>
          <t xml:space="preserve">
0001271 6/17 24 pcs 华兴三楼B7
0000 763 6/22 2280 pcs 备2箱 华兴三楼A11</t>
        </r>
      </text>
    </comment>
    <comment ref="AE189" authorId="0">
      <text>
        <r>
          <rPr>
            <b/>
            <sz val="14"/>
            <rFont val="宋体"/>
            <charset val="134"/>
          </rPr>
          <t>Administrator:</t>
        </r>
        <r>
          <rPr>
            <sz val="14"/>
            <rFont val="宋体"/>
            <charset val="134"/>
          </rPr>
          <t xml:space="preserve">
5/11上 客供RFID贴纸 2304 pcs</t>
        </r>
      </text>
    </comment>
    <comment ref="AC190" authorId="0">
      <text>
        <r>
          <rPr>
            <b/>
            <sz val="12"/>
            <rFont val="宋体"/>
            <charset val="134"/>
          </rPr>
          <t>Administrator:</t>
        </r>
        <r>
          <rPr>
            <sz val="12"/>
            <rFont val="宋体"/>
            <charset val="134"/>
          </rPr>
          <t xml:space="preserve">
0000802 6/22 24 pcs 华兴三楼B7
0000811 6/25 1128 pcs 华兴三楼B7</t>
        </r>
      </text>
    </comment>
    <comment ref="AE190" authorId="0">
      <text>
        <r>
          <rPr>
            <b/>
            <sz val="14"/>
            <rFont val="宋体"/>
            <charset val="134"/>
          </rPr>
          <t>Administrator:</t>
        </r>
        <r>
          <rPr>
            <sz val="14"/>
            <rFont val="宋体"/>
            <charset val="134"/>
          </rPr>
          <t xml:space="preserve">
5/11上 客供RFID贴纸 1152 pcs</t>
        </r>
      </text>
    </comment>
    <comment ref="AC191" authorId="0">
      <text>
        <r>
          <rPr>
            <b/>
            <sz val="12"/>
            <rFont val="宋体"/>
            <charset val="134"/>
          </rPr>
          <t>Administrator:</t>
        </r>
        <r>
          <rPr>
            <sz val="12"/>
            <rFont val="宋体"/>
            <charset val="134"/>
          </rPr>
          <t xml:space="preserve">
0000802 6/22 24 pcs 华兴三楼B7
0000811 6/25 2280 pcs B7</t>
        </r>
      </text>
    </comment>
    <comment ref="AE191" authorId="0">
      <text>
        <r>
          <rPr>
            <b/>
            <sz val="14"/>
            <rFont val="宋体"/>
            <charset val="134"/>
          </rPr>
          <t>Administrator:</t>
        </r>
        <r>
          <rPr>
            <sz val="14"/>
            <rFont val="宋体"/>
            <charset val="134"/>
          </rPr>
          <t xml:space="preserve">
5/11上 客供RFID贴纸 2304 pcs</t>
        </r>
      </text>
    </comment>
    <comment ref="AC192" authorId="0">
      <text>
        <r>
          <rPr>
            <b/>
            <sz val="12"/>
            <rFont val="宋体"/>
            <charset val="134"/>
          </rPr>
          <t>Administrator:</t>
        </r>
        <r>
          <rPr>
            <sz val="12"/>
            <rFont val="宋体"/>
            <charset val="134"/>
          </rPr>
          <t xml:space="preserve">
0000802 6/22 24 pcs 华兴三楼B7
0000811 6/25 2280 pcs B7</t>
        </r>
      </text>
    </comment>
    <comment ref="AE192" authorId="0">
      <text>
        <r>
          <rPr>
            <b/>
            <sz val="14"/>
            <rFont val="宋体"/>
            <charset val="134"/>
          </rPr>
          <t>Administrator:</t>
        </r>
        <r>
          <rPr>
            <sz val="14"/>
            <rFont val="宋体"/>
            <charset val="134"/>
          </rPr>
          <t xml:space="preserve">
5/11上 客供RFID贴纸 2304 pcs</t>
        </r>
      </text>
    </comment>
    <comment ref="AC193" authorId="0">
      <text>
        <r>
          <rPr>
            <b/>
            <sz val="12"/>
            <rFont val="宋体"/>
            <charset val="134"/>
          </rPr>
          <t>Administrator:</t>
        </r>
        <r>
          <rPr>
            <sz val="12"/>
            <rFont val="宋体"/>
            <charset val="134"/>
          </rPr>
          <t xml:space="preserve">
0000875 6/27 400 pcs A一楼</t>
        </r>
      </text>
    </comment>
    <comment ref="AC194" authorId="0">
      <text>
        <r>
          <rPr>
            <b/>
            <sz val="16"/>
            <rFont val="宋体"/>
            <charset val="134"/>
          </rPr>
          <t>Administrator:</t>
        </r>
        <r>
          <rPr>
            <sz val="16"/>
            <rFont val="宋体"/>
            <charset val="134"/>
          </rPr>
          <t xml:space="preserve">
0001504 6/14 264 pcs 华兴三楼B8</t>
        </r>
      </text>
    </comment>
    <comment ref="AE194" authorId="0">
      <text>
        <r>
          <rPr>
            <b/>
            <sz val="16"/>
            <rFont val="宋体"/>
            <charset val="134"/>
          </rPr>
          <t>Administrator:</t>
        </r>
        <r>
          <rPr>
            <sz val="16"/>
            <rFont val="宋体"/>
            <charset val="134"/>
          </rPr>
          <t xml:space="preserve">
5/29上 空白贴纸 384 pcs
5/31上 亚马逊贴纸 22 pcs
6/6上 空白贴纸 144 pcs</t>
        </r>
      </text>
    </comment>
    <comment ref="AC195" authorId="0">
      <text>
        <r>
          <rPr>
            <b/>
            <sz val="14"/>
            <rFont val="宋体"/>
            <charset val="134"/>
          </rPr>
          <t xml:space="preserve">Administrato
</t>
        </r>
        <r>
          <rPr>
            <sz val="14"/>
            <rFont val="宋体"/>
            <charset val="134"/>
          </rPr>
          <t>0000850 6/26 1380 pcs 华兴三楼A27</t>
        </r>
      </text>
    </comment>
    <comment ref="AE195" authorId="0">
      <text>
        <r>
          <rPr>
            <b/>
            <sz val="14"/>
            <rFont val="宋体"/>
            <charset val="134"/>
          </rPr>
          <t>Administrator:</t>
        </r>
        <r>
          <rPr>
            <sz val="14"/>
            <rFont val="宋体"/>
            <charset val="134"/>
          </rPr>
          <t xml:space="preserve">
5/22上 进口商贴纸 1380 pcs
湖南做错重订
6/18上 进口商贴纸 1380 pcs</t>
        </r>
      </text>
    </comment>
    <comment ref="AC196" authorId="0">
      <text>
        <r>
          <rPr>
            <b/>
            <sz val="14"/>
            <rFont val="宋体"/>
            <charset val="134"/>
          </rPr>
          <t>Administrator:</t>
        </r>
        <r>
          <rPr>
            <sz val="14"/>
            <rFont val="宋体"/>
            <charset val="134"/>
          </rPr>
          <t xml:space="preserve">
0000827 6/28 3300 pcs 华兴三楼B6</t>
        </r>
      </text>
    </comment>
    <comment ref="AE196" authorId="0">
      <text>
        <r>
          <rPr>
            <b/>
            <sz val="14"/>
            <rFont val="宋体"/>
            <charset val="134"/>
          </rPr>
          <t>Administrator:</t>
        </r>
        <r>
          <rPr>
            <sz val="14"/>
            <rFont val="宋体"/>
            <charset val="134"/>
          </rPr>
          <t xml:space="preserve">
5/18上 进口商贴纸 3600 pcs</t>
        </r>
      </text>
    </comment>
    <comment ref="AC197" authorId="0">
      <text>
        <r>
          <rPr>
            <b/>
            <sz val="12"/>
            <rFont val="宋体"/>
            <charset val="134"/>
          </rPr>
          <t>Administrator:</t>
        </r>
        <r>
          <rPr>
            <sz val="12"/>
            <rFont val="宋体"/>
            <charset val="134"/>
          </rPr>
          <t xml:space="preserve">
0000831 6/27 1800 pcs 华兴三楼A16
00000865 6/27 180 pcs A16</t>
        </r>
      </text>
    </comment>
    <comment ref="AE197" authorId="0">
      <text>
        <r>
          <rPr>
            <b/>
            <sz val="14"/>
            <rFont val="宋体"/>
            <charset val="134"/>
          </rPr>
          <t>Administrator:</t>
        </r>
        <r>
          <rPr>
            <sz val="14"/>
            <rFont val="宋体"/>
            <charset val="134"/>
          </rPr>
          <t xml:space="preserve">
5/18上 进口商贴纸 2400 pcs</t>
        </r>
      </text>
    </comment>
    <comment ref="AC198" authorId="0">
      <text>
        <r>
          <rPr>
            <b/>
            <sz val="14"/>
            <rFont val="宋体"/>
            <charset val="134"/>
          </rPr>
          <t>Administrator:</t>
        </r>
        <r>
          <rPr>
            <sz val="14"/>
            <rFont val="宋体"/>
            <charset val="134"/>
          </rPr>
          <t xml:space="preserve">
0000827 6/28 1250 pcs 华兴三楼A16</t>
        </r>
      </text>
    </comment>
    <comment ref="AE198" authorId="0">
      <text>
        <r>
          <rPr>
            <b/>
            <sz val="14"/>
            <rFont val="宋体"/>
            <charset val="134"/>
          </rPr>
          <t>Administrator:</t>
        </r>
        <r>
          <rPr>
            <sz val="14"/>
            <rFont val="宋体"/>
            <charset val="134"/>
          </rPr>
          <t xml:space="preserve">
5/18上 进口商贴纸 1250 pcs</t>
        </r>
      </text>
    </comment>
    <comment ref="AC199" authorId="0">
      <text>
        <r>
          <rPr>
            <b/>
            <sz val="12"/>
            <rFont val="宋体"/>
            <charset val="134"/>
          </rPr>
          <t>Administrator:</t>
        </r>
        <r>
          <rPr>
            <sz val="12"/>
            <rFont val="宋体"/>
            <charset val="134"/>
          </rPr>
          <t xml:space="preserve">
0000831 6/27 1980 pcs 华兴三楼B8
0000865 6/27 120 pcs B8</t>
        </r>
      </text>
    </comment>
    <comment ref="AE199" authorId="0">
      <text>
        <r>
          <rPr>
            <b/>
            <sz val="14"/>
            <rFont val="宋体"/>
            <charset val="134"/>
          </rPr>
          <t>Administrator:</t>
        </r>
        <r>
          <rPr>
            <sz val="14"/>
            <rFont val="宋体"/>
            <charset val="134"/>
          </rPr>
          <t xml:space="preserve">
5/18上 进口商贴纸 2100 pcs</t>
        </r>
      </text>
    </comment>
    <comment ref="AC200" authorId="0">
      <text>
        <r>
          <rPr>
            <b/>
            <sz val="12"/>
            <rFont val="宋体"/>
            <charset val="134"/>
          </rPr>
          <t>Administrator:</t>
        </r>
        <r>
          <rPr>
            <sz val="12"/>
            <rFont val="宋体"/>
            <charset val="134"/>
          </rPr>
          <t xml:space="preserve">
0000831 6/27 450 pcs 华兴三楼A17
0000827 6/28 50 pcs A17</t>
        </r>
      </text>
    </comment>
    <comment ref="AE200" authorId="0">
      <text>
        <r>
          <rPr>
            <b/>
            <sz val="14"/>
            <rFont val="宋体"/>
            <charset val="134"/>
          </rPr>
          <t>Administrator:</t>
        </r>
        <r>
          <rPr>
            <sz val="14"/>
            <rFont val="宋体"/>
            <charset val="134"/>
          </rPr>
          <t xml:space="preserve">
5/18上 进口商贴纸 500 pcs</t>
        </r>
      </text>
    </comment>
    <comment ref="AC201" authorId="0">
      <text>
        <r>
          <rPr>
            <b/>
            <sz val="12"/>
            <rFont val="宋体"/>
            <charset val="134"/>
          </rPr>
          <t>Administrator:</t>
        </r>
        <r>
          <rPr>
            <sz val="12"/>
            <rFont val="宋体"/>
            <charset val="134"/>
          </rPr>
          <t xml:space="preserve">
0000831 6/27 2160 pcs 华兴三楼B8
0000875 6/27 240 pcs B8</t>
        </r>
      </text>
    </comment>
    <comment ref="AE201" authorId="0">
      <text>
        <r>
          <rPr>
            <b/>
            <sz val="14"/>
            <rFont val="宋体"/>
            <charset val="134"/>
          </rPr>
          <t>Administrator:</t>
        </r>
        <r>
          <rPr>
            <sz val="14"/>
            <rFont val="宋体"/>
            <charset val="134"/>
          </rPr>
          <t xml:space="preserve">
5/18上 进口商贴纸 2400 pcs</t>
        </r>
      </text>
    </comment>
    <comment ref="AC202" authorId="0">
      <text>
        <r>
          <rPr>
            <b/>
            <sz val="14"/>
            <rFont val="宋体"/>
            <charset val="134"/>
          </rPr>
          <t>Administrator:</t>
        </r>
        <r>
          <rPr>
            <sz val="14"/>
            <rFont val="宋体"/>
            <charset val="134"/>
          </rPr>
          <t xml:space="preserve">
00001047 4875 6/27 华兴三楼A11</t>
        </r>
      </text>
    </comment>
    <comment ref="AC203" authorId="0">
      <text>
        <r>
          <rPr>
            <b/>
            <sz val="12"/>
            <rFont val="宋体"/>
            <charset val="134"/>
          </rPr>
          <t>Administrator:</t>
        </r>
        <r>
          <rPr>
            <sz val="12"/>
            <rFont val="宋体"/>
            <charset val="134"/>
          </rPr>
          <t xml:space="preserve">
0000847 6/26 455 pcs 华兴三楼A27</t>
        </r>
      </text>
    </comment>
    <comment ref="AC204" authorId="0">
      <text>
        <r>
          <rPr>
            <b/>
            <sz val="14"/>
            <rFont val="宋体"/>
            <charset val="134"/>
          </rPr>
          <t>Administrator:</t>
        </r>
        <r>
          <rPr>
            <sz val="14"/>
            <rFont val="宋体"/>
            <charset val="134"/>
          </rPr>
          <t xml:space="preserve">
0000811 6/25 845 pcs 华兴三楼B8</t>
        </r>
      </text>
    </comment>
    <comment ref="AC205" authorId="0">
      <text>
        <r>
          <rPr>
            <b/>
            <sz val="12"/>
            <rFont val="宋体"/>
            <charset val="134"/>
          </rPr>
          <t>Administrator:</t>
        </r>
        <r>
          <rPr>
            <sz val="12"/>
            <rFont val="宋体"/>
            <charset val="134"/>
          </rPr>
          <t xml:space="preserve">
0000811 6/25 500 pcs 华兴三楼A27</t>
        </r>
      </text>
    </comment>
    <comment ref="AE205" authorId="0">
      <text>
        <r>
          <rPr>
            <b/>
            <sz val="12"/>
            <rFont val="宋体"/>
            <charset val="134"/>
          </rPr>
          <t>Administrator:</t>
        </r>
        <r>
          <rPr>
            <sz val="12"/>
            <rFont val="宋体"/>
            <charset val="134"/>
          </rPr>
          <t xml:space="preserve">
6/5上 进口商贴纸 500 pcs
  价标贴纸 500 pcs
 外箱条码贴纸 10 pcs
 紫色贴纸 10 pcs</t>
        </r>
      </text>
    </comment>
    <comment ref="AC206" authorId="0">
      <text>
        <r>
          <rPr>
            <b/>
            <sz val="16"/>
            <rFont val="宋体"/>
            <charset val="134"/>
          </rPr>
          <t>Administrator:</t>
        </r>
        <r>
          <rPr>
            <sz val="16"/>
            <rFont val="宋体"/>
            <charset val="134"/>
          </rPr>
          <t xml:space="preserve">
0000850 6/26 pcs 华兴三楼B13</t>
        </r>
      </text>
    </comment>
    <comment ref="AE206" authorId="0">
      <text>
        <r>
          <rPr>
            <b/>
            <sz val="14"/>
            <rFont val="宋体"/>
            <charset val="134"/>
          </rPr>
          <t>Administrator:</t>
        </r>
        <r>
          <rPr>
            <sz val="14"/>
            <rFont val="宋体"/>
            <charset val="134"/>
          </rPr>
          <t xml:space="preserve">
6/7上 白色防盗贴纸 1105+403=1508 pcs
6/12上 KM外箱贴纸 85 pcs
6/17上KM外箱贴纸31 pcs </t>
        </r>
      </text>
    </comment>
    <comment ref="AC207" authorId="0">
      <text>
        <r>
          <rPr>
            <b/>
            <sz val="12"/>
            <rFont val="宋体"/>
            <charset val="134"/>
          </rPr>
          <t>Administrator:</t>
        </r>
        <r>
          <rPr>
            <sz val="12"/>
            <rFont val="宋体"/>
            <charset val="134"/>
          </rPr>
          <t xml:space="preserve">
0000763 6/22 250 pcs 华兴三楼A27</t>
        </r>
      </text>
    </comment>
    <comment ref="AC208" authorId="0">
      <text>
        <r>
          <rPr>
            <b/>
            <sz val="14"/>
            <rFont val="宋体"/>
            <charset val="134"/>
          </rPr>
          <t>Administrator:</t>
        </r>
        <r>
          <rPr>
            <sz val="14"/>
            <rFont val="宋体"/>
            <charset val="134"/>
          </rPr>
          <t xml:space="preserve">
0000847 6/26 15000 pcs 华兴三楼A26</t>
        </r>
      </text>
    </comment>
    <comment ref="AE208" authorId="0">
      <text>
        <r>
          <rPr>
            <b/>
            <sz val="16"/>
            <rFont val="宋体"/>
            <charset val="134"/>
          </rPr>
          <t>Administrator:</t>
        </r>
        <r>
          <rPr>
            <sz val="16"/>
            <rFont val="宋体"/>
            <charset val="134"/>
          </rPr>
          <t xml:space="preserve">
6/11上 客供外箱贴纸 606 pcs</t>
        </r>
      </text>
    </comment>
    <comment ref="AC209" authorId="0">
      <text>
        <r>
          <rPr>
            <b/>
            <sz val="12"/>
            <rFont val="宋体"/>
            <charset val="134"/>
          </rPr>
          <t>Administrator:</t>
        </r>
        <r>
          <rPr>
            <sz val="12"/>
            <rFont val="宋体"/>
            <charset val="134"/>
          </rPr>
          <t xml:space="preserve">
0000886 6/27 2750 pcs</t>
        </r>
      </text>
    </comment>
    <comment ref="AE209" authorId="0">
      <text>
        <r>
          <rPr>
            <b/>
            <sz val="14"/>
            <rFont val="宋体"/>
            <charset val="134"/>
          </rPr>
          <t>Administrator:</t>
        </r>
        <r>
          <rPr>
            <sz val="14"/>
            <rFont val="宋体"/>
            <charset val="134"/>
          </rPr>
          <t xml:space="preserve">
6/17上 进口商贴纸 2750 pcs</t>
        </r>
      </text>
    </comment>
    <comment ref="AC210" authorId="0">
      <text>
        <r>
          <rPr>
            <b/>
            <sz val="14"/>
            <rFont val="宋体"/>
            <charset val="134"/>
          </rPr>
          <t>Administrator:</t>
        </r>
        <r>
          <rPr>
            <sz val="14"/>
            <rFont val="宋体"/>
            <charset val="134"/>
          </rPr>
          <t xml:space="preserve">
0000831 6/27 504 pcs 华兴三楼A22</t>
        </r>
      </text>
    </comment>
    <comment ref="AE210" authorId="0">
      <text>
        <r>
          <rPr>
            <b/>
            <sz val="16"/>
            <rFont val="宋体"/>
            <charset val="134"/>
          </rPr>
          <t>Administrator:</t>
        </r>
        <r>
          <rPr>
            <sz val="16"/>
            <rFont val="宋体"/>
            <charset val="134"/>
          </rPr>
          <t xml:space="preserve">
5/31上 亚马逊外箱贴纸 42 pcs
5/30上 环保标贴纸 1008 pcs
</t>
        </r>
      </text>
    </comment>
    <comment ref="AC211" authorId="0">
      <text>
        <r>
          <rPr>
            <b/>
            <sz val="12"/>
            <rFont val="宋体"/>
            <charset val="134"/>
          </rPr>
          <t>Administrator:</t>
        </r>
        <r>
          <rPr>
            <sz val="12"/>
            <rFont val="宋体"/>
            <charset val="134"/>
          </rPr>
          <t xml:space="preserve">
0001047 6/27 204 pcs 华兴三楼A24
0001061 6/29 12 pcs A24</t>
        </r>
      </text>
    </comment>
    <comment ref="AE211" authorId="0">
      <text>
        <r>
          <rPr>
            <b/>
            <sz val="16"/>
            <rFont val="宋体"/>
            <charset val="134"/>
          </rPr>
          <t>Administrator:</t>
        </r>
        <r>
          <rPr>
            <sz val="16"/>
            <rFont val="宋体"/>
            <charset val="134"/>
          </rPr>
          <t xml:space="preserve">
5/31上 亚马逊外箱贴纸 18 pcs
6/14上 空白贴纸 432 pcs</t>
        </r>
      </text>
    </comment>
    <comment ref="AC212" authorId="0">
      <text>
        <r>
          <rPr>
            <b/>
            <sz val="14"/>
            <rFont val="宋体"/>
            <charset val="134"/>
          </rPr>
          <t>Administrator:</t>
        </r>
        <r>
          <rPr>
            <sz val="14"/>
            <rFont val="宋体"/>
            <charset val="134"/>
          </rPr>
          <t xml:space="preserve">
00001047  6/27 2340 pcs 华兴三楼B5
0000881 6/29 715 pcs B5
0001106 7/1 13 pcs B5</t>
        </r>
      </text>
    </comment>
    <comment ref="AE212" authorId="0">
      <text>
        <r>
          <rPr>
            <b/>
            <sz val="14"/>
            <rFont val="宋体"/>
            <charset val="134"/>
          </rPr>
          <t>Administrator:</t>
        </r>
        <r>
          <rPr>
            <sz val="14"/>
            <rFont val="宋体"/>
            <charset val="134"/>
          </rPr>
          <t xml:space="preserve">
6/7上 白色防盗贴纸2834+234=3068 pcs
6/12上 KM外箱贴纸 31 pcs
6/20上 KM外箱贴纸 236 pcs</t>
        </r>
      </text>
    </comment>
    <comment ref="AC213" authorId="0">
      <text>
        <r>
          <rPr>
            <b/>
            <sz val="12"/>
            <rFont val="宋体"/>
            <charset val="134"/>
          </rPr>
          <t>Administrator:</t>
        </r>
        <r>
          <rPr>
            <sz val="12"/>
            <rFont val="宋体"/>
            <charset val="134"/>
          </rPr>
          <t xml:space="preserve">
0001047 6/27 5980 pcs华兴三楼B2</t>
        </r>
      </text>
    </comment>
    <comment ref="AE213" authorId="0">
      <text>
        <r>
          <rPr>
            <b/>
            <sz val="14"/>
            <rFont val="宋体"/>
            <charset val="134"/>
          </rPr>
          <t>Administrator:</t>
        </r>
        <r>
          <rPr>
            <sz val="14"/>
            <rFont val="宋体"/>
            <charset val="134"/>
          </rPr>
          <t xml:space="preserve">
6/4上 进口商贴纸 5980 pcs</t>
        </r>
      </text>
    </comment>
    <comment ref="AC214" authorId="0">
      <text>
        <r>
          <rPr>
            <b/>
            <sz val="14"/>
            <rFont val="宋体"/>
            <charset val="134"/>
          </rPr>
          <t>Administrator:</t>
        </r>
        <r>
          <rPr>
            <sz val="14"/>
            <rFont val="宋体"/>
            <charset val="134"/>
          </rPr>
          <t xml:space="preserve">
0001109 7/2 300 pcs 华兴三楼A22</t>
        </r>
      </text>
    </comment>
    <comment ref="AE214" authorId="0">
      <text>
        <r>
          <rPr>
            <b/>
            <sz val="14"/>
            <rFont val="宋体"/>
            <charset val="134"/>
          </rPr>
          <t>Administrator:</t>
        </r>
        <r>
          <rPr>
            <sz val="14"/>
            <rFont val="宋体"/>
            <charset val="134"/>
          </rPr>
          <t xml:space="preserve">
6/13上 进口商贴纸 300 pcs</t>
        </r>
      </text>
    </comment>
    <comment ref="AC215" authorId="0">
      <text>
        <r>
          <rPr>
            <b/>
            <sz val="14"/>
            <rFont val="宋体"/>
            <charset val="134"/>
          </rPr>
          <t>Administrator:</t>
        </r>
        <r>
          <rPr>
            <sz val="14"/>
            <rFont val="宋体"/>
            <charset val="134"/>
          </rPr>
          <t xml:space="preserve">
0001116 7/2 420 pcs 华兴三楼A27</t>
        </r>
      </text>
    </comment>
    <comment ref="AE215" authorId="0">
      <text>
        <r>
          <rPr>
            <b/>
            <sz val="14"/>
            <rFont val="宋体"/>
            <charset val="134"/>
          </rPr>
          <t>Administrator:</t>
        </r>
        <r>
          <rPr>
            <sz val="14"/>
            <rFont val="宋体"/>
            <charset val="134"/>
          </rPr>
          <t xml:space="preserve">
6/13上 进口商贴纸 420 pcs</t>
        </r>
      </text>
    </comment>
    <comment ref="AC216" authorId="0">
      <text>
        <r>
          <rPr>
            <b/>
            <sz val="14"/>
            <rFont val="宋体"/>
            <charset val="134"/>
          </rPr>
          <t>Administrator:</t>
        </r>
        <r>
          <rPr>
            <sz val="14"/>
            <rFont val="宋体"/>
            <charset val="134"/>
          </rPr>
          <t xml:space="preserve">
0001086 6/29 650 pcs A一楼</t>
        </r>
      </text>
    </comment>
    <comment ref="AC217" authorId="0">
      <text>
        <r>
          <rPr>
            <b/>
            <sz val="14"/>
            <rFont val="宋体"/>
            <charset val="134"/>
          </rPr>
          <t>Administrator:</t>
        </r>
        <r>
          <rPr>
            <sz val="14"/>
            <rFont val="宋体"/>
            <charset val="134"/>
          </rPr>
          <t xml:space="preserve">
0001086 6/29 2000 pcs A一楼</t>
        </r>
      </text>
    </comment>
    <comment ref="AC218" authorId="0">
      <text>
        <r>
          <rPr>
            <b/>
            <sz val="14"/>
            <rFont val="宋体"/>
            <charset val="134"/>
          </rPr>
          <t>Administrator:</t>
        </r>
        <r>
          <rPr>
            <sz val="14"/>
            <rFont val="宋体"/>
            <charset val="134"/>
          </rPr>
          <t xml:space="preserve">
0001136 7/1 5460 pcs华兴三楼B13
</t>
        </r>
      </text>
    </comment>
    <comment ref="AE218" authorId="0">
      <text>
        <r>
          <rPr>
            <b/>
            <sz val="14"/>
            <rFont val="宋体"/>
            <charset val="134"/>
          </rPr>
          <t>Administrator:</t>
        </r>
        <r>
          <rPr>
            <sz val="14"/>
            <rFont val="宋体"/>
            <charset val="134"/>
          </rPr>
          <t xml:space="preserve">
6/5上 进口商贴纸 5460 pcs</t>
        </r>
      </text>
    </comment>
    <comment ref="AC219" authorId="0">
      <text>
        <r>
          <rPr>
            <b/>
            <sz val="14"/>
            <rFont val="宋体"/>
            <charset val="134"/>
          </rPr>
          <t>Administrator:</t>
        </r>
        <r>
          <rPr>
            <sz val="14"/>
            <rFont val="宋体"/>
            <charset val="134"/>
          </rPr>
          <t xml:space="preserve">
0001116 7/2 720 pcs 华兴三楼A27</t>
        </r>
      </text>
    </comment>
    <comment ref="AE219" authorId="0">
      <text>
        <r>
          <rPr>
            <b/>
            <sz val="14"/>
            <rFont val="宋体"/>
            <charset val="134"/>
          </rPr>
          <t>Administrator:</t>
        </r>
        <r>
          <rPr>
            <sz val="14"/>
            <rFont val="宋体"/>
            <charset val="134"/>
          </rPr>
          <t xml:space="preserve">
6/5上 进口商贴纸 720 pcs</t>
        </r>
      </text>
    </comment>
    <comment ref="AC220" authorId="0">
      <text>
        <r>
          <rPr>
            <b/>
            <sz val="14"/>
            <rFont val="宋体"/>
            <charset val="134"/>
          </rPr>
          <t>Administrator:</t>
        </r>
        <r>
          <rPr>
            <sz val="14"/>
            <rFont val="宋体"/>
            <charset val="134"/>
          </rPr>
          <t xml:space="preserve">
0000821 6/26 12 pcs 华兴三楼B7
0001106 7/1 1152 pcs华兴三楼A12
</t>
        </r>
      </text>
    </comment>
    <comment ref="AE220" authorId="0">
      <text>
        <r>
          <rPr>
            <b/>
            <sz val="14"/>
            <rFont val="宋体"/>
            <charset val="134"/>
          </rPr>
          <t>Administrator:</t>
        </r>
        <r>
          <rPr>
            <sz val="14"/>
            <rFont val="宋体"/>
            <charset val="134"/>
          </rPr>
          <t xml:space="preserve">
5/11上 客供RFID贴纸 1152 pcs</t>
        </r>
      </text>
    </comment>
    <comment ref="AC221" authorId="0">
      <text>
        <r>
          <rPr>
            <b/>
            <sz val="14"/>
            <rFont val="宋体"/>
            <charset val="134"/>
          </rPr>
          <t>Administrator:</t>
        </r>
        <r>
          <rPr>
            <sz val="14"/>
            <rFont val="宋体"/>
            <charset val="134"/>
          </rPr>
          <t xml:space="preserve">
0001106 7/1 2304 pcs华兴三楼A12
</t>
        </r>
      </text>
    </comment>
    <comment ref="AE221" authorId="0">
      <text>
        <r>
          <rPr>
            <b/>
            <sz val="14"/>
            <rFont val="宋体"/>
            <charset val="134"/>
          </rPr>
          <t>Administrator:</t>
        </r>
        <r>
          <rPr>
            <sz val="14"/>
            <rFont val="宋体"/>
            <charset val="134"/>
          </rPr>
          <t xml:space="preserve">
5/11上 客供RFID贴纸 2304 pcs</t>
        </r>
      </text>
    </comment>
    <comment ref="AC222" authorId="0">
      <text>
        <r>
          <rPr>
            <b/>
            <sz val="14"/>
            <rFont val="宋体"/>
            <charset val="134"/>
          </rPr>
          <t>Administrator:</t>
        </r>
        <r>
          <rPr>
            <sz val="14"/>
            <rFont val="宋体"/>
            <charset val="134"/>
          </rPr>
          <t xml:space="preserve">
0001070 6/29 200 pcs 华兴三楼B13</t>
        </r>
      </text>
    </comment>
    <comment ref="AC223" authorId="0">
      <text>
        <r>
          <rPr>
            <b/>
            <sz val="14"/>
            <rFont val="宋体"/>
            <charset val="134"/>
          </rPr>
          <t>Administrator:</t>
        </r>
        <r>
          <rPr>
            <sz val="14"/>
            <rFont val="宋体"/>
            <charset val="134"/>
          </rPr>
          <t xml:space="preserve">
0001070 6/29 700 pcs 华兴三楼B12</t>
        </r>
      </text>
    </comment>
    <comment ref="AC224" authorId="0">
      <text>
        <r>
          <rPr>
            <b/>
            <sz val="14"/>
            <rFont val="宋体"/>
            <charset val="134"/>
          </rPr>
          <t>Administrator:</t>
        </r>
        <r>
          <rPr>
            <sz val="14"/>
            <rFont val="宋体"/>
            <charset val="134"/>
          </rPr>
          <t xml:space="preserve">
0000821 6/26 12 pcs华兴三楼B7
0001106 7/1 2304 pcs华兴三楼A12
</t>
        </r>
      </text>
    </comment>
    <comment ref="AE224" authorId="0">
      <text>
        <r>
          <rPr>
            <b/>
            <sz val="14"/>
            <rFont val="宋体"/>
            <charset val="134"/>
          </rPr>
          <t>Administrator:</t>
        </r>
        <r>
          <rPr>
            <sz val="14"/>
            <rFont val="宋体"/>
            <charset val="134"/>
          </rPr>
          <t xml:space="preserve">
6/4上 客供RFID贴纸 2304 pcs</t>
        </r>
      </text>
    </comment>
    <comment ref="AC225" authorId="0">
      <text>
        <r>
          <rPr>
            <b/>
            <sz val="14"/>
            <rFont val="宋体"/>
            <charset val="134"/>
          </rPr>
          <t>Administrator:</t>
        </r>
        <r>
          <rPr>
            <sz val="14"/>
            <rFont val="宋体"/>
            <charset val="134"/>
          </rPr>
          <t xml:space="preserve">
0000821 6/26 12 pcs华兴三楼B7
0001106 7/1 1128 pcs华兴三楼A12
</t>
        </r>
      </text>
    </comment>
    <comment ref="AE225" authorId="0">
      <text>
        <r>
          <rPr>
            <b/>
            <sz val="14"/>
            <rFont val="宋体"/>
            <charset val="134"/>
          </rPr>
          <t>Administrator:</t>
        </r>
        <r>
          <rPr>
            <sz val="14"/>
            <rFont val="宋体"/>
            <charset val="134"/>
          </rPr>
          <t xml:space="preserve">
6/4上 客供RFID贴纸 1152 pcs</t>
        </r>
      </text>
    </comment>
    <comment ref="AC226" authorId="0">
      <text>
        <r>
          <rPr>
            <b/>
            <sz val="14"/>
            <rFont val="宋体"/>
            <charset val="134"/>
          </rPr>
          <t>Administrator:</t>
        </r>
        <r>
          <rPr>
            <sz val="14"/>
            <rFont val="宋体"/>
            <charset val="134"/>
          </rPr>
          <t xml:space="preserve">
0000912 7/3 6188 pcs 华兴三楼A22
0000991 7/5 39 pcs A22</t>
        </r>
      </text>
    </comment>
    <comment ref="AE226" authorId="0">
      <text>
        <r>
          <rPr>
            <b/>
            <sz val="14"/>
            <rFont val="宋体"/>
            <charset val="134"/>
          </rPr>
          <t>Administrator:</t>
        </r>
        <r>
          <rPr>
            <sz val="14"/>
            <rFont val="宋体"/>
            <charset val="134"/>
          </rPr>
          <t xml:space="preserve">
5/28上 通用UPC贴纸 6227 pcs</t>
        </r>
      </text>
    </comment>
    <comment ref="AC227" authorId="0">
      <text>
        <r>
          <rPr>
            <b/>
            <sz val="14"/>
            <rFont val="宋体"/>
            <charset val="134"/>
          </rPr>
          <t>Administrator:</t>
        </r>
        <r>
          <rPr>
            <sz val="14"/>
            <rFont val="宋体"/>
            <charset val="134"/>
          </rPr>
          <t xml:space="preserve">
0000991 7/5 504 pcs 华兴三楼B2</t>
        </r>
      </text>
    </comment>
    <comment ref="AE227" authorId="0">
      <text>
        <r>
          <rPr>
            <b/>
            <sz val="14"/>
            <rFont val="宋体"/>
            <charset val="134"/>
          </rPr>
          <t>Administrator:</t>
        </r>
        <r>
          <rPr>
            <sz val="14"/>
            <rFont val="宋体"/>
            <charset val="134"/>
          </rPr>
          <t xml:space="preserve">
6/17上 亚马逊外箱贴纸 21 pcs
6/20上 环保标贴纸 504 pcs 作废
6/24上 UPC贴纸 504 pcs
  环保标贴纸 504 pcs</t>
        </r>
      </text>
    </comment>
    <comment ref="AC228" authorId="0">
      <text>
        <r>
          <rPr>
            <b/>
            <sz val="14"/>
            <rFont val="宋体"/>
            <charset val="134"/>
          </rPr>
          <t>Administrator:</t>
        </r>
        <r>
          <rPr>
            <sz val="14"/>
            <rFont val="宋体"/>
            <charset val="134"/>
          </rPr>
          <t xml:space="preserve">
0000987 7/6 1008 pcs 华兴三楼B14</t>
        </r>
      </text>
    </comment>
    <comment ref="AE228" authorId="0">
      <text>
        <r>
          <rPr>
            <b/>
            <sz val="14"/>
            <rFont val="宋体"/>
            <charset val="134"/>
          </rPr>
          <t>Administrator:</t>
        </r>
        <r>
          <rPr>
            <sz val="14"/>
            <rFont val="宋体"/>
            <charset val="134"/>
          </rPr>
          <t xml:space="preserve">
6/17上 亚马逊外箱贴纸 84 pcs
6/20上 环保标贴纸 1008 pcs
5/20上 空白贴纸 1008 pcs</t>
        </r>
      </text>
    </comment>
    <comment ref="AC229" authorId="0">
      <text>
        <r>
          <rPr>
            <b/>
            <sz val="14"/>
            <rFont val="宋体"/>
            <charset val="134"/>
          </rPr>
          <t>Administrator:</t>
        </r>
        <r>
          <rPr>
            <sz val="14"/>
            <rFont val="宋体"/>
            <charset val="134"/>
          </rPr>
          <t xml:space="preserve">
0001106 7/1 2304 pcs 华兴三楼A12</t>
        </r>
      </text>
    </comment>
    <comment ref="AE229" authorId="0">
      <text>
        <r>
          <rPr>
            <b/>
            <sz val="16"/>
            <rFont val="宋体"/>
            <charset val="134"/>
          </rPr>
          <t>Administrator:</t>
        </r>
        <r>
          <rPr>
            <sz val="16"/>
            <rFont val="宋体"/>
            <charset val="134"/>
          </rPr>
          <t xml:space="preserve">
6/11上 客供RFID贴纸 2304 pcs</t>
        </r>
      </text>
    </comment>
    <comment ref="AC230" authorId="0">
      <text>
        <r>
          <rPr>
            <b/>
            <sz val="14"/>
            <rFont val="宋体"/>
            <charset val="134"/>
          </rPr>
          <t>Administrator:</t>
        </r>
        <r>
          <rPr>
            <sz val="14"/>
            <rFont val="宋体"/>
            <charset val="134"/>
          </rPr>
          <t xml:space="preserve">
0001106 7/1 2304 pcs 华兴三楼A12
</t>
        </r>
      </text>
    </comment>
    <comment ref="AE230" authorId="0">
      <text>
        <r>
          <rPr>
            <b/>
            <sz val="16"/>
            <rFont val="宋体"/>
            <charset val="134"/>
          </rPr>
          <t>Administrator:</t>
        </r>
        <r>
          <rPr>
            <sz val="16"/>
            <rFont val="宋体"/>
            <charset val="134"/>
          </rPr>
          <t xml:space="preserve">
6/11上 客供RFID贴纸 2304 pcs</t>
        </r>
      </text>
    </comment>
    <comment ref="AC231" authorId="0">
      <text>
        <r>
          <rPr>
            <b/>
            <sz val="14"/>
            <rFont val="宋体"/>
            <charset val="134"/>
          </rPr>
          <t>Administrator:</t>
        </r>
        <r>
          <rPr>
            <sz val="14"/>
            <rFont val="宋体"/>
            <charset val="134"/>
          </rPr>
          <t xml:space="preserve">
0001106 7/1 2292 pcs华兴三楼A12
0001129 7/2 12 pcs A12</t>
        </r>
      </text>
    </comment>
    <comment ref="AE231" authorId="0">
      <text>
        <r>
          <rPr>
            <b/>
            <sz val="16"/>
            <rFont val="宋体"/>
            <charset val="134"/>
          </rPr>
          <t>Administrator:</t>
        </r>
        <r>
          <rPr>
            <sz val="16"/>
            <rFont val="宋体"/>
            <charset val="134"/>
          </rPr>
          <t xml:space="preserve">
6/11上 客供RFID贴纸 2304 pcs</t>
        </r>
      </text>
    </comment>
    <comment ref="AC232" authorId="0">
      <text>
        <r>
          <rPr>
            <b/>
            <sz val="14"/>
            <rFont val="宋体"/>
            <charset val="134"/>
          </rPr>
          <t>Administrator:</t>
        </r>
        <r>
          <rPr>
            <sz val="14"/>
            <rFont val="宋体"/>
            <charset val="134"/>
          </rPr>
          <t xml:space="preserve">
0000912 7/3 1950 pcs 华兴三楼B12
0000991 7/5 39 pcs B12</t>
        </r>
      </text>
    </comment>
    <comment ref="AE232" authorId="0">
      <text>
        <r>
          <rPr>
            <b/>
            <sz val="14"/>
            <rFont val="宋体"/>
            <charset val="134"/>
          </rPr>
          <t>Administrator:</t>
        </r>
        <r>
          <rPr>
            <sz val="14"/>
            <rFont val="宋体"/>
            <charset val="134"/>
          </rPr>
          <t xml:space="preserve">
6/17上 UPC贴纸 1989 pcs
6/18上 进口商贴纸1989 pcs</t>
        </r>
      </text>
    </comment>
    <comment ref="AC233" authorId="0">
      <text>
        <r>
          <rPr>
            <b/>
            <sz val="14"/>
            <rFont val="宋体"/>
            <charset val="134"/>
          </rPr>
          <t>Administrator:</t>
        </r>
        <r>
          <rPr>
            <sz val="14"/>
            <rFont val="宋体"/>
            <charset val="134"/>
          </rPr>
          <t xml:space="preserve">
0001152 7/4 2652 pcs</t>
        </r>
      </text>
    </comment>
    <comment ref="AE233" authorId="0">
      <text>
        <r>
          <rPr>
            <b/>
            <sz val="14"/>
            <rFont val="宋体"/>
            <charset val="134"/>
          </rPr>
          <t>Administrator:</t>
        </r>
        <r>
          <rPr>
            <sz val="14"/>
            <rFont val="宋体"/>
            <charset val="134"/>
          </rPr>
          <t xml:space="preserve">
6/13上 条码贴纸 2652 pcs</t>
        </r>
      </text>
    </comment>
    <comment ref="AC234" authorId="0">
      <text>
        <r>
          <rPr>
            <b/>
            <sz val="14"/>
            <rFont val="宋体"/>
            <charset val="134"/>
          </rPr>
          <t>Administrator:</t>
        </r>
        <r>
          <rPr>
            <sz val="14"/>
            <rFont val="宋体"/>
            <charset val="134"/>
          </rPr>
          <t xml:space="preserve">
0000967 7/6 12 pcs
B14
0000987 7/6 492 pcs 华兴三楼B14</t>
        </r>
      </text>
    </comment>
    <comment ref="AE234" authorId="0">
      <text>
        <r>
          <rPr>
            <b/>
            <sz val="14"/>
            <rFont val="宋体"/>
            <charset val="134"/>
          </rPr>
          <t>Administrator:</t>
        </r>
        <r>
          <rPr>
            <sz val="14"/>
            <rFont val="宋体"/>
            <charset val="134"/>
          </rPr>
          <t xml:space="preserve">
6/17上 亚马逊外箱贴纸 21 pcs
6/20上 环保标贴纸 504 pcs
5/20上 空白贴纸 504 pcs</t>
        </r>
      </text>
    </comment>
    <comment ref="AC235" authorId="0">
      <text>
        <r>
          <rPr>
            <b/>
            <sz val="14"/>
            <rFont val="宋体"/>
            <charset val="134"/>
          </rPr>
          <t>Administrator:</t>
        </r>
        <r>
          <rPr>
            <sz val="14"/>
            <rFont val="宋体"/>
            <charset val="134"/>
          </rPr>
          <t xml:space="preserve">
0000929 7/3 3384 pcs 华兴三楼B3</t>
        </r>
      </text>
    </comment>
    <comment ref="AE235" authorId="0">
      <text>
        <r>
          <rPr>
            <b/>
            <sz val="14"/>
            <rFont val="宋体"/>
            <charset val="134"/>
          </rPr>
          <t>Administrator:</t>
        </r>
        <r>
          <rPr>
            <sz val="14"/>
            <rFont val="宋体"/>
            <charset val="134"/>
          </rPr>
          <t xml:space="preserve">
6/14上 空白贴纸 6768 pcs
6/21上 亚马逊外箱贴纸 282 pcs</t>
        </r>
      </text>
    </comment>
    <comment ref="AC236" authorId="0">
      <text>
        <r>
          <rPr>
            <b/>
            <sz val="14"/>
            <rFont val="宋体"/>
            <charset val="134"/>
          </rPr>
          <t>Administrator:</t>
        </r>
        <r>
          <rPr>
            <sz val="14"/>
            <rFont val="宋体"/>
            <charset val="134"/>
          </rPr>
          <t xml:space="preserve">
0000991 7/5 2100 pcs 华兴三楼A22</t>
        </r>
      </text>
    </comment>
    <comment ref="AE236" authorId="0">
      <text>
        <r>
          <rPr>
            <b/>
            <sz val="14"/>
            <rFont val="宋体"/>
            <charset val="134"/>
          </rPr>
          <t>Administrator:</t>
        </r>
        <r>
          <rPr>
            <sz val="14"/>
            <rFont val="宋体"/>
            <charset val="134"/>
          </rPr>
          <t xml:space="preserve">
6/21上 进口商贴纸 2100 pcs</t>
        </r>
      </text>
    </comment>
    <comment ref="AC237" authorId="0">
      <text>
        <r>
          <rPr>
            <b/>
            <sz val="14"/>
            <rFont val="宋体"/>
            <charset val="134"/>
          </rPr>
          <t>Administrator:</t>
        </r>
        <r>
          <rPr>
            <sz val="14"/>
            <rFont val="宋体"/>
            <charset val="134"/>
          </rPr>
          <t xml:space="preserve">
0000991 7/5 1500 pcs 华兴三楼A27</t>
        </r>
      </text>
    </comment>
    <comment ref="AE237" authorId="0">
      <text>
        <r>
          <rPr>
            <b/>
            <sz val="12"/>
            <rFont val="宋体"/>
            <charset val="134"/>
          </rPr>
          <t>Administrator:</t>
        </r>
        <r>
          <rPr>
            <sz val="12"/>
            <rFont val="宋体"/>
            <charset val="134"/>
          </rPr>
          <t xml:space="preserve">
6/18上 进口商贴纸 1500 pcs</t>
        </r>
      </text>
    </comment>
    <comment ref="AC238" authorId="0">
      <text>
        <r>
          <rPr>
            <b/>
            <sz val="14"/>
            <rFont val="宋体"/>
            <charset val="134"/>
          </rPr>
          <t>Administrator:</t>
        </r>
        <r>
          <rPr>
            <sz val="14"/>
            <rFont val="宋体"/>
            <charset val="134"/>
          </rPr>
          <t xml:space="preserve">
0000991 7/5 900 pcs 华兴三楼B12</t>
        </r>
      </text>
    </comment>
    <comment ref="AE238" authorId="0">
      <text>
        <r>
          <rPr>
            <b/>
            <sz val="14"/>
            <rFont val="宋体"/>
            <charset val="134"/>
          </rPr>
          <t>Administrator:</t>
        </r>
        <r>
          <rPr>
            <sz val="14"/>
            <rFont val="宋体"/>
            <charset val="134"/>
          </rPr>
          <t xml:space="preserve">
6/18上 进口商贴纸 900 pcs</t>
        </r>
      </text>
    </comment>
    <comment ref="AC239" authorId="0">
      <text>
        <r>
          <rPr>
            <b/>
            <sz val="14"/>
            <rFont val="宋体"/>
            <charset val="134"/>
          </rPr>
          <t>Administrator:</t>
        </r>
        <r>
          <rPr>
            <sz val="14"/>
            <rFont val="宋体"/>
            <charset val="134"/>
          </rPr>
          <t xml:space="preserve">
0000991 7/5 600 pcs 华兴三楼A22</t>
        </r>
      </text>
    </comment>
    <comment ref="AE239" authorId="0">
      <text>
        <r>
          <rPr>
            <b/>
            <sz val="14"/>
            <rFont val="宋体"/>
            <charset val="134"/>
          </rPr>
          <t>Administrator:</t>
        </r>
        <r>
          <rPr>
            <sz val="14"/>
            <rFont val="宋体"/>
            <charset val="134"/>
          </rPr>
          <t xml:space="preserve">
6/18上 进口商贴纸 600 pcs</t>
        </r>
      </text>
    </comment>
    <comment ref="AC240" authorId="0">
      <text>
        <r>
          <rPr>
            <b/>
            <sz val="14"/>
            <rFont val="宋体"/>
            <charset val="134"/>
          </rPr>
          <t>Administrator:</t>
        </r>
        <r>
          <rPr>
            <sz val="14"/>
            <rFont val="宋体"/>
            <charset val="134"/>
          </rPr>
          <t xml:space="preserve">
0000991 7/5 600 pcs 华兴三楼A16</t>
        </r>
      </text>
    </comment>
    <comment ref="AC241" authorId="0">
      <text>
        <r>
          <rPr>
            <b/>
            <sz val="14"/>
            <rFont val="宋体"/>
            <charset val="134"/>
          </rPr>
          <t>Administrator:</t>
        </r>
        <r>
          <rPr>
            <sz val="14"/>
            <rFont val="宋体"/>
            <charset val="134"/>
          </rPr>
          <t xml:space="preserve">
0000991 7/5 200 pcs 华兴三楼B11</t>
        </r>
      </text>
    </comment>
    <comment ref="AC242" authorId="0">
      <text>
        <r>
          <rPr>
            <b/>
            <sz val="14"/>
            <rFont val="宋体"/>
            <charset val="134"/>
          </rPr>
          <t>Administrator:</t>
        </r>
        <r>
          <rPr>
            <sz val="14"/>
            <rFont val="宋体"/>
            <charset val="134"/>
          </rPr>
          <t xml:space="preserve">
0000999 7/6 1000 pcs 华兴三楼B14</t>
        </r>
      </text>
    </comment>
    <comment ref="AE242" authorId="0">
      <text>
        <r>
          <rPr>
            <b/>
            <sz val="14"/>
            <rFont val="宋体"/>
            <charset val="134"/>
          </rPr>
          <t>Administrator:</t>
        </r>
        <r>
          <rPr>
            <sz val="14"/>
            <rFont val="宋体"/>
            <charset val="134"/>
          </rPr>
          <t xml:space="preserve">
6/25上 UPC贴纸 1000 pcs
  进口商贴纸 1000 pcs</t>
        </r>
      </text>
    </comment>
    <comment ref="AC243" authorId="0">
      <text>
        <r>
          <rPr>
            <b/>
            <sz val="14"/>
            <rFont val="宋体"/>
            <charset val="134"/>
          </rPr>
          <t>Administrator:</t>
        </r>
        <r>
          <rPr>
            <sz val="14"/>
            <rFont val="宋体"/>
            <charset val="134"/>
          </rPr>
          <t xml:space="preserve">
0000999 7/6 5889 pcs 华兴三楼A13</t>
        </r>
      </text>
    </comment>
    <comment ref="AC244" authorId="0">
      <text>
        <r>
          <rPr>
            <b/>
            <sz val="14"/>
            <rFont val="宋体"/>
            <charset val="134"/>
          </rPr>
          <t>Administrator:</t>
        </r>
        <r>
          <rPr>
            <sz val="14"/>
            <rFont val="宋体"/>
            <charset val="134"/>
          </rPr>
          <t xml:space="preserve">
0000943 7/5 845 pcs 华兴三楼B12</t>
        </r>
      </text>
    </comment>
    <comment ref="AC245" authorId="0">
      <text>
        <r>
          <rPr>
            <b/>
            <sz val="14"/>
            <rFont val="宋体"/>
            <charset val="134"/>
          </rPr>
          <t>Administrator:</t>
        </r>
        <r>
          <rPr>
            <sz val="14"/>
            <rFont val="宋体"/>
            <charset val="134"/>
          </rPr>
          <t xml:space="preserve">
0000943 7/5 455 pcs 华兴三楼B12</t>
        </r>
      </text>
    </comment>
    <comment ref="AC246" authorId="0">
      <text>
        <r>
          <rPr>
            <b/>
            <sz val="14"/>
            <rFont val="宋体"/>
            <charset val="134"/>
          </rPr>
          <t>Administrator:</t>
        </r>
        <r>
          <rPr>
            <sz val="14"/>
            <rFont val="宋体"/>
            <charset val="134"/>
          </rPr>
          <t xml:space="preserve">
0000949 7/9 2304 pcs华兴三楼A12
</t>
        </r>
      </text>
    </comment>
    <comment ref="AE246" authorId="0">
      <text>
        <r>
          <rPr>
            <b/>
            <sz val="14"/>
            <rFont val="宋体"/>
            <charset val="134"/>
          </rPr>
          <t>Administrator:</t>
        </r>
        <r>
          <rPr>
            <sz val="14"/>
            <rFont val="宋体"/>
            <charset val="134"/>
          </rPr>
          <t xml:space="preserve">
6/11上 客供RFID贴纸2304 pcs</t>
        </r>
      </text>
    </comment>
    <comment ref="AC247" authorId="0">
      <text>
        <r>
          <rPr>
            <b/>
            <sz val="14"/>
            <rFont val="宋体"/>
            <charset val="134"/>
          </rPr>
          <t>Administrator:</t>
        </r>
        <r>
          <rPr>
            <sz val="14"/>
            <rFont val="宋体"/>
            <charset val="134"/>
          </rPr>
          <t xml:space="preserve">
0000949 7/9 2304 pcs华兴三楼A12
</t>
        </r>
      </text>
    </comment>
    <comment ref="AE247" authorId="0">
      <text>
        <r>
          <rPr>
            <b/>
            <sz val="14"/>
            <rFont val="宋体"/>
            <charset val="134"/>
          </rPr>
          <t>Administrator:</t>
        </r>
        <r>
          <rPr>
            <sz val="14"/>
            <rFont val="宋体"/>
            <charset val="134"/>
          </rPr>
          <t xml:space="preserve">
6/11上 客供RFID贴纸2304 pcs</t>
        </r>
      </text>
    </comment>
    <comment ref="AC248" authorId="0">
      <text>
        <r>
          <rPr>
            <b/>
            <sz val="14"/>
            <rFont val="宋体"/>
            <charset val="134"/>
          </rPr>
          <t>Administrator:</t>
        </r>
        <r>
          <rPr>
            <sz val="14"/>
            <rFont val="宋体"/>
            <charset val="134"/>
          </rPr>
          <t xml:space="preserve">
0000012 7/8 1152 pcs 华兴三楼B5</t>
        </r>
      </text>
    </comment>
    <comment ref="AE248" authorId="0">
      <text>
        <r>
          <rPr>
            <b/>
            <sz val="14"/>
            <rFont val="宋体"/>
            <charset val="134"/>
          </rPr>
          <t>Administrator:</t>
        </r>
        <r>
          <rPr>
            <sz val="14"/>
            <rFont val="宋体"/>
            <charset val="134"/>
          </rPr>
          <t xml:space="preserve">
6/11上 客供RFID贴纸 1152 pcs</t>
        </r>
      </text>
    </comment>
    <comment ref="AC249" authorId="0">
      <text>
        <r>
          <rPr>
            <b/>
            <sz val="14"/>
            <rFont val="宋体"/>
            <charset val="134"/>
          </rPr>
          <t>Administrator:</t>
        </r>
        <r>
          <rPr>
            <sz val="14"/>
            <rFont val="宋体"/>
            <charset val="134"/>
          </rPr>
          <t xml:space="preserve">
0000012 7/8 2304 pcs 华兴三楼A12</t>
        </r>
      </text>
    </comment>
    <comment ref="AE249" authorId="0">
      <text>
        <r>
          <rPr>
            <b/>
            <sz val="14"/>
            <rFont val="宋体"/>
            <charset val="134"/>
          </rPr>
          <t>Administrator:</t>
        </r>
        <r>
          <rPr>
            <sz val="14"/>
            <rFont val="宋体"/>
            <charset val="134"/>
          </rPr>
          <t xml:space="preserve">
6/11上 客供RFID贴纸2304 pcs</t>
        </r>
      </text>
    </comment>
    <comment ref="AC250" authorId="0">
      <text>
        <r>
          <rPr>
            <b/>
            <sz val="14"/>
            <rFont val="宋体"/>
            <charset val="134"/>
          </rPr>
          <t>Administrator:</t>
        </r>
        <r>
          <rPr>
            <sz val="14"/>
            <rFont val="宋体"/>
            <charset val="134"/>
          </rPr>
          <t xml:space="preserve">
0000949 7/9 3444 pcs 华兴三楼A12
0000031 7/10 12 pcs A13</t>
        </r>
      </text>
    </comment>
    <comment ref="AE250" authorId="0">
      <text>
        <r>
          <rPr>
            <b/>
            <sz val="14"/>
            <rFont val="宋体"/>
            <charset val="134"/>
          </rPr>
          <t>Administrator:</t>
        </r>
        <r>
          <rPr>
            <sz val="14"/>
            <rFont val="宋体"/>
            <charset val="134"/>
          </rPr>
          <t xml:space="preserve">
6/11上 客供RFID贴纸 3456 pcs</t>
        </r>
      </text>
    </comment>
    <comment ref="AC251" authorId="0">
      <text>
        <r>
          <rPr>
            <b/>
            <sz val="14"/>
            <rFont val="宋体"/>
            <charset val="134"/>
          </rPr>
          <t>Administrator:</t>
        </r>
        <r>
          <rPr>
            <sz val="14"/>
            <rFont val="宋体"/>
            <charset val="134"/>
          </rPr>
          <t xml:space="preserve">
0000949 7/9 3456 pcs 华兴三楼A12</t>
        </r>
      </text>
    </comment>
    <comment ref="AE251" authorId="0">
      <text>
        <r>
          <rPr>
            <b/>
            <sz val="14"/>
            <rFont val="宋体"/>
            <charset val="134"/>
          </rPr>
          <t>Administrator:</t>
        </r>
        <r>
          <rPr>
            <sz val="14"/>
            <rFont val="宋体"/>
            <charset val="134"/>
          </rPr>
          <t xml:space="preserve">
6/11上 客供RFID贴纸 3456 pcs</t>
        </r>
      </text>
    </comment>
    <comment ref="AC252" authorId="0">
      <text>
        <r>
          <rPr>
            <b/>
            <sz val="14"/>
            <rFont val="宋体"/>
            <charset val="134"/>
          </rPr>
          <t>Administrator:</t>
        </r>
        <r>
          <rPr>
            <sz val="14"/>
            <rFont val="宋体"/>
            <charset val="134"/>
          </rPr>
          <t xml:space="preserve">
0000012 7/8 1440 pcs 华兴三楼A11
0000949 7/9 2016 pcs华兴三楼A12
</t>
        </r>
      </text>
    </comment>
    <comment ref="AE252" authorId="0">
      <text>
        <r>
          <rPr>
            <b/>
            <sz val="14"/>
            <rFont val="宋体"/>
            <charset val="134"/>
          </rPr>
          <t>Administrator:</t>
        </r>
        <r>
          <rPr>
            <sz val="14"/>
            <rFont val="宋体"/>
            <charset val="134"/>
          </rPr>
          <t xml:space="preserve">
6/11上 客供RFID贴纸 3456 pcs</t>
        </r>
      </text>
    </comment>
    <comment ref="AC253" authorId="0">
      <text>
        <r>
          <rPr>
            <b/>
            <sz val="12"/>
            <rFont val="宋体"/>
            <charset val="134"/>
          </rPr>
          <t>Administrator:</t>
        </r>
        <r>
          <rPr>
            <sz val="12"/>
            <rFont val="宋体"/>
            <charset val="134"/>
          </rPr>
          <t xml:space="preserve">
0000972 7/10 4706 pcs</t>
        </r>
      </text>
    </comment>
    <comment ref="AE253" authorId="0">
      <text>
        <r>
          <rPr>
            <b/>
            <sz val="14"/>
            <rFont val="宋体"/>
            <charset val="134"/>
          </rPr>
          <t>Administrator:</t>
        </r>
        <r>
          <rPr>
            <sz val="14"/>
            <rFont val="宋体"/>
            <charset val="134"/>
          </rPr>
          <t xml:space="preserve">
6/7上 白色防盗贴纸 4329 pcs
7/2上 KM外箱贴纸 362 pcs</t>
        </r>
      </text>
    </comment>
    <comment ref="AC254" authorId="0">
      <text>
        <r>
          <rPr>
            <b/>
            <sz val="12"/>
            <rFont val="宋体"/>
            <charset val="134"/>
          </rPr>
          <t>Administrator:</t>
        </r>
        <r>
          <rPr>
            <sz val="12"/>
            <rFont val="宋体"/>
            <charset val="134"/>
          </rPr>
          <t xml:space="preserve">
0000034 7/10 7950 pcs 华兴三楼A26</t>
        </r>
      </text>
    </comment>
    <comment ref="AE254" authorId="0">
      <text>
        <r>
          <rPr>
            <b/>
            <sz val="12"/>
            <rFont val="宋体"/>
            <charset val="134"/>
          </rPr>
          <t>Administrator:</t>
        </r>
        <r>
          <rPr>
            <sz val="12"/>
            <rFont val="宋体"/>
            <charset val="134"/>
          </rPr>
          <t xml:space="preserve">
6/24上 UPC贴纸 7950 PCS
    进口商贴纸 7950 pcs</t>
        </r>
      </text>
    </comment>
    <comment ref="AC255" authorId="0">
      <text>
        <r>
          <rPr>
            <b/>
            <sz val="14"/>
            <rFont val="宋体"/>
            <charset val="134"/>
          </rPr>
          <t>Administrator:</t>
        </r>
        <r>
          <rPr>
            <sz val="14"/>
            <rFont val="宋体"/>
            <charset val="134"/>
          </rPr>
          <t xml:space="preserve">
0000034 7/10 2304 pcs 华兴三楼A12</t>
        </r>
      </text>
    </comment>
    <comment ref="AE255" authorId="0">
      <text>
        <r>
          <rPr>
            <b/>
            <sz val="14"/>
            <rFont val="宋体"/>
            <charset val="134"/>
          </rPr>
          <t>Administrator:</t>
        </r>
        <r>
          <rPr>
            <sz val="14"/>
            <rFont val="宋体"/>
            <charset val="134"/>
          </rPr>
          <t xml:space="preserve">
6/11上 客供RFID贴纸 2304 pcs</t>
        </r>
      </text>
    </comment>
    <comment ref="AC256" authorId="0">
      <text>
        <r>
          <rPr>
            <b/>
            <sz val="14"/>
            <rFont val="宋体"/>
            <charset val="134"/>
          </rPr>
          <t>Administrator:</t>
        </r>
        <r>
          <rPr>
            <sz val="14"/>
            <rFont val="宋体"/>
            <charset val="134"/>
          </rPr>
          <t xml:space="preserve">
0000052 7/9 4608 pcs 华兴三楼A12
</t>
        </r>
      </text>
    </comment>
    <comment ref="AE256" authorId="0">
      <text>
        <r>
          <rPr>
            <b/>
            <sz val="14"/>
            <rFont val="宋体"/>
            <charset val="134"/>
          </rPr>
          <t>Administrator:</t>
        </r>
        <r>
          <rPr>
            <sz val="14"/>
            <rFont val="宋体"/>
            <charset val="134"/>
          </rPr>
          <t xml:space="preserve">
6/11上 客供RFID贴纸 4608 pcs</t>
        </r>
      </text>
    </comment>
    <comment ref="AC257" authorId="0">
      <text>
        <r>
          <rPr>
            <b/>
            <sz val="12"/>
            <rFont val="宋体"/>
            <charset val="134"/>
          </rPr>
          <t>Administrator:</t>
        </r>
        <r>
          <rPr>
            <sz val="12"/>
            <rFont val="宋体"/>
            <charset val="134"/>
          </rPr>
          <t xml:space="preserve">
0000972 7/10 3000 pcs 华兴三楼A14</t>
        </r>
      </text>
    </comment>
    <comment ref="AC258" authorId="0">
      <text>
        <r>
          <rPr>
            <b/>
            <sz val="14"/>
            <rFont val="宋体"/>
            <charset val="134"/>
          </rPr>
          <t>Administrator:</t>
        </r>
        <r>
          <rPr>
            <sz val="14"/>
            <rFont val="宋体"/>
            <charset val="134"/>
          </rPr>
          <t xml:space="preserve">
0000031 7/10 1508 pcs 华兴三楼B8</t>
        </r>
      </text>
    </comment>
    <comment ref="AE258" authorId="0">
      <text>
        <r>
          <rPr>
            <b/>
            <sz val="14"/>
            <rFont val="宋体"/>
            <charset val="134"/>
          </rPr>
          <t>Administrator:</t>
        </r>
        <r>
          <rPr>
            <sz val="14"/>
            <rFont val="宋体"/>
            <charset val="134"/>
          </rPr>
          <t xml:space="preserve">
7/2上 SSCC外箱贴纸 116 pcs</t>
        </r>
      </text>
    </comment>
    <comment ref="AC259" authorId="0">
      <text>
        <r>
          <rPr>
            <b/>
            <sz val="12"/>
            <rFont val="宋体"/>
            <charset val="134"/>
          </rPr>
          <t>Administrator:</t>
        </r>
        <r>
          <rPr>
            <sz val="12"/>
            <rFont val="宋体"/>
            <charset val="134"/>
          </rPr>
          <t xml:space="preserve">
0000034 7/10 6000 pcs 华兴三楼A29</t>
        </r>
      </text>
    </comment>
    <comment ref="AE259" authorId="0">
      <text>
        <r>
          <rPr>
            <b/>
            <sz val="14"/>
            <rFont val="宋体"/>
            <charset val="134"/>
          </rPr>
          <t>Administrator:</t>
        </r>
        <r>
          <rPr>
            <sz val="14"/>
            <rFont val="宋体"/>
            <charset val="134"/>
          </rPr>
          <t xml:space="preserve">
6/25上 UPC贴纸 6000 pcs</t>
        </r>
      </text>
    </comment>
    <comment ref="AC260" authorId="0">
      <text>
        <r>
          <rPr>
            <b/>
            <sz val="12"/>
            <rFont val="宋体"/>
            <charset val="134"/>
          </rPr>
          <t>Administrator:</t>
        </r>
        <r>
          <rPr>
            <sz val="12"/>
            <rFont val="宋体"/>
            <charset val="134"/>
          </rPr>
          <t xml:space="preserve">
0000031 7/10 25 pcs
华兴三楼A22
0000028 7/10 7225 pcs A22</t>
        </r>
      </text>
    </comment>
    <comment ref="AC261" authorId="0">
      <text>
        <r>
          <rPr>
            <b/>
            <sz val="16"/>
            <rFont val="宋体"/>
            <charset val="134"/>
          </rPr>
          <t>Administrator:</t>
        </r>
        <r>
          <rPr>
            <sz val="16"/>
            <rFont val="宋体"/>
            <charset val="134"/>
          </rPr>
          <t xml:space="preserve">
0000124 7/11 108 pcs华兴三楼B12
</t>
        </r>
      </text>
    </comment>
    <comment ref="AE261" authorId="0">
      <text>
        <r>
          <rPr>
            <b/>
            <sz val="14"/>
            <rFont val="宋体"/>
            <charset val="134"/>
          </rPr>
          <t>Administrator:</t>
        </r>
        <r>
          <rPr>
            <sz val="14"/>
            <rFont val="宋体"/>
            <charset val="134"/>
          </rPr>
          <t xml:space="preserve">
6/6上空白贴纸 216 pcs
6/21上 亚马逊外箱贴纸 9 pcs</t>
        </r>
      </text>
    </comment>
    <comment ref="AC262" authorId="0">
      <text>
        <r>
          <rPr>
            <b/>
            <sz val="16"/>
            <rFont val="宋体"/>
            <charset val="134"/>
          </rPr>
          <t>Administrator:</t>
        </r>
        <r>
          <rPr>
            <sz val="16"/>
            <rFont val="宋体"/>
            <charset val="134"/>
          </rPr>
          <t xml:space="preserve">
0000124 7/11 949 pcs华兴三楼B12
</t>
        </r>
      </text>
    </comment>
    <comment ref="AE262" authorId="0">
      <text>
        <r>
          <rPr>
            <b/>
            <sz val="12"/>
            <rFont val="宋体"/>
            <charset val="134"/>
          </rPr>
          <t>Administrator:</t>
        </r>
        <r>
          <rPr>
            <sz val="12"/>
            <rFont val="宋体"/>
            <charset val="134"/>
          </rPr>
          <t xml:space="preserve">
6/28上 可移动材质的价格贴纸 949 pcs</t>
        </r>
      </text>
    </comment>
    <comment ref="AC263" authorId="0">
      <text>
        <r>
          <rPr>
            <b/>
            <sz val="16"/>
            <rFont val="宋体"/>
            <charset val="134"/>
          </rPr>
          <t>Administrator:</t>
        </r>
        <r>
          <rPr>
            <sz val="16"/>
            <rFont val="宋体"/>
            <charset val="134"/>
          </rPr>
          <t xml:space="preserve">
0000124 7/11 504 pcs华兴B12
0000106 7/12 48 pcs B12</t>
        </r>
      </text>
    </comment>
    <comment ref="AE263" authorId="0">
      <text>
        <r>
          <rPr>
            <b/>
            <sz val="14"/>
            <rFont val="宋体"/>
            <charset val="134"/>
          </rPr>
          <t>Administrator:</t>
        </r>
        <r>
          <rPr>
            <sz val="14"/>
            <rFont val="宋体"/>
            <charset val="134"/>
          </rPr>
          <t xml:space="preserve">
6/24上 亚马逊外箱贴纸 23 pcs
6/28上 UPC贴纸 552 pcs
  环保标贴纸 552 pcs</t>
        </r>
      </text>
    </comment>
    <comment ref="AC264" authorId="0">
      <text>
        <r>
          <rPr>
            <b/>
            <sz val="12"/>
            <rFont val="宋体"/>
            <charset val="134"/>
          </rPr>
          <t>Administrator:</t>
        </r>
        <r>
          <rPr>
            <sz val="12"/>
            <rFont val="宋体"/>
            <charset val="134"/>
          </rPr>
          <t xml:space="preserve">
0000098 7/12 1008 pcs 华兴三楼A29</t>
        </r>
      </text>
    </comment>
    <comment ref="AE264" authorId="0">
      <text>
        <r>
          <rPr>
            <b/>
            <sz val="14"/>
            <rFont val="宋体"/>
            <charset val="134"/>
          </rPr>
          <t>Administrator:</t>
        </r>
        <r>
          <rPr>
            <sz val="14"/>
            <rFont val="宋体"/>
            <charset val="134"/>
          </rPr>
          <t xml:space="preserve">
6/24上 亚马逊外箱贴纸 84 pcs
6/28 环保标贴纸 1008 pcs
  空白贴纸 2016
</t>
        </r>
      </text>
    </comment>
    <comment ref="AC265" authorId="0">
      <text>
        <r>
          <rPr>
            <b/>
            <sz val="12"/>
            <rFont val="宋体"/>
            <charset val="134"/>
          </rPr>
          <t>Administrator:</t>
        </r>
        <r>
          <rPr>
            <sz val="12"/>
            <rFont val="宋体"/>
            <charset val="134"/>
          </rPr>
          <t xml:space="preserve">
0000015 7/10 3000 pcs 华兴三楼B10
</t>
        </r>
      </text>
    </comment>
    <comment ref="AE265" authorId="0">
      <text>
        <r>
          <rPr>
            <b/>
            <sz val="12"/>
            <rFont val="宋体"/>
            <charset val="134"/>
          </rPr>
          <t>Administrator:</t>
        </r>
        <r>
          <rPr>
            <sz val="12"/>
            <rFont val="宋体"/>
            <charset val="134"/>
          </rPr>
          <t xml:space="preserve">
6/28上 德国callout贴纸 3000 pcs</t>
        </r>
      </text>
    </comment>
    <comment ref="AC266" authorId="0">
      <text>
        <r>
          <rPr>
            <b/>
            <sz val="14"/>
            <rFont val="宋体"/>
            <charset val="134"/>
          </rPr>
          <t>Administrator:</t>
        </r>
        <r>
          <rPr>
            <sz val="14"/>
            <rFont val="宋体"/>
            <charset val="134"/>
          </rPr>
          <t xml:space="preserve">
0000106 7/12 5975 pcs 华兴三楼A24
0000079 7/13 2025 pcs A24</t>
        </r>
      </text>
    </comment>
    <comment ref="AE266" authorId="0">
      <text>
        <r>
          <rPr>
            <b/>
            <sz val="14"/>
            <rFont val="宋体"/>
            <charset val="134"/>
          </rPr>
          <t>Administrator:</t>
        </r>
        <r>
          <rPr>
            <sz val="14"/>
            <rFont val="宋体"/>
            <charset val="134"/>
          </rPr>
          <t xml:space="preserve">
6/25上 客供外箱贴纸 323 pcs</t>
        </r>
      </text>
    </comment>
    <comment ref="AC267" authorId="0">
      <text>
        <r>
          <rPr>
            <b/>
            <sz val="12"/>
            <rFont val="宋体"/>
            <charset val="134"/>
          </rPr>
          <t>Administrator:</t>
        </r>
        <r>
          <rPr>
            <sz val="12"/>
            <rFont val="宋体"/>
            <charset val="134"/>
          </rPr>
          <t xml:space="preserve">
0000106 7/12 15000 pcs 华兴三楼A23</t>
        </r>
      </text>
    </comment>
    <comment ref="AE267" authorId="0">
      <text>
        <r>
          <rPr>
            <b/>
            <sz val="14"/>
            <rFont val="宋体"/>
            <charset val="134"/>
          </rPr>
          <t>Administrator:</t>
        </r>
        <r>
          <rPr>
            <sz val="14"/>
            <rFont val="宋体"/>
            <charset val="134"/>
          </rPr>
          <t xml:space="preserve">
6/25上 客供外箱贴纸 606 pcs</t>
        </r>
      </text>
    </comment>
    <comment ref="AC268" authorId="0">
      <text>
        <r>
          <rPr>
            <b/>
            <sz val="14"/>
            <rFont val="宋体"/>
            <charset val="134"/>
          </rPr>
          <t>Administrator:</t>
        </r>
        <r>
          <rPr>
            <sz val="14"/>
            <rFont val="宋体"/>
            <charset val="134"/>
          </rPr>
          <t xml:space="preserve">
0000137 7/13 2304 pcs 华兴二楼A27</t>
        </r>
      </text>
    </comment>
    <comment ref="AE268" authorId="0">
      <text>
        <r>
          <rPr>
            <b/>
            <sz val="14"/>
            <rFont val="宋体"/>
            <charset val="134"/>
          </rPr>
          <t>Administrator:</t>
        </r>
        <r>
          <rPr>
            <sz val="14"/>
            <rFont val="宋体"/>
            <charset val="134"/>
          </rPr>
          <t xml:space="preserve">
6/11上 客供RFID贴纸 2304 pcs</t>
        </r>
      </text>
    </comment>
    <comment ref="AC269" authorId="0">
      <text>
        <r>
          <rPr>
            <b/>
            <sz val="12"/>
            <rFont val="宋体"/>
            <charset val="134"/>
          </rPr>
          <t>Administrator:</t>
        </r>
        <r>
          <rPr>
            <sz val="12"/>
            <rFont val="宋体"/>
            <charset val="134"/>
          </rPr>
          <t xml:space="preserve">
0000088 7/13 1152 pcs 华兴三楼A12</t>
        </r>
      </text>
    </comment>
    <comment ref="AE269" authorId="0">
      <text>
        <r>
          <rPr>
            <b/>
            <sz val="14"/>
            <rFont val="宋体"/>
            <charset val="134"/>
          </rPr>
          <t>Administrator:</t>
        </r>
        <r>
          <rPr>
            <sz val="14"/>
            <rFont val="宋体"/>
            <charset val="134"/>
          </rPr>
          <t xml:space="preserve">
6/11上 客供RFID贴纸 1152 pcs</t>
        </r>
      </text>
    </comment>
    <comment ref="AC270" authorId="0">
      <text>
        <r>
          <rPr>
            <b/>
            <sz val="14"/>
            <rFont val="宋体"/>
            <charset val="134"/>
          </rPr>
          <t>Administrator:</t>
        </r>
        <r>
          <rPr>
            <sz val="14"/>
            <rFont val="宋体"/>
            <charset val="134"/>
          </rPr>
          <t xml:space="preserve">
0000137 7/13 2304 pcs 华兴二楼A27
0000207 7/16 12 pcs A27</t>
        </r>
      </text>
    </comment>
    <comment ref="AE270" authorId="0">
      <text>
        <r>
          <rPr>
            <b/>
            <sz val="14"/>
            <rFont val="宋体"/>
            <charset val="134"/>
          </rPr>
          <t>Administrator:</t>
        </r>
        <r>
          <rPr>
            <sz val="14"/>
            <rFont val="宋体"/>
            <charset val="134"/>
          </rPr>
          <t xml:space="preserve">
6/11上 客供RFID贴纸 2304 pcs</t>
        </r>
      </text>
    </comment>
    <comment ref="AC271" authorId="0">
      <text>
        <r>
          <rPr>
            <b/>
            <sz val="14"/>
            <rFont val="宋体"/>
            <charset val="134"/>
          </rPr>
          <t>Administrator:</t>
        </r>
        <r>
          <rPr>
            <sz val="14"/>
            <rFont val="宋体"/>
            <charset val="134"/>
          </rPr>
          <t xml:space="preserve">
0000137 7/13 2304 pcs 华兴二楼A27</t>
        </r>
      </text>
    </comment>
    <comment ref="AE271" authorId="0">
      <text>
        <r>
          <rPr>
            <b/>
            <sz val="14"/>
            <rFont val="宋体"/>
            <charset val="134"/>
          </rPr>
          <t>Administrator:</t>
        </r>
        <r>
          <rPr>
            <sz val="14"/>
            <rFont val="宋体"/>
            <charset val="134"/>
          </rPr>
          <t xml:space="preserve">
6/11上 客供RFID贴纸 2304 pcs</t>
        </r>
      </text>
    </comment>
    <comment ref="AC272" authorId="0">
      <text>
        <r>
          <rPr>
            <b/>
            <sz val="14"/>
            <rFont val="宋体"/>
            <charset val="134"/>
          </rPr>
          <t>Administrator:</t>
        </r>
        <r>
          <rPr>
            <sz val="14"/>
            <rFont val="宋体"/>
            <charset val="134"/>
          </rPr>
          <t xml:space="preserve">
0000137 7/13 2304 pcs 华兴二楼A27</t>
        </r>
      </text>
    </comment>
    <comment ref="AE272" authorId="0">
      <text>
        <r>
          <rPr>
            <b/>
            <sz val="14"/>
            <rFont val="宋体"/>
            <charset val="134"/>
          </rPr>
          <t>Administrator:</t>
        </r>
        <r>
          <rPr>
            <sz val="14"/>
            <rFont val="宋体"/>
            <charset val="134"/>
          </rPr>
          <t xml:space="preserve">
6/11上 客供RFID贴纸 2304 pcs</t>
        </r>
      </text>
    </comment>
    <comment ref="AC273" authorId="0">
      <text>
        <r>
          <rPr>
            <b/>
            <sz val="12"/>
            <rFont val="宋体"/>
            <charset val="134"/>
          </rPr>
          <t>Administrator:</t>
        </r>
        <r>
          <rPr>
            <sz val="12"/>
            <rFont val="宋体"/>
            <charset val="134"/>
          </rPr>
          <t xml:space="preserve">
0000088 7/13 504 pcs 华兴三楼B14</t>
        </r>
      </text>
    </comment>
    <comment ref="AE273" authorId="0">
      <text>
        <r>
          <rPr>
            <b/>
            <sz val="12"/>
            <rFont val="宋体"/>
            <charset val="134"/>
          </rPr>
          <t>Administrator:</t>
        </r>
        <r>
          <rPr>
            <sz val="12"/>
            <rFont val="宋体"/>
            <charset val="134"/>
          </rPr>
          <t xml:space="preserve">
7/5上 进口商贴纸 504 pcs</t>
        </r>
      </text>
    </comment>
    <comment ref="AC274" authorId="0">
      <text>
        <r>
          <rPr>
            <b/>
            <sz val="14"/>
            <rFont val="宋体"/>
            <charset val="134"/>
          </rPr>
          <t>Administrator:</t>
        </r>
        <r>
          <rPr>
            <sz val="14"/>
            <rFont val="宋体"/>
            <charset val="134"/>
          </rPr>
          <t xml:space="preserve">
0000143 7/13 5850 pcs 华兴三楼B5</t>
        </r>
      </text>
    </comment>
    <comment ref="AC275" authorId="0">
      <text>
        <r>
          <rPr>
            <b/>
            <sz val="14"/>
            <rFont val="宋体"/>
            <charset val="134"/>
          </rPr>
          <t>Administrator:</t>
        </r>
        <r>
          <rPr>
            <sz val="14"/>
            <rFont val="宋体"/>
            <charset val="134"/>
          </rPr>
          <t xml:space="preserve">
0000143 7/13 4940 pcs 华兴二楼B14</t>
        </r>
      </text>
    </comment>
    <comment ref="AE275" authorId="0">
      <text>
        <r>
          <rPr>
            <b/>
            <sz val="14"/>
            <rFont val="宋体"/>
            <charset val="134"/>
          </rPr>
          <t>Administrator:</t>
        </r>
        <r>
          <rPr>
            <sz val="14"/>
            <rFont val="宋体"/>
            <charset val="134"/>
          </rPr>
          <t xml:space="preserve">
6/7上 白色防盗贴纸 4719 pcs
7/2上 KM外箱贴纸 380 pcs</t>
        </r>
      </text>
    </comment>
    <comment ref="AC276" authorId="0">
      <text>
        <r>
          <rPr>
            <b/>
            <sz val="12"/>
            <rFont val="宋体"/>
            <charset val="134"/>
          </rPr>
          <t>Administrator:</t>
        </r>
        <r>
          <rPr>
            <sz val="12"/>
            <rFont val="宋体"/>
            <charset val="134"/>
          </rPr>
          <t xml:space="preserve">
0000088 7/13 504 pcs 华兴三楼B14</t>
        </r>
      </text>
    </comment>
    <comment ref="AE276" authorId="0">
      <text>
        <r>
          <rPr>
            <b/>
            <sz val="14"/>
            <rFont val="宋体"/>
            <charset val="134"/>
          </rPr>
          <t>Administrator:</t>
        </r>
        <r>
          <rPr>
            <sz val="14"/>
            <rFont val="宋体"/>
            <charset val="134"/>
          </rPr>
          <t xml:space="preserve">
7/5上 进口商贴纸 504 pcs</t>
        </r>
      </text>
    </comment>
    <comment ref="AC277" authorId="0">
      <text>
        <r>
          <rPr>
            <b/>
            <sz val="14"/>
            <rFont val="宋体"/>
            <charset val="134"/>
          </rPr>
          <t>Administrator:</t>
        </r>
        <r>
          <rPr>
            <sz val="14"/>
            <rFont val="宋体"/>
            <charset val="134"/>
          </rPr>
          <t xml:space="preserve">
0000143 7/13 840 pcs 华兴三楼B7</t>
        </r>
      </text>
    </comment>
    <comment ref="AE277" authorId="0">
      <text>
        <r>
          <rPr>
            <b/>
            <sz val="14"/>
            <rFont val="宋体"/>
            <charset val="134"/>
          </rPr>
          <t>Administrator:</t>
        </r>
        <r>
          <rPr>
            <sz val="14"/>
            <rFont val="宋体"/>
            <charset val="134"/>
          </rPr>
          <t xml:space="preserve">
6/24上 亚马逊外箱贴纸 35 pcs
7/2上 环保标贴纸 840 pcs</t>
        </r>
      </text>
    </comment>
    <comment ref="AC278" authorId="0">
      <text>
        <r>
          <rPr>
            <b/>
            <sz val="14"/>
            <rFont val="宋体"/>
            <charset val="134"/>
          </rPr>
          <t>Administrator:</t>
        </r>
        <r>
          <rPr>
            <sz val="14"/>
            <rFont val="宋体"/>
            <charset val="134"/>
          </rPr>
          <t xml:space="preserve">
0000143 7/13 1440 pcs 华兴三楼B8
0000189 7/15 24 pcs B8</t>
        </r>
      </text>
    </comment>
    <comment ref="AE278" authorId="0">
      <text>
        <r>
          <rPr>
            <b/>
            <sz val="14"/>
            <rFont val="宋体"/>
            <charset val="134"/>
          </rPr>
          <t>Administrator:</t>
        </r>
        <r>
          <rPr>
            <sz val="14"/>
            <rFont val="宋体"/>
            <charset val="134"/>
          </rPr>
          <t xml:space="preserve">
6/24上 亚马逊外箱贴纸 122 pcs
7/2上 环保标贴纸 1464 pcs</t>
        </r>
      </text>
    </comment>
    <comment ref="AC279" authorId="0">
      <text>
        <r>
          <rPr>
            <b/>
            <sz val="14"/>
            <rFont val="宋体"/>
            <charset val="134"/>
          </rPr>
          <t>Administrator:</t>
        </r>
        <r>
          <rPr>
            <sz val="14"/>
            <rFont val="宋体"/>
            <charset val="134"/>
          </rPr>
          <t xml:space="preserve">
0000143 7/13 2700 pcs 华兴三楼A27
0000189 7/15 50 pcs A27</t>
        </r>
      </text>
    </comment>
    <comment ref="AC280" authorId="0">
      <text>
        <r>
          <rPr>
            <b/>
            <sz val="14"/>
            <rFont val="宋体"/>
            <charset val="134"/>
          </rPr>
          <t>Administrator:</t>
        </r>
        <r>
          <rPr>
            <sz val="14"/>
            <rFont val="宋体"/>
            <charset val="134"/>
          </rPr>
          <t xml:space="preserve">
0000015 7/10 2000 pcs华兴三楼B10
</t>
        </r>
      </text>
    </comment>
    <comment ref="AE280" authorId="0">
      <text>
        <r>
          <rPr>
            <b/>
            <sz val="14"/>
            <rFont val="宋体"/>
            <charset val="134"/>
          </rPr>
          <t>Administrator:</t>
        </r>
        <r>
          <rPr>
            <sz val="14"/>
            <rFont val="宋体"/>
            <charset val="134"/>
          </rPr>
          <t xml:space="preserve">
7/2上 德国caiiout贴纸 2000 pcs</t>
        </r>
      </text>
    </comment>
    <comment ref="AC281" authorId="0">
      <text>
        <r>
          <rPr>
            <b/>
            <sz val="14"/>
            <rFont val="宋体"/>
            <charset val="134"/>
          </rPr>
          <t>Administrator:</t>
        </r>
        <r>
          <rPr>
            <sz val="14"/>
            <rFont val="宋体"/>
            <charset val="134"/>
          </rPr>
          <t xml:space="preserve">
0000207 7/16 600 pcs华兴楼B4</t>
        </r>
      </text>
    </comment>
    <comment ref="AC282" authorId="0">
      <text>
        <r>
          <rPr>
            <b/>
            <sz val="14"/>
            <rFont val="宋体"/>
            <charset val="134"/>
          </rPr>
          <t>Administrator:</t>
        </r>
        <r>
          <rPr>
            <sz val="14"/>
            <rFont val="宋体"/>
            <charset val="134"/>
          </rPr>
          <t xml:space="preserve">
0000143 7/13 504 pcs 华兴三楼B8</t>
        </r>
      </text>
    </comment>
    <comment ref="AC283" authorId="0">
      <text>
        <r>
          <rPr>
            <b/>
            <sz val="14"/>
            <rFont val="宋体"/>
            <charset val="134"/>
          </rPr>
          <t>Administrator:</t>
        </r>
        <r>
          <rPr>
            <sz val="14"/>
            <rFont val="宋体"/>
            <charset val="134"/>
          </rPr>
          <t xml:space="preserve">
0000207 7/16 780 pcs华兴楼B4
</t>
        </r>
      </text>
    </comment>
    <comment ref="AC284" authorId="0">
      <text>
        <r>
          <rPr>
            <b/>
            <sz val="14"/>
            <rFont val="宋体"/>
            <charset val="134"/>
          </rPr>
          <t>Administrator:</t>
        </r>
        <r>
          <rPr>
            <sz val="14"/>
            <rFont val="宋体"/>
            <charset val="134"/>
          </rPr>
          <t xml:space="preserve">
0000207 7/16 156 pcs华兴楼B4
</t>
        </r>
      </text>
    </comment>
    <comment ref="AE284" authorId="0">
      <text>
        <r>
          <rPr>
            <b/>
            <sz val="14"/>
            <rFont val="宋体"/>
            <charset val="134"/>
          </rPr>
          <t>Administrator:</t>
        </r>
        <r>
          <rPr>
            <sz val="14"/>
            <rFont val="宋体"/>
            <charset val="134"/>
          </rPr>
          <t xml:space="preserve">
7/5上 进口商贴纸 156 pcs</t>
        </r>
      </text>
    </comment>
    <comment ref="AC285" authorId="0">
      <text>
        <r>
          <rPr>
            <b/>
            <sz val="14"/>
            <rFont val="宋体"/>
            <charset val="134"/>
          </rPr>
          <t>Administrator:</t>
        </r>
        <r>
          <rPr>
            <sz val="14"/>
            <rFont val="宋体"/>
            <charset val="134"/>
          </rPr>
          <t xml:space="preserve">
0000207 7/16 832 pcs华兴楼B4
</t>
        </r>
      </text>
    </comment>
    <comment ref="AC287" authorId="0">
      <text>
        <r>
          <rPr>
            <b/>
            <sz val="14"/>
            <rFont val="宋体"/>
            <charset val="134"/>
          </rPr>
          <t>Administrator:</t>
        </r>
        <r>
          <rPr>
            <sz val="14"/>
            <rFont val="宋体"/>
            <charset val="134"/>
          </rPr>
          <t xml:space="preserve">
0000320 7/18 2304 pcs 华兴三楼A10</t>
        </r>
      </text>
    </comment>
    <comment ref="AE287" authorId="0">
      <text>
        <r>
          <rPr>
            <b/>
            <sz val="14"/>
            <rFont val="宋体"/>
            <charset val="134"/>
          </rPr>
          <t>Administrator:</t>
        </r>
        <r>
          <rPr>
            <sz val="14"/>
            <rFont val="宋体"/>
            <charset val="134"/>
          </rPr>
          <t xml:space="preserve">
6/11上 客供RFID贴纸 2304 pcs</t>
        </r>
      </text>
    </comment>
    <comment ref="AC288" authorId="0">
      <text>
        <r>
          <rPr>
            <b/>
            <sz val="14"/>
            <rFont val="宋体"/>
            <charset val="134"/>
          </rPr>
          <t>Administrator:</t>
        </r>
        <r>
          <rPr>
            <sz val="14"/>
            <rFont val="宋体"/>
            <charset val="134"/>
          </rPr>
          <t xml:space="preserve">
0000320 7/18 2304 pcs华兴三楼A10
</t>
        </r>
      </text>
    </comment>
    <comment ref="AE288" authorId="0">
      <text>
        <r>
          <rPr>
            <b/>
            <sz val="14"/>
            <rFont val="宋体"/>
            <charset val="134"/>
          </rPr>
          <t>Administrator:</t>
        </r>
        <r>
          <rPr>
            <sz val="14"/>
            <rFont val="宋体"/>
            <charset val="134"/>
          </rPr>
          <t xml:space="preserve">
6/11上 客供RFID贴纸 2304 pcs</t>
        </r>
      </text>
    </comment>
    <comment ref="AC289" authorId="0">
      <text>
        <r>
          <rPr>
            <b/>
            <sz val="14"/>
            <rFont val="宋体"/>
            <charset val="134"/>
          </rPr>
          <t>Administrator:</t>
        </r>
        <r>
          <rPr>
            <sz val="14"/>
            <rFont val="宋体"/>
            <charset val="134"/>
          </rPr>
          <t xml:space="preserve">
0000320 7/18 1152 pcs华兴三楼A10
</t>
        </r>
      </text>
    </comment>
    <comment ref="AE289" authorId="0">
      <text>
        <r>
          <rPr>
            <b/>
            <sz val="14"/>
            <rFont val="宋体"/>
            <charset val="134"/>
          </rPr>
          <t>Administrator:</t>
        </r>
        <r>
          <rPr>
            <sz val="14"/>
            <rFont val="宋体"/>
            <charset val="134"/>
          </rPr>
          <t xml:space="preserve">
6/11上 客供RFID贴纸 1152 pcs</t>
        </r>
      </text>
    </comment>
    <comment ref="AC290" authorId="0">
      <text>
        <r>
          <rPr>
            <b/>
            <sz val="14"/>
            <rFont val="宋体"/>
            <charset val="134"/>
          </rPr>
          <t>Administrator:</t>
        </r>
        <r>
          <rPr>
            <sz val="14"/>
            <rFont val="宋体"/>
            <charset val="134"/>
          </rPr>
          <t xml:space="preserve">
0000320 7/18 1152 pcs华兴三楼A10
</t>
        </r>
      </text>
    </comment>
    <comment ref="AE290" authorId="0">
      <text>
        <r>
          <rPr>
            <b/>
            <sz val="14"/>
            <rFont val="宋体"/>
            <charset val="134"/>
          </rPr>
          <t>Administrator:</t>
        </r>
        <r>
          <rPr>
            <sz val="14"/>
            <rFont val="宋体"/>
            <charset val="134"/>
          </rPr>
          <t xml:space="preserve">
6/11上 客供RFID贴纸 1152 pcs</t>
        </r>
      </text>
    </comment>
    <comment ref="AC291" authorId="0">
      <text>
        <r>
          <rPr>
            <b/>
            <sz val="14"/>
            <rFont val="宋体"/>
            <charset val="134"/>
          </rPr>
          <t>Administrator:</t>
        </r>
        <r>
          <rPr>
            <sz val="14"/>
            <rFont val="宋体"/>
            <charset val="134"/>
          </rPr>
          <t xml:space="preserve">
0000320 7/18 2304 pcs华兴三楼A10
</t>
        </r>
      </text>
    </comment>
    <comment ref="AE291" authorId="0">
      <text>
        <r>
          <rPr>
            <b/>
            <sz val="14"/>
            <rFont val="宋体"/>
            <charset val="134"/>
          </rPr>
          <t>Administrator:</t>
        </r>
        <r>
          <rPr>
            <sz val="14"/>
            <rFont val="宋体"/>
            <charset val="134"/>
          </rPr>
          <t xml:space="preserve">
6/11上 客供RFID贴纸 2304 pcs</t>
        </r>
      </text>
    </comment>
    <comment ref="AC292" authorId="0">
      <text>
        <r>
          <rPr>
            <b/>
            <sz val="14"/>
            <rFont val="宋体"/>
            <charset val="134"/>
          </rPr>
          <t>Administrator:</t>
        </r>
        <r>
          <rPr>
            <sz val="14"/>
            <rFont val="宋体"/>
            <charset val="134"/>
          </rPr>
          <t xml:space="preserve">
0000320 7/18 1152 pcs华兴三楼A10
</t>
        </r>
      </text>
    </comment>
    <comment ref="AE292" authorId="0">
      <text>
        <r>
          <rPr>
            <b/>
            <sz val="14"/>
            <rFont val="宋体"/>
            <charset val="134"/>
          </rPr>
          <t>Administrator:</t>
        </r>
        <r>
          <rPr>
            <sz val="14"/>
            <rFont val="宋体"/>
            <charset val="134"/>
          </rPr>
          <t xml:space="preserve">
6/11上 客供RFID贴纸 1152 pcs</t>
        </r>
      </text>
    </comment>
    <comment ref="AC293" authorId="0">
      <text>
        <r>
          <rPr>
            <b/>
            <sz val="14"/>
            <rFont val="宋体"/>
            <charset val="134"/>
          </rPr>
          <t>Administrator:</t>
        </r>
        <r>
          <rPr>
            <sz val="14"/>
            <rFont val="宋体"/>
            <charset val="134"/>
          </rPr>
          <t xml:space="preserve">
0000320 7/18 2304 pcs华兴三楼A10
</t>
        </r>
      </text>
    </comment>
    <comment ref="AE293" authorId="0">
      <text>
        <r>
          <rPr>
            <b/>
            <sz val="14"/>
            <rFont val="宋体"/>
            <charset val="134"/>
          </rPr>
          <t>Administrator:</t>
        </r>
        <r>
          <rPr>
            <sz val="14"/>
            <rFont val="宋体"/>
            <charset val="134"/>
          </rPr>
          <t xml:space="preserve">
6/11上 客供RFID贴纸 2304 pcs</t>
        </r>
      </text>
    </comment>
    <comment ref="AC294" authorId="0">
      <text>
        <r>
          <rPr>
            <b/>
            <sz val="14"/>
            <rFont val="宋体"/>
            <charset val="134"/>
          </rPr>
          <t>Administrator:</t>
        </r>
        <r>
          <rPr>
            <sz val="14"/>
            <rFont val="宋体"/>
            <charset val="134"/>
          </rPr>
          <t xml:space="preserve">
0000320 7/18 2304 pcs华兴三楼A10
</t>
        </r>
      </text>
    </comment>
    <comment ref="AE294" authorId="0">
      <text>
        <r>
          <rPr>
            <b/>
            <sz val="14"/>
            <rFont val="宋体"/>
            <charset val="134"/>
          </rPr>
          <t>Administrator:</t>
        </r>
        <r>
          <rPr>
            <sz val="14"/>
            <rFont val="宋体"/>
            <charset val="134"/>
          </rPr>
          <t xml:space="preserve">
6/11上 客供RFID贴纸 2304 pcs</t>
        </r>
      </text>
    </comment>
    <comment ref="AC295" authorId="0">
      <text>
        <r>
          <rPr>
            <b/>
            <sz val="14"/>
            <rFont val="宋体"/>
            <charset val="134"/>
          </rPr>
          <t>Administrator:</t>
        </r>
        <r>
          <rPr>
            <sz val="14"/>
            <rFont val="宋体"/>
            <charset val="134"/>
          </rPr>
          <t xml:space="preserve">
0000320 7/18 3456 pcs华兴三楼A10
</t>
        </r>
      </text>
    </comment>
    <comment ref="AE295" authorId="0">
      <text>
        <r>
          <rPr>
            <b/>
            <sz val="14"/>
            <rFont val="宋体"/>
            <charset val="134"/>
          </rPr>
          <t>Administrator:</t>
        </r>
        <r>
          <rPr>
            <sz val="14"/>
            <rFont val="宋体"/>
            <charset val="134"/>
          </rPr>
          <t xml:space="preserve">
6/11上 客供RFID贴纸 3456 pcs</t>
        </r>
      </text>
    </comment>
    <comment ref="AC296" authorId="0">
      <text>
        <r>
          <rPr>
            <b/>
            <sz val="14"/>
            <rFont val="宋体"/>
            <charset val="134"/>
          </rPr>
          <t>Administrator:</t>
        </r>
        <r>
          <rPr>
            <sz val="14"/>
            <rFont val="宋体"/>
            <charset val="134"/>
          </rPr>
          <t xml:space="preserve">
0000320 7/18 1152 pcs华兴三楼A10
</t>
        </r>
      </text>
    </comment>
    <comment ref="AE296" authorId="0">
      <text>
        <r>
          <rPr>
            <b/>
            <sz val="14"/>
            <rFont val="宋体"/>
            <charset val="134"/>
          </rPr>
          <t>Administrator:</t>
        </r>
        <r>
          <rPr>
            <sz val="14"/>
            <rFont val="宋体"/>
            <charset val="134"/>
          </rPr>
          <t xml:space="preserve">
6/11上 客供RFID贴纸 1152 pcs</t>
        </r>
      </text>
    </comment>
    <comment ref="AC297" authorId="0">
      <text>
        <r>
          <rPr>
            <b/>
            <sz val="14"/>
            <rFont val="宋体"/>
            <charset val="134"/>
          </rPr>
          <t>Administrator:</t>
        </r>
        <r>
          <rPr>
            <sz val="14"/>
            <rFont val="宋体"/>
            <charset val="134"/>
          </rPr>
          <t xml:space="preserve">
0000278 7/19 4654 pcs 华兴三楼B14</t>
        </r>
      </text>
    </comment>
    <comment ref="AE297" authorId="0">
      <text>
        <r>
          <rPr>
            <b/>
            <sz val="14"/>
            <rFont val="宋体"/>
            <charset val="134"/>
          </rPr>
          <t>Administrator:</t>
        </r>
        <r>
          <rPr>
            <sz val="14"/>
            <rFont val="宋体"/>
            <charset val="134"/>
          </rPr>
          <t xml:space="preserve">
7/10上 白色防盗贴纸 4654 pcs
7/9上 KM外箱贴纸 358 pcs
</t>
        </r>
      </text>
    </comment>
    <comment ref="AC298" authorId="0">
      <text>
        <r>
          <rPr>
            <b/>
            <sz val="14"/>
            <rFont val="宋体"/>
            <charset val="134"/>
          </rPr>
          <t>Administrator:</t>
        </r>
        <r>
          <rPr>
            <sz val="14"/>
            <rFont val="宋体"/>
            <charset val="134"/>
          </rPr>
          <t xml:space="preserve">
0000278 7/19 7540 pcs 华兴三楼B14</t>
        </r>
      </text>
    </comment>
    <comment ref="AE298" authorId="0">
      <text>
        <r>
          <rPr>
            <b/>
            <sz val="14"/>
            <rFont val="宋体"/>
            <charset val="134"/>
          </rPr>
          <t>Administrator:</t>
        </r>
        <r>
          <rPr>
            <sz val="14"/>
            <rFont val="宋体"/>
            <charset val="134"/>
          </rPr>
          <t xml:space="preserve">
7/10上 白色防盗贴纸 7540 pcs
7/9上 KM外箱贴纸 580 pcs
</t>
        </r>
      </text>
    </comment>
    <comment ref="AC299" authorId="0">
      <text>
        <r>
          <rPr>
            <b/>
            <sz val="14"/>
            <rFont val="宋体"/>
            <charset val="134"/>
          </rPr>
          <t>Administrator:</t>
        </r>
        <r>
          <rPr>
            <sz val="14"/>
            <rFont val="宋体"/>
            <charset val="134"/>
          </rPr>
          <t xml:space="preserve">
0000264 7/19 4080 pcs 华兴三楼B9</t>
        </r>
      </text>
    </comment>
    <comment ref="AC300" authorId="0">
      <text>
        <r>
          <rPr>
            <b/>
            <sz val="14"/>
            <rFont val="宋体"/>
            <charset val="134"/>
          </rPr>
          <t>Administrator:</t>
        </r>
        <r>
          <rPr>
            <sz val="14"/>
            <rFont val="宋体"/>
            <charset val="134"/>
          </rPr>
          <t xml:space="preserve">
0000284 7/20 1002 pcs 华兴三楼B14</t>
        </r>
      </text>
    </comment>
    <comment ref="AC301" authorId="0">
      <text>
        <r>
          <rPr>
            <b/>
            <sz val="14"/>
            <rFont val="宋体"/>
            <charset val="134"/>
          </rPr>
          <t>Administrator:</t>
        </r>
        <r>
          <rPr>
            <sz val="14"/>
            <rFont val="宋体"/>
            <charset val="134"/>
          </rPr>
          <t xml:space="preserve">
0000284 7/20 528 pcs 华兴三楼B14</t>
        </r>
      </text>
    </comment>
    <comment ref="AC302" authorId="0">
      <text>
        <r>
          <rPr>
            <b/>
            <sz val="14"/>
            <rFont val="宋体"/>
            <charset val="134"/>
          </rPr>
          <t>Administrator:</t>
        </r>
        <r>
          <rPr>
            <sz val="14"/>
            <rFont val="宋体"/>
            <charset val="134"/>
          </rPr>
          <t xml:space="preserve">
0000284 7/20 570 pcs 华兴三楼B14</t>
        </r>
      </text>
    </comment>
    <comment ref="AC303" authorId="0">
      <text>
        <r>
          <rPr>
            <b/>
            <sz val="14"/>
            <rFont val="宋体"/>
            <charset val="134"/>
          </rPr>
          <t>Administrator:</t>
        </r>
        <r>
          <rPr>
            <sz val="14"/>
            <rFont val="宋体"/>
            <charset val="134"/>
          </rPr>
          <t xml:space="preserve">
0000180 7/20 5016 pcs华兴三楼A27</t>
        </r>
      </text>
    </comment>
    <comment ref="AE303" authorId="0">
      <text>
        <r>
          <rPr>
            <b/>
            <sz val="12"/>
            <rFont val="宋体"/>
            <charset val="134"/>
          </rPr>
          <t>Administrator:</t>
        </r>
        <r>
          <rPr>
            <sz val="12"/>
            <rFont val="宋体"/>
            <charset val="134"/>
          </rPr>
          <t xml:space="preserve">
6/25上 EAN条码贴纸 5016 PCS 
  德语警告语贴纸 5016 pcs</t>
        </r>
      </text>
    </comment>
    <comment ref="AC304" authorId="0">
      <text>
        <r>
          <rPr>
            <b/>
            <sz val="14"/>
            <rFont val="宋体"/>
            <charset val="134"/>
          </rPr>
          <t>Administrator:</t>
        </r>
        <r>
          <rPr>
            <sz val="14"/>
            <rFont val="宋体"/>
            <charset val="134"/>
          </rPr>
          <t xml:space="preserve">
0000207 7/16 500 pcs 华兴楼B4
</t>
        </r>
      </text>
    </comment>
    <comment ref="AE304" authorId="0">
      <text>
        <r>
          <rPr>
            <b/>
            <sz val="14"/>
            <rFont val="宋体"/>
            <charset val="134"/>
          </rPr>
          <t>Administrator:</t>
        </r>
        <r>
          <rPr>
            <sz val="14"/>
            <rFont val="宋体"/>
            <charset val="134"/>
          </rPr>
          <t xml:space="preserve">
7/8上 UPC条码贴纸 500 pcs
  进口商贴纸 500 pcs</t>
        </r>
      </text>
    </comment>
    <comment ref="AC305" authorId="0">
      <text>
        <r>
          <rPr>
            <b/>
            <sz val="14"/>
            <rFont val="宋体"/>
            <charset val="134"/>
          </rPr>
          <t>Administrator:</t>
        </r>
        <r>
          <rPr>
            <sz val="14"/>
            <rFont val="宋体"/>
            <charset val="134"/>
          </rPr>
          <t xml:space="preserve">
0000207 7/16 504 pcs华兴楼B3
</t>
        </r>
      </text>
    </comment>
    <comment ref="AE305" authorId="0">
      <text>
        <r>
          <rPr>
            <b/>
            <sz val="14"/>
            <rFont val="宋体"/>
            <charset val="134"/>
          </rPr>
          <t>Administrator:</t>
        </r>
        <r>
          <rPr>
            <sz val="14"/>
            <rFont val="宋体"/>
            <charset val="134"/>
          </rPr>
          <t xml:space="preserve">
7/8上 空白贴纸 1008 pcs
  环保贴纸 504 pcs
7/9上 亚马逊外箱贴纸 42 pcs</t>
        </r>
      </text>
    </comment>
    <comment ref="AC306" authorId="0">
      <text>
        <r>
          <rPr>
            <b/>
            <sz val="14"/>
            <rFont val="宋体"/>
            <charset val="134"/>
          </rPr>
          <t>Administrator:</t>
        </r>
        <r>
          <rPr>
            <sz val="14"/>
            <rFont val="宋体"/>
            <charset val="134"/>
          </rPr>
          <t xml:space="preserve">
0000358 7/24 504 pcs</t>
        </r>
      </text>
    </comment>
    <comment ref="AE306" authorId="0">
      <text>
        <r>
          <rPr>
            <b/>
            <sz val="14"/>
            <rFont val="宋体"/>
            <charset val="134"/>
          </rPr>
          <t>Administrator:</t>
        </r>
        <r>
          <rPr>
            <sz val="14"/>
            <rFont val="宋体"/>
            <charset val="134"/>
          </rPr>
          <t xml:space="preserve">
7/5上 警语贴纸 504 pcs 更新7/5上作废
7/9上 警语贴纸 504 pcs</t>
        </r>
      </text>
    </comment>
    <comment ref="AC307" authorId="0">
      <text>
        <r>
          <rPr>
            <b/>
            <sz val="14"/>
            <rFont val="宋体"/>
            <charset val="134"/>
          </rPr>
          <t>Administrator:</t>
        </r>
        <r>
          <rPr>
            <sz val="14"/>
            <rFont val="宋体"/>
            <charset val="134"/>
          </rPr>
          <t xml:space="preserve">
0000358 7/24 504 pcs</t>
        </r>
      </text>
    </comment>
    <comment ref="AE307" authorId="0">
      <text>
        <r>
          <rPr>
            <b/>
            <sz val="14"/>
            <rFont val="宋体"/>
            <charset val="134"/>
          </rPr>
          <t>Administrator:</t>
        </r>
        <r>
          <rPr>
            <sz val="14"/>
            <rFont val="宋体"/>
            <charset val="134"/>
          </rPr>
          <t xml:space="preserve">
7/5上 空白贴纸 1008 pcs</t>
        </r>
      </text>
    </comment>
    <comment ref="AC308" authorId="0">
      <text>
        <r>
          <rPr>
            <b/>
            <sz val="14"/>
            <rFont val="宋体"/>
            <charset val="134"/>
          </rPr>
          <t>Administrator:</t>
        </r>
        <r>
          <rPr>
            <sz val="14"/>
            <rFont val="宋体"/>
            <charset val="134"/>
          </rPr>
          <t xml:space="preserve">
0000327 7/22 15040 pcs</t>
        </r>
      </text>
    </comment>
    <comment ref="AE308" authorId="0">
      <text>
        <r>
          <rPr>
            <b/>
            <sz val="12"/>
            <rFont val="宋体"/>
            <charset val="134"/>
          </rPr>
          <t>Administrator:</t>
        </r>
        <r>
          <rPr>
            <sz val="12"/>
            <rFont val="宋体"/>
            <charset val="134"/>
          </rPr>
          <t xml:space="preserve">
6/25上 价格贴纸 15040 pcs</t>
        </r>
      </text>
    </comment>
    <comment ref="AC309" authorId="0">
      <text>
        <r>
          <rPr>
            <b/>
            <sz val="14"/>
            <rFont val="宋体"/>
            <charset val="134"/>
          </rPr>
          <t>Administrator:</t>
        </r>
        <r>
          <rPr>
            <sz val="14"/>
            <rFont val="宋体"/>
            <charset val="134"/>
          </rPr>
          <t xml:space="preserve">
0000409 7/25 950 pcs 新仓库</t>
        </r>
      </text>
    </comment>
    <comment ref="AE309" authorId="0">
      <text>
        <r>
          <rPr>
            <b/>
            <sz val="14"/>
            <rFont val="宋体"/>
            <charset val="134"/>
          </rPr>
          <t>Administrator:</t>
        </r>
        <r>
          <rPr>
            <sz val="14"/>
            <rFont val="宋体"/>
            <charset val="134"/>
          </rPr>
          <t xml:space="preserve">
7/2上 进口商贴纸 950 PCS</t>
        </r>
      </text>
    </comment>
    <comment ref="AC310" authorId="0">
      <text>
        <r>
          <rPr>
            <b/>
            <sz val="14"/>
            <rFont val="宋体"/>
            <charset val="134"/>
          </rPr>
          <t>Administrator:</t>
        </r>
        <r>
          <rPr>
            <sz val="14"/>
            <rFont val="宋体"/>
            <charset val="134"/>
          </rPr>
          <t xml:space="preserve">
0000409 7/25 3450 pcs 新仓库
0000459 7/27 50 pcs</t>
        </r>
      </text>
    </comment>
    <comment ref="AE310" authorId="0">
      <text>
        <r>
          <rPr>
            <b/>
            <sz val="14"/>
            <rFont val="宋体"/>
            <charset val="134"/>
          </rPr>
          <t>Administrator:</t>
        </r>
        <r>
          <rPr>
            <sz val="14"/>
            <rFont val="宋体"/>
            <charset val="134"/>
          </rPr>
          <t xml:space="preserve">
7/2上 进口商贴纸 3500 PCS</t>
        </r>
      </text>
    </comment>
    <comment ref="AC311" authorId="0">
      <text>
        <r>
          <rPr>
            <b/>
            <sz val="14"/>
            <rFont val="宋体"/>
            <charset val="134"/>
          </rPr>
          <t>Administrator:</t>
        </r>
        <r>
          <rPr>
            <sz val="14"/>
            <rFont val="宋体"/>
            <charset val="134"/>
          </rPr>
          <t xml:space="preserve">
0000358 7/24 1656 pcs</t>
        </r>
      </text>
    </comment>
    <comment ref="AE311" authorId="0">
      <text>
        <r>
          <rPr>
            <b/>
            <sz val="14"/>
            <rFont val="宋体"/>
            <charset val="134"/>
          </rPr>
          <t>Administrator:</t>
        </r>
        <r>
          <rPr>
            <sz val="14"/>
            <rFont val="宋体"/>
            <charset val="134"/>
          </rPr>
          <t xml:space="preserve">
7/9上 客人白色Cat.label 1656 pcs</t>
        </r>
      </text>
    </comment>
    <comment ref="AC312" authorId="0">
      <text>
        <r>
          <rPr>
            <b/>
            <sz val="14"/>
            <rFont val="宋体"/>
            <charset val="134"/>
          </rPr>
          <t>Administrator:</t>
        </r>
        <r>
          <rPr>
            <sz val="14"/>
            <rFont val="宋体"/>
            <charset val="134"/>
          </rPr>
          <t xml:space="preserve">
0000307 7/19 240 pcs</t>
        </r>
      </text>
    </comment>
    <comment ref="AC313" authorId="0">
      <text>
        <r>
          <rPr>
            <b/>
            <sz val="14"/>
            <rFont val="宋体"/>
            <charset val="134"/>
          </rPr>
          <t>Administrator:</t>
        </r>
        <r>
          <rPr>
            <sz val="14"/>
            <rFont val="宋体"/>
            <charset val="134"/>
          </rPr>
          <t xml:space="preserve">
0000307 7/19 240 pcs</t>
        </r>
      </text>
    </comment>
    <comment ref="AC314" authorId="0">
      <text>
        <r>
          <rPr>
            <b/>
            <sz val="14"/>
            <rFont val="宋体"/>
            <charset val="134"/>
          </rPr>
          <t>Administrator:</t>
        </r>
        <r>
          <rPr>
            <sz val="14"/>
            <rFont val="宋体"/>
            <charset val="134"/>
          </rPr>
          <t xml:space="preserve">
0000307 7/19 240 pcs</t>
        </r>
      </text>
    </comment>
    <comment ref="AC315" authorId="0">
      <text>
        <r>
          <rPr>
            <b/>
            <sz val="14"/>
            <rFont val="宋体"/>
            <charset val="134"/>
          </rPr>
          <t>Administrator:</t>
        </r>
        <r>
          <rPr>
            <sz val="14"/>
            <rFont val="宋体"/>
            <charset val="134"/>
          </rPr>
          <t xml:space="preserve">
0000307 7/19 240 pcs</t>
        </r>
      </text>
    </comment>
    <comment ref="AC316" authorId="0">
      <text>
        <r>
          <rPr>
            <b/>
            <sz val="14"/>
            <rFont val="宋体"/>
            <charset val="134"/>
          </rPr>
          <t>Administrator:</t>
        </r>
        <r>
          <rPr>
            <sz val="14"/>
            <rFont val="宋体"/>
            <charset val="134"/>
          </rPr>
          <t xml:space="preserve">
0000307 7/19 240 pcs</t>
        </r>
      </text>
    </comment>
    <comment ref="AC317" authorId="0">
      <text>
        <r>
          <rPr>
            <b/>
            <sz val="14"/>
            <rFont val="宋体"/>
            <charset val="134"/>
          </rPr>
          <t>Administrator:</t>
        </r>
        <r>
          <rPr>
            <sz val="14"/>
            <rFont val="宋体"/>
            <charset val="134"/>
          </rPr>
          <t xml:space="preserve">
0000445 7/26 5750 pcs 新仓库
0000437 7/26 2250 pcs 新仓库</t>
        </r>
      </text>
    </comment>
    <comment ref="AE317" authorId="0">
      <text>
        <r>
          <rPr>
            <b/>
            <sz val="16"/>
            <rFont val="宋体"/>
            <charset val="134"/>
          </rPr>
          <t>Administrator:</t>
        </r>
        <r>
          <rPr>
            <sz val="16"/>
            <rFont val="宋体"/>
            <charset val="134"/>
          </rPr>
          <t xml:space="preserve">
7/2上 客供外箱贴纸 320 pcs</t>
        </r>
      </text>
    </comment>
    <comment ref="AC318" authorId="0">
      <text>
        <r>
          <rPr>
            <b/>
            <sz val="14"/>
            <rFont val="宋体"/>
            <charset val="134"/>
          </rPr>
          <t>Administrator:</t>
        </r>
        <r>
          <rPr>
            <sz val="14"/>
            <rFont val="宋体"/>
            <charset val="134"/>
          </rPr>
          <t xml:space="preserve">
0000445 7/26 15000 pcs 新仓库</t>
        </r>
      </text>
    </comment>
    <comment ref="AE318" authorId="0">
      <text>
        <r>
          <rPr>
            <b/>
            <sz val="16"/>
            <rFont val="宋体"/>
            <charset val="134"/>
          </rPr>
          <t>Administrator:</t>
        </r>
        <r>
          <rPr>
            <sz val="16"/>
            <rFont val="宋体"/>
            <charset val="134"/>
          </rPr>
          <t xml:space="preserve">
7/2上 客供外箱贴纸 606 pcs</t>
        </r>
      </text>
    </comment>
    <comment ref="AC319" authorId="0">
      <text>
        <r>
          <rPr>
            <b/>
            <sz val="14"/>
            <rFont val="宋体"/>
            <charset val="134"/>
          </rPr>
          <t>Administrator:</t>
        </r>
        <r>
          <rPr>
            <sz val="14"/>
            <rFont val="宋体"/>
            <charset val="134"/>
          </rPr>
          <t xml:space="preserve">
0000427 7/25 1800 pcs 新仓库</t>
        </r>
      </text>
    </comment>
    <comment ref="AE319" authorId="0">
      <text>
        <r>
          <rPr>
            <b/>
            <sz val="14"/>
            <rFont val="宋体"/>
            <charset val="134"/>
          </rPr>
          <t>Administrator:</t>
        </r>
        <r>
          <rPr>
            <sz val="14"/>
            <rFont val="宋体"/>
            <charset val="134"/>
          </rPr>
          <t xml:space="preserve">
7/15上 警语贴纸 1800 pcs
  收藏指南贴纸 1800 pcs</t>
        </r>
      </text>
    </comment>
    <comment ref="AC320" authorId="0">
      <text>
        <r>
          <rPr>
            <b/>
            <sz val="14"/>
            <rFont val="宋体"/>
            <charset val="134"/>
          </rPr>
          <t>Administrator:</t>
        </r>
        <r>
          <rPr>
            <sz val="14"/>
            <rFont val="宋体"/>
            <charset val="134"/>
          </rPr>
          <t xml:space="preserve">
0000437 7/26 1770 pcs 新仓库
0000459 7/27 30 pcs 新仓库</t>
        </r>
      </text>
    </comment>
    <comment ref="AC321" authorId="0">
      <text>
        <r>
          <rPr>
            <b/>
            <sz val="14"/>
            <rFont val="宋体"/>
            <charset val="134"/>
          </rPr>
          <t>Administrator:</t>
        </r>
        <r>
          <rPr>
            <sz val="14"/>
            <rFont val="宋体"/>
            <charset val="134"/>
          </rPr>
          <t xml:space="preserve">
0000427 7/25 1170 pcs 新仓库</t>
        </r>
      </text>
    </comment>
    <comment ref="AC322" authorId="0">
      <text>
        <r>
          <rPr>
            <b/>
            <sz val="14"/>
            <rFont val="宋体"/>
            <charset val="134"/>
          </rPr>
          <t>Administrator:</t>
        </r>
        <r>
          <rPr>
            <sz val="14"/>
            <rFont val="宋体"/>
            <charset val="134"/>
          </rPr>
          <t xml:space="preserve">
0000437 7/26 2940 pcs 新仓库</t>
        </r>
      </text>
    </comment>
    <comment ref="AC323" authorId="0">
      <text>
        <r>
          <rPr>
            <b/>
            <sz val="14"/>
            <rFont val="宋体"/>
            <charset val="134"/>
          </rPr>
          <t>Administrator:</t>
        </r>
        <r>
          <rPr>
            <sz val="14"/>
            <rFont val="宋体"/>
            <charset val="134"/>
          </rPr>
          <t xml:space="preserve">
0000437 7/26 2760 pcs 新仓库</t>
        </r>
      </text>
    </comment>
    <comment ref="AC324" authorId="0">
      <text>
        <r>
          <rPr>
            <b/>
            <sz val="14"/>
            <rFont val="宋体"/>
            <charset val="134"/>
          </rPr>
          <t>Administrator:</t>
        </r>
        <r>
          <rPr>
            <sz val="14"/>
            <rFont val="宋体"/>
            <charset val="134"/>
          </rPr>
          <t xml:space="preserve">
0000437 7/26 900 pcs 新仓库</t>
        </r>
      </text>
    </comment>
    <comment ref="AC325" authorId="0">
      <text>
        <r>
          <rPr>
            <b/>
            <sz val="14"/>
            <rFont val="宋体"/>
            <charset val="134"/>
          </rPr>
          <t>Administrator:</t>
        </r>
        <r>
          <rPr>
            <sz val="14"/>
            <rFont val="宋体"/>
            <charset val="134"/>
          </rPr>
          <t xml:space="preserve">
0000377 7/30 6487 pcs 华兴三楼B12</t>
        </r>
      </text>
    </comment>
    <comment ref="AC326" authorId="0">
      <text>
        <r>
          <rPr>
            <b/>
            <sz val="14"/>
            <rFont val="宋体"/>
            <charset val="134"/>
          </rPr>
          <t>Administrator:</t>
        </r>
        <r>
          <rPr>
            <sz val="14"/>
            <rFont val="宋体"/>
            <charset val="134"/>
          </rPr>
          <t xml:space="preserve">
0000510 7/30 7125 pcs 华兴三楼B13
0000577 8/1 4775 pcs B12</t>
        </r>
      </text>
    </comment>
    <comment ref="AE326" authorId="0">
      <text>
        <r>
          <rPr>
            <b/>
            <sz val="14"/>
            <rFont val="宋体"/>
            <charset val="134"/>
          </rPr>
          <t>Administrator:</t>
        </r>
        <r>
          <rPr>
            <sz val="14"/>
            <rFont val="宋体"/>
            <charset val="134"/>
          </rPr>
          <t xml:space="preserve">
7/17上 PDQ标识贴纸 476 pcs
  DC运输贴纸 476 pcs</t>
        </r>
      </text>
    </comment>
    <comment ref="AC327" authorId="0">
      <text>
        <r>
          <rPr>
            <b/>
            <sz val="14"/>
            <rFont val="宋体"/>
            <charset val="134"/>
          </rPr>
          <t>Administrator:</t>
        </r>
        <r>
          <rPr>
            <sz val="14"/>
            <rFont val="宋体"/>
            <charset val="134"/>
          </rPr>
          <t xml:space="preserve">
0000510 7/30 5075 pcs 华兴三楼B12</t>
        </r>
      </text>
    </comment>
    <comment ref="AE327" authorId="0">
      <text>
        <r>
          <rPr>
            <b/>
            <sz val="14"/>
            <rFont val="宋体"/>
            <charset val="134"/>
          </rPr>
          <t>Administrator:</t>
        </r>
        <r>
          <rPr>
            <sz val="14"/>
            <rFont val="宋体"/>
            <charset val="134"/>
          </rPr>
          <t xml:space="preserve">
7/17上 PDQ标识贴纸 203 pcs
  DC运输贴纸 203 pcs</t>
        </r>
      </text>
    </comment>
    <comment ref="AC328" authorId="0">
      <text>
        <r>
          <rPr>
            <b/>
            <sz val="14"/>
            <rFont val="宋体"/>
            <charset val="134"/>
          </rPr>
          <t>Administrator:</t>
        </r>
        <r>
          <rPr>
            <sz val="14"/>
            <rFont val="宋体"/>
            <charset val="134"/>
          </rPr>
          <t xml:space="preserve">
0000398 7/31 3600 pcs 华兴三楼B12</t>
        </r>
      </text>
    </comment>
    <comment ref="AE328" authorId="0">
      <text>
        <r>
          <rPr>
            <b/>
            <sz val="14"/>
            <rFont val="宋体"/>
            <charset val="134"/>
          </rPr>
          <t>Administrator:</t>
        </r>
        <r>
          <rPr>
            <sz val="14"/>
            <rFont val="宋体"/>
            <charset val="134"/>
          </rPr>
          <t xml:space="preserve">
7/17上 PDQ标识贴纸 144 pcs
  DC运输贴纸 144 pcs</t>
        </r>
      </text>
    </comment>
    <comment ref="AC329" authorId="0">
      <text>
        <r>
          <rPr>
            <b/>
            <sz val="14"/>
            <rFont val="宋体"/>
            <charset val="134"/>
          </rPr>
          <t>Administrator:</t>
        </r>
        <r>
          <rPr>
            <sz val="14"/>
            <rFont val="宋体"/>
            <charset val="134"/>
          </rPr>
          <t xml:space="preserve">
0000398 7/31 4875 pcs 华兴三楼B12</t>
        </r>
      </text>
    </comment>
    <comment ref="AE329" authorId="0">
      <text>
        <r>
          <rPr>
            <b/>
            <sz val="14"/>
            <rFont val="宋体"/>
            <charset val="134"/>
          </rPr>
          <t>Administrator:</t>
        </r>
        <r>
          <rPr>
            <sz val="14"/>
            <rFont val="宋体"/>
            <charset val="134"/>
          </rPr>
          <t xml:space="preserve">
7/17上 PDQ标识贴纸 195 pcs
  DC运输贴纸 195 pcs</t>
        </r>
      </text>
    </comment>
    <comment ref="AC330" authorId="0">
      <text>
        <r>
          <rPr>
            <b/>
            <sz val="14"/>
            <rFont val="宋体"/>
            <charset val="134"/>
          </rPr>
          <t>Administrator:</t>
        </r>
        <r>
          <rPr>
            <sz val="14"/>
            <rFont val="宋体"/>
            <charset val="134"/>
          </rPr>
          <t xml:space="preserve">
0000581 8/1 2400 pcs 华兴三楼A31</t>
        </r>
      </text>
    </comment>
    <comment ref="AE330" authorId="0">
      <text>
        <r>
          <rPr>
            <b/>
            <sz val="14"/>
            <rFont val="宋体"/>
            <charset val="134"/>
          </rPr>
          <t>Administrator:</t>
        </r>
        <r>
          <rPr>
            <sz val="14"/>
            <rFont val="宋体"/>
            <charset val="134"/>
          </rPr>
          <t xml:space="preserve">
7/20上 亚马逊外箱 253pcs
7/20上 空白贴纸 6072 pcs</t>
        </r>
      </text>
    </comment>
    <comment ref="AC331" authorId="0">
      <text>
        <r>
          <rPr>
            <b/>
            <sz val="14"/>
            <rFont val="宋体"/>
            <charset val="134"/>
          </rPr>
          <t>Administrator:</t>
        </r>
        <r>
          <rPr>
            <sz val="14"/>
            <rFont val="宋体"/>
            <charset val="134"/>
          </rPr>
          <t xml:space="preserve">
0000514 8/1 1308 pcs 华兴三楼A26
0000581 8/1 2400 pcs A26</t>
        </r>
      </text>
    </comment>
    <comment ref="AE331" authorId="0">
      <text>
        <r>
          <rPr>
            <b/>
            <sz val="14"/>
            <rFont val="宋体"/>
            <charset val="134"/>
          </rPr>
          <t>Administrator:</t>
        </r>
        <r>
          <rPr>
            <sz val="14"/>
            <rFont val="宋体"/>
            <charset val="134"/>
          </rPr>
          <t xml:space="preserve">
7/20上 亚马逊外箱 309 pcs
7/20上 空白贴纸 7416 pcs</t>
        </r>
      </text>
    </comment>
    <comment ref="AC332" authorId="0">
      <text>
        <r>
          <rPr>
            <b/>
            <sz val="14"/>
            <rFont val="宋体"/>
            <charset val="134"/>
          </rPr>
          <t>Administrator:</t>
        </r>
        <r>
          <rPr>
            <sz val="14"/>
            <rFont val="宋体"/>
            <charset val="134"/>
          </rPr>
          <t xml:space="preserve">
0000492 7/29 1152 pcs 新仓库</t>
        </r>
      </text>
    </comment>
    <comment ref="AE332" authorId="0">
      <text>
        <r>
          <rPr>
            <b/>
            <sz val="14"/>
            <rFont val="宋体"/>
            <charset val="134"/>
          </rPr>
          <t>Administrator:</t>
        </r>
        <r>
          <rPr>
            <sz val="14"/>
            <rFont val="宋体"/>
            <charset val="134"/>
          </rPr>
          <t xml:space="preserve">
6/11上 客供RFID贴纸 1152 pcs</t>
        </r>
      </text>
    </comment>
    <comment ref="AC333" authorId="0">
      <text>
        <r>
          <rPr>
            <b/>
            <sz val="14"/>
            <rFont val="宋体"/>
            <charset val="134"/>
          </rPr>
          <t>Administrator:</t>
        </r>
        <r>
          <rPr>
            <sz val="14"/>
            <rFont val="宋体"/>
            <charset val="134"/>
          </rPr>
          <t xml:space="preserve">
0000492 7/29 1152 pcs 新仓库</t>
        </r>
      </text>
    </comment>
    <comment ref="AE333" authorId="0">
      <text>
        <r>
          <rPr>
            <b/>
            <sz val="14"/>
            <rFont val="宋体"/>
            <charset val="134"/>
          </rPr>
          <t>Administrator:</t>
        </r>
        <r>
          <rPr>
            <sz val="14"/>
            <rFont val="宋体"/>
            <charset val="134"/>
          </rPr>
          <t xml:space="preserve">
6/11上 客供RFID贴纸 1152 pcs</t>
        </r>
      </text>
    </comment>
    <comment ref="AC334" authorId="0">
      <text>
        <r>
          <rPr>
            <b/>
            <sz val="14"/>
            <rFont val="宋体"/>
            <charset val="134"/>
          </rPr>
          <t>Administrator:</t>
        </r>
        <r>
          <rPr>
            <sz val="14"/>
            <rFont val="宋体"/>
            <charset val="134"/>
          </rPr>
          <t xml:space="preserve">
0000492 7/29 1152 pcs 新仓库</t>
        </r>
      </text>
    </comment>
    <comment ref="AE334" authorId="0">
      <text>
        <r>
          <rPr>
            <b/>
            <sz val="14"/>
            <rFont val="宋体"/>
            <charset val="134"/>
          </rPr>
          <t>Administrator:</t>
        </r>
        <r>
          <rPr>
            <sz val="14"/>
            <rFont val="宋体"/>
            <charset val="134"/>
          </rPr>
          <t xml:space="preserve">
6/11上 客供RFID贴纸 1152 pcs</t>
        </r>
      </text>
    </comment>
    <comment ref="AC335" authorId="0">
      <text>
        <r>
          <rPr>
            <b/>
            <sz val="14"/>
            <rFont val="宋体"/>
            <charset val="134"/>
          </rPr>
          <t>Administrator:</t>
        </r>
        <r>
          <rPr>
            <sz val="14"/>
            <rFont val="宋体"/>
            <charset val="134"/>
          </rPr>
          <t xml:space="preserve">
0000377 7/30 3768 pcs 华兴三楼B12</t>
        </r>
      </text>
    </comment>
    <comment ref="AE335" authorId="0">
      <text>
        <r>
          <rPr>
            <b/>
            <sz val="14"/>
            <rFont val="宋体"/>
            <charset val="134"/>
          </rPr>
          <t>Administrator:</t>
        </r>
        <r>
          <rPr>
            <sz val="14"/>
            <rFont val="宋体"/>
            <charset val="134"/>
          </rPr>
          <t xml:space="preserve">
7/22上 通用UPC条码贴纸 3768 pcs</t>
        </r>
      </text>
    </comment>
    <comment ref="AC336" authorId="0">
      <text>
        <r>
          <rPr>
            <b/>
            <sz val="14"/>
            <rFont val="宋体"/>
            <charset val="134"/>
          </rPr>
          <t>Administrator:</t>
        </r>
        <r>
          <rPr>
            <sz val="14"/>
            <rFont val="宋体"/>
            <charset val="134"/>
          </rPr>
          <t xml:space="preserve">
0000505 7/31 1508 pcs 华兴三楼B14</t>
        </r>
      </text>
    </comment>
    <comment ref="AE336" authorId="0">
      <text>
        <r>
          <rPr>
            <b/>
            <sz val="14"/>
            <rFont val="宋体"/>
            <charset val="134"/>
          </rPr>
          <t>Administrator:</t>
        </r>
        <r>
          <rPr>
            <sz val="14"/>
            <rFont val="宋体"/>
            <charset val="134"/>
          </rPr>
          <t xml:space="preserve">
7/10上 白色防盗贴纸 1508 pcs
7/13上 KM外箱贴纸 116 pcs</t>
        </r>
      </text>
    </comment>
    <comment ref="AC337" authorId="0">
      <text>
        <r>
          <rPr>
            <b/>
            <sz val="14"/>
            <rFont val="宋体"/>
            <charset val="134"/>
          </rPr>
          <t>Administrator:</t>
        </r>
        <r>
          <rPr>
            <sz val="14"/>
            <rFont val="宋体"/>
            <charset val="134"/>
          </rPr>
          <t xml:space="preserve">
0000567 8/3 6984 pcs</t>
        </r>
      </text>
    </comment>
    <comment ref="AD337" authorId="0">
      <text>
        <r>
          <rPr>
            <b/>
            <sz val="14"/>
            <rFont val="宋体"/>
            <charset val="134"/>
          </rPr>
          <t>Administrator:</t>
        </r>
        <r>
          <rPr>
            <sz val="14"/>
            <rFont val="宋体"/>
            <charset val="134"/>
          </rPr>
          <t xml:space="preserve">
总需求数 2148件
0000547 8/3 展示配件 1782 pcs
0000258 8/8 366 pcs</t>
        </r>
      </text>
    </comment>
    <comment ref="AE337" authorId="0">
      <text>
        <r>
          <rPr>
            <b/>
            <sz val="14"/>
            <rFont val="宋体"/>
            <charset val="134"/>
          </rPr>
          <t>Administrator:</t>
        </r>
        <r>
          <rPr>
            <sz val="14"/>
            <rFont val="宋体"/>
            <charset val="134"/>
          </rPr>
          <t xml:space="preserve">
7/2上 客供RFID贴纸 6984 pcs</t>
        </r>
      </text>
    </comment>
    <comment ref="AC338" authorId="0">
      <text>
        <r>
          <rPr>
            <b/>
            <sz val="14"/>
            <rFont val="宋体"/>
            <charset val="134"/>
          </rPr>
          <t>Administrator:</t>
        </r>
        <r>
          <rPr>
            <sz val="14"/>
            <rFont val="宋体"/>
            <charset val="134"/>
          </rPr>
          <t xml:space="preserve">
0000567 8/3 8496 pcs</t>
        </r>
      </text>
    </comment>
    <comment ref="AE338" authorId="0">
      <text>
        <r>
          <rPr>
            <b/>
            <sz val="14"/>
            <rFont val="宋体"/>
            <charset val="134"/>
          </rPr>
          <t>Administrator:</t>
        </r>
        <r>
          <rPr>
            <sz val="14"/>
            <rFont val="宋体"/>
            <charset val="134"/>
          </rPr>
          <t xml:space="preserve">
7/2上 客供RFID贴纸 8496 pcs</t>
        </r>
      </text>
    </comment>
    <comment ref="AC339" authorId="0">
      <text>
        <r>
          <rPr>
            <b/>
            <sz val="14"/>
            <rFont val="宋体"/>
            <charset val="134"/>
          </rPr>
          <t>Administrator:</t>
        </r>
        <r>
          <rPr>
            <sz val="14"/>
            <rFont val="宋体"/>
            <charset val="134"/>
          </rPr>
          <t xml:space="preserve">
0000567 8/3 3768 pcs</t>
        </r>
      </text>
    </comment>
    <comment ref="AE339" authorId="0">
      <text>
        <r>
          <rPr>
            <b/>
            <sz val="14"/>
            <rFont val="宋体"/>
            <charset val="134"/>
          </rPr>
          <t>Administrator:</t>
        </r>
        <r>
          <rPr>
            <sz val="14"/>
            <rFont val="宋体"/>
            <charset val="134"/>
          </rPr>
          <t xml:space="preserve">
7/2上 客供RFID贴纸 3768 pcs</t>
        </r>
      </text>
    </comment>
    <comment ref="AC340" authorId="0">
      <text>
        <r>
          <rPr>
            <b/>
            <sz val="14"/>
            <rFont val="宋体"/>
            <charset val="134"/>
          </rPr>
          <t>Administrator:</t>
        </r>
        <r>
          <rPr>
            <sz val="14"/>
            <rFont val="宋体"/>
            <charset val="134"/>
          </rPr>
          <t xml:space="preserve">
0000567 8/3 5064 pcs</t>
        </r>
      </text>
    </comment>
    <comment ref="AE340" authorId="0">
      <text>
        <r>
          <rPr>
            <b/>
            <sz val="14"/>
            <rFont val="宋体"/>
            <charset val="134"/>
          </rPr>
          <t>Administrator:</t>
        </r>
        <r>
          <rPr>
            <sz val="14"/>
            <rFont val="宋体"/>
            <charset val="134"/>
          </rPr>
          <t xml:space="preserve">
7/2上 客供RFID贴纸 5064 pcs</t>
        </r>
      </text>
    </comment>
    <comment ref="AC341" authorId="0">
      <text>
        <r>
          <rPr>
            <b/>
            <sz val="12"/>
            <rFont val="宋体"/>
            <charset val="134"/>
          </rPr>
          <t>Administrator:</t>
        </r>
        <r>
          <rPr>
            <sz val="12"/>
            <rFont val="宋体"/>
            <charset val="134"/>
          </rPr>
          <t xml:space="preserve">
0000561 8/2 1000 pcs 华兴三楼B4</t>
        </r>
      </text>
    </comment>
    <comment ref="AC342" authorId="0">
      <text>
        <r>
          <rPr>
            <b/>
            <sz val="12"/>
            <rFont val="宋体"/>
            <charset val="134"/>
          </rPr>
          <t>Administrator:</t>
        </r>
        <r>
          <rPr>
            <sz val="12"/>
            <rFont val="宋体"/>
            <charset val="134"/>
          </rPr>
          <t xml:space="preserve">
0000561 8/2 11508 pcs 华兴三楼A6</t>
        </r>
      </text>
    </comment>
    <comment ref="AE342" authorId="0">
      <text>
        <r>
          <rPr>
            <b/>
            <sz val="14"/>
            <rFont val="宋体"/>
            <charset val="134"/>
          </rPr>
          <t>Administrator:</t>
        </r>
        <r>
          <rPr>
            <sz val="14"/>
            <rFont val="宋体"/>
            <charset val="134"/>
          </rPr>
          <t xml:space="preserve">
7/26上 SSCC外箱贴纸 116 pcs</t>
        </r>
      </text>
    </comment>
    <comment ref="AC343" authorId="0">
      <text>
        <r>
          <rPr>
            <b/>
            <sz val="14"/>
            <rFont val="宋体"/>
            <charset val="134"/>
          </rPr>
          <t>Administrator:</t>
        </r>
        <r>
          <rPr>
            <sz val="14"/>
            <rFont val="宋体"/>
            <charset val="134"/>
          </rPr>
          <t xml:space="preserve">
0000075 8/2 1495 pcs 华兴三楼B9
0000567 8/3 13 pcs</t>
        </r>
      </text>
    </comment>
    <comment ref="AE343" authorId="0">
      <text>
        <r>
          <rPr>
            <b/>
            <sz val="14"/>
            <rFont val="宋体"/>
            <charset val="134"/>
          </rPr>
          <t>Administrator:</t>
        </r>
        <r>
          <rPr>
            <sz val="14"/>
            <rFont val="宋体"/>
            <charset val="134"/>
          </rPr>
          <t xml:space="preserve">
7/10上 白色防盗贴纸 1508 pcs
7/18上 KM外箱贴纸 116 pcs</t>
        </r>
      </text>
    </comment>
    <comment ref="AC344" authorId="0">
      <text>
        <r>
          <rPr>
            <b/>
            <sz val="14"/>
            <rFont val="宋体"/>
            <charset val="134"/>
          </rPr>
          <t>Administrator:</t>
        </r>
        <r>
          <rPr>
            <sz val="14"/>
            <rFont val="宋体"/>
            <charset val="134"/>
          </rPr>
          <t xml:space="preserve">
0000567 8/3 10224 pcs</t>
        </r>
      </text>
    </comment>
    <comment ref="AE344" authorId="0">
      <text>
        <r>
          <rPr>
            <b/>
            <sz val="14"/>
            <rFont val="宋体"/>
            <charset val="134"/>
          </rPr>
          <t>Administrator:</t>
        </r>
        <r>
          <rPr>
            <sz val="14"/>
            <rFont val="宋体"/>
            <charset val="134"/>
          </rPr>
          <t xml:space="preserve">
7/2上 客供RFID贴纸 10224 pcs</t>
        </r>
      </text>
    </comment>
    <comment ref="AC345" authorId="0">
      <text>
        <r>
          <rPr>
            <b/>
            <sz val="14"/>
            <rFont val="宋体"/>
            <charset val="134"/>
          </rPr>
          <t>Administrator:</t>
        </r>
        <r>
          <rPr>
            <sz val="14"/>
            <rFont val="宋体"/>
            <charset val="134"/>
          </rPr>
          <t xml:space="preserve">
0000567 8/3 6144 pcs</t>
        </r>
      </text>
    </comment>
    <comment ref="AE345" authorId="0">
      <text>
        <r>
          <rPr>
            <b/>
            <sz val="14"/>
            <rFont val="宋体"/>
            <charset val="134"/>
          </rPr>
          <t>Administrator:</t>
        </r>
        <r>
          <rPr>
            <sz val="14"/>
            <rFont val="宋体"/>
            <charset val="134"/>
          </rPr>
          <t xml:space="preserve">
7/2上 客供RFID贴纸 6144 pcs</t>
        </r>
      </text>
    </comment>
    <comment ref="AC346" authorId="0">
      <text>
        <r>
          <rPr>
            <b/>
            <sz val="14"/>
            <rFont val="宋体"/>
            <charset val="134"/>
          </rPr>
          <t>Administrator:</t>
        </r>
        <r>
          <rPr>
            <sz val="14"/>
            <rFont val="宋体"/>
            <charset val="134"/>
          </rPr>
          <t xml:space="preserve">
0000625 8/6 9675 pcs华兴二楼A28
</t>
        </r>
      </text>
    </comment>
    <comment ref="AC347" authorId="0">
      <text>
        <r>
          <rPr>
            <b/>
            <sz val="14"/>
            <rFont val="宋体"/>
            <charset val="134"/>
          </rPr>
          <t>Administrator:</t>
        </r>
        <r>
          <rPr>
            <sz val="14"/>
            <rFont val="宋体"/>
            <charset val="134"/>
          </rPr>
          <t xml:space="preserve">
0000258 8/8 1008 pcs</t>
        </r>
      </text>
    </comment>
    <comment ref="AE347" authorId="0">
      <text>
        <r>
          <rPr>
            <b/>
            <sz val="14"/>
            <rFont val="宋体"/>
            <charset val="134"/>
          </rPr>
          <t>Administrator:</t>
        </r>
        <r>
          <rPr>
            <sz val="14"/>
            <rFont val="宋体"/>
            <charset val="134"/>
          </rPr>
          <t xml:space="preserve">
8/2上 客供外箱贴纸 42 pcs</t>
        </r>
      </text>
    </comment>
    <comment ref="AC348" authorId="0">
      <text>
        <r>
          <rPr>
            <b/>
            <sz val="14"/>
            <rFont val="宋体"/>
            <charset val="134"/>
          </rPr>
          <t>Administrator:</t>
        </r>
        <r>
          <rPr>
            <sz val="14"/>
            <rFont val="宋体"/>
            <charset val="134"/>
          </rPr>
          <t xml:space="preserve">
0000626 8/6 6000 pcs华兴二楼A23
</t>
        </r>
      </text>
    </comment>
    <comment ref="AE348" authorId="0">
      <text>
        <r>
          <rPr>
            <b/>
            <sz val="14"/>
            <rFont val="宋体"/>
            <charset val="134"/>
          </rPr>
          <t>Administrator:</t>
        </r>
        <r>
          <rPr>
            <sz val="14"/>
            <rFont val="宋体"/>
            <charset val="134"/>
          </rPr>
          <t xml:space="preserve">
7/29上 德国callout贴纸 6000 pcs</t>
        </r>
      </text>
    </comment>
    <comment ref="AC349" authorId="0">
      <text>
        <r>
          <rPr>
            <b/>
            <sz val="14"/>
            <rFont val="宋体"/>
            <charset val="134"/>
          </rPr>
          <t>Administrator:</t>
        </r>
        <r>
          <rPr>
            <sz val="14"/>
            <rFont val="宋体"/>
            <charset val="134"/>
          </rPr>
          <t xml:space="preserve">
0000626 8/6 1500 pcs华兴二楼B14
</t>
        </r>
      </text>
    </comment>
    <comment ref="AE349" authorId="0">
      <text>
        <r>
          <rPr>
            <b/>
            <sz val="14"/>
            <rFont val="宋体"/>
            <charset val="134"/>
          </rPr>
          <t>Administrator:</t>
        </r>
        <r>
          <rPr>
            <sz val="14"/>
            <rFont val="宋体"/>
            <charset val="134"/>
          </rPr>
          <t xml:space="preserve">
7/29上 德国callout贴纸 1500 pcs</t>
        </r>
      </text>
    </comment>
    <comment ref="AC350" authorId="0">
      <text>
        <r>
          <rPr>
            <b/>
            <sz val="14"/>
            <rFont val="宋体"/>
            <charset val="134"/>
          </rPr>
          <t>Administrator:</t>
        </r>
        <r>
          <rPr>
            <sz val="14"/>
            <rFont val="宋体"/>
            <charset val="134"/>
          </rPr>
          <t xml:space="preserve">
0000249 8/7 1200 pcs 华兴二楼B14</t>
        </r>
      </text>
    </comment>
    <comment ref="AE350" authorId="0">
      <text>
        <r>
          <rPr>
            <b/>
            <sz val="14"/>
            <rFont val="宋体"/>
            <charset val="134"/>
          </rPr>
          <t>Administrator:</t>
        </r>
        <r>
          <rPr>
            <sz val="14"/>
            <rFont val="宋体"/>
            <charset val="134"/>
          </rPr>
          <t xml:space="preserve">
7/22上 警语贴纸 1200 pcs
7/20上 收藏指南贴纸 1200 pcs</t>
        </r>
      </text>
    </comment>
    <comment ref="AC351" authorId="0">
      <text>
        <r>
          <rPr>
            <b/>
            <sz val="14"/>
            <rFont val="宋体"/>
            <charset val="134"/>
          </rPr>
          <t>Administrator:</t>
        </r>
        <r>
          <rPr>
            <sz val="14"/>
            <rFont val="宋体"/>
            <charset val="134"/>
          </rPr>
          <t xml:space="preserve">
0000249 8/7 768 pcs华兴二楼B14
</t>
        </r>
      </text>
    </comment>
    <comment ref="AE351" authorId="0">
      <text>
        <r>
          <rPr>
            <b/>
            <sz val="12"/>
            <rFont val="宋体"/>
            <charset val="134"/>
          </rPr>
          <t>Administrator:</t>
        </r>
        <r>
          <rPr>
            <sz val="12"/>
            <rFont val="宋体"/>
            <charset val="134"/>
          </rPr>
          <t xml:space="preserve">
7/18上 亚马逊外箱贴纸 64 pcs
7/20上 空白贴纸 1536 pcs
  环保标贴纸 768 pcs</t>
        </r>
      </text>
    </comment>
    <comment ref="AC352" authorId="0">
      <text>
        <r>
          <rPr>
            <b/>
            <sz val="14"/>
            <rFont val="宋体"/>
            <charset val="134"/>
          </rPr>
          <t>Administrator:</t>
        </r>
        <r>
          <rPr>
            <sz val="14"/>
            <rFont val="宋体"/>
            <charset val="134"/>
          </rPr>
          <t xml:space="preserve">
0000249 8/7 728 pcs华兴二楼B14
</t>
        </r>
      </text>
    </comment>
    <comment ref="AE352" authorId="0">
      <text>
        <r>
          <rPr>
            <b/>
            <sz val="12"/>
            <rFont val="宋体"/>
            <charset val="134"/>
          </rPr>
          <t>Administrator:</t>
        </r>
        <r>
          <rPr>
            <sz val="12"/>
            <rFont val="宋体"/>
            <charset val="134"/>
          </rPr>
          <t xml:space="preserve">
7/15上 客供警语贴纸球底部 756 pcs
  客供警语贴纸，收藏指南 756  pcs</t>
        </r>
      </text>
    </comment>
    <comment ref="AC353" authorId="0">
      <text>
        <r>
          <rPr>
            <b/>
            <sz val="14"/>
            <rFont val="宋体"/>
            <charset val="134"/>
          </rPr>
          <t>Administrator:</t>
        </r>
        <r>
          <rPr>
            <sz val="14"/>
            <rFont val="宋体"/>
            <charset val="134"/>
          </rPr>
          <t xml:space="preserve">
0000632 8/7 9720 pcs</t>
        </r>
      </text>
    </comment>
    <comment ref="AE353" authorId="0">
      <text>
        <r>
          <rPr>
            <b/>
            <sz val="14"/>
            <rFont val="宋体"/>
            <charset val="134"/>
          </rPr>
          <t>Administrator:</t>
        </r>
        <r>
          <rPr>
            <sz val="14"/>
            <rFont val="宋体"/>
            <charset val="134"/>
          </rPr>
          <t xml:space="preserve">
7/2上 客供RFID贴纸 9720 pcs</t>
        </r>
      </text>
    </comment>
    <comment ref="AC354" authorId="0">
      <text>
        <r>
          <rPr>
            <b/>
            <sz val="14"/>
            <rFont val="宋体"/>
            <charset val="134"/>
          </rPr>
          <t>Administrator:</t>
        </r>
        <r>
          <rPr>
            <sz val="14"/>
            <rFont val="宋体"/>
            <charset val="134"/>
          </rPr>
          <t xml:space="preserve">
0001021 8/9 504 pcs华兴三楼A15
</t>
        </r>
      </text>
    </comment>
    <comment ref="AE354" authorId="0">
      <text>
        <r>
          <rPr>
            <b/>
            <sz val="12"/>
            <rFont val="宋体"/>
            <charset val="134"/>
          </rPr>
          <t>Administrator:</t>
        </r>
        <r>
          <rPr>
            <sz val="12"/>
            <rFont val="宋体"/>
            <charset val="134"/>
          </rPr>
          <t xml:space="preserve">
7/11上 环保标贴纸 504 pcs
 UPC贴纸 504 pcs
7/15上 亚马逊外箱贴纸 21 pcs</t>
        </r>
      </text>
    </comment>
    <comment ref="AC355" authorId="0">
      <text>
        <r>
          <rPr>
            <b/>
            <sz val="14"/>
            <rFont val="宋体"/>
            <charset val="134"/>
          </rPr>
          <t>Administrator:</t>
        </r>
        <r>
          <rPr>
            <sz val="14"/>
            <rFont val="宋体"/>
            <charset val="134"/>
          </rPr>
          <t xml:space="preserve">
0001025 8/9 1125 pcs 华兴二楼A11</t>
        </r>
      </text>
    </comment>
    <comment ref="AE355" authorId="0">
      <text>
        <r>
          <rPr>
            <b/>
            <sz val="14"/>
            <rFont val="宋体"/>
            <charset val="134"/>
          </rPr>
          <t>Administrator:</t>
        </r>
        <r>
          <rPr>
            <sz val="14"/>
            <rFont val="宋体"/>
            <charset val="134"/>
          </rPr>
          <t xml:space="preserve">
7/18上 客供RFID贴纸 1152 pcs</t>
        </r>
      </text>
    </comment>
    <comment ref="AC356" authorId="0">
      <text>
        <r>
          <rPr>
            <b/>
            <sz val="14"/>
            <rFont val="宋体"/>
            <charset val="134"/>
          </rPr>
          <t>Administrator:</t>
        </r>
        <r>
          <rPr>
            <sz val="14"/>
            <rFont val="宋体"/>
            <charset val="134"/>
          </rPr>
          <t xml:space="preserve">
0001025 8/9 1125 pcs 华兴二楼A11</t>
        </r>
      </text>
    </comment>
    <comment ref="AE356" authorId="0">
      <text>
        <r>
          <rPr>
            <b/>
            <sz val="14"/>
            <rFont val="宋体"/>
            <charset val="134"/>
          </rPr>
          <t>Administrator:</t>
        </r>
        <r>
          <rPr>
            <sz val="14"/>
            <rFont val="宋体"/>
            <charset val="134"/>
          </rPr>
          <t xml:space="preserve">
7/18上 客供RFID贴纸 1152 pcs</t>
        </r>
      </text>
    </comment>
    <comment ref="AC357" authorId="0">
      <text>
        <r>
          <rPr>
            <b/>
            <sz val="14"/>
            <rFont val="宋体"/>
            <charset val="134"/>
          </rPr>
          <t>Administrator:</t>
        </r>
        <r>
          <rPr>
            <sz val="14"/>
            <rFont val="宋体"/>
            <charset val="134"/>
          </rPr>
          <t xml:space="preserve">
0001025 8/9 1125 pcs 华兴二楼A11</t>
        </r>
      </text>
    </comment>
    <comment ref="AE357" authorId="0">
      <text>
        <r>
          <rPr>
            <b/>
            <sz val="14"/>
            <rFont val="宋体"/>
            <charset val="134"/>
          </rPr>
          <t>Administrator:</t>
        </r>
        <r>
          <rPr>
            <sz val="14"/>
            <rFont val="宋体"/>
            <charset val="134"/>
          </rPr>
          <t xml:space="preserve">
7/18上 客供RFID贴纸 1152 pcs</t>
        </r>
      </text>
    </comment>
    <comment ref="AC358" authorId="0">
      <text>
        <r>
          <rPr>
            <b/>
            <sz val="14"/>
            <rFont val="宋体"/>
            <charset val="134"/>
          </rPr>
          <t>Administrator:</t>
        </r>
        <r>
          <rPr>
            <sz val="14"/>
            <rFont val="宋体"/>
            <charset val="134"/>
          </rPr>
          <t xml:space="preserve">
0001022 8/9 504 pcs华兴三楼A15</t>
        </r>
      </text>
    </comment>
    <comment ref="AE358" authorId="0">
      <text>
        <r>
          <rPr>
            <b/>
            <sz val="14"/>
            <rFont val="宋体"/>
            <charset val="134"/>
          </rPr>
          <t>Administrator:</t>
        </r>
        <r>
          <rPr>
            <sz val="14"/>
            <rFont val="宋体"/>
            <charset val="134"/>
          </rPr>
          <t xml:space="preserve">
7/29上 外箱贴纸 42 pcs
7/31上 环保标贴纸 504 pcs
   空白贴纸 1008 pcs</t>
        </r>
      </text>
    </comment>
    <comment ref="AC359" authorId="0">
      <text>
        <r>
          <rPr>
            <b/>
            <sz val="14"/>
            <rFont val="宋体"/>
            <charset val="134"/>
          </rPr>
          <t>Administrator:</t>
        </r>
        <r>
          <rPr>
            <sz val="14"/>
            <rFont val="宋体"/>
            <charset val="134"/>
          </rPr>
          <t xml:space="preserve">
0001021 8/9 504 pcs华兴三楼A15</t>
        </r>
      </text>
    </comment>
    <comment ref="AE359" authorId="0">
      <text>
        <r>
          <rPr>
            <b/>
            <sz val="14"/>
            <rFont val="宋体"/>
            <charset val="134"/>
          </rPr>
          <t>Administrator:</t>
        </r>
        <r>
          <rPr>
            <sz val="14"/>
            <rFont val="宋体"/>
            <charset val="134"/>
          </rPr>
          <t xml:space="preserve">
7/29上 外箱贴纸 21 pcs
7/31上环保标贴纸 504 pcs
 UPC贴纸 504 pcs</t>
        </r>
      </text>
    </comment>
    <comment ref="AC360" authorId="0">
      <text>
        <r>
          <rPr>
            <b/>
            <sz val="14"/>
            <rFont val="宋体"/>
            <charset val="134"/>
          </rPr>
          <t>Administrator:</t>
        </r>
        <r>
          <rPr>
            <sz val="14"/>
            <rFont val="宋体"/>
            <charset val="134"/>
          </rPr>
          <t xml:space="preserve">
0000249 8/7 60 pcs华兴二楼B14
</t>
        </r>
      </text>
    </comment>
    <comment ref="AE360" authorId="0">
      <text>
        <r>
          <rPr>
            <b/>
            <sz val="14"/>
            <rFont val="宋体"/>
            <charset val="134"/>
          </rPr>
          <t>Administrator:</t>
        </r>
        <r>
          <rPr>
            <sz val="14"/>
            <rFont val="宋体"/>
            <charset val="134"/>
          </rPr>
          <t xml:space="preserve">
7/30上 空白贴纸 120 pcs
7/31上 亚马逊客供外箱贴纸 5 pcs</t>
        </r>
      </text>
    </comment>
    <comment ref="AC361" authorId="0">
      <text>
        <r>
          <rPr>
            <b/>
            <sz val="14"/>
            <rFont val="宋体"/>
            <charset val="134"/>
          </rPr>
          <t>Administrator:</t>
        </r>
        <r>
          <rPr>
            <sz val="14"/>
            <rFont val="宋体"/>
            <charset val="134"/>
          </rPr>
          <t xml:space="preserve">
0000249 8/7 96 pcs华兴二楼B14
</t>
        </r>
      </text>
    </comment>
    <comment ref="AE361" authorId="0">
      <text>
        <r>
          <rPr>
            <b/>
            <sz val="14"/>
            <rFont val="宋体"/>
            <charset val="134"/>
          </rPr>
          <t>Administrator:</t>
        </r>
        <r>
          <rPr>
            <sz val="14"/>
            <rFont val="宋体"/>
            <charset val="134"/>
          </rPr>
          <t xml:space="preserve">
7/30上 空白贴纸 192 pcs
7/31上 亚马逊客供外箱贴纸 8 pcs
</t>
        </r>
      </text>
    </comment>
    <comment ref="AC362" authorId="0">
      <text>
        <r>
          <rPr>
            <b/>
            <sz val="14"/>
            <rFont val="宋体"/>
            <charset val="134"/>
          </rPr>
          <t>Administrator:</t>
        </r>
        <r>
          <rPr>
            <sz val="14"/>
            <rFont val="宋体"/>
            <charset val="134"/>
          </rPr>
          <t xml:space="preserve">
0001021 8/9 624 pcs华兴三楼A15</t>
        </r>
      </text>
    </comment>
    <comment ref="AE362" authorId="0">
      <text>
        <r>
          <rPr>
            <b/>
            <sz val="14"/>
            <rFont val="宋体"/>
            <charset val="134"/>
          </rPr>
          <t>Administrator:</t>
        </r>
        <r>
          <rPr>
            <sz val="14"/>
            <rFont val="宋体"/>
            <charset val="134"/>
          </rPr>
          <t xml:space="preserve">
7/29上 外箱贴纸 26 pcs
7/31上环保标贴纸 624 pcs
 UPC贴纸 624 pcs
</t>
        </r>
      </text>
    </comment>
    <comment ref="AC363" authorId="0">
      <text>
        <r>
          <rPr>
            <b/>
            <sz val="14"/>
            <rFont val="宋体"/>
            <charset val="134"/>
          </rPr>
          <t>Administrator:</t>
        </r>
        <r>
          <rPr>
            <sz val="14"/>
            <rFont val="宋体"/>
            <charset val="134"/>
          </rPr>
          <t xml:space="preserve">
0001022 8/9 1080 pcs华兴三楼A15</t>
        </r>
      </text>
    </comment>
    <comment ref="AE363" authorId="0">
      <text>
        <r>
          <rPr>
            <b/>
            <sz val="14"/>
            <rFont val="宋体"/>
            <charset val="134"/>
          </rPr>
          <t>Administrator:</t>
        </r>
        <r>
          <rPr>
            <sz val="14"/>
            <rFont val="宋体"/>
            <charset val="134"/>
          </rPr>
          <t xml:space="preserve">
7/29上 外箱贴纸 90 pcs
7/31上 环保标贴纸 1008 pcs
   空白贴纸 2016 pcs
</t>
        </r>
      </text>
    </comment>
    <comment ref="AC364" authorId="0">
      <text>
        <r>
          <rPr>
            <b/>
            <sz val="14"/>
            <rFont val="宋体"/>
            <charset val="134"/>
          </rPr>
          <t>Administrator:</t>
        </r>
        <r>
          <rPr>
            <sz val="14"/>
            <rFont val="宋体"/>
            <charset val="134"/>
          </rPr>
          <t xml:space="preserve">
0001025 8/9 600 pcs 华兴三楼B10</t>
        </r>
      </text>
    </comment>
    <comment ref="AE364" authorId="0">
      <text>
        <r>
          <rPr>
            <b/>
            <sz val="12"/>
            <rFont val="宋体"/>
            <charset val="134"/>
          </rPr>
          <t>Administrator:</t>
        </r>
        <r>
          <rPr>
            <sz val="12"/>
            <rFont val="宋体"/>
            <charset val="134"/>
          </rPr>
          <t xml:space="preserve">
7/20上 UPC贴纸 600 pcs
  进口商贴纸 600 pcs
7/31上 客供价格贴纸 665 pcs</t>
        </r>
      </text>
    </comment>
    <comment ref="AC365" authorId="0">
      <text>
        <r>
          <rPr>
            <b/>
            <sz val="14"/>
            <rFont val="宋体"/>
            <charset val="134"/>
          </rPr>
          <t>Administrator:</t>
        </r>
        <r>
          <rPr>
            <sz val="14"/>
            <rFont val="宋体"/>
            <charset val="134"/>
          </rPr>
          <t xml:space="preserve">
0001025 8/9 2200 pcs华兴三楼B8
</t>
        </r>
      </text>
    </comment>
    <comment ref="AE365" authorId="0">
      <text>
        <r>
          <rPr>
            <b/>
            <sz val="14"/>
            <rFont val="宋体"/>
            <charset val="134"/>
          </rPr>
          <t>Administrator:</t>
        </r>
        <r>
          <rPr>
            <sz val="14"/>
            <rFont val="宋体"/>
            <charset val="134"/>
          </rPr>
          <t xml:space="preserve">
7/30上 客供价格贴纸 2370 pcs
7/20上 进口商贴纸 2200 pcs
   UPC条码贴纸 2200 pcs</t>
        </r>
      </text>
    </comment>
    <comment ref="AC366" authorId="0">
      <text>
        <r>
          <rPr>
            <b/>
            <sz val="14"/>
            <rFont val="宋体"/>
            <charset val="134"/>
          </rPr>
          <t>Administrator:</t>
        </r>
        <r>
          <rPr>
            <sz val="14"/>
            <rFont val="宋体"/>
            <charset val="134"/>
          </rPr>
          <t xml:space="preserve">
0001022 8/9 756 pcs华兴三楼A15</t>
        </r>
      </text>
    </comment>
    <comment ref="AE366" authorId="0">
      <text>
        <r>
          <rPr>
            <b/>
            <sz val="14"/>
            <rFont val="宋体"/>
            <charset val="134"/>
          </rPr>
          <t>Administrator:</t>
        </r>
        <r>
          <rPr>
            <sz val="14"/>
            <rFont val="宋体"/>
            <charset val="134"/>
          </rPr>
          <t xml:space="preserve">
7/29上 外箱贴纸 63 pcs
7/17上 环保标贴纸 756 pcs
   空白贴纸 1512 pcs</t>
        </r>
      </text>
    </comment>
    <comment ref="AC367" authorId="0">
      <text>
        <r>
          <rPr>
            <b/>
            <sz val="14"/>
            <rFont val="宋体"/>
            <charset val="134"/>
          </rPr>
          <t>Administrator:</t>
        </r>
        <r>
          <rPr>
            <sz val="14"/>
            <rFont val="宋体"/>
            <charset val="134"/>
          </rPr>
          <t xml:space="preserve">
0001021 8/9 600 pcs华兴三楼A15</t>
        </r>
      </text>
    </comment>
    <comment ref="AE367" authorId="0">
      <text>
        <r>
          <rPr>
            <b/>
            <sz val="14"/>
            <rFont val="宋体"/>
            <charset val="134"/>
          </rPr>
          <t>Administrator:</t>
        </r>
        <r>
          <rPr>
            <sz val="14"/>
            <rFont val="宋体"/>
            <charset val="134"/>
          </rPr>
          <t xml:space="preserve">
7/29上 外箱贴纸 25 pcs
7/31上环保标贴纸 600 pcs
 UPC贴纸 600 pcs
</t>
        </r>
      </text>
    </comment>
    <comment ref="AC368" authorId="0">
      <text>
        <r>
          <rPr>
            <b/>
            <sz val="14"/>
            <rFont val="宋体"/>
            <charset val="134"/>
          </rPr>
          <t>Administrator:</t>
        </r>
        <r>
          <rPr>
            <sz val="14"/>
            <rFont val="宋体"/>
            <charset val="134"/>
          </rPr>
          <t xml:space="preserve">
0001021 8/9 504 pcs华兴三楼A15</t>
        </r>
      </text>
    </comment>
    <comment ref="AE368" authorId="0">
      <text>
        <r>
          <rPr>
            <b/>
            <sz val="14"/>
            <rFont val="宋体"/>
            <charset val="134"/>
          </rPr>
          <t>Administrator:</t>
        </r>
        <r>
          <rPr>
            <sz val="14"/>
            <rFont val="宋体"/>
            <charset val="134"/>
          </rPr>
          <t xml:space="preserve">
7/29上 亚马逊外箱贴纸 21 pcs
7/31上环保标贴纸 504 pcs
 UPC贴纸 504 pcs
</t>
        </r>
      </text>
    </comment>
    <comment ref="AC369" authorId="0">
      <text>
        <r>
          <rPr>
            <b/>
            <sz val="14"/>
            <rFont val="宋体"/>
            <charset val="134"/>
          </rPr>
          <t>Administrator:</t>
        </r>
        <r>
          <rPr>
            <sz val="14"/>
            <rFont val="宋体"/>
            <charset val="134"/>
          </rPr>
          <t xml:space="preserve">
0001022 8/9 504 pcs华兴三楼B9</t>
        </r>
      </text>
    </comment>
    <comment ref="AE369" authorId="0">
      <text>
        <r>
          <rPr>
            <b/>
            <sz val="14"/>
            <rFont val="宋体"/>
            <charset val="134"/>
          </rPr>
          <t>Administrator:</t>
        </r>
        <r>
          <rPr>
            <sz val="14"/>
            <rFont val="宋体"/>
            <charset val="134"/>
          </rPr>
          <t xml:space="preserve">
7/29上 亚马逊外箱贴纸 42 pcs
7/31上 环保标贴纸 504 pcs
   空白贴纸 1008 pcs
</t>
        </r>
      </text>
    </comment>
    <comment ref="AC370" authorId="0">
      <text>
        <r>
          <rPr>
            <b/>
            <sz val="14"/>
            <rFont val="宋体"/>
            <charset val="134"/>
          </rPr>
          <t>Administrator:</t>
        </r>
        <r>
          <rPr>
            <sz val="14"/>
            <rFont val="宋体"/>
            <charset val="134"/>
          </rPr>
          <t xml:space="preserve">
0001037 8/10 2425 pcs 华兴二楼B10
</t>
        </r>
      </text>
    </comment>
    <comment ref="AE370" authorId="0">
      <text>
        <r>
          <rPr>
            <b/>
            <sz val="14"/>
            <rFont val="宋体"/>
            <charset val="134"/>
          </rPr>
          <t>Administrator:</t>
        </r>
        <r>
          <rPr>
            <sz val="14"/>
            <rFont val="宋体"/>
            <charset val="134"/>
          </rPr>
          <t xml:space="preserve">
7/17上 PDQ标识贴纸 97 pcs
  DC运输贴纸 97 pcs</t>
        </r>
      </text>
    </comment>
    <comment ref="AC371" authorId="0">
      <text>
        <r>
          <rPr>
            <b/>
            <sz val="14"/>
            <rFont val="宋体"/>
            <charset val="134"/>
          </rPr>
          <t>Administrator:</t>
        </r>
        <r>
          <rPr>
            <sz val="14"/>
            <rFont val="宋体"/>
            <charset val="134"/>
          </rPr>
          <t xml:space="preserve">
0001037 8/10 6000 pcs 华兴二楼A20
</t>
        </r>
      </text>
    </comment>
    <comment ref="AE371" authorId="0">
      <text>
        <r>
          <rPr>
            <b/>
            <sz val="14"/>
            <rFont val="宋体"/>
            <charset val="134"/>
          </rPr>
          <t>Administrator:</t>
        </r>
        <r>
          <rPr>
            <sz val="14"/>
            <rFont val="宋体"/>
            <charset val="134"/>
          </rPr>
          <t xml:space="preserve">
7/20上 客供外箱贴纸 240 pcs</t>
        </r>
      </text>
    </comment>
    <comment ref="AC372" authorId="0">
      <text>
        <r>
          <rPr>
            <b/>
            <sz val="14"/>
            <rFont val="宋体"/>
            <charset val="134"/>
          </rPr>
          <t>Administrator:</t>
        </r>
        <r>
          <rPr>
            <sz val="14"/>
            <rFont val="宋体"/>
            <charset val="134"/>
          </rPr>
          <t xml:space="preserve">
0001037 8/10 31975 pcs 华兴二楼A20
0000321 8/12 25 pcs</t>
        </r>
      </text>
    </comment>
    <comment ref="AE372" authorId="0">
      <text>
        <r>
          <rPr>
            <b/>
            <sz val="14"/>
            <rFont val="宋体"/>
            <charset val="134"/>
          </rPr>
          <t>Administrator:</t>
        </r>
        <r>
          <rPr>
            <sz val="14"/>
            <rFont val="宋体"/>
            <charset val="134"/>
          </rPr>
          <t xml:space="preserve">
7/20上 客供外箱贴纸 1280 pcs</t>
        </r>
      </text>
    </comment>
    <comment ref="AC373" authorId="0">
      <text>
        <r>
          <rPr>
            <b/>
            <sz val="14"/>
            <rFont val="宋体"/>
            <charset val="134"/>
          </rPr>
          <t>Administrator:</t>
        </r>
        <r>
          <rPr>
            <sz val="14"/>
            <rFont val="宋体"/>
            <charset val="134"/>
          </rPr>
          <t xml:space="preserve">
0001037 8/10 3024 pcs 华兴二楼B10
</t>
        </r>
      </text>
    </comment>
    <comment ref="AC374" authorId="0">
      <text>
        <r>
          <rPr>
            <b/>
            <sz val="14"/>
            <rFont val="宋体"/>
            <charset val="134"/>
          </rPr>
          <t>Administrator:</t>
        </r>
        <r>
          <rPr>
            <sz val="14"/>
            <rFont val="宋体"/>
            <charset val="134"/>
          </rPr>
          <t xml:space="preserve">
0001007 8/9 24 pcs A17
0001022 8/9 2328 pcs华兴三楼A17</t>
        </r>
      </text>
    </comment>
    <comment ref="AE374" authorId="0">
      <text>
        <r>
          <rPr>
            <b/>
            <sz val="14"/>
            <rFont val="宋体"/>
            <charset val="134"/>
          </rPr>
          <t>Administrator:</t>
        </r>
        <r>
          <rPr>
            <sz val="14"/>
            <rFont val="宋体"/>
            <charset val="134"/>
          </rPr>
          <t xml:space="preserve">
7/30上 空白贴纸 2353 pcs
8/1上 空白贴纸 2352 pca</t>
        </r>
      </text>
    </comment>
    <comment ref="AC375" authorId="0">
      <text>
        <r>
          <rPr>
            <b/>
            <sz val="14"/>
            <rFont val="宋体"/>
            <charset val="134"/>
          </rPr>
          <t>Administrator:</t>
        </r>
        <r>
          <rPr>
            <sz val="14"/>
            <rFont val="宋体"/>
            <charset val="134"/>
          </rPr>
          <t xml:space="preserve">
0001037 8/10 2000 pcs 华兴二楼B10
</t>
        </r>
      </text>
    </comment>
    <comment ref="AE375" authorId="0">
      <text>
        <r>
          <rPr>
            <b/>
            <sz val="14"/>
            <rFont val="宋体"/>
            <charset val="134"/>
          </rPr>
          <t>Administrator:</t>
        </r>
        <r>
          <rPr>
            <sz val="14"/>
            <rFont val="宋体"/>
            <charset val="134"/>
          </rPr>
          <t xml:space="preserve">
7/13上 进口商贴纸 2000 pcs</t>
        </r>
      </text>
    </comment>
    <comment ref="AC376" authorId="0">
      <text>
        <r>
          <rPr>
            <b/>
            <sz val="14"/>
            <rFont val="宋体"/>
            <charset val="134"/>
          </rPr>
          <t>Administrator:</t>
        </r>
        <r>
          <rPr>
            <sz val="14"/>
            <rFont val="宋体"/>
            <charset val="134"/>
          </rPr>
          <t xml:space="preserve">
0001037 8/10 2000 pcs 华兴二楼B10
</t>
        </r>
      </text>
    </comment>
    <comment ref="AE376" authorId="0">
      <text>
        <r>
          <rPr>
            <b/>
            <sz val="14"/>
            <rFont val="宋体"/>
            <charset val="134"/>
          </rPr>
          <t>Administrator:</t>
        </r>
        <r>
          <rPr>
            <sz val="14"/>
            <rFont val="宋体"/>
            <charset val="134"/>
          </rPr>
          <t xml:space="preserve">
8/1上 警语语贴纸 2000 pcs</t>
        </r>
      </text>
    </comment>
    <comment ref="AC377" authorId="0">
      <text>
        <r>
          <rPr>
            <b/>
            <sz val="14"/>
            <rFont val="宋体"/>
            <charset val="134"/>
          </rPr>
          <t>Administrator:</t>
        </r>
        <r>
          <rPr>
            <sz val="14"/>
            <rFont val="宋体"/>
            <charset val="134"/>
          </rPr>
          <t xml:space="preserve">
8/14回，15号收到，已给刘艳</t>
        </r>
      </text>
    </comment>
    <comment ref="AC378" authorId="0">
      <text>
        <r>
          <rPr>
            <b/>
            <sz val="14"/>
            <rFont val="宋体"/>
            <charset val="134"/>
          </rPr>
          <t>Administrator:</t>
        </r>
        <r>
          <rPr>
            <sz val="14"/>
            <rFont val="宋体"/>
            <charset val="134"/>
          </rPr>
          <t xml:space="preserve">
0000416 8/14 34728 pcs 华兴一楼F4</t>
        </r>
      </text>
    </comment>
    <comment ref="AC379" authorId="0">
      <text>
        <r>
          <rPr>
            <b/>
            <sz val="14"/>
            <rFont val="宋体"/>
            <charset val="134"/>
          </rPr>
          <t>Administrator:</t>
        </r>
        <r>
          <rPr>
            <sz val="14"/>
            <rFont val="宋体"/>
            <charset val="134"/>
          </rPr>
          <t xml:space="preserve">
0000275 8/15 750 pcs华兴二楼B15
</t>
        </r>
      </text>
    </comment>
    <comment ref="AC380" authorId="0">
      <text>
        <r>
          <rPr>
            <b/>
            <sz val="14"/>
            <rFont val="宋体"/>
            <charset val="134"/>
          </rPr>
          <t>Administrator:</t>
        </r>
        <r>
          <rPr>
            <sz val="14"/>
            <rFont val="宋体"/>
            <charset val="134"/>
          </rPr>
          <t xml:space="preserve">
0000415 8/13 2093 pcs华兴三楼B12</t>
        </r>
      </text>
    </comment>
    <comment ref="AC381" authorId="0">
      <text>
        <r>
          <rPr>
            <b/>
            <sz val="14"/>
            <rFont val="宋体"/>
            <charset val="134"/>
          </rPr>
          <t>Administrator:</t>
        </r>
        <r>
          <rPr>
            <sz val="14"/>
            <rFont val="宋体"/>
            <charset val="134"/>
          </rPr>
          <t xml:space="preserve">
0000096 8/14 7800 pcs华兴三楼B7
</t>
        </r>
      </text>
    </comment>
    <comment ref="AC382" authorId="0">
      <text>
        <r>
          <rPr>
            <b/>
            <sz val="14"/>
            <rFont val="宋体"/>
            <charset val="134"/>
          </rPr>
          <t>Administrator:</t>
        </r>
        <r>
          <rPr>
            <sz val="14"/>
            <rFont val="宋体"/>
            <charset val="134"/>
          </rPr>
          <t xml:space="preserve">
0000395 8/14 4212 pcs 华兴三楼B6</t>
        </r>
      </text>
    </comment>
    <comment ref="AC383" authorId="0">
      <text>
        <r>
          <rPr>
            <b/>
            <sz val="14"/>
            <rFont val="宋体"/>
            <charset val="134"/>
          </rPr>
          <t>Administrator:</t>
        </r>
        <r>
          <rPr>
            <sz val="14"/>
            <rFont val="宋体"/>
            <charset val="134"/>
          </rPr>
          <t xml:space="preserve">
0000261 8/12 1152 pcs 华兴二楼A11</t>
        </r>
      </text>
    </comment>
    <comment ref="AE383" authorId="0">
      <text>
        <r>
          <rPr>
            <b/>
            <sz val="14"/>
            <rFont val="宋体"/>
            <charset val="134"/>
          </rPr>
          <t>Administrator:</t>
        </r>
        <r>
          <rPr>
            <sz val="14"/>
            <rFont val="宋体"/>
            <charset val="134"/>
          </rPr>
          <t xml:space="preserve">
7/18上 客供RFID贴纸 1152 pcs</t>
        </r>
      </text>
    </comment>
    <comment ref="AC384" authorId="0">
      <text>
        <r>
          <rPr>
            <b/>
            <sz val="14"/>
            <rFont val="宋体"/>
            <charset val="134"/>
          </rPr>
          <t>Administrator:</t>
        </r>
        <r>
          <rPr>
            <sz val="14"/>
            <rFont val="宋体"/>
            <charset val="134"/>
          </rPr>
          <t xml:space="preserve">
0000261 8/12 1152 pcs 华兴二楼A11</t>
        </r>
      </text>
    </comment>
    <comment ref="AE384" authorId="0">
      <text>
        <r>
          <rPr>
            <b/>
            <sz val="14"/>
            <rFont val="宋体"/>
            <charset val="134"/>
          </rPr>
          <t>Administrator:</t>
        </r>
        <r>
          <rPr>
            <sz val="14"/>
            <rFont val="宋体"/>
            <charset val="134"/>
          </rPr>
          <t xml:space="preserve">
7/18上 客供RFID贴纸 1152 pcs</t>
        </r>
      </text>
    </comment>
    <comment ref="AC385" authorId="0">
      <text>
        <r>
          <rPr>
            <b/>
            <sz val="14"/>
            <rFont val="宋体"/>
            <charset val="134"/>
          </rPr>
          <t>Administrator:</t>
        </r>
        <r>
          <rPr>
            <sz val="14"/>
            <rFont val="宋体"/>
            <charset val="134"/>
          </rPr>
          <t xml:space="preserve">
0000261 8/12 1152 pcs 华兴二楼A11</t>
        </r>
      </text>
    </comment>
    <comment ref="AE385" authorId="0">
      <text>
        <r>
          <rPr>
            <b/>
            <sz val="14"/>
            <rFont val="宋体"/>
            <charset val="134"/>
          </rPr>
          <t>Administrator:</t>
        </r>
        <r>
          <rPr>
            <sz val="14"/>
            <rFont val="宋体"/>
            <charset val="134"/>
          </rPr>
          <t xml:space="preserve">
7/18上 客供RFID贴纸 1152 pcs</t>
        </r>
      </text>
    </comment>
    <comment ref="AC386" authorId="0">
      <text>
        <r>
          <rPr>
            <b/>
            <sz val="14"/>
            <rFont val="宋体"/>
            <charset val="134"/>
          </rPr>
          <t>Administrator:</t>
        </r>
        <r>
          <rPr>
            <sz val="14"/>
            <rFont val="宋体"/>
            <charset val="134"/>
          </rPr>
          <t xml:space="preserve">
0000395 8/14 1080 pcs华兴三楼B6
</t>
        </r>
      </text>
    </comment>
    <comment ref="AC387" authorId="0">
      <text>
        <r>
          <rPr>
            <b/>
            <sz val="14"/>
            <rFont val="宋体"/>
            <charset val="134"/>
          </rPr>
          <t>Administrator:</t>
        </r>
        <r>
          <rPr>
            <sz val="14"/>
            <rFont val="宋体"/>
            <charset val="134"/>
          </rPr>
          <t xml:space="preserve">
0000395 8/14 1044 pcs华兴三楼B7
</t>
        </r>
      </text>
    </comment>
    <comment ref="AC388" authorId="0">
      <text>
        <r>
          <rPr>
            <b/>
            <sz val="14"/>
            <rFont val="宋体"/>
            <charset val="134"/>
          </rPr>
          <t>Administrator:</t>
        </r>
        <r>
          <rPr>
            <sz val="14"/>
            <rFont val="宋体"/>
            <charset val="134"/>
          </rPr>
          <t xml:space="preserve">
0000395 8/14 1884 pcs华兴三楼B6
</t>
        </r>
      </text>
    </comment>
    <comment ref="AC389" authorId="0">
      <text>
        <r>
          <rPr>
            <b/>
            <sz val="14"/>
            <rFont val="宋体"/>
            <charset val="134"/>
          </rPr>
          <t>Administrator:</t>
        </r>
        <r>
          <rPr>
            <sz val="14"/>
            <rFont val="宋体"/>
            <charset val="134"/>
          </rPr>
          <t xml:space="preserve">
0000280 8/15 4212 pcs 华兴三楼B5</t>
        </r>
      </text>
    </comment>
    <comment ref="AC390" authorId="0">
      <text>
        <r>
          <rPr>
            <b/>
            <sz val="14"/>
            <rFont val="宋体"/>
            <charset val="134"/>
          </rPr>
          <t>Administrator:</t>
        </r>
        <r>
          <rPr>
            <sz val="14"/>
            <rFont val="宋体"/>
            <charset val="134"/>
          </rPr>
          <t xml:space="preserve">
0000395 8/14 504 pcs华兴三楼B14
</t>
        </r>
      </text>
    </comment>
    <comment ref="AE390" authorId="0">
      <text>
        <r>
          <rPr>
            <b/>
            <sz val="14"/>
            <rFont val="宋体"/>
            <charset val="134"/>
          </rPr>
          <t>Administrator:</t>
        </r>
        <r>
          <rPr>
            <sz val="14"/>
            <rFont val="宋体"/>
            <charset val="134"/>
          </rPr>
          <t xml:space="preserve">
8/2上 客供外箱贴纸 21 pcs</t>
        </r>
      </text>
    </comment>
    <comment ref="AC391" authorId="0">
      <text>
        <r>
          <rPr>
            <b/>
            <sz val="14"/>
            <rFont val="宋体"/>
            <charset val="134"/>
          </rPr>
          <t>Administrator:</t>
        </r>
        <r>
          <rPr>
            <sz val="14"/>
            <rFont val="宋体"/>
            <charset val="134"/>
          </rPr>
          <t xml:space="preserve">
0000275 8/15 520 pcs华兴二楼B14
</t>
        </r>
      </text>
    </comment>
    <comment ref="AC392" authorId="0">
      <text>
        <r>
          <rPr>
            <b/>
            <sz val="14"/>
            <rFont val="宋体"/>
            <charset val="134"/>
          </rPr>
          <t>Administrator:</t>
        </r>
        <r>
          <rPr>
            <sz val="14"/>
            <rFont val="宋体"/>
            <charset val="134"/>
          </rPr>
          <t xml:space="preserve">
0000594 8/14 3000 pcs华兴三楼B8
</t>
        </r>
      </text>
    </comment>
    <comment ref="AE392" authorId="0">
      <text>
        <r>
          <rPr>
            <b/>
            <sz val="14"/>
            <rFont val="宋体"/>
            <charset val="134"/>
          </rPr>
          <t>Administrator:</t>
        </r>
        <r>
          <rPr>
            <sz val="14"/>
            <rFont val="宋体"/>
            <charset val="134"/>
          </rPr>
          <t xml:space="preserve">
8/7上 德国callout贴纸 3000 pcs</t>
        </r>
      </text>
    </comment>
    <comment ref="AC393" authorId="0">
      <text>
        <r>
          <rPr>
            <b/>
            <sz val="14"/>
            <rFont val="宋体"/>
            <charset val="134"/>
          </rPr>
          <t>Administrator:</t>
        </r>
        <r>
          <rPr>
            <sz val="14"/>
            <rFont val="宋体"/>
            <charset val="134"/>
          </rPr>
          <t xml:space="preserve">
0000395 8/14 1612 pcs华兴三楼B6
</t>
        </r>
      </text>
    </comment>
    <comment ref="AE393" authorId="0">
      <text>
        <r>
          <rPr>
            <b/>
            <sz val="14"/>
            <rFont val="宋体"/>
            <charset val="134"/>
          </rPr>
          <t>Administrator:</t>
        </r>
        <r>
          <rPr>
            <sz val="14"/>
            <rFont val="宋体"/>
            <charset val="134"/>
          </rPr>
          <t xml:space="preserve">
8/7上 条码贴纸 1612 pcs</t>
        </r>
      </text>
    </comment>
    <comment ref="AC394" authorId="0">
      <text>
        <r>
          <rPr>
            <b/>
            <sz val="14"/>
            <rFont val="宋体"/>
            <charset val="134"/>
          </rPr>
          <t>Administrator:</t>
        </r>
        <r>
          <rPr>
            <sz val="14"/>
            <rFont val="宋体"/>
            <charset val="134"/>
          </rPr>
          <t xml:space="preserve">
0000348 8/16 1950 pcs</t>
        </r>
      </text>
    </comment>
    <comment ref="AC395" authorId="0">
      <text>
        <r>
          <rPr>
            <b/>
            <sz val="14"/>
            <rFont val="宋体"/>
            <charset val="134"/>
          </rPr>
          <t>Administrator:</t>
        </r>
        <r>
          <rPr>
            <sz val="14"/>
            <rFont val="宋体"/>
            <charset val="134"/>
          </rPr>
          <t xml:space="preserve">
0000380 8/15 5889 pcs华兴二楼B12
</t>
        </r>
      </text>
    </comment>
    <comment ref="AC396" authorId="0">
      <text>
        <r>
          <rPr>
            <b/>
            <sz val="14"/>
            <rFont val="宋体"/>
            <charset val="134"/>
          </rPr>
          <t>Administrator:</t>
        </r>
        <r>
          <rPr>
            <sz val="14"/>
            <rFont val="宋体"/>
            <charset val="134"/>
          </rPr>
          <t xml:space="preserve">
0000374 8/17 1508 pcs 华兴三楼</t>
        </r>
        <r>
          <rPr>
            <b/>
            <sz val="14"/>
            <rFont val="宋体"/>
            <charset val="134"/>
          </rPr>
          <t>B14</t>
        </r>
      </text>
    </comment>
    <comment ref="AE396" authorId="0">
      <text>
        <r>
          <rPr>
            <b/>
            <sz val="14"/>
            <rFont val="宋体"/>
            <charset val="134"/>
          </rPr>
          <t>Administrator:</t>
        </r>
        <r>
          <rPr>
            <sz val="14"/>
            <rFont val="宋体"/>
            <charset val="134"/>
          </rPr>
          <t xml:space="preserve">
8/12上 SSCC外箱贴纸 116pcs</t>
        </r>
      </text>
    </comment>
    <comment ref="AC397" authorId="0">
      <text>
        <r>
          <rPr>
            <b/>
            <sz val="14"/>
            <rFont val="宋体"/>
            <charset val="134"/>
          </rPr>
          <t>Administrator:</t>
        </r>
        <r>
          <rPr>
            <sz val="14"/>
            <rFont val="宋体"/>
            <charset val="134"/>
          </rPr>
          <t xml:space="preserve">
0000375 8/19 4500 pcs华兴三楼A14
</t>
        </r>
      </text>
    </comment>
    <comment ref="AC398" authorId="0">
      <text>
        <r>
          <rPr>
            <b/>
            <sz val="14"/>
            <rFont val="宋体"/>
            <charset val="134"/>
          </rPr>
          <t>Administrator:</t>
        </r>
        <r>
          <rPr>
            <sz val="14"/>
            <rFont val="宋体"/>
            <charset val="134"/>
          </rPr>
          <t xml:space="preserve">
0000375 8/19 1500 pcs华兴三楼A15
</t>
        </r>
      </text>
    </comment>
    <comment ref="AC399" authorId="0">
      <text>
        <r>
          <rPr>
            <b/>
            <sz val="14"/>
            <rFont val="宋体"/>
            <charset val="134"/>
          </rPr>
          <t>Administrator:</t>
        </r>
        <r>
          <rPr>
            <sz val="14"/>
            <rFont val="宋体"/>
            <charset val="134"/>
          </rPr>
          <t xml:space="preserve">
0000057 8/20 4500 pcs 华兴三楼B10</t>
        </r>
      </text>
    </comment>
    <comment ref="AE399" authorId="0">
      <text>
        <r>
          <rPr>
            <b/>
            <sz val="14"/>
            <rFont val="宋体"/>
            <charset val="134"/>
          </rPr>
          <t>Administrator:</t>
        </r>
        <r>
          <rPr>
            <sz val="14"/>
            <rFont val="宋体"/>
            <charset val="134"/>
          </rPr>
          <t xml:space="preserve">
8/3上 空白贴纸 9000 pcs
8/8上 亚马逊客供外箱贴纸 375 pcs</t>
        </r>
      </text>
    </comment>
    <comment ref="AC400" authorId="0">
      <text>
        <r>
          <rPr>
            <b/>
            <sz val="14"/>
            <rFont val="宋体"/>
            <charset val="134"/>
          </rPr>
          <t>Administrator:</t>
        </r>
        <r>
          <rPr>
            <sz val="14"/>
            <rFont val="宋体"/>
            <charset val="134"/>
          </rPr>
          <t xml:space="preserve">
0000363 8/19 3016 pcs 华兴三楼A16</t>
        </r>
      </text>
    </comment>
    <comment ref="AE400" authorId="0">
      <text>
        <r>
          <rPr>
            <b/>
            <sz val="14"/>
            <rFont val="宋体"/>
            <charset val="134"/>
          </rPr>
          <t>Administrator:</t>
        </r>
        <r>
          <rPr>
            <sz val="14"/>
            <rFont val="宋体"/>
            <charset val="134"/>
          </rPr>
          <t xml:space="preserve">
8/12上 SSCC外箱贴纸 232 pcs</t>
        </r>
      </text>
    </comment>
    <comment ref="AC401" authorId="0">
      <text>
        <r>
          <rPr>
            <b/>
            <sz val="14"/>
            <rFont val="宋体"/>
            <charset val="134"/>
          </rPr>
          <t>Administrator:</t>
        </r>
        <r>
          <rPr>
            <sz val="14"/>
            <rFont val="宋体"/>
            <charset val="134"/>
          </rPr>
          <t xml:space="preserve">
00000232 8/20 25 pcs 华兴三楼B15
0000244 8/20 4975 pcs B15</t>
        </r>
      </text>
    </comment>
    <comment ref="AE401" authorId="0">
      <text>
        <r>
          <rPr>
            <b/>
            <sz val="14"/>
            <rFont val="宋体"/>
            <charset val="134"/>
          </rPr>
          <t>Administrator:</t>
        </r>
        <r>
          <rPr>
            <sz val="14"/>
            <rFont val="宋体"/>
            <charset val="134"/>
          </rPr>
          <t xml:space="preserve">
8/8上 客供外箱贴纸 202 pcs</t>
        </r>
      </text>
    </comment>
    <comment ref="AC402" authorId="0">
      <text>
        <r>
          <rPr>
            <b/>
            <sz val="12"/>
            <rFont val="宋体"/>
            <charset val="134"/>
          </rPr>
          <t>Administrator:</t>
        </r>
        <r>
          <rPr>
            <sz val="12"/>
            <rFont val="宋体"/>
            <charset val="134"/>
          </rPr>
          <t xml:space="preserve">
0000063 8/23 1776 pcs 华兴三楼B8</t>
        </r>
      </text>
    </comment>
    <comment ref="AE402" authorId="0">
      <text>
        <r>
          <rPr>
            <b/>
            <sz val="14"/>
            <rFont val="宋体"/>
            <charset val="134"/>
          </rPr>
          <t>Administrator:</t>
        </r>
        <r>
          <rPr>
            <sz val="14"/>
            <rFont val="宋体"/>
            <charset val="134"/>
          </rPr>
          <t xml:space="preserve">
7/9上 客人白色Cat.label 1776 pcs</t>
        </r>
      </text>
    </comment>
    <comment ref="AC403" authorId="0">
      <text>
        <r>
          <rPr>
            <b/>
            <sz val="12"/>
            <rFont val="宋体"/>
            <charset val="134"/>
          </rPr>
          <t>Administrator:</t>
        </r>
        <r>
          <rPr>
            <sz val="12"/>
            <rFont val="宋体"/>
            <charset val="134"/>
          </rPr>
          <t xml:space="preserve">
0000049 8/23 4725 pcs A8
0000063 8/23 25050 pcs 华兴三楼A8
00000028 8/23 5225 pcs A8</t>
        </r>
      </text>
    </comment>
    <comment ref="AE403" authorId="0">
      <text>
        <r>
          <rPr>
            <b/>
            <sz val="14"/>
            <rFont val="宋体"/>
            <charset val="134"/>
          </rPr>
          <t>Administrator:</t>
        </r>
        <r>
          <rPr>
            <sz val="14"/>
            <rFont val="宋体"/>
            <charset val="134"/>
          </rPr>
          <t xml:space="preserve">
8/8上 客供外箱贴纸 1414 pcs</t>
        </r>
      </text>
    </comment>
    <comment ref="AC404" authorId="0">
      <text>
        <r>
          <rPr>
            <b/>
            <sz val="12"/>
            <rFont val="宋体"/>
            <charset val="134"/>
          </rPr>
          <t>Administrator:</t>
        </r>
        <r>
          <rPr>
            <sz val="12"/>
            <rFont val="宋体"/>
            <charset val="134"/>
          </rPr>
          <t xml:space="preserve">
0000041 8/22 2304 pcs 华兴二楼B7</t>
        </r>
      </text>
    </comment>
    <comment ref="AE404" authorId="0">
      <text>
        <r>
          <rPr>
            <b/>
            <sz val="14"/>
            <rFont val="宋体"/>
            <charset val="134"/>
          </rPr>
          <t>Administrator:</t>
        </r>
        <r>
          <rPr>
            <sz val="14"/>
            <rFont val="宋体"/>
            <charset val="134"/>
          </rPr>
          <t xml:space="preserve">
8/16上 客供RFID贴纸 2304 pcs</t>
        </r>
      </text>
    </comment>
    <comment ref="AC405" authorId="0">
      <text>
        <r>
          <rPr>
            <b/>
            <sz val="12"/>
            <rFont val="宋体"/>
            <charset val="134"/>
          </rPr>
          <t>Administrator:</t>
        </r>
        <r>
          <rPr>
            <sz val="12"/>
            <rFont val="宋体"/>
            <charset val="134"/>
          </rPr>
          <t xml:space="preserve">
0000041 8/22 2304 pcs 华兴二楼B7</t>
        </r>
      </text>
    </comment>
    <comment ref="AE405" authorId="0">
      <text>
        <r>
          <rPr>
            <b/>
            <sz val="14"/>
            <rFont val="宋体"/>
            <charset val="134"/>
          </rPr>
          <t>Administrator:</t>
        </r>
        <r>
          <rPr>
            <sz val="14"/>
            <rFont val="宋体"/>
            <charset val="134"/>
          </rPr>
          <t xml:space="preserve">
8/16上 客供RFID贴纸 2304 pcs</t>
        </r>
      </text>
    </comment>
    <comment ref="AC406" authorId="0">
      <text>
        <r>
          <rPr>
            <b/>
            <sz val="12"/>
            <rFont val="宋体"/>
            <charset val="134"/>
          </rPr>
          <t>Administrator:</t>
        </r>
        <r>
          <rPr>
            <sz val="12"/>
            <rFont val="宋体"/>
            <charset val="134"/>
          </rPr>
          <t xml:space="preserve">
0000041 8/22 1152 pcs 华兴二楼B7</t>
        </r>
      </text>
    </comment>
    <comment ref="AE406" authorId="0">
      <text>
        <r>
          <rPr>
            <b/>
            <sz val="14"/>
            <rFont val="宋体"/>
            <charset val="134"/>
          </rPr>
          <t>Administrator:</t>
        </r>
        <r>
          <rPr>
            <sz val="14"/>
            <rFont val="宋体"/>
            <charset val="134"/>
          </rPr>
          <t xml:space="preserve">
8/16上 客供RFID贴纸 1152 pcs</t>
        </r>
      </text>
    </comment>
    <comment ref="AC407" authorId="0">
      <text>
        <r>
          <rPr>
            <b/>
            <sz val="12"/>
            <rFont val="宋体"/>
            <charset val="134"/>
          </rPr>
          <t>Administrator:</t>
        </r>
        <r>
          <rPr>
            <sz val="12"/>
            <rFont val="宋体"/>
            <charset val="134"/>
          </rPr>
          <t xml:space="preserve">
0000041 8/22 1152 pcs 华兴二楼B7</t>
        </r>
      </text>
    </comment>
    <comment ref="AE407" authorId="0">
      <text>
        <r>
          <rPr>
            <b/>
            <sz val="14"/>
            <rFont val="宋体"/>
            <charset val="134"/>
          </rPr>
          <t>Administrator:</t>
        </r>
        <r>
          <rPr>
            <sz val="14"/>
            <rFont val="宋体"/>
            <charset val="134"/>
          </rPr>
          <t xml:space="preserve">
8/16上 客供RFID贴纸 1152 pcs</t>
        </r>
      </text>
    </comment>
    <comment ref="AC408" authorId="0">
      <text>
        <r>
          <rPr>
            <b/>
            <sz val="12"/>
            <rFont val="宋体"/>
            <charset val="134"/>
          </rPr>
          <t>Administrator:</t>
        </r>
        <r>
          <rPr>
            <sz val="12"/>
            <rFont val="宋体"/>
            <charset val="134"/>
          </rPr>
          <t xml:space="preserve">
0000041 8/22 2304 pcs 华兴二楼B7</t>
        </r>
      </text>
    </comment>
    <comment ref="AE408" authorId="0">
      <text>
        <r>
          <rPr>
            <b/>
            <sz val="14"/>
            <rFont val="宋体"/>
            <charset val="134"/>
          </rPr>
          <t>Administrator:</t>
        </r>
        <r>
          <rPr>
            <sz val="14"/>
            <rFont val="宋体"/>
            <charset val="134"/>
          </rPr>
          <t xml:space="preserve">
8/16上 客供RFID贴纸 2304 pcs</t>
        </r>
      </text>
    </comment>
    <comment ref="AC409" authorId="0">
      <text>
        <r>
          <rPr>
            <b/>
            <sz val="12"/>
            <rFont val="宋体"/>
            <charset val="134"/>
          </rPr>
          <t>Administrator:</t>
        </r>
        <r>
          <rPr>
            <sz val="12"/>
            <rFont val="宋体"/>
            <charset val="134"/>
          </rPr>
          <t xml:space="preserve">
0000041 8/22 2304 pcs 华兴二楼B7</t>
        </r>
      </text>
    </comment>
    <comment ref="AE409" authorId="0">
      <text>
        <r>
          <rPr>
            <b/>
            <sz val="14"/>
            <rFont val="宋体"/>
            <charset val="134"/>
          </rPr>
          <t>Administrator:</t>
        </r>
        <r>
          <rPr>
            <sz val="14"/>
            <rFont val="宋体"/>
            <charset val="134"/>
          </rPr>
          <t xml:space="preserve">
8/16上 客供RFID贴纸 2304 pcs</t>
        </r>
      </text>
    </comment>
    <comment ref="AC410" authorId="0">
      <text>
        <r>
          <rPr>
            <b/>
            <sz val="12"/>
            <rFont val="宋体"/>
            <charset val="134"/>
          </rPr>
          <t>Administrator:</t>
        </r>
        <r>
          <rPr>
            <sz val="12"/>
            <rFont val="宋体"/>
            <charset val="134"/>
          </rPr>
          <t xml:space="preserve">
0000041 8/22 1152 pcs 华兴二楼B7</t>
        </r>
      </text>
    </comment>
    <comment ref="AE410" authorId="0">
      <text>
        <r>
          <rPr>
            <b/>
            <sz val="14"/>
            <rFont val="宋体"/>
            <charset val="134"/>
          </rPr>
          <t>Administrator:</t>
        </r>
        <r>
          <rPr>
            <sz val="14"/>
            <rFont val="宋体"/>
            <charset val="134"/>
          </rPr>
          <t xml:space="preserve">
8/16上 客供RFID贴纸 1152 pcs</t>
        </r>
      </text>
    </comment>
    <comment ref="AC411" authorId="0">
      <text>
        <r>
          <rPr>
            <b/>
            <sz val="14"/>
            <rFont val="宋体"/>
            <charset val="134"/>
          </rPr>
          <t>Administrator:</t>
        </r>
        <r>
          <rPr>
            <sz val="14"/>
            <rFont val="宋体"/>
            <charset val="134"/>
          </rPr>
          <t xml:space="preserve">
0000248 8/19 7020 pcs
0000237 8/20 3380 pcs</t>
        </r>
      </text>
    </comment>
    <comment ref="AE411" authorId="0">
      <text>
        <r>
          <rPr>
            <b/>
            <sz val="14"/>
            <rFont val="宋体"/>
            <charset val="134"/>
          </rPr>
          <t>Administrator:</t>
        </r>
        <r>
          <rPr>
            <sz val="14"/>
            <rFont val="宋体"/>
            <charset val="134"/>
          </rPr>
          <t xml:space="preserve">
8/7上 客户EAN条码贴纸 10400 pcs</t>
        </r>
      </text>
    </comment>
    <comment ref="AC412" authorId="0">
      <text>
        <r>
          <rPr>
            <b/>
            <sz val="9"/>
            <rFont val="宋体"/>
            <charset val="134"/>
          </rPr>
          <t>Administrator:</t>
        </r>
        <r>
          <rPr>
            <sz val="9"/>
            <rFont val="宋体"/>
            <charset val="134"/>
          </rPr>
          <t xml:space="preserve">
8/26入库</t>
        </r>
      </text>
    </comment>
    <comment ref="AC413" authorId="0">
      <text>
        <r>
          <rPr>
            <b/>
            <sz val="9"/>
            <rFont val="宋体"/>
            <charset val="134"/>
          </rPr>
          <t>Administrator:</t>
        </r>
        <r>
          <rPr>
            <sz val="9"/>
            <rFont val="宋体"/>
            <charset val="134"/>
          </rPr>
          <t xml:space="preserve">
8/26入库</t>
        </r>
      </text>
    </comment>
    <comment ref="AC414" authorId="0">
      <text>
        <r>
          <rPr>
            <b/>
            <sz val="14"/>
            <rFont val="宋体"/>
            <charset val="134"/>
          </rPr>
          <t>Administrator:</t>
        </r>
        <r>
          <rPr>
            <sz val="14"/>
            <rFont val="宋体"/>
            <charset val="134"/>
          </rPr>
          <t xml:space="preserve">
0000552 8/28  6800 pcs  A22          
0000548 8/28 43200 pcs 华兴二楼A22</t>
        </r>
      </text>
    </comment>
    <comment ref="AE414" authorId="0">
      <text>
        <r>
          <rPr>
            <b/>
            <sz val="14"/>
            <rFont val="宋体"/>
            <charset val="134"/>
          </rPr>
          <t>Administrator:</t>
        </r>
        <r>
          <rPr>
            <sz val="14"/>
            <rFont val="宋体"/>
            <charset val="134"/>
          </rPr>
          <t xml:space="preserve">
8/15上 客供外箱条码贴纸 2020 pcs</t>
        </r>
      </text>
    </comment>
    <comment ref="AC415" authorId="0">
      <text>
        <r>
          <rPr>
            <b/>
            <sz val="14"/>
            <rFont val="宋体"/>
            <charset val="134"/>
          </rPr>
          <t>Administrator:</t>
        </r>
        <r>
          <rPr>
            <sz val="14"/>
            <rFont val="宋体"/>
            <charset val="134"/>
          </rPr>
          <t xml:space="preserve">
0001415 8/26 15309 pcs  华兴一楼   
0001414 8/26 22050 pcs 华兴一楼  
0001420 8/26 30pcs 备品 已收到</t>
        </r>
      </text>
    </comment>
    <comment ref="AC416" authorId="0">
      <text>
        <r>
          <rPr>
            <b/>
            <sz val="14"/>
            <rFont val="宋体"/>
            <charset val="134"/>
          </rPr>
          <t>Administrator:</t>
        </r>
        <r>
          <rPr>
            <sz val="14"/>
            <rFont val="宋体"/>
            <charset val="134"/>
          </rPr>
          <t xml:space="preserve">
0001456 8/30 5700 pcs 华兴二楼B12
0001459 8/30 1800 pcs B12</t>
        </r>
      </text>
    </comment>
    <comment ref="AE416" authorId="0">
      <text>
        <r>
          <rPr>
            <b/>
            <sz val="14"/>
            <rFont val="宋体"/>
            <charset val="134"/>
          </rPr>
          <t>Administrator:</t>
        </r>
        <r>
          <rPr>
            <sz val="14"/>
            <rFont val="宋体"/>
            <charset val="134"/>
          </rPr>
          <t xml:space="preserve">
7/23上 德语callout 7500 pcs</t>
        </r>
      </text>
    </comment>
    <comment ref="AC417" authorId="0">
      <text>
        <r>
          <rPr>
            <b/>
            <sz val="14"/>
            <rFont val="宋体"/>
            <charset val="134"/>
          </rPr>
          <t>Administrator:</t>
        </r>
        <r>
          <rPr>
            <sz val="14"/>
            <rFont val="宋体"/>
            <charset val="134"/>
          </rPr>
          <t xml:space="preserve">
0002576 8/28 5175 pcs 华兴二楼A12</t>
        </r>
      </text>
    </comment>
    <comment ref="AC418" authorId="0">
      <text>
        <r>
          <rPr>
            <b/>
            <sz val="14"/>
            <rFont val="宋体"/>
            <charset val="134"/>
          </rPr>
          <t>Administrator:</t>
        </r>
        <r>
          <rPr>
            <sz val="14"/>
            <rFont val="宋体"/>
            <charset val="134"/>
          </rPr>
          <t xml:space="preserve">
0000640 8/30 312 pcs 华兴二楼B14</t>
        </r>
      </text>
    </comment>
    <comment ref="AE418" authorId="0">
      <text>
        <r>
          <rPr>
            <b/>
            <sz val="14"/>
            <rFont val="宋体"/>
            <charset val="134"/>
          </rPr>
          <t>Administrator:</t>
        </r>
        <r>
          <rPr>
            <sz val="14"/>
            <rFont val="宋体"/>
            <charset val="134"/>
          </rPr>
          <t xml:space="preserve">
7/31上 进口商贴纸 312 pcs</t>
        </r>
      </text>
    </comment>
    <comment ref="AC419" authorId="0">
      <text>
        <r>
          <rPr>
            <b/>
            <sz val="14"/>
            <rFont val="宋体"/>
            <charset val="134"/>
          </rPr>
          <t>Administrator:</t>
        </r>
        <r>
          <rPr>
            <sz val="14"/>
            <rFont val="宋体"/>
            <charset val="134"/>
          </rPr>
          <t xml:space="preserve">
0001451 8/29 1794 pcs</t>
        </r>
      </text>
    </comment>
    <comment ref="AE419" authorId="0">
      <text>
        <r>
          <rPr>
            <b/>
            <sz val="14"/>
            <rFont val="宋体"/>
            <charset val="134"/>
          </rPr>
          <t>Administrator:</t>
        </r>
        <r>
          <rPr>
            <sz val="14"/>
            <rFont val="宋体"/>
            <charset val="134"/>
          </rPr>
          <t xml:space="preserve">
8/7上 UPC贴纸 1794 pcs</t>
        </r>
      </text>
    </comment>
    <comment ref="AC420" authorId="0">
      <text>
        <r>
          <rPr>
            <b/>
            <sz val="14"/>
            <rFont val="宋体"/>
            <charset val="134"/>
          </rPr>
          <t>Administrator:</t>
        </r>
        <r>
          <rPr>
            <sz val="14"/>
            <rFont val="宋体"/>
            <charset val="134"/>
          </rPr>
          <t xml:space="preserve">
0001427  8/27 360 pcs 华兴二楼B8</t>
        </r>
      </text>
    </comment>
    <comment ref="AE420" authorId="0">
      <text>
        <r>
          <rPr>
            <b/>
            <sz val="12"/>
            <rFont val="宋体"/>
            <charset val="134"/>
          </rPr>
          <t>Administrator:</t>
        </r>
        <r>
          <rPr>
            <sz val="12"/>
            <rFont val="宋体"/>
            <charset val="134"/>
          </rPr>
          <t xml:space="preserve">
8/7上 进口商贴纸 360 pcs
  空白条码贴纸 720 pcs</t>
        </r>
      </text>
    </comment>
    <comment ref="AC421" authorId="0">
      <text>
        <r>
          <rPr>
            <b/>
            <sz val="14"/>
            <rFont val="宋体"/>
            <charset val="134"/>
          </rPr>
          <t>Administrator:</t>
        </r>
        <r>
          <rPr>
            <sz val="14"/>
            <rFont val="宋体"/>
            <charset val="134"/>
          </rPr>
          <t xml:space="preserve">
0000647 8/31 144 pcs 华兴三楼B13</t>
        </r>
      </text>
    </comment>
    <comment ref="AE421" authorId="0">
      <text>
        <r>
          <rPr>
            <b/>
            <sz val="14"/>
            <rFont val="宋体"/>
            <charset val="134"/>
          </rPr>
          <t>Administrator:</t>
        </r>
        <r>
          <rPr>
            <sz val="14"/>
            <rFont val="宋体"/>
            <charset val="134"/>
          </rPr>
          <t xml:space="preserve">
8/23上 亚马逊客供外箱贴纸 12 pcs</t>
        </r>
      </text>
    </comment>
    <comment ref="AC422" authorId="0">
      <text>
        <r>
          <rPr>
            <b/>
            <sz val="14"/>
            <rFont val="宋体"/>
            <charset val="134"/>
          </rPr>
          <t>Administrator:</t>
        </r>
        <r>
          <rPr>
            <sz val="14"/>
            <rFont val="宋体"/>
            <charset val="134"/>
          </rPr>
          <t xml:space="preserve">
0000647 8/31 7056 pcs华兴三楼A23
</t>
        </r>
      </text>
    </comment>
    <comment ref="AE422" authorId="0">
      <text>
        <r>
          <rPr>
            <b/>
            <sz val="14"/>
            <rFont val="宋体"/>
            <charset val="134"/>
          </rPr>
          <t>Administrator:</t>
        </r>
        <r>
          <rPr>
            <sz val="14"/>
            <rFont val="宋体"/>
            <charset val="134"/>
          </rPr>
          <t xml:space="preserve">
8/23上 亚马逊客供外箱贴纸 588 pcs</t>
        </r>
      </text>
    </comment>
    <comment ref="AC423" authorId="0">
      <text>
        <r>
          <rPr>
            <b/>
            <sz val="14"/>
            <rFont val="宋体"/>
            <charset val="134"/>
          </rPr>
          <t>Administrator:</t>
        </r>
        <r>
          <rPr>
            <sz val="14"/>
            <rFont val="宋体"/>
            <charset val="134"/>
          </rPr>
          <t xml:space="preserve">
0000647 8/31 672 pcs 华兴三楼B13
</t>
        </r>
      </text>
    </comment>
    <comment ref="AE423" authorId="0">
      <text>
        <r>
          <rPr>
            <b/>
            <sz val="14"/>
            <rFont val="宋体"/>
            <charset val="134"/>
          </rPr>
          <t>Administrator:</t>
        </r>
        <r>
          <rPr>
            <sz val="14"/>
            <rFont val="宋体"/>
            <charset val="134"/>
          </rPr>
          <t xml:space="preserve">
8/23上 亚马逊客供外箱贴纸 56 pcs</t>
        </r>
      </text>
    </comment>
    <comment ref="AC424" authorId="0">
      <text>
        <r>
          <rPr>
            <b/>
            <sz val="14"/>
            <rFont val="宋体"/>
            <charset val="134"/>
          </rPr>
          <t>Administrator:</t>
        </r>
        <r>
          <rPr>
            <sz val="14"/>
            <rFont val="宋体"/>
            <charset val="134"/>
          </rPr>
          <t xml:space="preserve">
0000116 9/3 1794 pcs华兴三楼A27
</t>
        </r>
      </text>
    </comment>
    <comment ref="AC425" authorId="0">
      <text>
        <r>
          <rPr>
            <b/>
            <sz val="14"/>
            <rFont val="宋体"/>
            <charset val="134"/>
          </rPr>
          <t>Administrator:</t>
        </r>
        <r>
          <rPr>
            <sz val="14"/>
            <rFont val="宋体"/>
            <charset val="134"/>
          </rPr>
          <t xml:space="preserve">
0000205 9/2 3024 pcs华兴三楼B11
</t>
        </r>
      </text>
    </comment>
    <comment ref="AC426" authorId="0">
      <text>
        <r>
          <rPr>
            <b/>
            <sz val="14"/>
            <rFont val="宋体"/>
            <charset val="134"/>
          </rPr>
          <t>Administrator:</t>
        </r>
        <r>
          <rPr>
            <sz val="14"/>
            <rFont val="宋体"/>
            <charset val="134"/>
          </rPr>
          <t xml:space="preserve">
0000205 9/2 2352 pcs华兴三楼B11
</t>
        </r>
      </text>
    </comment>
    <comment ref="AE426" authorId="0">
      <text>
        <r>
          <rPr>
            <b/>
            <sz val="14"/>
            <rFont val="宋体"/>
            <charset val="134"/>
          </rPr>
          <t>Administrator:</t>
        </r>
        <r>
          <rPr>
            <sz val="14"/>
            <rFont val="宋体"/>
            <charset val="134"/>
          </rPr>
          <t xml:space="preserve">
8/13上 空白贴纸 4704 pcs</t>
        </r>
      </text>
    </comment>
    <comment ref="AC427" authorId="0">
      <text>
        <r>
          <rPr>
            <b/>
            <sz val="14"/>
            <rFont val="宋体"/>
            <charset val="134"/>
          </rPr>
          <t>Administrator:</t>
        </r>
        <r>
          <rPr>
            <sz val="14"/>
            <rFont val="宋体"/>
            <charset val="134"/>
          </rPr>
          <t xml:space="preserve">
0001466 8/31 300 pcs华兴三楼B14
</t>
        </r>
      </text>
    </comment>
    <comment ref="AE427" authorId="0">
      <text>
        <r>
          <rPr>
            <b/>
            <sz val="14"/>
            <rFont val="宋体"/>
            <charset val="134"/>
          </rPr>
          <t>Administrator:</t>
        </r>
        <r>
          <rPr>
            <sz val="14"/>
            <rFont val="宋体"/>
            <charset val="134"/>
          </rPr>
          <t xml:space="preserve">
8/13上 警告语贴纸 300 pcs
  EAN贴纸 300 pcs</t>
        </r>
      </text>
    </comment>
    <comment ref="AC428" authorId="0">
      <text>
        <r>
          <rPr>
            <sz val="14"/>
            <rFont val="宋体"/>
            <charset val="134"/>
          </rPr>
          <t>Administrator:
0001456 8/30 1500 pcs 华兴二楼B14</t>
        </r>
      </text>
    </comment>
    <comment ref="AE428" authorId="0">
      <text>
        <r>
          <rPr>
            <b/>
            <sz val="14"/>
            <rFont val="宋体"/>
            <charset val="134"/>
          </rPr>
          <t>Administrator:</t>
        </r>
        <r>
          <rPr>
            <sz val="14"/>
            <rFont val="宋体"/>
            <charset val="134"/>
          </rPr>
          <t xml:space="preserve">
8/12上 德语Caiiout翻译贴纸 1500 pcs</t>
        </r>
      </text>
    </comment>
    <comment ref="AC429" authorId="0">
      <text>
        <r>
          <rPr>
            <b/>
            <sz val="14"/>
            <rFont val="宋体"/>
            <charset val="134"/>
          </rPr>
          <t>Administrator:</t>
        </r>
        <r>
          <rPr>
            <sz val="14"/>
            <rFont val="宋体"/>
            <charset val="134"/>
          </rPr>
          <t xml:space="preserve">
0000208 9/2 1703 pcs华兴三楼B15
</t>
        </r>
      </text>
    </comment>
    <comment ref="AE429" authorId="0">
      <text>
        <r>
          <rPr>
            <b/>
            <sz val="14"/>
            <rFont val="宋体"/>
            <charset val="134"/>
          </rPr>
          <t>Administrator:</t>
        </r>
        <r>
          <rPr>
            <sz val="14"/>
            <rFont val="宋体"/>
            <charset val="134"/>
          </rPr>
          <t xml:space="preserve">
8/24上 SSCC外箱贴纸 131 pcs</t>
        </r>
      </text>
    </comment>
    <comment ref="AC430" authorId="0">
      <text>
        <r>
          <rPr>
            <b/>
            <sz val="14"/>
            <rFont val="宋体"/>
            <charset val="134"/>
          </rPr>
          <t>Administrator:</t>
        </r>
        <r>
          <rPr>
            <sz val="14"/>
            <rFont val="宋体"/>
            <charset val="134"/>
          </rPr>
          <t xml:space="preserve">
0000208 9/2 1040 pcs 华兴三楼B12</t>
        </r>
      </text>
    </comment>
    <comment ref="AE430" authorId="0">
      <text>
        <r>
          <rPr>
            <b/>
            <sz val="14"/>
            <rFont val="宋体"/>
            <charset val="134"/>
          </rPr>
          <t>Administrator:</t>
        </r>
        <r>
          <rPr>
            <sz val="14"/>
            <rFont val="宋体"/>
            <charset val="134"/>
          </rPr>
          <t xml:space="preserve">
8/7上 进口商贴纸 1040 pcs</t>
        </r>
      </text>
    </comment>
    <comment ref="AC431" authorId="0">
      <text>
        <r>
          <rPr>
            <b/>
            <sz val="14"/>
            <rFont val="宋体"/>
            <charset val="134"/>
          </rPr>
          <t>Administrator:</t>
        </r>
        <r>
          <rPr>
            <sz val="14"/>
            <rFont val="宋体"/>
            <charset val="134"/>
          </rPr>
          <t xml:space="preserve">
0000208 9/2 936 pcs华兴三楼B12
</t>
        </r>
      </text>
    </comment>
    <comment ref="AE431" authorId="0">
      <text>
        <r>
          <rPr>
            <b/>
            <sz val="14"/>
            <rFont val="宋体"/>
            <charset val="134"/>
          </rPr>
          <t>Administrator:</t>
        </r>
        <r>
          <rPr>
            <sz val="14"/>
            <rFont val="宋体"/>
            <charset val="134"/>
          </rPr>
          <t xml:space="preserve">
8/7上 进口商贴纸 936 pcs</t>
        </r>
      </text>
    </comment>
    <comment ref="AC432" authorId="0">
      <text>
        <r>
          <rPr>
            <b/>
            <sz val="14"/>
            <rFont val="宋体"/>
            <charset val="134"/>
          </rPr>
          <t>Administrator:</t>
        </r>
        <r>
          <rPr>
            <sz val="14"/>
            <rFont val="宋体"/>
            <charset val="134"/>
          </rPr>
          <t xml:space="preserve">
0000205 9/2 728 pcs华兴三楼B14
</t>
        </r>
      </text>
    </comment>
    <comment ref="AE432" authorId="0">
      <text>
        <r>
          <rPr>
            <b/>
            <sz val="14"/>
            <rFont val="宋体"/>
            <charset val="134"/>
          </rPr>
          <t>Administrator:</t>
        </r>
        <r>
          <rPr>
            <sz val="14"/>
            <rFont val="宋体"/>
            <charset val="134"/>
          </rPr>
          <t xml:space="preserve">
8/7上 进口商贴纸 728 pcs</t>
        </r>
      </text>
    </comment>
    <comment ref="AC433" authorId="0">
      <text>
        <r>
          <rPr>
            <b/>
            <sz val="14"/>
            <rFont val="宋体"/>
            <charset val="134"/>
          </rPr>
          <t>Administrator:</t>
        </r>
        <r>
          <rPr>
            <sz val="14"/>
            <rFont val="宋体"/>
            <charset val="134"/>
          </rPr>
          <t xml:space="preserve">
0000205 9/2 312 pcs华兴三楼B13
</t>
        </r>
      </text>
    </comment>
    <comment ref="AE433" authorId="0">
      <text>
        <r>
          <rPr>
            <b/>
            <sz val="14"/>
            <rFont val="宋体"/>
            <charset val="134"/>
          </rPr>
          <t>Administrator:</t>
        </r>
        <r>
          <rPr>
            <sz val="14"/>
            <rFont val="宋体"/>
            <charset val="134"/>
          </rPr>
          <t xml:space="preserve">
8/7上 进口商贴纸 312 pcs</t>
        </r>
      </text>
    </comment>
    <comment ref="AC434" authorId="0">
      <text>
        <r>
          <rPr>
            <b/>
            <sz val="14"/>
            <rFont val="宋体"/>
            <charset val="134"/>
          </rPr>
          <t>Administrator:</t>
        </r>
        <r>
          <rPr>
            <sz val="14"/>
            <rFont val="宋体"/>
            <charset val="134"/>
          </rPr>
          <t xml:space="preserve">
0000208 9/2 1703 pcs华兴三楼B15
</t>
        </r>
      </text>
    </comment>
    <comment ref="AE434" authorId="0">
      <text>
        <r>
          <rPr>
            <b/>
            <sz val="14"/>
            <rFont val="宋体"/>
            <charset val="134"/>
          </rPr>
          <t>Administrator:</t>
        </r>
        <r>
          <rPr>
            <sz val="14"/>
            <rFont val="宋体"/>
            <charset val="134"/>
          </rPr>
          <t xml:space="preserve">
8/24上 SSCC外箱贴纸 131 pcs</t>
        </r>
      </text>
    </comment>
    <comment ref="AC435" authorId="0">
      <text>
        <r>
          <rPr>
            <b/>
            <sz val="14"/>
            <rFont val="宋体"/>
            <charset val="134"/>
          </rPr>
          <t>Administrator:</t>
        </r>
        <r>
          <rPr>
            <sz val="14"/>
            <rFont val="宋体"/>
            <charset val="134"/>
          </rPr>
          <t xml:space="preserve">
0000165 9/5 6000 pcs华兴</t>
        </r>
      </text>
    </comment>
    <comment ref="AE435" authorId="0">
      <text>
        <r>
          <rPr>
            <b/>
            <sz val="14"/>
            <rFont val="宋体"/>
            <charset val="134"/>
          </rPr>
          <t>Administrator:</t>
        </r>
        <r>
          <rPr>
            <sz val="14"/>
            <rFont val="宋体"/>
            <charset val="134"/>
          </rPr>
          <t xml:space="preserve">
8/12上 德语Caiiout翻译贴纸 6000 pcs</t>
        </r>
      </text>
    </comment>
    <comment ref="AC436" authorId="0">
      <text>
        <r>
          <rPr>
            <b/>
            <sz val="14"/>
            <rFont val="宋体"/>
            <charset val="134"/>
          </rPr>
          <t>Administrator:</t>
        </r>
        <r>
          <rPr>
            <sz val="14"/>
            <rFont val="宋体"/>
            <charset val="134"/>
          </rPr>
          <t xml:space="preserve">
0000116 9/3 728 pcs 华兴三楼B13</t>
        </r>
      </text>
    </comment>
    <comment ref="AE436" authorId="0">
      <text>
        <r>
          <rPr>
            <b/>
            <sz val="12"/>
            <rFont val="宋体"/>
            <charset val="134"/>
          </rPr>
          <t>Administrator:</t>
        </r>
        <r>
          <rPr>
            <sz val="12"/>
            <rFont val="宋体"/>
            <charset val="134"/>
          </rPr>
          <t xml:space="preserve">
7/30上 客供警语贴纸球底部 756 pcs
  客供警语贴纸，收藏指南 756  pcs</t>
        </r>
      </text>
    </comment>
    <comment ref="AC437" authorId="0">
      <text>
        <r>
          <rPr>
            <b/>
            <sz val="14"/>
            <rFont val="宋体"/>
            <charset val="134"/>
          </rPr>
          <t>Administrator:</t>
        </r>
        <r>
          <rPr>
            <sz val="14"/>
            <rFont val="宋体"/>
            <charset val="134"/>
          </rPr>
          <t xml:space="preserve">
0000205 9/2 3125 pcs华兴三楼B11
</t>
        </r>
      </text>
    </comment>
    <comment ref="AE437" authorId="0">
      <text>
        <r>
          <rPr>
            <b/>
            <sz val="14"/>
            <rFont val="宋体"/>
            <charset val="134"/>
          </rPr>
          <t>Administrator:</t>
        </r>
        <r>
          <rPr>
            <sz val="14"/>
            <rFont val="宋体"/>
            <charset val="134"/>
          </rPr>
          <t xml:space="preserve">
8/7上 UPC条码贴纸 250 pcs</t>
        </r>
      </text>
    </comment>
    <comment ref="AC438" authorId="0">
      <text>
        <r>
          <rPr>
            <b/>
            <sz val="14"/>
            <rFont val="宋体"/>
            <charset val="134"/>
          </rPr>
          <t>Administrator:</t>
        </r>
        <r>
          <rPr>
            <sz val="14"/>
            <rFont val="宋体"/>
            <charset val="134"/>
          </rPr>
          <t xml:space="preserve">
0000205 9/2 3125 pcs华兴三楼B11
</t>
        </r>
      </text>
    </comment>
    <comment ref="AE438" authorId="0">
      <text>
        <r>
          <rPr>
            <b/>
            <sz val="14"/>
            <rFont val="宋体"/>
            <charset val="134"/>
          </rPr>
          <t>Administrator:</t>
        </r>
        <r>
          <rPr>
            <sz val="14"/>
            <rFont val="宋体"/>
            <charset val="134"/>
          </rPr>
          <t xml:space="preserve">
8/7上 UPC条码贴纸 250 pcs</t>
        </r>
      </text>
    </comment>
    <comment ref="AC439" authorId="0">
      <text>
        <r>
          <rPr>
            <b/>
            <sz val="14"/>
            <rFont val="宋体"/>
            <charset val="134"/>
          </rPr>
          <t>Administrator:</t>
        </r>
        <r>
          <rPr>
            <sz val="14"/>
            <rFont val="宋体"/>
            <charset val="134"/>
          </rPr>
          <t xml:space="preserve">
0000128 8/31 13312 pcs  三楼A28       
0000124 8/31 6708 pcs A28</t>
        </r>
      </text>
    </comment>
    <comment ref="AE439" authorId="0">
      <text>
        <r>
          <rPr>
            <b/>
            <sz val="14"/>
            <rFont val="宋体"/>
            <charset val="134"/>
          </rPr>
          <t>Administrator:</t>
        </r>
        <r>
          <rPr>
            <sz val="14"/>
            <rFont val="宋体"/>
            <charset val="134"/>
          </rPr>
          <t xml:space="preserve">
8/7上 价格贴纸 20020 pcs
 外箱条码贴纸 770 pcs</t>
        </r>
      </text>
    </comment>
    <comment ref="AC440" authorId="0">
      <text>
        <r>
          <rPr>
            <b/>
            <sz val="14"/>
            <rFont val="宋体"/>
            <charset val="134"/>
          </rPr>
          <t>Administrator:</t>
        </r>
        <r>
          <rPr>
            <sz val="14"/>
            <rFont val="宋体"/>
            <charset val="134"/>
          </rPr>
          <t xml:space="preserve">
0000116 9/3 504 pcs 华兴三楼B14</t>
        </r>
      </text>
    </comment>
    <comment ref="AC441" authorId="0">
      <text>
        <r>
          <rPr>
            <b/>
            <sz val="14"/>
            <rFont val="宋体"/>
            <charset val="134"/>
          </rPr>
          <t>Administrator:</t>
        </r>
        <r>
          <rPr>
            <sz val="14"/>
            <rFont val="宋体"/>
            <charset val="134"/>
          </rPr>
          <t xml:space="preserve">
0000116 9/3 996 pcs华兴三楼B14
</t>
        </r>
      </text>
    </comment>
    <comment ref="AC442" authorId="0">
      <text>
        <r>
          <rPr>
            <b/>
            <sz val="14"/>
            <rFont val="宋体"/>
            <charset val="134"/>
          </rPr>
          <t>Administrator:</t>
        </r>
        <r>
          <rPr>
            <sz val="14"/>
            <rFont val="宋体"/>
            <charset val="134"/>
          </rPr>
          <t xml:space="preserve">
0000116 9/3 504 pcs华兴三楼B14
</t>
        </r>
      </text>
    </comment>
    <comment ref="AC443" authorId="0">
      <text>
        <r>
          <rPr>
            <b/>
            <sz val="14"/>
            <rFont val="宋体"/>
            <charset val="134"/>
          </rPr>
          <t>Administrator:</t>
        </r>
        <r>
          <rPr>
            <sz val="14"/>
            <rFont val="宋体"/>
            <charset val="134"/>
          </rPr>
          <t xml:space="preserve">
0000182 9/5 4250 pcs 华兴三楼B15</t>
        </r>
      </text>
    </comment>
    <comment ref="AC444" authorId="0">
      <text>
        <r>
          <rPr>
            <b/>
            <sz val="14"/>
            <rFont val="宋体"/>
            <charset val="134"/>
          </rPr>
          <t>Administrator:</t>
        </r>
        <r>
          <rPr>
            <sz val="14"/>
            <rFont val="宋体"/>
            <charset val="134"/>
          </rPr>
          <t xml:space="preserve">
0000151 9/6 3016 pcs 华兴三楼B15</t>
        </r>
      </text>
    </comment>
    <comment ref="AE444" authorId="0">
      <text>
        <r>
          <rPr>
            <b/>
            <sz val="14"/>
            <rFont val="宋体"/>
            <charset val="134"/>
          </rPr>
          <t>Administrator:</t>
        </r>
        <r>
          <rPr>
            <sz val="14"/>
            <rFont val="宋体"/>
            <charset val="134"/>
          </rPr>
          <t xml:space="preserve">
8/7上 不可移价格贴纸 3016 pcs</t>
        </r>
      </text>
    </comment>
    <comment ref="AC445" authorId="0">
      <text>
        <r>
          <rPr>
            <b/>
            <sz val="14"/>
            <rFont val="宋体"/>
            <charset val="134"/>
          </rPr>
          <t>Administrator:</t>
        </r>
        <r>
          <rPr>
            <sz val="14"/>
            <rFont val="宋体"/>
            <charset val="134"/>
          </rPr>
          <t xml:space="preserve">
0000116 9/3 1612 pcs华兴三楼B14
</t>
        </r>
      </text>
    </comment>
    <comment ref="AE445" authorId="0">
      <text>
        <r>
          <rPr>
            <b/>
            <sz val="14"/>
            <rFont val="宋体"/>
            <charset val="134"/>
          </rPr>
          <t>Administrator:</t>
        </r>
        <r>
          <rPr>
            <sz val="14"/>
            <rFont val="宋体"/>
            <charset val="134"/>
          </rPr>
          <t xml:space="preserve">
8/13上 可移动价格贴纸 1612 pcs</t>
        </r>
      </text>
    </comment>
    <comment ref="AC446" authorId="0">
      <text>
        <r>
          <rPr>
            <b/>
            <sz val="14"/>
            <rFont val="宋体"/>
            <charset val="134"/>
          </rPr>
          <t>Administrator:</t>
        </r>
        <r>
          <rPr>
            <sz val="14"/>
            <rFont val="宋体"/>
            <charset val="134"/>
          </rPr>
          <t xml:space="preserve">
0000182 9/5 1500 pcs</t>
        </r>
      </text>
    </comment>
    <comment ref="AC447" authorId="0">
      <text>
        <r>
          <rPr>
            <b/>
            <sz val="14"/>
            <rFont val="宋体"/>
            <charset val="134"/>
          </rPr>
          <t>Administrator:</t>
        </r>
        <r>
          <rPr>
            <sz val="14"/>
            <rFont val="宋体"/>
            <charset val="134"/>
          </rPr>
          <t xml:space="preserve">
0000116 9/3 1512 pcs华兴三楼B13
</t>
        </r>
      </text>
    </comment>
    <comment ref="AE447" authorId="0">
      <text>
        <r>
          <rPr>
            <b/>
            <sz val="14"/>
            <rFont val="宋体"/>
            <charset val="134"/>
          </rPr>
          <t>Administrator:</t>
        </r>
        <r>
          <rPr>
            <sz val="14"/>
            <rFont val="宋体"/>
            <charset val="134"/>
          </rPr>
          <t xml:space="preserve">
8/2上 客供外箱贴纸 63 pcs
8/20上 价格贴纸1512 pcs</t>
        </r>
      </text>
    </comment>
    <comment ref="AC448" authorId="0">
      <text>
        <r>
          <rPr>
            <b/>
            <sz val="14"/>
            <rFont val="宋体"/>
            <charset val="134"/>
          </rPr>
          <t>Administrator:</t>
        </r>
        <r>
          <rPr>
            <sz val="14"/>
            <rFont val="宋体"/>
            <charset val="134"/>
          </rPr>
          <t xml:space="preserve">
0001487 9/5 14000 pcs华兴一楼3区
</t>
        </r>
      </text>
    </comment>
    <comment ref="AC449" authorId="0">
      <text>
        <r>
          <rPr>
            <b/>
            <sz val="14"/>
            <rFont val="宋体"/>
            <charset val="134"/>
          </rPr>
          <t>Administrator:</t>
        </r>
        <r>
          <rPr>
            <sz val="14"/>
            <rFont val="宋体"/>
            <charset val="134"/>
          </rPr>
          <t xml:space="preserve">
0001487 9/5 1000 pcs华兴三楼B15
</t>
        </r>
      </text>
    </comment>
    <comment ref="AC450" authorId="0">
      <text>
        <r>
          <rPr>
            <b/>
            <sz val="14"/>
            <rFont val="宋体"/>
            <charset val="134"/>
          </rPr>
          <t>Administrator:</t>
        </r>
        <r>
          <rPr>
            <sz val="14"/>
            <rFont val="宋体"/>
            <charset val="134"/>
          </rPr>
          <t xml:space="preserve">
0001487 9/5 1500 pcs华兴三楼B13
华兴三楼B15
</t>
        </r>
      </text>
    </comment>
    <comment ref="AC451" authorId="0">
      <text>
        <r>
          <rPr>
            <b/>
            <sz val="14"/>
            <rFont val="宋体"/>
            <charset val="134"/>
          </rPr>
          <t>Administrator:</t>
        </r>
        <r>
          <rPr>
            <sz val="14"/>
            <rFont val="宋体"/>
            <charset val="134"/>
          </rPr>
          <t xml:space="preserve">
0001487 9/5 1500 pcs华兴三楼B15
</t>
        </r>
      </text>
    </comment>
    <comment ref="AC452" authorId="0">
      <text>
        <r>
          <rPr>
            <b/>
            <sz val="14"/>
            <rFont val="宋体"/>
            <charset val="134"/>
          </rPr>
          <t>Administrator:</t>
        </r>
        <r>
          <rPr>
            <sz val="14"/>
            <rFont val="宋体"/>
            <charset val="134"/>
          </rPr>
          <t xml:space="preserve">
0001487 9/5 500 pcs华兴三楼B15
</t>
        </r>
      </text>
    </comment>
    <comment ref="AC453" authorId="0">
      <text>
        <r>
          <rPr>
            <b/>
            <sz val="14"/>
            <rFont val="宋体"/>
            <charset val="134"/>
          </rPr>
          <t>Administrator:</t>
        </r>
        <r>
          <rPr>
            <sz val="14"/>
            <rFont val="宋体"/>
            <charset val="134"/>
          </rPr>
          <t xml:space="preserve">
0001488 9/5 10500 pcs 华兴三楼B15</t>
        </r>
      </text>
    </comment>
    <comment ref="AC454" authorId="0">
      <text>
        <r>
          <rPr>
            <b/>
            <sz val="14"/>
            <rFont val="宋体"/>
            <charset val="134"/>
          </rPr>
          <t>Administrator:</t>
        </r>
        <r>
          <rPr>
            <sz val="14"/>
            <rFont val="宋体"/>
            <charset val="134"/>
          </rPr>
          <t xml:space="preserve">
0000487 9/9 1944 pcs 华兴三楼A22
0000469 9/10 3036 pcs</t>
        </r>
      </text>
    </comment>
    <comment ref="AE454" authorId="0">
      <text>
        <r>
          <rPr>
            <b/>
            <sz val="14"/>
            <rFont val="宋体"/>
            <charset val="134"/>
          </rPr>
          <t>Administrator:</t>
        </r>
        <r>
          <rPr>
            <sz val="14"/>
            <rFont val="宋体"/>
            <charset val="134"/>
          </rPr>
          <t xml:space="preserve">
8/7上 空白贴纸 4992 pcs
8/9上 空白贴纸 4992 pcs</t>
        </r>
      </text>
    </comment>
    <comment ref="AC455" authorId="0">
      <text>
        <r>
          <rPr>
            <b/>
            <sz val="14"/>
            <rFont val="宋体"/>
            <charset val="134"/>
          </rPr>
          <t>Administrator:</t>
        </r>
        <r>
          <rPr>
            <sz val="14"/>
            <rFont val="宋体"/>
            <charset val="134"/>
          </rPr>
          <t xml:space="preserve">
0000513 9/9 1008 pcs 华兴三楼B14</t>
        </r>
      </text>
    </comment>
    <comment ref="AE455" authorId="0">
      <text>
        <r>
          <rPr>
            <b/>
            <sz val="14"/>
            <rFont val="宋体"/>
            <charset val="134"/>
          </rPr>
          <t>Administrator:</t>
        </r>
        <r>
          <rPr>
            <sz val="14"/>
            <rFont val="宋体"/>
            <charset val="134"/>
          </rPr>
          <t xml:space="preserve">
8/12上 亚马逊外箱贴纸 84 pcs
8/13上 环保标贴纸 1008 pcs
  空白贴纸 2016 pcs</t>
        </r>
      </text>
    </comment>
    <comment ref="AC456" authorId="0">
      <text>
        <r>
          <rPr>
            <b/>
            <sz val="14"/>
            <rFont val="宋体"/>
            <charset val="134"/>
          </rPr>
          <t>Administrator:</t>
        </r>
        <r>
          <rPr>
            <sz val="14"/>
            <rFont val="宋体"/>
            <charset val="134"/>
          </rPr>
          <t xml:space="preserve">
0000466 9/11 24 pcs 华兴三楼B8</t>
        </r>
      </text>
    </comment>
    <comment ref="AE456" authorId="0">
      <text>
        <r>
          <rPr>
            <b/>
            <sz val="14"/>
            <rFont val="宋体"/>
            <charset val="134"/>
          </rPr>
          <t>Administrator:</t>
        </r>
        <r>
          <rPr>
            <sz val="14"/>
            <rFont val="宋体"/>
            <charset val="134"/>
          </rPr>
          <t xml:space="preserve">
8/23上 亚马逊客供外箱贴纸 1 pcs
9/9上 UPC贴纸 24 pcs</t>
        </r>
      </text>
    </comment>
    <comment ref="AC457" authorId="0">
      <text>
        <r>
          <rPr>
            <b/>
            <sz val="14"/>
            <rFont val="宋体"/>
            <charset val="134"/>
          </rPr>
          <t>Administrator:</t>
        </r>
        <r>
          <rPr>
            <sz val="14"/>
            <rFont val="宋体"/>
            <charset val="134"/>
          </rPr>
          <t xml:space="preserve">
0000466 9/11 24 pcs 华兴三楼B8</t>
        </r>
      </text>
    </comment>
    <comment ref="AE457" authorId="0">
      <text>
        <r>
          <rPr>
            <b/>
            <sz val="14"/>
            <rFont val="宋体"/>
            <charset val="134"/>
          </rPr>
          <t>Administrator:</t>
        </r>
        <r>
          <rPr>
            <sz val="14"/>
            <rFont val="宋体"/>
            <charset val="134"/>
          </rPr>
          <t xml:space="preserve">
8/23上 亚马逊客供外箱贴纸 1 pcs
9/9上 UPC贴纸 24 pcs</t>
        </r>
      </text>
    </comment>
    <comment ref="AC458" authorId="0">
      <text>
        <r>
          <rPr>
            <b/>
            <sz val="14"/>
            <rFont val="宋体"/>
            <charset val="134"/>
          </rPr>
          <t>Administrator:</t>
        </r>
        <r>
          <rPr>
            <sz val="14"/>
            <rFont val="宋体"/>
            <charset val="134"/>
          </rPr>
          <t xml:space="preserve">
0000466 9/11 24 pcs 华兴三楼B8</t>
        </r>
      </text>
    </comment>
    <comment ref="AE458" authorId="0">
      <text>
        <r>
          <rPr>
            <b/>
            <sz val="14"/>
            <rFont val="宋体"/>
            <charset val="134"/>
          </rPr>
          <t>Administrator:</t>
        </r>
        <r>
          <rPr>
            <sz val="14"/>
            <rFont val="宋体"/>
            <charset val="134"/>
          </rPr>
          <t xml:space="preserve">
8/23上 亚马逊客供外箱贴纸 1 pcs
9/9上 UPC贴纸 24 pcs</t>
        </r>
      </text>
    </comment>
    <comment ref="AC459" authorId="0">
      <text>
        <r>
          <rPr>
            <b/>
            <sz val="14"/>
            <rFont val="宋体"/>
            <charset val="134"/>
          </rPr>
          <t>Administrator:</t>
        </r>
        <r>
          <rPr>
            <sz val="14"/>
            <rFont val="宋体"/>
            <charset val="134"/>
          </rPr>
          <t xml:space="preserve">
0000466 9/11 48 pcs 华兴三楼B8</t>
        </r>
      </text>
    </comment>
    <comment ref="AE459" authorId="0">
      <text>
        <r>
          <rPr>
            <b/>
            <sz val="14"/>
            <rFont val="宋体"/>
            <charset val="134"/>
          </rPr>
          <t>Administrator:</t>
        </r>
        <r>
          <rPr>
            <sz val="14"/>
            <rFont val="宋体"/>
            <charset val="134"/>
          </rPr>
          <t xml:space="preserve">
8/23上 亚马逊客供外箱贴纸 2 pcs
9/9上 UPC贴纸 48 pcs</t>
        </r>
      </text>
    </comment>
    <comment ref="AC460" authorId="0">
      <text>
        <r>
          <rPr>
            <b/>
            <sz val="14"/>
            <rFont val="宋体"/>
            <charset val="134"/>
          </rPr>
          <t>Administrator:</t>
        </r>
        <r>
          <rPr>
            <sz val="14"/>
            <rFont val="宋体"/>
            <charset val="134"/>
          </rPr>
          <t xml:space="preserve">
0000513 9/9 12 pcs华兴三楼B14
</t>
        </r>
      </text>
    </comment>
    <comment ref="AE460" authorId="0">
      <text>
        <r>
          <rPr>
            <b/>
            <sz val="14"/>
            <rFont val="宋体"/>
            <charset val="134"/>
          </rPr>
          <t>Administrator:</t>
        </r>
        <r>
          <rPr>
            <sz val="14"/>
            <rFont val="宋体"/>
            <charset val="134"/>
          </rPr>
          <t xml:space="preserve">
8/20上 空白贴纸 24 pcs
8/23上 亚马逊客供外箱 1 贴纸
</t>
        </r>
      </text>
    </comment>
    <comment ref="AC461" authorId="0">
      <text>
        <r>
          <rPr>
            <b/>
            <sz val="14"/>
            <rFont val="宋体"/>
            <charset val="134"/>
          </rPr>
          <t>Administrator:</t>
        </r>
        <r>
          <rPr>
            <sz val="14"/>
            <rFont val="宋体"/>
            <charset val="134"/>
          </rPr>
          <t xml:space="preserve">
0000513 9/9 24 pcs华兴三楼B14
</t>
        </r>
      </text>
    </comment>
    <comment ref="AE461" authorId="0">
      <text>
        <r>
          <rPr>
            <b/>
            <sz val="14"/>
            <rFont val="宋体"/>
            <charset val="134"/>
          </rPr>
          <t>Administrator:</t>
        </r>
        <r>
          <rPr>
            <sz val="14"/>
            <rFont val="宋体"/>
            <charset val="134"/>
          </rPr>
          <t xml:space="preserve">
8/20上 空白贴纸 48 pcs
8/23上 亚马逊客供外箱贴纸 2 pcs</t>
        </r>
      </text>
    </comment>
    <comment ref="AC462" authorId="0">
      <text>
        <r>
          <rPr>
            <b/>
            <sz val="14"/>
            <rFont val="宋体"/>
            <charset val="134"/>
          </rPr>
          <t>Administrator:</t>
        </r>
        <r>
          <rPr>
            <sz val="14"/>
            <rFont val="宋体"/>
            <charset val="134"/>
          </rPr>
          <t xml:space="preserve">
0000513 9/9 12 pcs华兴三楼B14
</t>
        </r>
      </text>
    </comment>
    <comment ref="AE462" authorId="0">
      <text>
        <r>
          <rPr>
            <b/>
            <sz val="14"/>
            <rFont val="宋体"/>
            <charset val="134"/>
          </rPr>
          <t>Administrator:</t>
        </r>
        <r>
          <rPr>
            <sz val="14"/>
            <rFont val="宋体"/>
            <charset val="134"/>
          </rPr>
          <t xml:space="preserve">
8/20上 空白贴纸 24 pcs
8/23 上 亚马逊客供外箱贴纸 1 pcs
</t>
        </r>
      </text>
    </comment>
    <comment ref="AC463" authorId="0">
      <text>
        <r>
          <rPr>
            <b/>
            <sz val="14"/>
            <rFont val="宋体"/>
            <charset val="134"/>
          </rPr>
          <t>Administrator:</t>
        </r>
        <r>
          <rPr>
            <sz val="14"/>
            <rFont val="宋体"/>
            <charset val="134"/>
          </rPr>
          <t xml:space="preserve">
0000513 9/9 48 pcs华兴三楼B14
</t>
        </r>
      </text>
    </comment>
    <comment ref="AE463" authorId="0">
      <text>
        <r>
          <rPr>
            <b/>
            <sz val="14"/>
            <rFont val="宋体"/>
            <charset val="134"/>
          </rPr>
          <t>Administrator:</t>
        </r>
        <r>
          <rPr>
            <sz val="14"/>
            <rFont val="宋体"/>
            <charset val="134"/>
          </rPr>
          <t xml:space="preserve">
8/20上 空白贴纸 96 pcs
8/23上 亚马逊客供外箱贴纸 4 pcs</t>
        </r>
      </text>
    </comment>
    <comment ref="AC464" authorId="0">
      <text>
        <r>
          <rPr>
            <b/>
            <sz val="14"/>
            <rFont val="宋体"/>
            <charset val="134"/>
          </rPr>
          <t>Administrator:</t>
        </r>
        <r>
          <rPr>
            <sz val="14"/>
            <rFont val="宋体"/>
            <charset val="134"/>
          </rPr>
          <t xml:space="preserve">
0000513 9/9 12 pcs华兴三楼B14
</t>
        </r>
      </text>
    </comment>
    <comment ref="AE464" authorId="0">
      <text>
        <r>
          <rPr>
            <b/>
            <sz val="14"/>
            <rFont val="宋体"/>
            <charset val="134"/>
          </rPr>
          <t>Administrator:</t>
        </r>
        <r>
          <rPr>
            <sz val="14"/>
            <rFont val="宋体"/>
            <charset val="134"/>
          </rPr>
          <t xml:space="preserve">
8/20上 空白贴纸 24 pcs
8/23上 亚马逊客供外箱 1 贴纸
</t>
        </r>
      </text>
    </comment>
    <comment ref="AC465" authorId="0">
      <text>
        <r>
          <rPr>
            <b/>
            <sz val="14"/>
            <rFont val="宋体"/>
            <charset val="134"/>
          </rPr>
          <t>Administrator:</t>
        </r>
        <r>
          <rPr>
            <sz val="14"/>
            <rFont val="宋体"/>
            <charset val="134"/>
          </rPr>
          <t xml:space="preserve">
0000487 9/9 45240 pcs 华兴三楼A22</t>
        </r>
      </text>
    </comment>
    <comment ref="AE465" authorId="0">
      <text>
        <r>
          <rPr>
            <b/>
            <sz val="14"/>
            <rFont val="宋体"/>
            <charset val="134"/>
          </rPr>
          <t>Administrator:</t>
        </r>
        <r>
          <rPr>
            <sz val="14"/>
            <rFont val="宋体"/>
            <charset val="134"/>
          </rPr>
          <t xml:space="preserve">
8/13上 价格贴纸 45240 pcs 
  外箱条码贴纸 1740 pcs</t>
        </r>
      </text>
    </comment>
    <comment ref="AC466" authorId="0">
      <text>
        <r>
          <rPr>
            <b/>
            <sz val="14"/>
            <rFont val="宋体"/>
            <charset val="134"/>
          </rPr>
          <t>Administrator:</t>
        </r>
        <r>
          <rPr>
            <sz val="14"/>
            <rFont val="宋体"/>
            <charset val="134"/>
          </rPr>
          <t xml:space="preserve">
0001503 9/12 10000 pcs华兴三楼A30
</t>
        </r>
      </text>
    </comment>
    <comment ref="AE466" authorId="0">
      <text>
        <r>
          <rPr>
            <b/>
            <sz val="14"/>
            <rFont val="宋体"/>
            <charset val="134"/>
          </rPr>
          <t>Administrator:</t>
        </r>
        <r>
          <rPr>
            <sz val="14"/>
            <rFont val="宋体"/>
            <charset val="134"/>
          </rPr>
          <t xml:space="preserve">
8/20上 客供外箱条码贴纸 404 pcs</t>
        </r>
      </text>
    </comment>
    <comment ref="AC467" authorId="0">
      <text>
        <r>
          <rPr>
            <b/>
            <sz val="14"/>
            <rFont val="宋体"/>
            <charset val="134"/>
          </rPr>
          <t>Administrator:</t>
        </r>
        <r>
          <rPr>
            <sz val="14"/>
            <rFont val="宋体"/>
            <charset val="134"/>
          </rPr>
          <t xml:space="preserve">
00001510 9/13 1794 pcs 华兴三楼B13</t>
        </r>
      </text>
    </comment>
    <comment ref="AC468" authorId="0">
      <text>
        <r>
          <rPr>
            <b/>
            <sz val="14"/>
            <rFont val="宋体"/>
            <charset val="134"/>
          </rPr>
          <t>Administrator:</t>
        </r>
        <r>
          <rPr>
            <sz val="14"/>
            <rFont val="宋体"/>
            <charset val="134"/>
          </rPr>
          <t xml:space="preserve">
0001518 9/14 4000 pcs 华兴三楼B15</t>
        </r>
      </text>
    </comment>
    <comment ref="AE468" authorId="0">
      <text>
        <r>
          <rPr>
            <b/>
            <sz val="14"/>
            <rFont val="宋体"/>
            <charset val="134"/>
          </rPr>
          <t>Administrator:</t>
        </r>
        <r>
          <rPr>
            <sz val="14"/>
            <rFont val="宋体"/>
            <charset val="134"/>
          </rPr>
          <t xml:space="preserve">
8/27上 德国callout贴纸 4000 pcs</t>
        </r>
      </text>
    </comment>
    <comment ref="AC469" authorId="0">
      <text>
        <r>
          <rPr>
            <b/>
            <sz val="14"/>
            <rFont val="宋体"/>
            <charset val="134"/>
          </rPr>
          <t>Administrator:</t>
        </r>
        <r>
          <rPr>
            <sz val="14"/>
            <rFont val="宋体"/>
            <charset val="134"/>
          </rPr>
          <t xml:space="preserve">
0001509 9/12 14400 pcs华兴三楼A23
</t>
        </r>
      </text>
    </comment>
    <comment ref="AD469" authorId="0">
      <text>
        <r>
          <rPr>
            <b/>
            <sz val="14"/>
            <rFont val="宋体"/>
            <charset val="134"/>
          </rPr>
          <t>Administrator:</t>
        </r>
        <r>
          <rPr>
            <sz val="14"/>
            <rFont val="宋体"/>
            <charset val="134"/>
          </rPr>
          <t xml:space="preserve">
00000433 9/12 展示配件 308 pcs </t>
        </r>
      </text>
    </comment>
    <comment ref="AE469" authorId="0">
      <text>
        <r>
          <rPr>
            <b/>
            <sz val="14"/>
            <rFont val="宋体"/>
            <charset val="134"/>
          </rPr>
          <t>Administrator:</t>
        </r>
        <r>
          <rPr>
            <sz val="14"/>
            <rFont val="宋体"/>
            <charset val="134"/>
          </rPr>
          <t xml:space="preserve">
8/27上 UPC条码贴纸 14400 pcs</t>
        </r>
      </text>
    </comment>
    <comment ref="AC470" authorId="0">
      <text>
        <r>
          <rPr>
            <b/>
            <sz val="14"/>
            <rFont val="宋体"/>
            <charset val="134"/>
          </rPr>
          <t>Administrator:</t>
        </r>
        <r>
          <rPr>
            <sz val="14"/>
            <rFont val="宋体"/>
            <charset val="134"/>
          </rPr>
          <t xml:space="preserve">
0001518 9/14 2000 pcs华兴三楼A30
</t>
        </r>
      </text>
    </comment>
    <comment ref="AE470" authorId="0">
      <text>
        <r>
          <rPr>
            <b/>
            <sz val="14"/>
            <rFont val="宋体"/>
            <charset val="134"/>
          </rPr>
          <t>Administrator:</t>
        </r>
        <r>
          <rPr>
            <sz val="14"/>
            <rFont val="宋体"/>
            <charset val="134"/>
          </rPr>
          <t xml:space="preserve">
8/16上 UPC贴纸  2000 pcs
  进口商贴纸 2000 pcs</t>
        </r>
      </text>
    </comment>
    <comment ref="AC471" authorId="0">
      <text>
        <r>
          <rPr>
            <b/>
            <sz val="14"/>
            <rFont val="宋体"/>
            <charset val="134"/>
          </rPr>
          <t>Administrator:</t>
        </r>
        <r>
          <rPr>
            <sz val="14"/>
            <rFont val="宋体"/>
            <charset val="134"/>
          </rPr>
          <t xml:space="preserve">
0001507 9/12 4500 pcs华兴三楼B16
</t>
        </r>
      </text>
    </comment>
    <comment ref="AC472" authorId="0">
      <text>
        <r>
          <rPr>
            <b/>
            <sz val="14"/>
            <rFont val="宋体"/>
            <charset val="134"/>
          </rPr>
          <t>Administrator:</t>
        </r>
        <r>
          <rPr>
            <sz val="14"/>
            <rFont val="宋体"/>
            <charset val="134"/>
          </rPr>
          <t xml:space="preserve">
00001510 9/13 1500 pcs 华兴三楼B12</t>
        </r>
      </text>
    </comment>
    <comment ref="AC473" authorId="0">
      <text>
        <r>
          <rPr>
            <b/>
            <sz val="14"/>
            <rFont val="宋体"/>
            <charset val="134"/>
          </rPr>
          <t>Administrator:</t>
        </r>
        <r>
          <rPr>
            <sz val="14"/>
            <rFont val="宋体"/>
            <charset val="134"/>
          </rPr>
          <t xml:space="preserve">
0001518 9/14 1600 pcs华兴三楼B13</t>
        </r>
      </text>
    </comment>
    <comment ref="AE473" authorId="0">
      <text>
        <r>
          <rPr>
            <b/>
            <sz val="14"/>
            <rFont val="宋体"/>
            <charset val="134"/>
          </rPr>
          <t>Administrator:</t>
        </r>
        <r>
          <rPr>
            <sz val="14"/>
            <rFont val="宋体"/>
            <charset val="134"/>
          </rPr>
          <t xml:space="preserve">
8/27上 德国callout贴纸 1600 pcs</t>
        </r>
      </text>
    </comment>
    <comment ref="AC474" authorId="0">
      <text>
        <r>
          <rPr>
            <b/>
            <sz val="14"/>
            <rFont val="宋体"/>
            <charset val="134"/>
          </rPr>
          <t>Administrator:</t>
        </r>
        <r>
          <rPr>
            <sz val="14"/>
            <rFont val="宋体"/>
            <charset val="134"/>
          </rPr>
          <t xml:space="preserve">
0001500 9/11 2808 pcs 华兴三楼B9</t>
        </r>
      </text>
    </comment>
    <comment ref="AC475" authorId="0">
      <text>
        <r>
          <rPr>
            <b/>
            <sz val="14"/>
            <rFont val="宋体"/>
            <charset val="134"/>
          </rPr>
          <t>Administrator:</t>
        </r>
        <r>
          <rPr>
            <sz val="14"/>
            <rFont val="宋体"/>
            <charset val="134"/>
          </rPr>
          <t xml:space="preserve">
0001503 9/12 5200 pcs 华兴三楼A30</t>
        </r>
      </text>
    </comment>
    <comment ref="AC476" authorId="0">
      <text>
        <r>
          <rPr>
            <b/>
            <sz val="14"/>
            <rFont val="宋体"/>
            <charset val="134"/>
          </rPr>
          <t>Administrator:</t>
        </r>
        <r>
          <rPr>
            <sz val="14"/>
            <rFont val="宋体"/>
            <charset val="134"/>
          </rPr>
          <t xml:space="preserve">
0000424 9/13 10275 pcs
华兴三楼A28
0000423 9/13 29725 pcs A28</t>
        </r>
      </text>
    </comment>
    <comment ref="AE476" authorId="0">
      <text>
        <r>
          <rPr>
            <b/>
            <sz val="14"/>
            <rFont val="宋体"/>
            <charset val="134"/>
          </rPr>
          <t>Administrator:</t>
        </r>
        <r>
          <rPr>
            <sz val="14"/>
            <rFont val="宋体"/>
            <charset val="134"/>
          </rPr>
          <t xml:space="preserve">
8/28上 客供外箱条码贴纸 1616 pcs</t>
        </r>
      </text>
    </comment>
    <comment ref="AC477" authorId="0">
      <text>
        <r>
          <rPr>
            <b/>
            <sz val="14"/>
            <rFont val="宋体"/>
            <charset val="134"/>
          </rPr>
          <t>Administrator:</t>
        </r>
        <r>
          <rPr>
            <sz val="14"/>
            <rFont val="宋体"/>
            <charset val="134"/>
          </rPr>
          <t xml:space="preserve">
0000466 9/11 192 pcs 华兴三楼B8</t>
        </r>
      </text>
    </comment>
    <comment ref="AE477" authorId="0">
      <text>
        <r>
          <rPr>
            <b/>
            <sz val="16"/>
            <rFont val="宋体"/>
            <charset val="134"/>
          </rPr>
          <t>Administrator:</t>
        </r>
        <r>
          <rPr>
            <sz val="16"/>
            <rFont val="宋体"/>
            <charset val="134"/>
          </rPr>
          <t xml:space="preserve">
9/3上 客供外箱贴纸 8 pcs</t>
        </r>
      </text>
    </comment>
    <comment ref="AC478" authorId="0">
      <text>
        <r>
          <rPr>
            <b/>
            <sz val="14"/>
            <rFont val="宋体"/>
            <charset val="134"/>
          </rPr>
          <t>Administrator:</t>
        </r>
        <r>
          <rPr>
            <sz val="14"/>
            <rFont val="宋体"/>
            <charset val="134"/>
          </rPr>
          <t xml:space="preserve">
0000466 9/11 1703 pcs 华兴三楼B8</t>
        </r>
      </text>
    </comment>
    <comment ref="AE478" authorId="0">
      <text>
        <r>
          <rPr>
            <b/>
            <sz val="14"/>
            <rFont val="宋体"/>
            <charset val="134"/>
          </rPr>
          <t>Administrator:</t>
        </r>
        <r>
          <rPr>
            <sz val="14"/>
            <rFont val="宋体"/>
            <charset val="134"/>
          </rPr>
          <t xml:space="preserve">
9/6上 SSCC外箱贴纸 131 pcs</t>
        </r>
      </text>
    </comment>
    <comment ref="AC479" authorId="0">
      <text>
        <r>
          <rPr>
            <b/>
            <sz val="12"/>
            <rFont val="宋体"/>
            <charset val="134"/>
          </rPr>
          <t>Administrator:</t>
        </r>
        <r>
          <rPr>
            <sz val="12"/>
            <rFont val="宋体"/>
            <charset val="134"/>
          </rPr>
          <t xml:space="preserve">
0000466 9/11 1512 pcs 华兴三楼B8</t>
        </r>
      </text>
    </comment>
    <comment ref="AC480" authorId="0">
      <text>
        <r>
          <rPr>
            <b/>
            <sz val="14"/>
            <rFont val="宋体"/>
            <charset val="134"/>
          </rPr>
          <t>Administrator:</t>
        </r>
        <r>
          <rPr>
            <sz val="14"/>
            <rFont val="宋体"/>
            <charset val="134"/>
          </rPr>
          <t xml:space="preserve">
0001518 9/14 1176 pcs华兴三楼B15
</t>
        </r>
      </text>
    </comment>
    <comment ref="AE480" authorId="0">
      <text>
        <r>
          <rPr>
            <b/>
            <sz val="14"/>
            <rFont val="宋体"/>
            <charset val="134"/>
          </rPr>
          <t>Administrator:</t>
        </r>
        <r>
          <rPr>
            <sz val="14"/>
            <rFont val="宋体"/>
            <charset val="134"/>
          </rPr>
          <t xml:space="preserve">
9/2上 UPC贴纸 1176 pcs
   环保标贴纸 1176 pcd
9/6上 亚马逊外箱贴纸 49 pcs</t>
        </r>
      </text>
    </comment>
    <comment ref="AC481" authorId="0">
      <text>
        <r>
          <rPr>
            <b/>
            <sz val="14"/>
            <rFont val="宋体"/>
            <charset val="134"/>
          </rPr>
          <t>Administrator:</t>
        </r>
        <r>
          <rPr>
            <sz val="14"/>
            <rFont val="宋体"/>
            <charset val="134"/>
          </rPr>
          <t xml:space="preserve">
0001518 9/14 504 pcs华兴三楼B15
</t>
        </r>
      </text>
    </comment>
    <comment ref="AE481" authorId="0">
      <text>
        <r>
          <rPr>
            <b/>
            <sz val="14"/>
            <rFont val="宋体"/>
            <charset val="134"/>
          </rPr>
          <t>Administrator:</t>
        </r>
        <r>
          <rPr>
            <sz val="14"/>
            <rFont val="宋体"/>
            <charset val="134"/>
          </rPr>
          <t xml:space="preserve">
9/2上 UPC贴纸 504 pcs
   环保标贴纸 504 pcd
9/6上 亚马逊外箱贴纸 21 pcs
</t>
        </r>
      </text>
    </comment>
    <comment ref="AC482" authorId="0">
      <text>
        <r>
          <rPr>
            <b/>
            <sz val="14"/>
            <rFont val="宋体"/>
            <charset val="134"/>
          </rPr>
          <t>Administrator:</t>
        </r>
        <r>
          <rPr>
            <sz val="14"/>
            <rFont val="宋体"/>
            <charset val="134"/>
          </rPr>
          <t xml:space="preserve">
0002104 9/18 1700 pcs 华兴三楼B13
0002106 9/19 25 pcs</t>
        </r>
      </text>
    </comment>
    <comment ref="AC483" authorId="0">
      <text>
        <r>
          <rPr>
            <b/>
            <sz val="14"/>
            <rFont val="宋体"/>
            <charset val="134"/>
          </rPr>
          <t>Administrator:</t>
        </r>
        <r>
          <rPr>
            <sz val="14"/>
            <rFont val="宋体"/>
            <charset val="134"/>
          </rPr>
          <t xml:space="preserve">
0002087 9/14 336 pcs华兴三楼B8
</t>
        </r>
      </text>
    </comment>
    <comment ref="AE483" authorId="0">
      <text>
        <r>
          <rPr>
            <b/>
            <sz val="14"/>
            <rFont val="宋体"/>
            <charset val="134"/>
          </rPr>
          <t>Administrator:</t>
        </r>
        <r>
          <rPr>
            <sz val="14"/>
            <rFont val="宋体"/>
            <charset val="134"/>
          </rPr>
          <t xml:space="preserve">
8/21上 客供RFID贴纸 336 pcs
8/27上 粉红色贴纸 28 pcs</t>
        </r>
      </text>
    </comment>
    <comment ref="AC484" authorId="0">
      <text>
        <r>
          <rPr>
            <b/>
            <sz val="14"/>
            <rFont val="宋体"/>
            <charset val="134"/>
          </rPr>
          <t>Administrator:</t>
        </r>
        <r>
          <rPr>
            <sz val="14"/>
            <rFont val="宋体"/>
            <charset val="134"/>
          </rPr>
          <t xml:space="preserve">
0002106 9/19 2760 pcs</t>
        </r>
      </text>
    </comment>
    <comment ref="AC485" authorId="0">
      <text>
        <r>
          <rPr>
            <b/>
            <sz val="14"/>
            <rFont val="宋体"/>
            <charset val="134"/>
          </rPr>
          <t>Administrator:</t>
        </r>
        <r>
          <rPr>
            <sz val="14"/>
            <rFont val="宋体"/>
            <charset val="134"/>
          </rPr>
          <t xml:space="preserve">
0002104 9/18 900 pcs 华兴三楼B13</t>
        </r>
      </text>
    </comment>
    <comment ref="AC486" authorId="0">
      <text>
        <r>
          <rPr>
            <b/>
            <sz val="14"/>
            <rFont val="宋体"/>
            <charset val="134"/>
          </rPr>
          <t>Administrator:</t>
        </r>
        <r>
          <rPr>
            <sz val="14"/>
            <rFont val="宋体"/>
            <charset val="134"/>
          </rPr>
          <t xml:space="preserve">
0002087 9/14 672 pcs华兴三楼B8</t>
        </r>
      </text>
    </comment>
    <comment ref="AE486" authorId="0">
      <text>
        <r>
          <rPr>
            <b/>
            <sz val="14"/>
            <rFont val="宋体"/>
            <charset val="134"/>
          </rPr>
          <t>Administrator:</t>
        </r>
        <r>
          <rPr>
            <sz val="14"/>
            <rFont val="宋体"/>
            <charset val="134"/>
          </rPr>
          <t xml:space="preserve">
8/21上 客供RFID贴纸 672 pcs8/27上 粉色贴纸 55 pcs
</t>
        </r>
      </text>
    </comment>
    <comment ref="AC487" authorId="0">
      <text>
        <r>
          <rPr>
            <b/>
            <sz val="14"/>
            <rFont val="宋体"/>
            <charset val="134"/>
          </rPr>
          <t>Administrator:</t>
        </r>
        <r>
          <rPr>
            <sz val="14"/>
            <rFont val="宋体"/>
            <charset val="134"/>
          </rPr>
          <t xml:space="preserve">
0002087 9/14 528 pcs华兴三楼B8</t>
        </r>
      </text>
    </comment>
    <comment ref="AE487" authorId="0">
      <text>
        <r>
          <rPr>
            <b/>
            <sz val="14"/>
            <rFont val="宋体"/>
            <charset val="134"/>
          </rPr>
          <t>Administrator:</t>
        </r>
        <r>
          <rPr>
            <sz val="14"/>
            <rFont val="宋体"/>
            <charset val="134"/>
          </rPr>
          <t xml:space="preserve">
8/21上 客供RFID贴纸 528 pcs
8/27上 粉色贴纸 44 pcs
</t>
        </r>
      </text>
    </comment>
    <comment ref="AC488" authorId="0">
      <text>
        <r>
          <rPr>
            <b/>
            <sz val="14"/>
            <rFont val="宋体"/>
            <charset val="134"/>
          </rPr>
          <t>Administrator:</t>
        </r>
        <r>
          <rPr>
            <sz val="14"/>
            <rFont val="宋体"/>
            <charset val="134"/>
          </rPr>
          <t xml:space="preserve">
0002087 9/14 3000 pcs 华兴三楼B14</t>
        </r>
      </text>
    </comment>
    <comment ref="AE488" authorId="0">
      <text>
        <r>
          <rPr>
            <b/>
            <sz val="14"/>
            <rFont val="宋体"/>
            <charset val="134"/>
          </rPr>
          <t>Administrator:</t>
        </r>
        <r>
          <rPr>
            <sz val="14"/>
            <rFont val="宋体"/>
            <charset val="134"/>
          </rPr>
          <t xml:space="preserve">
9/2上 进口商贴纸 3000 pcs</t>
        </r>
      </text>
    </comment>
    <comment ref="AC489" authorId="0">
      <text>
        <r>
          <rPr>
            <b/>
            <sz val="14"/>
            <rFont val="宋体"/>
            <charset val="134"/>
          </rPr>
          <t>Administrator:</t>
        </r>
        <r>
          <rPr>
            <sz val="14"/>
            <rFont val="宋体"/>
            <charset val="134"/>
          </rPr>
          <t xml:space="preserve">
0002087 9/14 1224 pcs 华兴三楼B8</t>
        </r>
      </text>
    </comment>
    <comment ref="AE489" authorId="0">
      <text>
        <r>
          <rPr>
            <b/>
            <sz val="14"/>
            <rFont val="宋体"/>
            <charset val="134"/>
          </rPr>
          <t>Administrator:</t>
        </r>
        <r>
          <rPr>
            <sz val="14"/>
            <rFont val="宋体"/>
            <charset val="134"/>
          </rPr>
          <t xml:space="preserve">
8/21上 客供RFID贴纸 1224 pcs
8/27上 粉色贴纸 102 pcs
</t>
        </r>
      </text>
    </comment>
    <comment ref="AC490" authorId="0">
      <text>
        <r>
          <rPr>
            <b/>
            <sz val="14"/>
            <rFont val="宋体"/>
            <charset val="134"/>
          </rPr>
          <t>Administrator:</t>
        </r>
        <r>
          <rPr>
            <sz val="14"/>
            <rFont val="宋体"/>
            <charset val="134"/>
          </rPr>
          <t xml:space="preserve">
0002087 9/14 1056 pcs 华兴三楼B8</t>
        </r>
      </text>
    </comment>
    <comment ref="AE490" authorId="0">
      <text>
        <r>
          <rPr>
            <b/>
            <sz val="14"/>
            <rFont val="宋体"/>
            <charset val="134"/>
          </rPr>
          <t>Administrator:</t>
        </r>
        <r>
          <rPr>
            <sz val="14"/>
            <rFont val="宋体"/>
            <charset val="134"/>
          </rPr>
          <t xml:space="preserve">
8/21上 客供RFID贴纸 1056 pcs
8/27上 粉色贴纸 88 pcs
</t>
        </r>
      </text>
    </comment>
    <comment ref="AC491" authorId="0">
      <text>
        <r>
          <rPr>
            <b/>
            <sz val="14"/>
            <rFont val="宋体"/>
            <charset val="134"/>
          </rPr>
          <t>Administrator:</t>
        </r>
        <r>
          <rPr>
            <sz val="14"/>
            <rFont val="宋体"/>
            <charset val="134"/>
          </rPr>
          <t xml:space="preserve">
0002137 9/20 1176 pcs 华兴三楼B8</t>
        </r>
      </text>
    </comment>
    <comment ref="AC492" authorId="0">
      <text>
        <r>
          <rPr>
            <b/>
            <sz val="14"/>
            <rFont val="宋体"/>
            <charset val="134"/>
          </rPr>
          <t>Administrator:</t>
        </r>
        <r>
          <rPr>
            <sz val="14"/>
            <rFont val="宋体"/>
            <charset val="134"/>
          </rPr>
          <t xml:space="preserve">
0002558 9/23 37466 pcs 华兴三楼A17
0002555 9/23 1584 pcs A17</t>
        </r>
      </text>
    </comment>
    <comment ref="AE492" authorId="0">
      <text>
        <r>
          <rPr>
            <b/>
            <sz val="14"/>
            <rFont val="宋体"/>
            <charset val="134"/>
          </rPr>
          <t>Administrator:</t>
        </r>
        <r>
          <rPr>
            <sz val="14"/>
            <rFont val="宋体"/>
            <charset val="134"/>
          </rPr>
          <t xml:space="preserve">
7/29上 Event label 1979 pcs
8/8上 客供外箱贴纸 1793 pcs</t>
        </r>
      </text>
    </comment>
    <comment ref="AC493" authorId="0">
      <text>
        <r>
          <rPr>
            <b/>
            <sz val="14"/>
            <rFont val="宋体"/>
            <charset val="134"/>
          </rPr>
          <t>Administrator:</t>
        </r>
        <r>
          <rPr>
            <sz val="14"/>
            <rFont val="宋体"/>
            <charset val="134"/>
          </rPr>
          <t xml:space="preserve">
0002555 9/23 4400 pcs 华兴三楼B6</t>
        </r>
      </text>
    </comment>
    <comment ref="AE493" authorId="0">
      <text>
        <r>
          <rPr>
            <b/>
            <sz val="14"/>
            <rFont val="宋体"/>
            <charset val="134"/>
          </rPr>
          <t>Administrator:</t>
        </r>
        <r>
          <rPr>
            <sz val="14"/>
            <rFont val="宋体"/>
            <charset val="134"/>
          </rPr>
          <t xml:space="preserve">
8/8上 客供外箱贴纸 202 pcs</t>
        </r>
      </text>
    </comment>
    <comment ref="AC494" authorId="0">
      <text>
        <r>
          <rPr>
            <b/>
            <sz val="14"/>
            <rFont val="宋体"/>
            <charset val="134"/>
          </rPr>
          <t>Administrator:</t>
        </r>
        <r>
          <rPr>
            <sz val="14"/>
            <rFont val="宋体"/>
            <charset val="134"/>
          </rPr>
          <t xml:space="preserve">
0002158 9/21 1050 pcs 华兴三楼B8</t>
        </r>
      </text>
    </comment>
    <comment ref="AE494" authorId="0">
      <text>
        <r>
          <rPr>
            <b/>
            <sz val="14"/>
            <rFont val="宋体"/>
            <charset val="134"/>
          </rPr>
          <t>Administrator:</t>
        </r>
        <r>
          <rPr>
            <sz val="14"/>
            <rFont val="宋体"/>
            <charset val="134"/>
          </rPr>
          <t xml:space="preserve">
9/3上 德国callout贴纸 1050 pcs</t>
        </r>
      </text>
    </comment>
    <comment ref="AC495" authorId="0">
      <text>
        <r>
          <rPr>
            <b/>
            <sz val="14"/>
            <rFont val="宋体"/>
            <charset val="134"/>
          </rPr>
          <t>Administrator:</t>
        </r>
        <r>
          <rPr>
            <sz val="14"/>
            <rFont val="宋体"/>
            <charset val="134"/>
          </rPr>
          <t xml:space="preserve">
0002166 9/23 792 pcs 华兴三楼B7</t>
        </r>
      </text>
    </comment>
    <comment ref="AE495" authorId="0">
      <text>
        <r>
          <rPr>
            <b/>
            <sz val="14"/>
            <rFont val="宋体"/>
            <charset val="134"/>
          </rPr>
          <t>Administrator:</t>
        </r>
        <r>
          <rPr>
            <sz val="14"/>
            <rFont val="宋体"/>
            <charset val="134"/>
          </rPr>
          <t xml:space="preserve">
9/3上 环保标贴纸 792 pcs
   UPC贴纸 792 pcs
9/3上 亚马逊外箱贴纸 33 pcs
/18上 Paper+Plastic ES回收环保标 792 pcs</t>
        </r>
      </text>
    </comment>
    <comment ref="AC496" authorId="0">
      <text>
        <r>
          <rPr>
            <b/>
            <sz val="14"/>
            <rFont val="宋体"/>
            <charset val="134"/>
          </rPr>
          <t>Administrator:</t>
        </r>
        <r>
          <rPr>
            <sz val="14"/>
            <rFont val="宋体"/>
            <charset val="134"/>
          </rPr>
          <t xml:space="preserve">
0002181 9/23 1352 pcs 华兴三楼B13
0002185 9/24 52 pcs B13
</t>
        </r>
      </text>
    </comment>
    <comment ref="AE496" authorId="0">
      <text>
        <r>
          <rPr>
            <b/>
            <sz val="12"/>
            <rFont val="宋体"/>
            <charset val="134"/>
          </rPr>
          <t>Administrator:</t>
        </r>
        <r>
          <rPr>
            <sz val="12"/>
            <rFont val="宋体"/>
            <charset val="134"/>
          </rPr>
          <t xml:space="preserve">
8/8上 客供警语贴纸球底部 1404 pcs
  客供警语贴纸，收藏指南 1404  pcs</t>
        </r>
      </text>
    </comment>
    <comment ref="AC497" authorId="0">
      <text>
        <r>
          <rPr>
            <b/>
            <sz val="14"/>
            <rFont val="宋体"/>
            <charset val="134"/>
          </rPr>
          <t>Administrator:</t>
        </r>
        <r>
          <rPr>
            <sz val="14"/>
            <rFont val="宋体"/>
            <charset val="134"/>
          </rPr>
          <t xml:space="preserve">
0002137 9/20 504 pcs 华兴三楼B8
</t>
        </r>
      </text>
    </comment>
    <comment ref="AE497" authorId="0">
      <text>
        <r>
          <rPr>
            <b/>
            <sz val="14"/>
            <rFont val="宋体"/>
            <charset val="134"/>
          </rPr>
          <t>Administrator:</t>
        </r>
        <r>
          <rPr>
            <sz val="14"/>
            <rFont val="宋体"/>
            <charset val="134"/>
          </rPr>
          <t xml:space="preserve">
9/3 环保标贴纸 1092 pcs
  空白贴纸 2184 pcs
9/6上 亚马逊外箱贴纸 45 pcs
</t>
        </r>
      </text>
    </comment>
    <comment ref="AC498" authorId="0">
      <text>
        <r>
          <rPr>
            <b/>
            <sz val="14"/>
            <rFont val="宋体"/>
            <charset val="134"/>
          </rPr>
          <t>Administrator:</t>
        </r>
        <r>
          <rPr>
            <sz val="14"/>
            <rFont val="宋体"/>
            <charset val="134"/>
          </rPr>
          <t xml:space="preserve">
0002137 9/20 1008 pcs 华兴三楼B8</t>
        </r>
      </text>
    </comment>
    <comment ref="AE498" authorId="0">
      <text>
        <r>
          <rPr>
            <b/>
            <sz val="14"/>
            <rFont val="宋体"/>
            <charset val="134"/>
          </rPr>
          <t>Administrator:</t>
        </r>
        <r>
          <rPr>
            <sz val="14"/>
            <rFont val="宋体"/>
            <charset val="134"/>
          </rPr>
          <t xml:space="preserve">
9/3 环保标贴纸 456 pcs
  空白贴纸 912 pcs
9/6上 亚马逊外箱贴纸 84 pcs
</t>
        </r>
      </text>
    </comment>
    <comment ref="AC499" authorId="0">
      <text>
        <r>
          <rPr>
            <b/>
            <sz val="14"/>
            <rFont val="宋体"/>
            <charset val="134"/>
          </rPr>
          <t>Administrator:</t>
        </r>
        <r>
          <rPr>
            <sz val="14"/>
            <rFont val="宋体"/>
            <charset val="134"/>
          </rPr>
          <t xml:space="preserve">
0002123 9/19 17850 pcs A30
0002137 9/20 3050 pcs 华兴三楼A30
0002124 9/20 9000 pcs A30</t>
        </r>
      </text>
    </comment>
    <comment ref="AE499" authorId="0">
      <text>
        <r>
          <rPr>
            <b/>
            <sz val="14"/>
            <rFont val="宋体"/>
            <charset val="134"/>
          </rPr>
          <t>Administrator:</t>
        </r>
        <r>
          <rPr>
            <sz val="14"/>
            <rFont val="宋体"/>
            <charset val="134"/>
          </rPr>
          <t xml:space="preserve">
8/28上 客供外箱条码贴纸 1212 pcs</t>
        </r>
      </text>
    </comment>
    <comment ref="AC500" authorId="0">
      <text>
        <r>
          <rPr>
            <b/>
            <sz val="14"/>
            <rFont val="宋体"/>
            <charset val="134"/>
          </rPr>
          <t>Administrator:</t>
        </r>
        <r>
          <rPr>
            <sz val="14"/>
            <rFont val="宋体"/>
            <charset val="134"/>
          </rPr>
          <t xml:space="preserve">
0002207 9/25 504 pcs 华兴三楼B12</t>
        </r>
      </text>
    </comment>
    <comment ref="AC501" authorId="0">
      <text>
        <r>
          <rPr>
            <b/>
            <sz val="14"/>
            <rFont val="宋体"/>
            <charset val="134"/>
          </rPr>
          <t>Administrator:</t>
        </r>
        <r>
          <rPr>
            <sz val="14"/>
            <rFont val="宋体"/>
            <charset val="134"/>
          </rPr>
          <t xml:space="preserve">
0002207 9/25 996 pcs华兴三楼B12
</t>
        </r>
      </text>
    </comment>
    <comment ref="AC502" authorId="0">
      <text>
        <r>
          <rPr>
            <b/>
            <sz val="14"/>
            <rFont val="宋体"/>
            <charset val="134"/>
          </rPr>
          <t>Administrator:</t>
        </r>
        <r>
          <rPr>
            <sz val="14"/>
            <rFont val="宋体"/>
            <charset val="134"/>
          </rPr>
          <t xml:space="preserve">
0002207 9/25 504 pcs华兴三楼B12
</t>
        </r>
      </text>
    </comment>
    <comment ref="AC503" authorId="0">
      <text>
        <r>
          <rPr>
            <b/>
            <sz val="14"/>
            <rFont val="宋体"/>
            <charset val="134"/>
          </rPr>
          <t>Administrator:</t>
        </r>
        <r>
          <rPr>
            <sz val="14"/>
            <rFont val="宋体"/>
            <charset val="134"/>
          </rPr>
          <t xml:space="preserve">
0002200 9/24 2496 pcs 华兴三楼B9</t>
        </r>
      </text>
    </comment>
    <comment ref="AE503" authorId="0">
      <text>
        <r>
          <rPr>
            <b/>
            <sz val="14"/>
            <rFont val="宋体"/>
            <charset val="134"/>
          </rPr>
          <t>Administrator:</t>
        </r>
        <r>
          <rPr>
            <sz val="14"/>
            <rFont val="宋体"/>
            <charset val="134"/>
          </rPr>
          <t xml:space="preserve">
9/2上价格贴纸 2496 pcs
93上 客供外箱贴纸 104 pcs</t>
        </r>
      </text>
    </comment>
    <comment ref="AC504" authorId="0">
      <text>
        <r>
          <rPr>
            <b/>
            <sz val="14"/>
            <rFont val="宋体"/>
            <charset val="134"/>
          </rPr>
          <t>Administrator:</t>
        </r>
        <r>
          <rPr>
            <sz val="14"/>
            <rFont val="宋体"/>
            <charset val="134"/>
          </rPr>
          <t xml:space="preserve">
0002181 9/23 14250 pcs华兴三楼A28
0002170 9/23 1570 pcs 华兴三楼A28</t>
        </r>
      </text>
    </comment>
    <comment ref="AE504" authorId="0">
      <text>
        <r>
          <rPr>
            <b/>
            <sz val="14"/>
            <rFont val="宋体"/>
            <charset val="134"/>
          </rPr>
          <t>Administrator:</t>
        </r>
        <r>
          <rPr>
            <sz val="14"/>
            <rFont val="宋体"/>
            <charset val="134"/>
          </rPr>
          <t xml:space="preserve">
9/10上 客供外箱贴纸 1212 pcs</t>
        </r>
      </text>
    </comment>
    <comment ref="AC505" authorId="0">
      <text>
        <r>
          <rPr>
            <b/>
            <sz val="14"/>
            <rFont val="宋体"/>
            <charset val="134"/>
          </rPr>
          <t>Administrator:</t>
        </r>
        <r>
          <rPr>
            <sz val="14"/>
            <rFont val="宋体"/>
            <charset val="134"/>
          </rPr>
          <t xml:space="preserve">
0002166 9/23 528 pcs华兴三楼B7
</t>
        </r>
      </text>
    </comment>
    <comment ref="AE505" authorId="0">
      <text>
        <r>
          <rPr>
            <b/>
            <sz val="14"/>
            <rFont val="宋体"/>
            <charset val="134"/>
          </rPr>
          <t>Administrator:</t>
        </r>
        <r>
          <rPr>
            <sz val="14"/>
            <rFont val="宋体"/>
            <charset val="134"/>
          </rPr>
          <t xml:space="preserve">
8/21上 客供RFID贴纸 528 pcs
8/27上 粉色贴纸 44 pcs
</t>
        </r>
      </text>
    </comment>
    <comment ref="AC506" authorId="0">
      <text>
        <r>
          <rPr>
            <b/>
            <sz val="14"/>
            <rFont val="宋体"/>
            <charset val="134"/>
          </rPr>
          <t>Administrator:</t>
        </r>
        <r>
          <rPr>
            <sz val="14"/>
            <rFont val="宋体"/>
            <charset val="134"/>
          </rPr>
          <t xml:space="preserve">
0001992 9/26 1704 pcsA一楼C7
</t>
        </r>
      </text>
    </comment>
    <comment ref="AE506" authorId="0">
      <text>
        <r>
          <rPr>
            <b/>
            <sz val="14"/>
            <rFont val="宋体"/>
            <charset val="134"/>
          </rPr>
          <t>Administrator:</t>
        </r>
        <r>
          <rPr>
            <sz val="14"/>
            <rFont val="宋体"/>
            <charset val="134"/>
          </rPr>
          <t xml:space="preserve">
9/19上 客供RFID贴纸 12672 pcs</t>
        </r>
      </text>
    </comment>
    <comment ref="AC507" authorId="0">
      <text>
        <r>
          <rPr>
            <b/>
            <sz val="14"/>
            <rFont val="宋体"/>
            <charset val="134"/>
          </rPr>
          <t>Administrator:</t>
        </r>
        <r>
          <rPr>
            <sz val="14"/>
            <rFont val="宋体"/>
            <charset val="134"/>
          </rPr>
          <t xml:space="preserve">
0001992 9/26 1812 pcsA一楼C7
</t>
        </r>
      </text>
    </comment>
    <comment ref="AC508" authorId="0">
      <text>
        <r>
          <rPr>
            <b/>
            <sz val="14"/>
            <rFont val="宋体"/>
            <charset val="134"/>
          </rPr>
          <t>Administrator:</t>
        </r>
        <r>
          <rPr>
            <sz val="14"/>
            <rFont val="宋体"/>
            <charset val="134"/>
          </rPr>
          <t xml:space="preserve">
0001992 9/26 2436 pcs A一楼C7
</t>
        </r>
      </text>
    </comment>
    <comment ref="AC509" authorId="0">
      <text>
        <r>
          <rPr>
            <b/>
            <sz val="14"/>
            <rFont val="宋体"/>
            <charset val="134"/>
          </rPr>
          <t>Administrator:</t>
        </r>
        <r>
          <rPr>
            <sz val="14"/>
            <rFont val="宋体"/>
            <charset val="134"/>
          </rPr>
          <t xml:space="preserve">
0001992 9/26 1368 pcsA一楼C7
</t>
        </r>
      </text>
    </comment>
    <comment ref="AC510" authorId="0">
      <text>
        <r>
          <rPr>
            <b/>
            <sz val="14"/>
            <rFont val="宋体"/>
            <charset val="134"/>
          </rPr>
          <t>Administrator:</t>
        </r>
        <r>
          <rPr>
            <sz val="14"/>
            <rFont val="宋体"/>
            <charset val="134"/>
          </rPr>
          <t xml:space="preserve">
0001992 9/26 1632 pcsA一楼C7
</t>
        </r>
      </text>
    </comment>
    <comment ref="AC511" authorId="0">
      <text>
        <r>
          <rPr>
            <b/>
            <sz val="14"/>
            <rFont val="宋体"/>
            <charset val="134"/>
          </rPr>
          <t>Administrator:</t>
        </r>
        <r>
          <rPr>
            <sz val="14"/>
            <rFont val="宋体"/>
            <charset val="134"/>
          </rPr>
          <t xml:space="preserve">
0001992 9/26 1608 pcs A一楼C7
</t>
        </r>
      </text>
    </comment>
    <comment ref="AC512" authorId="0">
      <text>
        <r>
          <rPr>
            <b/>
            <sz val="14"/>
            <rFont val="宋体"/>
            <charset val="134"/>
          </rPr>
          <t>Administrator:</t>
        </r>
        <r>
          <rPr>
            <sz val="14"/>
            <rFont val="宋体"/>
            <charset val="134"/>
          </rPr>
          <t xml:space="preserve">
0001992 9/26 2100 pcs A一楼C7</t>
        </r>
      </text>
    </comment>
    <comment ref="AC513" authorId="0">
      <text>
        <r>
          <rPr>
            <b/>
            <sz val="9"/>
            <rFont val="宋体"/>
            <charset val="134"/>
          </rPr>
          <t>Administrator:</t>
        </r>
        <r>
          <rPr>
            <sz val="9"/>
            <rFont val="宋体"/>
            <charset val="134"/>
          </rPr>
          <t xml:space="preserve">
</t>
        </r>
        <r>
          <rPr>
            <sz val="10"/>
            <rFont val="宋体"/>
            <charset val="134"/>
          </rPr>
          <t>0002030 10/7 9625pcs</t>
        </r>
      </text>
    </comment>
    <comment ref="AC514" authorId="0">
      <text>
        <r>
          <rPr>
            <b/>
            <sz val="9"/>
            <rFont val="宋体"/>
            <charset val="134"/>
          </rPr>
          <t>Administrator:</t>
        </r>
        <r>
          <rPr>
            <sz val="9"/>
            <rFont val="宋体"/>
            <charset val="134"/>
          </rPr>
          <t xml:space="preserve">
</t>
        </r>
        <r>
          <rPr>
            <sz val="11"/>
            <rFont val="宋体"/>
            <charset val="134"/>
          </rPr>
          <t xml:space="preserve">0002030 10/7 9625pcs
</t>
        </r>
      </text>
    </comment>
    <comment ref="AC515" authorId="0">
      <text>
        <r>
          <rPr>
            <b/>
            <sz val="9"/>
            <rFont val="宋体"/>
            <charset val="134"/>
          </rPr>
          <t>Administrator:</t>
        </r>
        <r>
          <rPr>
            <sz val="9"/>
            <rFont val="宋体"/>
            <charset val="134"/>
          </rPr>
          <t xml:space="preserve">
</t>
        </r>
        <r>
          <rPr>
            <sz val="11"/>
            <rFont val="宋体"/>
            <charset val="134"/>
          </rPr>
          <t xml:space="preserve">0002030 10/7 20000pcs
</t>
        </r>
      </text>
    </comment>
    <comment ref="AE515" authorId="0">
      <text>
        <r>
          <rPr>
            <b/>
            <sz val="14"/>
            <rFont val="宋体"/>
            <charset val="134"/>
          </rPr>
          <t>Administrator:</t>
        </r>
        <r>
          <rPr>
            <sz val="14"/>
            <rFont val="宋体"/>
            <charset val="134"/>
          </rPr>
          <t xml:space="preserve">
9/10上 客供外箱贴纸 800 pcs</t>
        </r>
      </text>
    </comment>
    <comment ref="AC516" authorId="0">
      <text>
        <r>
          <rPr>
            <b/>
            <sz val="9"/>
            <rFont val="宋体"/>
            <charset val="134"/>
          </rPr>
          <t>Administrator:</t>
        </r>
        <r>
          <rPr>
            <sz val="9"/>
            <rFont val="宋体"/>
            <charset val="134"/>
          </rPr>
          <t xml:space="preserve">
</t>
        </r>
        <r>
          <rPr>
            <sz val="12"/>
            <rFont val="宋体"/>
            <charset val="134"/>
          </rPr>
          <t>0002050 10/8 5424pcs华3B3</t>
        </r>
      </text>
    </comment>
    <comment ref="AE516" authorId="0">
      <text>
        <r>
          <rPr>
            <b/>
            <sz val="14"/>
            <rFont val="宋体"/>
            <charset val="134"/>
          </rPr>
          <t>Administrator:</t>
        </r>
        <r>
          <rPr>
            <sz val="14"/>
            <rFont val="宋体"/>
            <charset val="134"/>
          </rPr>
          <t xml:space="preserve">
9/23上 客供RFID贴纸 5424 pcs</t>
        </r>
      </text>
    </comment>
    <comment ref="AC517" authorId="0">
      <text>
        <r>
          <rPr>
            <b/>
            <sz val="9"/>
            <rFont val="宋体"/>
            <charset val="134"/>
          </rPr>
          <t>Administrator:</t>
        </r>
        <r>
          <rPr>
            <sz val="9"/>
            <rFont val="宋体"/>
            <charset val="134"/>
          </rPr>
          <t xml:space="preserve">
</t>
        </r>
        <r>
          <rPr>
            <sz val="12"/>
            <rFont val="宋体"/>
            <charset val="134"/>
          </rPr>
          <t>0002050 10/8 8316pcs
华3B3</t>
        </r>
      </text>
    </comment>
    <comment ref="AE517" authorId="0">
      <text>
        <r>
          <rPr>
            <b/>
            <sz val="14"/>
            <rFont val="宋体"/>
            <charset val="134"/>
          </rPr>
          <t>Administrator:</t>
        </r>
        <r>
          <rPr>
            <sz val="14"/>
            <rFont val="宋体"/>
            <charset val="134"/>
          </rPr>
          <t xml:space="preserve">
9/23上 客供RFID贴纸 8316 pcs</t>
        </r>
      </text>
    </comment>
    <comment ref="AC518" authorId="0">
      <text>
        <r>
          <rPr>
            <b/>
            <sz val="9"/>
            <rFont val="宋体"/>
            <charset val="134"/>
          </rPr>
          <t>Administrator:</t>
        </r>
        <r>
          <rPr>
            <sz val="9"/>
            <rFont val="宋体"/>
            <charset val="134"/>
          </rPr>
          <t xml:space="preserve">
</t>
        </r>
        <r>
          <rPr>
            <sz val="12"/>
            <rFont val="宋体"/>
            <charset val="134"/>
          </rPr>
          <t>0002050 10/8 9672pcs
华3B3</t>
        </r>
      </text>
    </comment>
    <comment ref="AE518" authorId="0">
      <text>
        <r>
          <rPr>
            <b/>
            <sz val="14"/>
            <rFont val="宋体"/>
            <charset val="134"/>
          </rPr>
          <t>Administrator:</t>
        </r>
        <r>
          <rPr>
            <sz val="14"/>
            <rFont val="宋体"/>
            <charset val="134"/>
          </rPr>
          <t xml:space="preserve">
9/23上 客供RFID贴纸 9672 pcs</t>
        </r>
      </text>
    </comment>
    <comment ref="AC519" authorId="0">
      <text>
        <r>
          <rPr>
            <b/>
            <sz val="9"/>
            <rFont val="宋体"/>
            <charset val="134"/>
          </rPr>
          <t>Administrator:</t>
        </r>
        <r>
          <rPr>
            <sz val="9"/>
            <rFont val="宋体"/>
            <charset val="134"/>
          </rPr>
          <t xml:space="preserve">
</t>
        </r>
        <r>
          <rPr>
            <sz val="12"/>
            <rFont val="宋体"/>
            <charset val="134"/>
          </rPr>
          <t>0002050 10/8 6492pcs
华3B3</t>
        </r>
      </text>
    </comment>
    <comment ref="AE519" authorId="0">
      <text>
        <r>
          <rPr>
            <b/>
            <sz val="14"/>
            <rFont val="宋体"/>
            <charset val="134"/>
          </rPr>
          <t>Administrator:</t>
        </r>
        <r>
          <rPr>
            <sz val="14"/>
            <rFont val="宋体"/>
            <charset val="134"/>
          </rPr>
          <t xml:space="preserve">
9/23上 客供RFID贴纸 6492 pcs</t>
        </r>
      </text>
    </comment>
    <comment ref="AC520" authorId="0">
      <text>
        <r>
          <rPr>
            <b/>
            <sz val="9"/>
            <rFont val="宋体"/>
            <charset val="134"/>
          </rPr>
          <t>Administrator:</t>
        </r>
        <r>
          <rPr>
            <sz val="9"/>
            <rFont val="宋体"/>
            <charset val="134"/>
          </rPr>
          <t xml:space="preserve">
</t>
        </r>
        <r>
          <rPr>
            <sz val="12"/>
            <rFont val="宋体"/>
            <charset val="134"/>
          </rPr>
          <t>0002050 10/8 6396pcs</t>
        </r>
        <r>
          <rPr>
            <sz val="9"/>
            <rFont val="宋体"/>
            <charset val="134"/>
          </rPr>
          <t xml:space="preserve">
华3B3</t>
        </r>
      </text>
    </comment>
    <comment ref="AE520" authorId="0">
      <text>
        <r>
          <rPr>
            <b/>
            <sz val="14"/>
            <rFont val="宋体"/>
            <charset val="134"/>
          </rPr>
          <t>Administrator:</t>
        </r>
        <r>
          <rPr>
            <sz val="14"/>
            <rFont val="宋体"/>
            <charset val="134"/>
          </rPr>
          <t xml:space="preserve">
9/23上 客供RFID贴纸 6396 pcs</t>
        </r>
      </text>
    </comment>
    <comment ref="AC521" authorId="0">
      <text>
        <r>
          <rPr>
            <b/>
            <sz val="9"/>
            <rFont val="宋体"/>
            <charset val="134"/>
          </rPr>
          <t>Administrator:</t>
        </r>
        <r>
          <rPr>
            <sz val="9"/>
            <rFont val="宋体"/>
            <charset val="134"/>
          </rPr>
          <t xml:space="preserve">
</t>
        </r>
        <r>
          <rPr>
            <sz val="12"/>
            <rFont val="宋体"/>
            <charset val="134"/>
          </rPr>
          <t>0002050 10/8 6744pcs
华3B3</t>
        </r>
      </text>
    </comment>
    <comment ref="AE521" authorId="0">
      <text>
        <r>
          <rPr>
            <b/>
            <sz val="14"/>
            <rFont val="宋体"/>
            <charset val="134"/>
          </rPr>
          <t>Administrator:</t>
        </r>
        <r>
          <rPr>
            <sz val="14"/>
            <rFont val="宋体"/>
            <charset val="134"/>
          </rPr>
          <t xml:space="preserve">
9/23上 客供RFID贴纸 6744 pcs</t>
        </r>
      </text>
    </comment>
    <comment ref="AC522" authorId="0">
      <text>
        <r>
          <rPr>
            <b/>
            <sz val="9"/>
            <rFont val="宋体"/>
            <charset val="134"/>
          </rPr>
          <t>Administrator:</t>
        </r>
        <r>
          <rPr>
            <sz val="9"/>
            <rFont val="宋体"/>
            <charset val="134"/>
          </rPr>
          <t xml:space="preserve">
</t>
        </r>
        <r>
          <rPr>
            <sz val="12"/>
            <rFont val="宋体"/>
            <charset val="134"/>
          </rPr>
          <t>0002050 10/8 7200pcs
华3B3</t>
        </r>
      </text>
    </comment>
    <comment ref="AE522" authorId="0">
      <text>
        <r>
          <rPr>
            <b/>
            <sz val="14"/>
            <rFont val="宋体"/>
            <charset val="134"/>
          </rPr>
          <t>Administrator:</t>
        </r>
        <r>
          <rPr>
            <sz val="14"/>
            <rFont val="宋体"/>
            <charset val="134"/>
          </rPr>
          <t xml:space="preserve">
9/23上 客供RFID贴纸 7200 pcs</t>
        </r>
      </text>
    </comment>
    <comment ref="AC523" authorId="0">
      <text>
        <r>
          <rPr>
            <b/>
            <sz val="9"/>
            <rFont val="宋体"/>
            <charset val="134"/>
          </rPr>
          <t>Administrator:</t>
        </r>
        <r>
          <rPr>
            <sz val="9"/>
            <rFont val="宋体"/>
            <charset val="134"/>
          </rPr>
          <t xml:space="preserve">
0002057 10/9 24pcs华3B13</t>
        </r>
      </text>
    </comment>
    <comment ref="AE523" authorId="0">
      <text>
        <r>
          <rPr>
            <b/>
            <sz val="14"/>
            <rFont val="宋体"/>
            <charset val="134"/>
          </rPr>
          <t>Administrator:</t>
        </r>
        <r>
          <rPr>
            <sz val="14"/>
            <rFont val="宋体"/>
            <charset val="134"/>
          </rPr>
          <t xml:space="preserve">
9/23上 UPC贴纸 24 pcs
9/26上 客供亚马逊外箱贴纸 1 pcs</t>
        </r>
      </text>
    </comment>
    <comment ref="AC524" authorId="0">
      <text>
        <r>
          <rPr>
            <b/>
            <sz val="9"/>
            <rFont val="宋体"/>
            <charset val="134"/>
          </rPr>
          <t>Administrator:</t>
        </r>
        <r>
          <rPr>
            <sz val="9"/>
            <rFont val="宋体"/>
            <charset val="134"/>
          </rPr>
          <t xml:space="preserve">
0002056 10/9 24pcs华3B13</t>
        </r>
      </text>
    </comment>
    <comment ref="AE524" authorId="0">
      <text>
        <r>
          <rPr>
            <b/>
            <sz val="14"/>
            <rFont val="宋体"/>
            <charset val="134"/>
          </rPr>
          <t>Administrator:</t>
        </r>
        <r>
          <rPr>
            <sz val="14"/>
            <rFont val="宋体"/>
            <charset val="134"/>
          </rPr>
          <t xml:space="preserve">
9/23上 UPC贴纸 24 pcs
9/26上 客供亚马逊外箱贴纸 1 pcs</t>
        </r>
      </text>
    </comment>
    <comment ref="AC525" authorId="0">
      <text>
        <r>
          <rPr>
            <b/>
            <sz val="9"/>
            <rFont val="宋体"/>
            <charset val="134"/>
          </rPr>
          <t>Administrator:</t>
        </r>
        <r>
          <rPr>
            <sz val="9"/>
            <rFont val="宋体"/>
            <charset val="134"/>
          </rPr>
          <t xml:space="preserve">
0002056 10/9 24pcs
华3B13</t>
        </r>
      </text>
    </comment>
    <comment ref="AE525" authorId="0">
      <text>
        <r>
          <rPr>
            <b/>
            <sz val="14"/>
            <rFont val="宋体"/>
            <charset val="134"/>
          </rPr>
          <t>Administrator:</t>
        </r>
        <r>
          <rPr>
            <sz val="14"/>
            <rFont val="宋体"/>
            <charset val="134"/>
          </rPr>
          <t xml:space="preserve">
9/23上 UPC贴纸 24 pcs
9/26上 客供亚马逊外箱贴纸 1 pcs</t>
        </r>
      </text>
    </comment>
    <comment ref="AC526" authorId="0">
      <text>
        <r>
          <rPr>
            <b/>
            <sz val="9"/>
            <rFont val="宋体"/>
            <charset val="134"/>
          </rPr>
          <t>Administrator:</t>
        </r>
        <r>
          <rPr>
            <sz val="9"/>
            <rFont val="宋体"/>
            <charset val="134"/>
          </rPr>
          <t xml:space="preserve">
0002056 10/9 24pcs
华3B13</t>
        </r>
      </text>
    </comment>
    <comment ref="AE526" authorId="0">
      <text>
        <r>
          <rPr>
            <b/>
            <sz val="14"/>
            <rFont val="宋体"/>
            <charset val="134"/>
          </rPr>
          <t>Administrator:</t>
        </r>
        <r>
          <rPr>
            <sz val="14"/>
            <rFont val="宋体"/>
            <charset val="134"/>
          </rPr>
          <t xml:space="preserve">
9/23上 UPC贴纸 24 pcs
9/26上 客供亚马逊外箱贴纸 1 pcs</t>
        </r>
      </text>
    </comment>
    <comment ref="AC527" authorId="0">
      <text>
        <r>
          <rPr>
            <b/>
            <sz val="9"/>
            <rFont val="宋体"/>
            <charset val="134"/>
          </rPr>
          <t>Administrator:</t>
        </r>
        <r>
          <rPr>
            <sz val="9"/>
            <rFont val="宋体"/>
            <charset val="134"/>
          </rPr>
          <t xml:space="preserve">
0002056 10/9 24pcs
华3B13</t>
        </r>
      </text>
    </comment>
    <comment ref="AE527" authorId="0">
      <text>
        <r>
          <rPr>
            <b/>
            <sz val="14"/>
            <rFont val="宋体"/>
            <charset val="134"/>
          </rPr>
          <t>Administrator:</t>
        </r>
        <r>
          <rPr>
            <sz val="14"/>
            <rFont val="宋体"/>
            <charset val="134"/>
          </rPr>
          <t xml:space="preserve">
9/23上 UPC贴纸 24 pcs
9/26上 客供亚马逊外箱贴纸 1 pcs</t>
        </r>
      </text>
    </comment>
    <comment ref="AC528" authorId="0">
      <text>
        <r>
          <rPr>
            <b/>
            <sz val="9"/>
            <rFont val="宋体"/>
            <charset val="134"/>
          </rPr>
          <t>Administrator:</t>
        </r>
        <r>
          <rPr>
            <sz val="9"/>
            <rFont val="宋体"/>
            <charset val="134"/>
          </rPr>
          <t xml:space="preserve">
0002056 10/9 48pcs
华3B13</t>
        </r>
      </text>
    </comment>
    <comment ref="AE528" authorId="0">
      <text>
        <r>
          <rPr>
            <b/>
            <sz val="14"/>
            <rFont val="宋体"/>
            <charset val="134"/>
          </rPr>
          <t>Administrator:</t>
        </r>
        <r>
          <rPr>
            <sz val="14"/>
            <rFont val="宋体"/>
            <charset val="134"/>
          </rPr>
          <t xml:space="preserve">
9/23上 UPC贴纸 48 pcs9/26上 客供亚马逊外箱贴纸 2pcs
</t>
        </r>
      </text>
    </comment>
    <comment ref="AC529" authorId="0">
      <text>
        <r>
          <rPr>
            <b/>
            <sz val="9"/>
            <rFont val="宋体"/>
            <charset val="134"/>
          </rPr>
          <t>Administrator:</t>
        </r>
        <r>
          <rPr>
            <sz val="9"/>
            <rFont val="宋体"/>
            <charset val="134"/>
          </rPr>
          <t xml:space="preserve">
0002056 10/9 24pcs
华3B13</t>
        </r>
      </text>
    </comment>
    <comment ref="AE529" authorId="0">
      <text>
        <r>
          <rPr>
            <b/>
            <sz val="14"/>
            <rFont val="宋体"/>
            <charset val="134"/>
          </rPr>
          <t>Administrator:</t>
        </r>
        <r>
          <rPr>
            <sz val="14"/>
            <rFont val="宋体"/>
            <charset val="134"/>
          </rPr>
          <t xml:space="preserve">
9/23上 UPC贴纸 24 pcs
9/26上 客供亚马逊外箱贴纸 1 pcs</t>
        </r>
      </text>
    </comment>
    <comment ref="AC530" authorId="0">
      <text>
        <r>
          <rPr>
            <b/>
            <sz val="9"/>
            <rFont val="宋体"/>
            <charset val="134"/>
          </rPr>
          <t>Administrator:</t>
        </r>
        <r>
          <rPr>
            <sz val="9"/>
            <rFont val="宋体"/>
            <charset val="134"/>
          </rPr>
          <t xml:space="preserve">
0002056 10/9 24pcs
华3B13</t>
        </r>
      </text>
    </comment>
    <comment ref="AE530" authorId="0">
      <text>
        <r>
          <rPr>
            <b/>
            <sz val="14"/>
            <rFont val="宋体"/>
            <charset val="134"/>
          </rPr>
          <t>Administrator:</t>
        </r>
        <r>
          <rPr>
            <sz val="14"/>
            <rFont val="宋体"/>
            <charset val="134"/>
          </rPr>
          <t xml:space="preserve">
9/23上 空白贴纸 48 pcs
9/26上 客供亚马逊外箱贴纸 2 pcs</t>
        </r>
      </text>
    </comment>
    <comment ref="AC531" authorId="0">
      <text>
        <r>
          <rPr>
            <b/>
            <sz val="9"/>
            <rFont val="宋体"/>
            <charset val="134"/>
          </rPr>
          <t>Administrator:</t>
        </r>
        <r>
          <rPr>
            <sz val="9"/>
            <rFont val="宋体"/>
            <charset val="134"/>
          </rPr>
          <t xml:space="preserve">
0002057 10/9 12pcs
华3B13</t>
        </r>
      </text>
    </comment>
    <comment ref="AE531" authorId="0">
      <text>
        <r>
          <rPr>
            <b/>
            <sz val="14"/>
            <rFont val="宋体"/>
            <charset val="134"/>
          </rPr>
          <t>Administrator:</t>
        </r>
        <r>
          <rPr>
            <sz val="14"/>
            <rFont val="宋体"/>
            <charset val="134"/>
          </rPr>
          <t xml:space="preserve">
9/23上 空白贴纸 24 pcs
9/26上 客供亚马逊外箱贴纸 1 pcs
</t>
        </r>
      </text>
    </comment>
    <comment ref="AC532" authorId="0">
      <text>
        <r>
          <rPr>
            <b/>
            <sz val="9"/>
            <rFont val="宋体"/>
            <charset val="134"/>
          </rPr>
          <t>Administrator:</t>
        </r>
        <r>
          <rPr>
            <sz val="9"/>
            <rFont val="宋体"/>
            <charset val="134"/>
          </rPr>
          <t xml:space="preserve">
0002057 10/9 36pcs
华3B13</t>
        </r>
      </text>
    </comment>
    <comment ref="AE532" authorId="0">
      <text>
        <r>
          <rPr>
            <b/>
            <sz val="14"/>
            <rFont val="宋体"/>
            <charset val="134"/>
          </rPr>
          <t>Administrator:</t>
        </r>
        <r>
          <rPr>
            <sz val="14"/>
            <rFont val="宋体"/>
            <charset val="134"/>
          </rPr>
          <t xml:space="preserve">
9/23上 空白贴纸 72 pcs
9/26上 客供亚马逊外箱贴纸 3 pcs
</t>
        </r>
      </text>
    </comment>
    <comment ref="AC533" authorId="0">
      <text>
        <r>
          <rPr>
            <b/>
            <sz val="9"/>
            <rFont val="宋体"/>
            <charset val="134"/>
          </rPr>
          <t>Administrator:</t>
        </r>
        <r>
          <rPr>
            <sz val="9"/>
            <rFont val="宋体"/>
            <charset val="134"/>
          </rPr>
          <t xml:space="preserve">
0002057 10/9 96pcs
华3B13</t>
        </r>
      </text>
    </comment>
    <comment ref="AE533" authorId="0">
      <text>
        <r>
          <rPr>
            <b/>
            <sz val="14"/>
            <rFont val="宋体"/>
            <charset val="134"/>
          </rPr>
          <t>Administrator:</t>
        </r>
        <r>
          <rPr>
            <sz val="14"/>
            <rFont val="宋体"/>
            <charset val="134"/>
          </rPr>
          <t xml:space="preserve">
9/23上 空白贴纸 192 pcs
9/26上 客供亚马逊外箱贴纸 8 pcs
</t>
        </r>
      </text>
    </comment>
    <comment ref="AC534" authorId="0">
      <text>
        <r>
          <rPr>
            <b/>
            <sz val="9"/>
            <rFont val="宋体"/>
            <charset val="134"/>
          </rPr>
          <t>Administrator:</t>
        </r>
        <r>
          <rPr>
            <sz val="9"/>
            <rFont val="宋体"/>
            <charset val="134"/>
          </rPr>
          <t xml:space="preserve">
0002058 10/9 44250pcs
华3A17
0002061 10/9 35750pcs华3A17</t>
        </r>
      </text>
    </comment>
    <comment ref="AE534" authorId="0">
      <text>
        <r>
          <rPr>
            <b/>
            <sz val="14"/>
            <rFont val="宋体"/>
            <charset val="134"/>
          </rPr>
          <t>Administrator:</t>
        </r>
        <r>
          <rPr>
            <sz val="14"/>
            <rFont val="宋体"/>
            <charset val="134"/>
          </rPr>
          <t xml:space="preserve">
9/10上 客供外箱贴纸 3232 pcs</t>
        </r>
      </text>
    </comment>
    <comment ref="AC535" authorId="0">
      <text>
        <r>
          <rPr>
            <b/>
            <sz val="9"/>
            <rFont val="宋体"/>
            <charset val="134"/>
          </rPr>
          <t>Administrator:</t>
        </r>
        <r>
          <rPr>
            <sz val="9"/>
            <rFont val="宋体"/>
            <charset val="134"/>
          </rPr>
          <t xml:space="preserve">
0002076 10/10 5616pcs华3A15</t>
        </r>
      </text>
    </comment>
    <comment ref="AC536" authorId="0">
      <text>
        <r>
          <rPr>
            <b/>
            <sz val="9"/>
            <rFont val="宋体"/>
            <charset val="134"/>
          </rPr>
          <t>Administrator:</t>
        </r>
        <r>
          <rPr>
            <sz val="9"/>
            <rFont val="宋体"/>
            <charset val="134"/>
          </rPr>
          <t xml:space="preserve">
0002057 10/9 672pcs
华3B7</t>
        </r>
      </text>
    </comment>
    <comment ref="AE536" authorId="0">
      <text>
        <r>
          <rPr>
            <b/>
            <sz val="14"/>
            <rFont val="宋体"/>
            <charset val="134"/>
          </rPr>
          <t>Administrator:</t>
        </r>
        <r>
          <rPr>
            <sz val="14"/>
            <rFont val="宋体"/>
            <charset val="134"/>
          </rPr>
          <t xml:space="preserve">
8/21上 客供RFID贴纸 672 pcs
8/27上 粉色贴纸 56 pcs</t>
        </r>
      </text>
    </comment>
    <comment ref="AC537" authorId="0">
      <text>
        <r>
          <rPr>
            <b/>
            <sz val="9"/>
            <rFont val="宋体"/>
            <charset val="134"/>
          </rPr>
          <t>Administrator:</t>
        </r>
        <r>
          <rPr>
            <sz val="9"/>
            <rFont val="宋体"/>
            <charset val="134"/>
          </rPr>
          <t xml:space="preserve">
0002219 10/11 2301pcs</t>
        </r>
      </text>
    </comment>
    <comment ref="AE537" authorId="0">
      <text>
        <r>
          <rPr>
            <b/>
            <sz val="14"/>
            <rFont val="宋体"/>
            <charset val="134"/>
          </rPr>
          <t>Administrator:</t>
        </r>
        <r>
          <rPr>
            <sz val="14"/>
            <rFont val="宋体"/>
            <charset val="134"/>
          </rPr>
          <t xml:space="preserve">
9/29上 SSCC外箱贴纸 177 pcs</t>
        </r>
      </text>
    </comment>
    <comment ref="AC538" authorId="0">
      <text>
        <r>
          <rPr>
            <b/>
            <sz val="14"/>
            <rFont val="宋体"/>
            <charset val="134"/>
          </rPr>
          <t>Administrator:</t>
        </r>
        <r>
          <rPr>
            <sz val="14"/>
            <rFont val="宋体"/>
            <charset val="134"/>
          </rPr>
          <t xml:space="preserve">
0002648 10/14 1512 pcs华兴三楼B13
</t>
        </r>
      </text>
    </comment>
    <comment ref="AE538" authorId="0">
      <text>
        <r>
          <rPr>
            <b/>
            <sz val="14"/>
            <rFont val="宋体"/>
            <charset val="134"/>
          </rPr>
          <t>Administrator:</t>
        </r>
        <r>
          <rPr>
            <sz val="14"/>
            <rFont val="宋体"/>
            <charset val="134"/>
          </rPr>
          <t xml:space="preserve">
9/2上价格贴纸 1512 pcs
9/3上 客供外箱贴纸 63 pcs</t>
        </r>
      </text>
    </comment>
    <comment ref="AC539" authorId="0">
      <text>
        <r>
          <rPr>
            <b/>
            <sz val="14"/>
            <rFont val="宋体"/>
            <charset val="134"/>
          </rPr>
          <t>Administrator:</t>
        </r>
        <r>
          <rPr>
            <sz val="14"/>
            <rFont val="宋体"/>
            <charset val="134"/>
          </rPr>
          <t xml:space="preserve">
0002648 10/14 6000 pcs华兴三楼A26
</t>
        </r>
      </text>
    </comment>
    <comment ref="AC540" authorId="0">
      <text>
        <r>
          <rPr>
            <b/>
            <sz val="14"/>
            <rFont val="宋体"/>
            <charset val="134"/>
          </rPr>
          <t>Administrator:</t>
        </r>
        <r>
          <rPr>
            <sz val="14"/>
            <rFont val="宋体"/>
            <charset val="134"/>
          </rPr>
          <t xml:space="preserve">
0002649 10/14 520 pcs 华兴三楼A27</t>
        </r>
      </text>
    </comment>
    <comment ref="AE540" authorId="0">
      <text>
        <r>
          <rPr>
            <b/>
            <sz val="14"/>
            <rFont val="宋体"/>
            <charset val="134"/>
          </rPr>
          <t>Administrator:</t>
        </r>
        <r>
          <rPr>
            <sz val="14"/>
            <rFont val="宋体"/>
            <charset val="134"/>
          </rPr>
          <t xml:space="preserve">
9/20上 进口商贴纸 520 pcs</t>
        </r>
      </text>
    </comment>
    <comment ref="AC541" authorId="0">
      <text>
        <r>
          <rPr>
            <b/>
            <sz val="9"/>
            <rFont val="宋体"/>
            <charset val="134"/>
          </rPr>
          <t>Administrator:</t>
        </r>
        <r>
          <rPr>
            <sz val="9"/>
            <rFont val="宋体"/>
            <charset val="134"/>
          </rPr>
          <t xml:space="preserve">
0002709 10/10 2000pcs</t>
        </r>
      </text>
    </comment>
    <comment ref="AE541" authorId="0">
      <text>
        <r>
          <rPr>
            <b/>
            <sz val="14"/>
            <rFont val="宋体"/>
            <charset val="134"/>
          </rPr>
          <t>Administrator:</t>
        </r>
        <r>
          <rPr>
            <sz val="14"/>
            <rFont val="宋体"/>
            <charset val="134"/>
          </rPr>
          <t xml:space="preserve">
9/23上 德国callout贴纸 2000 pcs</t>
        </r>
      </text>
    </comment>
    <comment ref="AC542" authorId="0">
      <text>
        <r>
          <rPr>
            <b/>
            <sz val="9"/>
            <rFont val="宋体"/>
            <charset val="134"/>
          </rPr>
          <t>Administrator:</t>
        </r>
        <r>
          <rPr>
            <sz val="9"/>
            <rFont val="宋体"/>
            <charset val="134"/>
          </rPr>
          <t xml:space="preserve">
0002622 10/9 504pcs华3B8</t>
        </r>
      </text>
    </comment>
    <comment ref="AE542" authorId="0">
      <text>
        <r>
          <rPr>
            <b/>
            <sz val="14"/>
            <rFont val="宋体"/>
            <charset val="134"/>
          </rPr>
          <t>Administrator:</t>
        </r>
        <r>
          <rPr>
            <sz val="14"/>
            <rFont val="宋体"/>
            <charset val="134"/>
          </rPr>
          <t xml:space="preserve">
9/23上 UPC贴纸 504 pcs
  环保标贴纸 504 pcs
9/23上 亚马逊外箱贴纸 21 pcs</t>
        </r>
      </text>
    </comment>
    <comment ref="AC543" authorId="0">
      <text>
        <r>
          <rPr>
            <b/>
            <sz val="9"/>
            <rFont val="宋体"/>
            <charset val="134"/>
          </rPr>
          <t>Administrator:</t>
        </r>
        <r>
          <rPr>
            <sz val="9"/>
            <rFont val="宋体"/>
            <charset val="134"/>
          </rPr>
          <t xml:space="preserve">
0002622 10/9 504pcs华3B8</t>
        </r>
      </text>
    </comment>
    <comment ref="AE543" authorId="0">
      <text>
        <r>
          <rPr>
            <b/>
            <sz val="14"/>
            <rFont val="宋体"/>
            <charset val="134"/>
          </rPr>
          <t>Administrator:</t>
        </r>
        <r>
          <rPr>
            <sz val="14"/>
            <rFont val="宋体"/>
            <charset val="134"/>
          </rPr>
          <t xml:space="preserve">
9/23上 环保标贴纸 504 pcs
UPC贴纸 504 pcs
9/2亚马逊外箱贴纸 21pcs</t>
        </r>
      </text>
    </comment>
    <comment ref="AC544" authorId="0">
      <text>
        <r>
          <rPr>
            <b/>
            <sz val="9"/>
            <rFont val="宋体"/>
            <charset val="134"/>
          </rPr>
          <t>Administrator:</t>
        </r>
        <r>
          <rPr>
            <sz val="9"/>
            <rFont val="宋体"/>
            <charset val="134"/>
          </rPr>
          <t xml:space="preserve">
0002622 10/9 528pcs华3B8</t>
        </r>
      </text>
    </comment>
    <comment ref="AE544" authorId="0">
      <text>
        <r>
          <rPr>
            <b/>
            <sz val="14"/>
            <rFont val="宋体"/>
            <charset val="134"/>
          </rPr>
          <t>Administrator:</t>
        </r>
        <r>
          <rPr>
            <sz val="14"/>
            <rFont val="宋体"/>
            <charset val="134"/>
          </rPr>
          <t xml:space="preserve">
9/23上 环保标贴纸 528 pcs
UPC贴纸 528 pcs
9/29上 亚马逊外箱贴纸 22 pcs</t>
        </r>
      </text>
    </comment>
    <comment ref="AC545" authorId="0">
      <text>
        <r>
          <rPr>
            <b/>
            <sz val="14"/>
            <rFont val="宋体"/>
            <charset val="134"/>
          </rPr>
          <t>Administrator:</t>
        </r>
        <r>
          <rPr>
            <sz val="14"/>
            <rFont val="宋体"/>
            <charset val="134"/>
          </rPr>
          <t xml:space="preserve">
0002649 10/14 4000 pcs华兴三楼B8
</t>
        </r>
      </text>
    </comment>
    <comment ref="AC546" authorId="0">
      <text>
        <r>
          <rPr>
            <b/>
            <sz val="14"/>
            <rFont val="宋体"/>
            <charset val="134"/>
          </rPr>
          <t>Administrator:</t>
        </r>
        <r>
          <rPr>
            <sz val="14"/>
            <rFont val="宋体"/>
            <charset val="134"/>
          </rPr>
          <t xml:space="preserve">
0002649 10/14 2500 pcs华兴三楼B15
</t>
        </r>
      </text>
    </comment>
    <comment ref="AC547" authorId="0">
      <text>
        <r>
          <rPr>
            <b/>
            <sz val="14"/>
            <rFont val="宋体"/>
            <charset val="134"/>
          </rPr>
          <t>Administrator:</t>
        </r>
        <r>
          <rPr>
            <sz val="14"/>
            <rFont val="宋体"/>
            <charset val="134"/>
          </rPr>
          <t xml:space="preserve">
0001347 10/15 1508 pcs 华兴三楼B14</t>
        </r>
      </text>
    </comment>
    <comment ref="AE547" authorId="0">
      <text>
        <r>
          <rPr>
            <b/>
            <sz val="14"/>
            <rFont val="宋体"/>
            <charset val="134"/>
          </rPr>
          <t xml:space="preserve">Administrator
</t>
        </r>
        <r>
          <rPr>
            <sz val="14"/>
            <rFont val="宋体"/>
            <charset val="134"/>
          </rPr>
          <t>9/19上 客供白色防盗贴纸 1508 pcs
9/29上 KM外箱贴纸 116 pcs</t>
        </r>
      </text>
    </comment>
    <comment ref="AC548" authorId="0">
      <text>
        <r>
          <rPr>
            <b/>
            <sz val="14"/>
            <rFont val="宋体"/>
            <charset val="134"/>
          </rPr>
          <t>Administrator:</t>
        </r>
        <r>
          <rPr>
            <sz val="14"/>
            <rFont val="宋体"/>
            <charset val="134"/>
          </rPr>
          <t xml:space="preserve">
0002673 10/18 65000 pcs 华兴三楼A18</t>
        </r>
      </text>
    </comment>
    <comment ref="AE548" authorId="0">
      <text>
        <r>
          <rPr>
            <b/>
            <sz val="14"/>
            <rFont val="宋体"/>
            <charset val="134"/>
          </rPr>
          <t>Administrator:</t>
        </r>
        <r>
          <rPr>
            <sz val="14"/>
            <rFont val="宋体"/>
            <charset val="134"/>
          </rPr>
          <t xml:space="preserve">
9/26上 客供外箱贴纸 2626 pcs</t>
        </r>
      </text>
    </comment>
    <comment ref="AC549" authorId="0">
      <text>
        <r>
          <rPr>
            <b/>
            <sz val="14"/>
            <rFont val="宋体"/>
            <charset val="134"/>
          </rPr>
          <t>Administrator:</t>
        </r>
        <r>
          <rPr>
            <sz val="14"/>
            <rFont val="宋体"/>
            <charset val="134"/>
          </rPr>
          <t xml:space="preserve">
0002662 10/16 12672 pcs 华兴三楼A11</t>
        </r>
      </text>
    </comment>
    <comment ref="AE549" authorId="0">
      <text>
        <r>
          <rPr>
            <b/>
            <sz val="14"/>
            <rFont val="宋体"/>
            <charset val="134"/>
          </rPr>
          <t>Administrator:</t>
        </r>
        <r>
          <rPr>
            <sz val="14"/>
            <rFont val="宋体"/>
            <charset val="134"/>
          </rPr>
          <t xml:space="preserve">
9/26上 客供RFID贴纸 12672 pcs</t>
        </r>
      </text>
    </comment>
    <comment ref="AC550" authorId="0">
      <text>
        <r>
          <rPr>
            <b/>
            <sz val="14"/>
            <rFont val="宋体"/>
            <charset val="134"/>
          </rPr>
          <t>Administrator:</t>
        </r>
        <r>
          <rPr>
            <sz val="14"/>
            <rFont val="宋体"/>
            <charset val="134"/>
          </rPr>
          <t xml:space="preserve">
0002662 10/16 13824 pcs 华兴三楼A11</t>
        </r>
      </text>
    </comment>
    <comment ref="AE550" authorId="0">
      <text>
        <r>
          <rPr>
            <b/>
            <sz val="14"/>
            <rFont val="宋体"/>
            <charset val="134"/>
          </rPr>
          <t>Administrator:</t>
        </r>
        <r>
          <rPr>
            <sz val="14"/>
            <rFont val="宋体"/>
            <charset val="134"/>
          </rPr>
          <t xml:space="preserve">
9/26上 客供RFID贴纸 13824 pcs</t>
        </r>
      </text>
    </comment>
    <comment ref="AC551" authorId="0">
      <text>
        <r>
          <rPr>
            <b/>
            <sz val="14"/>
            <rFont val="宋体"/>
            <charset val="134"/>
          </rPr>
          <t>Administrator:</t>
        </r>
        <r>
          <rPr>
            <sz val="14"/>
            <rFont val="宋体"/>
            <charset val="134"/>
          </rPr>
          <t xml:space="preserve">
0002666 10/17 16128 pcs 华兴三楼A12</t>
        </r>
      </text>
    </comment>
    <comment ref="AE551" authorId="0">
      <text>
        <r>
          <rPr>
            <b/>
            <sz val="14"/>
            <rFont val="宋体"/>
            <charset val="134"/>
          </rPr>
          <t>Administrator:</t>
        </r>
        <r>
          <rPr>
            <sz val="14"/>
            <rFont val="宋体"/>
            <charset val="134"/>
          </rPr>
          <t xml:space="preserve">
9/26上 客供RFID贴纸 16128 pcs</t>
        </r>
      </text>
    </comment>
    <comment ref="AC552" authorId="0">
      <text>
        <r>
          <rPr>
            <b/>
            <sz val="14"/>
            <rFont val="宋体"/>
            <charset val="134"/>
          </rPr>
          <t>Administrator:</t>
        </r>
        <r>
          <rPr>
            <sz val="14"/>
            <rFont val="宋体"/>
            <charset val="134"/>
          </rPr>
          <t xml:space="preserve">
0001359 10/16 372 pcs 华兴三楼B14</t>
        </r>
      </text>
    </comment>
    <comment ref="AE552" authorId="0">
      <text>
        <r>
          <rPr>
            <b/>
            <sz val="14"/>
            <rFont val="宋体"/>
            <charset val="134"/>
          </rPr>
          <t>Administrator:</t>
        </r>
        <r>
          <rPr>
            <sz val="14"/>
            <rFont val="宋体"/>
            <charset val="134"/>
          </rPr>
          <t xml:space="preserve">
9/23上 空白贴纸 744 pcs
9/26上 客供亚马逊外箱贴纸 31 pcs
</t>
        </r>
      </text>
    </comment>
    <comment ref="AC553" authorId="0">
      <text>
        <r>
          <rPr>
            <b/>
            <sz val="14"/>
            <rFont val="宋体"/>
            <charset val="134"/>
          </rPr>
          <t>Administrator:</t>
        </r>
        <r>
          <rPr>
            <sz val="14"/>
            <rFont val="宋体"/>
            <charset val="134"/>
          </rPr>
          <t xml:space="preserve">
0001359 10/16 3696 pcs 华兴三楼B16</t>
        </r>
      </text>
    </comment>
    <comment ref="AE553" authorId="0">
      <text>
        <r>
          <rPr>
            <b/>
            <sz val="14"/>
            <rFont val="宋体"/>
            <charset val="134"/>
          </rPr>
          <t>Administrator:</t>
        </r>
        <r>
          <rPr>
            <sz val="14"/>
            <rFont val="宋体"/>
            <charset val="134"/>
          </rPr>
          <t xml:space="preserve">
9/23上 空白贴纸 7392 pcs
9/26上 客供亚马逊外箱贴纸 308 pcs
</t>
        </r>
      </text>
    </comment>
    <comment ref="AC554" authorId="0">
      <text>
        <r>
          <rPr>
            <b/>
            <sz val="14"/>
            <rFont val="宋体"/>
            <charset val="134"/>
          </rPr>
          <t>Administrator:</t>
        </r>
        <r>
          <rPr>
            <sz val="14"/>
            <rFont val="宋体"/>
            <charset val="134"/>
          </rPr>
          <t xml:space="preserve">
0001359 10/16 912 pcs 华兴三楼B14</t>
        </r>
      </text>
    </comment>
    <comment ref="AE554" authorId="0">
      <text>
        <r>
          <rPr>
            <b/>
            <sz val="14"/>
            <rFont val="宋体"/>
            <charset val="134"/>
          </rPr>
          <t>Administrator:</t>
        </r>
        <r>
          <rPr>
            <sz val="14"/>
            <rFont val="宋体"/>
            <charset val="134"/>
          </rPr>
          <t xml:space="preserve">
9/23上 空白贴纸 1824 pcs
9/26上 客供亚马逊外箱贴纸 76 pcs
</t>
        </r>
      </text>
    </comment>
    <comment ref="AC555" authorId="0">
      <text>
        <r>
          <rPr>
            <b/>
            <sz val="14"/>
            <rFont val="宋体"/>
            <charset val="134"/>
          </rPr>
          <t>Administrator:</t>
        </r>
        <r>
          <rPr>
            <sz val="14"/>
            <rFont val="宋体"/>
            <charset val="134"/>
          </rPr>
          <t xml:space="preserve">
0001359 10/16 3108 pcs 华兴三楼B16</t>
        </r>
      </text>
    </comment>
    <comment ref="AE555" authorId="0">
      <text>
        <r>
          <rPr>
            <b/>
            <sz val="14"/>
            <rFont val="宋体"/>
            <charset val="134"/>
          </rPr>
          <t>Administrator:</t>
        </r>
        <r>
          <rPr>
            <sz val="14"/>
            <rFont val="宋体"/>
            <charset val="134"/>
          </rPr>
          <t xml:space="preserve">
9/23上 空白贴纸 6216 pcs
9/26上 客供亚马逊外箱贴纸 259 pcs
</t>
        </r>
      </text>
    </comment>
    <comment ref="AC556" authorId="0">
      <text>
        <r>
          <rPr>
            <b/>
            <sz val="14"/>
            <rFont val="宋体"/>
            <charset val="134"/>
          </rPr>
          <t>Administrator:</t>
        </r>
        <r>
          <rPr>
            <sz val="14"/>
            <rFont val="宋体"/>
            <charset val="134"/>
          </rPr>
          <t xml:space="preserve">
0001389 10/19 12672 pcs 华兴三楼A8</t>
        </r>
      </text>
    </comment>
    <comment ref="AE556" authorId="0">
      <text>
        <r>
          <rPr>
            <b/>
            <sz val="14"/>
            <rFont val="宋体"/>
            <charset val="134"/>
          </rPr>
          <t>Administrator:</t>
        </r>
        <r>
          <rPr>
            <sz val="14"/>
            <rFont val="宋体"/>
            <charset val="134"/>
          </rPr>
          <t xml:space="preserve">
9/26上 客供RFID贴纸 12672 pcs</t>
        </r>
      </text>
    </comment>
    <comment ref="AC557" authorId="0">
      <text>
        <r>
          <rPr>
            <b/>
            <sz val="14"/>
            <rFont val="宋体"/>
            <charset val="134"/>
          </rPr>
          <t>Administrator:</t>
        </r>
        <r>
          <rPr>
            <sz val="14"/>
            <rFont val="宋体"/>
            <charset val="134"/>
          </rPr>
          <t xml:space="preserve">
0001389 10/19 8064 pcs 华兴三楼A8</t>
        </r>
      </text>
    </comment>
    <comment ref="AE557" authorId="0">
      <text>
        <r>
          <rPr>
            <b/>
            <sz val="14"/>
            <rFont val="宋体"/>
            <charset val="134"/>
          </rPr>
          <t>Administrator:</t>
        </r>
        <r>
          <rPr>
            <sz val="14"/>
            <rFont val="宋体"/>
            <charset val="134"/>
          </rPr>
          <t xml:space="preserve">
9/26上 客供RFID贴纸 8064 pcs</t>
        </r>
      </text>
    </comment>
    <comment ref="AC558" authorId="0">
      <text>
        <r>
          <rPr>
            <b/>
            <sz val="14"/>
            <rFont val="宋体"/>
            <charset val="134"/>
          </rPr>
          <t>Administrator:</t>
        </r>
        <r>
          <rPr>
            <sz val="14"/>
            <rFont val="宋体"/>
            <charset val="134"/>
          </rPr>
          <t xml:space="preserve">
0001389 10/19 13824 pcs 华兴三楼A8</t>
        </r>
      </text>
    </comment>
    <comment ref="AE558" authorId="0">
      <text>
        <r>
          <rPr>
            <b/>
            <sz val="14"/>
            <rFont val="宋体"/>
            <charset val="134"/>
          </rPr>
          <t>Administrator:</t>
        </r>
        <r>
          <rPr>
            <sz val="14"/>
            <rFont val="宋体"/>
            <charset val="134"/>
          </rPr>
          <t xml:space="preserve">
9/26上 客供RFID贴纸 13824 pcs</t>
        </r>
      </text>
    </comment>
    <comment ref="AC559" authorId="0">
      <text>
        <r>
          <rPr>
            <b/>
            <sz val="14"/>
            <rFont val="宋体"/>
            <charset val="134"/>
          </rPr>
          <t>Administrator:</t>
        </r>
        <r>
          <rPr>
            <sz val="14"/>
            <rFont val="宋体"/>
            <charset val="134"/>
          </rPr>
          <t xml:space="preserve">
0001389 10/19 18432 pcs 华兴三楼A8</t>
        </r>
      </text>
    </comment>
    <comment ref="AE559" authorId="0">
      <text>
        <r>
          <rPr>
            <b/>
            <sz val="14"/>
            <rFont val="宋体"/>
            <charset val="134"/>
          </rPr>
          <t>Administrator:</t>
        </r>
        <r>
          <rPr>
            <sz val="14"/>
            <rFont val="宋体"/>
            <charset val="134"/>
          </rPr>
          <t xml:space="preserve">
9/26上 客供RFID贴纸 18432 pcs</t>
        </r>
      </text>
    </comment>
    <comment ref="AC560" authorId="0">
      <text>
        <r>
          <rPr>
            <b/>
            <sz val="14"/>
            <rFont val="宋体"/>
            <charset val="134"/>
          </rPr>
          <t>Administrator:</t>
        </r>
        <r>
          <rPr>
            <sz val="14"/>
            <rFont val="宋体"/>
            <charset val="134"/>
          </rPr>
          <t xml:space="preserve">
0002718 10/24 588 pcs 华兴三楼B13</t>
        </r>
      </text>
    </comment>
    <comment ref="AE560" authorId="0">
      <text>
        <r>
          <rPr>
            <b/>
            <sz val="14"/>
            <rFont val="宋体"/>
            <charset val="134"/>
          </rPr>
          <t>Administrator:</t>
        </r>
        <r>
          <rPr>
            <sz val="14"/>
            <rFont val="宋体"/>
            <charset val="134"/>
          </rPr>
          <t xml:space="preserve">
9/27上 环保标贴纸 588 pcs
 空白贴纸 1176 pcs
9/29上 SSCC外箱贴纸 49 pcs</t>
        </r>
      </text>
    </comment>
    <comment ref="AC561" authorId="0">
      <text>
        <r>
          <rPr>
            <b/>
            <sz val="14"/>
            <rFont val="宋体"/>
            <charset val="134"/>
          </rPr>
          <t>Administrator:</t>
        </r>
        <r>
          <rPr>
            <sz val="14"/>
            <rFont val="宋体"/>
            <charset val="134"/>
          </rPr>
          <t xml:space="preserve">
0002687 10/22 1725 pcs华3B14</t>
        </r>
      </text>
    </comment>
    <comment ref="AC562" authorId="0">
      <text>
        <r>
          <rPr>
            <b/>
            <sz val="14"/>
            <rFont val="宋体"/>
            <charset val="134"/>
          </rPr>
          <t>Administrator:</t>
        </r>
        <r>
          <rPr>
            <sz val="14"/>
            <rFont val="宋体"/>
            <charset val="134"/>
          </rPr>
          <t xml:space="preserve">
0001423 10/23 3552pcs 华兴三楼A28
0001464 10/28 1452 pcs</t>
        </r>
      </text>
    </comment>
    <comment ref="AE562" authorId="0">
      <text>
        <r>
          <rPr>
            <b/>
            <sz val="14"/>
            <rFont val="宋体"/>
            <charset val="134"/>
          </rPr>
          <t>Administrator:</t>
        </r>
        <r>
          <rPr>
            <sz val="14"/>
            <rFont val="宋体"/>
            <charset val="134"/>
          </rPr>
          <t xml:space="preserve">
9/26上 价格贴纸 5250 pcs</t>
        </r>
      </text>
    </comment>
    <comment ref="AC563" authorId="0">
      <text>
        <r>
          <rPr>
            <b/>
            <sz val="14"/>
            <rFont val="宋体"/>
            <charset val="134"/>
          </rPr>
          <t>Administrator:</t>
        </r>
        <r>
          <rPr>
            <sz val="14"/>
            <rFont val="宋体"/>
            <charset val="134"/>
          </rPr>
          <t xml:space="preserve">
0001423 10/23 528pcs 华兴三楼B14</t>
        </r>
      </text>
    </comment>
    <comment ref="AE563" authorId="0">
      <text>
        <r>
          <rPr>
            <b/>
            <sz val="14"/>
            <rFont val="宋体"/>
            <charset val="134"/>
          </rPr>
          <t>Administrator:</t>
        </r>
        <r>
          <rPr>
            <sz val="14"/>
            <rFont val="宋体"/>
            <charset val="134"/>
          </rPr>
          <t xml:space="preserve">
10/16上 进口商贴纸 528 pcs
  空白贴纸 528 pcs</t>
        </r>
      </text>
    </comment>
    <comment ref="AC564" authorId="0">
      <text>
        <r>
          <rPr>
            <b/>
            <sz val="14"/>
            <rFont val="宋体"/>
            <charset val="134"/>
          </rPr>
          <t>Administrator:</t>
        </r>
        <r>
          <rPr>
            <sz val="14"/>
            <rFont val="宋体"/>
            <charset val="134"/>
          </rPr>
          <t xml:space="preserve">
0001423 10/23 1040pcs 华兴三楼B14</t>
        </r>
      </text>
    </comment>
    <comment ref="AC565" authorId="0">
      <text>
        <r>
          <rPr>
            <b/>
            <sz val="14"/>
            <rFont val="宋体"/>
            <charset val="134"/>
          </rPr>
          <t>Administrator:</t>
        </r>
        <r>
          <rPr>
            <sz val="14"/>
            <rFont val="宋体"/>
            <charset val="134"/>
          </rPr>
          <t xml:space="preserve">
0001410 10/22 2184 pcs华3B15</t>
        </r>
      </text>
    </comment>
    <comment ref="AE565" authorId="0">
      <text>
        <r>
          <rPr>
            <b/>
            <sz val="9"/>
            <rFont val="宋体"/>
            <charset val="134"/>
          </rPr>
          <t>Administrator:</t>
        </r>
        <r>
          <rPr>
            <sz val="9"/>
            <rFont val="宋体"/>
            <charset val="134"/>
          </rPr>
          <t xml:space="preserve">
10/6 上进口商贴纸5980pcs
四个同PO共用</t>
        </r>
      </text>
    </comment>
    <comment ref="AC566" authorId="0">
      <text>
        <r>
          <rPr>
            <b/>
            <sz val="14"/>
            <rFont val="宋体"/>
            <charset val="134"/>
          </rPr>
          <t>Administrator:</t>
        </r>
        <r>
          <rPr>
            <sz val="14"/>
            <rFont val="宋体"/>
            <charset val="134"/>
          </rPr>
          <t xml:space="preserve">
0001410 10/22 1612 pcs华3B14</t>
        </r>
      </text>
    </comment>
    <comment ref="AC567" authorId="0">
      <text>
        <r>
          <rPr>
            <b/>
            <sz val="14"/>
            <rFont val="宋体"/>
            <charset val="134"/>
          </rPr>
          <t>Administrator:</t>
        </r>
        <r>
          <rPr>
            <sz val="14"/>
            <rFont val="宋体"/>
            <charset val="134"/>
          </rPr>
          <t xml:space="preserve">
0001410 10/22 1612 pcs华3B14</t>
        </r>
      </text>
    </comment>
    <comment ref="AC568" authorId="0">
      <text>
        <r>
          <rPr>
            <b/>
            <sz val="14"/>
            <rFont val="宋体"/>
            <charset val="134"/>
          </rPr>
          <t>Administrator:</t>
        </r>
        <r>
          <rPr>
            <sz val="14"/>
            <rFont val="宋体"/>
            <charset val="134"/>
          </rPr>
          <t xml:space="preserve">
0001410 10/22 572 pcs华3B14</t>
        </r>
      </text>
    </comment>
    <comment ref="AC569" authorId="0">
      <text>
        <r>
          <rPr>
            <b/>
            <sz val="14"/>
            <rFont val="宋体"/>
            <charset val="134"/>
          </rPr>
          <t>Administrator:</t>
        </r>
        <r>
          <rPr>
            <sz val="14"/>
            <rFont val="宋体"/>
            <charset val="134"/>
          </rPr>
          <t xml:space="preserve">
0002747 10/28 2880 pcs</t>
        </r>
      </text>
    </comment>
    <comment ref="AE569" authorId="0">
      <text>
        <r>
          <rPr>
            <b/>
            <sz val="9"/>
            <rFont val="宋体"/>
            <charset val="134"/>
          </rPr>
          <t>Administrator:</t>
        </r>
        <r>
          <rPr>
            <sz val="9"/>
            <rFont val="宋体"/>
            <charset val="134"/>
          </rPr>
          <t xml:space="preserve">
10/8 上客供价格贴纸2898pcs
</t>
        </r>
      </text>
    </comment>
    <comment ref="AC570" authorId="0">
      <text>
        <r>
          <rPr>
            <b/>
            <sz val="14"/>
            <rFont val="宋体"/>
            <charset val="134"/>
          </rPr>
          <t>Administrator:</t>
        </r>
        <r>
          <rPr>
            <sz val="14"/>
            <rFont val="宋体"/>
            <charset val="134"/>
          </rPr>
          <t xml:space="preserve">
0002751 10/29 504 pcs 华兴三楼B14</t>
        </r>
      </text>
    </comment>
    <comment ref="AE570" authorId="0">
      <text>
        <r>
          <rPr>
            <b/>
            <sz val="14"/>
            <rFont val="宋体"/>
            <charset val="134"/>
          </rPr>
          <t>Administrator:</t>
        </r>
        <r>
          <rPr>
            <sz val="14"/>
            <rFont val="宋体"/>
            <charset val="134"/>
          </rPr>
          <t xml:space="preserve">
9/25上 亚马逊外箱贴纸 21 pcs
10/6 上环保标贴纸504pcs
UPC贴纸504pcs
1号ES回收环保标志504pcs</t>
        </r>
      </text>
    </comment>
    <comment ref="AC571" authorId="0">
      <text>
        <r>
          <rPr>
            <b/>
            <sz val="14"/>
            <rFont val="宋体"/>
            <charset val="134"/>
          </rPr>
          <t>Administrator:</t>
        </r>
        <r>
          <rPr>
            <sz val="14"/>
            <rFont val="宋体"/>
            <charset val="134"/>
          </rPr>
          <t xml:space="preserve">
0002762 11/1 1176 pcs 华兴三楼B14</t>
        </r>
      </text>
    </comment>
    <comment ref="AE571" authorId="0">
      <text>
        <r>
          <rPr>
            <b/>
            <sz val="14"/>
            <rFont val="宋体"/>
            <charset val="134"/>
          </rPr>
          <t>Administrator:</t>
        </r>
        <r>
          <rPr>
            <sz val="14"/>
            <rFont val="宋体"/>
            <charset val="134"/>
          </rPr>
          <t xml:space="preserve">
9/25上 亚马逊外箱贴纸 98 pcs
10/6 上环保标贴纸1176pcs
空白贴纸2352pcs
1号ES回收环保标志1176pcs</t>
        </r>
      </text>
    </comment>
    <comment ref="AC572" authorId="0">
      <text>
        <r>
          <rPr>
            <b/>
            <sz val="14"/>
            <rFont val="宋体"/>
            <charset val="134"/>
          </rPr>
          <t>Administrator:</t>
        </r>
        <r>
          <rPr>
            <sz val="14"/>
            <rFont val="宋体"/>
            <charset val="134"/>
          </rPr>
          <t xml:space="preserve">
0002751 10/29 10000 pcs 华兴三楼B16</t>
        </r>
      </text>
    </comment>
    <comment ref="AC573" authorId="0">
      <text>
        <r>
          <rPr>
            <b/>
            <sz val="14"/>
            <rFont val="宋体"/>
            <charset val="134"/>
          </rPr>
          <t>Administrator:</t>
        </r>
        <r>
          <rPr>
            <sz val="14"/>
            <rFont val="宋体"/>
            <charset val="134"/>
          </rPr>
          <t xml:space="preserve">
0002751 10/29 14750 pcs 华兴三楼B15</t>
        </r>
      </text>
    </comment>
    <comment ref="AC574" authorId="0">
      <text>
        <r>
          <rPr>
            <b/>
            <sz val="14"/>
            <rFont val="宋体"/>
            <charset val="134"/>
          </rPr>
          <t>Administrator:</t>
        </r>
        <r>
          <rPr>
            <sz val="14"/>
            <rFont val="宋体"/>
            <charset val="134"/>
          </rPr>
          <t xml:space="preserve">
0002753 10/30 728 pcs 华兴三楼B14</t>
        </r>
      </text>
    </comment>
    <comment ref="AE574" authorId="0">
      <text>
        <r>
          <rPr>
            <b/>
            <sz val="14"/>
            <rFont val="宋体"/>
            <charset val="134"/>
          </rPr>
          <t>Administrator:</t>
        </r>
        <r>
          <rPr>
            <sz val="14"/>
            <rFont val="宋体"/>
            <charset val="134"/>
          </rPr>
          <t xml:space="preserve">
8/16上 客供警语贴纸球底部贴 756 pcs
   客供警语贴纸收藏指南贴纸 756 pcs</t>
        </r>
      </text>
    </comment>
    <comment ref="AC575" authorId="0">
      <text>
        <r>
          <rPr>
            <b/>
            <sz val="14"/>
            <rFont val="宋体"/>
            <charset val="134"/>
          </rPr>
          <t>Administrator:</t>
        </r>
        <r>
          <rPr>
            <sz val="14"/>
            <rFont val="宋体"/>
            <charset val="134"/>
          </rPr>
          <t xml:space="preserve">
0002737 10/30 2304 pcs 华兴三楼B5</t>
        </r>
      </text>
    </comment>
    <comment ref="AE575" authorId="0">
      <text>
        <r>
          <rPr>
            <b/>
            <sz val="14"/>
            <rFont val="宋体"/>
            <charset val="134"/>
          </rPr>
          <t>Administrator:</t>
        </r>
        <r>
          <rPr>
            <sz val="14"/>
            <rFont val="宋体"/>
            <charset val="134"/>
          </rPr>
          <t xml:space="preserve">
10/14上 客供RFID贴纸 2304 pcs</t>
        </r>
      </text>
    </comment>
    <comment ref="AC576" authorId="0">
      <text>
        <r>
          <rPr>
            <b/>
            <sz val="14"/>
            <rFont val="宋体"/>
            <charset val="134"/>
          </rPr>
          <t>Administrator:</t>
        </r>
        <r>
          <rPr>
            <sz val="14"/>
            <rFont val="宋体"/>
            <charset val="134"/>
          </rPr>
          <t xml:space="preserve">
0002737 10/30 1152 pcs 华兴三楼B5</t>
        </r>
      </text>
    </comment>
    <comment ref="AE576" authorId="0">
      <text>
        <r>
          <rPr>
            <b/>
            <sz val="14"/>
            <rFont val="宋体"/>
            <charset val="134"/>
          </rPr>
          <t>Administrator:</t>
        </r>
        <r>
          <rPr>
            <sz val="14"/>
            <rFont val="宋体"/>
            <charset val="134"/>
          </rPr>
          <t xml:space="preserve">
10/14上 客供RFID贴纸 1152 pcs</t>
        </r>
      </text>
    </comment>
    <comment ref="AC577" authorId="0">
      <text>
        <r>
          <rPr>
            <b/>
            <sz val="14"/>
            <rFont val="宋体"/>
            <charset val="134"/>
          </rPr>
          <t>Administrator:</t>
        </r>
        <r>
          <rPr>
            <sz val="14"/>
            <rFont val="宋体"/>
            <charset val="134"/>
          </rPr>
          <t xml:space="preserve">
0002728 10/25 8476 pcs</t>
        </r>
      </text>
    </comment>
    <comment ref="AE577" authorId="0">
      <text>
        <r>
          <rPr>
            <b/>
            <sz val="14"/>
            <rFont val="宋体"/>
            <charset val="134"/>
          </rPr>
          <t>Administrator:</t>
        </r>
        <r>
          <rPr>
            <sz val="14"/>
            <rFont val="宋体"/>
            <charset val="134"/>
          </rPr>
          <t xml:space="preserve">
10/14上 EAN条码贴纸 8476 pcs</t>
        </r>
      </text>
    </comment>
    <comment ref="AC578" authorId="0">
      <text>
        <r>
          <rPr>
            <b/>
            <sz val="14"/>
            <rFont val="宋体"/>
            <charset val="134"/>
          </rPr>
          <t>Administrator:</t>
        </r>
        <r>
          <rPr>
            <sz val="14"/>
            <rFont val="宋体"/>
            <charset val="134"/>
          </rPr>
          <t xml:space="preserve">
0002737 10/30 1500 pcs 华兴三楼B5</t>
        </r>
      </text>
    </comment>
    <comment ref="AC579" authorId="0">
      <text>
        <r>
          <rPr>
            <b/>
            <sz val="14"/>
            <rFont val="宋体"/>
            <charset val="134"/>
          </rPr>
          <t>Administrator:</t>
        </r>
        <r>
          <rPr>
            <sz val="14"/>
            <rFont val="宋体"/>
            <charset val="134"/>
          </rPr>
          <t xml:space="preserve">
0002737 10/30 1500 pcs 华兴三楼B15</t>
        </r>
      </text>
    </comment>
    <comment ref="AC580" authorId="0">
      <text>
        <r>
          <rPr>
            <b/>
            <sz val="14"/>
            <rFont val="宋体"/>
            <charset val="134"/>
          </rPr>
          <t>Administrator:</t>
        </r>
        <r>
          <rPr>
            <sz val="14"/>
            <rFont val="宋体"/>
            <charset val="134"/>
          </rPr>
          <t xml:space="preserve">
0001477 10/30 5000 pcs 华兴三楼B17</t>
        </r>
      </text>
    </comment>
    <comment ref="AE580" authorId="0">
      <text>
        <r>
          <rPr>
            <b/>
            <sz val="14"/>
            <rFont val="宋体"/>
            <charset val="134"/>
          </rPr>
          <t>Administrator:</t>
        </r>
        <r>
          <rPr>
            <sz val="14"/>
            <rFont val="宋体"/>
            <charset val="134"/>
          </rPr>
          <t xml:space="preserve">
10/23 上进口商贴纸5000pcs</t>
        </r>
      </text>
    </comment>
    <comment ref="AC581" authorId="0">
      <text>
        <r>
          <rPr>
            <b/>
            <sz val="14"/>
            <rFont val="宋体"/>
            <charset val="134"/>
          </rPr>
          <t>Administrator:</t>
        </r>
        <r>
          <rPr>
            <sz val="14"/>
            <rFont val="宋体"/>
            <charset val="134"/>
          </rPr>
          <t xml:space="preserve">
0001526 11/4 936 pcs 华兴三楼B14</t>
        </r>
      </text>
    </comment>
    <comment ref="AE581" authorId="0">
      <text>
        <r>
          <rPr>
            <b/>
            <sz val="9"/>
            <rFont val="宋体"/>
            <charset val="134"/>
          </rPr>
          <t>Administrator:</t>
        </r>
        <r>
          <rPr>
            <sz val="9"/>
            <rFont val="宋体"/>
            <charset val="134"/>
          </rPr>
          <t xml:space="preserve">
10/8 上客供警告语贴纸球底部968pcs
客供警告语贴纸收藏指南贴968pcs</t>
        </r>
      </text>
    </comment>
    <comment ref="AC582" authorId="0">
      <text>
        <r>
          <rPr>
            <b/>
            <sz val="14"/>
            <rFont val="宋体"/>
            <charset val="134"/>
          </rPr>
          <t>Administrator:</t>
        </r>
        <r>
          <rPr>
            <sz val="14"/>
            <rFont val="宋体"/>
            <charset val="134"/>
          </rPr>
          <t xml:space="preserve">
0002779 11/4 504 pcs 华兴三楼B13
</t>
        </r>
      </text>
    </comment>
    <comment ref="AE582" authorId="0">
      <text>
        <r>
          <rPr>
            <b/>
            <sz val="12"/>
            <rFont val="宋体"/>
            <charset val="134"/>
          </rPr>
          <t>Administrator:</t>
        </r>
        <r>
          <rPr>
            <sz val="12"/>
            <rFont val="宋体"/>
            <charset val="134"/>
          </rPr>
          <t xml:space="preserve">
10/11 上空白贴纸504pcs
环保标贴纸504pcs
10/8上 亚马逊外箱贴纸 42 pcs</t>
        </r>
      </text>
    </comment>
    <comment ref="AC583" authorId="0">
      <text>
        <r>
          <rPr>
            <b/>
            <sz val="14"/>
            <rFont val="宋体"/>
            <charset val="134"/>
          </rPr>
          <t>Administrator:</t>
        </r>
        <r>
          <rPr>
            <sz val="14"/>
            <rFont val="宋体"/>
            <charset val="134"/>
          </rPr>
          <t xml:space="preserve">
0001541 11/6 336 pcs 华兴三楼B8</t>
        </r>
      </text>
    </comment>
    <comment ref="AE583" authorId="0">
      <text>
        <r>
          <rPr>
            <b/>
            <sz val="14"/>
            <rFont val="宋体"/>
            <charset val="134"/>
          </rPr>
          <t>Administrator:</t>
        </r>
        <r>
          <rPr>
            <sz val="14"/>
            <rFont val="宋体"/>
            <charset val="134"/>
          </rPr>
          <t xml:space="preserve">
10/21上 客供亚马逊外箱贴纸 65 pcs
</t>
        </r>
      </text>
    </comment>
    <comment ref="AC584" authorId="0">
      <text>
        <r>
          <rPr>
            <b/>
            <sz val="14"/>
            <rFont val="宋体"/>
            <charset val="134"/>
          </rPr>
          <t>Administrator:</t>
        </r>
        <r>
          <rPr>
            <sz val="14"/>
            <rFont val="宋体"/>
            <charset val="134"/>
          </rPr>
          <t xml:space="preserve">
0001541 11/6 1560 pcs华兴三楼B8
</t>
        </r>
      </text>
    </comment>
    <comment ref="AE584" authorId="0">
      <text>
        <r>
          <rPr>
            <b/>
            <sz val="14"/>
            <rFont val="宋体"/>
            <charset val="134"/>
          </rPr>
          <t>Administrator:</t>
        </r>
        <r>
          <rPr>
            <sz val="14"/>
            <rFont val="宋体"/>
            <charset val="134"/>
          </rPr>
          <t xml:space="preserve">
10/21上 客供亚马逊外箱贴纸 14 pcs
</t>
        </r>
      </text>
    </comment>
    <comment ref="AC585" authorId="0">
      <text>
        <r>
          <rPr>
            <b/>
            <sz val="14"/>
            <rFont val="宋体"/>
            <charset val="134"/>
          </rPr>
          <t>Administrator:</t>
        </r>
        <r>
          <rPr>
            <sz val="14"/>
            <rFont val="宋体"/>
            <charset val="134"/>
          </rPr>
          <t xml:space="preserve">
0001541 11/6 600 pcs华兴三楼B8
</t>
        </r>
      </text>
    </comment>
    <comment ref="AE585" authorId="0">
      <text>
        <r>
          <rPr>
            <b/>
            <sz val="14"/>
            <rFont val="宋体"/>
            <charset val="134"/>
          </rPr>
          <t>Administrator:</t>
        </r>
        <r>
          <rPr>
            <sz val="14"/>
            <rFont val="宋体"/>
            <charset val="134"/>
          </rPr>
          <t xml:space="preserve">
10/21上 客供亚马逊外箱贴纸 25 pcs
</t>
        </r>
      </text>
    </comment>
    <comment ref="AC586" authorId="0">
      <text>
        <r>
          <rPr>
            <b/>
            <sz val="14"/>
            <rFont val="宋体"/>
            <charset val="134"/>
          </rPr>
          <t>Administrator:</t>
        </r>
        <r>
          <rPr>
            <sz val="14"/>
            <rFont val="宋体"/>
            <charset val="134"/>
          </rPr>
          <t xml:space="preserve">
0001541 11/6 48 pcs华兴三楼B8
</t>
        </r>
      </text>
    </comment>
    <comment ref="AE586" authorId="0">
      <text>
        <r>
          <rPr>
            <b/>
            <sz val="14"/>
            <rFont val="宋体"/>
            <charset val="134"/>
          </rPr>
          <t>Administrator:</t>
        </r>
        <r>
          <rPr>
            <sz val="14"/>
            <rFont val="宋体"/>
            <charset val="134"/>
          </rPr>
          <t xml:space="preserve">
10/21上 客供亚马逊外箱贴纸 2 pcs
</t>
        </r>
      </text>
    </comment>
    <comment ref="AC587" authorId="0">
      <text>
        <r>
          <rPr>
            <b/>
            <sz val="14"/>
            <rFont val="宋体"/>
            <charset val="134"/>
          </rPr>
          <t>Administrator:</t>
        </r>
        <r>
          <rPr>
            <sz val="14"/>
            <rFont val="宋体"/>
            <charset val="134"/>
          </rPr>
          <t xml:space="preserve">
0001541 11/6 1032 pcs华兴三楼B8
</t>
        </r>
      </text>
    </comment>
    <comment ref="AE587" authorId="0">
      <text>
        <r>
          <rPr>
            <b/>
            <sz val="14"/>
            <rFont val="宋体"/>
            <charset val="134"/>
          </rPr>
          <t>Administrator:</t>
        </r>
        <r>
          <rPr>
            <sz val="14"/>
            <rFont val="宋体"/>
            <charset val="134"/>
          </rPr>
          <t xml:space="preserve">
10/21上 客供亚马逊外箱贴纸 43 pcs
</t>
        </r>
      </text>
    </comment>
    <comment ref="AC588" authorId="0">
      <text>
        <r>
          <rPr>
            <b/>
            <sz val="14"/>
            <rFont val="宋体"/>
            <charset val="134"/>
          </rPr>
          <t>Administrator:</t>
        </r>
        <r>
          <rPr>
            <sz val="14"/>
            <rFont val="宋体"/>
            <charset val="134"/>
          </rPr>
          <t xml:space="preserve">
0002802 11/11 1500 pcs 华兴三楼B12</t>
        </r>
      </text>
    </comment>
    <comment ref="AE588" authorId="0">
      <text>
        <r>
          <rPr>
            <b/>
            <sz val="14"/>
            <rFont val="宋体"/>
            <charset val="134"/>
          </rPr>
          <t>Administrator:</t>
        </r>
        <r>
          <rPr>
            <sz val="14"/>
            <rFont val="宋体"/>
            <charset val="134"/>
          </rPr>
          <t xml:space="preserve">
10/24 上进口商贴纸1500pcs
价标贴纸1500pcs
11/7上 客供ASN贴纸 30 pcs
 客供Hu贴纸 30 pcs</t>
        </r>
      </text>
    </comment>
    <comment ref="AC589" authorId="0">
      <text>
        <r>
          <rPr>
            <b/>
            <sz val="14"/>
            <rFont val="宋体"/>
            <charset val="134"/>
          </rPr>
          <t>Administrator:</t>
        </r>
        <r>
          <rPr>
            <sz val="14"/>
            <rFont val="宋体"/>
            <charset val="134"/>
          </rPr>
          <t xml:space="preserve">
0001566 11/11 24150 pcs 华兴三楼A28</t>
        </r>
      </text>
    </comment>
    <comment ref="AE589" authorId="0">
      <text>
        <r>
          <rPr>
            <b/>
            <sz val="14"/>
            <rFont val="宋体"/>
            <charset val="134"/>
          </rPr>
          <t>Administrator:</t>
        </r>
        <r>
          <rPr>
            <sz val="14"/>
            <rFont val="宋体"/>
            <charset val="134"/>
          </rPr>
          <t xml:space="preserve">
10/28上 客供外箱贴纸 976 pcs</t>
        </r>
      </text>
    </comment>
    <comment ref="AC590" authorId="0">
      <text>
        <r>
          <rPr>
            <b/>
            <sz val="14"/>
            <rFont val="宋体"/>
            <charset val="134"/>
          </rPr>
          <t>Administrator:</t>
        </r>
        <r>
          <rPr>
            <sz val="14"/>
            <rFont val="宋体"/>
            <charset val="134"/>
          </rPr>
          <t xml:space="preserve">
0001591 11/13 1152 pcs华兴三楼B5
</t>
        </r>
      </text>
    </comment>
    <comment ref="AE590" authorId="0">
      <text>
        <r>
          <rPr>
            <b/>
            <sz val="14"/>
            <rFont val="宋体"/>
            <charset val="134"/>
          </rPr>
          <t>Administrator:</t>
        </r>
        <r>
          <rPr>
            <sz val="14"/>
            <rFont val="宋体"/>
            <charset val="134"/>
          </rPr>
          <t xml:space="preserve">
10/21上 客供RFID贴纸 1152 pcs</t>
        </r>
      </text>
    </comment>
    <comment ref="AC591" authorId="0">
      <text>
        <r>
          <rPr>
            <b/>
            <sz val="14"/>
            <rFont val="宋体"/>
            <charset val="134"/>
          </rPr>
          <t>Administrator:</t>
        </r>
        <r>
          <rPr>
            <sz val="14"/>
            <rFont val="宋体"/>
            <charset val="134"/>
          </rPr>
          <t xml:space="preserve">
0001591 11/13 1152 pcs华兴三楼B5
</t>
        </r>
      </text>
    </comment>
    <comment ref="AE591" authorId="0">
      <text>
        <r>
          <rPr>
            <b/>
            <sz val="14"/>
            <rFont val="宋体"/>
            <charset val="134"/>
          </rPr>
          <t>Administrator:</t>
        </r>
        <r>
          <rPr>
            <sz val="14"/>
            <rFont val="宋体"/>
            <charset val="134"/>
          </rPr>
          <t xml:space="preserve">
10/21上 客供RFID贴纸 1152 pcs</t>
        </r>
      </text>
    </comment>
    <comment ref="AC592" authorId="0">
      <text>
        <r>
          <rPr>
            <b/>
            <sz val="14"/>
            <rFont val="宋体"/>
            <charset val="134"/>
          </rPr>
          <t>Administrator:</t>
        </r>
        <r>
          <rPr>
            <sz val="14"/>
            <rFont val="宋体"/>
            <charset val="134"/>
          </rPr>
          <t xml:space="preserve">
0001591 11/13 1152 pcs华兴三楼B5
</t>
        </r>
      </text>
    </comment>
    <comment ref="AE592" authorId="0">
      <text>
        <r>
          <rPr>
            <b/>
            <sz val="14"/>
            <rFont val="宋体"/>
            <charset val="134"/>
          </rPr>
          <t>Administrator:</t>
        </r>
        <r>
          <rPr>
            <sz val="14"/>
            <rFont val="宋体"/>
            <charset val="134"/>
          </rPr>
          <t xml:space="preserve">
10/21上 客供RFID贴纸 1152 pcs</t>
        </r>
      </text>
    </comment>
    <comment ref="AC593" authorId="0">
      <text>
        <r>
          <rPr>
            <b/>
            <sz val="14"/>
            <rFont val="宋体"/>
            <charset val="134"/>
          </rPr>
          <t>Administrator:</t>
        </r>
        <r>
          <rPr>
            <sz val="14"/>
            <rFont val="宋体"/>
            <charset val="134"/>
          </rPr>
          <t xml:space="preserve">
0001591 11/13 936 pcs华兴三楼A14
</t>
        </r>
      </text>
    </comment>
    <comment ref="AC594" authorId="0">
      <text>
        <r>
          <rPr>
            <b/>
            <sz val="14"/>
            <rFont val="宋体"/>
            <charset val="134"/>
          </rPr>
          <t>Administrator:</t>
        </r>
        <r>
          <rPr>
            <sz val="14"/>
            <rFont val="宋体"/>
            <charset val="134"/>
          </rPr>
          <t xml:space="preserve">
0002814 11/13 1924 pcs华兴三楼A27
</t>
        </r>
      </text>
    </comment>
    <comment ref="AE594" authorId="0">
      <text>
        <r>
          <rPr>
            <b/>
            <sz val="14"/>
            <rFont val="宋体"/>
            <charset val="134"/>
          </rPr>
          <t>Administrat
10/29</t>
        </r>
        <r>
          <rPr>
            <sz val="14"/>
            <rFont val="宋体"/>
            <charset val="134"/>
          </rPr>
          <t>上 警告语贴纸 1924 pcs</t>
        </r>
      </text>
    </comment>
    <comment ref="AC595" authorId="0">
      <text>
        <r>
          <rPr>
            <b/>
            <sz val="14"/>
            <rFont val="宋体"/>
            <charset val="134"/>
          </rPr>
          <t>Administrator:</t>
        </r>
        <r>
          <rPr>
            <sz val="14"/>
            <rFont val="宋体"/>
            <charset val="134"/>
          </rPr>
          <t xml:space="preserve">
0002813 11/13 572 pcs华兴三楼B8
</t>
        </r>
      </text>
    </comment>
    <comment ref="AE595" authorId="0">
      <text>
        <r>
          <rPr>
            <b/>
            <sz val="14"/>
            <rFont val="宋体"/>
            <charset val="134"/>
          </rPr>
          <t>Administrator:</t>
        </r>
        <r>
          <rPr>
            <sz val="14"/>
            <rFont val="宋体"/>
            <charset val="134"/>
          </rPr>
          <t xml:space="preserve">
10/28 上客供警告语贴纸球底部 572 pcs
客供警告语贴纸收藏指南贴752 pcs</t>
        </r>
      </text>
    </comment>
    <comment ref="AC596" authorId="0">
      <text>
        <r>
          <rPr>
            <b/>
            <sz val="14"/>
            <rFont val="宋体"/>
            <charset val="134"/>
          </rPr>
          <t>Administrator:</t>
        </r>
        <r>
          <rPr>
            <sz val="14"/>
            <rFont val="宋体"/>
            <charset val="134"/>
          </rPr>
          <t xml:space="preserve">
0002814 11/13 900 pcs华兴三楼A27</t>
        </r>
      </text>
    </comment>
    <comment ref="AC597" authorId="0">
      <text>
        <r>
          <rPr>
            <b/>
            <sz val="14"/>
            <rFont val="宋体"/>
            <charset val="134"/>
          </rPr>
          <t>Administrator:</t>
        </r>
        <r>
          <rPr>
            <sz val="14"/>
            <rFont val="宋体"/>
            <charset val="134"/>
          </rPr>
          <t xml:space="preserve">
0002814 11/13 420 pcs华兴三楼B14
</t>
        </r>
      </text>
    </comment>
    <comment ref="AC598" authorId="0">
      <text>
        <r>
          <rPr>
            <b/>
            <sz val="14"/>
            <rFont val="宋体"/>
            <charset val="134"/>
          </rPr>
          <t>Administrator:</t>
        </r>
        <r>
          <rPr>
            <sz val="14"/>
            <rFont val="宋体"/>
            <charset val="134"/>
          </rPr>
          <t xml:space="preserve">
0002814 11/13 960 pcs华兴三楼A15
</t>
        </r>
      </text>
    </comment>
    <comment ref="AC599" authorId="0">
      <text>
        <r>
          <rPr>
            <b/>
            <sz val="14"/>
            <rFont val="宋体"/>
            <charset val="134"/>
          </rPr>
          <t>Administrator:</t>
        </r>
        <r>
          <rPr>
            <sz val="14"/>
            <rFont val="宋体"/>
            <charset val="134"/>
          </rPr>
          <t xml:space="preserve">
0002813 11/13 1200 pcs华兴三楼B15
</t>
        </r>
      </text>
    </comment>
    <comment ref="AE599" authorId="0">
      <text>
        <r>
          <rPr>
            <b/>
            <sz val="14"/>
            <rFont val="宋体"/>
            <charset val="134"/>
          </rPr>
          <t>Administrator:</t>
        </r>
        <r>
          <rPr>
            <sz val="14"/>
            <rFont val="宋体"/>
            <charset val="134"/>
          </rPr>
          <t xml:space="preserve">
10/21上 价格贴纸 1260  pcs</t>
        </r>
      </text>
    </comment>
    <comment ref="AC600" authorId="0">
      <text>
        <r>
          <rPr>
            <b/>
            <sz val="14"/>
            <rFont val="宋体"/>
            <charset val="134"/>
          </rPr>
          <t>Administrator:</t>
        </r>
        <r>
          <rPr>
            <sz val="14"/>
            <rFont val="宋体"/>
            <charset val="134"/>
          </rPr>
          <t xml:space="preserve">
0002814 11/13 3965 pcs华兴三楼B8
0002087 11/14 65 pcs 华兴三楼B8</t>
        </r>
      </text>
    </comment>
    <comment ref="AC601" authorId="0">
      <text>
        <r>
          <rPr>
            <b/>
            <sz val="14"/>
            <rFont val="宋体"/>
            <charset val="134"/>
          </rPr>
          <t>Administrator:</t>
        </r>
        <r>
          <rPr>
            <sz val="14"/>
            <rFont val="宋体"/>
            <charset val="134"/>
          </rPr>
          <t xml:space="preserve">
0002814 11/13 7008 pcs华兴三楼B8
</t>
        </r>
      </text>
    </comment>
    <comment ref="AE601" authorId="0">
      <text>
        <r>
          <rPr>
            <b/>
            <sz val="12"/>
            <rFont val="宋体"/>
            <charset val="134"/>
          </rPr>
          <t>Administrator:</t>
        </r>
        <r>
          <rPr>
            <sz val="12"/>
            <rFont val="宋体"/>
            <charset val="134"/>
          </rPr>
          <t xml:space="preserve">
10/25上 EAN条码贴纸 7008 PCS 
  德语警告语贴纸 7008 pcs</t>
        </r>
      </text>
    </comment>
    <comment ref="AC602" authorId="0">
      <text>
        <r>
          <rPr>
            <b/>
            <sz val="14"/>
            <rFont val="宋体"/>
            <charset val="134"/>
          </rPr>
          <t>Administrator:</t>
        </r>
        <r>
          <rPr>
            <sz val="14"/>
            <rFont val="宋体"/>
            <charset val="134"/>
          </rPr>
          <t xml:space="preserve">
0002813 11/13 240 pcs华兴三楼A16
</t>
        </r>
      </text>
    </comment>
    <comment ref="AE602" authorId="0">
      <text>
        <r>
          <rPr>
            <b/>
            <sz val="14"/>
            <rFont val="宋体"/>
            <charset val="134"/>
          </rPr>
          <t>Administrator:</t>
        </r>
        <r>
          <rPr>
            <sz val="14"/>
            <rFont val="宋体"/>
            <charset val="134"/>
          </rPr>
          <t xml:space="preserve">
11/6上 进口商贴纸 240 pcs</t>
        </r>
      </text>
    </comment>
    <comment ref="AC603" authorId="0">
      <text>
        <r>
          <rPr>
            <b/>
            <sz val="14"/>
            <rFont val="宋体"/>
            <charset val="134"/>
          </rPr>
          <t>Administrator:</t>
        </r>
        <r>
          <rPr>
            <sz val="14"/>
            <rFont val="宋体"/>
            <charset val="134"/>
          </rPr>
          <t xml:space="preserve">
0002815 11/13 1000 pcs
华兴三楼B10</t>
        </r>
      </text>
    </comment>
    <comment ref="AE603" authorId="0">
      <text>
        <r>
          <rPr>
            <b/>
            <sz val="14"/>
            <rFont val="宋体"/>
            <charset val="134"/>
          </rPr>
          <t>Administrator:</t>
        </r>
        <r>
          <rPr>
            <sz val="14"/>
            <rFont val="宋体"/>
            <charset val="134"/>
          </rPr>
          <t xml:space="preserve">
11/1上 进口商贴纸 1000 pcs</t>
        </r>
      </text>
    </comment>
    <comment ref="AC604" authorId="0">
      <text>
        <r>
          <rPr>
            <b/>
            <sz val="14"/>
            <rFont val="宋体"/>
            <charset val="134"/>
          </rPr>
          <t>Administrator:</t>
        </r>
        <r>
          <rPr>
            <sz val="14"/>
            <rFont val="宋体"/>
            <charset val="134"/>
          </rPr>
          <t xml:space="preserve">
0002815 11/13 4000 pcs华兴三楼B15
</t>
        </r>
      </text>
    </comment>
    <comment ref="AE604" authorId="0">
      <text>
        <r>
          <rPr>
            <b/>
            <sz val="9"/>
            <rFont val="宋体"/>
            <charset val="134"/>
          </rPr>
          <t>Administrator:</t>
        </r>
        <r>
          <rPr>
            <sz val="9"/>
            <rFont val="宋体"/>
            <charset val="134"/>
          </rPr>
          <t xml:space="preserve">
10/24 上德语CALLOUT贴纸4000pcs</t>
        </r>
      </text>
    </comment>
    <comment ref="AC605" authorId="0">
      <text>
        <r>
          <rPr>
            <b/>
            <sz val="14"/>
            <rFont val="宋体"/>
            <charset val="134"/>
          </rPr>
          <t>Administrator:</t>
        </r>
        <r>
          <rPr>
            <sz val="14"/>
            <rFont val="宋体"/>
            <charset val="134"/>
          </rPr>
          <t xml:space="preserve">
0001681 111/22 1001 pcs 华兴三楼B15</t>
        </r>
      </text>
    </comment>
    <comment ref="AE605" authorId="0">
      <text>
        <r>
          <rPr>
            <b/>
            <sz val="14"/>
            <rFont val="宋体"/>
            <charset val="134"/>
          </rPr>
          <t>Administrator:</t>
        </r>
        <r>
          <rPr>
            <sz val="14"/>
            <rFont val="宋体"/>
            <charset val="134"/>
          </rPr>
          <t xml:space="preserve">
11/11上 警语贴纸 1001 pcs</t>
        </r>
      </text>
    </comment>
    <comment ref="AC606" authorId="0">
      <text>
        <r>
          <rPr>
            <b/>
            <sz val="14"/>
            <rFont val="宋体"/>
            <charset val="134"/>
          </rPr>
          <t>Administrator:</t>
        </r>
        <r>
          <rPr>
            <sz val="14"/>
            <rFont val="宋体"/>
            <charset val="134"/>
          </rPr>
          <t xml:space="preserve">
0002138 11/21 14976 pcs 华兴三楼A14</t>
        </r>
      </text>
    </comment>
    <comment ref="AE606" authorId="0">
      <text>
        <r>
          <rPr>
            <b/>
            <sz val="14"/>
            <rFont val="宋体"/>
            <charset val="134"/>
          </rPr>
          <t>Administrator:</t>
        </r>
        <r>
          <rPr>
            <sz val="14"/>
            <rFont val="宋体"/>
            <charset val="134"/>
          </rPr>
          <t xml:space="preserve">
11/4上 客供RFID贴纸 14976 pcs</t>
        </r>
      </text>
    </comment>
    <comment ref="AC607" authorId="0">
      <text>
        <r>
          <rPr>
            <b/>
            <sz val="14"/>
            <rFont val="宋体"/>
            <charset val="134"/>
          </rPr>
          <t>Administrator:</t>
        </r>
        <r>
          <rPr>
            <sz val="14"/>
            <rFont val="宋体"/>
            <charset val="134"/>
          </rPr>
          <t xml:space="preserve">
0002138 11/21 6912 pcs 华兴三楼B5</t>
        </r>
      </text>
    </comment>
    <comment ref="AE607" authorId="0">
      <text>
        <r>
          <rPr>
            <b/>
            <sz val="14"/>
            <rFont val="宋体"/>
            <charset val="134"/>
          </rPr>
          <t>Administrator:</t>
        </r>
        <r>
          <rPr>
            <sz val="14"/>
            <rFont val="宋体"/>
            <charset val="134"/>
          </rPr>
          <t xml:space="preserve">
11/4上 客供RFID贴纸 6912 pcs</t>
        </r>
      </text>
    </comment>
    <comment ref="AC608" authorId="0">
      <text>
        <r>
          <rPr>
            <b/>
            <sz val="14"/>
            <rFont val="宋体"/>
            <charset val="134"/>
          </rPr>
          <t>Administrator:</t>
        </r>
        <r>
          <rPr>
            <sz val="14"/>
            <rFont val="宋体"/>
            <charset val="134"/>
          </rPr>
          <t xml:space="preserve">
0001702 11/21 12096 pcs 华兴三楼B4
0001681 11/22 2880 pcs B4</t>
        </r>
      </text>
    </comment>
    <comment ref="AE608" authorId="0">
      <text>
        <r>
          <rPr>
            <b/>
            <sz val="14"/>
            <rFont val="宋体"/>
            <charset val="134"/>
          </rPr>
          <t>Administrator:</t>
        </r>
        <r>
          <rPr>
            <sz val="14"/>
            <rFont val="宋体"/>
            <charset val="134"/>
          </rPr>
          <t xml:space="preserve">
11/4上 客供RFID贴纸 14976 pcs</t>
        </r>
      </text>
    </comment>
    <comment ref="AC609" authorId="0">
      <text>
        <r>
          <rPr>
            <b/>
            <sz val="14"/>
            <rFont val="宋体"/>
            <charset val="134"/>
          </rPr>
          <t>Administrator:</t>
        </r>
        <r>
          <rPr>
            <sz val="14"/>
            <rFont val="宋体"/>
            <charset val="134"/>
          </rPr>
          <t xml:space="preserve">
0002119 11/21 169 pcs 华兴三楼B14</t>
        </r>
      </text>
    </comment>
    <comment ref="AE609" authorId="0">
      <text>
        <r>
          <rPr>
            <b/>
            <sz val="14"/>
            <rFont val="宋体"/>
            <charset val="134"/>
          </rPr>
          <t>Administrator:</t>
        </r>
        <r>
          <rPr>
            <sz val="14"/>
            <rFont val="宋体"/>
            <charset val="134"/>
          </rPr>
          <t xml:space="preserve">
11/4上 白色防盗贴纸 169 pcs
11/6上 KM外箱贴纸 13 pcs
</t>
        </r>
      </text>
    </comment>
    <comment ref="AC610" authorId="0">
      <text>
        <r>
          <rPr>
            <b/>
            <sz val="14"/>
            <rFont val="宋体"/>
            <charset val="134"/>
          </rPr>
          <t>Administrator:</t>
        </r>
        <r>
          <rPr>
            <sz val="14"/>
            <rFont val="宋体"/>
            <charset val="134"/>
          </rPr>
          <t xml:space="preserve">
0002119 11/21 1339 pcs 华兴三楼A27</t>
        </r>
      </text>
    </comment>
    <comment ref="AE610" authorId="0">
      <text>
        <r>
          <rPr>
            <b/>
            <sz val="14"/>
            <rFont val="宋体"/>
            <charset val="134"/>
          </rPr>
          <t>Administrator:</t>
        </r>
        <r>
          <rPr>
            <sz val="14"/>
            <rFont val="宋体"/>
            <charset val="134"/>
          </rPr>
          <t xml:space="preserve">
11/4上 白色防盗贴纸 1339 pcs
11/6上 KM外箱贴纸 103 pcs
</t>
        </r>
      </text>
    </comment>
    <comment ref="AC611" authorId="0">
      <text>
        <r>
          <rPr>
            <b/>
            <sz val="14"/>
            <rFont val="宋体"/>
            <charset val="134"/>
          </rPr>
          <t>Administrator:</t>
        </r>
        <r>
          <rPr>
            <sz val="14"/>
            <rFont val="宋体"/>
            <charset val="134"/>
          </rPr>
          <t xml:space="preserve">
0002119 11/21 4128 pcs 华兴三楼b15     
0002138 11/21 864 pcs B15
0002147 11/25 12 pcs B15</t>
        </r>
      </text>
    </comment>
    <comment ref="AE611" authorId="0">
      <text>
        <r>
          <rPr>
            <b/>
            <sz val="14"/>
            <rFont val="宋体"/>
            <charset val="134"/>
          </rPr>
          <t>Administrator:</t>
        </r>
        <r>
          <rPr>
            <sz val="14"/>
            <rFont val="宋体"/>
            <charset val="134"/>
          </rPr>
          <t xml:space="preserve">
11/4上 价格贴纸 5004  pcs</t>
        </r>
      </text>
    </comment>
    <comment ref="AC612" authorId="0">
      <text>
        <r>
          <rPr>
            <b/>
            <sz val="14"/>
            <rFont val="宋体"/>
            <charset val="134"/>
          </rPr>
          <t>Administrator:</t>
        </r>
        <r>
          <rPr>
            <sz val="14"/>
            <rFont val="宋体"/>
            <charset val="134"/>
          </rPr>
          <t xml:space="preserve">
0002109 11/19 3000 pcs 华兴三楼B14</t>
        </r>
      </text>
    </comment>
    <comment ref="AC613" authorId="0">
      <text>
        <r>
          <rPr>
            <b/>
            <sz val="14"/>
            <rFont val="宋体"/>
            <charset val="134"/>
          </rPr>
          <t>Administrator:</t>
        </r>
        <r>
          <rPr>
            <sz val="14"/>
            <rFont val="宋体"/>
            <charset val="134"/>
          </rPr>
          <t xml:space="preserve">
0001681 111/22 1950 pcs 华兴三楼B13</t>
        </r>
      </text>
    </comment>
    <comment ref="AC614" authorId="0">
      <text>
        <r>
          <rPr>
            <b/>
            <sz val="14"/>
            <rFont val="宋体"/>
            <charset val="134"/>
          </rPr>
          <t>Administrator:</t>
        </r>
        <r>
          <rPr>
            <sz val="14"/>
            <rFont val="宋体"/>
            <charset val="134"/>
          </rPr>
          <t xml:space="preserve">
0002147 11/25 500 pcs 华兴三楼B8</t>
        </r>
      </text>
    </comment>
    <comment ref="AC615" authorId="0">
      <text>
        <r>
          <rPr>
            <b/>
            <sz val="14"/>
            <rFont val="宋体"/>
            <charset val="134"/>
          </rPr>
          <t>Administrator:</t>
        </r>
        <r>
          <rPr>
            <sz val="14"/>
            <rFont val="宋体"/>
            <charset val="134"/>
          </rPr>
          <t xml:space="preserve">
0002147 11/25 17280 pcs 华兴三楼B5</t>
        </r>
      </text>
    </comment>
    <comment ref="AE615" authorId="0">
      <text>
        <r>
          <rPr>
            <b/>
            <sz val="14"/>
            <rFont val="宋体"/>
            <charset val="134"/>
          </rPr>
          <t>Administrator:</t>
        </r>
        <r>
          <rPr>
            <sz val="14"/>
            <rFont val="宋体"/>
            <charset val="134"/>
          </rPr>
          <t xml:space="preserve">
11/4上 客供RFID贴纸 17280 pcs</t>
        </r>
      </text>
    </comment>
    <comment ref="AC616" authorId="0">
      <text>
        <r>
          <rPr>
            <b/>
            <sz val="14"/>
            <rFont val="宋体"/>
            <charset val="134"/>
          </rPr>
          <t>Administrator:</t>
        </r>
        <r>
          <rPr>
            <sz val="14"/>
            <rFont val="宋体"/>
            <charset val="134"/>
          </rPr>
          <t xml:space="preserve">
0001689 11/25 13824 pcs 华兴三楼A14</t>
        </r>
      </text>
    </comment>
    <comment ref="AE616" authorId="0">
      <text>
        <r>
          <rPr>
            <b/>
            <sz val="14"/>
            <rFont val="宋体"/>
            <charset val="134"/>
          </rPr>
          <t>Administrator:</t>
        </r>
        <r>
          <rPr>
            <sz val="14"/>
            <rFont val="宋体"/>
            <charset val="134"/>
          </rPr>
          <t xml:space="preserve">
11/4上 客供RFID贴纸 13824 pcs</t>
        </r>
      </text>
    </comment>
    <comment ref="AC617" authorId="0">
      <text>
        <r>
          <rPr>
            <b/>
            <sz val="14"/>
            <rFont val="宋体"/>
            <charset val="134"/>
          </rPr>
          <t>Administrator:</t>
        </r>
        <r>
          <rPr>
            <sz val="14"/>
            <rFont val="宋体"/>
            <charset val="134"/>
          </rPr>
          <t xml:space="preserve">
0001689 11/25 8064 pcs 华兴三楼B5</t>
        </r>
      </text>
    </comment>
    <comment ref="AE617" authorId="0">
      <text>
        <r>
          <rPr>
            <b/>
            <sz val="14"/>
            <rFont val="宋体"/>
            <charset val="134"/>
          </rPr>
          <t>Administrator:</t>
        </r>
        <r>
          <rPr>
            <sz val="14"/>
            <rFont val="宋体"/>
            <charset val="134"/>
          </rPr>
          <t xml:space="preserve">
11/4上 客供RFID贴纸 8064 pcs</t>
        </r>
      </text>
    </comment>
    <comment ref="AC618" authorId="0">
      <text>
        <r>
          <rPr>
            <b/>
            <sz val="14"/>
            <rFont val="宋体"/>
            <charset val="134"/>
          </rPr>
          <t>Administrator:</t>
        </r>
        <r>
          <rPr>
            <sz val="14"/>
            <rFont val="宋体"/>
            <charset val="134"/>
          </rPr>
          <t xml:space="preserve">
0001732 11/26 2000 pcs华兴三楼B12
</t>
        </r>
      </text>
    </comment>
    <comment ref="AE618" authorId="0">
      <text>
        <r>
          <rPr>
            <b/>
            <sz val="14"/>
            <rFont val="宋体"/>
            <charset val="134"/>
          </rPr>
          <t>Administrator:</t>
        </r>
        <r>
          <rPr>
            <sz val="14"/>
            <rFont val="宋体"/>
            <charset val="134"/>
          </rPr>
          <t xml:space="preserve">
11/11上 进口商贴纸 2000 pcs</t>
        </r>
      </text>
    </comment>
    <comment ref="AC619" authorId="0">
      <text>
        <r>
          <rPr>
            <b/>
            <sz val="14"/>
            <rFont val="宋体"/>
            <charset val="134"/>
          </rPr>
          <t>Administrator:</t>
        </r>
        <r>
          <rPr>
            <sz val="14"/>
            <rFont val="宋体"/>
            <charset val="134"/>
          </rPr>
          <t xml:space="preserve">
0001779 12/2 2782 pcs 华兴三楼A25</t>
        </r>
      </text>
    </comment>
    <comment ref="AE619" authorId="0">
      <text>
        <r>
          <rPr>
            <b/>
            <sz val="14"/>
            <rFont val="宋体"/>
            <charset val="134"/>
          </rPr>
          <t>Administrator:</t>
        </r>
        <r>
          <rPr>
            <sz val="14"/>
            <rFont val="宋体"/>
            <charset val="134"/>
          </rPr>
          <t xml:space="preserve">
11/14上 UPC贴纸 2782 pcs</t>
        </r>
      </text>
    </comment>
    <comment ref="AC620" authorId="0">
      <text>
        <r>
          <rPr>
            <b/>
            <sz val="14"/>
            <rFont val="宋体"/>
            <charset val="134"/>
          </rPr>
          <t>Administrator:</t>
        </r>
        <r>
          <rPr>
            <sz val="14"/>
            <rFont val="宋体"/>
            <charset val="134"/>
          </rPr>
          <t xml:space="preserve">
0001689 11/25 1404 pcs 华兴三楼A27</t>
        </r>
      </text>
    </comment>
    <comment ref="AE620" authorId="0">
      <text>
        <r>
          <rPr>
            <b/>
            <sz val="14"/>
            <rFont val="宋体"/>
            <charset val="134"/>
          </rPr>
          <t>Administrator:</t>
        </r>
        <r>
          <rPr>
            <sz val="14"/>
            <rFont val="宋体"/>
            <charset val="134"/>
          </rPr>
          <t xml:space="preserve">
11/14上 客户EAN条码贴纸 1404 pcs</t>
        </r>
      </text>
    </comment>
    <comment ref="AC621" authorId="0">
      <text>
        <r>
          <rPr>
            <b/>
            <sz val="14"/>
            <rFont val="宋体"/>
            <charset val="134"/>
          </rPr>
          <t>Administrator:</t>
        </r>
        <r>
          <rPr>
            <sz val="14"/>
            <rFont val="宋体"/>
            <charset val="134"/>
          </rPr>
          <t xml:space="preserve">
0001732 11/26 2000 pcs 华兴三楼B14</t>
        </r>
      </text>
    </comment>
    <comment ref="AE621" authorId="0">
      <text>
        <r>
          <rPr>
            <b/>
            <sz val="14"/>
            <rFont val="宋体"/>
            <charset val="134"/>
          </rPr>
          <t>Administrator:</t>
        </r>
        <r>
          <rPr>
            <sz val="14"/>
            <rFont val="宋体"/>
            <charset val="134"/>
          </rPr>
          <t xml:space="preserve">
11/11上 警语贴纸 1075 pcs</t>
        </r>
      </text>
    </comment>
    <comment ref="AC622" authorId="0">
      <text>
        <r>
          <rPr>
            <b/>
            <sz val="14"/>
            <rFont val="宋体"/>
            <charset val="134"/>
          </rPr>
          <t>Administrator:</t>
        </r>
        <r>
          <rPr>
            <sz val="14"/>
            <rFont val="宋体"/>
            <charset val="134"/>
          </rPr>
          <t xml:space="preserve">
0001732 11/26 1261 pcs华兴三楼B11
</t>
        </r>
      </text>
    </comment>
    <comment ref="AC623" authorId="0">
      <text>
        <r>
          <rPr>
            <b/>
            <sz val="14"/>
            <rFont val="宋体"/>
            <charset val="134"/>
          </rPr>
          <t>Administrator:</t>
        </r>
        <r>
          <rPr>
            <sz val="14"/>
            <rFont val="宋体"/>
            <charset val="134"/>
          </rPr>
          <t xml:space="preserve">
0001732 11/26 2340 pcs华兴三楼B12
</t>
        </r>
      </text>
    </comment>
    <comment ref="AC624" authorId="0">
      <text>
        <r>
          <rPr>
            <b/>
            <sz val="14"/>
            <rFont val="宋体"/>
            <charset val="134"/>
          </rPr>
          <t>Administrator:</t>
        </r>
        <r>
          <rPr>
            <sz val="14"/>
            <rFont val="宋体"/>
            <charset val="134"/>
          </rPr>
          <t xml:space="preserve">
0001744 11/27 2280 pcs 华兴三楼A16</t>
        </r>
      </text>
    </comment>
    <comment ref="AC625" authorId="0">
      <text>
        <r>
          <rPr>
            <b/>
            <sz val="14"/>
            <rFont val="宋体"/>
            <charset val="134"/>
          </rPr>
          <t>Administrator:</t>
        </r>
        <r>
          <rPr>
            <sz val="14"/>
            <rFont val="宋体"/>
            <charset val="134"/>
          </rPr>
          <t xml:space="preserve">
0001744 11/27 780 pcs 华兴三楼A16</t>
        </r>
      </text>
    </comment>
    <comment ref="AC626" authorId="0">
      <text>
        <r>
          <rPr>
            <b/>
            <sz val="14"/>
            <rFont val="宋体"/>
            <charset val="134"/>
          </rPr>
          <t>Administrator:</t>
        </r>
        <r>
          <rPr>
            <sz val="14"/>
            <rFont val="宋体"/>
            <charset val="134"/>
          </rPr>
          <t xml:space="preserve">
0001775 11/30 2250 pcs 华3B9</t>
        </r>
      </text>
    </comment>
    <comment ref="AC627" authorId="0">
      <text>
        <r>
          <rPr>
            <b/>
            <sz val="14"/>
            <rFont val="宋体"/>
            <charset val="134"/>
          </rPr>
          <t>Administrator:</t>
        </r>
        <r>
          <rPr>
            <sz val="14"/>
            <rFont val="宋体"/>
            <charset val="134"/>
          </rPr>
          <t xml:space="preserve">
0001775 11/30 1404 pcs 华3B12</t>
        </r>
      </text>
    </comment>
    <comment ref="AC628" authorId="0">
      <text>
        <r>
          <rPr>
            <b/>
            <sz val="14"/>
            <rFont val="宋体"/>
            <charset val="134"/>
          </rPr>
          <t>Administrator:</t>
        </r>
        <r>
          <rPr>
            <sz val="14"/>
            <rFont val="宋体"/>
            <charset val="134"/>
          </rPr>
          <t xml:space="preserve">
0002197 12/4 15650 pcs 华兴三楼B16
000640 15/5 50 pcs B16</t>
        </r>
      </text>
    </comment>
    <comment ref="AE628" authorId="0">
      <text>
        <r>
          <rPr>
            <b/>
            <sz val="16"/>
            <rFont val="宋体"/>
            <charset val="134"/>
          </rPr>
          <t>Administrator:</t>
        </r>
        <r>
          <rPr>
            <sz val="16"/>
            <rFont val="宋体"/>
            <charset val="134"/>
          </rPr>
          <t xml:space="preserve">
11/18上 进口商贴纸 15700 pcs
  UPC条码贴纸 15700 pcs</t>
        </r>
      </text>
    </comment>
    <comment ref="AC629" authorId="0">
      <text>
        <r>
          <rPr>
            <b/>
            <sz val="14"/>
            <rFont val="宋体"/>
            <charset val="134"/>
          </rPr>
          <t>Administrator:</t>
        </r>
        <r>
          <rPr>
            <sz val="14"/>
            <rFont val="宋体"/>
            <charset val="134"/>
          </rPr>
          <t xml:space="preserve">
0002191 12/3 5760 pcs 华兴三楼A12</t>
        </r>
      </text>
    </comment>
    <comment ref="AE629" authorId="0">
      <text>
        <r>
          <rPr>
            <b/>
            <sz val="14"/>
            <rFont val="宋体"/>
            <charset val="134"/>
          </rPr>
          <t>Administrator:</t>
        </r>
        <r>
          <rPr>
            <sz val="14"/>
            <rFont val="宋体"/>
            <charset val="134"/>
          </rPr>
          <t xml:space="preserve">
11/25上 客供RFID贴纸 5760 pcs</t>
        </r>
      </text>
    </comment>
    <comment ref="AC630" authorId="0">
      <text>
        <r>
          <rPr>
            <b/>
            <sz val="14"/>
            <rFont val="宋体"/>
            <charset val="134"/>
          </rPr>
          <t>Administrator:</t>
        </r>
        <r>
          <rPr>
            <sz val="14"/>
            <rFont val="宋体"/>
            <charset val="134"/>
          </rPr>
          <t xml:space="preserve">
0002191 12/3 1152 pcs 华兴三楼A12</t>
        </r>
      </text>
    </comment>
    <comment ref="AE630" authorId="0">
      <text>
        <r>
          <rPr>
            <b/>
            <sz val="14"/>
            <rFont val="宋体"/>
            <charset val="134"/>
          </rPr>
          <t>Administrator:</t>
        </r>
        <r>
          <rPr>
            <sz val="14"/>
            <rFont val="宋体"/>
            <charset val="134"/>
          </rPr>
          <t xml:space="preserve">
11/25上 客供RFID贴纸 1152 pcs</t>
        </r>
      </text>
    </comment>
    <comment ref="AC631" authorId="0">
      <text>
        <r>
          <rPr>
            <b/>
            <sz val="14"/>
            <rFont val="宋体"/>
            <charset val="134"/>
          </rPr>
          <t>Administrator:</t>
        </r>
        <r>
          <rPr>
            <sz val="14"/>
            <rFont val="宋体"/>
            <charset val="134"/>
          </rPr>
          <t xml:space="preserve">
0001798 12/3 2080 pcs 华兴三楼B14</t>
        </r>
      </text>
    </comment>
    <comment ref="AE631" authorId="0">
      <text>
        <r>
          <rPr>
            <b/>
            <sz val="14"/>
            <rFont val="宋体"/>
            <charset val="134"/>
          </rPr>
          <t>Administrator:</t>
        </r>
        <r>
          <rPr>
            <sz val="14"/>
            <rFont val="宋体"/>
            <charset val="134"/>
          </rPr>
          <t xml:space="preserve">
11/19上 进口商贴纸 2080 pcs</t>
        </r>
      </text>
    </comment>
    <comment ref="AC632" authorId="0">
      <text>
        <r>
          <rPr>
            <b/>
            <sz val="14"/>
            <rFont val="宋体"/>
            <charset val="134"/>
          </rPr>
          <t>Administrator:</t>
        </r>
        <r>
          <rPr>
            <sz val="14"/>
            <rFont val="宋体"/>
            <charset val="134"/>
          </rPr>
          <t xml:space="preserve">
0002208 12/5 1250 pcs 华兴三楼B8</t>
        </r>
      </text>
    </comment>
    <comment ref="AE632" authorId="0">
      <text>
        <r>
          <rPr>
            <b/>
            <sz val="14"/>
            <rFont val="宋体"/>
            <charset val="134"/>
          </rPr>
          <t>Administrator:</t>
        </r>
        <r>
          <rPr>
            <sz val="14"/>
            <rFont val="宋体"/>
            <charset val="134"/>
          </rPr>
          <t xml:space="preserve">
11/11上 进口商贴纸 1250 pcs</t>
        </r>
      </text>
    </comment>
    <comment ref="AC633" authorId="0">
      <text>
        <r>
          <rPr>
            <b/>
            <sz val="14"/>
            <rFont val="宋体"/>
            <charset val="134"/>
          </rPr>
          <t>Administrator:</t>
        </r>
        <r>
          <rPr>
            <sz val="14"/>
            <rFont val="宋体"/>
            <charset val="134"/>
          </rPr>
          <t xml:space="preserve">
0002208 12/5 4800 pcs 华兴三楼B8</t>
        </r>
      </text>
    </comment>
    <comment ref="AE633" authorId="0">
      <text>
        <r>
          <rPr>
            <b/>
            <sz val="14"/>
            <rFont val="宋体"/>
            <charset val="134"/>
          </rPr>
          <t>Administrator:</t>
        </r>
        <r>
          <rPr>
            <sz val="14"/>
            <rFont val="宋体"/>
            <charset val="134"/>
          </rPr>
          <t xml:space="preserve">
11/11上 进口商贴纸 4800 pcs</t>
        </r>
      </text>
    </comment>
    <comment ref="AC634" authorId="0">
      <text>
        <r>
          <rPr>
            <b/>
            <sz val="14"/>
            <rFont val="宋体"/>
            <charset val="134"/>
          </rPr>
          <t>Administrator:</t>
        </r>
        <r>
          <rPr>
            <sz val="14"/>
            <rFont val="宋体"/>
            <charset val="134"/>
          </rPr>
          <t xml:space="preserve">
0001862 12/9 1200 pcs</t>
        </r>
      </text>
    </comment>
    <comment ref="AE634" authorId="0">
      <text>
        <r>
          <rPr>
            <b/>
            <sz val="14"/>
            <rFont val="宋体"/>
            <charset val="134"/>
          </rPr>
          <t>Administrator:</t>
        </r>
        <r>
          <rPr>
            <sz val="14"/>
            <rFont val="宋体"/>
            <charset val="134"/>
          </rPr>
          <t xml:space="preserve">
11/11上 进口商贴纸 1200 pcs</t>
        </r>
      </text>
    </comment>
    <comment ref="AC635" authorId="0">
      <text>
        <r>
          <rPr>
            <b/>
            <sz val="14"/>
            <rFont val="宋体"/>
            <charset val="134"/>
          </rPr>
          <t>Administrator:</t>
        </r>
        <r>
          <rPr>
            <sz val="14"/>
            <rFont val="宋体"/>
            <charset val="134"/>
          </rPr>
          <t xml:space="preserve">
0002208 12/5 250 pcs 华兴三楼B8</t>
        </r>
      </text>
    </comment>
    <comment ref="AE635" authorId="0">
      <text>
        <r>
          <rPr>
            <b/>
            <sz val="14"/>
            <rFont val="宋体"/>
            <charset val="134"/>
          </rPr>
          <t>Administrator:</t>
        </r>
        <r>
          <rPr>
            <sz val="14"/>
            <rFont val="宋体"/>
            <charset val="134"/>
          </rPr>
          <t xml:space="preserve">
11/11上 进口商贴纸 250 pcs</t>
        </r>
      </text>
    </comment>
    <comment ref="AC636" authorId="0">
      <text>
        <r>
          <rPr>
            <b/>
            <sz val="14"/>
            <rFont val="宋体"/>
            <charset val="134"/>
          </rPr>
          <t>Administrator:</t>
        </r>
        <r>
          <rPr>
            <sz val="14"/>
            <rFont val="宋体"/>
            <charset val="134"/>
          </rPr>
          <t xml:space="preserve">
0001862 12/9 1200 pcs</t>
        </r>
      </text>
    </comment>
    <comment ref="AE636" authorId="0">
      <text>
        <r>
          <rPr>
            <b/>
            <sz val="14"/>
            <rFont val="宋体"/>
            <charset val="134"/>
          </rPr>
          <t>Administrator:</t>
        </r>
        <r>
          <rPr>
            <sz val="14"/>
            <rFont val="宋体"/>
            <charset val="134"/>
          </rPr>
          <t xml:space="preserve">
11/11上 进口商贴纸 1200 pcs</t>
        </r>
      </text>
    </comment>
    <comment ref="AC637" authorId="0">
      <text>
        <r>
          <rPr>
            <b/>
            <sz val="14"/>
            <rFont val="宋体"/>
            <charset val="134"/>
          </rPr>
          <t>Administrator:</t>
        </r>
        <r>
          <rPr>
            <sz val="14"/>
            <rFont val="宋体"/>
            <charset val="134"/>
          </rPr>
          <t xml:space="preserve">
0001824 12/5 2475 pcs 华兴三楼B15
0001832 12/6 25 pcs华3B15</t>
        </r>
      </text>
    </comment>
    <comment ref="AE637" authorId="0">
      <text>
        <r>
          <rPr>
            <b/>
            <sz val="14"/>
            <rFont val="宋体"/>
            <charset val="134"/>
          </rPr>
          <t>Administrator:</t>
        </r>
        <r>
          <rPr>
            <sz val="14"/>
            <rFont val="宋体"/>
            <charset val="134"/>
          </rPr>
          <t xml:space="preserve">
11/12上 UPC贴纸 2500 pcs</t>
        </r>
      </text>
    </comment>
    <comment ref="AC638" authorId="0">
      <text>
        <r>
          <rPr>
            <b/>
            <sz val="14"/>
            <rFont val="宋体"/>
            <charset val="134"/>
          </rPr>
          <t>Administrator:</t>
        </r>
        <r>
          <rPr>
            <sz val="14"/>
            <rFont val="宋体"/>
            <charset val="134"/>
          </rPr>
          <t xml:space="preserve">
0001824 12/5 2587 pcs 华兴三楼B14
0001832 12/6 13 pcs华3B14</t>
        </r>
      </text>
    </comment>
    <comment ref="AC639" authorId="0">
      <text>
        <r>
          <rPr>
            <b/>
            <sz val="9"/>
            <rFont val="宋体"/>
            <charset val="134"/>
          </rPr>
          <t>Administrator:</t>
        </r>
        <r>
          <rPr>
            <sz val="9"/>
            <rFont val="宋体"/>
            <charset val="134"/>
          </rPr>
          <t xml:space="preserve">
0001832 12/6 572pcs华3B8</t>
        </r>
      </text>
    </comment>
    <comment ref="AE639" authorId="0">
      <text>
        <r>
          <rPr>
            <b/>
            <sz val="16"/>
            <rFont val="宋体"/>
            <charset val="134"/>
          </rPr>
          <t>Administrator:</t>
        </r>
        <r>
          <rPr>
            <sz val="16"/>
            <rFont val="宋体"/>
            <charset val="134"/>
          </rPr>
          <t xml:space="preserve">
11/18上 进口商贴纸 572 pcs</t>
        </r>
      </text>
    </comment>
    <comment ref="AC640" authorId="0">
      <text>
        <r>
          <rPr>
            <b/>
            <sz val="14"/>
            <rFont val="宋体"/>
            <charset val="134"/>
          </rPr>
          <t>Administrator:</t>
        </r>
        <r>
          <rPr>
            <sz val="14"/>
            <rFont val="宋体"/>
            <charset val="134"/>
          </rPr>
          <t xml:space="preserve">
0001862 12/9 2028 pcs</t>
        </r>
      </text>
    </comment>
    <comment ref="AC641" authorId="0">
      <text>
        <r>
          <rPr>
            <b/>
            <sz val="14"/>
            <rFont val="宋体"/>
            <charset val="134"/>
          </rPr>
          <t>Administrator:</t>
        </r>
        <r>
          <rPr>
            <sz val="14"/>
            <rFont val="宋体"/>
            <charset val="134"/>
          </rPr>
          <t xml:space="preserve">
0001867 12/10 948 pcs华兴三楼A32
</t>
        </r>
      </text>
    </comment>
    <comment ref="AE641" authorId="0">
      <text>
        <r>
          <rPr>
            <b/>
            <sz val="16"/>
            <rFont val="宋体"/>
            <charset val="134"/>
          </rPr>
          <t>Administrator:</t>
        </r>
        <r>
          <rPr>
            <sz val="16"/>
            <rFont val="宋体"/>
            <charset val="134"/>
          </rPr>
          <t xml:space="preserve">
12/3上 价格贴纸 1028 pcs</t>
        </r>
      </text>
    </comment>
    <comment ref="AC642" authorId="0">
      <text>
        <r>
          <rPr>
            <b/>
            <sz val="14"/>
            <rFont val="宋体"/>
            <charset val="134"/>
          </rPr>
          <t>Administrator:</t>
        </r>
        <r>
          <rPr>
            <sz val="14"/>
            <rFont val="宋体"/>
            <charset val="134"/>
          </rPr>
          <t xml:space="preserve">
0001867 12/10 504 pcs华兴三楼A32
</t>
        </r>
      </text>
    </comment>
    <comment ref="AE642" authorId="0">
      <text>
        <r>
          <rPr>
            <b/>
            <sz val="16"/>
            <rFont val="宋体"/>
            <charset val="134"/>
          </rPr>
          <t>Administrator:</t>
        </r>
        <r>
          <rPr>
            <sz val="16"/>
            <rFont val="宋体"/>
            <charset val="134"/>
          </rPr>
          <t xml:space="preserve">
12/3上 价格贴纸 538 pcs</t>
        </r>
      </text>
    </comment>
    <comment ref="AC643" authorId="0">
      <text>
        <r>
          <rPr>
            <b/>
            <sz val="14"/>
            <rFont val="宋体"/>
            <charset val="134"/>
          </rPr>
          <t>Administrator:</t>
        </r>
        <r>
          <rPr>
            <sz val="14"/>
            <rFont val="宋体"/>
            <charset val="134"/>
          </rPr>
          <t xml:space="preserve">
0001867 12/10 1404 pcs华兴三楼A32
</t>
        </r>
      </text>
    </comment>
    <comment ref="AE643" authorId="0">
      <text>
        <r>
          <rPr>
            <b/>
            <sz val="14"/>
            <rFont val="宋体"/>
            <charset val="134"/>
          </rPr>
          <t>Administrator:</t>
        </r>
        <r>
          <rPr>
            <sz val="14"/>
            <rFont val="宋体"/>
            <charset val="134"/>
          </rPr>
          <t xml:space="preserve">
12/3上 进口商贴纸 1404 pcs</t>
        </r>
      </text>
    </comment>
    <comment ref="AC644" authorId="0">
      <text>
        <r>
          <rPr>
            <b/>
            <sz val="14"/>
            <rFont val="宋体"/>
            <charset val="134"/>
          </rPr>
          <t>Administrator:</t>
        </r>
        <r>
          <rPr>
            <sz val="14"/>
            <rFont val="宋体"/>
            <charset val="134"/>
          </rPr>
          <t xml:space="preserve">
0001867 12/10 1196 pcs华兴三楼A32
</t>
        </r>
      </text>
    </comment>
    <comment ref="AE644" authorId="0">
      <text>
        <r>
          <rPr>
            <b/>
            <sz val="14"/>
            <rFont val="宋体"/>
            <charset val="134"/>
          </rPr>
          <t>Administrator:</t>
        </r>
        <r>
          <rPr>
            <sz val="14"/>
            <rFont val="宋体"/>
            <charset val="134"/>
          </rPr>
          <t xml:space="preserve">
12/3上 进口商贴纸 1196 pcs</t>
        </r>
      </text>
    </comment>
    <comment ref="AC645" authorId="0">
      <text>
        <r>
          <rPr>
            <b/>
            <sz val="14"/>
            <rFont val="宋体"/>
            <charset val="134"/>
          </rPr>
          <t>Administrator:</t>
        </r>
        <r>
          <rPr>
            <sz val="14"/>
            <rFont val="宋体"/>
            <charset val="134"/>
          </rPr>
          <t xml:space="preserve">
0001862 12/9 988 pcs</t>
        </r>
      </text>
    </comment>
    <comment ref="AE645" authorId="0">
      <text>
        <r>
          <rPr>
            <b/>
            <sz val="14"/>
            <rFont val="宋体"/>
            <charset val="134"/>
          </rPr>
          <t>Administrator:</t>
        </r>
        <r>
          <rPr>
            <sz val="14"/>
            <rFont val="宋体"/>
            <charset val="134"/>
          </rPr>
          <t xml:space="preserve">
12/3上 进口商贴纸 988 pcs</t>
        </r>
      </text>
    </comment>
    <comment ref="AC646" authorId="0">
      <text>
        <r>
          <rPr>
            <b/>
            <sz val="14"/>
            <rFont val="宋体"/>
            <charset val="134"/>
          </rPr>
          <t>Administrator:</t>
        </r>
        <r>
          <rPr>
            <sz val="14"/>
            <rFont val="宋体"/>
            <charset val="134"/>
          </rPr>
          <t xml:space="preserve">
0001862 12/9 416 pcs</t>
        </r>
      </text>
    </comment>
    <comment ref="AE646" authorId="0">
      <text>
        <r>
          <rPr>
            <b/>
            <sz val="14"/>
            <rFont val="宋体"/>
            <charset val="134"/>
          </rPr>
          <t>Administrator:</t>
        </r>
        <r>
          <rPr>
            <sz val="14"/>
            <rFont val="宋体"/>
            <charset val="134"/>
          </rPr>
          <t xml:space="preserve">
12/3上 进口商贴纸 416 pcs</t>
        </r>
      </text>
    </comment>
    <comment ref="AC647" authorId="0">
      <text>
        <r>
          <rPr>
            <b/>
            <sz val="14"/>
            <rFont val="宋体"/>
            <charset val="134"/>
          </rPr>
          <t>Administrator:</t>
        </r>
        <r>
          <rPr>
            <sz val="14"/>
            <rFont val="宋体"/>
            <charset val="134"/>
          </rPr>
          <t xml:space="preserve">
0000637 12/11 1000 pcs 华兴三楼A18</t>
        </r>
      </text>
    </comment>
    <comment ref="AE647" authorId="0">
      <text>
        <r>
          <rPr>
            <b/>
            <sz val="14"/>
            <rFont val="宋体"/>
            <charset val="134"/>
          </rPr>
          <t>Administrator:</t>
        </r>
        <r>
          <rPr>
            <sz val="14"/>
            <rFont val="宋体"/>
            <charset val="134"/>
          </rPr>
          <t xml:space="preserve">
11/21上 进口商贴纸 1000 pcs</t>
        </r>
      </text>
    </comment>
    <comment ref="AC648" authorId="0">
      <text>
        <r>
          <rPr>
            <b/>
            <sz val="14"/>
            <rFont val="宋体"/>
            <charset val="134"/>
          </rPr>
          <t>Administrator:</t>
        </r>
        <r>
          <rPr>
            <sz val="14"/>
            <rFont val="宋体"/>
            <charset val="134"/>
          </rPr>
          <t xml:space="preserve">
0000637 12/11 350 pcs 华兴三楼A18
0000622 12/13 3150pcs华3A18</t>
        </r>
      </text>
    </comment>
    <comment ref="AE648" authorId="0">
      <text>
        <r>
          <rPr>
            <b/>
            <sz val="14"/>
            <rFont val="宋体"/>
            <charset val="134"/>
          </rPr>
          <t>Administrator:</t>
        </r>
        <r>
          <rPr>
            <sz val="14"/>
            <rFont val="宋体"/>
            <charset val="134"/>
          </rPr>
          <t xml:space="preserve">
11/21上 进口商贴纸 3500 pcs</t>
        </r>
      </text>
    </comment>
    <comment ref="AC649" authorId="0">
      <text>
        <r>
          <rPr>
            <b/>
            <sz val="14"/>
            <rFont val="宋体"/>
            <charset val="134"/>
          </rPr>
          <t>Administrator:</t>
        </r>
        <r>
          <rPr>
            <sz val="14"/>
            <rFont val="宋体"/>
            <charset val="134"/>
          </rPr>
          <t xml:space="preserve">
0000637 12/11 1500 pcs 华兴三楼B8</t>
        </r>
      </text>
    </comment>
    <comment ref="AE649" authorId="0">
      <text>
        <r>
          <rPr>
            <b/>
            <sz val="14"/>
            <rFont val="宋体"/>
            <charset val="134"/>
          </rPr>
          <t>Administrator:</t>
        </r>
        <r>
          <rPr>
            <sz val="14"/>
            <rFont val="宋体"/>
            <charset val="134"/>
          </rPr>
          <t xml:space="preserve">
11/21上 进口商贴纸 1500 pcs</t>
        </r>
      </text>
    </comment>
    <comment ref="AC650" authorId="0">
      <text>
        <r>
          <rPr>
            <b/>
            <sz val="14"/>
            <rFont val="宋体"/>
            <charset val="134"/>
          </rPr>
          <t>Administrator:</t>
        </r>
        <r>
          <rPr>
            <sz val="14"/>
            <rFont val="宋体"/>
            <charset val="134"/>
          </rPr>
          <t xml:space="preserve">
0000637 12/11 2750 pcs 华兴三楼A24</t>
        </r>
      </text>
    </comment>
    <comment ref="AE650" authorId="0">
      <text>
        <r>
          <rPr>
            <b/>
            <sz val="14"/>
            <rFont val="宋体"/>
            <charset val="134"/>
          </rPr>
          <t>Administrator:</t>
        </r>
        <r>
          <rPr>
            <sz val="14"/>
            <rFont val="宋体"/>
            <charset val="134"/>
          </rPr>
          <t xml:space="preserve">
11/21上 进口商贴纸 2750 pcs</t>
        </r>
      </text>
    </comment>
    <comment ref="AC651" authorId="0">
      <text>
        <r>
          <rPr>
            <b/>
            <sz val="9"/>
            <rFont val="宋体"/>
            <charset val="134"/>
          </rPr>
          <t>Administrator:</t>
        </r>
        <r>
          <rPr>
            <sz val="9"/>
            <rFont val="宋体"/>
            <charset val="134"/>
          </rPr>
          <t xml:space="preserve">
0001911 12/12 6000pcs华3A25</t>
        </r>
      </text>
    </comment>
    <comment ref="AC652" authorId="0">
      <text>
        <r>
          <rPr>
            <b/>
            <sz val="14"/>
            <rFont val="宋体"/>
            <charset val="134"/>
          </rPr>
          <t>Administrator:</t>
        </r>
        <r>
          <rPr>
            <sz val="14"/>
            <rFont val="宋体"/>
            <charset val="134"/>
          </rPr>
          <t xml:space="preserve">
0000511 12/14 6000pcs 华兴三楼A15</t>
        </r>
      </text>
    </comment>
    <comment ref="AC653" authorId="0">
      <text>
        <r>
          <rPr>
            <b/>
            <sz val="14"/>
            <rFont val="宋体"/>
            <charset val="134"/>
          </rPr>
          <t>Administrator:</t>
        </r>
        <r>
          <rPr>
            <sz val="14"/>
            <rFont val="宋体"/>
            <charset val="134"/>
          </rPr>
          <t xml:space="preserve">
0001901 12/12 250 pcs华3A27</t>
        </r>
      </text>
    </comment>
    <comment ref="AE653" authorId="0">
      <text>
        <r>
          <rPr>
            <b/>
            <sz val="14"/>
            <rFont val="宋体"/>
            <charset val="134"/>
          </rPr>
          <t>Administrator:</t>
        </r>
        <r>
          <rPr>
            <sz val="14"/>
            <rFont val="宋体"/>
            <charset val="134"/>
          </rPr>
          <t xml:space="preserve">
11/27上 警语贴纸 250 pcs</t>
        </r>
      </text>
    </comment>
    <comment ref="AC654" authorId="0">
      <text>
        <r>
          <rPr>
            <b/>
            <sz val="14"/>
            <rFont val="宋体"/>
            <charset val="134"/>
          </rPr>
          <t>Administrator:</t>
        </r>
        <r>
          <rPr>
            <sz val="14"/>
            <rFont val="宋体"/>
            <charset val="134"/>
          </rPr>
          <t xml:space="preserve">
0001901 12/12 250 pcs华3B14</t>
        </r>
      </text>
    </comment>
    <comment ref="AE654" authorId="0">
      <text>
        <r>
          <rPr>
            <b/>
            <sz val="14"/>
            <rFont val="宋体"/>
            <charset val="134"/>
          </rPr>
          <t>Administrator:</t>
        </r>
        <r>
          <rPr>
            <sz val="14"/>
            <rFont val="宋体"/>
            <charset val="134"/>
          </rPr>
          <t xml:space="preserve">
11/27上 警告语/地址贴纸 250 pcs</t>
        </r>
      </text>
    </comment>
    <comment ref="AC655" authorId="0">
      <text>
        <r>
          <rPr>
            <b/>
            <sz val="14"/>
            <rFont val="宋体"/>
            <charset val="134"/>
          </rPr>
          <t>Administrator:</t>
        </r>
        <r>
          <rPr>
            <sz val="14"/>
            <rFont val="宋体"/>
            <charset val="134"/>
          </rPr>
          <t xml:space="preserve">
0001868 12/10 24 pcs华兴三楼A31
</t>
        </r>
      </text>
    </comment>
    <comment ref="AE655" authorId="0">
      <text>
        <r>
          <rPr>
            <b/>
            <sz val="14"/>
            <rFont val="宋体"/>
            <charset val="134"/>
          </rPr>
          <t>Administrator:</t>
        </r>
        <r>
          <rPr>
            <sz val="14"/>
            <rFont val="宋体"/>
            <charset val="134"/>
          </rPr>
          <t xml:space="preserve">
12/3上 亚马逊外箱贴纸 1 pcs</t>
        </r>
      </text>
    </comment>
    <comment ref="AC656" authorId="0">
      <text>
        <r>
          <rPr>
            <b/>
            <sz val="14"/>
            <rFont val="宋体"/>
            <charset val="134"/>
          </rPr>
          <t>Administrator:</t>
        </r>
        <r>
          <rPr>
            <sz val="14"/>
            <rFont val="宋体"/>
            <charset val="134"/>
          </rPr>
          <t xml:space="preserve">
0001868 12/10 2280 pcs华兴三楼A31
</t>
        </r>
      </text>
    </comment>
    <comment ref="AE656" authorId="0">
      <text>
        <r>
          <rPr>
            <b/>
            <sz val="14"/>
            <rFont val="宋体"/>
            <charset val="134"/>
          </rPr>
          <t>Administrator:</t>
        </r>
        <r>
          <rPr>
            <sz val="14"/>
            <rFont val="宋体"/>
            <charset val="134"/>
          </rPr>
          <t xml:space="preserve">
12/3上 亚马逊外箱贴纸 95 pcs</t>
        </r>
      </text>
    </comment>
    <comment ref="AC657" authorId="0">
      <text>
        <r>
          <rPr>
            <b/>
            <sz val="14"/>
            <rFont val="宋体"/>
            <charset val="134"/>
          </rPr>
          <t>Administrator:</t>
        </r>
        <r>
          <rPr>
            <sz val="14"/>
            <rFont val="宋体"/>
            <charset val="134"/>
          </rPr>
          <t xml:space="preserve">
0001770 11/29 8892 pcs B四楼B1</t>
        </r>
      </text>
    </comment>
    <comment ref="AC658" authorId="0">
      <text>
        <r>
          <rPr>
            <b/>
            <sz val="14"/>
            <rFont val="宋体"/>
            <charset val="134"/>
          </rPr>
          <t>Administrator:</t>
        </r>
        <r>
          <rPr>
            <sz val="14"/>
            <rFont val="宋体"/>
            <charset val="134"/>
          </rPr>
          <t xml:space="preserve">
0000499 12/14 500 pcs 华兴三楼B7</t>
        </r>
      </text>
    </comment>
    <comment ref="AE658" authorId="0">
      <text>
        <r>
          <rPr>
            <b/>
            <sz val="14"/>
            <rFont val="宋体"/>
            <charset val="134"/>
          </rPr>
          <t>Administrator:</t>
        </r>
        <r>
          <rPr>
            <sz val="14"/>
            <rFont val="宋体"/>
            <charset val="134"/>
          </rPr>
          <t xml:space="preserve">
12/2上 进口商贴纸 500 pcs
   UPC贴纸 500 pcs</t>
        </r>
      </text>
    </comment>
    <comment ref="AC659" authorId="0">
      <text>
        <r>
          <rPr>
            <b/>
            <sz val="14"/>
            <rFont val="宋体"/>
            <charset val="134"/>
          </rPr>
          <t>Administrator:</t>
        </r>
        <r>
          <rPr>
            <sz val="14"/>
            <rFont val="宋体"/>
            <charset val="134"/>
          </rPr>
          <t xml:space="preserve">
0000489 12/17 1612 pcs 华兴三楼A27</t>
        </r>
      </text>
    </comment>
    <comment ref="AE659" authorId="0">
      <text>
        <r>
          <rPr>
            <b/>
            <sz val="14"/>
            <rFont val="宋体"/>
            <charset val="134"/>
          </rPr>
          <t>Administrator:</t>
        </r>
        <r>
          <rPr>
            <sz val="14"/>
            <rFont val="宋体"/>
            <charset val="134"/>
          </rPr>
          <t xml:space="preserve">
12/9上 外箱贴纸 124 pcs</t>
        </r>
      </text>
    </comment>
    <comment ref="AC660" authorId="0">
      <text>
        <r>
          <rPr>
            <b/>
            <sz val="14"/>
            <rFont val="宋体"/>
            <charset val="134"/>
          </rPr>
          <t>Administrator:</t>
        </r>
        <r>
          <rPr>
            <sz val="14"/>
            <rFont val="宋体"/>
            <charset val="134"/>
          </rPr>
          <t xml:space="preserve">
0000452 12/20 2304 pcs 华兴三楼A3</t>
        </r>
      </text>
    </comment>
    <comment ref="AE660" authorId="0">
      <text>
        <r>
          <rPr>
            <b/>
            <sz val="14"/>
            <rFont val="宋体"/>
            <charset val="134"/>
          </rPr>
          <t>Administrator:</t>
        </r>
        <r>
          <rPr>
            <sz val="14"/>
            <rFont val="宋体"/>
            <charset val="134"/>
          </rPr>
          <t xml:space="preserve">
12/6上 客供RFID贴纸 2304 pcs</t>
        </r>
      </text>
    </comment>
    <comment ref="AC661" authorId="0">
      <text>
        <r>
          <rPr>
            <b/>
            <sz val="14"/>
            <rFont val="宋体"/>
            <charset val="134"/>
          </rPr>
          <t>Administrator:</t>
        </r>
        <r>
          <rPr>
            <sz val="14"/>
            <rFont val="宋体"/>
            <charset val="134"/>
          </rPr>
          <t xml:space="preserve">
0000452 12/20 5760 pcs 华兴三楼A3</t>
        </r>
      </text>
    </comment>
    <comment ref="AE661" authorId="0">
      <text>
        <r>
          <rPr>
            <b/>
            <sz val="14"/>
            <rFont val="宋体"/>
            <charset val="134"/>
          </rPr>
          <t>Administrator:</t>
        </r>
        <r>
          <rPr>
            <sz val="14"/>
            <rFont val="宋体"/>
            <charset val="134"/>
          </rPr>
          <t xml:space="preserve">
12/6上 客供RFID贴纸 5760 pcs</t>
        </r>
      </text>
    </comment>
    <comment ref="AC662" authorId="0">
      <text>
        <r>
          <rPr>
            <b/>
            <sz val="14"/>
            <rFont val="宋体"/>
            <charset val="134"/>
          </rPr>
          <t>Administrator:</t>
        </r>
        <r>
          <rPr>
            <sz val="14"/>
            <rFont val="宋体"/>
            <charset val="134"/>
          </rPr>
          <t xml:space="preserve">
0000637 12/25 1008 pcs 华兴三楼A27</t>
        </r>
      </text>
    </comment>
    <comment ref="AE662" authorId="0">
      <text>
        <r>
          <rPr>
            <b/>
            <sz val="14"/>
            <rFont val="宋体"/>
            <charset val="134"/>
          </rPr>
          <t>Administrator:</t>
        </r>
        <r>
          <rPr>
            <sz val="14"/>
            <rFont val="宋体"/>
            <charset val="134"/>
          </rPr>
          <t xml:space="preserve">
12/2上 外箱贴纸 42 pcs
12/10上 客供价格贴纸 1008 pcs</t>
        </r>
      </text>
    </comment>
    <comment ref="AC663" authorId="0">
      <text>
        <r>
          <rPr>
            <b/>
            <sz val="14"/>
            <rFont val="宋体"/>
            <charset val="134"/>
          </rPr>
          <t>Administrator:</t>
        </r>
        <r>
          <rPr>
            <sz val="14"/>
            <rFont val="宋体"/>
            <charset val="134"/>
          </rPr>
          <t xml:space="preserve">
0000637 12/25 216 pcs 华兴三楼A27</t>
        </r>
      </text>
    </comment>
    <comment ref="AE663" authorId="0">
      <text>
        <r>
          <rPr>
            <b/>
            <sz val="14"/>
            <rFont val="宋体"/>
            <charset val="134"/>
          </rPr>
          <t>Administrator:</t>
        </r>
        <r>
          <rPr>
            <sz val="14"/>
            <rFont val="宋体"/>
            <charset val="134"/>
          </rPr>
          <t xml:space="preserve">
12/2上 外箱贴纸 9 pcs
12/10上 客供价格贴纸 216 pcs
  客供.COM贴纸 216 pcs</t>
        </r>
      </text>
    </comment>
    <comment ref="AC664" authorId="0">
      <text>
        <r>
          <rPr>
            <b/>
            <sz val="14"/>
            <rFont val="宋体"/>
            <charset val="134"/>
          </rPr>
          <t>Administrator:</t>
        </r>
        <r>
          <rPr>
            <sz val="14"/>
            <rFont val="宋体"/>
            <charset val="134"/>
          </rPr>
          <t xml:space="preserve">
0000637 12/25 2039 pcs 华兴三楼A27</t>
        </r>
      </text>
    </comment>
    <comment ref="AE664" authorId="0">
      <text>
        <r>
          <rPr>
            <b/>
            <sz val="14"/>
            <rFont val="宋体"/>
            <charset val="134"/>
          </rPr>
          <t>Administrator:</t>
        </r>
        <r>
          <rPr>
            <sz val="14"/>
            <rFont val="宋体"/>
            <charset val="134"/>
          </rPr>
          <t xml:space="preserve">
12/10上 UPC贴纸 2093 pcs</t>
        </r>
      </text>
    </comment>
  </commentList>
</comments>
</file>

<file path=xl/comments2.xml><?xml version="1.0" encoding="utf-8"?>
<comments xmlns="http://schemas.openxmlformats.org/spreadsheetml/2006/main">
  <authors>
    <author>Administrator</author>
  </authors>
  <commentList>
    <comment ref="AC4" authorId="0">
      <text>
        <r>
          <rPr>
            <b/>
            <sz val="16"/>
            <rFont val="宋体"/>
            <charset val="134"/>
          </rPr>
          <t>Administrator:</t>
        </r>
        <r>
          <rPr>
            <sz val="16"/>
            <rFont val="宋体"/>
            <charset val="134"/>
          </rPr>
          <t xml:space="preserve">
0000375 5/7 6 pcs</t>
        </r>
      </text>
    </comment>
    <comment ref="AC5" authorId="0">
      <text>
        <r>
          <rPr>
            <b/>
            <sz val="12"/>
            <rFont val="宋体"/>
            <charset val="134"/>
          </rPr>
          <t>Administrator:</t>
        </r>
        <r>
          <rPr>
            <sz val="12"/>
            <rFont val="宋体"/>
            <charset val="134"/>
          </rPr>
          <t xml:space="preserve">
0000875 6/27 1000 pcs A一楼</t>
        </r>
      </text>
    </comment>
    <comment ref="AC6" authorId="0">
      <text>
        <r>
          <rPr>
            <b/>
            <sz val="14"/>
            <rFont val="宋体"/>
            <charset val="134"/>
          </rPr>
          <t>Administrator:</t>
        </r>
        <r>
          <rPr>
            <sz val="14"/>
            <rFont val="宋体"/>
            <charset val="134"/>
          </rPr>
          <t xml:space="preserve">
00002215 7/5 100套散件 A一楼</t>
        </r>
      </text>
    </comment>
    <comment ref="AC7" authorId="0">
      <text>
        <r>
          <rPr>
            <b/>
            <sz val="14"/>
            <rFont val="宋体"/>
            <charset val="134"/>
          </rPr>
          <t>Administrator:</t>
        </r>
        <r>
          <rPr>
            <sz val="14"/>
            <rFont val="宋体"/>
            <charset val="134"/>
          </rPr>
          <t xml:space="preserve">
0000317 8/12 80套  A栋一楼</t>
        </r>
      </text>
    </comment>
    <comment ref="AC8" authorId="0">
      <text>
        <r>
          <rPr>
            <b/>
            <sz val="14"/>
            <rFont val="宋体"/>
            <charset val="134"/>
          </rPr>
          <t>Administrator:</t>
        </r>
        <r>
          <rPr>
            <sz val="14"/>
            <rFont val="宋体"/>
            <charset val="134"/>
          </rPr>
          <t xml:space="preserve">
0002171 9/23 60套散件 pcs 一楼C5</t>
        </r>
      </text>
    </comment>
    <comment ref="AC9" authorId="0">
      <text>
        <r>
          <rPr>
            <b/>
            <sz val="14"/>
            <rFont val="宋体"/>
            <charset val="134"/>
          </rPr>
          <t>Administrator:</t>
        </r>
        <r>
          <rPr>
            <sz val="14"/>
            <rFont val="宋体"/>
            <charset val="134"/>
          </rPr>
          <t xml:space="preserve">
0001798 12/3 9720 pcs 华兴二楼A19
0001808 12/4 8424 pcs A19</t>
        </r>
      </text>
    </comment>
    <comment ref="AD9" authorId="0">
      <text>
        <r>
          <rPr>
            <b/>
            <sz val="14"/>
            <rFont val="宋体"/>
            <charset val="134"/>
          </rPr>
          <t>Administrator:</t>
        </r>
        <r>
          <rPr>
            <sz val="14"/>
            <rFont val="宋体"/>
            <charset val="134"/>
          </rPr>
          <t xml:space="preserve">
0001826 12/6 387 pcs 展示公仔</t>
        </r>
      </text>
    </comment>
    <comment ref="AC11" authorId="0">
      <text>
        <r>
          <rPr>
            <b/>
            <sz val="14"/>
            <rFont val="宋体"/>
            <charset val="134"/>
          </rPr>
          <t>Administrator:</t>
        </r>
        <r>
          <rPr>
            <sz val="14"/>
            <rFont val="宋体"/>
            <charset val="134"/>
          </rPr>
          <t xml:space="preserve">
0001867 12/10 7100 pcs华兴三楼A25
</t>
        </r>
      </text>
    </comment>
    <comment ref="AE11" authorId="0">
      <text>
        <r>
          <rPr>
            <b/>
            <sz val="14"/>
            <rFont val="宋体"/>
            <charset val="134"/>
          </rPr>
          <t>Administrator:</t>
        </r>
        <r>
          <rPr>
            <sz val="14"/>
            <rFont val="宋体"/>
            <charset val="134"/>
          </rPr>
          <t xml:space="preserve">
11/27上 UPC条码贴纸 7100 pcs</t>
        </r>
      </text>
    </comment>
    <comment ref="AC12" authorId="0">
      <text>
        <r>
          <rPr>
            <b/>
            <sz val="14"/>
            <rFont val="宋体"/>
            <charset val="134"/>
          </rPr>
          <t>Administrator:</t>
        </r>
        <r>
          <rPr>
            <sz val="14"/>
            <rFont val="宋体"/>
            <charset val="134"/>
          </rPr>
          <t xml:space="preserve">
0001867 12/10 6550 pcs华兴三楼A30
</t>
        </r>
      </text>
    </comment>
    <comment ref="AE12" authorId="0">
      <text>
        <r>
          <rPr>
            <b/>
            <sz val="14"/>
            <rFont val="宋体"/>
            <charset val="134"/>
          </rPr>
          <t>Administrator:</t>
        </r>
        <r>
          <rPr>
            <sz val="14"/>
            <rFont val="宋体"/>
            <charset val="134"/>
          </rPr>
          <t xml:space="preserve">
11/27上 UPC条码贴纸 6550 pcs</t>
        </r>
      </text>
    </comment>
    <comment ref="AC13" authorId="0">
      <text>
        <r>
          <rPr>
            <b/>
            <sz val="14"/>
            <rFont val="宋体"/>
            <charset val="134"/>
          </rPr>
          <t>Administrator:</t>
        </r>
        <r>
          <rPr>
            <sz val="14"/>
            <rFont val="宋体"/>
            <charset val="134"/>
          </rPr>
          <t xml:space="preserve">
0001868 12/10 1104 pcs 华兴三楼A31</t>
        </r>
      </text>
    </comment>
    <comment ref="AE13" authorId="0">
      <text>
        <r>
          <rPr>
            <b/>
            <sz val="14"/>
            <rFont val="宋体"/>
            <charset val="134"/>
          </rPr>
          <t>Administrator:</t>
        </r>
        <r>
          <rPr>
            <sz val="14"/>
            <rFont val="宋体"/>
            <charset val="134"/>
          </rPr>
          <t xml:space="preserve">
12/3上 亚马逊外箱贴纸 46 pcs</t>
        </r>
      </text>
    </comment>
    <comment ref="AC14" authorId="0">
      <text>
        <r>
          <rPr>
            <b/>
            <sz val="14"/>
            <rFont val="宋体"/>
            <charset val="134"/>
          </rPr>
          <t>Administrator:</t>
        </r>
        <r>
          <rPr>
            <sz val="14"/>
            <rFont val="宋体"/>
            <charset val="134"/>
          </rPr>
          <t xml:space="preserve">
0001868 12/10 336 pcs华兴三楼A31
</t>
        </r>
      </text>
    </comment>
    <comment ref="AE14" authorId="0">
      <text>
        <r>
          <rPr>
            <b/>
            <sz val="14"/>
            <rFont val="宋体"/>
            <charset val="134"/>
          </rPr>
          <t>Administrator:</t>
        </r>
        <r>
          <rPr>
            <sz val="14"/>
            <rFont val="宋体"/>
            <charset val="134"/>
          </rPr>
          <t xml:space="preserve">
12/3上 亚马逊外箱贴纸 14 pcs</t>
        </r>
      </text>
    </comment>
    <comment ref="AC15" authorId="0">
      <text>
        <r>
          <rPr>
            <b/>
            <sz val="14"/>
            <rFont val="宋体"/>
            <charset val="134"/>
          </rPr>
          <t>Administrator:</t>
        </r>
        <r>
          <rPr>
            <sz val="14"/>
            <rFont val="宋体"/>
            <charset val="134"/>
          </rPr>
          <t xml:space="preserve">
0001868 12/10 384 pcs华兴三楼A31
</t>
        </r>
      </text>
    </comment>
    <comment ref="AE15" authorId="0">
      <text>
        <r>
          <rPr>
            <b/>
            <sz val="14"/>
            <rFont val="宋体"/>
            <charset val="134"/>
          </rPr>
          <t>Administrator:</t>
        </r>
        <r>
          <rPr>
            <sz val="14"/>
            <rFont val="宋体"/>
            <charset val="134"/>
          </rPr>
          <t xml:space="preserve">
12/3上 亚马逊外箱贴纸 16 pcs</t>
        </r>
      </text>
    </comment>
    <comment ref="AC16" authorId="0">
      <text>
        <r>
          <rPr>
            <b/>
            <sz val="14"/>
            <rFont val="宋体"/>
            <charset val="134"/>
          </rPr>
          <t>Administrator:</t>
        </r>
        <r>
          <rPr>
            <sz val="14"/>
            <rFont val="宋体"/>
            <charset val="134"/>
          </rPr>
          <t xml:space="preserve">
0001868 12/10 72 pcs华兴三楼A31
</t>
        </r>
      </text>
    </comment>
    <comment ref="AE16" authorId="0">
      <text>
        <r>
          <rPr>
            <b/>
            <sz val="14"/>
            <rFont val="宋体"/>
            <charset val="134"/>
          </rPr>
          <t>Administrator:</t>
        </r>
        <r>
          <rPr>
            <sz val="14"/>
            <rFont val="宋体"/>
            <charset val="134"/>
          </rPr>
          <t xml:space="preserve">
12/3上 亚马逊外箱贴纸 3 pcs</t>
        </r>
      </text>
    </comment>
    <comment ref="AC17" authorId="0">
      <text>
        <r>
          <rPr>
            <b/>
            <sz val="14"/>
            <rFont val="宋体"/>
            <charset val="134"/>
          </rPr>
          <t>Administrator:</t>
        </r>
        <r>
          <rPr>
            <sz val="14"/>
            <rFont val="宋体"/>
            <charset val="134"/>
          </rPr>
          <t xml:space="preserve">
0000452 12/20 1152 pcs 华兴三楼A3</t>
        </r>
      </text>
    </comment>
    <comment ref="AE17" authorId="0">
      <text>
        <r>
          <rPr>
            <b/>
            <sz val="14"/>
            <rFont val="宋体"/>
            <charset val="134"/>
          </rPr>
          <t>Administrator:</t>
        </r>
        <r>
          <rPr>
            <sz val="14"/>
            <rFont val="宋体"/>
            <charset val="134"/>
          </rPr>
          <t xml:space="preserve">
12/6上 客供RFID贴纸 1152 pcs</t>
        </r>
      </text>
    </comment>
    <comment ref="AC18" authorId="0">
      <text>
        <r>
          <rPr>
            <b/>
            <sz val="14"/>
            <rFont val="宋体"/>
            <charset val="134"/>
          </rPr>
          <t>Administrator:</t>
        </r>
        <r>
          <rPr>
            <sz val="14"/>
            <rFont val="宋体"/>
            <charset val="134"/>
          </rPr>
          <t xml:space="preserve">
0000452 12/20 2304 pcs 华兴三楼A3</t>
        </r>
      </text>
    </comment>
    <comment ref="AE18" authorId="0">
      <text>
        <r>
          <rPr>
            <b/>
            <sz val="14"/>
            <rFont val="宋体"/>
            <charset val="134"/>
          </rPr>
          <t>Administrator:</t>
        </r>
        <r>
          <rPr>
            <sz val="14"/>
            <rFont val="宋体"/>
            <charset val="134"/>
          </rPr>
          <t xml:space="preserve">
12/6上 客供RFID贴纸 2304 pcs</t>
        </r>
      </text>
    </comment>
    <comment ref="AC19" authorId="0">
      <text>
        <r>
          <rPr>
            <b/>
            <sz val="14"/>
            <rFont val="宋体"/>
            <charset val="134"/>
          </rPr>
          <t>Administrator:</t>
        </r>
        <r>
          <rPr>
            <sz val="14"/>
            <rFont val="宋体"/>
            <charset val="134"/>
          </rPr>
          <t xml:space="preserve">
0000453 10/20 3456 pcs 华兴三楼A3</t>
        </r>
      </text>
    </comment>
    <comment ref="AE19" authorId="0">
      <text>
        <r>
          <rPr>
            <b/>
            <sz val="14"/>
            <rFont val="宋体"/>
            <charset val="134"/>
          </rPr>
          <t>Administrator:</t>
        </r>
        <r>
          <rPr>
            <sz val="14"/>
            <rFont val="宋体"/>
            <charset val="134"/>
          </rPr>
          <t xml:space="preserve">
12/6上 客供RFID贴纸 3456 pcs</t>
        </r>
      </text>
    </comment>
    <comment ref="AC20" authorId="0">
      <text>
        <r>
          <rPr>
            <b/>
            <sz val="14"/>
            <rFont val="宋体"/>
            <charset val="134"/>
          </rPr>
          <t>Administrator:</t>
        </r>
        <r>
          <rPr>
            <sz val="14"/>
            <rFont val="宋体"/>
            <charset val="134"/>
          </rPr>
          <t xml:space="preserve">
0000453 10/20 5760 pcs 华兴三楼A3</t>
        </r>
      </text>
    </comment>
    <comment ref="AE20" authorId="0">
      <text>
        <r>
          <rPr>
            <b/>
            <sz val="14"/>
            <rFont val="宋体"/>
            <charset val="134"/>
          </rPr>
          <t>Administrator:</t>
        </r>
        <r>
          <rPr>
            <sz val="14"/>
            <rFont val="宋体"/>
            <charset val="134"/>
          </rPr>
          <t xml:space="preserve">
12/6上 客供RFID贴纸 5760 pcs</t>
        </r>
      </text>
    </comment>
    <comment ref="AC21" authorId="0">
      <text>
        <r>
          <rPr>
            <b/>
            <sz val="14"/>
            <rFont val="宋体"/>
            <charset val="134"/>
          </rPr>
          <t>Administrator:</t>
        </r>
        <r>
          <rPr>
            <sz val="14"/>
            <rFont val="宋体"/>
            <charset val="134"/>
          </rPr>
          <t xml:space="preserve">
0000453 10/20 10368 pcs 华兴三楼A3</t>
        </r>
      </text>
    </comment>
    <comment ref="AE21" authorId="0">
      <text>
        <r>
          <rPr>
            <b/>
            <sz val="14"/>
            <rFont val="宋体"/>
            <charset val="134"/>
          </rPr>
          <t>Administrator:</t>
        </r>
        <r>
          <rPr>
            <sz val="14"/>
            <rFont val="宋体"/>
            <charset val="134"/>
          </rPr>
          <t xml:space="preserve">
12/6上 客供RFID贴纸 10368 pcs</t>
        </r>
      </text>
    </comment>
    <comment ref="AC22" authorId="0">
      <text>
        <r>
          <rPr>
            <b/>
            <sz val="14"/>
            <rFont val="宋体"/>
            <charset val="134"/>
          </rPr>
          <t>Administrator:</t>
        </r>
        <r>
          <rPr>
            <sz val="14"/>
            <rFont val="宋体"/>
            <charset val="134"/>
          </rPr>
          <t xml:space="preserve">
0000452 12/20 1560 pcs 华兴三楼B14</t>
        </r>
      </text>
    </comment>
    <comment ref="AE22" authorId="0">
      <text>
        <r>
          <rPr>
            <b/>
            <sz val="14"/>
            <rFont val="宋体"/>
            <charset val="134"/>
          </rPr>
          <t>Administrator:</t>
        </r>
        <r>
          <rPr>
            <sz val="14"/>
            <rFont val="宋体"/>
            <charset val="134"/>
          </rPr>
          <t xml:space="preserve">
12/9上 环保标贴纸  1560 pcs</t>
        </r>
      </text>
    </comment>
    <comment ref="AC23" authorId="0">
      <text>
        <r>
          <rPr>
            <b/>
            <sz val="14"/>
            <rFont val="宋体"/>
            <charset val="134"/>
          </rPr>
          <t>Administrator:</t>
        </r>
        <r>
          <rPr>
            <sz val="14"/>
            <rFont val="宋体"/>
            <charset val="134"/>
          </rPr>
          <t xml:space="preserve">
0000459 12/18 492 pcs 华兴三楼A9
0000449 12/19 12 pcs A9</t>
        </r>
      </text>
    </comment>
    <comment ref="AE23" authorId="0">
      <text>
        <r>
          <rPr>
            <b/>
            <sz val="14"/>
            <rFont val="宋体"/>
            <charset val="134"/>
          </rPr>
          <t>Administrator:</t>
        </r>
        <r>
          <rPr>
            <sz val="14"/>
            <rFont val="宋体"/>
            <charset val="134"/>
          </rPr>
          <t xml:space="preserve">
12/2上 亚马逊外箱贴纸
12/9上 空白贴纸 1008 pcs
环保标贴纸 504 pcs
 ES回收表志1号 504 pcs
 邮箱贴纸 504 pcs</t>
        </r>
      </text>
    </comment>
    <comment ref="AC24" authorId="0">
      <text>
        <r>
          <rPr>
            <b/>
            <sz val="14"/>
            <rFont val="宋体"/>
            <charset val="134"/>
          </rPr>
          <t>Administrator:</t>
        </r>
        <r>
          <rPr>
            <sz val="14"/>
            <rFont val="宋体"/>
            <charset val="134"/>
          </rPr>
          <t xml:space="preserve">
0000449 12/19 7875 pcs 华兴A6
0000452 12/20 29650 pcs 华兴三楼A6</t>
        </r>
      </text>
    </comment>
    <comment ref="AE24" authorId="0">
      <text>
        <r>
          <rPr>
            <b/>
            <sz val="16"/>
            <rFont val="宋体"/>
            <charset val="134"/>
          </rPr>
          <t>Administrator:</t>
        </r>
        <r>
          <rPr>
            <sz val="16"/>
            <rFont val="宋体"/>
            <charset val="134"/>
          </rPr>
          <t xml:space="preserve">
12/6上 客供外箱条码贴纸1516 pcs</t>
        </r>
      </text>
    </comment>
    <comment ref="AC26" authorId="0">
      <text>
        <r>
          <rPr>
            <b/>
            <sz val="14"/>
            <rFont val="宋体"/>
            <charset val="134"/>
          </rPr>
          <t>Administrator:</t>
        </r>
        <r>
          <rPr>
            <sz val="14"/>
            <rFont val="宋体"/>
            <charset val="134"/>
          </rPr>
          <t xml:space="preserve">
0000589 12/27 5988 pcs 华兴三楼A18
0000551 12/28 12 pcs A18</t>
        </r>
      </text>
    </comment>
    <comment ref="AE26" authorId="0">
      <text>
        <r>
          <rPr>
            <b/>
            <sz val="14"/>
            <rFont val="宋体"/>
            <charset val="134"/>
          </rPr>
          <t>Administrator:</t>
        </r>
        <r>
          <rPr>
            <sz val="14"/>
            <rFont val="宋体"/>
            <charset val="134"/>
          </rPr>
          <t xml:space="preserve">
11/21 上价格贴纸 6300 pcs</t>
        </r>
      </text>
    </comment>
    <comment ref="AC27" authorId="0">
      <text>
        <r>
          <rPr>
            <b/>
            <sz val="14"/>
            <rFont val="宋体"/>
            <charset val="134"/>
          </rPr>
          <t>Administrator:</t>
        </r>
        <r>
          <rPr>
            <sz val="14"/>
            <rFont val="宋体"/>
            <charset val="134"/>
          </rPr>
          <t xml:space="preserve">
0000629 12/25 600 pcs 华兴三楼B14</t>
        </r>
      </text>
    </comment>
    <comment ref="AE27" authorId="0">
      <text>
        <r>
          <rPr>
            <b/>
            <sz val="14"/>
            <rFont val="宋体"/>
            <charset val="134"/>
          </rPr>
          <t>Administrator:</t>
        </r>
        <r>
          <rPr>
            <sz val="14"/>
            <rFont val="宋体"/>
            <charset val="134"/>
          </rPr>
          <t xml:space="preserve">
11/21上 价格贴纸 630 pcs</t>
        </r>
      </text>
    </comment>
    <comment ref="AC28" authorId="0">
      <text>
        <r>
          <rPr>
            <b/>
            <sz val="14"/>
            <rFont val="宋体"/>
            <charset val="134"/>
          </rPr>
          <t>Administrator:</t>
        </r>
        <r>
          <rPr>
            <sz val="14"/>
            <rFont val="宋体"/>
            <charset val="134"/>
          </rPr>
          <t xml:space="preserve">
0000604 12/26 19700 pcs 华兴三楼A25</t>
        </r>
      </text>
    </comment>
    <comment ref="AE28" authorId="0">
      <text>
        <r>
          <rPr>
            <b/>
            <sz val="14"/>
            <rFont val="宋体"/>
            <charset val="134"/>
          </rPr>
          <t>Administrator:</t>
        </r>
        <r>
          <rPr>
            <sz val="14"/>
            <rFont val="宋体"/>
            <charset val="134"/>
          </rPr>
          <t xml:space="preserve">
12/6上 客供外箱条码贴纸796 pcs
以上贴纸上湖南，湖南未收到，
12/12补订上 客供外箱贴纸 788 pcs</t>
        </r>
      </text>
    </comment>
    <comment ref="AC29" authorId="0">
      <text>
        <r>
          <rPr>
            <b/>
            <sz val="14"/>
            <rFont val="宋体"/>
            <charset val="134"/>
          </rPr>
          <t>Administrator:</t>
        </r>
        <r>
          <rPr>
            <sz val="14"/>
            <rFont val="宋体"/>
            <charset val="134"/>
          </rPr>
          <t xml:space="preserve">
0000424 12/21 48 pcs A一楼</t>
        </r>
      </text>
    </comment>
    <comment ref="AC30" authorId="0">
      <text>
        <r>
          <rPr>
            <b/>
            <sz val="14"/>
            <rFont val="宋体"/>
            <charset val="134"/>
          </rPr>
          <t>Administrator:</t>
        </r>
        <r>
          <rPr>
            <sz val="14"/>
            <rFont val="宋体"/>
            <charset val="134"/>
          </rPr>
          <t xml:space="preserve">
0000402 12/24 975 pcs 华兴三楼B5</t>
        </r>
      </text>
    </comment>
    <comment ref="AC31" authorId="0">
      <text>
        <r>
          <rPr>
            <b/>
            <sz val="14"/>
            <rFont val="宋体"/>
            <charset val="134"/>
          </rPr>
          <t>Administrator:</t>
        </r>
        <r>
          <rPr>
            <sz val="14"/>
            <rFont val="宋体"/>
            <charset val="134"/>
          </rPr>
          <t xml:space="preserve">
0000629 12/25 1625 pcs 华兴三楼B12</t>
        </r>
      </text>
    </comment>
    <comment ref="AE31" authorId="0">
      <text>
        <r>
          <rPr>
            <b/>
            <sz val="14"/>
            <rFont val="宋体"/>
            <charset val="134"/>
          </rPr>
          <t>Administrator:</t>
        </r>
        <r>
          <rPr>
            <sz val="14"/>
            <rFont val="宋体"/>
            <charset val="134"/>
          </rPr>
          <t xml:space="preserve">
12/3上 客户EAN条码贴 1625 pcs</t>
        </r>
      </text>
    </comment>
    <comment ref="AC32" authorId="0">
      <text>
        <r>
          <rPr>
            <b/>
            <sz val="14"/>
            <rFont val="宋体"/>
            <charset val="134"/>
          </rPr>
          <t>Administrator:</t>
        </r>
        <r>
          <rPr>
            <sz val="14"/>
            <rFont val="宋体"/>
            <charset val="134"/>
          </rPr>
          <t xml:space="preserve">
0000604 12/26 3600 pcs 华兴三楼A15</t>
        </r>
      </text>
    </comment>
    <comment ref="AE32" authorId="0">
      <text>
        <r>
          <rPr>
            <b/>
            <sz val="14"/>
            <rFont val="宋体"/>
            <charset val="134"/>
          </rPr>
          <t>Administrator:</t>
        </r>
        <r>
          <rPr>
            <sz val="14"/>
            <rFont val="宋体"/>
            <charset val="134"/>
          </rPr>
          <t xml:space="preserve">
12/17上 进口商贴纸 3600 pcs</t>
        </r>
      </text>
    </comment>
    <comment ref="AC33" authorId="0">
      <text>
        <r>
          <rPr>
            <b/>
            <sz val="14"/>
            <rFont val="宋体"/>
            <charset val="134"/>
          </rPr>
          <t>Administrator:</t>
        </r>
        <r>
          <rPr>
            <sz val="14"/>
            <rFont val="宋体"/>
            <charset val="134"/>
          </rPr>
          <t xml:space="preserve">
0000604 12/26 27125 pcs 华兴三楼A14</t>
        </r>
      </text>
    </comment>
    <comment ref="AE33" authorId="0">
      <text>
        <r>
          <rPr>
            <b/>
            <sz val="14"/>
            <rFont val="宋体"/>
            <charset val="134"/>
          </rPr>
          <t>Administrator:</t>
        </r>
        <r>
          <rPr>
            <sz val="14"/>
            <rFont val="宋体"/>
            <charset val="134"/>
          </rPr>
          <t xml:space="preserve">
12/19上 客供外箱条码贴纸 1096 pcs</t>
        </r>
      </text>
    </comment>
    <comment ref="AC34" authorId="0">
      <text>
        <r>
          <rPr>
            <b/>
            <sz val="14"/>
            <rFont val="宋体"/>
            <charset val="134"/>
          </rPr>
          <t>Administrator:</t>
        </r>
        <r>
          <rPr>
            <sz val="14"/>
            <rFont val="宋体"/>
            <charset val="134"/>
          </rPr>
          <t xml:space="preserve">
0000452 1/3 13897 pcs 华兴三楼B12</t>
        </r>
      </text>
    </comment>
    <comment ref="AC35" authorId="0">
      <text>
        <r>
          <rPr>
            <b/>
            <sz val="14"/>
            <rFont val="宋体"/>
            <charset val="134"/>
          </rPr>
          <t>Administrator:</t>
        </r>
        <r>
          <rPr>
            <sz val="14"/>
            <rFont val="宋体"/>
            <charset val="134"/>
          </rPr>
          <t xml:space="preserve">
0000452 1/3 2100 pcs 华兴三楼B14</t>
        </r>
      </text>
    </comment>
    <comment ref="AC36" authorId="0">
      <text>
        <r>
          <rPr>
            <b/>
            <sz val="14"/>
            <rFont val="宋体"/>
            <charset val="134"/>
          </rPr>
          <t>Administrator:</t>
        </r>
        <r>
          <rPr>
            <sz val="14"/>
            <rFont val="宋体"/>
            <charset val="134"/>
          </rPr>
          <t xml:space="preserve">
0000452 1/3 2304 pcs 华兴三楼B5</t>
        </r>
      </text>
    </comment>
    <comment ref="AE36" authorId="0">
      <text>
        <r>
          <rPr>
            <b/>
            <sz val="14"/>
            <rFont val="宋体"/>
            <charset val="134"/>
          </rPr>
          <t>Administrator:</t>
        </r>
        <r>
          <rPr>
            <sz val="14"/>
            <rFont val="宋体"/>
            <charset val="134"/>
          </rPr>
          <t xml:space="preserve">
12/19上 RFID贴纸 2304 pcs</t>
        </r>
      </text>
    </comment>
    <comment ref="AC37" authorId="0">
      <text>
        <r>
          <rPr>
            <b/>
            <sz val="14"/>
            <rFont val="宋体"/>
            <charset val="134"/>
          </rPr>
          <t>Administrator:</t>
        </r>
        <r>
          <rPr>
            <sz val="14"/>
            <rFont val="宋体"/>
            <charset val="134"/>
          </rPr>
          <t xml:space="preserve">
0000452 1/3 2304 pcs 华兴三楼B5</t>
        </r>
      </text>
    </comment>
    <comment ref="AE37" authorId="0">
      <text>
        <r>
          <rPr>
            <b/>
            <sz val="14"/>
            <rFont val="宋体"/>
            <charset val="134"/>
          </rPr>
          <t>Administrator:</t>
        </r>
        <r>
          <rPr>
            <sz val="14"/>
            <rFont val="宋体"/>
            <charset val="134"/>
          </rPr>
          <t xml:space="preserve">
12/19上 RFID贴纸 2304 pcs</t>
        </r>
      </text>
    </comment>
    <comment ref="AC38" authorId="0">
      <text>
        <r>
          <rPr>
            <b/>
            <sz val="14"/>
            <rFont val="宋体"/>
            <charset val="134"/>
          </rPr>
          <t>Administrator:</t>
        </r>
        <r>
          <rPr>
            <sz val="14"/>
            <rFont val="宋体"/>
            <charset val="134"/>
          </rPr>
          <t xml:space="preserve">
0000551 1/6 1152 pcs华兴三楼B4
</t>
        </r>
      </text>
    </comment>
    <comment ref="AE38" authorId="0">
      <text>
        <r>
          <rPr>
            <b/>
            <sz val="14"/>
            <rFont val="宋体"/>
            <charset val="134"/>
          </rPr>
          <t>Administrator:</t>
        </r>
        <r>
          <rPr>
            <sz val="14"/>
            <rFont val="宋体"/>
            <charset val="134"/>
          </rPr>
          <t xml:space="preserve">
12/19上 RFID贴纸 1152 pcs</t>
        </r>
      </text>
    </comment>
    <comment ref="AC39" authorId="0">
      <text>
        <r>
          <rPr>
            <b/>
            <sz val="14"/>
            <rFont val="宋体"/>
            <charset val="134"/>
          </rPr>
          <t>Administrator:</t>
        </r>
        <r>
          <rPr>
            <sz val="14"/>
            <rFont val="宋体"/>
            <charset val="134"/>
          </rPr>
          <t xml:space="preserve">
0000558 1/4 24 pcs 华兴三楼B14</t>
        </r>
      </text>
    </comment>
    <comment ref="AE39" authorId="0">
      <text>
        <r>
          <rPr>
            <b/>
            <sz val="14"/>
            <rFont val="宋体"/>
            <charset val="134"/>
          </rPr>
          <t>Administrator:</t>
        </r>
        <r>
          <rPr>
            <sz val="14"/>
            <rFont val="宋体"/>
            <charset val="134"/>
          </rPr>
          <t xml:space="preserve">
12/16 上UPC贴纸 24 pcs
12/23上 亚马逊外箱贴纸 1 pcs</t>
        </r>
      </text>
    </comment>
    <comment ref="AC40" authorId="0">
      <text>
        <r>
          <rPr>
            <b/>
            <sz val="14"/>
            <rFont val="宋体"/>
            <charset val="134"/>
          </rPr>
          <t>Administrator:</t>
        </r>
        <r>
          <rPr>
            <sz val="14"/>
            <rFont val="宋体"/>
            <charset val="134"/>
          </rPr>
          <t xml:space="preserve">
0000558 1/4 24 pcs 华兴三楼B14</t>
        </r>
      </text>
    </comment>
    <comment ref="AE40" authorId="0">
      <text>
        <r>
          <rPr>
            <b/>
            <sz val="14"/>
            <rFont val="宋体"/>
            <charset val="134"/>
          </rPr>
          <t>Administrator:</t>
        </r>
        <r>
          <rPr>
            <sz val="14"/>
            <rFont val="宋体"/>
            <charset val="134"/>
          </rPr>
          <t xml:space="preserve">
12/16 上UPC贴纸 24 pcs
12/23上 亚马逊外箱贴纸 1 pcs</t>
        </r>
      </text>
    </comment>
    <comment ref="AC41" authorId="0">
      <text>
        <r>
          <rPr>
            <b/>
            <sz val="14"/>
            <rFont val="宋体"/>
            <charset val="134"/>
          </rPr>
          <t>Administrator:</t>
        </r>
        <r>
          <rPr>
            <sz val="14"/>
            <rFont val="宋体"/>
            <charset val="134"/>
          </rPr>
          <t xml:space="preserve">
0000558 1/4 24 pcs 华兴三楼B14</t>
        </r>
      </text>
    </comment>
    <comment ref="AE41" authorId="0">
      <text>
        <r>
          <rPr>
            <b/>
            <sz val="14"/>
            <rFont val="宋体"/>
            <charset val="134"/>
          </rPr>
          <t>Administrator:</t>
        </r>
        <r>
          <rPr>
            <sz val="14"/>
            <rFont val="宋体"/>
            <charset val="134"/>
          </rPr>
          <t xml:space="preserve">
12/16 上UPC贴纸 24 pcs
12/23上 亚马逊外箱贴纸 1 pcs</t>
        </r>
      </text>
    </comment>
    <comment ref="AC42" authorId="0">
      <text>
        <r>
          <rPr>
            <b/>
            <sz val="14"/>
            <rFont val="宋体"/>
            <charset val="134"/>
          </rPr>
          <t>Administrator:</t>
        </r>
        <r>
          <rPr>
            <sz val="14"/>
            <rFont val="宋体"/>
            <charset val="134"/>
          </rPr>
          <t xml:space="preserve">
0000558 1/4 24 pcs 华兴三楼B14</t>
        </r>
      </text>
    </comment>
    <comment ref="AE42" authorId="0">
      <text>
        <r>
          <rPr>
            <b/>
            <sz val="14"/>
            <rFont val="宋体"/>
            <charset val="134"/>
          </rPr>
          <t>Administrator:</t>
        </r>
        <r>
          <rPr>
            <sz val="14"/>
            <rFont val="宋体"/>
            <charset val="134"/>
          </rPr>
          <t xml:space="preserve">
12/16 上UPC贴纸 24 pcs
12/23上 亚马逊外箱贴纸 1 pcs</t>
        </r>
      </text>
    </comment>
    <comment ref="AC43" authorId="0">
      <text>
        <r>
          <rPr>
            <b/>
            <sz val="14"/>
            <rFont val="宋体"/>
            <charset val="134"/>
          </rPr>
          <t>Administrator:</t>
        </r>
        <r>
          <rPr>
            <sz val="14"/>
            <rFont val="宋体"/>
            <charset val="134"/>
          </rPr>
          <t xml:space="preserve">
0000920 1/4 250 pcs华兴三楼B14
</t>
        </r>
      </text>
    </comment>
    <comment ref="AE43" authorId="0">
      <text>
        <r>
          <rPr>
            <b/>
            <sz val="14"/>
            <rFont val="宋体"/>
            <charset val="134"/>
          </rPr>
          <t>Administrator:</t>
        </r>
        <r>
          <rPr>
            <sz val="14"/>
            <rFont val="宋体"/>
            <charset val="134"/>
          </rPr>
          <t xml:space="preserve">
12/18上 进口商贴纸 360 pcs</t>
        </r>
      </text>
    </comment>
    <comment ref="AC44" authorId="0">
      <text>
        <r>
          <rPr>
            <b/>
            <sz val="14"/>
            <rFont val="宋体"/>
            <charset val="134"/>
          </rPr>
          <t>Administrator:</t>
        </r>
        <r>
          <rPr>
            <sz val="14"/>
            <rFont val="宋体"/>
            <charset val="134"/>
          </rPr>
          <t xml:space="preserve">
0000920 1/4 600 pcs华兴三楼B14
</t>
        </r>
      </text>
    </comment>
    <comment ref="AE44" authorId="0">
      <text>
        <r>
          <rPr>
            <b/>
            <sz val="14"/>
            <rFont val="宋体"/>
            <charset val="134"/>
          </rPr>
          <t>Administrator:</t>
        </r>
        <r>
          <rPr>
            <sz val="14"/>
            <rFont val="宋体"/>
            <charset val="134"/>
          </rPr>
          <t xml:space="preserve">
12/18上 进口商贴纸 700 pcs</t>
        </r>
      </text>
    </comment>
    <comment ref="AC45" authorId="0">
      <text>
        <r>
          <rPr>
            <b/>
            <sz val="14"/>
            <rFont val="宋体"/>
            <charset val="134"/>
          </rPr>
          <t>Administrator:</t>
        </r>
        <r>
          <rPr>
            <sz val="14"/>
            <rFont val="宋体"/>
            <charset val="134"/>
          </rPr>
          <t xml:space="preserve">
0000920 1/4 600 pcs 华兴三楼A27</t>
        </r>
      </text>
    </comment>
    <comment ref="AE45" authorId="0">
      <text>
        <r>
          <rPr>
            <b/>
            <sz val="14"/>
            <rFont val="宋体"/>
            <charset val="134"/>
          </rPr>
          <t>Administrator:</t>
        </r>
        <r>
          <rPr>
            <sz val="14"/>
            <rFont val="宋体"/>
            <charset val="134"/>
          </rPr>
          <t xml:space="preserve">
12/19上 客供价格贴纸  630 pcs</t>
        </r>
      </text>
    </comment>
    <comment ref="AC46" authorId="0">
      <text>
        <r>
          <rPr>
            <b/>
            <sz val="14"/>
            <rFont val="宋体"/>
            <charset val="134"/>
          </rPr>
          <t>Administrator:</t>
        </r>
        <r>
          <rPr>
            <sz val="14"/>
            <rFont val="宋体"/>
            <charset val="134"/>
          </rPr>
          <t xml:space="preserve">
0000920 1/4 640 pcs华兴三楼A27
</t>
        </r>
      </text>
    </comment>
    <comment ref="AC47" authorId="0">
      <text>
        <r>
          <rPr>
            <b/>
            <sz val="14"/>
            <rFont val="宋体"/>
            <charset val="134"/>
          </rPr>
          <t>Administrator:</t>
        </r>
        <r>
          <rPr>
            <sz val="14"/>
            <rFont val="宋体"/>
            <charset val="134"/>
          </rPr>
          <t xml:space="preserve">
0000920 1/4 1200 pcs华兴三楼A27
</t>
        </r>
      </text>
    </comment>
    <comment ref="AE47" authorId="0">
      <text>
        <r>
          <rPr>
            <b/>
            <sz val="14"/>
            <rFont val="宋体"/>
            <charset val="134"/>
          </rPr>
          <t>Administrator:</t>
        </r>
        <r>
          <rPr>
            <sz val="14"/>
            <rFont val="宋体"/>
            <charset val="134"/>
          </rPr>
          <t xml:space="preserve">
12/25上 UPC 贴纸 1200 pcs</t>
        </r>
      </text>
    </comment>
    <comment ref="AC48" authorId="0">
      <text>
        <r>
          <rPr>
            <b/>
            <sz val="14"/>
            <rFont val="宋体"/>
            <charset val="134"/>
          </rPr>
          <t>Administrator:</t>
        </r>
        <r>
          <rPr>
            <sz val="14"/>
            <rFont val="宋体"/>
            <charset val="134"/>
          </rPr>
          <t xml:space="preserve">
0000422 12/21 510 pcs</t>
        </r>
      </text>
    </comment>
    <comment ref="AC49" authorId="0">
      <text>
        <r>
          <rPr>
            <b/>
            <sz val="14"/>
            <rFont val="宋体"/>
            <charset val="134"/>
          </rPr>
          <t>Administrator:</t>
        </r>
        <r>
          <rPr>
            <sz val="14"/>
            <rFont val="宋体"/>
            <charset val="134"/>
          </rPr>
          <t xml:space="preserve">
0000422 12/21 420 pcs</t>
        </r>
      </text>
    </comment>
    <comment ref="AC50" authorId="0">
      <text>
        <r>
          <rPr>
            <b/>
            <sz val="14"/>
            <rFont val="宋体"/>
            <charset val="134"/>
          </rPr>
          <t>Administrator:</t>
        </r>
        <r>
          <rPr>
            <sz val="14"/>
            <rFont val="宋体"/>
            <charset val="134"/>
          </rPr>
          <t xml:space="preserve">
0000422 12/21 960 pcs</t>
        </r>
      </text>
    </comment>
    <comment ref="AC51" authorId="0">
      <text>
        <r>
          <rPr>
            <b/>
            <sz val="14"/>
            <rFont val="宋体"/>
            <charset val="134"/>
          </rPr>
          <t>Administrator:</t>
        </r>
        <r>
          <rPr>
            <sz val="14"/>
            <rFont val="宋体"/>
            <charset val="134"/>
          </rPr>
          <t xml:space="preserve">
0000422 12/21 1110 pcs</t>
        </r>
      </text>
    </comment>
    <comment ref="AC52" authorId="0">
      <text>
        <r>
          <rPr>
            <b/>
            <sz val="14"/>
            <rFont val="宋体"/>
            <charset val="134"/>
          </rPr>
          <t>Administrator:</t>
        </r>
        <r>
          <rPr>
            <sz val="14"/>
            <rFont val="宋体"/>
            <charset val="134"/>
          </rPr>
          <t xml:space="preserve">
0000422 12/21 750 pcs</t>
        </r>
      </text>
    </comment>
    <comment ref="AC53" authorId="0">
      <text>
        <r>
          <rPr>
            <b/>
            <sz val="14"/>
            <rFont val="宋体"/>
            <charset val="134"/>
          </rPr>
          <t>Administrator:</t>
        </r>
        <r>
          <rPr>
            <sz val="14"/>
            <rFont val="宋体"/>
            <charset val="134"/>
          </rPr>
          <t xml:space="preserve">
0000551 1/6 442 pcs 华兴三楼B13</t>
        </r>
      </text>
    </comment>
    <comment ref="AE53" authorId="0">
      <text>
        <r>
          <rPr>
            <b/>
            <sz val="14"/>
            <rFont val="宋体"/>
            <charset val="134"/>
          </rPr>
          <t>Administrator:</t>
        </r>
        <r>
          <rPr>
            <sz val="14"/>
            <rFont val="宋体"/>
            <charset val="134"/>
          </rPr>
          <t xml:space="preserve">
12/18上 UPC贴纸 442 pcs</t>
        </r>
      </text>
    </comment>
    <comment ref="AC54" authorId="0">
      <text>
        <r>
          <rPr>
            <b/>
            <sz val="14"/>
            <rFont val="宋体"/>
            <charset val="134"/>
          </rPr>
          <t>Administrator:</t>
        </r>
        <r>
          <rPr>
            <sz val="14"/>
            <rFont val="宋体"/>
            <charset val="134"/>
          </rPr>
          <t xml:space="preserve">
0000430 1/8 2800 pcs 华兴三楼B15</t>
        </r>
      </text>
    </comment>
    <comment ref="AE54" authorId="0">
      <text>
        <r>
          <rPr>
            <b/>
            <sz val="14"/>
            <rFont val="宋体"/>
            <charset val="134"/>
          </rPr>
          <t>Administrator:</t>
        </r>
        <r>
          <rPr>
            <sz val="14"/>
            <rFont val="宋体"/>
            <charset val="134"/>
          </rPr>
          <t xml:space="preserve">
12/18上 UPC贴纸 2800 pcs
 进口商贴纸 2800 pcs</t>
        </r>
      </text>
    </comment>
    <comment ref="AC55" authorId="0">
      <text>
        <r>
          <rPr>
            <b/>
            <sz val="14"/>
            <rFont val="宋体"/>
            <charset val="134"/>
          </rPr>
          <t>Administrator:</t>
        </r>
        <r>
          <rPr>
            <sz val="14"/>
            <rFont val="宋体"/>
            <charset val="134"/>
          </rPr>
          <t xml:space="preserve">
0000440 1/7 1248 pcs</t>
        </r>
      </text>
    </comment>
    <comment ref="AE55" authorId="0">
      <text>
        <r>
          <rPr>
            <b/>
            <sz val="14"/>
            <rFont val="宋体"/>
            <charset val="134"/>
          </rPr>
          <t>Administrator:</t>
        </r>
        <r>
          <rPr>
            <sz val="14"/>
            <rFont val="宋体"/>
            <charset val="134"/>
          </rPr>
          <t xml:space="preserve">
12/18上 进口商贴纸 1248 pcs</t>
        </r>
      </text>
    </comment>
    <comment ref="AC56" authorId="0">
      <text>
        <r>
          <rPr>
            <b/>
            <sz val="14"/>
            <rFont val="宋体"/>
            <charset val="134"/>
          </rPr>
          <t>Administrator:</t>
        </r>
        <r>
          <rPr>
            <sz val="14"/>
            <rFont val="宋体"/>
            <charset val="134"/>
          </rPr>
          <t xml:space="preserve">
0000440 1/7 494 pcs</t>
        </r>
      </text>
    </comment>
    <comment ref="AE56" authorId="0">
      <text>
        <r>
          <rPr>
            <b/>
            <sz val="14"/>
            <rFont val="宋体"/>
            <charset val="134"/>
          </rPr>
          <t>Administrator:</t>
        </r>
        <r>
          <rPr>
            <sz val="14"/>
            <rFont val="宋体"/>
            <charset val="134"/>
          </rPr>
          <t xml:space="preserve">
12/13上 白色防盗贴纸 494 pcs
12/18上 KM外箱贴纸 38 pcs
</t>
        </r>
      </text>
    </comment>
    <comment ref="AC57" authorId="0">
      <text>
        <r>
          <rPr>
            <b/>
            <sz val="14"/>
            <rFont val="宋体"/>
            <charset val="134"/>
          </rPr>
          <t>Administrator:</t>
        </r>
        <r>
          <rPr>
            <sz val="14"/>
            <rFont val="宋体"/>
            <charset val="134"/>
          </rPr>
          <t xml:space="preserve">
0000440 1/7 169 pcs</t>
        </r>
      </text>
    </comment>
    <comment ref="AE57" authorId="0">
      <text>
        <r>
          <rPr>
            <b/>
            <sz val="14"/>
            <rFont val="宋体"/>
            <charset val="134"/>
          </rPr>
          <t>Administrator:</t>
        </r>
        <r>
          <rPr>
            <sz val="14"/>
            <rFont val="宋体"/>
            <charset val="134"/>
          </rPr>
          <t xml:space="preserve">
12/13上 白色防盗贴纸 169 pcs
12/18上 KM外箱贴纸 13 pcs
</t>
        </r>
      </text>
    </comment>
    <comment ref="AC58" authorId="0">
      <text>
        <r>
          <rPr>
            <b/>
            <sz val="14"/>
            <rFont val="宋体"/>
            <charset val="134"/>
          </rPr>
          <t>Administrator:</t>
        </r>
        <r>
          <rPr>
            <sz val="14"/>
            <rFont val="宋体"/>
            <charset val="134"/>
          </rPr>
          <t xml:space="preserve">
0000440 1/7 1014 pcs</t>
        </r>
      </text>
    </comment>
    <comment ref="AE58" authorId="0">
      <text>
        <r>
          <rPr>
            <b/>
            <sz val="14"/>
            <rFont val="宋体"/>
            <charset val="134"/>
          </rPr>
          <t>Administrator:</t>
        </r>
        <r>
          <rPr>
            <sz val="14"/>
            <rFont val="宋体"/>
            <charset val="134"/>
          </rPr>
          <t xml:space="preserve">
12/13上 白色防盗贴纸 1014 pcs
12/18上 KM外箱贴纸 78 pcs</t>
        </r>
      </text>
    </comment>
    <comment ref="AC59" authorId="0">
      <text>
        <r>
          <rPr>
            <b/>
            <sz val="14"/>
            <rFont val="宋体"/>
            <charset val="134"/>
          </rPr>
          <t>Administrator:</t>
        </r>
        <r>
          <rPr>
            <sz val="14"/>
            <rFont val="宋体"/>
            <charset val="134"/>
          </rPr>
          <t xml:space="preserve">
0000440 1/7 1339 pcs</t>
        </r>
      </text>
    </comment>
    <comment ref="AE59" authorId="0">
      <text>
        <r>
          <rPr>
            <b/>
            <sz val="14"/>
            <rFont val="宋体"/>
            <charset val="134"/>
          </rPr>
          <t>Administrator:</t>
        </r>
        <r>
          <rPr>
            <sz val="14"/>
            <rFont val="宋体"/>
            <charset val="134"/>
          </rPr>
          <t xml:space="preserve">
12/13上 白色防盗贴纸 1339 pcs
12/18上 KM外箱贴纸 103 pcs
</t>
        </r>
      </text>
    </comment>
    <comment ref="AC60" authorId="0">
      <text>
        <r>
          <rPr>
            <b/>
            <sz val="9"/>
            <rFont val="宋体"/>
            <charset val="134"/>
          </rPr>
          <t>Administrator:</t>
        </r>
        <r>
          <rPr>
            <sz val="9"/>
            <rFont val="宋体"/>
            <charset val="134"/>
          </rPr>
          <t xml:space="preserve">
</t>
        </r>
        <r>
          <rPr>
            <sz val="14"/>
            <rFont val="宋体"/>
            <charset val="134"/>
          </rPr>
          <t>0000441 1/7 2364 pcs</t>
        </r>
      </text>
    </comment>
    <comment ref="AE60" authorId="0">
      <text>
        <r>
          <rPr>
            <b/>
            <sz val="14"/>
            <rFont val="宋体"/>
            <charset val="134"/>
          </rPr>
          <t>Administrator:</t>
        </r>
        <r>
          <rPr>
            <sz val="14"/>
            <rFont val="宋体"/>
            <charset val="134"/>
          </rPr>
          <t xml:space="preserve">
12/18上 空白贴纸 4728 pcs
12/23上 亚马逊外箱贴纸 197 pcs</t>
        </r>
      </text>
    </comment>
    <comment ref="AC61" authorId="0">
      <text>
        <r>
          <rPr>
            <b/>
            <sz val="14"/>
            <rFont val="宋体"/>
            <charset val="134"/>
          </rPr>
          <t>Administrator:</t>
        </r>
        <r>
          <rPr>
            <sz val="14"/>
            <rFont val="宋体"/>
            <charset val="134"/>
          </rPr>
          <t xml:space="preserve">
0000552 1/6 264 pcs华兴三楼B8
</t>
        </r>
      </text>
    </comment>
    <comment ref="AE61" authorId="0">
      <text>
        <r>
          <rPr>
            <b/>
            <sz val="14"/>
            <rFont val="宋体"/>
            <charset val="134"/>
          </rPr>
          <t>Administrator:</t>
        </r>
        <r>
          <rPr>
            <sz val="14"/>
            <rFont val="宋体"/>
            <charset val="134"/>
          </rPr>
          <t xml:space="preserve">
12/23上 亚马逊外箱贴纸 1 pcs</t>
        </r>
      </text>
    </comment>
    <comment ref="AC62" authorId="0">
      <text>
        <r>
          <rPr>
            <b/>
            <sz val="14"/>
            <rFont val="宋体"/>
            <charset val="134"/>
          </rPr>
          <t>Administrator:</t>
        </r>
        <r>
          <rPr>
            <sz val="14"/>
            <rFont val="宋体"/>
            <charset val="134"/>
          </rPr>
          <t xml:space="preserve">
0000548 1/7 936 pcs</t>
        </r>
      </text>
    </comment>
    <comment ref="AE62" authorId="0">
      <text>
        <r>
          <rPr>
            <b/>
            <sz val="14"/>
            <rFont val="宋体"/>
            <charset val="134"/>
          </rPr>
          <t>Administrator:</t>
        </r>
        <r>
          <rPr>
            <sz val="14"/>
            <rFont val="宋体"/>
            <charset val="134"/>
          </rPr>
          <t xml:space="preserve">
12/18上 空白贴纸 1872 pcs
12/23上 亚马逊外箱贴纸 78 pcs
</t>
        </r>
      </text>
    </comment>
    <comment ref="AC63" authorId="0">
      <text>
        <r>
          <rPr>
            <b/>
            <sz val="9"/>
            <rFont val="宋体"/>
            <charset val="134"/>
          </rPr>
          <t>Administrator:</t>
        </r>
        <r>
          <rPr>
            <sz val="9"/>
            <rFont val="宋体"/>
            <charset val="134"/>
          </rPr>
          <t xml:space="preserve">
</t>
        </r>
        <r>
          <rPr>
            <sz val="14"/>
            <rFont val="宋体"/>
            <charset val="134"/>
          </rPr>
          <t>0000441 1/7 3012 pcs</t>
        </r>
      </text>
    </comment>
    <comment ref="AE63" authorId="0">
      <text>
        <r>
          <rPr>
            <b/>
            <sz val="14"/>
            <rFont val="宋体"/>
            <charset val="134"/>
          </rPr>
          <t>Administrator:</t>
        </r>
        <r>
          <rPr>
            <sz val="14"/>
            <rFont val="宋体"/>
            <charset val="134"/>
          </rPr>
          <t xml:space="preserve">
12/18上 空白贴纸 6024 pcs
12/23上 亚马逊外箱贴纸 251 pcs
</t>
        </r>
      </text>
    </comment>
    <comment ref="AC64" authorId="0">
      <text>
        <r>
          <rPr>
            <b/>
            <sz val="9"/>
            <rFont val="宋体"/>
            <charset val="134"/>
          </rPr>
          <t>Administrator:</t>
        </r>
        <r>
          <rPr>
            <sz val="9"/>
            <rFont val="宋体"/>
            <charset val="134"/>
          </rPr>
          <t xml:space="preserve">
</t>
        </r>
        <r>
          <rPr>
            <sz val="14"/>
            <rFont val="宋体"/>
            <charset val="134"/>
          </rPr>
          <t>0000441 1/7 1200 pcs</t>
        </r>
      </text>
    </comment>
    <comment ref="AE64" authorId="0">
      <text>
        <r>
          <rPr>
            <b/>
            <sz val="14"/>
            <rFont val="宋体"/>
            <charset val="134"/>
          </rPr>
          <t>Administrator:</t>
        </r>
        <r>
          <rPr>
            <sz val="14"/>
            <rFont val="宋体"/>
            <charset val="134"/>
          </rPr>
          <t xml:space="preserve">
12/18上 空白贴纸 2400 pcs
12/23上 亚马逊外箱贴纸 100 pcs
</t>
        </r>
      </text>
    </comment>
    <comment ref="AC65" authorId="0">
      <text>
        <r>
          <rPr>
            <b/>
            <sz val="14"/>
            <rFont val="宋体"/>
            <charset val="134"/>
          </rPr>
          <t>Administrator:</t>
        </r>
        <r>
          <rPr>
            <sz val="14"/>
            <rFont val="宋体"/>
            <charset val="134"/>
          </rPr>
          <t xml:space="preserve">
0000552 1/6 480 pcs华兴三楼B8</t>
        </r>
      </text>
    </comment>
    <comment ref="AE65" authorId="0">
      <text>
        <r>
          <rPr>
            <b/>
            <sz val="14"/>
            <rFont val="宋体"/>
            <charset val="134"/>
          </rPr>
          <t>Administrator:</t>
        </r>
        <r>
          <rPr>
            <sz val="14"/>
            <rFont val="宋体"/>
            <charset val="134"/>
          </rPr>
          <t xml:space="preserve">
12/23上 亚马逊外箱贴纸 20 pcs</t>
        </r>
        <r>
          <rPr>
            <sz val="9"/>
            <rFont val="宋体"/>
            <charset val="134"/>
          </rPr>
          <t xml:space="preserve">
</t>
        </r>
      </text>
    </comment>
    <comment ref="AC66" authorId="0">
      <text>
        <r>
          <rPr>
            <b/>
            <sz val="14"/>
            <rFont val="宋体"/>
            <charset val="134"/>
          </rPr>
          <t>Administrator:</t>
        </r>
        <r>
          <rPr>
            <sz val="14"/>
            <rFont val="宋体"/>
            <charset val="134"/>
          </rPr>
          <t xml:space="preserve">
0000552 1/6 312 pcs华兴三楼B8</t>
        </r>
      </text>
    </comment>
    <comment ref="AE66" authorId="0">
      <text>
        <r>
          <rPr>
            <b/>
            <sz val="14"/>
            <rFont val="宋体"/>
            <charset val="134"/>
          </rPr>
          <t>Administrator:</t>
        </r>
        <r>
          <rPr>
            <sz val="14"/>
            <rFont val="宋体"/>
            <charset val="134"/>
          </rPr>
          <t xml:space="preserve">
12/23上 亚马逊外箱贴纸 13 pcs</t>
        </r>
        <r>
          <rPr>
            <sz val="9"/>
            <rFont val="宋体"/>
            <charset val="134"/>
          </rPr>
          <t xml:space="preserve">
</t>
        </r>
      </text>
    </comment>
    <comment ref="AC67" authorId="0">
      <text>
        <r>
          <rPr>
            <b/>
            <sz val="14"/>
            <rFont val="宋体"/>
            <charset val="134"/>
          </rPr>
          <t>Administrator:</t>
        </r>
        <r>
          <rPr>
            <sz val="14"/>
            <rFont val="宋体"/>
            <charset val="134"/>
          </rPr>
          <t xml:space="preserve">
0000552 1/6 264 pcs华兴三楼B8</t>
        </r>
      </text>
    </comment>
    <comment ref="AE67" authorId="0">
      <text>
        <r>
          <rPr>
            <b/>
            <sz val="14"/>
            <rFont val="宋体"/>
            <charset val="134"/>
          </rPr>
          <t>Administrator:</t>
        </r>
        <r>
          <rPr>
            <sz val="14"/>
            <rFont val="宋体"/>
            <charset val="134"/>
          </rPr>
          <t xml:space="preserve">
12/23上 亚马逊外箱贴纸 11 pcs</t>
        </r>
        <r>
          <rPr>
            <sz val="9"/>
            <rFont val="宋体"/>
            <charset val="134"/>
          </rPr>
          <t xml:space="preserve">
</t>
        </r>
      </text>
    </comment>
    <comment ref="AC68" authorId="0">
      <text>
        <r>
          <rPr>
            <b/>
            <sz val="9"/>
            <rFont val="宋体"/>
            <charset val="134"/>
          </rPr>
          <t>Administrator:</t>
        </r>
        <r>
          <rPr>
            <sz val="9"/>
            <rFont val="宋体"/>
            <charset val="134"/>
          </rPr>
          <t xml:space="preserve">
</t>
        </r>
        <r>
          <rPr>
            <sz val="14"/>
            <rFont val="宋体"/>
            <charset val="134"/>
          </rPr>
          <t>0000441 1/7 3408 pcs</t>
        </r>
      </text>
    </comment>
    <comment ref="AE68" authorId="0">
      <text>
        <r>
          <rPr>
            <b/>
            <sz val="14"/>
            <rFont val="宋体"/>
            <charset val="134"/>
          </rPr>
          <t>Administrator:</t>
        </r>
        <r>
          <rPr>
            <sz val="14"/>
            <rFont val="宋体"/>
            <charset val="134"/>
          </rPr>
          <t xml:space="preserve">
12/23上 亚马逊外箱贴纸 284 pcs</t>
        </r>
        <r>
          <rPr>
            <sz val="9"/>
            <rFont val="宋体"/>
            <charset val="134"/>
          </rPr>
          <t xml:space="preserve">
</t>
        </r>
      </text>
    </comment>
    <comment ref="AC69" authorId="0">
      <text>
        <r>
          <rPr>
            <b/>
            <sz val="14"/>
            <rFont val="宋体"/>
            <charset val="134"/>
          </rPr>
          <t>Administrator:</t>
        </r>
        <r>
          <rPr>
            <sz val="14"/>
            <rFont val="宋体"/>
            <charset val="134"/>
          </rPr>
          <t xml:space="preserve">
0000552 1/6 48 pcs华兴三楼B8</t>
        </r>
      </text>
    </comment>
    <comment ref="AE69" authorId="0">
      <text>
        <r>
          <rPr>
            <b/>
            <sz val="14"/>
            <rFont val="宋体"/>
            <charset val="134"/>
          </rPr>
          <t>Administrator:</t>
        </r>
        <r>
          <rPr>
            <sz val="14"/>
            <rFont val="宋体"/>
            <charset val="134"/>
          </rPr>
          <t xml:space="preserve">
12/23上 亚马逊外箱贴纸 2 pcs</t>
        </r>
        <r>
          <rPr>
            <sz val="9"/>
            <rFont val="宋体"/>
            <charset val="134"/>
          </rPr>
          <t xml:space="preserve">
</t>
        </r>
      </text>
    </comment>
    <comment ref="AC70" authorId="0">
      <text>
        <r>
          <rPr>
            <b/>
            <sz val="14"/>
            <rFont val="宋体"/>
            <charset val="134"/>
          </rPr>
          <t>Administrator:</t>
        </r>
        <r>
          <rPr>
            <sz val="14"/>
            <rFont val="宋体"/>
            <charset val="134"/>
          </rPr>
          <t xml:space="preserve">
1/3号 夏乾褔入库</t>
        </r>
      </text>
    </comment>
    <comment ref="AC71" authorId="0">
      <text>
        <r>
          <rPr>
            <b/>
            <sz val="14"/>
            <rFont val="宋体"/>
            <charset val="134"/>
          </rPr>
          <t>Administrator:</t>
        </r>
        <r>
          <rPr>
            <sz val="14"/>
            <rFont val="宋体"/>
            <charset val="134"/>
          </rPr>
          <t xml:space="preserve">
0001042 1/11 5004 pcs 华兴三楼B9</t>
        </r>
      </text>
    </comment>
    <comment ref="AE71" authorId="0">
      <text>
        <r>
          <rPr>
            <b/>
            <sz val="14"/>
            <rFont val="宋体"/>
            <charset val="134"/>
          </rPr>
          <t>Administrator:</t>
        </r>
        <r>
          <rPr>
            <sz val="14"/>
            <rFont val="宋体"/>
            <charset val="134"/>
          </rPr>
          <t xml:space="preserve">
12/19上 客供价格贴纸  5250 pcs</t>
        </r>
      </text>
    </comment>
    <comment ref="AC72" authorId="0">
      <text>
        <r>
          <rPr>
            <b/>
            <sz val="14"/>
            <rFont val="宋体"/>
            <charset val="134"/>
          </rPr>
          <t>Administrator:</t>
        </r>
        <r>
          <rPr>
            <sz val="14"/>
            <rFont val="宋体"/>
            <charset val="134"/>
          </rPr>
          <t xml:space="preserve">
0000994 1/8 4160 pcs 华兴三楼B14</t>
        </r>
      </text>
    </comment>
    <comment ref="AE72" authorId="0">
      <text>
        <r>
          <rPr>
            <b/>
            <sz val="14"/>
            <rFont val="宋体"/>
            <charset val="134"/>
          </rPr>
          <t>Administrator:</t>
        </r>
        <r>
          <rPr>
            <sz val="14"/>
            <rFont val="宋体"/>
            <charset val="134"/>
          </rPr>
          <t xml:space="preserve">
12/18上 EAN含进口商贴纸 4160 pcs
 PDQ条码贴纸 320 pcs</t>
        </r>
      </text>
    </comment>
    <comment ref="AC73" authorId="0">
      <text>
        <r>
          <rPr>
            <b/>
            <sz val="14"/>
            <rFont val="宋体"/>
            <charset val="134"/>
          </rPr>
          <t>Administrator:</t>
        </r>
        <r>
          <rPr>
            <sz val="14"/>
            <rFont val="宋体"/>
            <charset val="134"/>
          </rPr>
          <t xml:space="preserve">
0001042 1/11 5000 pcs 华兴三楼B12</t>
        </r>
      </text>
    </comment>
    <comment ref="AE73" authorId="0">
      <text>
        <r>
          <rPr>
            <b/>
            <sz val="16"/>
            <rFont val="宋体"/>
            <charset val="134"/>
          </rPr>
          <t>Administrator:</t>
        </r>
        <r>
          <rPr>
            <sz val="16"/>
            <rFont val="宋体"/>
            <charset val="134"/>
          </rPr>
          <t xml:space="preserve">
12/26上 进口商贴纸 5000 pcs
 空白贴纸 10000 pcs</t>
        </r>
      </text>
    </comment>
    <comment ref="AC74" authorId="0">
      <text>
        <r>
          <rPr>
            <b/>
            <sz val="14"/>
            <rFont val="宋体"/>
            <charset val="134"/>
          </rPr>
          <t>Administrator:</t>
        </r>
        <r>
          <rPr>
            <sz val="14"/>
            <rFont val="宋体"/>
            <charset val="134"/>
          </rPr>
          <t xml:space="preserve">
0001039 1/11 828 pcs 华兴三楼A30</t>
        </r>
      </text>
    </comment>
    <comment ref="AE74" authorId="0">
      <text>
        <r>
          <rPr>
            <b/>
            <sz val="14"/>
            <rFont val="宋体"/>
            <charset val="134"/>
          </rPr>
          <t>Administrator:</t>
        </r>
        <r>
          <rPr>
            <sz val="14"/>
            <rFont val="宋体"/>
            <charset val="134"/>
          </rPr>
          <t xml:space="preserve">
12/18上 WIC贴纸 828 pcs
  PDQ折页 138 pcs</t>
        </r>
      </text>
    </comment>
    <comment ref="AC75" authorId="0">
      <text>
        <r>
          <rPr>
            <b/>
            <sz val="14"/>
            <rFont val="宋体"/>
            <charset val="134"/>
          </rPr>
          <t>Administrator:</t>
        </r>
        <r>
          <rPr>
            <sz val="14"/>
            <rFont val="宋体"/>
            <charset val="134"/>
          </rPr>
          <t xml:space="preserve">
0001039 1/11 2142 pcs华兴三楼A30
</t>
        </r>
      </text>
    </comment>
    <comment ref="AE75" authorId="0">
      <text>
        <r>
          <rPr>
            <b/>
            <sz val="14"/>
            <rFont val="宋体"/>
            <charset val="134"/>
          </rPr>
          <t>Administrator:</t>
        </r>
        <r>
          <rPr>
            <sz val="14"/>
            <rFont val="宋体"/>
            <charset val="134"/>
          </rPr>
          <t xml:space="preserve">
12/18上 WIC贴纸 2142 pcs
  PDQ折页 357 pcs</t>
        </r>
      </text>
    </comment>
    <comment ref="AC76" authorId="0">
      <text>
        <r>
          <rPr>
            <b/>
            <sz val="14"/>
            <rFont val="宋体"/>
            <charset val="134"/>
          </rPr>
          <t>Administrator:</t>
        </r>
        <r>
          <rPr>
            <sz val="14"/>
            <rFont val="宋体"/>
            <charset val="134"/>
          </rPr>
          <t xml:space="preserve">
0001039 1/11 1224 pcs华兴三楼A30
</t>
        </r>
      </text>
    </comment>
    <comment ref="AE76" authorId="0">
      <text>
        <r>
          <rPr>
            <b/>
            <sz val="14"/>
            <rFont val="宋体"/>
            <charset val="134"/>
          </rPr>
          <t>Administrator:</t>
        </r>
        <r>
          <rPr>
            <sz val="14"/>
            <rFont val="宋体"/>
            <charset val="134"/>
          </rPr>
          <t xml:space="preserve">
12/18上 WIC贴纸 1224 pcs
  PDQ折页 204 pcs</t>
        </r>
      </text>
    </comment>
    <comment ref="AC77" authorId="0">
      <text>
        <r>
          <rPr>
            <b/>
            <sz val="14"/>
            <rFont val="宋体"/>
            <charset val="134"/>
          </rPr>
          <t>Administrator:</t>
        </r>
        <r>
          <rPr>
            <sz val="14"/>
            <rFont val="宋体"/>
            <charset val="134"/>
          </rPr>
          <t xml:space="preserve">
0001039 1/11 1512 pcs华兴三楼A30
</t>
        </r>
      </text>
    </comment>
    <comment ref="AE77" authorId="0">
      <text>
        <r>
          <rPr>
            <b/>
            <sz val="14"/>
            <rFont val="宋体"/>
            <charset val="134"/>
          </rPr>
          <t>Administrator:</t>
        </r>
        <r>
          <rPr>
            <sz val="14"/>
            <rFont val="宋体"/>
            <charset val="134"/>
          </rPr>
          <t xml:space="preserve">
12/18上 WIC贴纸 1512 pcs
  PDQ折页 252 pcs</t>
        </r>
      </text>
    </comment>
    <comment ref="AC78" authorId="0">
      <text>
        <r>
          <rPr>
            <b/>
            <sz val="14"/>
            <rFont val="宋体"/>
            <charset val="134"/>
          </rPr>
          <t>Administrator:</t>
        </r>
        <r>
          <rPr>
            <sz val="14"/>
            <rFont val="宋体"/>
            <charset val="134"/>
          </rPr>
          <t xml:space="preserve">
0001039 1/11 1086 pcs华兴三楼A30
</t>
        </r>
      </text>
    </comment>
    <comment ref="AE78" authorId="0">
      <text>
        <r>
          <rPr>
            <b/>
            <sz val="14"/>
            <rFont val="宋体"/>
            <charset val="134"/>
          </rPr>
          <t>Administrator:</t>
        </r>
        <r>
          <rPr>
            <sz val="14"/>
            <rFont val="宋体"/>
            <charset val="134"/>
          </rPr>
          <t xml:space="preserve">
12/18上 WIC贴纸 1086 pcs
  PDQ折页 181 pcs</t>
        </r>
      </text>
    </comment>
    <comment ref="AC79" authorId="0">
      <text>
        <r>
          <rPr>
            <b/>
            <sz val="14"/>
            <rFont val="宋体"/>
            <charset val="134"/>
          </rPr>
          <t>Administrator:</t>
        </r>
        <r>
          <rPr>
            <sz val="14"/>
            <rFont val="宋体"/>
            <charset val="134"/>
          </rPr>
          <t xml:space="preserve">
0001039 1/11 942 pcs华兴三楼A30
</t>
        </r>
      </text>
    </comment>
    <comment ref="AE79" authorId="0">
      <text>
        <r>
          <rPr>
            <b/>
            <sz val="14"/>
            <rFont val="宋体"/>
            <charset val="134"/>
          </rPr>
          <t>Administrator:</t>
        </r>
        <r>
          <rPr>
            <sz val="14"/>
            <rFont val="宋体"/>
            <charset val="134"/>
          </rPr>
          <t xml:space="preserve">
12/18上 WIC贴纸 942 pcs
  PDQ折页 157 pcs</t>
        </r>
      </text>
    </comment>
    <comment ref="AC80" authorId="0">
      <text>
        <r>
          <rPr>
            <b/>
            <sz val="14"/>
            <rFont val="宋体"/>
            <charset val="134"/>
          </rPr>
          <t>Administrator:</t>
        </r>
        <r>
          <rPr>
            <sz val="14"/>
            <rFont val="宋体"/>
            <charset val="134"/>
          </rPr>
          <t xml:space="preserve">
0001039 1/11 3156 pcs华兴三楼A30
</t>
        </r>
      </text>
    </comment>
    <comment ref="AE80" authorId="0">
      <text>
        <r>
          <rPr>
            <b/>
            <sz val="14"/>
            <rFont val="宋体"/>
            <charset val="134"/>
          </rPr>
          <t>Administrator:</t>
        </r>
        <r>
          <rPr>
            <sz val="14"/>
            <rFont val="宋体"/>
            <charset val="134"/>
          </rPr>
          <t xml:space="preserve">
12/18上 WIC贴纸 3156 pcs
  PDQ折页 526 pcs
12/26补上 WIC贴纸 1290 pcs</t>
        </r>
      </text>
    </comment>
    <comment ref="AC81" authorId="0">
      <text>
        <r>
          <rPr>
            <b/>
            <sz val="14"/>
            <rFont val="宋体"/>
            <charset val="134"/>
          </rPr>
          <t>Administrator:</t>
        </r>
        <r>
          <rPr>
            <sz val="14"/>
            <rFont val="宋体"/>
            <charset val="134"/>
          </rPr>
          <t xml:space="preserve">
0000994 1/8 4150 pcs 华兴三楼A28    
0001008 1/9 50 pcs A28</t>
        </r>
      </text>
    </comment>
    <comment ref="AE81" authorId="0">
      <text>
        <r>
          <rPr>
            <b/>
            <sz val="14"/>
            <rFont val="宋体"/>
            <charset val="134"/>
          </rPr>
          <t>Administrator:</t>
        </r>
        <r>
          <rPr>
            <sz val="14"/>
            <rFont val="宋体"/>
            <charset val="134"/>
          </rPr>
          <t xml:space="preserve">
12/23上 进口商贴纸 4200 pcs
12/24上  UPC贴纸 420  pcs</t>
        </r>
      </text>
    </comment>
    <comment ref="AC82" authorId="0">
      <text>
        <r>
          <rPr>
            <b/>
            <sz val="14"/>
            <rFont val="宋体"/>
            <charset val="134"/>
          </rPr>
          <t>Administrator:</t>
        </r>
        <r>
          <rPr>
            <sz val="14"/>
            <rFont val="宋体"/>
            <charset val="134"/>
          </rPr>
          <t xml:space="preserve">
0001135 1/17 1950 pcs 华兴三楼B4</t>
        </r>
      </text>
    </comment>
    <comment ref="AC83" authorId="0">
      <text>
        <r>
          <rPr>
            <b/>
            <sz val="14"/>
            <rFont val="宋体"/>
            <charset val="134"/>
          </rPr>
          <t>Administrator:</t>
        </r>
        <r>
          <rPr>
            <sz val="14"/>
            <rFont val="宋体"/>
            <charset val="134"/>
          </rPr>
          <t xml:space="preserve">
0001135 1/17 962 pcs 华兴三楼B6</t>
        </r>
      </text>
    </comment>
    <comment ref="AE83" authorId="0">
      <text>
        <r>
          <rPr>
            <b/>
            <sz val="14"/>
            <rFont val="宋体"/>
            <charset val="134"/>
          </rPr>
          <t>Administrator:</t>
        </r>
        <r>
          <rPr>
            <sz val="14"/>
            <rFont val="宋体"/>
            <charset val="134"/>
          </rPr>
          <t xml:space="preserve">
12/12上 客户EAN条码贴 962 pcs</t>
        </r>
      </text>
    </comment>
    <comment ref="AC84" authorId="0">
      <text>
        <r>
          <rPr>
            <b/>
            <sz val="14"/>
            <rFont val="宋体"/>
            <charset val="134"/>
          </rPr>
          <t>Administrator:</t>
        </r>
        <r>
          <rPr>
            <sz val="14"/>
            <rFont val="宋体"/>
            <charset val="134"/>
          </rPr>
          <t xml:space="preserve">
0001135 1/17 988 pcs 华兴三楼B6</t>
        </r>
      </text>
    </comment>
    <comment ref="AE84" authorId="0">
      <text>
        <r>
          <rPr>
            <b/>
            <sz val="14"/>
            <rFont val="宋体"/>
            <charset val="134"/>
          </rPr>
          <t>Administrator:</t>
        </r>
        <r>
          <rPr>
            <sz val="14"/>
            <rFont val="宋体"/>
            <charset val="134"/>
          </rPr>
          <t xml:space="preserve">
12/12上 客户EAN条码贴 988 pcs</t>
        </r>
      </text>
    </comment>
    <comment ref="AC85" authorId="0">
      <text>
        <r>
          <rPr>
            <b/>
            <sz val="14"/>
            <rFont val="宋体"/>
            <charset val="134"/>
          </rPr>
          <t>Administrator:</t>
        </r>
        <r>
          <rPr>
            <sz val="14"/>
            <rFont val="宋体"/>
            <charset val="134"/>
          </rPr>
          <t xml:space="preserve">
0001135 1/17 988 pcs 华兴三楼B6</t>
        </r>
      </text>
    </comment>
    <comment ref="AE85" authorId="0">
      <text>
        <r>
          <rPr>
            <b/>
            <sz val="14"/>
            <rFont val="宋体"/>
            <charset val="134"/>
          </rPr>
          <t>Administrator:</t>
        </r>
        <r>
          <rPr>
            <sz val="14"/>
            <rFont val="宋体"/>
            <charset val="134"/>
          </rPr>
          <t xml:space="preserve">
12/12上 客户EAN条码贴 988 pcs</t>
        </r>
      </text>
    </comment>
    <comment ref="AC86" authorId="0">
      <text>
        <r>
          <rPr>
            <b/>
            <sz val="14"/>
            <rFont val="宋体"/>
            <charset val="134"/>
          </rPr>
          <t>Administrator:</t>
        </r>
        <r>
          <rPr>
            <sz val="14"/>
            <rFont val="宋体"/>
            <charset val="134"/>
          </rPr>
          <t xml:space="preserve">
0000714 1/21 24000 pcs 兴信一楼</t>
        </r>
      </text>
    </comment>
    <comment ref="AC87" authorId="0">
      <text>
        <r>
          <rPr>
            <b/>
            <sz val="14"/>
            <rFont val="宋体"/>
            <charset val="134"/>
          </rPr>
          <t>Administrator:</t>
        </r>
        <r>
          <rPr>
            <sz val="14"/>
            <rFont val="宋体"/>
            <charset val="134"/>
          </rPr>
          <t xml:space="preserve">
0000714 1/21 6000 pcs兴信一楼
</t>
        </r>
      </text>
    </comment>
    <comment ref="AC88" authorId="0">
      <text>
        <r>
          <rPr>
            <b/>
            <sz val="14"/>
            <rFont val="宋体"/>
            <charset val="134"/>
          </rPr>
          <t>Administrator:</t>
        </r>
        <r>
          <rPr>
            <sz val="14"/>
            <rFont val="宋体"/>
            <charset val="134"/>
          </rPr>
          <t xml:space="preserve">
0000714 1/21 8000 pcs兴信一楼
</t>
        </r>
      </text>
    </comment>
    <comment ref="AC89" authorId="0">
      <text>
        <r>
          <rPr>
            <b/>
            <sz val="14"/>
            <rFont val="宋体"/>
            <charset val="134"/>
          </rPr>
          <t>Administrator:</t>
        </r>
        <r>
          <rPr>
            <sz val="14"/>
            <rFont val="宋体"/>
            <charset val="134"/>
          </rPr>
          <t xml:space="preserve">
0000714 1/21 18000 pcs兴信一楼
</t>
        </r>
      </text>
    </comment>
    <comment ref="AC90" authorId="0">
      <text>
        <r>
          <rPr>
            <b/>
            <sz val="14"/>
            <rFont val="宋体"/>
            <charset val="134"/>
          </rPr>
          <t>Administrator:</t>
        </r>
        <r>
          <rPr>
            <sz val="14"/>
            <rFont val="宋体"/>
            <charset val="134"/>
          </rPr>
          <t xml:space="preserve">
0000714 1/21 6000 pcs兴信一楼
</t>
        </r>
      </text>
    </comment>
    <comment ref="AC91" authorId="0">
      <text>
        <r>
          <rPr>
            <b/>
            <sz val="14"/>
            <rFont val="宋体"/>
            <charset val="134"/>
          </rPr>
          <t>Administrator:</t>
        </r>
        <r>
          <rPr>
            <sz val="14"/>
            <rFont val="宋体"/>
            <charset val="134"/>
          </rPr>
          <t xml:space="preserve">
0001163 1/22 7272 pcs 华兴三楼A7
0001162 1/22 55512 pcs 华兴三楼A8
0000731 2/6 30354 pcs A8</t>
        </r>
      </text>
    </comment>
    <comment ref="AE91" authorId="0">
      <text>
        <r>
          <rPr>
            <b/>
            <sz val="16"/>
            <rFont val="宋体"/>
            <charset val="134"/>
          </rPr>
          <t>Administrator:</t>
        </r>
        <r>
          <rPr>
            <sz val="16"/>
            <rFont val="宋体"/>
            <charset val="134"/>
          </rPr>
          <t xml:space="preserve">
12/26上 客供防盗贴 93138 pcs
12/25上 外箱彩色贴纸 31046 pcs</t>
        </r>
      </text>
    </comment>
    <comment ref="AC92" authorId="0">
      <text>
        <r>
          <rPr>
            <b/>
            <sz val="14"/>
            <rFont val="宋体"/>
            <charset val="134"/>
          </rPr>
          <t>Administrator:</t>
        </r>
        <r>
          <rPr>
            <sz val="14"/>
            <rFont val="宋体"/>
            <charset val="134"/>
          </rPr>
          <t xml:space="preserve">
0001289 2/21 12 pcs 华兴三楼B14</t>
        </r>
      </text>
    </comment>
    <comment ref="AE92" authorId="0">
      <text>
        <r>
          <rPr>
            <b/>
            <sz val="14"/>
            <rFont val="宋体"/>
            <charset val="134"/>
          </rPr>
          <t>Administrator:</t>
        </r>
        <r>
          <rPr>
            <sz val="14"/>
            <rFont val="宋体"/>
            <charset val="134"/>
          </rPr>
          <t xml:space="preserve">
1/10上 空白贴纸 12 pcs
2/10上 客供亚马逊外箱贴纸 1 pcs</t>
        </r>
      </text>
    </comment>
    <comment ref="AC93" authorId="0">
      <text>
        <r>
          <rPr>
            <b/>
            <sz val="14"/>
            <rFont val="宋体"/>
            <charset val="134"/>
          </rPr>
          <t>Administrator:</t>
        </r>
        <r>
          <rPr>
            <sz val="14"/>
            <rFont val="宋体"/>
            <charset val="134"/>
          </rPr>
          <t xml:space="preserve">
0001289 2/21 24 pcs 华兴三楼B14</t>
        </r>
      </text>
    </comment>
    <comment ref="AE93" authorId="0">
      <text>
        <r>
          <rPr>
            <b/>
            <sz val="14"/>
            <rFont val="宋体"/>
            <charset val="134"/>
          </rPr>
          <t>Administrator:</t>
        </r>
        <r>
          <rPr>
            <sz val="14"/>
            <rFont val="宋体"/>
            <charset val="134"/>
          </rPr>
          <t xml:space="preserve">
1/10上 UPC贴纸 24 pcs
2/10上 客供亚马逊外箱贴纸 1 pcs
</t>
        </r>
      </text>
    </comment>
    <comment ref="AC94" authorId="0">
      <text>
        <r>
          <rPr>
            <b/>
            <sz val="14"/>
            <rFont val="宋体"/>
            <charset val="134"/>
          </rPr>
          <t>Administrator:</t>
        </r>
        <r>
          <rPr>
            <sz val="14"/>
            <rFont val="宋体"/>
            <charset val="134"/>
          </rPr>
          <t xml:space="preserve">
0001299 2/24 1140 pcs 华兴三楼A15</t>
        </r>
      </text>
    </comment>
    <comment ref="AC95" authorId="0">
      <text>
        <r>
          <rPr>
            <b/>
            <sz val="14"/>
            <rFont val="宋体"/>
            <charset val="134"/>
          </rPr>
          <t>Administrator:</t>
        </r>
        <r>
          <rPr>
            <sz val="14"/>
            <rFont val="宋体"/>
            <charset val="134"/>
          </rPr>
          <t xml:space="preserve">
0001299 2/24 864 pcs 华兴三楼A15
</t>
        </r>
      </text>
    </comment>
    <comment ref="AC96" authorId="0">
      <text>
        <r>
          <rPr>
            <b/>
            <sz val="14"/>
            <rFont val="宋体"/>
            <charset val="134"/>
          </rPr>
          <t>Administrator:</t>
        </r>
        <r>
          <rPr>
            <sz val="14"/>
            <rFont val="宋体"/>
            <charset val="134"/>
          </rPr>
          <t xml:space="preserve">
0001299 2/24 1692 pcs 华兴三楼A16
</t>
        </r>
      </text>
    </comment>
    <comment ref="AE96" authorId="0">
      <text>
        <r>
          <rPr>
            <b/>
            <sz val="14"/>
            <rFont val="宋体"/>
            <charset val="134"/>
          </rPr>
          <t>Administrator:</t>
        </r>
        <r>
          <rPr>
            <sz val="14"/>
            <rFont val="宋体"/>
            <charset val="134"/>
          </rPr>
          <t xml:space="preserve">
2/10上 客供亚马逊外箱贴纸 141 pcs</t>
        </r>
      </text>
    </comment>
    <comment ref="AC97" authorId="0">
      <text>
        <r>
          <rPr>
            <b/>
            <sz val="14"/>
            <rFont val="宋体"/>
            <charset val="134"/>
          </rPr>
          <t>Administrator:</t>
        </r>
        <r>
          <rPr>
            <sz val="14"/>
            <rFont val="宋体"/>
            <charset val="134"/>
          </rPr>
          <t xml:space="preserve">
0001945 2/22 600 pcs 华兴三楼A27</t>
        </r>
      </text>
    </comment>
    <comment ref="AE97" authorId="0">
      <text>
        <r>
          <rPr>
            <b/>
            <sz val="14"/>
            <rFont val="宋体"/>
            <charset val="134"/>
          </rPr>
          <t>Administrator:</t>
        </r>
        <r>
          <rPr>
            <sz val="14"/>
            <rFont val="宋体"/>
            <charset val="134"/>
          </rPr>
          <t xml:space="preserve">
1/14上 客户警语贴纸含环保标 600 pcs</t>
        </r>
      </text>
    </comment>
    <comment ref="AC98" authorId="0">
      <text>
        <r>
          <rPr>
            <b/>
            <sz val="14"/>
            <rFont val="宋体"/>
            <charset val="134"/>
          </rPr>
          <t>Administrator:</t>
        </r>
        <r>
          <rPr>
            <sz val="14"/>
            <rFont val="宋体"/>
            <charset val="134"/>
          </rPr>
          <t xml:space="preserve">
0001299 2/24 3200 pcs 华兴三楼B14
</t>
        </r>
      </text>
    </comment>
    <comment ref="AE98" authorId="0">
      <text>
        <r>
          <rPr>
            <b/>
            <sz val="14"/>
            <rFont val="宋体"/>
            <charset val="134"/>
          </rPr>
          <t>Administrator:</t>
        </r>
        <r>
          <rPr>
            <sz val="14"/>
            <rFont val="宋体"/>
            <charset val="134"/>
          </rPr>
          <t xml:space="preserve">
1/14上 UPC贴纸 3200 pcs
 进口商贴纸 3200 pcs</t>
        </r>
      </text>
    </comment>
    <comment ref="AC99" authorId="0">
      <text>
        <r>
          <rPr>
            <b/>
            <sz val="14"/>
            <rFont val="宋体"/>
            <charset val="134"/>
          </rPr>
          <t>Administrator:</t>
        </r>
        <r>
          <rPr>
            <sz val="14"/>
            <rFont val="宋体"/>
            <charset val="134"/>
          </rPr>
          <t xml:space="preserve">
0001945 2/22 1170 pcs 华兴三楼B14</t>
        </r>
      </text>
    </comment>
    <comment ref="AE99" authorId="0">
      <text>
        <r>
          <rPr>
            <b/>
            <sz val="14"/>
            <rFont val="宋体"/>
            <charset val="134"/>
          </rPr>
          <t>Administrator:</t>
        </r>
        <r>
          <rPr>
            <sz val="14"/>
            <rFont val="宋体"/>
            <charset val="134"/>
          </rPr>
          <t xml:space="preserve">
1/10上 客户EAN条码 1170 pcs</t>
        </r>
      </text>
    </comment>
    <comment ref="AC100" authorId="0">
      <text>
        <r>
          <rPr>
            <b/>
            <sz val="14"/>
            <rFont val="宋体"/>
            <charset val="134"/>
          </rPr>
          <t>Administrator:</t>
        </r>
        <r>
          <rPr>
            <sz val="14"/>
            <rFont val="宋体"/>
            <charset val="134"/>
          </rPr>
          <t xml:space="preserve">
0001148 2/28 2304 pcs 华兴三楼B5</t>
        </r>
      </text>
    </comment>
    <comment ref="AE100" authorId="0">
      <text>
        <r>
          <rPr>
            <b/>
            <sz val="14"/>
            <rFont val="宋体"/>
            <charset val="134"/>
          </rPr>
          <t>Administrator:</t>
        </r>
        <r>
          <rPr>
            <sz val="14"/>
            <rFont val="宋体"/>
            <charset val="134"/>
          </rPr>
          <t xml:space="preserve">
1/3上 客供RFID贴纸 2304 pcs</t>
        </r>
      </text>
    </comment>
    <comment ref="AC101" authorId="0">
      <text>
        <r>
          <rPr>
            <b/>
            <sz val="14"/>
            <rFont val="宋体"/>
            <charset val="134"/>
          </rPr>
          <t>Administrator:</t>
        </r>
        <r>
          <rPr>
            <sz val="14"/>
            <rFont val="宋体"/>
            <charset val="134"/>
          </rPr>
          <t xml:space="preserve">
0001148 2/28 1152 pcs 华兴三楼B5</t>
        </r>
      </text>
    </comment>
    <comment ref="AE101" authorId="0">
      <text>
        <r>
          <rPr>
            <b/>
            <sz val="14"/>
            <rFont val="宋体"/>
            <charset val="134"/>
          </rPr>
          <t>Administrator:</t>
        </r>
        <r>
          <rPr>
            <sz val="14"/>
            <rFont val="宋体"/>
            <charset val="134"/>
          </rPr>
          <t xml:space="preserve">
1/3上 客供RFID贴纸 1152 pcs</t>
        </r>
      </text>
    </comment>
    <comment ref="AC102" authorId="0">
      <text>
        <r>
          <rPr>
            <b/>
            <sz val="14"/>
            <rFont val="宋体"/>
            <charset val="134"/>
          </rPr>
          <t>Administrator:</t>
        </r>
        <r>
          <rPr>
            <sz val="14"/>
            <rFont val="宋体"/>
            <charset val="134"/>
          </rPr>
          <t xml:space="preserve">
0000670 2/21 750 pcs 华兴三楼A27</t>
        </r>
      </text>
    </comment>
    <comment ref="AE102" authorId="0">
      <text>
        <r>
          <rPr>
            <b/>
            <sz val="14"/>
            <rFont val="宋体"/>
            <charset val="134"/>
          </rPr>
          <t>Administrator:</t>
        </r>
        <r>
          <rPr>
            <sz val="14"/>
            <rFont val="宋体"/>
            <charset val="134"/>
          </rPr>
          <t xml:space="preserve">
2/11上 客供价标贴纸 781 pcs
2/13上 UPC贴纸 750 pcs
 进口商贴纸 750 pcs</t>
        </r>
      </text>
    </comment>
    <comment ref="AC103" authorId="0">
      <text>
        <r>
          <rPr>
            <b/>
            <sz val="14"/>
            <rFont val="宋体"/>
            <charset val="134"/>
          </rPr>
          <t>Administrator:</t>
        </r>
        <r>
          <rPr>
            <sz val="14"/>
            <rFont val="宋体"/>
            <charset val="134"/>
          </rPr>
          <t xml:space="preserve">
0000258 2/20 700 pcs 华兴三楼B14</t>
        </r>
      </text>
    </comment>
    <comment ref="AE103" authorId="0">
      <text>
        <r>
          <rPr>
            <b/>
            <sz val="14"/>
            <rFont val="宋体"/>
            <charset val="134"/>
          </rPr>
          <t>Administrator:</t>
        </r>
        <r>
          <rPr>
            <sz val="14"/>
            <rFont val="宋体"/>
            <charset val="134"/>
          </rPr>
          <t xml:space="preserve">
2/11上 客供价标贴纸 740 pcs
2/13上 UPC贴纸 700 pcs
 进口商贴纸 700 pcs
</t>
        </r>
      </text>
    </comment>
    <comment ref="AC104" authorId="0">
      <text>
        <r>
          <rPr>
            <b/>
            <sz val="14"/>
            <rFont val="宋体"/>
            <charset val="134"/>
          </rPr>
          <t>Administrator:</t>
        </r>
        <r>
          <rPr>
            <sz val="14"/>
            <rFont val="宋体"/>
            <charset val="134"/>
          </rPr>
          <t xml:space="preserve">
0001321 2/27 650 pcs 华兴三楼A27</t>
        </r>
      </text>
    </comment>
    <comment ref="AE104" authorId="0">
      <text>
        <r>
          <rPr>
            <b/>
            <sz val="14"/>
            <rFont val="宋体"/>
            <charset val="134"/>
          </rPr>
          <t>Administrator:</t>
        </r>
        <r>
          <rPr>
            <sz val="14"/>
            <rFont val="宋体"/>
            <charset val="134"/>
          </rPr>
          <t xml:space="preserve">
2/13上 UPC贴纸 650 pcs
 进口商贴纸 650 pcs
2/18上 客供价格贴纸 685 pcs</t>
        </r>
      </text>
    </comment>
    <comment ref="AC105" authorId="0">
      <text>
        <r>
          <rPr>
            <b/>
            <sz val="14"/>
            <rFont val="宋体"/>
            <charset val="134"/>
          </rPr>
          <t>Administrator:</t>
        </r>
        <r>
          <rPr>
            <sz val="14"/>
            <rFont val="宋体"/>
            <charset val="134"/>
          </rPr>
          <t xml:space="preserve">
0001148 2/28 2080 pcs 华兴三楼B8</t>
        </r>
      </text>
    </comment>
    <comment ref="AE105" authorId="0">
      <text>
        <r>
          <rPr>
            <b/>
            <sz val="14"/>
            <rFont val="宋体"/>
            <charset val="134"/>
          </rPr>
          <t>Administrator:</t>
        </r>
        <r>
          <rPr>
            <sz val="14"/>
            <rFont val="宋体"/>
            <charset val="134"/>
          </rPr>
          <t xml:space="preserve">
1/6上 进口商贴纸 2080 pcs</t>
        </r>
      </text>
    </comment>
    <comment ref="AC106" authorId="0">
      <text>
        <r>
          <rPr>
            <b/>
            <sz val="14"/>
            <rFont val="宋体"/>
            <charset val="134"/>
          </rPr>
          <t>Administrator:</t>
        </r>
        <r>
          <rPr>
            <sz val="14"/>
            <rFont val="宋体"/>
            <charset val="134"/>
          </rPr>
          <t xml:space="preserve">
0002153 2/27 3384 pcs 华兴三楼B16</t>
        </r>
      </text>
    </comment>
    <comment ref="AE106" authorId="0">
      <text>
        <r>
          <rPr>
            <b/>
            <sz val="14"/>
            <rFont val="宋体"/>
            <charset val="134"/>
          </rPr>
          <t>Administrator:</t>
        </r>
        <r>
          <rPr>
            <sz val="14"/>
            <rFont val="宋体"/>
            <charset val="134"/>
          </rPr>
          <t xml:space="preserve">
2/21上 客供亚马逊外箱贴纸 282 pcs</t>
        </r>
      </text>
    </comment>
    <comment ref="AC107" authorId="0">
      <text>
        <r>
          <rPr>
            <b/>
            <sz val="14"/>
            <rFont val="宋体"/>
            <charset val="134"/>
          </rPr>
          <t>Administrator:</t>
        </r>
        <r>
          <rPr>
            <sz val="14"/>
            <rFont val="宋体"/>
            <charset val="134"/>
          </rPr>
          <t xml:space="preserve">
0001148 2/28 650 pcs 华兴三楼B8</t>
        </r>
      </text>
    </comment>
    <comment ref="AE107" authorId="0">
      <text>
        <r>
          <rPr>
            <b/>
            <sz val="14"/>
            <rFont val="宋体"/>
            <charset val="134"/>
          </rPr>
          <t>Administrator:</t>
        </r>
        <r>
          <rPr>
            <sz val="14"/>
            <rFont val="宋体"/>
            <charset val="134"/>
          </rPr>
          <t xml:space="preserve">
2/13上 UPC贴纸 650 pcs
 进口商贴纸 650 pcs
2/18上 客供价格贴纸 685 pcs
</t>
        </r>
      </text>
    </comment>
    <comment ref="AC108" authorId="0">
      <text>
        <r>
          <rPr>
            <b/>
            <sz val="14"/>
            <rFont val="宋体"/>
            <charset val="134"/>
          </rPr>
          <t>Administrator:</t>
        </r>
        <r>
          <rPr>
            <sz val="14"/>
            <rFont val="宋体"/>
            <charset val="134"/>
          </rPr>
          <t xml:space="preserve">
0001148 2/28 2574 pcs 华兴三楼A16</t>
        </r>
      </text>
    </comment>
    <comment ref="AC109" authorId="0">
      <text>
        <r>
          <rPr>
            <b/>
            <sz val="14"/>
            <rFont val="宋体"/>
            <charset val="134"/>
          </rPr>
          <t>Administrator:</t>
        </r>
        <r>
          <rPr>
            <sz val="14"/>
            <rFont val="宋体"/>
            <charset val="134"/>
          </rPr>
          <t xml:space="preserve">
0000243 3/5 1040 pcs 华兴三楼B12</t>
        </r>
      </text>
    </comment>
    <comment ref="AE109" authorId="0">
      <text>
        <r>
          <rPr>
            <b/>
            <sz val="14"/>
            <rFont val="宋体"/>
            <charset val="134"/>
          </rPr>
          <t>Administrator:</t>
        </r>
        <r>
          <rPr>
            <sz val="14"/>
            <rFont val="宋体"/>
            <charset val="134"/>
          </rPr>
          <t xml:space="preserve">
2/13上 收缩膜日语贴纸 1040 pcs
  收藏指南日语贴纸 1040 pcs</t>
        </r>
      </text>
    </comment>
    <comment ref="AC110" authorId="0">
      <text>
        <r>
          <rPr>
            <b/>
            <sz val="14"/>
            <rFont val="宋体"/>
            <charset val="134"/>
          </rPr>
          <t>Administrator:</t>
        </r>
        <r>
          <rPr>
            <sz val="14"/>
            <rFont val="宋体"/>
            <charset val="134"/>
          </rPr>
          <t xml:space="preserve">
0000243 3/5 1976 pcs 华兴三楼B8</t>
        </r>
      </text>
    </comment>
    <comment ref="AE110" authorId="0">
      <text>
        <r>
          <rPr>
            <b/>
            <sz val="14"/>
            <rFont val="宋体"/>
            <charset val="134"/>
          </rPr>
          <t>Administrator:</t>
        </r>
        <r>
          <rPr>
            <sz val="14"/>
            <rFont val="宋体"/>
            <charset val="134"/>
          </rPr>
          <t xml:space="preserve">
2/20上 收缩膜日语贴纸 1976 pcs
  收藏指南日语贴纸 1976 pcs</t>
        </r>
      </text>
    </comment>
    <comment ref="AC111" authorId="0">
      <text>
        <r>
          <rPr>
            <b/>
            <sz val="14"/>
            <rFont val="宋体"/>
            <charset val="134"/>
          </rPr>
          <t>Administrator:</t>
        </r>
        <r>
          <rPr>
            <sz val="14"/>
            <rFont val="宋体"/>
            <charset val="134"/>
          </rPr>
          <t xml:space="preserve">
0001577 3/5 25200 pcs 华兴一楼A1
0001582 3/6 9840 pcs 华兴一楼A1</t>
        </r>
      </text>
    </comment>
    <comment ref="AC112" authorId="0">
      <text>
        <r>
          <rPr>
            <b/>
            <sz val="14"/>
            <rFont val="宋体"/>
            <charset val="134"/>
          </rPr>
          <t>Administrator:</t>
        </r>
        <r>
          <rPr>
            <sz val="14"/>
            <rFont val="宋体"/>
            <charset val="134"/>
          </rPr>
          <t xml:space="preserve">
0000245 3/5 4608 pcs 华兴三楼B5</t>
        </r>
      </text>
    </comment>
    <comment ref="AE112" authorId="0">
      <text>
        <r>
          <rPr>
            <b/>
            <sz val="14"/>
            <rFont val="宋体"/>
            <charset val="134"/>
          </rPr>
          <t>Administrator:</t>
        </r>
        <r>
          <rPr>
            <sz val="14"/>
            <rFont val="宋体"/>
            <charset val="134"/>
          </rPr>
          <t xml:space="preserve">
2/11上 客供RFID贴纸 4608 pcs</t>
        </r>
      </text>
    </comment>
    <comment ref="AC113" authorId="0">
      <text>
        <r>
          <rPr>
            <b/>
            <sz val="14"/>
            <rFont val="宋体"/>
            <charset val="134"/>
          </rPr>
          <t>Administrator:</t>
        </r>
        <r>
          <rPr>
            <sz val="14"/>
            <rFont val="宋体"/>
            <charset val="134"/>
          </rPr>
          <t xml:space="preserve">
0000154 3/5 1152 pcs 华兴三楼B5</t>
        </r>
      </text>
    </comment>
    <comment ref="AE113" authorId="0">
      <text>
        <r>
          <rPr>
            <b/>
            <sz val="14"/>
            <rFont val="宋体"/>
            <charset val="134"/>
          </rPr>
          <t>Administrator:</t>
        </r>
        <r>
          <rPr>
            <sz val="14"/>
            <rFont val="宋体"/>
            <charset val="134"/>
          </rPr>
          <t xml:space="preserve">
2/11上 客供RFID贴纸 1152 pcs</t>
        </r>
      </text>
    </comment>
    <comment ref="AC114" authorId="0">
      <text>
        <r>
          <rPr>
            <b/>
            <sz val="14"/>
            <rFont val="宋体"/>
            <charset val="134"/>
          </rPr>
          <t>Administrator:</t>
        </r>
        <r>
          <rPr>
            <sz val="14"/>
            <rFont val="宋体"/>
            <charset val="134"/>
          </rPr>
          <t xml:space="preserve">
0000154 3/5 6912 pcs 华兴三楼B5</t>
        </r>
      </text>
    </comment>
    <comment ref="AE114" authorId="0">
      <text>
        <r>
          <rPr>
            <b/>
            <sz val="14"/>
            <rFont val="宋体"/>
            <charset val="134"/>
          </rPr>
          <t>Administrator:</t>
        </r>
        <r>
          <rPr>
            <sz val="14"/>
            <rFont val="宋体"/>
            <charset val="134"/>
          </rPr>
          <t xml:space="preserve">
2/11上 客供RFID贴纸 6912 pcs</t>
        </r>
      </text>
    </comment>
    <comment ref="AC115" authorId="0">
      <text>
        <r>
          <rPr>
            <b/>
            <sz val="14"/>
            <rFont val="宋体"/>
            <charset val="134"/>
          </rPr>
          <t>Administrator:</t>
        </r>
        <r>
          <rPr>
            <sz val="14"/>
            <rFont val="宋体"/>
            <charset val="134"/>
          </rPr>
          <t xml:space="preserve">
0000154 3/5 3456 pcs 华兴三楼B5</t>
        </r>
      </text>
    </comment>
    <comment ref="AE115" authorId="0">
      <text>
        <r>
          <rPr>
            <b/>
            <sz val="14"/>
            <rFont val="宋体"/>
            <charset val="134"/>
          </rPr>
          <t>Administrator:</t>
        </r>
        <r>
          <rPr>
            <sz val="14"/>
            <rFont val="宋体"/>
            <charset val="134"/>
          </rPr>
          <t xml:space="preserve">
2/11上 客供RFID贴纸 3456 pcs</t>
        </r>
      </text>
    </comment>
    <comment ref="AC116" authorId="0">
      <text>
        <r>
          <rPr>
            <b/>
            <sz val="14"/>
            <rFont val="宋体"/>
            <charset val="134"/>
          </rPr>
          <t>Administrator:</t>
        </r>
        <r>
          <rPr>
            <sz val="14"/>
            <rFont val="宋体"/>
            <charset val="134"/>
          </rPr>
          <t xml:space="preserve">
0000154 3/5 3456 pcs 华兴三楼B5</t>
        </r>
      </text>
    </comment>
    <comment ref="AE116" authorId="0">
      <text>
        <r>
          <rPr>
            <b/>
            <sz val="14"/>
            <rFont val="宋体"/>
            <charset val="134"/>
          </rPr>
          <t>Administrator:</t>
        </r>
        <r>
          <rPr>
            <sz val="14"/>
            <rFont val="宋体"/>
            <charset val="134"/>
          </rPr>
          <t xml:space="preserve">
2/11上 客供RFID贴纸 3456 pcs</t>
        </r>
      </text>
    </comment>
    <comment ref="AC117" authorId="0">
      <text>
        <r>
          <rPr>
            <b/>
            <sz val="14"/>
            <rFont val="宋体"/>
            <charset val="134"/>
          </rPr>
          <t>Administrator:</t>
        </r>
        <r>
          <rPr>
            <sz val="14"/>
            <rFont val="宋体"/>
            <charset val="134"/>
          </rPr>
          <t xml:space="preserve">
0000149 3/7 2000 pcs 华兴三楼B14</t>
        </r>
      </text>
    </comment>
    <comment ref="AE117" authorId="0">
      <text>
        <r>
          <rPr>
            <b/>
            <sz val="14"/>
            <rFont val="宋体"/>
            <charset val="134"/>
          </rPr>
          <t>Administrator:</t>
        </r>
        <r>
          <rPr>
            <sz val="14"/>
            <rFont val="宋体"/>
            <charset val="134"/>
          </rPr>
          <t xml:space="preserve">
3/4上 UPC贴纸 2000 pcs
 外箱贴纸 40 pcs
 进口商贴纸 2000 pcs</t>
        </r>
      </text>
    </comment>
    <comment ref="AC118" authorId="0">
      <text>
        <r>
          <rPr>
            <b/>
            <sz val="14"/>
            <rFont val="宋体"/>
            <charset val="134"/>
          </rPr>
          <t>Administrator:</t>
        </r>
        <r>
          <rPr>
            <sz val="14"/>
            <rFont val="宋体"/>
            <charset val="134"/>
          </rPr>
          <t xml:space="preserve">
0000123 3/12 3360 pcs 
0000120 3/14 9600 pcs B栋四楼</t>
        </r>
      </text>
    </comment>
    <comment ref="AC119" authorId="0">
      <text>
        <r>
          <rPr>
            <b/>
            <sz val="14"/>
            <rFont val="宋体"/>
            <charset val="134"/>
          </rPr>
          <t>Administrator:</t>
        </r>
        <r>
          <rPr>
            <sz val="14"/>
            <rFont val="宋体"/>
            <charset val="134"/>
          </rPr>
          <t xml:space="preserve">
0000120 3/14 7200 pcs B栋四楼</t>
        </r>
      </text>
    </comment>
    <comment ref="AC120" authorId="0">
      <text>
        <r>
          <rPr>
            <b/>
            <sz val="14"/>
            <rFont val="宋体"/>
            <charset val="134"/>
          </rPr>
          <t>Administrator:</t>
        </r>
        <r>
          <rPr>
            <sz val="14"/>
            <rFont val="宋体"/>
            <charset val="134"/>
          </rPr>
          <t xml:space="preserve">
0001468 3/14 78PCS A一楼C6</t>
        </r>
      </text>
    </comment>
    <comment ref="AC121" authorId="0">
      <text>
        <r>
          <rPr>
            <b/>
            <sz val="14"/>
            <rFont val="宋体"/>
            <charset val="134"/>
          </rPr>
          <t>Administrator:</t>
        </r>
        <r>
          <rPr>
            <sz val="14"/>
            <rFont val="宋体"/>
            <charset val="134"/>
          </rPr>
          <t xml:space="preserve">
0001453 3/12 1989 pcs 华兴三楼B12</t>
        </r>
      </text>
    </comment>
    <comment ref="AC122" authorId="0">
      <text>
        <r>
          <rPr>
            <b/>
            <sz val="14"/>
            <rFont val="宋体"/>
            <charset val="134"/>
          </rPr>
          <t>Administrator:</t>
        </r>
        <r>
          <rPr>
            <sz val="14"/>
            <rFont val="宋体"/>
            <charset val="134"/>
          </rPr>
          <t xml:space="preserve">
0001453 3/12 520 pcs 华兴三楼B14</t>
        </r>
      </text>
    </comment>
    <comment ref="AC123" authorId="0">
      <text>
        <r>
          <rPr>
            <b/>
            <sz val="14"/>
            <rFont val="宋体"/>
            <charset val="134"/>
          </rPr>
          <t>Administrator:</t>
        </r>
        <r>
          <rPr>
            <sz val="14"/>
            <rFont val="宋体"/>
            <charset val="134"/>
          </rPr>
          <t xml:space="preserve">
0001502 3/19 5000 pcs 华兴三楼B12</t>
        </r>
      </text>
    </comment>
    <comment ref="AE123" authorId="0">
      <text>
        <r>
          <rPr>
            <b/>
            <sz val="14"/>
            <rFont val="宋体"/>
            <charset val="134"/>
          </rPr>
          <t>Administrator:</t>
        </r>
        <r>
          <rPr>
            <sz val="14"/>
            <rFont val="宋体"/>
            <charset val="134"/>
          </rPr>
          <t xml:space="preserve">
2/27上  UPC贴纸 5000 pcs</t>
        </r>
      </text>
    </comment>
    <comment ref="AC124" authorId="0">
      <text>
        <r>
          <rPr>
            <b/>
            <sz val="14"/>
            <rFont val="宋体"/>
            <charset val="134"/>
          </rPr>
          <t>Administrator:</t>
        </r>
        <r>
          <rPr>
            <sz val="14"/>
            <rFont val="宋体"/>
            <charset val="134"/>
          </rPr>
          <t xml:space="preserve">
0001453 3/12 1885 pcs 华兴三楼B13</t>
        </r>
      </text>
    </comment>
    <comment ref="AE124" authorId="0">
      <text>
        <r>
          <rPr>
            <b/>
            <sz val="14"/>
            <rFont val="宋体"/>
            <charset val="134"/>
          </rPr>
          <t>Administrator:</t>
        </r>
        <r>
          <rPr>
            <sz val="14"/>
            <rFont val="宋体"/>
            <charset val="134"/>
          </rPr>
          <t xml:space="preserve">
2/27上 UPC贴纸 1885 pcs</t>
        </r>
      </text>
    </comment>
    <comment ref="AC125" authorId="0">
      <text>
        <r>
          <rPr>
            <b/>
            <sz val="14"/>
            <rFont val="宋体"/>
            <charset val="134"/>
          </rPr>
          <t>Administrator:</t>
        </r>
        <r>
          <rPr>
            <sz val="14"/>
            <rFont val="宋体"/>
            <charset val="134"/>
          </rPr>
          <t xml:space="preserve">
0001498 3/18 11760 pcs B四楼。A5
0001501 3/19 13248 pcs B四楼A5</t>
        </r>
      </text>
    </comment>
    <comment ref="AC126" authorId="0">
      <text>
        <r>
          <rPr>
            <b/>
            <sz val="14"/>
            <rFont val="宋体"/>
            <charset val="134"/>
          </rPr>
          <t>Administrator:</t>
        </r>
        <r>
          <rPr>
            <sz val="14"/>
            <rFont val="宋体"/>
            <charset val="134"/>
          </rPr>
          <t xml:space="preserve">
0001483 3/17 16800 pcs 莫海军4楼-A5
0001498 3/18 16560 B四楼A5</t>
        </r>
      </text>
    </comment>
    <comment ref="AC127" authorId="0">
      <text>
        <r>
          <rPr>
            <b/>
            <sz val="14"/>
            <rFont val="宋体"/>
            <charset val="134"/>
          </rPr>
          <t>Administrator:</t>
        </r>
        <r>
          <rPr>
            <sz val="14"/>
            <rFont val="宋体"/>
            <charset val="134"/>
          </rPr>
          <t xml:space="preserve">
0001501 3/19 18384 pcs B四楼A5</t>
        </r>
      </text>
    </comment>
    <comment ref="AC128" authorId="0">
      <text>
        <r>
          <rPr>
            <b/>
            <sz val="14"/>
            <rFont val="宋体"/>
            <charset val="134"/>
          </rPr>
          <t>Administrator:</t>
        </r>
        <r>
          <rPr>
            <sz val="14"/>
            <rFont val="宋体"/>
            <charset val="134"/>
          </rPr>
          <t xml:space="preserve">
0001502 3/19 900 pcs 华兴三楼B14</t>
        </r>
      </text>
    </comment>
    <comment ref="AE128" authorId="0">
      <text>
        <r>
          <rPr>
            <b/>
            <sz val="14"/>
            <rFont val="宋体"/>
            <charset val="134"/>
          </rPr>
          <t>Administrator:</t>
        </r>
        <r>
          <rPr>
            <sz val="14"/>
            <rFont val="宋体"/>
            <charset val="134"/>
          </rPr>
          <t xml:space="preserve">
3/7上 UPC贴纸 900 pcs</t>
        </r>
      </text>
    </comment>
    <comment ref="AC129" authorId="0">
      <text>
        <r>
          <rPr>
            <b/>
            <sz val="14"/>
            <rFont val="宋体"/>
            <charset val="134"/>
          </rPr>
          <t>Administrator:</t>
        </r>
        <r>
          <rPr>
            <sz val="14"/>
            <rFont val="宋体"/>
            <charset val="134"/>
          </rPr>
          <t xml:space="preserve">
0001692 3/27 1729 pcs 华兴三楼B15</t>
        </r>
      </text>
    </comment>
    <comment ref="AE129" authorId="0">
      <text>
        <r>
          <rPr>
            <b/>
            <sz val="14"/>
            <rFont val="宋体"/>
            <charset val="134"/>
          </rPr>
          <t>Administrator:</t>
        </r>
        <r>
          <rPr>
            <sz val="14"/>
            <rFont val="宋体"/>
            <charset val="134"/>
          </rPr>
          <t xml:space="preserve">
1/17上 客户EAN条码 1729 pcs</t>
        </r>
      </text>
    </comment>
    <comment ref="AC130" authorId="0">
      <text>
        <r>
          <rPr>
            <b/>
            <sz val="14"/>
            <rFont val="宋体"/>
            <charset val="134"/>
          </rPr>
          <t>Administrator:</t>
        </r>
        <r>
          <rPr>
            <sz val="14"/>
            <rFont val="宋体"/>
            <charset val="134"/>
          </rPr>
          <t xml:space="preserve">
0001692 3/27 600 pcs 华兴三楼B16</t>
        </r>
      </text>
    </comment>
    <comment ref="AE130" authorId="0">
      <text>
        <r>
          <rPr>
            <b/>
            <sz val="14"/>
            <rFont val="宋体"/>
            <charset val="134"/>
          </rPr>
          <t>Administrator:</t>
        </r>
        <r>
          <rPr>
            <sz val="14"/>
            <rFont val="宋体"/>
            <charset val="134"/>
          </rPr>
          <t xml:space="preserve">
3/5上 客供价格贴纸 630 pcs</t>
        </r>
      </text>
    </comment>
    <comment ref="AC131" authorId="0">
      <text>
        <r>
          <rPr>
            <b/>
            <sz val="14"/>
            <rFont val="宋体"/>
            <charset val="134"/>
          </rPr>
          <t>Administrator:</t>
        </r>
        <r>
          <rPr>
            <sz val="14"/>
            <rFont val="宋体"/>
            <charset val="134"/>
          </rPr>
          <t xml:space="preserve">
0001592 3/28 1508 pcs 华兴三楼B8</t>
        </r>
      </text>
    </comment>
    <comment ref="AE131" authorId="0">
      <text>
        <r>
          <rPr>
            <b/>
            <sz val="14"/>
            <rFont val="宋体"/>
            <charset val="134"/>
          </rPr>
          <t>Administrator:</t>
        </r>
        <r>
          <rPr>
            <sz val="14"/>
            <rFont val="宋体"/>
            <charset val="134"/>
          </rPr>
          <t xml:space="preserve">
3/10上 白色防盗贴纸 1508 pcs
3/21上 KM外箱贴纸 116 pcs</t>
        </r>
      </text>
    </comment>
    <comment ref="AC132" authorId="0">
      <text>
        <r>
          <rPr>
            <b/>
            <sz val="14"/>
            <rFont val="宋体"/>
            <charset val="134"/>
          </rPr>
          <t>Administrator:</t>
        </r>
        <r>
          <rPr>
            <sz val="14"/>
            <rFont val="宋体"/>
            <charset val="134"/>
          </rPr>
          <t xml:space="preserve">
0001321 4/1 11空球 pcs </t>
        </r>
      </text>
    </comment>
    <comment ref="AC133" authorId="0">
      <text>
        <r>
          <rPr>
            <b/>
            <sz val="14"/>
            <rFont val="宋体"/>
            <charset val="134"/>
          </rPr>
          <t>Administrator:</t>
        </r>
        <r>
          <rPr>
            <sz val="14"/>
            <rFont val="宋体"/>
            <charset val="134"/>
          </rPr>
          <t xml:space="preserve">
0001321 4/1 5套散件 pcs </t>
        </r>
      </text>
    </comment>
    <comment ref="AC134" authorId="0">
      <text>
        <r>
          <rPr>
            <b/>
            <sz val="14"/>
            <rFont val="宋体"/>
            <charset val="134"/>
          </rPr>
          <t>Administrator:</t>
        </r>
        <r>
          <rPr>
            <sz val="14"/>
            <rFont val="宋体"/>
            <charset val="134"/>
          </rPr>
          <t xml:space="preserve">
0001910 4/2 15769 pcs 华兴三楼A23
0001881 4/2 39 pcs A23</t>
        </r>
      </text>
    </comment>
    <comment ref="AE134" authorId="0">
      <text>
        <r>
          <rPr>
            <b/>
            <sz val="14"/>
            <rFont val="宋体"/>
            <charset val="134"/>
          </rPr>
          <t>Administrator:</t>
        </r>
        <r>
          <rPr>
            <sz val="14"/>
            <rFont val="宋体"/>
            <charset val="134"/>
          </rPr>
          <t xml:space="preserve">
3/7上 韩语贴纸 15808 pcs</t>
        </r>
      </text>
    </comment>
    <comment ref="AC135" authorId="0">
      <text>
        <r>
          <rPr>
            <b/>
            <sz val="14"/>
            <rFont val="宋体"/>
            <charset val="134"/>
          </rPr>
          <t>Administrator:</t>
        </r>
        <r>
          <rPr>
            <sz val="14"/>
            <rFont val="宋体"/>
            <charset val="134"/>
          </rPr>
          <t xml:space="preserve">
0001910 4/2 2975 pcs 华兴三楼A23      
0001881 4/2 25 pcs A23</t>
        </r>
      </text>
    </comment>
    <comment ref="AE135" authorId="0">
      <text>
        <r>
          <rPr>
            <b/>
            <sz val="14"/>
            <rFont val="宋体"/>
            <charset val="134"/>
          </rPr>
          <t>Administrator:</t>
        </r>
        <r>
          <rPr>
            <sz val="14"/>
            <rFont val="宋体"/>
            <charset val="134"/>
          </rPr>
          <t xml:space="preserve">
3/7上 韩语贴纸 3000 pcs</t>
        </r>
      </text>
    </comment>
    <comment ref="AC136" authorId="0">
      <text>
        <r>
          <rPr>
            <b/>
            <sz val="14"/>
            <rFont val="宋体"/>
            <charset val="134"/>
          </rPr>
          <t>Administrator:</t>
        </r>
        <r>
          <rPr>
            <sz val="14"/>
            <rFont val="宋体"/>
            <charset val="134"/>
          </rPr>
          <t xml:space="preserve">
0001910 4/2 1140 pcs 华兴三楼A23   
0001881 4/2 60 pcs A23</t>
        </r>
      </text>
    </comment>
    <comment ref="AC137" authorId="0">
      <text>
        <r>
          <rPr>
            <b/>
            <sz val="14"/>
            <rFont val="宋体"/>
            <charset val="134"/>
          </rPr>
          <t>Administrator:</t>
        </r>
        <r>
          <rPr>
            <sz val="14"/>
            <rFont val="宋体"/>
            <charset val="134"/>
          </rPr>
          <t xml:space="preserve">
0001910 4/2 780 pcs 华兴三楼B13</t>
        </r>
      </text>
    </comment>
    <comment ref="AE137" authorId="0">
      <text>
        <r>
          <rPr>
            <b/>
            <sz val="14"/>
            <rFont val="宋体"/>
            <charset val="134"/>
          </rPr>
          <t>Administrator:</t>
        </r>
        <r>
          <rPr>
            <sz val="14"/>
            <rFont val="宋体"/>
            <charset val="134"/>
          </rPr>
          <t xml:space="preserve">
3/19上 警告语贴纸 780 pcs</t>
        </r>
      </text>
    </comment>
    <comment ref="AC138" authorId="0">
      <text>
        <r>
          <rPr>
            <b/>
            <sz val="14"/>
            <rFont val="宋体"/>
            <charset val="134"/>
          </rPr>
          <t>Administrator:</t>
        </r>
        <r>
          <rPr>
            <sz val="14"/>
            <rFont val="宋体"/>
            <charset val="134"/>
          </rPr>
          <t xml:space="preserve">
0001910 4/2 468 pcs 华兴三楼B13
</t>
        </r>
      </text>
    </comment>
    <comment ref="AE138" authorId="0">
      <text>
        <r>
          <rPr>
            <b/>
            <sz val="14"/>
            <rFont val="宋体"/>
            <charset val="134"/>
          </rPr>
          <t>Administrator:</t>
        </r>
        <r>
          <rPr>
            <sz val="14"/>
            <rFont val="宋体"/>
            <charset val="134"/>
          </rPr>
          <t xml:space="preserve">
3/19上 警告语贴纸 468 pcs</t>
        </r>
      </text>
    </comment>
    <comment ref="AC139" authorId="0">
      <text>
        <r>
          <rPr>
            <b/>
            <sz val="14"/>
            <rFont val="宋体"/>
            <charset val="134"/>
          </rPr>
          <t>Administrator:</t>
        </r>
        <r>
          <rPr>
            <sz val="14"/>
            <rFont val="宋体"/>
            <charset val="134"/>
          </rPr>
          <t xml:space="preserve">
0001910 4/2 416 pcs华兴三楼B14
</t>
        </r>
      </text>
    </comment>
    <comment ref="AC140" authorId="0">
      <text>
        <r>
          <rPr>
            <b/>
            <sz val="14"/>
            <rFont val="宋体"/>
            <charset val="134"/>
          </rPr>
          <t>Administrator:</t>
        </r>
        <r>
          <rPr>
            <sz val="14"/>
            <rFont val="宋体"/>
            <charset val="134"/>
          </rPr>
          <t xml:space="preserve">
0001850 4/9 1152 pcs 华兴三楼B5</t>
        </r>
      </text>
    </comment>
    <comment ref="AE140" authorId="0">
      <text>
        <r>
          <rPr>
            <b/>
            <sz val="14"/>
            <rFont val="宋体"/>
            <charset val="134"/>
          </rPr>
          <t>Administrator:</t>
        </r>
        <r>
          <rPr>
            <sz val="14"/>
            <rFont val="宋体"/>
            <charset val="134"/>
          </rPr>
          <t xml:space="preserve">
3/21上 客供RFID贴纸 1152 pcs</t>
        </r>
      </text>
    </comment>
    <comment ref="AC141" authorId="0">
      <text>
        <r>
          <rPr>
            <b/>
            <sz val="14"/>
            <rFont val="宋体"/>
            <charset val="134"/>
          </rPr>
          <t>Administrator:</t>
        </r>
        <r>
          <rPr>
            <sz val="14"/>
            <rFont val="宋体"/>
            <charset val="134"/>
          </rPr>
          <t xml:space="preserve">
0001850 4/9 1152 pcs 华兴三楼B5</t>
        </r>
      </text>
    </comment>
    <comment ref="AE141" authorId="0">
      <text>
        <r>
          <rPr>
            <b/>
            <sz val="14"/>
            <rFont val="宋体"/>
            <charset val="134"/>
          </rPr>
          <t>Administrator:</t>
        </r>
        <r>
          <rPr>
            <sz val="14"/>
            <rFont val="宋体"/>
            <charset val="134"/>
          </rPr>
          <t xml:space="preserve">
3/21上 客供RFID贴纸 1152 pcs</t>
        </r>
      </text>
    </comment>
    <comment ref="AC142" authorId="0">
      <text>
        <r>
          <rPr>
            <b/>
            <sz val="14"/>
            <rFont val="宋体"/>
            <charset val="134"/>
          </rPr>
          <t>Administrator:</t>
        </r>
        <r>
          <rPr>
            <sz val="14"/>
            <rFont val="宋体"/>
            <charset val="134"/>
          </rPr>
          <t xml:space="preserve">
0001850 4/9 1152 pcs 华兴三楼B5</t>
        </r>
      </text>
    </comment>
    <comment ref="AE142" authorId="0">
      <text>
        <r>
          <rPr>
            <b/>
            <sz val="14"/>
            <rFont val="宋体"/>
            <charset val="134"/>
          </rPr>
          <t>Administrator:</t>
        </r>
        <r>
          <rPr>
            <sz val="14"/>
            <rFont val="宋体"/>
            <charset val="134"/>
          </rPr>
          <t xml:space="preserve">
3/21上 客供RFID贴纸 1152 pcs</t>
        </r>
      </text>
    </comment>
    <comment ref="AC143" authorId="0">
      <text>
        <r>
          <rPr>
            <b/>
            <sz val="14"/>
            <rFont val="宋体"/>
            <charset val="134"/>
          </rPr>
          <t>Administrator:</t>
        </r>
        <r>
          <rPr>
            <sz val="14"/>
            <rFont val="宋体"/>
            <charset val="134"/>
          </rPr>
          <t xml:space="preserve">
0001850 4/9 2304 pcs 华兴三楼B5</t>
        </r>
      </text>
    </comment>
    <comment ref="AE143" authorId="0">
      <text>
        <r>
          <rPr>
            <b/>
            <sz val="14"/>
            <rFont val="宋体"/>
            <charset val="134"/>
          </rPr>
          <t>Administrator:</t>
        </r>
        <r>
          <rPr>
            <sz val="14"/>
            <rFont val="宋体"/>
            <charset val="134"/>
          </rPr>
          <t xml:space="preserve">
3/21上 客供RFID贴纸 2304 pcs</t>
        </r>
      </text>
    </comment>
    <comment ref="AC144" authorId="0">
      <text>
        <r>
          <rPr>
            <b/>
            <sz val="14"/>
            <rFont val="宋体"/>
            <charset val="134"/>
          </rPr>
          <t>Administrator:</t>
        </r>
        <r>
          <rPr>
            <sz val="14"/>
            <rFont val="宋体"/>
            <charset val="134"/>
          </rPr>
          <t xml:space="preserve">
0001850 4/9 250 pcs 华兴三楼B10
</t>
        </r>
      </text>
    </comment>
    <comment ref="AE144" authorId="0">
      <text>
        <r>
          <rPr>
            <b/>
            <sz val="14"/>
            <rFont val="宋体"/>
            <charset val="134"/>
          </rPr>
          <t>Administrator:</t>
        </r>
        <r>
          <rPr>
            <sz val="14"/>
            <rFont val="宋体"/>
            <charset val="134"/>
          </rPr>
          <t xml:space="preserve">
3/27上 UPC贴纸 250 pcs
 进口商贴纸 250 pcs</t>
        </r>
      </text>
    </comment>
    <comment ref="AC145" authorId="0">
      <text>
        <r>
          <rPr>
            <b/>
            <sz val="14"/>
            <rFont val="宋体"/>
            <charset val="134"/>
          </rPr>
          <t>Administrator:</t>
        </r>
        <r>
          <rPr>
            <sz val="14"/>
            <rFont val="宋体"/>
            <charset val="134"/>
          </rPr>
          <t xml:space="preserve">
0001850 4/9 300 pcs 华兴三楼B10
</t>
        </r>
      </text>
    </comment>
    <comment ref="AE145" authorId="0">
      <text>
        <r>
          <rPr>
            <b/>
            <sz val="14"/>
            <rFont val="宋体"/>
            <charset val="134"/>
          </rPr>
          <t>Administrator:</t>
        </r>
        <r>
          <rPr>
            <sz val="14"/>
            <rFont val="宋体"/>
            <charset val="134"/>
          </rPr>
          <t xml:space="preserve">
3/27上 UPC贴纸 300 pcs
 进口商贴纸 300 pcs</t>
        </r>
      </text>
    </comment>
    <comment ref="AC146" authorId="0">
      <text>
        <r>
          <rPr>
            <b/>
            <sz val="14"/>
            <rFont val="宋体"/>
            <charset val="134"/>
          </rPr>
          <t>Administrator:</t>
        </r>
        <r>
          <rPr>
            <sz val="14"/>
            <rFont val="宋体"/>
            <charset val="134"/>
          </rPr>
          <t xml:space="preserve">
0001850 4/9 1500 pcs 华兴三楼B10
</t>
        </r>
      </text>
    </comment>
    <comment ref="AE146" authorId="0">
      <text>
        <r>
          <rPr>
            <b/>
            <sz val="14"/>
            <rFont val="宋体"/>
            <charset val="134"/>
          </rPr>
          <t>Administrator:</t>
        </r>
        <r>
          <rPr>
            <sz val="14"/>
            <rFont val="宋体"/>
            <charset val="134"/>
          </rPr>
          <t xml:space="preserve">
3/27上 UPC贴纸 1500 pcs
 进口商贴纸 1500 pcs</t>
        </r>
      </text>
    </comment>
    <comment ref="AC147" authorId="0">
      <text>
        <r>
          <rPr>
            <b/>
            <sz val="14"/>
            <rFont val="宋体"/>
            <charset val="134"/>
          </rPr>
          <t>Administrator:</t>
        </r>
        <r>
          <rPr>
            <sz val="14"/>
            <rFont val="宋体"/>
            <charset val="134"/>
          </rPr>
          <t xml:space="preserve">
0001850 4/9 1500 pcs 华兴三楼B10</t>
        </r>
      </text>
    </comment>
    <comment ref="AE147" authorId="0">
      <text>
        <r>
          <rPr>
            <b/>
            <sz val="14"/>
            <rFont val="宋体"/>
            <charset val="134"/>
          </rPr>
          <t>Administrator:</t>
        </r>
        <r>
          <rPr>
            <sz val="14"/>
            <rFont val="宋体"/>
            <charset val="134"/>
          </rPr>
          <t xml:space="preserve">
3/27上 UPC贴纸 1500 pcs
 进口商贴纸 1500 pcs</t>
        </r>
      </text>
    </comment>
    <comment ref="AC148" authorId="0">
      <text>
        <r>
          <rPr>
            <b/>
            <sz val="14"/>
            <rFont val="宋体"/>
            <charset val="134"/>
          </rPr>
          <t>Administrator:</t>
        </r>
        <r>
          <rPr>
            <sz val="14"/>
            <rFont val="宋体"/>
            <charset val="134"/>
          </rPr>
          <t xml:space="preserve">
0001829 4/14 690 pcs 华兴三楼A32</t>
        </r>
      </text>
    </comment>
    <comment ref="AE148" authorId="0">
      <text>
        <r>
          <rPr>
            <b/>
            <sz val="12"/>
            <rFont val="宋体"/>
            <charset val="134"/>
          </rPr>
          <t>Administrator:</t>
        </r>
        <r>
          <rPr>
            <sz val="12"/>
            <rFont val="宋体"/>
            <charset val="134"/>
          </rPr>
          <t xml:space="preserve">
3/26上 WIC贴纸 690 pcs
 PDQ 折页 115 pcs</t>
        </r>
      </text>
    </comment>
    <comment ref="AC149" authorId="0">
      <text>
        <r>
          <rPr>
            <b/>
            <sz val="14"/>
            <rFont val="宋体"/>
            <charset val="134"/>
          </rPr>
          <t>Administrator:</t>
        </r>
        <r>
          <rPr>
            <sz val="14"/>
            <rFont val="宋体"/>
            <charset val="134"/>
          </rPr>
          <t xml:space="preserve">
0001829 4/14 360 pcs 华兴三楼A32</t>
        </r>
      </text>
    </comment>
    <comment ref="AE149" authorId="0">
      <text>
        <r>
          <rPr>
            <b/>
            <sz val="12"/>
            <rFont val="宋体"/>
            <charset val="134"/>
          </rPr>
          <t>Administrator:</t>
        </r>
        <r>
          <rPr>
            <sz val="12"/>
            <rFont val="宋体"/>
            <charset val="134"/>
          </rPr>
          <t xml:space="preserve">
3/26上 WIC贴纸 360 pcs
 PDQ 折页 60 pcs</t>
        </r>
      </text>
    </comment>
    <comment ref="AC150" authorId="0">
      <text>
        <r>
          <rPr>
            <b/>
            <sz val="14"/>
            <rFont val="宋体"/>
            <charset val="134"/>
          </rPr>
          <t>Administrator:</t>
        </r>
        <r>
          <rPr>
            <sz val="14"/>
            <rFont val="宋体"/>
            <charset val="134"/>
          </rPr>
          <t xml:space="preserve">
0001684 4/15 2106 pcs 华兴三楼B14</t>
        </r>
      </text>
    </comment>
    <comment ref="AE150" authorId="0">
      <text>
        <r>
          <rPr>
            <b/>
            <sz val="14"/>
            <rFont val="宋体"/>
            <charset val="134"/>
          </rPr>
          <t>Administrator:</t>
        </r>
        <r>
          <rPr>
            <sz val="14"/>
            <rFont val="宋体"/>
            <charset val="134"/>
          </rPr>
          <t xml:space="preserve">
3/31上 白色防盗贴纸 2106 pcs
4/2上 KM外箱贴纸 162 pcs</t>
        </r>
      </text>
    </comment>
    <comment ref="AC151" authorId="0">
      <text>
        <r>
          <rPr>
            <b/>
            <sz val="14"/>
            <rFont val="宋体"/>
            <charset val="134"/>
          </rPr>
          <t>Administrator:</t>
        </r>
        <r>
          <rPr>
            <sz val="14"/>
            <rFont val="宋体"/>
            <charset val="134"/>
          </rPr>
          <t xml:space="preserve">
0001684 4/15 250 pcs 华兴三楼A27</t>
        </r>
      </text>
    </comment>
    <comment ref="AE151" authorId="0">
      <text>
        <r>
          <rPr>
            <b/>
            <sz val="14"/>
            <rFont val="宋体"/>
            <charset val="134"/>
          </rPr>
          <t>Administrator:</t>
        </r>
        <r>
          <rPr>
            <sz val="14"/>
            <rFont val="宋体"/>
            <charset val="134"/>
          </rPr>
          <t xml:space="preserve">
4/1上 UPC贴纸 250 pcs</t>
        </r>
      </text>
    </comment>
    <comment ref="AC152" authorId="0">
      <text>
        <r>
          <rPr>
            <b/>
            <sz val="14"/>
            <rFont val="宋体"/>
            <charset val="134"/>
          </rPr>
          <t>Administrator:</t>
        </r>
        <r>
          <rPr>
            <sz val="14"/>
            <rFont val="宋体"/>
            <charset val="134"/>
          </rPr>
          <t xml:space="preserve">
0001540 4/21 504 pcs B栋四楼 A7</t>
        </r>
      </text>
    </comment>
    <comment ref="AE152" authorId="0">
      <text>
        <r>
          <rPr>
            <b/>
            <sz val="14"/>
            <rFont val="宋体"/>
            <charset val="134"/>
          </rPr>
          <t>Administrator:</t>
        </r>
        <r>
          <rPr>
            <sz val="14"/>
            <rFont val="宋体"/>
            <charset val="134"/>
          </rPr>
          <t xml:space="preserve">
4/14上 进口商贴纸 504 pcs</t>
        </r>
      </text>
    </comment>
    <comment ref="AC153" authorId="0">
      <text>
        <r>
          <rPr>
            <b/>
            <sz val="14"/>
            <rFont val="宋体"/>
            <charset val="134"/>
          </rPr>
          <t>Administrator:</t>
        </r>
        <r>
          <rPr>
            <sz val="14"/>
            <rFont val="宋体"/>
            <charset val="134"/>
          </rPr>
          <t xml:space="preserve">
0001641 4/18 312 pcs 华兴三楼B4</t>
        </r>
      </text>
    </comment>
    <comment ref="AE153" authorId="0">
      <text>
        <r>
          <rPr>
            <b/>
            <sz val="14"/>
            <rFont val="宋体"/>
            <charset val="134"/>
          </rPr>
          <t>Administrator:</t>
        </r>
        <r>
          <rPr>
            <sz val="14"/>
            <rFont val="宋体"/>
            <charset val="134"/>
          </rPr>
          <t xml:space="preserve">
4/14上 进口商贴纸 312 pcs</t>
        </r>
      </text>
    </comment>
    <comment ref="AC154" authorId="0">
      <text>
        <r>
          <rPr>
            <b/>
            <sz val="14"/>
            <rFont val="宋体"/>
            <charset val="134"/>
          </rPr>
          <t>Administrator:</t>
        </r>
        <r>
          <rPr>
            <sz val="14"/>
            <rFont val="宋体"/>
            <charset val="134"/>
          </rPr>
          <t xml:space="preserve">
0001641 4/18 300 pcs 华兴三楼B4</t>
        </r>
      </text>
    </comment>
    <comment ref="AE154" authorId="0">
      <text>
        <r>
          <rPr>
            <b/>
            <sz val="14"/>
            <rFont val="宋体"/>
            <charset val="134"/>
          </rPr>
          <t>Administrator:</t>
        </r>
        <r>
          <rPr>
            <sz val="14"/>
            <rFont val="宋体"/>
            <charset val="134"/>
          </rPr>
          <t xml:space="preserve">
4/14上 进口商贴纸 300 pcs</t>
        </r>
      </text>
    </comment>
    <comment ref="AC155" authorId="0">
      <text>
        <r>
          <rPr>
            <b/>
            <sz val="14"/>
            <rFont val="宋体"/>
            <charset val="134"/>
          </rPr>
          <t>Administrator:</t>
        </r>
        <r>
          <rPr>
            <sz val="14"/>
            <rFont val="宋体"/>
            <charset val="134"/>
          </rPr>
          <t xml:space="preserve">
0001641 4/18 520 pcs 华兴三楼B4</t>
        </r>
      </text>
    </comment>
    <comment ref="AC156" authorId="0">
      <text>
        <r>
          <rPr>
            <b/>
            <sz val="14"/>
            <rFont val="宋体"/>
            <charset val="134"/>
          </rPr>
          <t>Administrator:</t>
        </r>
        <r>
          <rPr>
            <sz val="14"/>
            <rFont val="宋体"/>
            <charset val="134"/>
          </rPr>
          <t xml:space="preserve">
0001642 4/18 4608 pcs 华兴三楼A7</t>
        </r>
      </text>
    </comment>
    <comment ref="AE156" authorId="0">
      <text>
        <r>
          <rPr>
            <b/>
            <sz val="14"/>
            <rFont val="宋体"/>
            <charset val="134"/>
          </rPr>
          <t>Administrator:</t>
        </r>
        <r>
          <rPr>
            <sz val="14"/>
            <rFont val="宋体"/>
            <charset val="134"/>
          </rPr>
          <t xml:space="preserve">
4/7上 客供RFID贴纸 4608 pcs</t>
        </r>
      </text>
    </comment>
    <comment ref="AC157" authorId="0">
      <text>
        <r>
          <rPr>
            <b/>
            <sz val="14"/>
            <rFont val="宋体"/>
            <charset val="134"/>
          </rPr>
          <t>Administrator:</t>
        </r>
        <r>
          <rPr>
            <sz val="14"/>
            <rFont val="宋体"/>
            <charset val="134"/>
          </rPr>
          <t xml:space="preserve">
0001642 4/18 2304 pcs 华兴三楼A7</t>
        </r>
      </text>
    </comment>
    <comment ref="AE157" authorId="0">
      <text>
        <r>
          <rPr>
            <b/>
            <sz val="14"/>
            <rFont val="宋体"/>
            <charset val="134"/>
          </rPr>
          <t>Administrator:</t>
        </r>
        <r>
          <rPr>
            <sz val="14"/>
            <rFont val="宋体"/>
            <charset val="134"/>
          </rPr>
          <t xml:space="preserve">
4/7上 客供RFID贴纸 2304 pcs</t>
        </r>
      </text>
    </comment>
    <comment ref="AC158" authorId="0">
      <text>
        <r>
          <rPr>
            <b/>
            <sz val="14"/>
            <rFont val="宋体"/>
            <charset val="134"/>
          </rPr>
          <t>Administrator:</t>
        </r>
        <r>
          <rPr>
            <sz val="14"/>
            <rFont val="宋体"/>
            <charset val="134"/>
          </rPr>
          <t xml:space="preserve">
0001642 4/18 1152 pcs 华兴三楼A7</t>
        </r>
      </text>
    </comment>
    <comment ref="AE158" authorId="0">
      <text>
        <r>
          <rPr>
            <b/>
            <sz val="14"/>
            <rFont val="宋体"/>
            <charset val="134"/>
          </rPr>
          <t>Administrator:</t>
        </r>
        <r>
          <rPr>
            <sz val="14"/>
            <rFont val="宋体"/>
            <charset val="134"/>
          </rPr>
          <t xml:space="preserve">
4/7上 客供RFID贴纸 1152 pcs</t>
        </r>
      </text>
    </comment>
    <comment ref="AC159" authorId="0">
      <text>
        <r>
          <rPr>
            <b/>
            <sz val="14"/>
            <rFont val="宋体"/>
            <charset val="134"/>
          </rPr>
          <t>Administrator:</t>
        </r>
        <r>
          <rPr>
            <sz val="14"/>
            <rFont val="宋体"/>
            <charset val="134"/>
          </rPr>
          <t xml:space="preserve">
0001642 4/18 2304 pcs 华兴三楼A7</t>
        </r>
      </text>
    </comment>
    <comment ref="AE159" authorId="0">
      <text>
        <r>
          <rPr>
            <b/>
            <sz val="14"/>
            <rFont val="宋体"/>
            <charset val="134"/>
          </rPr>
          <t>Administrator:</t>
        </r>
        <r>
          <rPr>
            <sz val="14"/>
            <rFont val="宋体"/>
            <charset val="134"/>
          </rPr>
          <t xml:space="preserve">
4/7上 客供RFID贴纸 2304 pcs</t>
        </r>
      </text>
    </comment>
    <comment ref="AC160" authorId="0">
      <text>
        <r>
          <rPr>
            <b/>
            <sz val="14"/>
            <rFont val="宋体"/>
            <charset val="134"/>
          </rPr>
          <t>Administrator:</t>
        </r>
        <r>
          <rPr>
            <sz val="14"/>
            <rFont val="宋体"/>
            <charset val="134"/>
          </rPr>
          <t xml:space="preserve">
0001642 4/18 1152 pcs 华兴三楼A7</t>
        </r>
      </text>
    </comment>
    <comment ref="AE160" authorId="0">
      <text>
        <r>
          <rPr>
            <b/>
            <sz val="14"/>
            <rFont val="宋体"/>
            <charset val="134"/>
          </rPr>
          <t>Administrator:</t>
        </r>
        <r>
          <rPr>
            <sz val="14"/>
            <rFont val="宋体"/>
            <charset val="134"/>
          </rPr>
          <t xml:space="preserve">
4/7上 客供RFID贴纸 1152 pcs</t>
        </r>
      </text>
    </comment>
    <comment ref="AC161" authorId="0">
      <text>
        <r>
          <rPr>
            <b/>
            <sz val="14"/>
            <rFont val="宋体"/>
            <charset val="134"/>
          </rPr>
          <t>Administrator:</t>
        </r>
        <r>
          <rPr>
            <sz val="14"/>
            <rFont val="宋体"/>
            <charset val="134"/>
          </rPr>
          <t xml:space="preserve">
0001641 4/18 1989 pcs 华兴三楼B3</t>
        </r>
      </text>
    </comment>
    <comment ref="AC162" authorId="0">
      <text>
        <r>
          <rPr>
            <b/>
            <sz val="14"/>
            <rFont val="宋体"/>
            <charset val="134"/>
          </rPr>
          <t>Administrator:</t>
        </r>
        <r>
          <rPr>
            <sz val="14"/>
            <rFont val="宋体"/>
            <charset val="134"/>
          </rPr>
          <t xml:space="preserve">
0001641 4/18 1066 pcs 华兴三楼B3</t>
        </r>
      </text>
    </comment>
    <comment ref="AE162" authorId="0">
      <text>
        <r>
          <rPr>
            <b/>
            <sz val="14"/>
            <rFont val="宋体"/>
            <charset val="134"/>
          </rPr>
          <t>Administrator:</t>
        </r>
        <r>
          <rPr>
            <sz val="14"/>
            <rFont val="宋体"/>
            <charset val="134"/>
          </rPr>
          <t xml:space="preserve">
4/9上 客户EAN条码 1066 pcs</t>
        </r>
      </text>
    </comment>
    <comment ref="AC163" authorId="0">
      <text>
        <r>
          <rPr>
            <b/>
            <sz val="14"/>
            <rFont val="宋体"/>
            <charset val="134"/>
          </rPr>
          <t>Administrator:</t>
        </r>
        <r>
          <rPr>
            <sz val="14"/>
            <rFont val="宋体"/>
            <charset val="134"/>
          </rPr>
          <t xml:space="preserve">
0001641 4/18 1066 pcs 华兴三楼B3</t>
        </r>
      </text>
    </comment>
    <comment ref="AE163" authorId="0">
      <text>
        <r>
          <rPr>
            <b/>
            <sz val="14"/>
            <rFont val="宋体"/>
            <charset val="134"/>
          </rPr>
          <t>Administrator:</t>
        </r>
        <r>
          <rPr>
            <sz val="14"/>
            <rFont val="宋体"/>
            <charset val="134"/>
          </rPr>
          <t xml:space="preserve">
4/9上 客户EAN条码 1066 pcs</t>
        </r>
      </text>
    </comment>
    <comment ref="AC164" authorId="0">
      <text>
        <r>
          <rPr>
            <b/>
            <sz val="14"/>
            <rFont val="宋体"/>
            <charset val="134"/>
          </rPr>
          <t>Administrator:</t>
        </r>
        <r>
          <rPr>
            <sz val="14"/>
            <rFont val="宋体"/>
            <charset val="134"/>
          </rPr>
          <t xml:space="preserve">
0001641 4/18 1066 pcs 华兴三楼B3</t>
        </r>
      </text>
    </comment>
    <comment ref="AE164" authorId="0">
      <text>
        <r>
          <rPr>
            <b/>
            <sz val="14"/>
            <rFont val="宋体"/>
            <charset val="134"/>
          </rPr>
          <t>Administrator:</t>
        </r>
        <r>
          <rPr>
            <sz val="14"/>
            <rFont val="宋体"/>
            <charset val="134"/>
          </rPr>
          <t xml:space="preserve">
4/9上 客户EAN条码 1066 pcs</t>
        </r>
      </text>
    </comment>
    <comment ref="AC165" authorId="0">
      <text>
        <r>
          <rPr>
            <b/>
            <sz val="14"/>
            <rFont val="宋体"/>
            <charset val="134"/>
          </rPr>
          <t>Administrator:</t>
        </r>
        <r>
          <rPr>
            <sz val="14"/>
            <rFont val="宋体"/>
            <charset val="134"/>
          </rPr>
          <t xml:space="preserve">
0001796 4/25 2301 PCS 华兴三楼B12</t>
        </r>
      </text>
    </comment>
    <comment ref="AE165" authorId="0">
      <text>
        <r>
          <rPr>
            <b/>
            <sz val="14"/>
            <rFont val="宋体"/>
            <charset val="134"/>
          </rPr>
          <t>Administrator:</t>
        </r>
        <r>
          <rPr>
            <sz val="14"/>
            <rFont val="宋体"/>
            <charset val="134"/>
          </rPr>
          <t xml:space="preserve">
4/14上 SSCC外箱贴纸 177 pcs</t>
        </r>
      </text>
    </comment>
    <comment ref="AC166" authorId="0">
      <text>
        <r>
          <rPr>
            <b/>
            <sz val="14"/>
            <rFont val="宋体"/>
            <charset val="134"/>
          </rPr>
          <t>Administrator:</t>
        </r>
        <r>
          <rPr>
            <sz val="14"/>
            <rFont val="宋体"/>
            <charset val="134"/>
          </rPr>
          <t xml:space="preserve">
0001790 4/28 1440 pcs A栋一楼</t>
        </r>
      </text>
    </comment>
    <comment ref="AC167" authorId="0">
      <text>
        <r>
          <rPr>
            <b/>
            <sz val="14"/>
            <rFont val="宋体"/>
            <charset val="134"/>
          </rPr>
          <t>Administrator:</t>
        </r>
        <r>
          <rPr>
            <sz val="14"/>
            <rFont val="宋体"/>
            <charset val="134"/>
          </rPr>
          <t xml:space="preserve">
0001790 4/28 504 pcs 华兴三楼B13</t>
        </r>
      </text>
    </comment>
    <comment ref="AE167" authorId="0">
      <text>
        <r>
          <rPr>
            <b/>
            <sz val="14"/>
            <rFont val="宋体"/>
            <charset val="134"/>
          </rPr>
          <t>Administrator:</t>
        </r>
        <r>
          <rPr>
            <sz val="14"/>
            <rFont val="宋体"/>
            <charset val="134"/>
          </rPr>
          <t xml:space="preserve">
4/9上 亚马逊外箱贴纸 21 pcs
4/11上 UPC贴纸 504 pcs
 环保标贴纸 504 pcs
 ES回收环保志1号 504 pcs
4/15上 邮箱贴纸 504 pcs</t>
        </r>
      </text>
    </comment>
    <comment ref="AC168" authorId="0">
      <text>
        <r>
          <rPr>
            <b/>
            <sz val="14"/>
            <rFont val="宋体"/>
            <charset val="134"/>
          </rPr>
          <t>Administrator:</t>
        </r>
        <r>
          <rPr>
            <sz val="14"/>
            <rFont val="宋体"/>
            <charset val="134"/>
          </rPr>
          <t xml:space="preserve">
0001767 4/30 1508 pcs 华兴三楼B13</t>
        </r>
      </text>
    </comment>
    <comment ref="AE168" authorId="0">
      <text>
        <r>
          <rPr>
            <b/>
            <sz val="14"/>
            <rFont val="宋体"/>
            <charset val="134"/>
          </rPr>
          <t>Administrator:</t>
        </r>
        <r>
          <rPr>
            <sz val="14"/>
            <rFont val="宋体"/>
            <charset val="134"/>
          </rPr>
          <t xml:space="preserve">
3/31上 白色防盗贴纸 1508 pcs
4/23上 KM外箱贴纸 116 pcs</t>
        </r>
      </text>
    </comment>
    <comment ref="AC169" authorId="0">
      <text>
        <r>
          <rPr>
            <b/>
            <sz val="14"/>
            <rFont val="宋体"/>
            <charset val="134"/>
          </rPr>
          <t>Administrator:</t>
        </r>
        <r>
          <rPr>
            <sz val="14"/>
            <rFont val="宋体"/>
            <charset val="134"/>
          </rPr>
          <t xml:space="preserve">
0001712 5/5 1152 pcs</t>
        </r>
      </text>
    </comment>
    <comment ref="AE169" authorId="0">
      <text>
        <r>
          <rPr>
            <b/>
            <sz val="14"/>
            <rFont val="宋体"/>
            <charset val="134"/>
          </rPr>
          <t>Administrator:</t>
        </r>
        <r>
          <rPr>
            <sz val="14"/>
            <rFont val="宋体"/>
            <charset val="134"/>
          </rPr>
          <t xml:space="preserve">
4/21上 客供RFID贴纸 1152 pcs</t>
        </r>
      </text>
    </comment>
    <comment ref="AC170" authorId="0">
      <text>
        <r>
          <rPr>
            <b/>
            <sz val="14"/>
            <rFont val="宋体"/>
            <charset val="134"/>
          </rPr>
          <t>Administrator:</t>
        </r>
        <r>
          <rPr>
            <sz val="14"/>
            <rFont val="宋体"/>
            <charset val="134"/>
          </rPr>
          <t xml:space="preserve">
2001118 5/10 56000 pcs 华兴三楼A7</t>
        </r>
      </text>
    </comment>
    <comment ref="AE170" authorId="0">
      <text>
        <r>
          <rPr>
            <b/>
            <sz val="14"/>
            <rFont val="宋体"/>
            <charset val="134"/>
          </rPr>
          <t>Administrator:</t>
        </r>
        <r>
          <rPr>
            <sz val="14"/>
            <rFont val="宋体"/>
            <charset val="134"/>
          </rPr>
          <t xml:space="preserve">
4/3上 客供外箱条码贴纸 2262 pcs</t>
        </r>
      </text>
    </comment>
    <comment ref="AC171" authorId="0">
      <text>
        <r>
          <rPr>
            <b/>
            <sz val="14"/>
            <rFont val="宋体"/>
            <charset val="134"/>
          </rPr>
          <t>Administrator:</t>
        </r>
        <r>
          <rPr>
            <sz val="14"/>
            <rFont val="宋体"/>
            <charset val="134"/>
          </rPr>
          <t xml:space="preserve">
2001076 5/8 1008 pcs 华兴三楼B4</t>
        </r>
      </text>
    </comment>
    <comment ref="AE171" authorId="0">
      <text>
        <r>
          <rPr>
            <b/>
            <sz val="14"/>
            <rFont val="宋体"/>
            <charset val="134"/>
          </rPr>
          <t>Administrator:</t>
        </r>
        <r>
          <rPr>
            <sz val="14"/>
            <rFont val="宋体"/>
            <charset val="134"/>
          </rPr>
          <t xml:space="preserve">
4/21上 客人白色Cat.label 1008 pcs
4/25上，更正的客人白色Cat.label 1008 pcs 湖南返工</t>
        </r>
      </text>
    </comment>
    <comment ref="AC172" authorId="0">
      <text>
        <r>
          <rPr>
            <b/>
            <sz val="14"/>
            <rFont val="宋体"/>
            <charset val="134"/>
          </rPr>
          <t>Administrator:</t>
        </r>
        <r>
          <rPr>
            <sz val="14"/>
            <rFont val="宋体"/>
            <charset val="134"/>
          </rPr>
          <t xml:space="preserve">
2001118 5/10 8800 pcs A7   
2001131 5/10 16200 pcs 华兴三楼A7</t>
        </r>
      </text>
    </comment>
    <comment ref="AE172" authorId="0">
      <text>
        <r>
          <rPr>
            <b/>
            <sz val="14"/>
            <rFont val="宋体"/>
            <charset val="134"/>
          </rPr>
          <t>Administrator:</t>
        </r>
        <r>
          <rPr>
            <sz val="14"/>
            <rFont val="宋体"/>
            <charset val="134"/>
          </rPr>
          <t xml:space="preserve">
4/14上 客供外箱条码贴纸 1010 pcs</t>
        </r>
      </text>
    </comment>
    <comment ref="AC173" authorId="0">
      <text>
        <r>
          <rPr>
            <b/>
            <sz val="14"/>
            <rFont val="宋体"/>
            <charset val="134"/>
          </rPr>
          <t>Administrator:</t>
        </r>
        <r>
          <rPr>
            <sz val="14"/>
            <rFont val="宋体"/>
            <charset val="134"/>
          </rPr>
          <t xml:space="preserve">
2001118 5/10 6929 pcs 华兴三楼A10</t>
        </r>
      </text>
    </comment>
    <comment ref="AC174" authorId="0">
      <text>
        <r>
          <rPr>
            <b/>
            <sz val="14"/>
            <rFont val="宋体"/>
            <charset val="134"/>
          </rPr>
          <t>Administrator:</t>
        </r>
        <r>
          <rPr>
            <sz val="14"/>
            <rFont val="宋体"/>
            <charset val="134"/>
          </rPr>
          <t xml:space="preserve">
2001118 5/10 3627 pcs 华兴三楼A10</t>
        </r>
      </text>
    </comment>
    <comment ref="AC175" authorId="0">
      <text>
        <r>
          <rPr>
            <b/>
            <sz val="14"/>
            <rFont val="宋体"/>
            <charset val="134"/>
          </rPr>
          <t>Administrator:</t>
        </r>
        <r>
          <rPr>
            <sz val="14"/>
            <rFont val="宋体"/>
            <charset val="134"/>
          </rPr>
          <t xml:space="preserve">
2001133 5/10 1500 pcs 华兴三楼B4</t>
        </r>
      </text>
    </comment>
    <comment ref="AE175" authorId="0">
      <text>
        <r>
          <rPr>
            <b/>
            <sz val="14"/>
            <rFont val="宋体"/>
            <charset val="134"/>
          </rPr>
          <t>Administrator:</t>
        </r>
        <r>
          <rPr>
            <sz val="14"/>
            <rFont val="宋体"/>
            <charset val="134"/>
          </rPr>
          <t xml:space="preserve">
4/21上 进口商贴纸 1500 pcs</t>
        </r>
      </text>
    </comment>
    <comment ref="AC176" authorId="0">
      <text>
        <r>
          <rPr>
            <b/>
            <sz val="14"/>
            <rFont val="宋体"/>
            <charset val="134"/>
          </rPr>
          <t>Administrator:</t>
        </r>
        <r>
          <rPr>
            <sz val="14"/>
            <rFont val="宋体"/>
            <charset val="134"/>
          </rPr>
          <t xml:space="preserve">
2000651 5/16 3456 pcs 华兴三楼B6</t>
        </r>
      </text>
    </comment>
    <comment ref="AE176" authorId="0">
      <text>
        <r>
          <rPr>
            <b/>
            <sz val="14"/>
            <rFont val="宋体"/>
            <charset val="134"/>
          </rPr>
          <t>Administrator:</t>
        </r>
        <r>
          <rPr>
            <sz val="14"/>
            <rFont val="宋体"/>
            <charset val="134"/>
          </rPr>
          <t xml:space="preserve">
4/21上 客供RFID贴纸 3456 pcs</t>
        </r>
      </text>
    </comment>
    <comment ref="AC177" authorId="0">
      <text>
        <r>
          <rPr>
            <b/>
            <sz val="14"/>
            <rFont val="宋体"/>
            <charset val="134"/>
          </rPr>
          <t>Administrator:</t>
        </r>
        <r>
          <rPr>
            <sz val="14"/>
            <rFont val="宋体"/>
            <charset val="134"/>
          </rPr>
          <t xml:space="preserve">
2000651 5/16 2304 pcs华兴三楼B6
</t>
        </r>
      </text>
    </comment>
    <comment ref="AE177" authorId="0">
      <text>
        <r>
          <rPr>
            <b/>
            <sz val="14"/>
            <rFont val="宋体"/>
            <charset val="134"/>
          </rPr>
          <t>Administrator:</t>
        </r>
        <r>
          <rPr>
            <sz val="14"/>
            <rFont val="宋体"/>
            <charset val="134"/>
          </rPr>
          <t xml:space="preserve">
4/21上 客供RFID贴纸 2304 pcs</t>
        </r>
      </text>
    </comment>
    <comment ref="AC178" authorId="0">
      <text>
        <r>
          <rPr>
            <b/>
            <sz val="14"/>
            <rFont val="宋体"/>
            <charset val="134"/>
          </rPr>
          <t>Administrator:</t>
        </r>
        <r>
          <rPr>
            <sz val="14"/>
            <rFont val="宋体"/>
            <charset val="134"/>
          </rPr>
          <t xml:space="preserve">
2000651 5/16 2304 pcs 华兴三楼B6
</t>
        </r>
      </text>
    </comment>
    <comment ref="AE178" authorId="0">
      <text>
        <r>
          <rPr>
            <b/>
            <sz val="14"/>
            <rFont val="宋体"/>
            <charset val="134"/>
          </rPr>
          <t>Administrator:</t>
        </r>
        <r>
          <rPr>
            <sz val="14"/>
            <rFont val="宋体"/>
            <charset val="134"/>
          </rPr>
          <t xml:space="preserve">
4/21上 客供RFID贴纸 2304 pcs</t>
        </r>
      </text>
    </comment>
    <comment ref="AC179" authorId="0">
      <text>
        <r>
          <rPr>
            <b/>
            <sz val="14"/>
            <rFont val="宋体"/>
            <charset val="134"/>
          </rPr>
          <t>Administrator:</t>
        </r>
        <r>
          <rPr>
            <sz val="14"/>
            <rFont val="宋体"/>
            <charset val="134"/>
          </rPr>
          <t xml:space="preserve">
2000651 5/16 1152 pcs 华兴三楼B6
</t>
        </r>
      </text>
    </comment>
    <comment ref="AE179" authorId="0">
      <text>
        <r>
          <rPr>
            <b/>
            <sz val="14"/>
            <rFont val="宋体"/>
            <charset val="134"/>
          </rPr>
          <t>Administrator:</t>
        </r>
        <r>
          <rPr>
            <sz val="14"/>
            <rFont val="宋体"/>
            <charset val="134"/>
          </rPr>
          <t xml:space="preserve">
4/21上 客供RFID贴纸 1152 pcs</t>
        </r>
      </text>
    </comment>
    <comment ref="AC180" authorId="0">
      <text>
        <r>
          <rPr>
            <b/>
            <sz val="14"/>
            <rFont val="宋体"/>
            <charset val="134"/>
          </rPr>
          <t>Administrator:</t>
        </r>
        <r>
          <rPr>
            <sz val="14"/>
            <rFont val="宋体"/>
            <charset val="134"/>
          </rPr>
          <t xml:space="preserve">
2001228 5/15 1326 pcs 华兴三楼B8</t>
        </r>
      </text>
    </comment>
    <comment ref="AE180" authorId="0">
      <text>
        <r>
          <rPr>
            <b/>
            <sz val="14"/>
            <rFont val="宋体"/>
            <charset val="134"/>
          </rPr>
          <t>Administrator:</t>
        </r>
        <r>
          <rPr>
            <sz val="14"/>
            <rFont val="宋体"/>
            <charset val="134"/>
          </rPr>
          <t xml:space="preserve">
4/30上 UPC贴纸 1326 pcs</t>
        </r>
      </text>
    </comment>
    <comment ref="AC181" authorId="0">
      <text>
        <r>
          <rPr>
            <b/>
            <sz val="14"/>
            <rFont val="宋体"/>
            <charset val="134"/>
          </rPr>
          <t>Administrator:</t>
        </r>
        <r>
          <rPr>
            <sz val="14"/>
            <rFont val="宋体"/>
            <charset val="134"/>
          </rPr>
          <t xml:space="preserve">
2001007 5/19 360 pcs 华兴三楼A16</t>
        </r>
      </text>
    </comment>
    <comment ref="AE181" authorId="0">
      <text>
        <r>
          <rPr>
            <b/>
            <sz val="14"/>
            <rFont val="宋体"/>
            <charset val="134"/>
          </rPr>
          <t>Administrator:</t>
        </r>
        <r>
          <rPr>
            <sz val="14"/>
            <rFont val="宋体"/>
            <charset val="134"/>
          </rPr>
          <t xml:space="preserve">
5/9上 进口商贴纸 360 pcs 
 展示架贴纸 12 pcs 待业务通知能不能用</t>
        </r>
      </text>
    </comment>
    <comment ref="AC182" authorId="0">
      <text>
        <r>
          <rPr>
            <b/>
            <sz val="14"/>
            <rFont val="宋体"/>
            <charset val="134"/>
          </rPr>
          <t>Administrator:</t>
        </r>
        <r>
          <rPr>
            <sz val="14"/>
            <rFont val="宋体"/>
            <charset val="134"/>
          </rPr>
          <t xml:space="preserve">
2000900 5/22 1950 pcs 华兴三楼A9    
2000906  5/22 5330 pcs 华兴三楼B9</t>
        </r>
      </text>
    </comment>
    <comment ref="AC183" authorId="0">
      <text>
        <r>
          <rPr>
            <b/>
            <sz val="14"/>
            <rFont val="宋体"/>
            <charset val="134"/>
          </rPr>
          <t>Administrator:</t>
        </r>
        <r>
          <rPr>
            <sz val="14"/>
            <rFont val="宋体"/>
            <charset val="134"/>
          </rPr>
          <t xml:space="preserve">
2000782 5/24 600 pcs 华兴三楼B14</t>
        </r>
      </text>
    </comment>
    <comment ref="AE183" authorId="0">
      <text>
        <r>
          <rPr>
            <b/>
            <sz val="14"/>
            <rFont val="宋体"/>
            <charset val="134"/>
          </rPr>
          <t>Administrator:</t>
        </r>
        <r>
          <rPr>
            <sz val="14"/>
            <rFont val="宋体"/>
            <charset val="134"/>
          </rPr>
          <t xml:space="preserve">
4/25上 警告语/地址贴纸 600 pcs </t>
        </r>
      </text>
    </comment>
    <comment ref="AC184" authorId="0">
      <text>
        <r>
          <rPr>
            <b/>
            <sz val="14"/>
            <rFont val="宋体"/>
            <charset val="134"/>
          </rPr>
          <t>Administrator:</t>
        </r>
        <r>
          <rPr>
            <sz val="14"/>
            <rFont val="宋体"/>
            <charset val="134"/>
          </rPr>
          <t xml:space="preserve">
2000782 5/24 1768 pcs 华兴三楼B15</t>
        </r>
      </text>
    </comment>
    <comment ref="AE184" authorId="0">
      <text>
        <r>
          <rPr>
            <b/>
            <sz val="14"/>
            <rFont val="宋体"/>
            <charset val="134"/>
          </rPr>
          <t>Administrator:</t>
        </r>
        <r>
          <rPr>
            <sz val="14"/>
            <rFont val="宋体"/>
            <charset val="134"/>
          </rPr>
          <t xml:space="preserve">
5/12上 KM外箱贴纸 136 pcs
 白色防盗贴纸 1768 pcs</t>
        </r>
      </text>
    </comment>
    <comment ref="AC185" authorId="0">
      <text>
        <r>
          <rPr>
            <b/>
            <sz val="14"/>
            <rFont val="宋体"/>
            <charset val="134"/>
          </rPr>
          <t>Administrator:</t>
        </r>
        <r>
          <rPr>
            <sz val="14"/>
            <rFont val="宋体"/>
            <charset val="134"/>
          </rPr>
          <t xml:space="preserve">
2000782 5/24 624 pcs</t>
        </r>
      </text>
    </comment>
    <comment ref="AE185" authorId="0">
      <text>
        <r>
          <rPr>
            <b/>
            <sz val="14"/>
            <rFont val="宋体"/>
            <charset val="134"/>
          </rPr>
          <t>Administrator:</t>
        </r>
        <r>
          <rPr>
            <sz val="14"/>
            <rFont val="宋体"/>
            <charset val="134"/>
          </rPr>
          <t xml:space="preserve">
5/12上 日语贴纸 624 pcs 
 6+贴纸 1248 pcs</t>
        </r>
      </text>
    </comment>
    <comment ref="AC186" authorId="0">
      <text>
        <r>
          <rPr>
            <b/>
            <sz val="14"/>
            <rFont val="宋体"/>
            <charset val="134"/>
          </rPr>
          <t>Administrator:</t>
        </r>
        <r>
          <rPr>
            <sz val="14"/>
            <rFont val="宋体"/>
            <charset val="134"/>
          </rPr>
          <t xml:space="preserve">
2000782 5/24 24 pcs 华兴三楼B8</t>
        </r>
      </text>
    </comment>
    <comment ref="AE186" authorId="0">
      <text>
        <r>
          <rPr>
            <b/>
            <sz val="14"/>
            <rFont val="宋体"/>
            <charset val="134"/>
          </rPr>
          <t>Administrator:</t>
        </r>
        <r>
          <rPr>
            <sz val="14"/>
            <rFont val="宋体"/>
            <charset val="134"/>
          </rPr>
          <t xml:space="preserve">
5/12上 UPC贴纸 24 pcs 
 客供亚马逊外箱贴纸 1 pcs</t>
        </r>
      </text>
    </comment>
    <comment ref="AC187" authorId="0">
      <text>
        <r>
          <rPr>
            <b/>
            <sz val="14"/>
            <rFont val="宋体"/>
            <charset val="134"/>
          </rPr>
          <t>Administrator:</t>
        </r>
        <r>
          <rPr>
            <sz val="14"/>
            <rFont val="宋体"/>
            <charset val="134"/>
          </rPr>
          <t xml:space="preserve">
2000656 5/27 17000 pcs 华兴一楼B2</t>
        </r>
      </text>
    </comment>
    <comment ref="AE187" authorId="0">
      <text>
        <r>
          <rPr>
            <b/>
            <sz val="14"/>
            <rFont val="宋体"/>
            <charset val="134"/>
          </rPr>
          <t>Administrator:</t>
        </r>
        <r>
          <rPr>
            <sz val="14"/>
            <rFont val="宋体"/>
            <charset val="134"/>
          </rPr>
          <t xml:space="preserve">
4/30上 UPC贴纸 17000 pcs 
 进口商贴纸 17000 pcs
5/13补 进口商贴纸 1512 pcs</t>
        </r>
      </text>
    </comment>
    <comment ref="AC188" authorId="0">
      <text>
        <r>
          <rPr>
            <b/>
            <sz val="14"/>
            <rFont val="宋体"/>
            <charset val="134"/>
          </rPr>
          <t>Administrator:</t>
        </r>
        <r>
          <rPr>
            <sz val="14"/>
            <rFont val="宋体"/>
            <charset val="134"/>
          </rPr>
          <t xml:space="preserve">
2000682 5/26 250 pcs 华兴三楼B12</t>
        </r>
      </text>
    </comment>
    <comment ref="AE188" authorId="0">
      <text>
        <r>
          <rPr>
            <b/>
            <sz val="14"/>
            <rFont val="宋体"/>
            <charset val="134"/>
          </rPr>
          <t>Administrator:</t>
        </r>
        <r>
          <rPr>
            <sz val="14"/>
            <rFont val="宋体"/>
            <charset val="134"/>
          </rPr>
          <t xml:space="preserve">
5/16上 警告语/进口商贴纸 250 pcs</t>
        </r>
      </text>
    </comment>
    <comment ref="AC189" authorId="0">
      <text>
        <r>
          <rPr>
            <b/>
            <sz val="14"/>
            <rFont val="宋体"/>
            <charset val="134"/>
          </rPr>
          <t>Administrator:</t>
        </r>
        <r>
          <rPr>
            <sz val="14"/>
            <rFont val="宋体"/>
            <charset val="134"/>
          </rPr>
          <t xml:space="preserve">
2000685 5/27 624 pcs 华兴三楼B16</t>
        </r>
      </text>
    </comment>
    <comment ref="AE189" authorId="0">
      <text>
        <r>
          <rPr>
            <b/>
            <sz val="14"/>
            <rFont val="宋体"/>
            <charset val="134"/>
          </rPr>
          <t>Administrator:</t>
        </r>
        <r>
          <rPr>
            <sz val="14"/>
            <rFont val="宋体"/>
            <charset val="134"/>
          </rPr>
          <t xml:space="preserve">
5/17上 亚马逊外箱贴纸 26 pcs
5/20上 环保标/邮箱贴纸 624 pcs
 UPC 贴纸 624 pcs</t>
        </r>
      </text>
    </comment>
    <comment ref="AC190" authorId="0">
      <text>
        <r>
          <rPr>
            <b/>
            <sz val="14"/>
            <rFont val="宋体"/>
            <charset val="134"/>
          </rPr>
          <t>Administrator:</t>
        </r>
        <r>
          <rPr>
            <sz val="14"/>
            <rFont val="宋体"/>
            <charset val="134"/>
          </rPr>
          <t xml:space="preserve">
2002580 5/29 11016 pcs</t>
        </r>
      </text>
    </comment>
    <comment ref="AE190" authorId="0">
      <text>
        <r>
          <rPr>
            <b/>
            <sz val="14"/>
            <rFont val="宋体"/>
            <charset val="134"/>
          </rPr>
          <t>Administrator:</t>
        </r>
        <r>
          <rPr>
            <sz val="14"/>
            <rFont val="宋体"/>
            <charset val="134"/>
          </rPr>
          <t xml:space="preserve">
5/12上 EAN条码贴纸 9000 pcs
 德语警告语贴纸 9000 pcs
5/14上 EAN条码贴纸 2016 pcs
 德语警告语贴纸 2016 pcs
</t>
        </r>
      </text>
    </comment>
    <comment ref="AC191" authorId="0">
      <text>
        <r>
          <rPr>
            <b/>
            <sz val="14"/>
            <rFont val="宋体"/>
            <charset val="134"/>
          </rPr>
          <t>Administrator:</t>
        </r>
        <r>
          <rPr>
            <sz val="14"/>
            <rFont val="宋体"/>
            <charset val="134"/>
          </rPr>
          <t xml:space="preserve">
2002409 6/4 475 pcs 一楼B10</t>
        </r>
      </text>
    </comment>
    <comment ref="AE191" authorId="0">
      <text>
        <r>
          <rPr>
            <b/>
            <sz val="14"/>
            <rFont val="宋体"/>
            <charset val="134"/>
          </rPr>
          <t>Administrator:</t>
        </r>
        <r>
          <rPr>
            <sz val="14"/>
            <rFont val="宋体"/>
            <charset val="134"/>
          </rPr>
          <t xml:space="preserve">
5/19上 瑞典语警告语/进口商贴纸 475 pcs</t>
        </r>
      </text>
    </comment>
    <comment ref="AC192" authorId="0">
      <text>
        <r>
          <rPr>
            <b/>
            <sz val="14"/>
            <rFont val="宋体"/>
            <charset val="134"/>
          </rPr>
          <t>Administrator:</t>
        </r>
        <r>
          <rPr>
            <sz val="14"/>
            <rFont val="宋体"/>
            <charset val="134"/>
          </rPr>
          <t xml:space="preserve">
2002409 6/4 1508 pcs 一楼B10</t>
        </r>
      </text>
    </comment>
    <comment ref="AE192" authorId="0">
      <text>
        <r>
          <rPr>
            <b/>
            <sz val="14"/>
            <rFont val="宋体"/>
            <charset val="134"/>
          </rPr>
          <t>Administrator:</t>
        </r>
        <r>
          <rPr>
            <sz val="14"/>
            <rFont val="宋体"/>
            <charset val="134"/>
          </rPr>
          <t xml:space="preserve">
5/12上 白色防盗贴纸 1508 pcs
5/24上 KM外箱贴纸 116 pcs</t>
        </r>
      </text>
    </comment>
    <comment ref="AC193" authorId="0">
      <text>
        <r>
          <rPr>
            <b/>
            <sz val="14"/>
            <rFont val="宋体"/>
            <charset val="134"/>
          </rPr>
          <t>Administrator:</t>
        </r>
        <r>
          <rPr>
            <sz val="14"/>
            <rFont val="宋体"/>
            <charset val="134"/>
          </rPr>
          <t xml:space="preserve">
2002409 6/4 3024 pcs B四楼A6</t>
        </r>
      </text>
    </comment>
    <comment ref="AE193" authorId="0">
      <text>
        <r>
          <rPr>
            <b/>
            <sz val="14"/>
            <rFont val="宋体"/>
            <charset val="134"/>
          </rPr>
          <t>Administrator:</t>
        </r>
        <r>
          <rPr>
            <sz val="14"/>
            <rFont val="宋体"/>
            <charset val="134"/>
          </rPr>
          <t xml:space="preserve">
3/25上 进口商贴纸 3024 pcs</t>
        </r>
      </text>
    </comment>
    <comment ref="AC194" authorId="0">
      <text>
        <r>
          <rPr>
            <b/>
            <sz val="14"/>
            <rFont val="宋体"/>
            <charset val="134"/>
          </rPr>
          <t>Administrator:</t>
        </r>
        <r>
          <rPr>
            <sz val="14"/>
            <rFont val="宋体"/>
            <charset val="134"/>
          </rPr>
          <t xml:space="preserve">
2002409 6/4 12000 pcs B四楼A5</t>
        </r>
      </text>
    </comment>
    <comment ref="AE194" authorId="0">
      <text>
        <r>
          <rPr>
            <b/>
            <sz val="14"/>
            <rFont val="宋体"/>
            <charset val="134"/>
          </rPr>
          <t>Administrator:</t>
        </r>
        <r>
          <rPr>
            <sz val="14"/>
            <rFont val="宋体"/>
            <charset val="134"/>
          </rPr>
          <t xml:space="preserve">
3/25上 进口商贴纸 12000 pcs</t>
        </r>
      </text>
    </comment>
    <comment ref="AC195" authorId="0">
      <text>
        <r>
          <rPr>
            <b/>
            <sz val="14"/>
            <rFont val="宋体"/>
            <charset val="134"/>
          </rPr>
          <t>Administrator:</t>
        </r>
        <r>
          <rPr>
            <sz val="14"/>
            <rFont val="宋体"/>
            <charset val="134"/>
          </rPr>
          <t xml:space="preserve">
2002426 6/3 7968 pcs 莫B四楼A1</t>
        </r>
      </text>
    </comment>
    <comment ref="AC196" authorId="0">
      <text>
        <r>
          <rPr>
            <b/>
            <sz val="14"/>
            <rFont val="宋体"/>
            <charset val="134"/>
          </rPr>
          <t>Administrator:</t>
        </r>
        <r>
          <rPr>
            <sz val="14"/>
            <rFont val="宋体"/>
            <charset val="134"/>
          </rPr>
          <t xml:space="preserve">
2002426 6/3 19968 pcs 莫B四楼B4</t>
        </r>
      </text>
    </comment>
    <comment ref="AC197" authorId="0">
      <text>
        <r>
          <rPr>
            <b/>
            <sz val="14"/>
            <rFont val="宋体"/>
            <charset val="134"/>
          </rPr>
          <t>Administrator:</t>
        </r>
        <r>
          <rPr>
            <sz val="14"/>
            <rFont val="宋体"/>
            <charset val="134"/>
          </rPr>
          <t xml:space="preserve">
2002426 6/3 864 pcs 莫B四楼B4
2002430 6/4 9600 pcs B四楼
2002409 6/4 6480 pcs B四楼A6</t>
        </r>
      </text>
    </comment>
    <comment ref="AC198" authorId="0">
      <text>
        <r>
          <rPr>
            <b/>
            <sz val="14"/>
            <rFont val="宋体"/>
            <charset val="134"/>
          </rPr>
          <t>Administrator:</t>
        </r>
        <r>
          <rPr>
            <sz val="14"/>
            <rFont val="宋体"/>
            <charset val="134"/>
          </rPr>
          <t xml:space="preserve">
2002212 6/13 500 pcs 华兴三楼B14</t>
        </r>
      </text>
    </comment>
    <comment ref="AE198" authorId="0">
      <text>
        <r>
          <rPr>
            <b/>
            <sz val="14"/>
            <rFont val="宋体"/>
            <charset val="134"/>
          </rPr>
          <t>Administrator:</t>
        </r>
        <r>
          <rPr>
            <sz val="14"/>
            <rFont val="宋体"/>
            <charset val="134"/>
          </rPr>
          <t xml:space="preserve">
5/17上 进口商贴纸 500 pcs</t>
        </r>
      </text>
    </comment>
    <comment ref="AC199" authorId="0">
      <text>
        <r>
          <rPr>
            <b/>
            <sz val="14"/>
            <rFont val="宋体"/>
            <charset val="134"/>
          </rPr>
          <t>Administrator:</t>
        </r>
        <r>
          <rPr>
            <sz val="14"/>
            <rFont val="宋体"/>
            <charset val="134"/>
          </rPr>
          <t xml:space="preserve">
2002117 6/16 1000 pcs 华兴三楼B16</t>
        </r>
      </text>
    </comment>
    <comment ref="AE199" authorId="0">
      <text>
        <r>
          <rPr>
            <b/>
            <sz val="14"/>
            <rFont val="宋体"/>
            <charset val="134"/>
          </rPr>
          <t>Administrator:</t>
        </r>
        <r>
          <rPr>
            <sz val="14"/>
            <rFont val="宋体"/>
            <charset val="134"/>
          </rPr>
          <t xml:space="preserve">
5/21上 警告语/地址贴纸 1000 pcs
5/30上 警告语贴纸 1000 pcs</t>
        </r>
      </text>
    </comment>
    <comment ref="AC200" authorId="0">
      <text>
        <r>
          <rPr>
            <b/>
            <sz val="14"/>
            <rFont val="宋体"/>
            <charset val="134"/>
          </rPr>
          <t>Administrator:</t>
        </r>
        <r>
          <rPr>
            <sz val="14"/>
            <rFont val="宋体"/>
            <charset val="134"/>
          </rPr>
          <t xml:space="preserve">
2002046 6/21 504 pcs 新仓库1-小房间</t>
        </r>
      </text>
    </comment>
    <comment ref="AE200" authorId="0">
      <text>
        <r>
          <rPr>
            <b/>
            <sz val="12"/>
            <rFont val="宋体"/>
            <charset val="134"/>
          </rPr>
          <t>Administrator:</t>
        </r>
        <r>
          <rPr>
            <sz val="12"/>
            <rFont val="宋体"/>
            <charset val="134"/>
          </rPr>
          <t xml:space="preserve">
5/20上 环保标/邮箱贴纸 624 pcs
 UPC 贴纸 624 pcs</t>
        </r>
        <r>
          <rPr>
            <sz val="9"/>
            <rFont val="宋体"/>
            <charset val="134"/>
          </rPr>
          <t xml:space="preserve">
</t>
        </r>
        <r>
          <rPr>
            <sz val="14"/>
            <rFont val="宋体"/>
            <charset val="134"/>
          </rPr>
          <t>5/24上 亚马逊外箱贴纸 21 pcs</t>
        </r>
      </text>
    </comment>
    <comment ref="AC201" authorId="0">
      <text>
        <r>
          <rPr>
            <b/>
            <sz val="14"/>
            <rFont val="宋体"/>
            <charset val="134"/>
          </rPr>
          <t>Administrator:</t>
        </r>
        <r>
          <rPr>
            <sz val="14"/>
            <rFont val="宋体"/>
            <charset val="134"/>
          </rPr>
          <t xml:space="preserve">
2002127 6/18 48 pcs 华兴三楼B8</t>
        </r>
      </text>
    </comment>
    <comment ref="AE201" authorId="0">
      <text>
        <r>
          <rPr>
            <b/>
            <sz val="14"/>
            <rFont val="宋体"/>
            <charset val="134"/>
          </rPr>
          <t>Administrator:</t>
        </r>
        <r>
          <rPr>
            <sz val="14"/>
            <rFont val="宋体"/>
            <charset val="134"/>
          </rPr>
          <t xml:space="preserve">
5/26上 客供亚马逊外箱贴纸 4 pcs
 空白贴纸 96 pcs
5/30上 英法双语贴纸 48 pcs</t>
        </r>
      </text>
    </comment>
    <comment ref="AC202" authorId="0">
      <text>
        <r>
          <rPr>
            <b/>
            <sz val="14"/>
            <rFont val="宋体"/>
            <charset val="134"/>
          </rPr>
          <t>Administrator:</t>
        </r>
        <r>
          <rPr>
            <sz val="14"/>
            <rFont val="宋体"/>
            <charset val="134"/>
          </rPr>
          <t xml:space="preserve">
2002127 6/18 48 pcs 华兴三楼B8
</t>
        </r>
      </text>
    </comment>
    <comment ref="AE202" authorId="0">
      <text>
        <r>
          <rPr>
            <b/>
            <sz val="14"/>
            <rFont val="宋体"/>
            <charset val="134"/>
          </rPr>
          <t>Administrator:</t>
        </r>
        <r>
          <rPr>
            <sz val="14"/>
            <rFont val="宋体"/>
            <charset val="134"/>
          </rPr>
          <t xml:space="preserve">
5/26上 客供亚马逊外箱贴纸 4 pcs
 空白贴纸 96 pcs
5/30上 英法双语贴纸 48 pcs</t>
        </r>
      </text>
    </comment>
    <comment ref="AC203" authorId="0">
      <text>
        <r>
          <rPr>
            <b/>
            <sz val="14"/>
            <rFont val="宋体"/>
            <charset val="134"/>
          </rPr>
          <t>Administrator:</t>
        </r>
        <r>
          <rPr>
            <sz val="14"/>
            <rFont val="宋体"/>
            <charset val="134"/>
          </rPr>
          <t xml:space="preserve">
2002127 6/18 48 pcs 华兴三楼B8
</t>
        </r>
      </text>
    </comment>
    <comment ref="AE203" authorId="0">
      <text>
        <r>
          <rPr>
            <b/>
            <sz val="14"/>
            <rFont val="宋体"/>
            <charset val="134"/>
          </rPr>
          <t>Administrator:</t>
        </r>
        <r>
          <rPr>
            <sz val="14"/>
            <rFont val="宋体"/>
            <charset val="134"/>
          </rPr>
          <t xml:space="preserve">
5/26上 客供亚马逊外箱贴纸 4 pcs
 空白贴纸 96 pcs
5/30上 英法双语贴纸 48 pcs</t>
        </r>
      </text>
    </comment>
    <comment ref="AC204" authorId="0">
      <text>
        <r>
          <rPr>
            <b/>
            <sz val="14"/>
            <rFont val="宋体"/>
            <charset val="134"/>
          </rPr>
          <t>Administrator:</t>
        </r>
        <r>
          <rPr>
            <sz val="14"/>
            <rFont val="宋体"/>
            <charset val="134"/>
          </rPr>
          <t xml:space="preserve">
2002127 6/18 60 pcs  华兴三楼B8
</t>
        </r>
      </text>
    </comment>
    <comment ref="AE204" authorId="0">
      <text>
        <r>
          <rPr>
            <b/>
            <sz val="14"/>
            <rFont val="宋体"/>
            <charset val="134"/>
          </rPr>
          <t>Administrator:</t>
        </r>
        <r>
          <rPr>
            <sz val="14"/>
            <rFont val="宋体"/>
            <charset val="134"/>
          </rPr>
          <t xml:space="preserve">
5/26上 客供亚马逊外箱贴纸 5 pcs
 空白贴纸 120 pcs
5/30上 英法双语贴纸 60 pcs
</t>
        </r>
      </text>
    </comment>
    <comment ref="AC205" authorId="0">
      <text>
        <r>
          <rPr>
            <b/>
            <sz val="14"/>
            <rFont val="宋体"/>
            <charset val="134"/>
          </rPr>
          <t>Administrator:</t>
        </r>
        <r>
          <rPr>
            <sz val="14"/>
            <rFont val="宋体"/>
            <charset val="134"/>
          </rPr>
          <t xml:space="preserve">
2002127 6/18 48 pcs 华兴三楼B8
</t>
        </r>
      </text>
    </comment>
    <comment ref="AE205" authorId="0">
      <text>
        <r>
          <rPr>
            <b/>
            <sz val="14"/>
            <rFont val="宋体"/>
            <charset val="134"/>
          </rPr>
          <t>Administrator:</t>
        </r>
        <r>
          <rPr>
            <sz val="14"/>
            <rFont val="宋体"/>
            <charset val="134"/>
          </rPr>
          <t xml:space="preserve">
5/26上 客供亚马逊外箱贴纸 4 pcs
 空白贴纸 96 pcs
5/30上 英法双语贴纸 48 pcs</t>
        </r>
      </text>
    </comment>
    <comment ref="AC206" authorId="0">
      <text>
        <r>
          <rPr>
            <b/>
            <sz val="14"/>
            <rFont val="宋体"/>
            <charset val="134"/>
          </rPr>
          <t>Administrator:</t>
        </r>
        <r>
          <rPr>
            <sz val="14"/>
            <rFont val="宋体"/>
            <charset val="134"/>
          </rPr>
          <t xml:space="preserve">
2002127 6/18 84 pcs 华兴三楼B8
</t>
        </r>
      </text>
    </comment>
    <comment ref="AE206" authorId="0">
      <text>
        <r>
          <rPr>
            <b/>
            <sz val="14"/>
            <rFont val="宋体"/>
            <charset val="134"/>
          </rPr>
          <t>Administrator:</t>
        </r>
        <r>
          <rPr>
            <sz val="14"/>
            <rFont val="宋体"/>
            <charset val="134"/>
          </rPr>
          <t xml:space="preserve">
5/26上 客供亚马逊外箱贴纸 7 pcs
 空白贴纸 168 pcs
5/30上 英法双语贴纸 84 pcs
</t>
        </r>
      </text>
    </comment>
    <comment ref="AC207" authorId="0">
      <text>
        <r>
          <rPr>
            <b/>
            <sz val="14"/>
            <rFont val="宋体"/>
            <charset val="134"/>
          </rPr>
          <t>Administrator:</t>
        </r>
        <r>
          <rPr>
            <sz val="14"/>
            <rFont val="宋体"/>
            <charset val="134"/>
          </rPr>
          <t xml:space="preserve">
2002127 6/18 24 pcs 华兴三楼B8
</t>
        </r>
      </text>
    </comment>
    <comment ref="AE207" authorId="0">
      <text>
        <r>
          <rPr>
            <b/>
            <sz val="14"/>
            <rFont val="宋体"/>
            <charset val="134"/>
          </rPr>
          <t>Administrator:</t>
        </r>
        <r>
          <rPr>
            <sz val="14"/>
            <rFont val="宋体"/>
            <charset val="134"/>
          </rPr>
          <t xml:space="preserve">
5/26上 客供亚马逊外箱贴纸 2 pcs
 空白贴纸 48 pcs
5/30上 英法双语贴纸 24 pcs
</t>
        </r>
      </text>
    </comment>
    <comment ref="AC208" authorId="0">
      <text>
        <r>
          <rPr>
            <b/>
            <sz val="14"/>
            <rFont val="宋体"/>
            <charset val="134"/>
          </rPr>
          <t>Administrator:</t>
        </r>
        <r>
          <rPr>
            <sz val="14"/>
            <rFont val="宋体"/>
            <charset val="134"/>
          </rPr>
          <t xml:space="preserve">
2002127 6/18 72 pcs 华兴三楼B8
</t>
        </r>
      </text>
    </comment>
    <comment ref="AE208" authorId="0">
      <text>
        <r>
          <rPr>
            <b/>
            <sz val="14"/>
            <rFont val="宋体"/>
            <charset val="134"/>
          </rPr>
          <t>Administrator:</t>
        </r>
        <r>
          <rPr>
            <sz val="14"/>
            <rFont val="宋体"/>
            <charset val="134"/>
          </rPr>
          <t xml:space="preserve">
5/26上 客供亚马逊外箱贴纸 6 pcs
 空白贴纸 144 pcs
5/30上 英法双语贴纸 72 pcs
</t>
        </r>
      </text>
    </comment>
    <comment ref="AC209" authorId="0">
      <text>
        <r>
          <rPr>
            <b/>
            <sz val="14"/>
            <rFont val="宋体"/>
            <charset val="134"/>
          </rPr>
          <t>Administrator:</t>
        </r>
        <r>
          <rPr>
            <sz val="14"/>
            <rFont val="宋体"/>
            <charset val="134"/>
          </rPr>
          <t xml:space="preserve">
2002152 6/16 9800 pcs 已走货</t>
        </r>
      </text>
    </comment>
    <comment ref="AE209" authorId="0">
      <text>
        <r>
          <rPr>
            <b/>
            <sz val="14"/>
            <rFont val="宋体"/>
            <charset val="134"/>
          </rPr>
          <t>Administrator:</t>
        </r>
        <r>
          <rPr>
            <sz val="14"/>
            <rFont val="宋体"/>
            <charset val="134"/>
          </rPr>
          <t xml:space="preserve">
5/30上 客供外箱条码贴纸 396 pcs</t>
        </r>
      </text>
    </comment>
    <comment ref="AC210" authorId="0">
      <text>
        <r>
          <rPr>
            <b/>
            <sz val="14"/>
            <rFont val="宋体"/>
            <charset val="134"/>
          </rPr>
          <t>Administrator:</t>
        </r>
        <r>
          <rPr>
            <sz val="14"/>
            <rFont val="宋体"/>
            <charset val="134"/>
          </rPr>
          <t xml:space="preserve">
2002126 6/18 13500 pcs 已走货</t>
        </r>
      </text>
    </comment>
    <comment ref="AE210" authorId="0">
      <text>
        <r>
          <rPr>
            <b/>
            <sz val="14"/>
            <rFont val="宋体"/>
            <charset val="134"/>
          </rPr>
          <t>Administrator:</t>
        </r>
        <r>
          <rPr>
            <sz val="14"/>
            <rFont val="宋体"/>
            <charset val="134"/>
          </rPr>
          <t xml:space="preserve">
6/6上 客供外箱贴纸 546 pcs</t>
        </r>
      </text>
    </comment>
    <comment ref="AC211" authorId="0">
      <text>
        <r>
          <rPr>
            <b/>
            <sz val="14"/>
            <rFont val="宋体"/>
            <charset val="134"/>
          </rPr>
          <t>Administrator:</t>
        </r>
        <r>
          <rPr>
            <sz val="14"/>
            <rFont val="宋体"/>
            <charset val="134"/>
          </rPr>
          <t xml:space="preserve">
2002046 6/21 1800 pcs 新仓库1-B10</t>
        </r>
      </text>
    </comment>
    <comment ref="AE211" authorId="0">
      <text>
        <r>
          <rPr>
            <b/>
            <sz val="14"/>
            <rFont val="宋体"/>
            <charset val="134"/>
          </rPr>
          <t>Administrator:</t>
        </r>
        <r>
          <rPr>
            <sz val="14"/>
            <rFont val="宋体"/>
            <charset val="134"/>
          </rPr>
          <t xml:space="preserve">
5/30上 警语/进口商地址贴纸 1800 pcs</t>
        </r>
      </text>
    </comment>
    <comment ref="AC212" authorId="0">
      <text>
        <r>
          <rPr>
            <b/>
            <sz val="14"/>
            <rFont val="宋体"/>
            <charset val="134"/>
          </rPr>
          <t>Administrator:</t>
        </r>
        <r>
          <rPr>
            <sz val="14"/>
            <rFont val="宋体"/>
            <charset val="134"/>
          </rPr>
          <t xml:space="preserve">
2002046 6/21 1716 pcs 新仓库小房间</t>
        </r>
      </text>
    </comment>
    <comment ref="AE212" authorId="0">
      <text>
        <r>
          <rPr>
            <b/>
            <sz val="14"/>
            <rFont val="宋体"/>
            <charset val="134"/>
          </rPr>
          <t>Administrator:</t>
        </r>
        <r>
          <rPr>
            <sz val="14"/>
            <rFont val="宋体"/>
            <charset val="134"/>
          </rPr>
          <t xml:space="preserve">
5/30上 客供价格贴纸 1716 pcs</t>
        </r>
      </text>
    </comment>
    <comment ref="AC213" authorId="0">
      <text>
        <r>
          <rPr>
            <b/>
            <sz val="14"/>
            <rFont val="宋体"/>
            <charset val="134"/>
          </rPr>
          <t>Administrator:</t>
        </r>
        <r>
          <rPr>
            <sz val="14"/>
            <rFont val="宋体"/>
            <charset val="134"/>
          </rPr>
          <t xml:space="preserve">
2002046 6/21 988 pcs 新仓库小房间
2001981 6/23 13 pcs</t>
        </r>
      </text>
    </comment>
    <comment ref="AE213" authorId="0">
      <text>
        <r>
          <rPr>
            <b/>
            <sz val="14"/>
            <rFont val="宋体"/>
            <charset val="134"/>
          </rPr>
          <t>Administrator:</t>
        </r>
        <r>
          <rPr>
            <sz val="14"/>
            <rFont val="宋体"/>
            <charset val="134"/>
          </rPr>
          <t xml:space="preserve">
5/30上 UPC贴纸 1001 pcs</t>
        </r>
      </text>
    </comment>
    <comment ref="AC214" authorId="0">
      <text>
        <r>
          <rPr>
            <b/>
            <sz val="14"/>
            <rFont val="宋体"/>
            <charset val="134"/>
          </rPr>
          <t>Administrator:</t>
        </r>
        <r>
          <rPr>
            <sz val="14"/>
            <rFont val="宋体"/>
            <charset val="134"/>
          </rPr>
          <t xml:space="preserve">
0001289 2/21 600pcs 华兴三楼B13</t>
        </r>
      </text>
    </comment>
    <comment ref="AE214" authorId="0">
      <text>
        <r>
          <rPr>
            <b/>
            <sz val="14"/>
            <rFont val="宋体"/>
            <charset val="134"/>
          </rPr>
          <t>Administrator:</t>
        </r>
        <r>
          <rPr>
            <sz val="14"/>
            <rFont val="宋体"/>
            <charset val="134"/>
          </rPr>
          <t xml:space="preserve">
2/7上 客供价格贴纸 600 pcs</t>
        </r>
      </text>
    </comment>
    <comment ref="AC215" authorId="0">
      <text>
        <r>
          <rPr>
            <b/>
            <sz val="14"/>
            <rFont val="宋体"/>
            <charset val="134"/>
          </rPr>
          <t>Administrator:</t>
        </r>
        <r>
          <rPr>
            <sz val="14"/>
            <rFont val="宋体"/>
            <charset val="134"/>
          </rPr>
          <t xml:space="preserve">
3001588 6/30 48 pcs 华兴三楼A31</t>
        </r>
      </text>
    </comment>
    <comment ref="AE215" authorId="0">
      <text>
        <r>
          <rPr>
            <b/>
            <sz val="14"/>
            <rFont val="宋体"/>
            <charset val="134"/>
          </rPr>
          <t>Administrator:</t>
        </r>
        <r>
          <rPr>
            <sz val="14"/>
            <rFont val="宋体"/>
            <charset val="134"/>
          </rPr>
          <t xml:space="preserve">
6/11上 客供亚马逊外箱贴纸 4 pcs
6/14上 空白贴纸 96 pcs
 英法双语贴纸 48 pcs</t>
        </r>
      </text>
    </comment>
    <comment ref="AC216" authorId="0">
      <text>
        <r>
          <rPr>
            <b/>
            <sz val="14"/>
            <rFont val="宋体"/>
            <charset val="134"/>
          </rPr>
          <t>Administrator:</t>
        </r>
        <r>
          <rPr>
            <sz val="14"/>
            <rFont val="宋体"/>
            <charset val="134"/>
          </rPr>
          <t xml:space="preserve">
3001588 6/30 36 pcs 华兴三楼A31
</t>
        </r>
      </text>
    </comment>
    <comment ref="AE216" authorId="0">
      <text>
        <r>
          <rPr>
            <b/>
            <sz val="14"/>
            <rFont val="宋体"/>
            <charset val="134"/>
          </rPr>
          <t>Administrator:</t>
        </r>
        <r>
          <rPr>
            <sz val="14"/>
            <rFont val="宋体"/>
            <charset val="134"/>
          </rPr>
          <t xml:space="preserve">
6/11上 客供亚马逊外箱贴纸 3 pcs
6/14上 空白贴纸 72 pcs
 英法双语贴纸 36 pcs
</t>
        </r>
      </text>
    </comment>
    <comment ref="AC217" authorId="0">
      <text>
        <r>
          <rPr>
            <b/>
            <sz val="14"/>
            <rFont val="宋体"/>
            <charset val="134"/>
          </rPr>
          <t>Administrator:</t>
        </r>
        <r>
          <rPr>
            <sz val="14"/>
            <rFont val="宋体"/>
            <charset val="134"/>
          </rPr>
          <t xml:space="preserve">
3001588 6/30 36 pcs 华兴三楼A31
</t>
        </r>
      </text>
    </comment>
    <comment ref="AE217" authorId="0">
      <text>
        <r>
          <rPr>
            <b/>
            <sz val="14"/>
            <rFont val="宋体"/>
            <charset val="134"/>
          </rPr>
          <t>Administrator:</t>
        </r>
        <r>
          <rPr>
            <sz val="14"/>
            <rFont val="宋体"/>
            <charset val="134"/>
          </rPr>
          <t xml:space="preserve">
6/11上 客供亚马逊外箱贴纸 3 pcs
6/14上 空白贴纸 72 pcs
 英法双语贴纸 36 pcs
</t>
        </r>
      </text>
    </comment>
    <comment ref="AC218" authorId="0">
      <text>
        <r>
          <rPr>
            <b/>
            <sz val="14"/>
            <rFont val="宋体"/>
            <charset val="134"/>
          </rPr>
          <t>Administrator:</t>
        </r>
        <r>
          <rPr>
            <sz val="14"/>
            <rFont val="宋体"/>
            <charset val="134"/>
          </rPr>
          <t xml:space="preserve">
3001588 6/30 24 pcs 华兴三楼A31
</t>
        </r>
      </text>
    </comment>
    <comment ref="AE218" authorId="0">
      <text>
        <r>
          <rPr>
            <b/>
            <sz val="14"/>
            <rFont val="宋体"/>
            <charset val="134"/>
          </rPr>
          <t>Administrator:</t>
        </r>
        <r>
          <rPr>
            <sz val="14"/>
            <rFont val="宋体"/>
            <charset val="134"/>
          </rPr>
          <t xml:space="preserve">
6/11上 客供亚马逊外箱贴纸 2 pcs
6/14上 空白贴纸 48 pcs
 英法双语贴纸 24 pcs
</t>
        </r>
      </text>
    </comment>
    <comment ref="AC219" authorId="0">
      <text>
        <r>
          <rPr>
            <b/>
            <sz val="14"/>
            <rFont val="宋体"/>
            <charset val="134"/>
          </rPr>
          <t>Administrator:</t>
        </r>
        <r>
          <rPr>
            <sz val="14"/>
            <rFont val="宋体"/>
            <charset val="134"/>
          </rPr>
          <t xml:space="preserve">
3001588 6/30 60 pcs 华兴三楼A31
</t>
        </r>
      </text>
    </comment>
    <comment ref="AE219" authorId="0">
      <text>
        <r>
          <rPr>
            <b/>
            <sz val="14"/>
            <rFont val="宋体"/>
            <charset val="134"/>
          </rPr>
          <t>Administrator:</t>
        </r>
        <r>
          <rPr>
            <sz val="14"/>
            <rFont val="宋体"/>
            <charset val="134"/>
          </rPr>
          <t xml:space="preserve">
6/11上 客供亚马逊外箱贴纸 5 pcs
6/14上 空白贴纸 120 pcs
 英法双语贴纸 60 pcs
</t>
        </r>
      </text>
    </comment>
    <comment ref="AC220" authorId="0">
      <text>
        <r>
          <rPr>
            <b/>
            <sz val="14"/>
            <rFont val="宋体"/>
            <charset val="134"/>
          </rPr>
          <t>Administrator:</t>
        </r>
        <r>
          <rPr>
            <sz val="14"/>
            <rFont val="宋体"/>
            <charset val="134"/>
          </rPr>
          <t xml:space="preserve">
3001588 6/30 24 pcs 华兴三楼A31
</t>
        </r>
      </text>
    </comment>
    <comment ref="AE220" authorId="0">
      <text>
        <r>
          <rPr>
            <b/>
            <sz val="14"/>
            <rFont val="宋体"/>
            <charset val="134"/>
          </rPr>
          <t>Administrator:</t>
        </r>
        <r>
          <rPr>
            <sz val="14"/>
            <rFont val="宋体"/>
            <charset val="134"/>
          </rPr>
          <t xml:space="preserve">
6/11上 客供亚马逊外箱贴纸 2 pcs
6/14上 空白贴纸 48 pcs
 英法双语贴纸 24 pcs
</t>
        </r>
      </text>
    </comment>
    <comment ref="AC221" authorId="0">
      <text>
        <r>
          <rPr>
            <b/>
            <sz val="14"/>
            <rFont val="宋体"/>
            <charset val="134"/>
          </rPr>
          <t>Administrator:</t>
        </r>
        <r>
          <rPr>
            <sz val="14"/>
            <rFont val="宋体"/>
            <charset val="134"/>
          </rPr>
          <t xml:space="preserve">
3001588 6/30 84 pcs 华兴三楼A31
</t>
        </r>
      </text>
    </comment>
    <comment ref="AE221" authorId="0">
      <text>
        <r>
          <rPr>
            <b/>
            <sz val="14"/>
            <rFont val="宋体"/>
            <charset val="134"/>
          </rPr>
          <t>Administrator:</t>
        </r>
        <r>
          <rPr>
            <sz val="14"/>
            <rFont val="宋体"/>
            <charset val="134"/>
          </rPr>
          <t xml:space="preserve">
6/11上 客供亚马逊外箱贴纸 7 pcs
6/14上 空白贴纸 168 pcs
 英法双语贴纸 84 pcs
</t>
        </r>
      </text>
    </comment>
    <comment ref="AC222" authorId="0">
      <text>
        <r>
          <rPr>
            <b/>
            <sz val="14"/>
            <rFont val="宋体"/>
            <charset val="134"/>
          </rPr>
          <t>Administrator:</t>
        </r>
        <r>
          <rPr>
            <sz val="14"/>
            <rFont val="宋体"/>
            <charset val="134"/>
          </rPr>
          <t xml:space="preserve">
3001588 6/30 24 pcs 华兴三楼A31
</t>
        </r>
      </text>
    </comment>
    <comment ref="AE222" authorId="0">
      <text>
        <r>
          <rPr>
            <b/>
            <sz val="14"/>
            <rFont val="宋体"/>
            <charset val="134"/>
          </rPr>
          <t>Administrator:</t>
        </r>
        <r>
          <rPr>
            <sz val="14"/>
            <rFont val="宋体"/>
            <charset val="134"/>
          </rPr>
          <t xml:space="preserve">
6/11上 客供亚马逊外箱贴纸 2 pcs
6/14上 空白贴纸 48 pcs
 英法双语贴纸 24 pcs
</t>
        </r>
      </text>
    </comment>
    <comment ref="AC223" authorId="0">
      <text>
        <r>
          <rPr>
            <b/>
            <sz val="14"/>
            <rFont val="宋体"/>
            <charset val="134"/>
          </rPr>
          <t>Administrator:</t>
        </r>
        <r>
          <rPr>
            <sz val="14"/>
            <rFont val="宋体"/>
            <charset val="134"/>
          </rPr>
          <t xml:space="preserve">
3001590 6/30 48 pcs 华兴三楼A31</t>
        </r>
      </text>
    </comment>
    <comment ref="AE223" authorId="0">
      <text>
        <r>
          <rPr>
            <b/>
            <sz val="14"/>
            <rFont val="宋体"/>
            <charset val="134"/>
          </rPr>
          <t>Administrator:</t>
        </r>
        <r>
          <rPr>
            <sz val="14"/>
            <rFont val="宋体"/>
            <charset val="134"/>
          </rPr>
          <t xml:space="preserve">
6/11上 客供亚马逊外箱贴纸 2 pcs
6/14上 UPC贴纸 48 pcs</t>
        </r>
      </text>
    </comment>
    <comment ref="AC224" authorId="0">
      <text>
        <r>
          <rPr>
            <b/>
            <sz val="14"/>
            <rFont val="宋体"/>
            <charset val="134"/>
          </rPr>
          <t>Administrator:</t>
        </r>
        <r>
          <rPr>
            <sz val="14"/>
            <rFont val="宋体"/>
            <charset val="134"/>
          </rPr>
          <t xml:space="preserve">
3001590 6/30 24 pcs 华兴三楼A31
</t>
        </r>
      </text>
    </comment>
    <comment ref="AE224" authorId="0">
      <text>
        <r>
          <rPr>
            <b/>
            <sz val="14"/>
            <rFont val="宋体"/>
            <charset val="134"/>
          </rPr>
          <t>Administrator:</t>
        </r>
        <r>
          <rPr>
            <sz val="14"/>
            <rFont val="宋体"/>
            <charset val="134"/>
          </rPr>
          <t xml:space="preserve">
6/11上 客供亚马逊外箱贴纸 1 pcs
6/14上 UPC贴纸 24 pcs
</t>
        </r>
      </text>
    </comment>
    <comment ref="AC225" authorId="0">
      <text>
        <r>
          <rPr>
            <b/>
            <sz val="14"/>
            <rFont val="宋体"/>
            <charset val="134"/>
          </rPr>
          <t>Administrator:</t>
        </r>
        <r>
          <rPr>
            <sz val="14"/>
            <rFont val="宋体"/>
            <charset val="134"/>
          </rPr>
          <t xml:space="preserve">
3001590 6/30 24 pcs 华兴三楼A31
</t>
        </r>
      </text>
    </comment>
    <comment ref="AE225" authorId="0">
      <text>
        <r>
          <rPr>
            <b/>
            <sz val="14"/>
            <rFont val="宋体"/>
            <charset val="134"/>
          </rPr>
          <t>Administrator:</t>
        </r>
        <r>
          <rPr>
            <sz val="14"/>
            <rFont val="宋体"/>
            <charset val="134"/>
          </rPr>
          <t xml:space="preserve">
6/11上 客供亚马逊外箱贴纸 1 pcs
6/14上 UPC贴纸 24 pcs
</t>
        </r>
      </text>
    </comment>
    <comment ref="AC226" authorId="0">
      <text>
        <r>
          <rPr>
            <b/>
            <sz val="14"/>
            <rFont val="宋体"/>
            <charset val="134"/>
          </rPr>
          <t>Administrator:</t>
        </r>
        <r>
          <rPr>
            <sz val="14"/>
            <rFont val="宋体"/>
            <charset val="134"/>
          </rPr>
          <t xml:space="preserve">
3001590 6/30 96 pcs华兴三楼A31
</t>
        </r>
      </text>
    </comment>
    <comment ref="AE226" authorId="0">
      <text>
        <r>
          <rPr>
            <b/>
            <sz val="14"/>
            <rFont val="宋体"/>
            <charset val="134"/>
          </rPr>
          <t>Administrator:</t>
        </r>
        <r>
          <rPr>
            <sz val="14"/>
            <rFont val="宋体"/>
            <charset val="134"/>
          </rPr>
          <t xml:space="preserve">
6/11上 客供亚马逊外箱贴纸 4 pcs
6/14上 UPC贴纸 94 pcs</t>
        </r>
      </text>
    </comment>
    <comment ref="AC227" authorId="0">
      <text>
        <r>
          <rPr>
            <b/>
            <sz val="14"/>
            <rFont val="宋体"/>
            <charset val="134"/>
          </rPr>
          <t>Administrator:</t>
        </r>
        <r>
          <rPr>
            <sz val="14"/>
            <rFont val="宋体"/>
            <charset val="134"/>
          </rPr>
          <t xml:space="preserve">
3001590 6/30 48 pcs 华兴三楼A31</t>
        </r>
      </text>
    </comment>
    <comment ref="AE227" authorId="0">
      <text>
        <r>
          <rPr>
            <b/>
            <sz val="14"/>
            <rFont val="宋体"/>
            <charset val="134"/>
          </rPr>
          <t>Administrator:</t>
        </r>
        <r>
          <rPr>
            <sz val="14"/>
            <rFont val="宋体"/>
            <charset val="134"/>
          </rPr>
          <t xml:space="preserve">
6/11上 客供亚马逊外箱贴纸 2 pcs
6/14上 UPC贴纸 48 pcs</t>
        </r>
      </text>
    </comment>
    <comment ref="AC228" authorId="0">
      <text>
        <r>
          <rPr>
            <b/>
            <sz val="14"/>
            <rFont val="宋体"/>
            <charset val="134"/>
          </rPr>
          <t>Administrator:</t>
        </r>
        <r>
          <rPr>
            <sz val="14"/>
            <rFont val="宋体"/>
            <charset val="134"/>
          </rPr>
          <t xml:space="preserve">
3001590 6/30 24 pcs 华兴三楼A31
</t>
        </r>
      </text>
    </comment>
    <comment ref="AE228" authorId="0">
      <text>
        <r>
          <rPr>
            <b/>
            <sz val="14"/>
            <rFont val="宋体"/>
            <charset val="134"/>
          </rPr>
          <t>Administrator:</t>
        </r>
        <r>
          <rPr>
            <sz val="14"/>
            <rFont val="宋体"/>
            <charset val="134"/>
          </rPr>
          <t xml:space="preserve">
6/11上 客供亚马逊外箱贴纸 1 pcs
6/14上 UPC贴纸 24 pcs
</t>
        </r>
      </text>
    </comment>
    <comment ref="AC229" authorId="0">
      <text>
        <r>
          <rPr>
            <b/>
            <sz val="14"/>
            <rFont val="宋体"/>
            <charset val="134"/>
          </rPr>
          <t>Administrator:</t>
        </r>
        <r>
          <rPr>
            <sz val="14"/>
            <rFont val="宋体"/>
            <charset val="134"/>
          </rPr>
          <t xml:space="preserve">
3001590 6/30 48 pcs 华兴三楼A31</t>
        </r>
      </text>
    </comment>
    <comment ref="AE229" authorId="0">
      <text>
        <r>
          <rPr>
            <b/>
            <sz val="14"/>
            <rFont val="宋体"/>
            <charset val="134"/>
          </rPr>
          <t>Administrator:</t>
        </r>
        <r>
          <rPr>
            <sz val="14"/>
            <rFont val="宋体"/>
            <charset val="134"/>
          </rPr>
          <t xml:space="preserve">
6/11上 客供亚马逊外箱贴纸 2 pcs
6/14上 UPC贴纸 48 pcs</t>
        </r>
      </text>
    </comment>
    <comment ref="AC230" authorId="0">
      <text>
        <r>
          <rPr>
            <b/>
            <sz val="14"/>
            <rFont val="宋体"/>
            <charset val="134"/>
          </rPr>
          <t>Administrator:</t>
        </r>
        <r>
          <rPr>
            <sz val="14"/>
            <rFont val="宋体"/>
            <charset val="134"/>
          </rPr>
          <t xml:space="preserve">
3001590 6/30 24 pcs 华兴三楼A31
</t>
        </r>
      </text>
    </comment>
    <comment ref="AE230" authorId="0">
      <text>
        <r>
          <rPr>
            <b/>
            <sz val="14"/>
            <rFont val="宋体"/>
            <charset val="134"/>
          </rPr>
          <t>Administrator:</t>
        </r>
        <r>
          <rPr>
            <sz val="14"/>
            <rFont val="宋体"/>
            <charset val="134"/>
          </rPr>
          <t xml:space="preserve">
6/11上 客供亚马逊外箱贴纸 1 pcs
6/14上 UPC贴纸 24 pcs
</t>
        </r>
      </text>
    </comment>
    <comment ref="AC231" authorId="0">
      <text>
        <r>
          <rPr>
            <b/>
            <sz val="14"/>
            <rFont val="宋体"/>
            <charset val="134"/>
          </rPr>
          <t>Administrator:</t>
        </r>
        <r>
          <rPr>
            <sz val="14"/>
            <rFont val="宋体"/>
            <charset val="134"/>
          </rPr>
          <t xml:space="preserve">
3001589 6/30 192 pcs 华兴三楼A31</t>
        </r>
      </text>
    </comment>
    <comment ref="AE231" authorId="0">
      <text>
        <r>
          <rPr>
            <b/>
            <sz val="14"/>
            <rFont val="宋体"/>
            <charset val="134"/>
          </rPr>
          <t>Administrator:</t>
        </r>
        <r>
          <rPr>
            <sz val="14"/>
            <rFont val="宋体"/>
            <charset val="134"/>
          </rPr>
          <t xml:space="preserve">
6/21上 客供亚马逊外箱贴纸 16 pcs
6/23上 进口商贴纸 192 pcs</t>
        </r>
      </text>
    </comment>
    <comment ref="AC232" authorId="0">
      <text>
        <r>
          <rPr>
            <b/>
            <sz val="14"/>
            <rFont val="宋体"/>
            <charset val="134"/>
          </rPr>
          <t>Administrator:</t>
        </r>
        <r>
          <rPr>
            <sz val="14"/>
            <rFont val="宋体"/>
            <charset val="134"/>
          </rPr>
          <t xml:space="preserve">
3001589 6/30 24 pcs 华兴三楼A31</t>
        </r>
      </text>
    </comment>
    <comment ref="AE232" authorId="0">
      <text>
        <r>
          <rPr>
            <b/>
            <sz val="14"/>
            <rFont val="宋体"/>
            <charset val="134"/>
          </rPr>
          <t>Administrator:</t>
        </r>
        <r>
          <rPr>
            <sz val="14"/>
            <rFont val="宋体"/>
            <charset val="134"/>
          </rPr>
          <t xml:space="preserve">
6/21上 客供亚马逊外箱贴纸 24 pcs
6/23上 进口商贴纸 2 pcs</t>
        </r>
      </text>
    </comment>
    <comment ref="AC233" authorId="0">
      <text>
        <r>
          <rPr>
            <b/>
            <sz val="14"/>
            <rFont val="宋体"/>
            <charset val="134"/>
          </rPr>
          <t>Administrator:</t>
        </r>
        <r>
          <rPr>
            <sz val="14"/>
            <rFont val="宋体"/>
            <charset val="134"/>
          </rPr>
          <t xml:space="preserve">
3001589 6/30 12 pcs 华兴三楼A31</t>
        </r>
      </text>
    </comment>
    <comment ref="AE233" authorId="0">
      <text>
        <r>
          <rPr>
            <b/>
            <sz val="14"/>
            <rFont val="宋体"/>
            <charset val="134"/>
          </rPr>
          <t>Administrator:</t>
        </r>
        <r>
          <rPr>
            <sz val="14"/>
            <rFont val="宋体"/>
            <charset val="134"/>
          </rPr>
          <t xml:space="preserve">
6/21上 客供亚马逊外箱贴纸 12 pcs
6/23上 进口商贴纸 1 pcs</t>
        </r>
      </text>
    </comment>
    <comment ref="AC234" authorId="0">
      <text>
        <r>
          <rPr>
            <b/>
            <sz val="14"/>
            <rFont val="宋体"/>
            <charset val="134"/>
          </rPr>
          <t>Administrator:</t>
        </r>
        <r>
          <rPr>
            <sz val="14"/>
            <rFont val="宋体"/>
            <charset val="134"/>
          </rPr>
          <t xml:space="preserve">
3001955 7/1 650 pcs 已走货</t>
        </r>
      </text>
    </comment>
    <comment ref="AE234" authorId="0">
      <text>
        <r>
          <rPr>
            <b/>
            <sz val="14"/>
            <rFont val="宋体"/>
            <charset val="134"/>
          </rPr>
          <t>Administrator:</t>
        </r>
        <r>
          <rPr>
            <sz val="14"/>
            <rFont val="宋体"/>
            <charset val="134"/>
          </rPr>
          <t xml:space="preserve">
6/23上 进口商贴纸 650 pcs
 UPC贴纸 650 pcs</t>
        </r>
      </text>
    </comment>
    <comment ref="AC235" authorId="0">
      <text>
        <r>
          <rPr>
            <b/>
            <sz val="14"/>
            <rFont val="宋体"/>
            <charset val="134"/>
          </rPr>
          <t>Administrator:</t>
        </r>
        <r>
          <rPr>
            <sz val="14"/>
            <rFont val="宋体"/>
            <charset val="134"/>
          </rPr>
          <t xml:space="preserve">
3001971 7/1 5000 pcs 已走货</t>
        </r>
      </text>
    </comment>
    <comment ref="AE235" authorId="0">
      <text>
        <r>
          <rPr>
            <b/>
            <sz val="12"/>
            <rFont val="宋体"/>
            <charset val="134"/>
          </rPr>
          <t>Administrator:</t>
        </r>
        <r>
          <rPr>
            <sz val="12"/>
            <rFont val="宋体"/>
            <charset val="134"/>
          </rPr>
          <t xml:space="preserve">
6/13上 进口商贴纸 5000 pcs
 UPC贴纸 5000 pcs
6/28补上 UPC贴纸 5000 pcs返工用</t>
        </r>
      </text>
    </comment>
    <comment ref="AC236" authorId="0">
      <text>
        <r>
          <rPr>
            <b/>
            <sz val="14"/>
            <rFont val="宋体"/>
            <charset val="134"/>
          </rPr>
          <t>Administrator:</t>
        </r>
        <r>
          <rPr>
            <sz val="14"/>
            <rFont val="宋体"/>
            <charset val="134"/>
          </rPr>
          <t xml:space="preserve">
3001566 7/2 450 pcs 莫B四楼A3</t>
        </r>
      </text>
    </comment>
    <comment ref="AE236" authorId="0">
      <text>
        <r>
          <rPr>
            <b/>
            <sz val="14"/>
            <rFont val="宋体"/>
            <charset val="134"/>
          </rPr>
          <t>Administrator:</t>
        </r>
        <r>
          <rPr>
            <sz val="14"/>
            <rFont val="宋体"/>
            <charset val="134"/>
          </rPr>
          <t xml:space="preserve">
6/17上 UPC贴纸 450 pcs</t>
        </r>
      </text>
    </comment>
    <comment ref="AC237" authorId="0">
      <text>
        <r>
          <rPr>
            <b/>
            <sz val="14"/>
            <rFont val="宋体"/>
            <charset val="134"/>
          </rPr>
          <t>Administrator:</t>
        </r>
        <r>
          <rPr>
            <sz val="14"/>
            <rFont val="宋体"/>
            <charset val="134"/>
          </rPr>
          <t xml:space="preserve">
3001566 7/2 500 pcs 莫B四楼A3</t>
        </r>
      </text>
    </comment>
    <comment ref="AE237" authorId="0">
      <text>
        <r>
          <rPr>
            <b/>
            <sz val="14"/>
            <rFont val="宋体"/>
            <charset val="134"/>
          </rPr>
          <t>Administrator:</t>
        </r>
        <r>
          <rPr>
            <sz val="14"/>
            <rFont val="宋体"/>
            <charset val="134"/>
          </rPr>
          <t xml:space="preserve">
6/17上 UPC贴纸 500 pcs</t>
        </r>
      </text>
    </comment>
    <comment ref="AC238" authorId="0">
      <text>
        <r>
          <rPr>
            <b/>
            <sz val="14"/>
            <rFont val="宋体"/>
            <charset val="134"/>
          </rPr>
          <t>Administrator:</t>
        </r>
        <r>
          <rPr>
            <sz val="14"/>
            <rFont val="宋体"/>
            <charset val="134"/>
          </rPr>
          <t xml:space="preserve">
3001566 7/2 350 pcs 莫B四楼A1</t>
        </r>
      </text>
    </comment>
    <comment ref="AE238" authorId="0">
      <text>
        <r>
          <rPr>
            <b/>
            <sz val="14"/>
            <rFont val="宋体"/>
            <charset val="134"/>
          </rPr>
          <t>Administrator:</t>
        </r>
        <r>
          <rPr>
            <sz val="14"/>
            <rFont val="宋体"/>
            <charset val="134"/>
          </rPr>
          <t xml:space="preserve">
6/17上 UPC贴纸 350 pcs</t>
        </r>
      </text>
    </comment>
    <comment ref="AC239" authorId="0">
      <text>
        <r>
          <rPr>
            <b/>
            <sz val="14"/>
            <rFont val="宋体"/>
            <charset val="134"/>
          </rPr>
          <t>Administrator:</t>
        </r>
        <r>
          <rPr>
            <sz val="14"/>
            <rFont val="宋体"/>
            <charset val="134"/>
          </rPr>
          <t xml:space="preserve">
3001566 7/2 550 pcs 莫B四楼A1</t>
        </r>
      </text>
    </comment>
    <comment ref="AE239" authorId="0">
      <text>
        <r>
          <rPr>
            <b/>
            <sz val="14"/>
            <rFont val="宋体"/>
            <charset val="134"/>
          </rPr>
          <t>Administrator:</t>
        </r>
        <r>
          <rPr>
            <sz val="14"/>
            <rFont val="宋体"/>
            <charset val="134"/>
          </rPr>
          <t xml:space="preserve">
6/17上 UPC贴纸 550 pcs</t>
        </r>
      </text>
    </comment>
    <comment ref="AC240" authorId="0">
      <text>
        <r>
          <rPr>
            <b/>
            <sz val="14"/>
            <rFont val="宋体"/>
            <charset val="134"/>
          </rPr>
          <t>Administrator:</t>
        </r>
        <r>
          <rPr>
            <sz val="14"/>
            <rFont val="宋体"/>
            <charset val="134"/>
          </rPr>
          <t xml:space="preserve">
3001566 7/2 220 pcs 莫B四楼B8</t>
        </r>
      </text>
    </comment>
    <comment ref="AE240" authorId="0">
      <text>
        <r>
          <rPr>
            <b/>
            <sz val="14"/>
            <rFont val="宋体"/>
            <charset val="134"/>
          </rPr>
          <t>Administrator:</t>
        </r>
        <r>
          <rPr>
            <sz val="14"/>
            <rFont val="宋体"/>
            <charset val="134"/>
          </rPr>
          <t xml:space="preserve">
6/17上 UPC贴纸 200 pcs</t>
        </r>
      </text>
    </comment>
    <comment ref="AC241" authorId="0">
      <text>
        <r>
          <rPr>
            <b/>
            <sz val="12"/>
            <rFont val="宋体"/>
            <charset val="134"/>
          </rPr>
          <t>Administrator:</t>
        </r>
        <r>
          <rPr>
            <sz val="12"/>
            <rFont val="宋体"/>
            <charset val="134"/>
          </rPr>
          <t xml:space="preserve">
3001570 7/3 11700 pcs 华兴三楼A23</t>
        </r>
      </text>
    </comment>
    <comment ref="AE241" authorId="0">
      <text>
        <r>
          <rPr>
            <b/>
            <sz val="14"/>
            <rFont val="宋体"/>
            <charset val="134"/>
          </rPr>
          <t>Administrator:</t>
        </r>
        <r>
          <rPr>
            <sz val="14"/>
            <rFont val="宋体"/>
            <charset val="134"/>
          </rPr>
          <t xml:space="preserve">
6/10上 外箱条码贴纸 450 pcs
6/14上 价格贴纸 11700 pcs</t>
        </r>
      </text>
    </comment>
    <comment ref="AC242" authorId="0">
      <text>
        <r>
          <rPr>
            <b/>
            <sz val="14"/>
            <rFont val="宋体"/>
            <charset val="134"/>
          </rPr>
          <t>Administrator:</t>
        </r>
        <r>
          <rPr>
            <sz val="14"/>
            <rFont val="宋体"/>
            <charset val="134"/>
          </rPr>
          <t xml:space="preserve">
3001589 6/30 650 pcs 华兴三楼B15</t>
        </r>
      </text>
    </comment>
    <comment ref="AE242" authorId="0">
      <text>
        <r>
          <rPr>
            <b/>
            <sz val="16"/>
            <rFont val="宋体"/>
            <charset val="134"/>
          </rPr>
          <t>Administrator:</t>
        </r>
        <r>
          <rPr>
            <sz val="16"/>
            <rFont val="宋体"/>
            <charset val="134"/>
          </rPr>
          <t xml:space="preserve">
6/13上 收藏指南荷兰语警语贴纸 650 pcs
 说明书荷兰语警语贴纸 650 pcs</t>
        </r>
      </text>
    </comment>
    <comment ref="AC243" authorId="0">
      <text>
        <r>
          <rPr>
            <b/>
            <sz val="12"/>
            <rFont val="宋体"/>
            <charset val="134"/>
          </rPr>
          <t>Administrator:</t>
        </r>
        <r>
          <rPr>
            <sz val="12"/>
            <rFont val="宋体"/>
            <charset val="134"/>
          </rPr>
          <t xml:space="preserve">
3001570 7/3 3732 pcs 华兴三楼A24
3001899 7/4 12 pcs</t>
        </r>
      </text>
    </comment>
    <comment ref="AE243" authorId="0">
      <text>
        <r>
          <rPr>
            <b/>
            <sz val="14"/>
            <rFont val="宋体"/>
            <charset val="134"/>
          </rPr>
          <t>Administrator:</t>
        </r>
        <r>
          <rPr>
            <sz val="14"/>
            <rFont val="宋体"/>
            <charset val="134"/>
          </rPr>
          <t xml:space="preserve">
6/24上 客供亚马逊外箱贴纸 312 pcs</t>
        </r>
      </text>
    </comment>
    <comment ref="AC244" authorId="0">
      <text>
        <r>
          <rPr>
            <b/>
            <sz val="12"/>
            <rFont val="宋体"/>
            <charset val="134"/>
          </rPr>
          <t>Administrator:</t>
        </r>
        <r>
          <rPr>
            <sz val="12"/>
            <rFont val="宋体"/>
            <charset val="134"/>
          </rPr>
          <t xml:space="preserve">
3001570 7/3 4956 pcs 华兴三楼A283001899 7/4 12 pcs
</t>
        </r>
      </text>
    </comment>
    <comment ref="AE244" authorId="0">
      <text>
        <r>
          <rPr>
            <b/>
            <sz val="14"/>
            <rFont val="宋体"/>
            <charset val="134"/>
          </rPr>
          <t>Administrator:</t>
        </r>
        <r>
          <rPr>
            <sz val="14"/>
            <rFont val="宋体"/>
            <charset val="134"/>
          </rPr>
          <t xml:space="preserve">
6/24上 客供亚马逊外箱贴纸 414 pcs</t>
        </r>
      </text>
    </comment>
    <comment ref="AC245" authorId="0">
      <text>
        <r>
          <rPr>
            <b/>
            <sz val="14"/>
            <rFont val="宋体"/>
            <charset val="134"/>
          </rPr>
          <t>Administrator:</t>
        </r>
        <r>
          <rPr>
            <sz val="14"/>
            <rFont val="宋体"/>
            <charset val="134"/>
          </rPr>
          <t xml:space="preserve">
3001655 7/9 10525 pcs 莫B栋四楼C7</t>
        </r>
      </text>
    </comment>
    <comment ref="AE245" authorId="0">
      <text>
        <r>
          <rPr>
            <b/>
            <sz val="14"/>
            <rFont val="宋体"/>
            <charset val="134"/>
          </rPr>
          <t>Administrator:</t>
        </r>
        <r>
          <rPr>
            <sz val="14"/>
            <rFont val="宋体"/>
            <charset val="134"/>
          </rPr>
          <t xml:space="preserve">
6/24上 客供外箱条码贴纸 425 pcs</t>
        </r>
      </text>
    </comment>
    <comment ref="AC246" authorId="0">
      <text>
        <r>
          <rPr>
            <b/>
            <sz val="14"/>
            <rFont val="宋体"/>
            <charset val="134"/>
          </rPr>
          <t>Administrator:</t>
        </r>
        <r>
          <rPr>
            <sz val="14"/>
            <rFont val="宋体"/>
            <charset val="134"/>
          </rPr>
          <t xml:space="preserve">
3001527 7/11 2080 pcs 新仓库三楼A32</t>
        </r>
      </text>
    </comment>
    <comment ref="AE246" authorId="0">
      <text>
        <r>
          <rPr>
            <b/>
            <sz val="16"/>
            <rFont val="宋体"/>
            <charset val="134"/>
          </rPr>
          <t>Administrator:</t>
        </r>
        <r>
          <rPr>
            <sz val="16"/>
            <rFont val="宋体"/>
            <charset val="134"/>
          </rPr>
          <t xml:space="preserve">
6/23上 客户EAN贴纸 2080 pcs</t>
        </r>
      </text>
    </comment>
    <comment ref="AC247" authorId="0">
      <text>
        <r>
          <rPr>
            <b/>
            <sz val="14"/>
            <rFont val="宋体"/>
            <charset val="134"/>
          </rPr>
          <t>Administrator:</t>
        </r>
        <r>
          <rPr>
            <sz val="14"/>
            <rFont val="宋体"/>
            <charset val="134"/>
          </rPr>
          <t xml:space="preserve">
3001472 7/14 504 pcs 刘三楼B13
</t>
        </r>
      </text>
    </comment>
    <comment ref="AE247" authorId="0">
      <text>
        <r>
          <rPr>
            <b/>
            <sz val="14"/>
            <rFont val="宋体"/>
            <charset val="134"/>
          </rPr>
          <t>Administrator:</t>
        </r>
        <r>
          <rPr>
            <sz val="14"/>
            <rFont val="宋体"/>
            <charset val="134"/>
          </rPr>
          <t xml:space="preserve">
6/11上 客供亚马逊外箱贴纸 21 pcs
6/21上 环保标/邮箱贴纸 504 pcs
 UPC贴纸 504 pcs</t>
        </r>
      </text>
    </comment>
    <comment ref="AC248" authorId="0">
      <text>
        <r>
          <rPr>
            <b/>
            <sz val="14"/>
            <rFont val="宋体"/>
            <charset val="134"/>
          </rPr>
          <t>Administrator:</t>
        </r>
        <r>
          <rPr>
            <sz val="14"/>
            <rFont val="宋体"/>
            <charset val="134"/>
          </rPr>
          <t xml:space="preserve">
3001471 7/14 24 pcs 刘三楼A16</t>
        </r>
      </text>
    </comment>
    <comment ref="AE248" authorId="0">
      <text>
        <r>
          <rPr>
            <b/>
            <sz val="14"/>
            <rFont val="宋体"/>
            <charset val="134"/>
          </rPr>
          <t>Administrator:</t>
        </r>
        <r>
          <rPr>
            <sz val="14"/>
            <rFont val="宋体"/>
            <charset val="134"/>
          </rPr>
          <t xml:space="preserve">
6/13上 空白贴纸 48 pcs
 英法双语贴纸 24 pcs
6/21上 客供亚马逊外箱贴纸 2 pcs</t>
        </r>
      </text>
    </comment>
    <comment ref="AC249" authorId="0">
      <text>
        <r>
          <rPr>
            <b/>
            <sz val="14"/>
            <rFont val="宋体"/>
            <charset val="134"/>
          </rPr>
          <t>Administrator:</t>
        </r>
        <r>
          <rPr>
            <sz val="14"/>
            <rFont val="宋体"/>
            <charset val="134"/>
          </rPr>
          <t xml:space="preserve">
3001471 7/14 24 pcs 刘三楼A16
</t>
        </r>
      </text>
    </comment>
    <comment ref="AE249" authorId="0">
      <text>
        <r>
          <rPr>
            <b/>
            <sz val="14"/>
            <rFont val="宋体"/>
            <charset val="134"/>
          </rPr>
          <t>Administrator:</t>
        </r>
        <r>
          <rPr>
            <sz val="14"/>
            <rFont val="宋体"/>
            <charset val="134"/>
          </rPr>
          <t xml:space="preserve">
6/13上 空白贴纸 48 pcs
 英法双语贴纸 24 pcs
6/21上 客供亚马逊外箱贴纸 2 pcs</t>
        </r>
      </text>
    </comment>
    <comment ref="AC250" authorId="0">
      <text>
        <r>
          <rPr>
            <b/>
            <sz val="14"/>
            <rFont val="宋体"/>
            <charset val="134"/>
          </rPr>
          <t>Administrator:</t>
        </r>
        <r>
          <rPr>
            <sz val="14"/>
            <rFont val="宋体"/>
            <charset val="134"/>
          </rPr>
          <t xml:space="preserve">
3001471 7/14 24 pcs 刘三楼A16
</t>
        </r>
      </text>
    </comment>
    <comment ref="AE250" authorId="0">
      <text>
        <r>
          <rPr>
            <b/>
            <sz val="14"/>
            <rFont val="宋体"/>
            <charset val="134"/>
          </rPr>
          <t>Administrator:</t>
        </r>
        <r>
          <rPr>
            <sz val="14"/>
            <rFont val="宋体"/>
            <charset val="134"/>
          </rPr>
          <t xml:space="preserve">
6/13上 空白贴纸 48 pcs
 英法双语贴纸 24 pcs
6/21上 客供亚马逊外箱贴纸 2 pcs</t>
        </r>
      </text>
    </comment>
    <comment ref="AC251" authorId="0">
      <text>
        <r>
          <rPr>
            <b/>
            <sz val="14"/>
            <rFont val="宋体"/>
            <charset val="134"/>
          </rPr>
          <t>Administrator:</t>
        </r>
        <r>
          <rPr>
            <sz val="14"/>
            <rFont val="宋体"/>
            <charset val="134"/>
          </rPr>
          <t xml:space="preserve">
3001471 7/14 24 pcs 刘三楼A16
</t>
        </r>
      </text>
    </comment>
    <comment ref="AE251" authorId="0">
      <text>
        <r>
          <rPr>
            <b/>
            <sz val="14"/>
            <rFont val="宋体"/>
            <charset val="134"/>
          </rPr>
          <t>Administrator:</t>
        </r>
        <r>
          <rPr>
            <sz val="14"/>
            <rFont val="宋体"/>
            <charset val="134"/>
          </rPr>
          <t xml:space="preserve">
6/13上 空白贴纸 48 pcs
 英法双语贴纸 24 pcs
6/21上 客供亚马逊外箱贴纸 2 pcs</t>
        </r>
      </text>
    </comment>
    <comment ref="AC252" authorId="0">
      <text>
        <r>
          <rPr>
            <b/>
            <sz val="14"/>
            <rFont val="宋体"/>
            <charset val="134"/>
          </rPr>
          <t>Administrator:</t>
        </r>
        <r>
          <rPr>
            <sz val="14"/>
            <rFont val="宋体"/>
            <charset val="134"/>
          </rPr>
          <t xml:space="preserve">
3001471 7/14 12 pcs 刘三楼A16
</t>
        </r>
      </text>
    </comment>
    <comment ref="AE252" authorId="0">
      <text>
        <r>
          <rPr>
            <b/>
            <sz val="14"/>
            <rFont val="宋体"/>
            <charset val="134"/>
          </rPr>
          <t>Administrator:</t>
        </r>
        <r>
          <rPr>
            <sz val="14"/>
            <rFont val="宋体"/>
            <charset val="134"/>
          </rPr>
          <t xml:space="preserve">
6/13上 空白贴纸 24 pcs
 英法双语贴纸 12 pcs
6/21上 客供亚马逊外箱贴纸 1 pcs</t>
        </r>
      </text>
    </comment>
    <comment ref="AC253" authorId="0">
      <text>
        <r>
          <rPr>
            <b/>
            <sz val="14"/>
            <rFont val="宋体"/>
            <charset val="134"/>
          </rPr>
          <t>Administrator:</t>
        </r>
        <r>
          <rPr>
            <sz val="14"/>
            <rFont val="宋体"/>
            <charset val="134"/>
          </rPr>
          <t xml:space="preserve">
3001471 7/14 36 pcs 刘三楼A16
</t>
        </r>
      </text>
    </comment>
    <comment ref="AE253" authorId="0">
      <text>
        <r>
          <rPr>
            <b/>
            <sz val="14"/>
            <rFont val="宋体"/>
            <charset val="134"/>
          </rPr>
          <t>Administrator:</t>
        </r>
        <r>
          <rPr>
            <sz val="14"/>
            <rFont val="宋体"/>
            <charset val="134"/>
          </rPr>
          <t xml:space="preserve">
6/13上 空白贴纸 72 pcs
 英法双语贴纸 36 pcs
6/21上 客供亚马逊外箱贴纸 3 pcs</t>
        </r>
      </text>
    </comment>
    <comment ref="AC254" authorId="0">
      <text>
        <r>
          <rPr>
            <b/>
            <sz val="14"/>
            <rFont val="宋体"/>
            <charset val="134"/>
          </rPr>
          <t>Administrator:</t>
        </r>
        <r>
          <rPr>
            <sz val="14"/>
            <rFont val="宋体"/>
            <charset val="134"/>
          </rPr>
          <t xml:space="preserve">
3001471 7/14 12 pcs 刘三楼A16
</t>
        </r>
      </text>
    </comment>
    <comment ref="AE254" authorId="0">
      <text>
        <r>
          <rPr>
            <b/>
            <sz val="14"/>
            <rFont val="宋体"/>
            <charset val="134"/>
          </rPr>
          <t>Administrator:</t>
        </r>
        <r>
          <rPr>
            <sz val="14"/>
            <rFont val="宋体"/>
            <charset val="134"/>
          </rPr>
          <t xml:space="preserve">
6/13上 空白贴纸 24 pcs
 英法双语贴纸 12 pcs
6/21上 客供亚马逊外箱贴纸 1 pcs</t>
        </r>
      </text>
    </comment>
    <comment ref="AC255" authorId="0">
      <text>
        <r>
          <rPr>
            <b/>
            <sz val="14"/>
            <rFont val="宋体"/>
            <charset val="134"/>
          </rPr>
          <t>Administrator:</t>
        </r>
        <r>
          <rPr>
            <sz val="14"/>
            <rFont val="宋体"/>
            <charset val="134"/>
          </rPr>
          <t xml:space="preserve">
3001471 7/14 24 pcs 刘三楼A16
</t>
        </r>
      </text>
    </comment>
    <comment ref="AE255" authorId="0">
      <text>
        <r>
          <rPr>
            <b/>
            <sz val="14"/>
            <rFont val="宋体"/>
            <charset val="134"/>
          </rPr>
          <t>Administrator:</t>
        </r>
        <r>
          <rPr>
            <sz val="14"/>
            <rFont val="宋体"/>
            <charset val="134"/>
          </rPr>
          <t xml:space="preserve">
6/13上 空白贴纸 48 pcs
 英法双语贴纸 24 pcs
6/21上 客供亚马逊外箱贴纸 2 pcs</t>
        </r>
      </text>
    </comment>
    <comment ref="AC256" authorId="0">
      <text>
        <r>
          <rPr>
            <b/>
            <sz val="14"/>
            <rFont val="宋体"/>
            <charset val="134"/>
          </rPr>
          <t>Administrator:</t>
        </r>
        <r>
          <rPr>
            <sz val="14"/>
            <rFont val="宋体"/>
            <charset val="134"/>
          </rPr>
          <t xml:space="preserve">
3001484 7/12 24960 pcs 莫四楼A5</t>
        </r>
      </text>
    </comment>
    <comment ref="AC257" authorId="0">
      <text>
        <r>
          <rPr>
            <b/>
            <sz val="14"/>
            <rFont val="宋体"/>
            <charset val="134"/>
          </rPr>
          <t>Administrator:</t>
        </r>
        <r>
          <rPr>
            <sz val="14"/>
            <rFont val="宋体"/>
            <charset val="134"/>
          </rPr>
          <t xml:space="preserve">
3001427 7/16 14500 pcs 唐金金一楼A7</t>
        </r>
      </text>
    </comment>
    <comment ref="AE257" authorId="0">
      <text>
        <r>
          <rPr>
            <b/>
            <sz val="14"/>
            <rFont val="宋体"/>
            <charset val="134"/>
          </rPr>
          <t>Administrator:</t>
        </r>
        <r>
          <rPr>
            <sz val="14"/>
            <rFont val="宋体"/>
            <charset val="134"/>
          </rPr>
          <t xml:space="preserve">
6/24上 客供外箱条码贴纸 586 pcs</t>
        </r>
      </text>
    </comment>
    <comment ref="AC258" authorId="0">
      <text>
        <r>
          <rPr>
            <b/>
            <sz val="14"/>
            <rFont val="宋体"/>
            <charset val="134"/>
          </rPr>
          <t>Administrator:</t>
        </r>
        <r>
          <rPr>
            <sz val="14"/>
            <rFont val="宋体"/>
            <charset val="134"/>
          </rPr>
          <t xml:space="preserve">
3001378 7/17 624 pcs 华兴三楼A27</t>
        </r>
      </text>
    </comment>
    <comment ref="AE258" authorId="0">
      <text>
        <r>
          <rPr>
            <b/>
            <sz val="16"/>
            <rFont val="宋体"/>
            <charset val="134"/>
          </rPr>
          <t>Administrator:</t>
        </r>
        <r>
          <rPr>
            <sz val="16"/>
            <rFont val="宋体"/>
            <charset val="134"/>
          </rPr>
          <t xml:space="preserve">
6/23上 进口商贴纸 624 pcs</t>
        </r>
      </text>
    </comment>
    <comment ref="AC259" authorId="0">
      <text>
        <r>
          <rPr>
            <b/>
            <sz val="14"/>
            <rFont val="宋体"/>
            <charset val="134"/>
          </rPr>
          <t>Administrator:</t>
        </r>
        <r>
          <rPr>
            <sz val="14"/>
            <rFont val="宋体"/>
            <charset val="134"/>
          </rPr>
          <t xml:space="preserve">
3001427 7/16 10950 pcs 唐金金一楼A7
3001378 7/17 50 pcs 新仓库</t>
        </r>
      </text>
    </comment>
    <comment ref="AC260" authorId="0">
      <text>
        <r>
          <rPr>
            <b/>
            <sz val="12"/>
            <rFont val="宋体"/>
            <charset val="134"/>
          </rPr>
          <t>Administrator:</t>
        </r>
        <r>
          <rPr>
            <sz val="12"/>
            <rFont val="宋体"/>
            <charset val="134"/>
          </rPr>
          <t xml:space="preserve">
3002618 7/19 24 pcs 华兴三楼B15</t>
        </r>
      </text>
    </comment>
    <comment ref="AE260" authorId="0">
      <text>
        <r>
          <rPr>
            <b/>
            <sz val="14"/>
            <rFont val="宋体"/>
            <charset val="134"/>
          </rPr>
          <t>Administrator:</t>
        </r>
        <r>
          <rPr>
            <sz val="14"/>
            <rFont val="宋体"/>
            <charset val="134"/>
          </rPr>
          <t xml:space="preserve">
6/28上 UPC贴纸 24 pcs
7/12上 客供亚马逊外箱贴纸 1 pcs</t>
        </r>
      </text>
    </comment>
    <comment ref="AC261" authorId="0">
      <text>
        <r>
          <rPr>
            <b/>
            <sz val="12"/>
            <rFont val="宋体"/>
            <charset val="134"/>
          </rPr>
          <t>Administrator:</t>
        </r>
        <r>
          <rPr>
            <sz val="12"/>
            <rFont val="宋体"/>
            <charset val="134"/>
          </rPr>
          <t xml:space="preserve">
3002618 7/19 24 pcs 华兴三楼B15
</t>
        </r>
      </text>
    </comment>
    <comment ref="AE261" authorId="0">
      <text>
        <r>
          <rPr>
            <b/>
            <sz val="14"/>
            <rFont val="宋体"/>
            <charset val="134"/>
          </rPr>
          <t>Administrator:</t>
        </r>
        <r>
          <rPr>
            <sz val="14"/>
            <rFont val="宋体"/>
            <charset val="134"/>
          </rPr>
          <t xml:space="preserve">
6/28上 UPC贴纸 24 pcs
7/12上 客供亚马逊外箱贴纸 1 pcs
</t>
        </r>
      </text>
    </comment>
    <comment ref="AC262" authorId="0">
      <text>
        <r>
          <rPr>
            <b/>
            <sz val="12"/>
            <rFont val="宋体"/>
            <charset val="134"/>
          </rPr>
          <t>Administrator:</t>
        </r>
        <r>
          <rPr>
            <sz val="12"/>
            <rFont val="宋体"/>
            <charset val="134"/>
          </rPr>
          <t xml:space="preserve">
3002618 7/19 48 pcs 华兴三楼B15
</t>
        </r>
      </text>
    </comment>
    <comment ref="AE262" authorId="0">
      <text>
        <r>
          <rPr>
            <b/>
            <sz val="14"/>
            <rFont val="宋体"/>
            <charset val="134"/>
          </rPr>
          <t>Administrator:</t>
        </r>
        <r>
          <rPr>
            <sz val="14"/>
            <rFont val="宋体"/>
            <charset val="134"/>
          </rPr>
          <t xml:space="preserve">
6/28上 UPC贴纸 48 pcs
7/12上 客供亚马逊外箱贴纸 2 pcs
</t>
        </r>
      </text>
    </comment>
    <comment ref="AC263" authorId="0">
      <text>
        <r>
          <rPr>
            <b/>
            <sz val="12"/>
            <rFont val="宋体"/>
            <charset val="134"/>
          </rPr>
          <t>Administrator:</t>
        </r>
        <r>
          <rPr>
            <sz val="12"/>
            <rFont val="宋体"/>
            <charset val="134"/>
          </rPr>
          <t xml:space="preserve">
3002618 7/19 48 pcs 华兴三楼B15
</t>
        </r>
      </text>
    </comment>
    <comment ref="AE263" authorId="0">
      <text>
        <r>
          <rPr>
            <b/>
            <sz val="14"/>
            <rFont val="宋体"/>
            <charset val="134"/>
          </rPr>
          <t>Administrator:</t>
        </r>
        <r>
          <rPr>
            <sz val="14"/>
            <rFont val="宋体"/>
            <charset val="134"/>
          </rPr>
          <t xml:space="preserve">
6/28上 UPC贴纸 48 pcs
7/12上 客供亚马逊外箱贴纸 2 pcs
</t>
        </r>
      </text>
    </comment>
    <comment ref="AC264" authorId="0">
      <text>
        <r>
          <rPr>
            <b/>
            <sz val="12"/>
            <rFont val="宋体"/>
            <charset val="134"/>
          </rPr>
          <t>Administrator:</t>
        </r>
        <r>
          <rPr>
            <sz val="12"/>
            <rFont val="宋体"/>
            <charset val="134"/>
          </rPr>
          <t xml:space="preserve">
3002618 7/19 24 pcs 华兴三楼B15
</t>
        </r>
      </text>
    </comment>
    <comment ref="AE264" authorId="0">
      <text>
        <r>
          <rPr>
            <b/>
            <sz val="14"/>
            <rFont val="宋体"/>
            <charset val="134"/>
          </rPr>
          <t>Administrator:</t>
        </r>
        <r>
          <rPr>
            <sz val="14"/>
            <rFont val="宋体"/>
            <charset val="134"/>
          </rPr>
          <t xml:space="preserve">
6/28上 UPC贴纸 24 pcs
7/12上 客供亚马逊外箱贴纸 1 pcs
</t>
        </r>
      </text>
    </comment>
    <comment ref="AC265" authorId="0">
      <text>
        <r>
          <rPr>
            <b/>
            <sz val="12"/>
            <rFont val="宋体"/>
            <charset val="134"/>
          </rPr>
          <t>Administrator:</t>
        </r>
        <r>
          <rPr>
            <sz val="12"/>
            <rFont val="宋体"/>
            <charset val="134"/>
          </rPr>
          <t xml:space="preserve">
3002618 7/19 24 pcs 华兴三楼B15
</t>
        </r>
      </text>
    </comment>
    <comment ref="AE265" authorId="0">
      <text>
        <r>
          <rPr>
            <b/>
            <sz val="14"/>
            <rFont val="宋体"/>
            <charset val="134"/>
          </rPr>
          <t>Administrator:</t>
        </r>
        <r>
          <rPr>
            <sz val="14"/>
            <rFont val="宋体"/>
            <charset val="134"/>
          </rPr>
          <t xml:space="preserve">
6/28上 UPC贴纸 24 pcs
7/12上 客供亚马逊外箱贴纸 1 pcs
</t>
        </r>
      </text>
    </comment>
    <comment ref="AC266" authorId="0">
      <text>
        <r>
          <rPr>
            <b/>
            <sz val="12"/>
            <rFont val="宋体"/>
            <charset val="134"/>
          </rPr>
          <t>Administrator:</t>
        </r>
        <r>
          <rPr>
            <sz val="12"/>
            <rFont val="宋体"/>
            <charset val="134"/>
          </rPr>
          <t xml:space="preserve">
3002618 7/19 24 pcs 华兴三楼B15
</t>
        </r>
      </text>
    </comment>
    <comment ref="AE266" authorId="0">
      <text>
        <r>
          <rPr>
            <b/>
            <sz val="14"/>
            <rFont val="宋体"/>
            <charset val="134"/>
          </rPr>
          <t>Administrator:</t>
        </r>
        <r>
          <rPr>
            <sz val="14"/>
            <rFont val="宋体"/>
            <charset val="134"/>
          </rPr>
          <t xml:space="preserve">
6/28上 UPC贴纸 24 pcs
7/12上 客供亚马逊外箱贴纸 1 pcs
</t>
        </r>
      </text>
    </comment>
    <comment ref="AC267" authorId="0">
      <text>
        <r>
          <rPr>
            <b/>
            <sz val="12"/>
            <rFont val="宋体"/>
            <charset val="134"/>
          </rPr>
          <t>Administrator:</t>
        </r>
        <r>
          <rPr>
            <sz val="12"/>
            <rFont val="宋体"/>
            <charset val="134"/>
          </rPr>
          <t xml:space="preserve">
3002618 7/19 48 pcs 华兴三楼B15
</t>
        </r>
      </text>
    </comment>
    <comment ref="AE267" authorId="0">
      <text>
        <r>
          <rPr>
            <b/>
            <sz val="14"/>
            <rFont val="宋体"/>
            <charset val="134"/>
          </rPr>
          <t>Administrator:</t>
        </r>
        <r>
          <rPr>
            <sz val="14"/>
            <rFont val="宋体"/>
            <charset val="134"/>
          </rPr>
          <t xml:space="preserve">
6/28上 UPC贴纸 48 pcs
7/12上 客供亚马逊外箱贴纸 2 pcs
</t>
        </r>
      </text>
    </comment>
    <comment ref="AC268" authorId="0">
      <text>
        <r>
          <rPr>
            <b/>
            <sz val="14"/>
            <rFont val="宋体"/>
            <charset val="134"/>
          </rPr>
          <t>Administrator:</t>
        </r>
        <r>
          <rPr>
            <sz val="14"/>
            <rFont val="宋体"/>
            <charset val="134"/>
          </rPr>
          <t xml:space="preserve">
3002616 7/19 13 pcs 华兴三楼B15
</t>
        </r>
      </text>
    </comment>
    <comment ref="AC269" authorId="0">
      <text>
        <r>
          <rPr>
            <b/>
            <sz val="14"/>
            <rFont val="宋体"/>
            <charset val="134"/>
          </rPr>
          <t>Administrator:</t>
        </r>
        <r>
          <rPr>
            <sz val="14"/>
            <rFont val="宋体"/>
            <charset val="134"/>
          </rPr>
          <t xml:space="preserve">
3002556 7/21 1001 pcs 华兴三楼A6</t>
        </r>
      </text>
    </comment>
    <comment ref="AE269" authorId="0">
      <text>
        <r>
          <rPr>
            <b/>
            <sz val="12"/>
            <rFont val="宋体"/>
            <charset val="134"/>
          </rPr>
          <t>Administrator:</t>
        </r>
        <r>
          <rPr>
            <sz val="12"/>
            <rFont val="宋体"/>
            <charset val="134"/>
          </rPr>
          <t xml:space="preserve">
7/3上 UPC贴纸 1001 pcs</t>
        </r>
      </text>
    </comment>
    <comment ref="AC270" authorId="0">
      <text>
        <r>
          <rPr>
            <b/>
            <sz val="14"/>
            <rFont val="宋体"/>
            <charset val="134"/>
          </rPr>
          <t>Administrator:</t>
        </r>
        <r>
          <rPr>
            <sz val="14"/>
            <rFont val="宋体"/>
            <charset val="134"/>
          </rPr>
          <t xml:space="preserve">
3002556 7/21 475 pcs 华兴三楼B8
</t>
        </r>
      </text>
    </comment>
    <comment ref="AE270" authorId="0">
      <text>
        <r>
          <rPr>
            <b/>
            <sz val="12"/>
            <rFont val="宋体"/>
            <charset val="134"/>
          </rPr>
          <t>Administrator:</t>
        </r>
        <r>
          <rPr>
            <sz val="12"/>
            <rFont val="宋体"/>
            <charset val="134"/>
          </rPr>
          <t xml:space="preserve">
7/3上 瑞典语警告语/进口商贴纸 475 pcs</t>
        </r>
      </text>
    </comment>
    <comment ref="AC271" authorId="0">
      <text>
        <r>
          <rPr>
            <b/>
            <sz val="14"/>
            <rFont val="宋体"/>
            <charset val="134"/>
          </rPr>
          <t>Administrator:</t>
        </r>
        <r>
          <rPr>
            <sz val="14"/>
            <rFont val="宋体"/>
            <charset val="134"/>
          </rPr>
          <t xml:space="preserve">
3002556 7/21 500 pcs 华兴三楼B8
</t>
        </r>
      </text>
    </comment>
    <comment ref="AE271" authorId="0">
      <text>
        <r>
          <rPr>
            <b/>
            <sz val="16"/>
            <rFont val="宋体"/>
            <charset val="134"/>
          </rPr>
          <t>Administrator:</t>
        </r>
        <r>
          <rPr>
            <sz val="16"/>
            <rFont val="宋体"/>
            <charset val="134"/>
          </rPr>
          <t xml:space="preserve">
6/30上 UPC条码贴纸 500 pcs</t>
        </r>
      </text>
    </comment>
    <comment ref="AC272" authorId="0">
      <text>
        <r>
          <rPr>
            <b/>
            <sz val="14"/>
            <rFont val="宋体"/>
            <charset val="134"/>
          </rPr>
          <t>Administrator:</t>
        </r>
        <r>
          <rPr>
            <sz val="14"/>
            <rFont val="宋体"/>
            <charset val="134"/>
          </rPr>
          <t xml:space="preserve">
3002556 7/21 200 pcs 华兴三楼A6
</t>
        </r>
      </text>
    </comment>
    <comment ref="AE272" authorId="0">
      <text>
        <r>
          <rPr>
            <b/>
            <sz val="14"/>
            <rFont val="宋体"/>
            <charset val="134"/>
          </rPr>
          <t>Administrator:</t>
        </r>
        <r>
          <rPr>
            <sz val="14"/>
            <rFont val="宋体"/>
            <charset val="134"/>
          </rPr>
          <t xml:space="preserve">
7/8上 进口商贴纸 200 pcs 
 UPC贴纸 200 pcs</t>
        </r>
      </text>
    </comment>
    <comment ref="AC273" authorId="0">
      <text>
        <r>
          <rPr>
            <b/>
            <sz val="14"/>
            <rFont val="宋体"/>
            <charset val="134"/>
          </rPr>
          <t>Administrator:</t>
        </r>
        <r>
          <rPr>
            <sz val="14"/>
            <rFont val="宋体"/>
            <charset val="134"/>
          </rPr>
          <t xml:space="preserve">
3002504 7/24 3480 pcs 莫B四楼C5</t>
        </r>
      </text>
    </comment>
    <comment ref="AE273" authorId="0">
      <text>
        <r>
          <rPr>
            <b/>
            <sz val="16"/>
            <rFont val="宋体"/>
            <charset val="134"/>
          </rPr>
          <t>Administrator:</t>
        </r>
        <r>
          <rPr>
            <sz val="16"/>
            <rFont val="宋体"/>
            <charset val="134"/>
          </rPr>
          <t xml:space="preserve">
7/12上 客供亚马逊外箱贴纸 290 pcs</t>
        </r>
      </text>
    </comment>
    <comment ref="AC274" authorId="0">
      <text>
        <r>
          <rPr>
            <b/>
            <sz val="14"/>
            <rFont val="宋体"/>
            <charset val="134"/>
          </rPr>
          <t>Administrator:</t>
        </r>
        <r>
          <rPr>
            <sz val="14"/>
            <rFont val="宋体"/>
            <charset val="134"/>
          </rPr>
          <t xml:space="preserve">
3002493 7/23 1656 pcs 华兴三楼A24</t>
        </r>
      </text>
    </comment>
    <comment ref="AE274" authorId="0">
      <text>
        <r>
          <rPr>
            <b/>
            <sz val="14"/>
            <rFont val="宋体"/>
            <charset val="134"/>
          </rPr>
          <t>Administrator:</t>
        </r>
        <r>
          <rPr>
            <sz val="14"/>
            <rFont val="宋体"/>
            <charset val="134"/>
          </rPr>
          <t xml:space="preserve">
7/12上 客供亚马逊外箱贴纸 138 pcs</t>
        </r>
      </text>
    </comment>
    <comment ref="AC275" authorId="0">
      <text>
        <r>
          <rPr>
            <b/>
            <sz val="14"/>
            <rFont val="宋体"/>
            <charset val="134"/>
          </rPr>
          <t>Administrator:</t>
        </r>
        <r>
          <rPr>
            <sz val="14"/>
            <rFont val="宋体"/>
            <charset val="134"/>
          </rPr>
          <t xml:space="preserve">
3002493 7/23 1560 pcs 华兴三楼A24
</t>
        </r>
      </text>
    </comment>
    <comment ref="AE275" authorId="0">
      <text>
        <r>
          <rPr>
            <b/>
            <sz val="14"/>
            <rFont val="宋体"/>
            <charset val="134"/>
          </rPr>
          <t>Administrator:</t>
        </r>
        <r>
          <rPr>
            <sz val="14"/>
            <rFont val="宋体"/>
            <charset val="134"/>
          </rPr>
          <t xml:space="preserve">
7/12上 客供亚马逊外箱贴纸 130 pcs</t>
        </r>
      </text>
    </comment>
    <comment ref="AC276" authorId="0">
      <text>
        <r>
          <rPr>
            <b/>
            <sz val="14"/>
            <rFont val="宋体"/>
            <charset val="134"/>
          </rPr>
          <t>Administrator:</t>
        </r>
        <r>
          <rPr>
            <sz val="14"/>
            <rFont val="宋体"/>
            <charset val="134"/>
          </rPr>
          <t xml:space="preserve">
3002493 7/23 1272 pcs 华兴三楼A23
</t>
        </r>
      </text>
    </comment>
    <comment ref="AE276" authorId="0">
      <text>
        <r>
          <rPr>
            <b/>
            <sz val="14"/>
            <rFont val="宋体"/>
            <charset val="134"/>
          </rPr>
          <t>Administrator:</t>
        </r>
        <r>
          <rPr>
            <sz val="14"/>
            <rFont val="宋体"/>
            <charset val="134"/>
          </rPr>
          <t xml:space="preserve">
7/12上 客供亚马逊外箱贴纸 106 pcs</t>
        </r>
      </text>
    </comment>
    <comment ref="AC277" authorId="0">
      <text>
        <r>
          <rPr>
            <b/>
            <sz val="14"/>
            <rFont val="宋体"/>
            <charset val="134"/>
          </rPr>
          <t>Administrator:</t>
        </r>
        <r>
          <rPr>
            <sz val="14"/>
            <rFont val="宋体"/>
            <charset val="134"/>
          </rPr>
          <t xml:space="preserve">
3002434 7/24 5232 pcs 华兴三楼A19</t>
        </r>
      </text>
    </comment>
    <comment ref="AE277" authorId="0">
      <text>
        <r>
          <rPr>
            <b/>
            <sz val="14"/>
            <rFont val="宋体"/>
            <charset val="134"/>
          </rPr>
          <t>Administrator:</t>
        </r>
        <r>
          <rPr>
            <sz val="14"/>
            <rFont val="宋体"/>
            <charset val="134"/>
          </rPr>
          <t xml:space="preserve">
7/12上 客供亚马逊外箱贴纸 436 pcs</t>
        </r>
      </text>
    </comment>
    <comment ref="AC278" authorId="0">
      <text>
        <r>
          <rPr>
            <b/>
            <sz val="14"/>
            <rFont val="宋体"/>
            <charset val="134"/>
          </rPr>
          <t>Administrator:</t>
        </r>
        <r>
          <rPr>
            <sz val="14"/>
            <rFont val="宋体"/>
            <charset val="134"/>
          </rPr>
          <t xml:space="preserve">
3002493 7/23 408 pcs 华兴三楼B17
</t>
        </r>
      </text>
    </comment>
    <comment ref="AE278" authorId="0">
      <text>
        <r>
          <rPr>
            <b/>
            <sz val="14"/>
            <rFont val="宋体"/>
            <charset val="134"/>
          </rPr>
          <t>Administrator:</t>
        </r>
        <r>
          <rPr>
            <sz val="14"/>
            <rFont val="宋体"/>
            <charset val="134"/>
          </rPr>
          <t xml:space="preserve">
7/12上 客供亚马逊外箱贴纸 34 pcs</t>
        </r>
      </text>
    </comment>
    <comment ref="AC279" authorId="0">
      <text>
        <r>
          <rPr>
            <b/>
            <sz val="14"/>
            <rFont val="宋体"/>
            <charset val="134"/>
          </rPr>
          <t>Administrator:</t>
        </r>
        <r>
          <rPr>
            <sz val="14"/>
            <rFont val="宋体"/>
            <charset val="134"/>
          </rPr>
          <t xml:space="preserve">
3002536 7/22 600 pcs 华兴三楼B8</t>
        </r>
      </text>
    </comment>
    <comment ref="AE279" authorId="0">
      <text>
        <r>
          <rPr>
            <b/>
            <sz val="14"/>
            <rFont val="宋体"/>
            <charset val="134"/>
          </rPr>
          <t>Administrator:</t>
        </r>
        <r>
          <rPr>
            <sz val="14"/>
            <rFont val="宋体"/>
            <charset val="134"/>
          </rPr>
          <t xml:space="preserve">
6/27上 UPC贴纸 600 pcs
 进口商贴纸 600 pcs
7/10上 客供价标贴纸 631 pcs</t>
        </r>
      </text>
    </comment>
    <comment ref="AC280" authorId="0">
      <text>
        <r>
          <rPr>
            <b/>
            <sz val="14"/>
            <rFont val="宋体"/>
            <charset val="134"/>
          </rPr>
          <t>Administrator:</t>
        </r>
        <r>
          <rPr>
            <sz val="14"/>
            <rFont val="宋体"/>
            <charset val="134"/>
          </rPr>
          <t xml:space="preserve">
3002434 7/24 19968 pcs 莫B四楼</t>
        </r>
      </text>
    </comment>
    <comment ref="AC281" authorId="0">
      <text>
        <r>
          <rPr>
            <b/>
            <sz val="14"/>
            <rFont val="宋体"/>
            <charset val="134"/>
          </rPr>
          <t>Administrator:</t>
        </r>
        <r>
          <rPr>
            <sz val="14"/>
            <rFont val="宋体"/>
            <charset val="134"/>
          </rPr>
          <t xml:space="preserve">
3002448 7/24 91 pcs 华兴三楼A15</t>
        </r>
      </text>
    </comment>
    <comment ref="AE281" authorId="0">
      <text>
        <r>
          <rPr>
            <b/>
            <sz val="14"/>
            <rFont val="宋体"/>
            <charset val="134"/>
          </rPr>
          <t>Administrator:</t>
        </r>
        <r>
          <rPr>
            <sz val="14"/>
            <rFont val="宋体"/>
            <charset val="134"/>
          </rPr>
          <t xml:space="preserve">
7/9上 KM外箱贴纸 7 pcs
7/16上 白色防盗贴纸 91 pcs</t>
        </r>
      </text>
    </comment>
    <comment ref="AC282" authorId="0">
      <text>
        <r>
          <rPr>
            <b/>
            <sz val="14"/>
            <rFont val="宋体"/>
            <charset val="134"/>
          </rPr>
          <t>Administrator:</t>
        </r>
        <r>
          <rPr>
            <sz val="14"/>
            <rFont val="宋体"/>
            <charset val="134"/>
          </rPr>
          <t xml:space="preserve">
3002422 7/25 1417 pcs 莫B四楼A6</t>
        </r>
      </text>
    </comment>
    <comment ref="AE282" authorId="0">
      <text>
        <r>
          <rPr>
            <b/>
            <sz val="14"/>
            <rFont val="宋体"/>
            <charset val="134"/>
          </rPr>
          <t>Administrator:</t>
        </r>
        <r>
          <rPr>
            <sz val="14"/>
            <rFont val="宋体"/>
            <charset val="134"/>
          </rPr>
          <t xml:space="preserve">
7/9上 KM外箱贴纸 109 pcs
7/16上 白色防盗贴纸 1417 pcs
</t>
        </r>
      </text>
    </comment>
    <comment ref="AC283" authorId="0">
      <text>
        <r>
          <rPr>
            <b/>
            <sz val="14"/>
            <rFont val="宋体"/>
            <charset val="134"/>
          </rPr>
          <t>Administrator:</t>
        </r>
        <r>
          <rPr>
            <sz val="14"/>
            <rFont val="宋体"/>
            <charset val="134"/>
          </rPr>
          <t xml:space="preserve">
3002107 7/26 5004 pcs 华兴三楼A18</t>
        </r>
      </text>
    </comment>
    <comment ref="AE283" authorId="0">
      <text>
        <r>
          <rPr>
            <b/>
            <sz val="12"/>
            <rFont val="宋体"/>
            <charset val="134"/>
          </rPr>
          <t>Administrator:</t>
        </r>
        <r>
          <rPr>
            <sz val="12"/>
            <rFont val="宋体"/>
            <charset val="134"/>
          </rPr>
          <t xml:space="preserve">
7/15上 外箱UCC贴纸  417 pcs</t>
        </r>
      </text>
    </comment>
    <comment ref="AC284" authorId="0">
      <text>
        <r>
          <rPr>
            <b/>
            <sz val="14"/>
            <rFont val="宋体"/>
            <charset val="134"/>
          </rPr>
          <t>Administrator:</t>
        </r>
        <r>
          <rPr>
            <sz val="14"/>
            <rFont val="宋体"/>
            <charset val="134"/>
          </rPr>
          <t xml:space="preserve">
3002042 7/30 2000 pcs 华兴三楼B9</t>
        </r>
      </text>
    </comment>
    <comment ref="AE284" authorId="0">
      <text>
        <r>
          <rPr>
            <b/>
            <sz val="14"/>
            <rFont val="宋体"/>
            <charset val="134"/>
          </rPr>
          <t>Administrator:</t>
        </r>
        <r>
          <rPr>
            <sz val="14"/>
            <rFont val="宋体"/>
            <charset val="134"/>
          </rPr>
          <t xml:space="preserve">
7/16上 客供价格贴纸 2100 pcs</t>
        </r>
      </text>
    </comment>
    <comment ref="AC285" authorId="0">
      <text>
        <r>
          <rPr>
            <b/>
            <sz val="14"/>
            <rFont val="宋体"/>
            <charset val="134"/>
          </rPr>
          <t>Administrator:</t>
        </r>
        <r>
          <rPr>
            <sz val="14"/>
            <rFont val="宋体"/>
            <charset val="134"/>
          </rPr>
          <t xml:space="preserve">
3002042 7/30 3800 pcs 华兴三楼B8</t>
        </r>
      </text>
    </comment>
    <comment ref="AE285" authorId="0">
      <text>
        <r>
          <rPr>
            <b/>
            <sz val="14"/>
            <rFont val="宋体"/>
            <charset val="134"/>
          </rPr>
          <t>Administrator:</t>
        </r>
        <r>
          <rPr>
            <sz val="14"/>
            <rFont val="宋体"/>
            <charset val="134"/>
          </rPr>
          <t xml:space="preserve">
6/27上 UPC贴纸 3800 pcs
 进口商贴纸 3800 pcs
7/17上 客供价格贴纸 3835 pcs</t>
        </r>
      </text>
    </comment>
    <comment ref="AC286" authorId="0">
      <text>
        <r>
          <rPr>
            <b/>
            <sz val="14"/>
            <rFont val="宋体"/>
            <charset val="134"/>
          </rPr>
          <t>Administrator:</t>
        </r>
        <r>
          <rPr>
            <sz val="14"/>
            <rFont val="宋体"/>
            <charset val="134"/>
          </rPr>
          <t xml:space="preserve">
3002039 7/31 2000 pcs</t>
        </r>
      </text>
    </comment>
    <comment ref="AC287" authorId="0">
      <text>
        <r>
          <rPr>
            <b/>
            <sz val="14"/>
            <rFont val="宋体"/>
            <charset val="134"/>
          </rPr>
          <t>Administrator:</t>
        </r>
        <r>
          <rPr>
            <sz val="14"/>
            <rFont val="宋体"/>
            <charset val="134"/>
          </rPr>
          <t xml:space="preserve">
3002039 7/31 1500 pcs</t>
        </r>
      </text>
    </comment>
    <comment ref="AC288" authorId="0">
      <text>
        <r>
          <rPr>
            <b/>
            <sz val="14"/>
            <rFont val="宋体"/>
            <charset val="134"/>
          </rPr>
          <t>Administrator:</t>
        </r>
        <r>
          <rPr>
            <sz val="14"/>
            <rFont val="宋体"/>
            <charset val="134"/>
          </rPr>
          <t xml:space="preserve">
3002166 8/2 996 pcs 华兴三楼B16</t>
        </r>
      </text>
    </comment>
    <comment ref="AE288" authorId="0">
      <text>
        <r>
          <rPr>
            <b/>
            <sz val="14"/>
            <rFont val="宋体"/>
            <charset val="134"/>
          </rPr>
          <t>Administrator:</t>
        </r>
        <r>
          <rPr>
            <sz val="14"/>
            <rFont val="宋体"/>
            <charset val="134"/>
          </rPr>
          <t xml:space="preserve">
7/16上 客供价格贴纸 1096 pcs</t>
        </r>
      </text>
    </comment>
    <comment ref="AC289" authorId="0">
      <text>
        <r>
          <rPr>
            <b/>
            <sz val="14"/>
            <rFont val="宋体"/>
            <charset val="134"/>
          </rPr>
          <t>Administrator:</t>
        </r>
        <r>
          <rPr>
            <sz val="14"/>
            <rFont val="宋体"/>
            <charset val="134"/>
          </rPr>
          <t xml:space="preserve">
3002166 8/2 900 pcs 华兴三楼A22</t>
        </r>
      </text>
    </comment>
    <comment ref="AE289" authorId="0">
      <text>
        <r>
          <rPr>
            <b/>
            <sz val="14"/>
            <rFont val="宋体"/>
            <charset val="134"/>
          </rPr>
          <t>Administrator:</t>
        </r>
        <r>
          <rPr>
            <sz val="14"/>
            <rFont val="宋体"/>
            <charset val="134"/>
          </rPr>
          <t xml:space="preserve">
7/16上 客供价格贴纸 990 pcs</t>
        </r>
      </text>
    </comment>
    <comment ref="AC290" authorId="0">
      <text>
        <r>
          <rPr>
            <b/>
            <sz val="14"/>
            <rFont val="宋体"/>
            <charset val="134"/>
          </rPr>
          <t>Administrator:</t>
        </r>
        <r>
          <rPr>
            <sz val="14"/>
            <rFont val="宋体"/>
            <charset val="134"/>
          </rPr>
          <t xml:space="preserve">
3002165 8/2 600 pcs 新仓库一楼B6</t>
        </r>
      </text>
    </comment>
    <comment ref="AE290" authorId="0">
      <text>
        <r>
          <rPr>
            <b/>
            <sz val="14"/>
            <rFont val="宋体"/>
            <charset val="134"/>
          </rPr>
          <t>Administrator:</t>
        </r>
        <r>
          <rPr>
            <sz val="14"/>
            <rFont val="宋体"/>
            <charset val="134"/>
          </rPr>
          <t xml:space="preserve">
7/16上 客供价格贴纸 660 pcs</t>
        </r>
      </text>
    </comment>
    <comment ref="AC291" authorId="0">
      <text>
        <r>
          <rPr>
            <b/>
            <sz val="14"/>
            <rFont val="宋体"/>
            <charset val="134"/>
          </rPr>
          <t>Administrator:</t>
        </r>
        <r>
          <rPr>
            <sz val="14"/>
            <rFont val="宋体"/>
            <charset val="134"/>
          </rPr>
          <t xml:space="preserve">
3002165 8/2 996 pcs 新仓库一楼B8</t>
        </r>
      </text>
    </comment>
    <comment ref="AE291" authorId="0">
      <text>
        <r>
          <rPr>
            <b/>
            <sz val="14"/>
            <rFont val="宋体"/>
            <charset val="134"/>
          </rPr>
          <t>Administrator:</t>
        </r>
        <r>
          <rPr>
            <sz val="14"/>
            <rFont val="宋体"/>
            <charset val="134"/>
          </rPr>
          <t xml:space="preserve">
7/16上 客供价格贴纸 1096 pcs</t>
        </r>
      </text>
    </comment>
    <comment ref="AC292" authorId="0">
      <text>
        <r>
          <rPr>
            <b/>
            <sz val="14"/>
            <rFont val="宋体"/>
            <charset val="134"/>
          </rPr>
          <t>Administrator:</t>
        </r>
        <r>
          <rPr>
            <sz val="14"/>
            <rFont val="宋体"/>
            <charset val="134"/>
          </rPr>
          <t xml:space="preserve">
3002165 8/2 600 pcs 新仓库一楼B6
</t>
        </r>
      </text>
    </comment>
    <comment ref="AE292" authorId="0">
      <text>
        <r>
          <rPr>
            <b/>
            <sz val="14"/>
            <rFont val="宋体"/>
            <charset val="134"/>
          </rPr>
          <t>Administrator:</t>
        </r>
        <r>
          <rPr>
            <sz val="14"/>
            <rFont val="宋体"/>
            <charset val="134"/>
          </rPr>
          <t xml:space="preserve">
7/16上 客供价格贴纸 660 pcs</t>
        </r>
      </text>
    </comment>
    <comment ref="AC293" authorId="0">
      <text>
        <r>
          <rPr>
            <b/>
            <sz val="14"/>
            <rFont val="宋体"/>
            <charset val="134"/>
          </rPr>
          <t>Administrator:</t>
        </r>
        <r>
          <rPr>
            <sz val="14"/>
            <rFont val="宋体"/>
            <charset val="134"/>
          </rPr>
          <t xml:space="preserve">
3002165 8/2 804 pcs 新仓库一楼A10
</t>
        </r>
      </text>
    </comment>
    <comment ref="AE293" authorId="0">
      <text>
        <r>
          <rPr>
            <b/>
            <sz val="14"/>
            <rFont val="宋体"/>
            <charset val="134"/>
          </rPr>
          <t>Administrator:</t>
        </r>
        <r>
          <rPr>
            <sz val="14"/>
            <rFont val="宋体"/>
            <charset val="134"/>
          </rPr>
          <t xml:space="preserve">
7/16上 客供价格贴纸 885 pcs</t>
        </r>
      </text>
    </comment>
    <comment ref="AC294" authorId="0">
      <text>
        <r>
          <rPr>
            <b/>
            <sz val="14"/>
            <rFont val="宋体"/>
            <charset val="134"/>
          </rPr>
          <t>Administrator:</t>
        </r>
        <r>
          <rPr>
            <sz val="14"/>
            <rFont val="宋体"/>
            <charset val="134"/>
          </rPr>
          <t xml:space="preserve">
3002165 8/2 600 pcs 新仓库一楼A10
</t>
        </r>
      </text>
    </comment>
    <comment ref="AE294" authorId="0">
      <text>
        <r>
          <rPr>
            <b/>
            <sz val="14"/>
            <rFont val="宋体"/>
            <charset val="134"/>
          </rPr>
          <t>Administrator:</t>
        </r>
        <r>
          <rPr>
            <sz val="14"/>
            <rFont val="宋体"/>
            <charset val="134"/>
          </rPr>
          <t xml:space="preserve">
7/16上 客供价格贴纸 660 pcs</t>
        </r>
      </text>
    </comment>
    <comment ref="AC295" authorId="0">
      <text>
        <r>
          <rPr>
            <b/>
            <sz val="14"/>
            <rFont val="宋体"/>
            <charset val="134"/>
          </rPr>
          <t>Administrator:</t>
        </r>
        <r>
          <rPr>
            <sz val="14"/>
            <rFont val="宋体"/>
            <charset val="134"/>
          </rPr>
          <t xml:space="preserve">
3002165 8/2 900 pcs 新仓库一楼B10
</t>
        </r>
      </text>
    </comment>
    <comment ref="AE295" authorId="0">
      <text>
        <r>
          <rPr>
            <b/>
            <sz val="14"/>
            <rFont val="宋体"/>
            <charset val="134"/>
          </rPr>
          <t>Administrator:</t>
        </r>
        <r>
          <rPr>
            <sz val="14"/>
            <rFont val="宋体"/>
            <charset val="134"/>
          </rPr>
          <t xml:space="preserve">
7/16上 客供价格贴纸 990 pcs</t>
        </r>
      </text>
    </comment>
    <comment ref="AC296" authorId="0">
      <text>
        <r>
          <rPr>
            <b/>
            <sz val="14"/>
            <rFont val="宋体"/>
            <charset val="134"/>
          </rPr>
          <t>Administrator:</t>
        </r>
        <r>
          <rPr>
            <sz val="14"/>
            <rFont val="宋体"/>
            <charset val="134"/>
          </rPr>
          <t xml:space="preserve">
3002165 8/2 1200 pcs 新仓库一楼B6
</t>
        </r>
      </text>
    </comment>
    <comment ref="AE296" authorId="0">
      <text>
        <r>
          <rPr>
            <b/>
            <sz val="14"/>
            <rFont val="宋体"/>
            <charset val="134"/>
          </rPr>
          <t>Administrator:</t>
        </r>
        <r>
          <rPr>
            <sz val="14"/>
            <rFont val="宋体"/>
            <charset val="134"/>
          </rPr>
          <t xml:space="preserve">
7/16上 客供价格贴纸 1320 pcs</t>
        </r>
      </text>
    </comment>
    <comment ref="AC297" authorId="0">
      <text>
        <r>
          <rPr>
            <b/>
            <sz val="14"/>
            <rFont val="宋体"/>
            <charset val="134"/>
          </rPr>
          <t>Administrator:</t>
        </r>
        <r>
          <rPr>
            <sz val="14"/>
            <rFont val="宋体"/>
            <charset val="134"/>
          </rPr>
          <t xml:space="preserve">
3002165 8/2 900 pcs 新仓库一楼B6
</t>
        </r>
      </text>
    </comment>
    <comment ref="AE297" authorId="0">
      <text>
        <r>
          <rPr>
            <b/>
            <sz val="14"/>
            <rFont val="宋体"/>
            <charset val="134"/>
          </rPr>
          <t>Administrator:</t>
        </r>
        <r>
          <rPr>
            <sz val="14"/>
            <rFont val="宋体"/>
            <charset val="134"/>
          </rPr>
          <t xml:space="preserve">
7/16上 客供价格贴纸 990 pcs</t>
        </r>
      </text>
    </comment>
    <comment ref="AC298" authorId="0">
      <text>
        <r>
          <rPr>
            <b/>
            <sz val="14"/>
            <rFont val="宋体"/>
            <charset val="134"/>
          </rPr>
          <t>Administrator:</t>
        </r>
        <r>
          <rPr>
            <sz val="14"/>
            <rFont val="宋体"/>
            <charset val="134"/>
          </rPr>
          <t xml:space="preserve">
3002139 8/2 896 pcs 华兴三楼B1</t>
        </r>
      </text>
    </comment>
    <comment ref="AE298" authorId="0">
      <text>
        <r>
          <rPr>
            <b/>
            <sz val="14"/>
            <rFont val="宋体"/>
            <charset val="134"/>
          </rPr>
          <t>Administrator:</t>
        </r>
        <r>
          <rPr>
            <sz val="14"/>
            <rFont val="宋体"/>
            <charset val="134"/>
          </rPr>
          <t xml:space="preserve">
7/16上 客供价格贴纸 986 pcs</t>
        </r>
      </text>
    </comment>
    <comment ref="AC299" authorId="0">
      <text>
        <r>
          <rPr>
            <b/>
            <sz val="14"/>
            <rFont val="宋体"/>
            <charset val="134"/>
          </rPr>
          <t>Administrator:</t>
        </r>
        <r>
          <rPr>
            <sz val="14"/>
            <rFont val="宋体"/>
            <charset val="134"/>
          </rPr>
          <t xml:space="preserve">
3002143 8/2 504 pcs 华兴三楼B3
</t>
        </r>
      </text>
    </comment>
    <comment ref="AE299" authorId="0">
      <text>
        <r>
          <rPr>
            <b/>
            <sz val="16"/>
            <rFont val="宋体"/>
            <charset val="134"/>
          </rPr>
          <t>Administrator:</t>
        </r>
        <r>
          <rPr>
            <sz val="16"/>
            <rFont val="宋体"/>
            <charset val="134"/>
          </rPr>
          <t xml:space="preserve">
7/11上 客人白色Cat.label 504 pcs</t>
        </r>
      </text>
    </comment>
    <comment ref="AC300" authorId="0">
      <text>
        <r>
          <rPr>
            <b/>
            <sz val="14"/>
            <rFont val="宋体"/>
            <charset val="134"/>
          </rPr>
          <t>Administrator:</t>
        </r>
        <r>
          <rPr>
            <sz val="14"/>
            <rFont val="宋体"/>
            <charset val="134"/>
          </rPr>
          <t xml:space="preserve">
3002139 8/2 1200 pcs 华兴三楼B5
</t>
        </r>
      </text>
    </comment>
    <comment ref="AE300" authorId="0">
      <text>
        <r>
          <rPr>
            <b/>
            <sz val="14"/>
            <rFont val="宋体"/>
            <charset val="134"/>
          </rPr>
          <t>Administrator:</t>
        </r>
        <r>
          <rPr>
            <sz val="14"/>
            <rFont val="宋体"/>
            <charset val="134"/>
          </rPr>
          <t xml:space="preserve">
7/16上 客供价格贴纸 1320 pcs</t>
        </r>
      </text>
    </comment>
    <comment ref="AC301" authorId="0">
      <text>
        <r>
          <rPr>
            <b/>
            <sz val="14"/>
            <rFont val="宋体"/>
            <charset val="134"/>
          </rPr>
          <t>Administrator:</t>
        </r>
        <r>
          <rPr>
            <sz val="14"/>
            <rFont val="宋体"/>
            <charset val="134"/>
          </rPr>
          <t xml:space="preserve">
3002139 8/2 896 pcs 华兴三楼B3
</t>
        </r>
      </text>
    </comment>
    <comment ref="AE301" authorId="0">
      <text>
        <r>
          <rPr>
            <b/>
            <sz val="14"/>
            <rFont val="宋体"/>
            <charset val="134"/>
          </rPr>
          <t>Administrator:</t>
        </r>
        <r>
          <rPr>
            <sz val="14"/>
            <rFont val="宋体"/>
            <charset val="134"/>
          </rPr>
          <t xml:space="preserve">
7/16上 客供价格贴纸 986 pcs</t>
        </r>
      </text>
    </comment>
    <comment ref="AC302" authorId="0">
      <text>
        <r>
          <rPr>
            <b/>
            <sz val="14"/>
            <rFont val="宋体"/>
            <charset val="134"/>
          </rPr>
          <t>Administrator:</t>
        </r>
        <r>
          <rPr>
            <sz val="14"/>
            <rFont val="宋体"/>
            <charset val="134"/>
          </rPr>
          <t xml:space="preserve">
3002139 8/2 600 pcs 华兴三楼A31
</t>
        </r>
      </text>
    </comment>
    <comment ref="AE302" authorId="0">
      <text>
        <r>
          <rPr>
            <b/>
            <sz val="14"/>
            <rFont val="宋体"/>
            <charset val="134"/>
          </rPr>
          <t>Administrator:</t>
        </r>
        <r>
          <rPr>
            <sz val="14"/>
            <rFont val="宋体"/>
            <charset val="134"/>
          </rPr>
          <t xml:space="preserve">
7/16上 客供价格贴纸 660 pcs</t>
        </r>
      </text>
    </comment>
    <comment ref="AC303" authorId="0">
      <text>
        <r>
          <rPr>
            <b/>
            <sz val="14"/>
            <rFont val="宋体"/>
            <charset val="134"/>
          </rPr>
          <t>Administrator:</t>
        </r>
        <r>
          <rPr>
            <sz val="14"/>
            <rFont val="宋体"/>
            <charset val="134"/>
          </rPr>
          <t xml:space="preserve">
3002139 8/2 800 pcs 华兴三楼A7
</t>
        </r>
      </text>
    </comment>
    <comment ref="AE303" authorId="0">
      <text>
        <r>
          <rPr>
            <b/>
            <sz val="14"/>
            <rFont val="宋体"/>
            <charset val="134"/>
          </rPr>
          <t>Administrator:</t>
        </r>
        <r>
          <rPr>
            <sz val="14"/>
            <rFont val="宋体"/>
            <charset val="134"/>
          </rPr>
          <t xml:space="preserve">
7/16上 客供价格贴纸 880 pcs</t>
        </r>
      </text>
    </comment>
    <comment ref="AC304" authorId="0">
      <text>
        <r>
          <rPr>
            <b/>
            <sz val="14"/>
            <rFont val="宋体"/>
            <charset val="134"/>
          </rPr>
          <t>Administrator:</t>
        </r>
        <r>
          <rPr>
            <sz val="14"/>
            <rFont val="宋体"/>
            <charset val="134"/>
          </rPr>
          <t xml:space="preserve">
3002139 8/2 1000 pcs 华兴三楼A19
</t>
        </r>
      </text>
    </comment>
    <comment ref="AE304" authorId="0">
      <text>
        <r>
          <rPr>
            <b/>
            <sz val="14"/>
            <rFont val="宋体"/>
            <charset val="134"/>
          </rPr>
          <t>Administrator:</t>
        </r>
        <r>
          <rPr>
            <sz val="14"/>
            <rFont val="宋体"/>
            <charset val="134"/>
          </rPr>
          <t xml:space="preserve">
7/16上 客供价格贴纸 1100 pcs</t>
        </r>
      </text>
    </comment>
    <comment ref="AC305" authorId="0">
      <text>
        <r>
          <rPr>
            <b/>
            <sz val="14"/>
            <rFont val="宋体"/>
            <charset val="134"/>
          </rPr>
          <t>Administrator:</t>
        </r>
        <r>
          <rPr>
            <sz val="14"/>
            <rFont val="宋体"/>
            <charset val="134"/>
          </rPr>
          <t xml:space="preserve">
3002139 8/2 600 pcs 华兴三楼A23
</t>
        </r>
      </text>
    </comment>
    <comment ref="AE305" authorId="0">
      <text>
        <r>
          <rPr>
            <b/>
            <sz val="14"/>
            <rFont val="宋体"/>
            <charset val="134"/>
          </rPr>
          <t>Administrator:</t>
        </r>
        <r>
          <rPr>
            <sz val="14"/>
            <rFont val="宋体"/>
            <charset val="134"/>
          </rPr>
          <t xml:space="preserve">
7/16上 客供价格贴纸 660 pcs</t>
        </r>
      </text>
    </comment>
    <comment ref="AC306" authorId="0">
      <text>
        <r>
          <rPr>
            <b/>
            <sz val="14"/>
            <rFont val="宋体"/>
            <charset val="134"/>
          </rPr>
          <t>Administrator:</t>
        </r>
        <r>
          <rPr>
            <sz val="14"/>
            <rFont val="宋体"/>
            <charset val="134"/>
          </rPr>
          <t xml:space="preserve">
3002139 8/2 592 pcs 华兴三楼A23
3002389 8/5 8 pcs A23</t>
        </r>
      </text>
    </comment>
    <comment ref="AE306" authorId="0">
      <text>
        <r>
          <rPr>
            <b/>
            <sz val="14"/>
            <rFont val="宋体"/>
            <charset val="134"/>
          </rPr>
          <t>Administrator:</t>
        </r>
        <r>
          <rPr>
            <sz val="14"/>
            <rFont val="宋体"/>
            <charset val="134"/>
          </rPr>
          <t xml:space="preserve">
7/16上 客供价格贴纸 660 pcs</t>
        </r>
      </text>
    </comment>
    <comment ref="AC307" authorId="0">
      <text>
        <r>
          <rPr>
            <b/>
            <sz val="14"/>
            <rFont val="宋体"/>
            <charset val="134"/>
          </rPr>
          <t>Administrator:</t>
        </r>
        <r>
          <rPr>
            <sz val="14"/>
            <rFont val="宋体"/>
            <charset val="134"/>
          </rPr>
          <t xml:space="preserve">
3002139 8/2 896 pcs 华兴三楼B4</t>
        </r>
      </text>
    </comment>
    <comment ref="AE307" authorId="0">
      <text>
        <r>
          <rPr>
            <b/>
            <sz val="14"/>
            <rFont val="宋体"/>
            <charset val="134"/>
          </rPr>
          <t>Administrator:</t>
        </r>
        <r>
          <rPr>
            <sz val="14"/>
            <rFont val="宋体"/>
            <charset val="134"/>
          </rPr>
          <t xml:space="preserve">
7/16上 客供价格贴纸 986 pcs</t>
        </r>
      </text>
    </comment>
    <comment ref="AC308" authorId="0">
      <text>
        <r>
          <rPr>
            <b/>
            <sz val="14"/>
            <rFont val="宋体"/>
            <charset val="134"/>
          </rPr>
          <t>Administrator:</t>
        </r>
        <r>
          <rPr>
            <sz val="14"/>
            <rFont val="宋体"/>
            <charset val="134"/>
          </rPr>
          <t xml:space="preserve">
3002139 8/2 1000 pcs 华兴三楼B5
</t>
        </r>
      </text>
    </comment>
    <comment ref="AE308" authorId="0">
      <text>
        <r>
          <rPr>
            <b/>
            <sz val="14"/>
            <rFont val="宋体"/>
            <charset val="134"/>
          </rPr>
          <t>Administrator:</t>
        </r>
        <r>
          <rPr>
            <sz val="14"/>
            <rFont val="宋体"/>
            <charset val="134"/>
          </rPr>
          <t xml:space="preserve">
7/16上 客供价格贴纸 1100 pcs</t>
        </r>
      </text>
    </comment>
    <comment ref="AC309" authorId="0">
      <text>
        <r>
          <rPr>
            <b/>
            <sz val="14"/>
            <rFont val="宋体"/>
            <charset val="134"/>
          </rPr>
          <t>Administrator:</t>
        </r>
        <r>
          <rPr>
            <sz val="14"/>
            <rFont val="宋体"/>
            <charset val="134"/>
          </rPr>
          <t xml:space="preserve">
3002370 8/4 9990 pcs 备3箱 A1楼B8
3002365 8/4 35010 pcs 华兴一楼12区</t>
        </r>
      </text>
    </comment>
    <comment ref="AE309" authorId="0">
      <text>
        <r>
          <rPr>
            <b/>
            <sz val="12"/>
            <rFont val="宋体"/>
            <charset val="134"/>
          </rPr>
          <t>Administrator:</t>
        </r>
        <r>
          <rPr>
            <sz val="12"/>
            <rFont val="宋体"/>
            <charset val="134"/>
          </rPr>
          <t xml:space="preserve">
7/10上 客供白色防盗贴纸 45000 pcs
7/16上 彩色贴纸 15000 pcs
</t>
        </r>
      </text>
    </comment>
    <comment ref="AC310" authorId="0">
      <text>
        <r>
          <rPr>
            <b/>
            <sz val="14"/>
            <rFont val="宋体"/>
            <charset val="134"/>
          </rPr>
          <t>Administrator:</t>
        </r>
        <r>
          <rPr>
            <sz val="14"/>
            <rFont val="宋体"/>
            <charset val="134"/>
          </rPr>
          <t xml:space="preserve">
3002143 8/2 800 pcs 华兴三楼B3
</t>
        </r>
      </text>
    </comment>
    <comment ref="AE310" authorId="0">
      <text>
        <r>
          <rPr>
            <b/>
            <sz val="14"/>
            <rFont val="宋体"/>
            <charset val="134"/>
          </rPr>
          <t>Administrator:</t>
        </r>
        <r>
          <rPr>
            <sz val="14"/>
            <rFont val="宋体"/>
            <charset val="134"/>
          </rPr>
          <t xml:space="preserve">
7/16上 进口商贴纸 800 pcs
 UPC贴纸 800 pcs</t>
        </r>
      </text>
    </comment>
    <comment ref="AC311" authorId="0">
      <text>
        <r>
          <rPr>
            <b/>
            <sz val="14"/>
            <rFont val="宋体"/>
            <charset val="134"/>
          </rPr>
          <t>Administrator:</t>
        </r>
        <r>
          <rPr>
            <sz val="14"/>
            <rFont val="宋体"/>
            <charset val="134"/>
          </rPr>
          <t xml:space="preserve">
3002312 8/8 600 pcs 华兴三楼B13</t>
        </r>
      </text>
    </comment>
    <comment ref="AE311" authorId="0">
      <text>
        <r>
          <rPr>
            <b/>
            <sz val="12"/>
            <rFont val="宋体"/>
            <charset val="134"/>
          </rPr>
          <t>Administrator:</t>
        </r>
        <r>
          <rPr>
            <sz val="12"/>
            <rFont val="宋体"/>
            <charset val="134"/>
          </rPr>
          <t xml:space="preserve">
6/10上 空白贴纸 2400 pcs</t>
        </r>
      </text>
    </comment>
    <comment ref="AC312" authorId="0">
      <text>
        <r>
          <rPr>
            <b/>
            <sz val="14"/>
            <rFont val="宋体"/>
            <charset val="134"/>
          </rPr>
          <t>Administrator:</t>
        </r>
        <r>
          <rPr>
            <sz val="14"/>
            <rFont val="宋体"/>
            <charset val="134"/>
          </rPr>
          <t xml:space="preserve">
3002362 8/5 3000 pcs 莫B四楼B8</t>
        </r>
      </text>
    </comment>
    <comment ref="AE312" authorId="0">
      <text>
        <r>
          <rPr>
            <b/>
            <sz val="14"/>
            <rFont val="宋体"/>
            <charset val="134"/>
          </rPr>
          <t>Administrator:</t>
        </r>
        <r>
          <rPr>
            <sz val="14"/>
            <rFont val="宋体"/>
            <charset val="134"/>
          </rPr>
          <t xml:space="preserve">
7/16上 客供价格贴纸 3150 pcs</t>
        </r>
      </text>
    </comment>
    <comment ref="AC313" authorId="0">
      <text>
        <r>
          <rPr>
            <b/>
            <sz val="14"/>
            <rFont val="宋体"/>
            <charset val="134"/>
          </rPr>
          <t>Administrator:</t>
        </r>
        <r>
          <rPr>
            <sz val="14"/>
            <rFont val="宋体"/>
            <charset val="134"/>
          </rPr>
          <t xml:space="preserve">
3002331 8/6 600 pcs 华兴三楼A27</t>
        </r>
      </text>
    </comment>
    <comment ref="AE313" authorId="0">
      <text>
        <r>
          <rPr>
            <b/>
            <sz val="14"/>
            <rFont val="宋体"/>
            <charset val="134"/>
          </rPr>
          <t>Administrator:</t>
        </r>
        <r>
          <rPr>
            <sz val="14"/>
            <rFont val="宋体"/>
            <charset val="134"/>
          </rPr>
          <t xml:space="preserve">
7/16上 客供价格贴纸 630 pcs</t>
        </r>
      </text>
    </comment>
    <comment ref="AC314" authorId="0">
      <text>
        <r>
          <rPr>
            <b/>
            <sz val="14"/>
            <rFont val="宋体"/>
            <charset val="134"/>
          </rPr>
          <t>Administrator:</t>
        </r>
        <r>
          <rPr>
            <sz val="14"/>
            <rFont val="宋体"/>
            <charset val="134"/>
          </rPr>
          <t xml:space="preserve">
3002331 8/6 3000 pcs 华兴三楼A28</t>
        </r>
      </text>
    </comment>
    <comment ref="AE314" authorId="0">
      <text>
        <r>
          <rPr>
            <b/>
            <sz val="14"/>
            <rFont val="宋体"/>
            <charset val="134"/>
          </rPr>
          <t>Administrator:</t>
        </r>
        <r>
          <rPr>
            <sz val="14"/>
            <rFont val="宋体"/>
            <charset val="134"/>
          </rPr>
          <t xml:space="preserve">
7/16上 客供价格贴纸 3150 pcs</t>
        </r>
      </text>
    </comment>
    <comment ref="AC315" authorId="0">
      <text>
        <r>
          <rPr>
            <b/>
            <sz val="14"/>
            <rFont val="宋体"/>
            <charset val="134"/>
          </rPr>
          <t>Administrator:</t>
        </r>
        <r>
          <rPr>
            <sz val="14"/>
            <rFont val="宋体"/>
            <charset val="134"/>
          </rPr>
          <t xml:space="preserve">
3002362 8/5 2500 pcs 莫四楼A7</t>
        </r>
      </text>
    </comment>
    <comment ref="AE315" authorId="0">
      <text>
        <r>
          <rPr>
            <b/>
            <sz val="14"/>
            <rFont val="宋体"/>
            <charset val="134"/>
          </rPr>
          <t>Administrator:</t>
        </r>
        <r>
          <rPr>
            <sz val="14"/>
            <rFont val="宋体"/>
            <charset val="134"/>
          </rPr>
          <t xml:space="preserve">
7/16上 进口商贴纸 2500 pcs
 UPC贴纸 2500 pcs</t>
        </r>
      </text>
    </comment>
    <comment ref="AC316" authorId="0">
      <text>
        <r>
          <rPr>
            <b/>
            <sz val="14"/>
            <rFont val="宋体"/>
            <charset val="134"/>
          </rPr>
          <t>Administrator:</t>
        </r>
        <r>
          <rPr>
            <sz val="14"/>
            <rFont val="宋体"/>
            <charset val="134"/>
          </rPr>
          <t xml:space="preserve">
3002331 8/6 200 pcs 华兴三楼B14</t>
        </r>
      </text>
    </comment>
    <comment ref="AC317" authorId="0">
      <text>
        <r>
          <rPr>
            <b/>
            <sz val="14"/>
            <rFont val="宋体"/>
            <charset val="134"/>
          </rPr>
          <t>Administrator:</t>
        </r>
        <r>
          <rPr>
            <sz val="14"/>
            <rFont val="宋体"/>
            <charset val="134"/>
          </rPr>
          <t xml:space="preserve">
3002331 8/6 600 pcs 华兴三楼A27</t>
        </r>
      </text>
    </comment>
    <comment ref="AE317" authorId="0">
      <text>
        <r>
          <rPr>
            <b/>
            <sz val="12"/>
            <rFont val="宋体"/>
            <charset val="134"/>
          </rPr>
          <t>Administrator:</t>
        </r>
        <r>
          <rPr>
            <sz val="12"/>
            <rFont val="宋体"/>
            <charset val="134"/>
          </rPr>
          <t xml:space="preserve">
7/10上 客供价格贴纸 636 pcs</t>
        </r>
      </text>
    </comment>
    <comment ref="AC318" authorId="0">
      <text>
        <r>
          <rPr>
            <b/>
            <sz val="14"/>
            <rFont val="宋体"/>
            <charset val="134"/>
          </rPr>
          <t>Administrator:</t>
        </r>
        <r>
          <rPr>
            <sz val="14"/>
            <rFont val="宋体"/>
            <charset val="134"/>
          </rPr>
          <t xml:space="preserve">
3002318 8/7 1200 pcs 莫A一楼A6</t>
        </r>
      </text>
    </comment>
    <comment ref="AE318" authorId="0">
      <text>
        <r>
          <rPr>
            <b/>
            <sz val="14"/>
            <rFont val="宋体"/>
            <charset val="134"/>
          </rPr>
          <t>Administrator:</t>
        </r>
        <r>
          <rPr>
            <sz val="14"/>
            <rFont val="宋体"/>
            <charset val="134"/>
          </rPr>
          <t xml:space="preserve">
7/16上 客供价格贴纸 1320 pcs</t>
        </r>
      </text>
    </comment>
    <comment ref="AC319" authorId="0">
      <text>
        <r>
          <rPr>
            <b/>
            <sz val="14"/>
            <rFont val="宋体"/>
            <charset val="134"/>
          </rPr>
          <t>Administrator:</t>
        </r>
        <r>
          <rPr>
            <sz val="14"/>
            <rFont val="宋体"/>
            <charset val="134"/>
          </rPr>
          <t xml:space="preserve">
3002346 8/6 996 pcs 莫A一楼A7</t>
        </r>
      </text>
    </comment>
    <comment ref="AE319" authorId="0">
      <text>
        <r>
          <rPr>
            <b/>
            <sz val="14"/>
            <rFont val="宋体"/>
            <charset val="134"/>
          </rPr>
          <t>Administrator:</t>
        </r>
        <r>
          <rPr>
            <sz val="14"/>
            <rFont val="宋体"/>
            <charset val="134"/>
          </rPr>
          <t xml:space="preserve">
7/16上 客供价格贴纸 1096 pcs</t>
        </r>
      </text>
    </comment>
    <comment ref="AC320" authorId="0">
      <text>
        <r>
          <rPr>
            <b/>
            <sz val="14"/>
            <rFont val="宋体"/>
            <charset val="134"/>
          </rPr>
          <t>Administrator:</t>
        </r>
        <r>
          <rPr>
            <sz val="14"/>
            <rFont val="宋体"/>
            <charset val="134"/>
          </rPr>
          <t xml:space="preserve">
3002301 8/7 500 pcs 莫四楼B8</t>
        </r>
      </text>
    </comment>
    <comment ref="AE320" authorId="0">
      <text>
        <r>
          <rPr>
            <b/>
            <sz val="14"/>
            <rFont val="宋体"/>
            <charset val="134"/>
          </rPr>
          <t>Administrator:</t>
        </r>
        <r>
          <rPr>
            <sz val="14"/>
            <rFont val="宋体"/>
            <charset val="134"/>
          </rPr>
          <t xml:space="preserve">
7/17上 UPC条码贴纸  500 pcs
  进口商贴纸 500 pcs</t>
        </r>
      </text>
    </comment>
    <comment ref="AC321" authorId="0">
      <text>
        <r>
          <rPr>
            <b/>
            <sz val="14"/>
            <rFont val="宋体"/>
            <charset val="134"/>
          </rPr>
          <t>Administrator:</t>
        </r>
        <r>
          <rPr>
            <sz val="14"/>
            <rFont val="宋体"/>
            <charset val="134"/>
          </rPr>
          <t xml:space="preserve">
3002287 8/8 5625 pcs 莫A一楼B9</t>
        </r>
      </text>
    </comment>
    <comment ref="AE321" authorId="0">
      <text>
        <r>
          <rPr>
            <b/>
            <sz val="14"/>
            <rFont val="宋体"/>
            <charset val="134"/>
          </rPr>
          <t>Administrator:</t>
        </r>
        <r>
          <rPr>
            <sz val="14"/>
            <rFont val="宋体"/>
            <charset val="134"/>
          </rPr>
          <t xml:space="preserve">
7/18上 丹麦语警告语/进口商/ZURU丹麦地址贴纸 5625 pcs</t>
        </r>
      </text>
    </comment>
    <comment ref="AC322" authorId="0">
      <text>
        <r>
          <rPr>
            <b/>
            <sz val="14"/>
            <rFont val="宋体"/>
            <charset val="134"/>
          </rPr>
          <t>Administrator:</t>
        </r>
        <r>
          <rPr>
            <sz val="14"/>
            <rFont val="宋体"/>
            <charset val="134"/>
          </rPr>
          <t xml:space="preserve">
3002301 8/7 24 pcs 莫四楼B8</t>
        </r>
      </text>
    </comment>
    <comment ref="AE322" authorId="0">
      <text>
        <r>
          <rPr>
            <b/>
            <sz val="14"/>
            <rFont val="宋体"/>
            <charset val="134"/>
          </rPr>
          <t>Administrator:</t>
        </r>
        <r>
          <rPr>
            <sz val="14"/>
            <rFont val="宋体"/>
            <charset val="134"/>
          </rPr>
          <t xml:space="preserve">
7/16上 UPC贴纸 24 pcs
7/23上 客供亚马逊外箱贴纸 1 pcs</t>
        </r>
      </text>
    </comment>
    <comment ref="AC323" authorId="0">
      <text>
        <r>
          <rPr>
            <b/>
            <sz val="14"/>
            <rFont val="宋体"/>
            <charset val="134"/>
          </rPr>
          <t>Administrator:</t>
        </r>
        <r>
          <rPr>
            <sz val="14"/>
            <rFont val="宋体"/>
            <charset val="134"/>
          </rPr>
          <t xml:space="preserve">
3002301 8/7 24 pcs 莫四楼B8</t>
        </r>
      </text>
    </comment>
    <comment ref="AE323" authorId="0">
      <text>
        <r>
          <rPr>
            <b/>
            <sz val="14"/>
            <rFont val="宋体"/>
            <charset val="134"/>
          </rPr>
          <t>Administrator:</t>
        </r>
        <r>
          <rPr>
            <sz val="14"/>
            <rFont val="宋体"/>
            <charset val="134"/>
          </rPr>
          <t xml:space="preserve">
7/16上 UPC贴纸 24 pcs
7/23上 客供亚马逊外箱贴纸 1 pcs</t>
        </r>
      </text>
    </comment>
    <comment ref="AC324" authorId="0">
      <text>
        <r>
          <rPr>
            <b/>
            <sz val="14"/>
            <rFont val="宋体"/>
            <charset val="134"/>
          </rPr>
          <t>Administrator:</t>
        </r>
        <r>
          <rPr>
            <sz val="14"/>
            <rFont val="宋体"/>
            <charset val="134"/>
          </rPr>
          <t xml:space="preserve">
4000272 8/9 600 pcs 莫B四楼A5</t>
        </r>
      </text>
    </comment>
    <comment ref="AE324" authorId="0">
      <text>
        <r>
          <rPr>
            <b/>
            <sz val="12"/>
            <rFont val="宋体"/>
            <charset val="134"/>
          </rPr>
          <t>Administrator:</t>
        </r>
        <r>
          <rPr>
            <sz val="12"/>
            <rFont val="宋体"/>
            <charset val="134"/>
          </rPr>
          <t xml:space="preserve">
7/25上 UPC贴纸 600 pcs</t>
        </r>
      </text>
    </comment>
    <comment ref="AC325" authorId="0">
      <text>
        <r>
          <rPr>
            <b/>
            <sz val="14"/>
            <rFont val="宋体"/>
            <charset val="134"/>
          </rPr>
          <t>Administrator:</t>
        </r>
        <r>
          <rPr>
            <sz val="14"/>
            <rFont val="宋体"/>
            <charset val="134"/>
          </rPr>
          <t xml:space="preserve">
3002275 8/13 15 pcs</t>
        </r>
      </text>
    </comment>
    <comment ref="AC326" authorId="0">
      <text>
        <r>
          <rPr>
            <b/>
            <sz val="14"/>
            <rFont val="宋体"/>
            <charset val="134"/>
          </rPr>
          <t>Administrator:</t>
        </r>
        <r>
          <rPr>
            <sz val="14"/>
            <rFont val="宋体"/>
            <charset val="134"/>
          </rPr>
          <t xml:space="preserve">
4000333 8/12 1584 pcs 莫B四楼B8</t>
        </r>
      </text>
    </comment>
    <comment ref="AC327" authorId="0">
      <text>
        <r>
          <rPr>
            <b/>
            <sz val="14"/>
            <rFont val="宋体"/>
            <charset val="134"/>
          </rPr>
          <t>Administrator:</t>
        </r>
        <r>
          <rPr>
            <sz val="14"/>
            <rFont val="宋体"/>
            <charset val="134"/>
          </rPr>
          <t xml:space="preserve">
4000330 8/12 464 pcs 新仓库一楼B8</t>
        </r>
      </text>
    </comment>
    <comment ref="AC328" authorId="0">
      <text>
        <r>
          <rPr>
            <b/>
            <sz val="14"/>
            <rFont val="宋体"/>
            <charset val="134"/>
          </rPr>
          <t>Administrator:</t>
        </r>
        <r>
          <rPr>
            <sz val="14"/>
            <rFont val="宋体"/>
            <charset val="134"/>
          </rPr>
          <t xml:space="preserve">
4000362 8/14 156 pcs 莫B四楼B8
</t>
        </r>
      </text>
    </comment>
    <comment ref="AE328" authorId="0">
      <text>
        <r>
          <rPr>
            <b/>
            <sz val="14"/>
            <rFont val="宋体"/>
            <charset val="134"/>
          </rPr>
          <t>Administrator:</t>
        </r>
        <r>
          <rPr>
            <sz val="14"/>
            <rFont val="宋体"/>
            <charset val="134"/>
          </rPr>
          <t xml:space="preserve">
8/1上 进口商贴纸 156 pcs
 空白贴纸 156 pcs</t>
        </r>
      </text>
    </comment>
    <comment ref="AC329" authorId="0">
      <text>
        <r>
          <rPr>
            <b/>
            <sz val="14"/>
            <rFont val="宋体"/>
            <charset val="134"/>
          </rPr>
          <t>Administrator:</t>
        </r>
        <r>
          <rPr>
            <sz val="14"/>
            <rFont val="宋体"/>
            <charset val="134"/>
          </rPr>
          <t xml:space="preserve">
4000355 8/13 600 pcs 莫B四楼B10</t>
        </r>
      </text>
    </comment>
    <comment ref="AE329" authorId="0">
      <text>
        <r>
          <rPr>
            <b/>
            <sz val="14"/>
            <rFont val="宋体"/>
            <charset val="134"/>
          </rPr>
          <t>Administrator:</t>
        </r>
        <r>
          <rPr>
            <sz val="14"/>
            <rFont val="宋体"/>
            <charset val="134"/>
          </rPr>
          <t xml:space="preserve">
7/26上 客供价格贴纸 600 pcs</t>
        </r>
      </text>
    </comment>
    <comment ref="AC330" authorId="0">
      <text>
        <r>
          <rPr>
            <b/>
            <sz val="14"/>
            <rFont val="宋体"/>
            <charset val="134"/>
          </rPr>
          <t>Administrator:</t>
        </r>
        <r>
          <rPr>
            <sz val="14"/>
            <rFont val="宋体"/>
            <charset val="134"/>
          </rPr>
          <t xml:space="preserve">
3002274 8/12 600 pcs 新仓库一楼B9</t>
        </r>
      </text>
    </comment>
    <comment ref="AE330" authorId="0">
      <text>
        <r>
          <rPr>
            <b/>
            <sz val="14"/>
            <rFont val="宋体"/>
            <charset val="134"/>
          </rPr>
          <t>Administrator:</t>
        </r>
        <r>
          <rPr>
            <sz val="14"/>
            <rFont val="宋体"/>
            <charset val="134"/>
          </rPr>
          <t xml:space="preserve">
8/2上 客供价格贴纸 630 pcs</t>
        </r>
      </text>
    </comment>
    <comment ref="AC331" authorId="0">
      <text>
        <r>
          <rPr>
            <b/>
            <sz val="14"/>
            <rFont val="宋体"/>
            <charset val="134"/>
          </rPr>
          <t>Administrator:</t>
        </r>
        <r>
          <rPr>
            <sz val="14"/>
            <rFont val="宋体"/>
            <charset val="134"/>
          </rPr>
          <t xml:space="preserve">
4000571 8/18 21420 pcs 华兴三楼A9               
4000575 8/18 40020 pcs A9</t>
        </r>
      </text>
    </comment>
    <comment ref="AE331" authorId="0">
      <text>
        <r>
          <rPr>
            <b/>
            <sz val="14"/>
            <rFont val="宋体"/>
            <charset val="134"/>
          </rPr>
          <t>Administrator:</t>
        </r>
        <r>
          <rPr>
            <sz val="14"/>
            <rFont val="宋体"/>
            <charset val="134"/>
          </rPr>
          <t xml:space="preserve">
7/10上 客供白色防盗贴纸 61440 pcs
7/16上 彩色贴纸 20480 pcs</t>
        </r>
      </text>
    </comment>
    <comment ref="AC332" authorId="0">
      <text>
        <r>
          <rPr>
            <b/>
            <sz val="14"/>
            <rFont val="宋体"/>
            <charset val="134"/>
          </rPr>
          <t>Administrator:</t>
        </r>
        <r>
          <rPr>
            <sz val="14"/>
            <rFont val="宋体"/>
            <charset val="134"/>
          </rPr>
          <t xml:space="preserve">
4000248 8/21 504 pcs 新仓库一楼A8</t>
        </r>
      </text>
    </comment>
    <comment ref="AE332" authorId="0">
      <text>
        <r>
          <rPr>
            <b/>
            <sz val="16"/>
            <rFont val="宋体"/>
            <charset val="134"/>
          </rPr>
          <t>Administrator:</t>
        </r>
        <r>
          <rPr>
            <sz val="16"/>
            <rFont val="宋体"/>
            <charset val="134"/>
          </rPr>
          <t xml:space="preserve">
7/11上 客人白色Cat.label 504 pcs</t>
        </r>
      </text>
    </comment>
    <comment ref="AC333" authorId="0">
      <text>
        <r>
          <rPr>
            <b/>
            <sz val="14"/>
            <rFont val="宋体"/>
            <charset val="134"/>
          </rPr>
          <t>Administrator:</t>
        </r>
        <r>
          <rPr>
            <sz val="14"/>
            <rFont val="宋体"/>
            <charset val="134"/>
          </rPr>
          <t xml:space="preserve">
4000248 8/21 600 pcs 新仓库一楼A8</t>
        </r>
      </text>
    </comment>
    <comment ref="AC334" authorId="0">
      <text>
        <r>
          <rPr>
            <b/>
            <sz val="14"/>
            <rFont val="宋体"/>
            <charset val="134"/>
          </rPr>
          <t>Administrator:</t>
        </r>
        <r>
          <rPr>
            <sz val="14"/>
            <rFont val="宋体"/>
            <charset val="134"/>
          </rPr>
          <t xml:space="preserve">
4000248 8/21 200 pcs 新仓库一楼A8</t>
        </r>
      </text>
    </comment>
    <comment ref="AC335" authorId="0">
      <text>
        <r>
          <rPr>
            <b/>
            <sz val="14"/>
            <rFont val="宋体"/>
            <charset val="134"/>
          </rPr>
          <t>Administrator:</t>
        </r>
        <r>
          <rPr>
            <sz val="14"/>
            <rFont val="宋体"/>
            <charset val="134"/>
          </rPr>
          <t xml:space="preserve">
4000248 8/21 4008 pcs 新仓库一楼A5</t>
        </r>
      </text>
    </comment>
    <comment ref="AE335" authorId="0">
      <text>
        <r>
          <rPr>
            <b/>
            <sz val="14"/>
            <rFont val="宋体"/>
            <charset val="134"/>
          </rPr>
          <t>Administrator:</t>
        </r>
        <r>
          <rPr>
            <sz val="14"/>
            <rFont val="宋体"/>
            <charset val="134"/>
          </rPr>
          <t xml:space="preserve">
8/14上 客供价格贴纸 4200 pcs</t>
        </r>
      </text>
    </comment>
    <comment ref="AC336" authorId="0">
      <text>
        <r>
          <rPr>
            <b/>
            <sz val="14"/>
            <rFont val="宋体"/>
            <charset val="134"/>
          </rPr>
          <t>Administrator:</t>
        </r>
        <r>
          <rPr>
            <sz val="14"/>
            <rFont val="宋体"/>
            <charset val="134"/>
          </rPr>
          <t xml:space="preserve">
4000242 8/22 14976 pcs 莫B四楼A5
</t>
        </r>
      </text>
    </comment>
    <comment ref="AC337" authorId="0">
      <text>
        <r>
          <rPr>
            <b/>
            <sz val="14"/>
            <rFont val="宋体"/>
            <charset val="134"/>
          </rPr>
          <t>Administrator:</t>
        </r>
        <r>
          <rPr>
            <sz val="14"/>
            <rFont val="宋体"/>
            <charset val="134"/>
          </rPr>
          <t xml:space="preserve">
4000244 8/22 2028 pcs 莫B四楼B4
</t>
        </r>
      </text>
    </comment>
    <comment ref="AE337" authorId="0">
      <text>
        <r>
          <rPr>
            <b/>
            <sz val="14"/>
            <rFont val="宋体"/>
            <charset val="134"/>
          </rPr>
          <t>Administrator:</t>
        </r>
        <r>
          <rPr>
            <sz val="14"/>
            <rFont val="宋体"/>
            <charset val="134"/>
          </rPr>
          <t xml:space="preserve">
7/5上 日语贴纸 2012 pcs
  6+贴纸 2012 pcs
7/8上 收藏指南6+贴纸 2012 pcs</t>
        </r>
      </text>
    </comment>
    <comment ref="AC338" authorId="0">
      <text>
        <r>
          <rPr>
            <b/>
            <sz val="12"/>
            <rFont val="宋体"/>
            <charset val="134"/>
          </rPr>
          <t>Administrator:</t>
        </r>
        <r>
          <rPr>
            <sz val="12"/>
            <rFont val="宋体"/>
            <charset val="134"/>
          </rPr>
          <t xml:space="preserve">
4000140 8/28 10400 pcs 新仓库一楼A8</t>
        </r>
      </text>
    </comment>
    <comment ref="AE338" authorId="0">
      <text>
        <r>
          <rPr>
            <b/>
            <sz val="14"/>
            <rFont val="宋体"/>
            <charset val="134"/>
          </rPr>
          <t>Administrator:</t>
        </r>
        <r>
          <rPr>
            <sz val="14"/>
            <rFont val="宋体"/>
            <charset val="134"/>
          </rPr>
          <t xml:space="preserve">
8/8上 价格贴纸 10400 pcs
 外箱条码贴纸 400 pcs</t>
        </r>
      </text>
    </comment>
    <comment ref="AC339" authorId="0">
      <text>
        <r>
          <rPr>
            <b/>
            <sz val="14"/>
            <rFont val="宋体"/>
            <charset val="134"/>
          </rPr>
          <t>Administrator:</t>
        </r>
        <r>
          <rPr>
            <sz val="14"/>
            <rFont val="宋体"/>
            <charset val="134"/>
          </rPr>
          <t xml:space="preserve">
4000168 8/26 1200 pcs 华兴三楼B14</t>
        </r>
      </text>
    </comment>
    <comment ref="AE339" authorId="0">
      <text>
        <r>
          <rPr>
            <b/>
            <sz val="14"/>
            <rFont val="宋体"/>
            <charset val="134"/>
          </rPr>
          <t>Administrator:</t>
        </r>
        <r>
          <rPr>
            <sz val="14"/>
            <rFont val="宋体"/>
            <charset val="134"/>
          </rPr>
          <t xml:space="preserve">
8/14上 客供价格贴纸 1266 pcs</t>
        </r>
      </text>
    </comment>
    <comment ref="AC340" authorId="0">
      <text>
        <r>
          <rPr>
            <b/>
            <sz val="14"/>
            <rFont val="宋体"/>
            <charset val="134"/>
          </rPr>
          <t>Administrator:</t>
        </r>
        <r>
          <rPr>
            <sz val="14"/>
            <rFont val="宋体"/>
            <charset val="134"/>
          </rPr>
          <t xml:space="preserve">
400177 8/25 588 pcs 莫四楼B4
4000162 8/26 12 pcs B4</t>
        </r>
      </text>
    </comment>
    <comment ref="AE340" authorId="0">
      <text>
        <r>
          <rPr>
            <b/>
            <sz val="14"/>
            <rFont val="宋体"/>
            <charset val="134"/>
          </rPr>
          <t>Administrator:</t>
        </r>
        <r>
          <rPr>
            <sz val="14"/>
            <rFont val="宋体"/>
            <charset val="134"/>
          </rPr>
          <t xml:space="preserve">
8/14上 客供价格贴纸 687 pcs</t>
        </r>
      </text>
    </comment>
    <comment ref="AC341" authorId="0">
      <text>
        <r>
          <rPr>
            <b/>
            <sz val="14"/>
            <rFont val="宋体"/>
            <charset val="134"/>
          </rPr>
          <t>Administrator:</t>
        </r>
        <r>
          <rPr>
            <sz val="14"/>
            <rFont val="宋体"/>
            <charset val="134"/>
          </rPr>
          <t xml:space="preserve">
4000168 8/26 1200 pcs 华兴三楼B12</t>
        </r>
      </text>
    </comment>
    <comment ref="AE341" authorId="0">
      <text>
        <r>
          <rPr>
            <b/>
            <sz val="14"/>
            <rFont val="宋体"/>
            <charset val="134"/>
          </rPr>
          <t>Administrator:</t>
        </r>
        <r>
          <rPr>
            <sz val="14"/>
            <rFont val="宋体"/>
            <charset val="134"/>
          </rPr>
          <t xml:space="preserve">
8/14上 客供价格贴纸 1273 pcs</t>
        </r>
      </text>
    </comment>
    <comment ref="AC342" authorId="0">
      <text>
        <r>
          <rPr>
            <b/>
            <sz val="14"/>
            <rFont val="宋体"/>
            <charset val="134"/>
          </rPr>
          <t>Administrator:</t>
        </r>
        <r>
          <rPr>
            <sz val="14"/>
            <rFont val="宋体"/>
            <charset val="134"/>
          </rPr>
          <t xml:space="preserve">
4000137 8/28 12 pcs 新仓库一楼B6</t>
        </r>
      </text>
    </comment>
    <comment ref="AE342" authorId="0">
      <text>
        <r>
          <rPr>
            <b/>
            <sz val="14"/>
            <rFont val="宋体"/>
            <charset val="134"/>
          </rPr>
          <t>Administrator:</t>
        </r>
        <r>
          <rPr>
            <sz val="14"/>
            <rFont val="宋体"/>
            <charset val="134"/>
          </rPr>
          <t xml:space="preserve">
8/11上 空白贴纸 24 pcs
 英法双语贴纸 12 pcs
8/18上 客供亚马逊外箱贴纸 1 pcs</t>
        </r>
      </text>
    </comment>
    <comment ref="AC343" authorId="0">
      <text>
        <r>
          <rPr>
            <b/>
            <sz val="14"/>
            <rFont val="宋体"/>
            <charset val="134"/>
          </rPr>
          <t>Administrator:</t>
        </r>
        <r>
          <rPr>
            <sz val="14"/>
            <rFont val="宋体"/>
            <charset val="134"/>
          </rPr>
          <t xml:space="preserve">
4000137 8/28 12 pcs新仓库一楼B6
</t>
        </r>
      </text>
    </comment>
    <comment ref="AE343" authorId="0">
      <text>
        <r>
          <rPr>
            <b/>
            <sz val="14"/>
            <rFont val="宋体"/>
            <charset val="134"/>
          </rPr>
          <t>Administrator:</t>
        </r>
        <r>
          <rPr>
            <sz val="14"/>
            <rFont val="宋体"/>
            <charset val="134"/>
          </rPr>
          <t xml:space="preserve">
8/11上 空白贴纸 24 pcs
 英法双语贴纸 12 pcs
8/18上 客供亚马逊外箱贴纸 1 pcs
</t>
        </r>
      </text>
    </comment>
    <comment ref="AC344" authorId="0">
      <text>
        <r>
          <rPr>
            <b/>
            <sz val="14"/>
            <rFont val="宋体"/>
            <charset val="134"/>
          </rPr>
          <t>Administrator:</t>
        </r>
        <r>
          <rPr>
            <sz val="14"/>
            <rFont val="宋体"/>
            <charset val="134"/>
          </rPr>
          <t xml:space="preserve">
4000137 8/28 84 pcs 新仓库一楼B6
</t>
        </r>
      </text>
    </comment>
    <comment ref="AE344" authorId="0">
      <text>
        <r>
          <rPr>
            <b/>
            <sz val="14"/>
            <rFont val="宋体"/>
            <charset val="134"/>
          </rPr>
          <t>Administrator:</t>
        </r>
        <r>
          <rPr>
            <sz val="14"/>
            <rFont val="宋体"/>
            <charset val="134"/>
          </rPr>
          <t xml:space="preserve">
8/11上 空白贴纸 168 pcs
 英法双语贴纸 84 pcs
8/18上 客供亚马逊外箱贴纸 7 pcs
</t>
        </r>
      </text>
    </comment>
    <comment ref="AC345" authorId="0">
      <text>
        <r>
          <rPr>
            <b/>
            <sz val="14"/>
            <rFont val="宋体"/>
            <charset val="134"/>
          </rPr>
          <t>Administrator:</t>
        </r>
        <r>
          <rPr>
            <sz val="14"/>
            <rFont val="宋体"/>
            <charset val="134"/>
          </rPr>
          <t xml:space="preserve">
4000137 8/28 24 pcs 新仓库一楼A8
</t>
        </r>
      </text>
    </comment>
    <comment ref="AE345" authorId="0">
      <text>
        <r>
          <rPr>
            <b/>
            <sz val="16"/>
            <rFont val="宋体"/>
            <charset val="134"/>
          </rPr>
          <t>Administrator:</t>
        </r>
        <r>
          <rPr>
            <sz val="16"/>
            <rFont val="宋体"/>
            <charset val="134"/>
          </rPr>
          <t xml:space="preserve">
8/18上 客供亚马逊外箱贴纸 1 pcs
8/20上 UPC贴纸 24 pcs</t>
        </r>
      </text>
    </comment>
    <comment ref="AC346" authorId="0">
      <text>
        <r>
          <rPr>
            <b/>
            <sz val="14"/>
            <rFont val="宋体"/>
            <charset val="134"/>
          </rPr>
          <t>Administrator:</t>
        </r>
        <r>
          <rPr>
            <sz val="14"/>
            <rFont val="宋体"/>
            <charset val="134"/>
          </rPr>
          <t xml:space="preserve">
4000137 8/28 24 pcs 新仓库一楼A8
</t>
        </r>
      </text>
    </comment>
    <comment ref="AE346" authorId="0">
      <text>
        <r>
          <rPr>
            <b/>
            <sz val="16"/>
            <rFont val="宋体"/>
            <charset val="134"/>
          </rPr>
          <t>Administrator:</t>
        </r>
        <r>
          <rPr>
            <sz val="16"/>
            <rFont val="宋体"/>
            <charset val="134"/>
          </rPr>
          <t xml:space="preserve">
8/18上 客供亚马逊外箱贴纸 1 pcs
8/20上 UPC贴纸 24 pcs</t>
        </r>
      </text>
    </comment>
    <comment ref="AC347" authorId="0">
      <text>
        <r>
          <rPr>
            <b/>
            <sz val="14"/>
            <rFont val="宋体"/>
            <charset val="134"/>
          </rPr>
          <t>Administrator:</t>
        </r>
        <r>
          <rPr>
            <sz val="14"/>
            <rFont val="宋体"/>
            <charset val="134"/>
          </rPr>
          <t xml:space="preserve">
4000137 8/28 96 pcs 新仓库一楼A8
</t>
        </r>
      </text>
    </comment>
    <comment ref="AE347" authorId="0">
      <text>
        <r>
          <rPr>
            <b/>
            <sz val="16"/>
            <rFont val="宋体"/>
            <charset val="134"/>
          </rPr>
          <t>Administrator:</t>
        </r>
        <r>
          <rPr>
            <sz val="16"/>
            <rFont val="宋体"/>
            <charset val="134"/>
          </rPr>
          <t xml:space="preserve">
8/18上 客供亚马逊外箱贴纸 4 pcs
8/20上 UPC贴纸 94 pcs</t>
        </r>
      </text>
    </comment>
    <comment ref="AC348" authorId="0">
      <text>
        <r>
          <rPr>
            <b/>
            <sz val="14"/>
            <rFont val="宋体"/>
            <charset val="134"/>
          </rPr>
          <t>Administrator:</t>
        </r>
        <r>
          <rPr>
            <sz val="14"/>
            <rFont val="宋体"/>
            <charset val="134"/>
          </rPr>
          <t xml:space="preserve">
4000137 8/28 24 pcs 新仓库一楼A8
</t>
        </r>
      </text>
    </comment>
    <comment ref="AE348" authorId="0">
      <text>
        <r>
          <rPr>
            <b/>
            <sz val="16"/>
            <rFont val="宋体"/>
            <charset val="134"/>
          </rPr>
          <t>Administrator:</t>
        </r>
        <r>
          <rPr>
            <sz val="16"/>
            <rFont val="宋体"/>
            <charset val="134"/>
          </rPr>
          <t xml:space="preserve">
8/18上 客供亚马逊外箱贴纸 1 pcs
8/20上 UPC贴纸 12 pcs</t>
        </r>
      </text>
    </comment>
    <comment ref="AC349" authorId="0">
      <text>
        <r>
          <rPr>
            <b/>
            <sz val="14"/>
            <rFont val="宋体"/>
            <charset val="134"/>
          </rPr>
          <t>Administrator:</t>
        </r>
        <r>
          <rPr>
            <sz val="14"/>
            <rFont val="宋体"/>
            <charset val="134"/>
          </rPr>
          <t xml:space="preserve">
4000137 8/28 48 pcs 新仓库一楼A8
</t>
        </r>
      </text>
    </comment>
    <comment ref="AE349" authorId="0">
      <text>
        <r>
          <rPr>
            <b/>
            <sz val="16"/>
            <rFont val="宋体"/>
            <charset val="134"/>
          </rPr>
          <t>Administrator:</t>
        </r>
        <r>
          <rPr>
            <sz val="16"/>
            <rFont val="宋体"/>
            <charset val="134"/>
          </rPr>
          <t xml:space="preserve">
8/18上 客供亚马逊外箱贴纸 2 pcs
8/20上 UPC贴纸 48 pcs</t>
        </r>
      </text>
    </comment>
    <comment ref="AC350" authorId="0">
      <text>
        <r>
          <rPr>
            <b/>
            <sz val="14"/>
            <rFont val="宋体"/>
            <charset val="134"/>
          </rPr>
          <t>Administrator:</t>
        </r>
        <r>
          <rPr>
            <sz val="14"/>
            <rFont val="宋体"/>
            <charset val="134"/>
          </rPr>
          <t xml:space="preserve">
4000097 8/30 1152 pcs 华兴三楼B7</t>
        </r>
      </text>
    </comment>
    <comment ref="AE350" authorId="0">
      <text>
        <r>
          <rPr>
            <b/>
            <sz val="14"/>
            <rFont val="宋体"/>
            <charset val="134"/>
          </rPr>
          <t>Administrator:</t>
        </r>
        <r>
          <rPr>
            <sz val="14"/>
            <rFont val="宋体"/>
            <charset val="134"/>
          </rPr>
          <t xml:space="preserve">
8/14上 RFID贴纸 1152 pcs</t>
        </r>
      </text>
    </comment>
    <comment ref="AC351" authorId="0">
      <text>
        <r>
          <rPr>
            <b/>
            <sz val="14"/>
            <rFont val="宋体"/>
            <charset val="134"/>
          </rPr>
          <t>Administrator:</t>
        </r>
        <r>
          <rPr>
            <sz val="14"/>
            <rFont val="宋体"/>
            <charset val="134"/>
          </rPr>
          <t xml:space="preserve">
4000106 8/28 1152 pcs 新仓库一楼B9</t>
        </r>
      </text>
    </comment>
    <comment ref="AE351" authorId="0">
      <text>
        <r>
          <rPr>
            <b/>
            <sz val="14"/>
            <rFont val="宋体"/>
            <charset val="134"/>
          </rPr>
          <t>Administrator:</t>
        </r>
        <r>
          <rPr>
            <sz val="14"/>
            <rFont val="宋体"/>
            <charset val="134"/>
          </rPr>
          <t xml:space="preserve">
8/14上 RFID贴纸 1152 pcs</t>
        </r>
      </text>
    </comment>
    <comment ref="AC352" authorId="0">
      <text>
        <r>
          <rPr>
            <b/>
            <sz val="14"/>
            <rFont val="宋体"/>
            <charset val="134"/>
          </rPr>
          <t>Administrator:</t>
        </r>
        <r>
          <rPr>
            <sz val="14"/>
            <rFont val="宋体"/>
            <charset val="134"/>
          </rPr>
          <t xml:space="preserve">
4000106 8/28 3456 pcs 新仓库一楼B9
</t>
        </r>
      </text>
    </comment>
    <comment ref="AE352" authorId="0">
      <text>
        <r>
          <rPr>
            <b/>
            <sz val="14"/>
            <rFont val="宋体"/>
            <charset val="134"/>
          </rPr>
          <t>Administrator:</t>
        </r>
        <r>
          <rPr>
            <sz val="14"/>
            <rFont val="宋体"/>
            <charset val="134"/>
          </rPr>
          <t xml:space="preserve">
8/14上 RFID贴纸 3456 pcs</t>
        </r>
      </text>
    </comment>
    <comment ref="AC353" authorId="0">
      <text>
        <r>
          <rPr>
            <b/>
            <sz val="14"/>
            <rFont val="宋体"/>
            <charset val="134"/>
          </rPr>
          <t>Administrator:</t>
        </r>
        <r>
          <rPr>
            <sz val="14"/>
            <rFont val="宋体"/>
            <charset val="134"/>
          </rPr>
          <t xml:space="preserve">
4000013 9/4 1200 pcs 华兴三楼B12</t>
        </r>
      </text>
    </comment>
    <comment ref="AE353" authorId="0">
      <text>
        <r>
          <rPr>
            <b/>
            <sz val="14"/>
            <rFont val="宋体"/>
            <charset val="134"/>
          </rPr>
          <t>Administrator:</t>
        </r>
        <r>
          <rPr>
            <sz val="14"/>
            <rFont val="宋体"/>
            <charset val="134"/>
          </rPr>
          <t xml:space="preserve">
8/14上 客供价格贴纸 1260 pcs</t>
        </r>
      </text>
    </comment>
    <comment ref="AC354" authorId="0">
      <text>
        <r>
          <rPr>
            <b/>
            <sz val="14"/>
            <rFont val="宋体"/>
            <charset val="134"/>
          </rPr>
          <t>Administrator:</t>
        </r>
        <r>
          <rPr>
            <sz val="14"/>
            <rFont val="宋体"/>
            <charset val="134"/>
          </rPr>
          <t xml:space="preserve">
4000004 9/4 1320 pcs 华兴三楼B10
4000013 9/4 1680 pcs B10</t>
        </r>
      </text>
    </comment>
    <comment ref="AE354" authorId="0">
      <text>
        <r>
          <rPr>
            <b/>
            <sz val="14"/>
            <rFont val="宋体"/>
            <charset val="134"/>
          </rPr>
          <t>Administrator:</t>
        </r>
        <r>
          <rPr>
            <sz val="14"/>
            <rFont val="宋体"/>
            <charset val="134"/>
          </rPr>
          <t xml:space="preserve">
8/18上 客供价格贴纸  3150 pcs</t>
        </r>
      </text>
    </comment>
    <comment ref="AC355" authorId="0">
      <text>
        <r>
          <rPr>
            <b/>
            <sz val="14"/>
            <rFont val="宋体"/>
            <charset val="134"/>
          </rPr>
          <t>Administrator:</t>
        </r>
        <r>
          <rPr>
            <sz val="14"/>
            <rFont val="宋体"/>
            <charset val="134"/>
          </rPr>
          <t xml:space="preserve">
40000922 9/3 5000 pcs 华兴三楼B5</t>
        </r>
      </text>
    </comment>
    <comment ref="AE355" authorId="0">
      <text>
        <r>
          <rPr>
            <b/>
            <sz val="14"/>
            <rFont val="宋体"/>
            <charset val="134"/>
          </rPr>
          <t>Administrator:</t>
        </r>
        <r>
          <rPr>
            <sz val="14"/>
            <rFont val="宋体"/>
            <charset val="134"/>
          </rPr>
          <t xml:space="preserve">
8/21上 进口商贴纸 5000 pcs
 空白贴纸 10000 pcs</t>
        </r>
      </text>
    </comment>
    <comment ref="AC356" authorId="0">
      <text>
        <r>
          <rPr>
            <b/>
            <sz val="14"/>
            <rFont val="宋体"/>
            <charset val="134"/>
          </rPr>
          <t>Administrator:</t>
        </r>
        <r>
          <rPr>
            <sz val="14"/>
            <rFont val="宋体"/>
            <charset val="134"/>
          </rPr>
          <t xml:space="preserve">
4000004 9/4 600 pcs 华兴三楼B8</t>
        </r>
      </text>
    </comment>
    <comment ref="AE356" authorId="0">
      <text>
        <r>
          <rPr>
            <b/>
            <sz val="14"/>
            <rFont val="宋体"/>
            <charset val="134"/>
          </rPr>
          <t>Administrator:</t>
        </r>
        <r>
          <rPr>
            <sz val="14"/>
            <rFont val="宋体"/>
            <charset val="134"/>
          </rPr>
          <t xml:space="preserve">
8/14上 客供价格贴纸 630 pcs</t>
        </r>
      </text>
    </comment>
    <comment ref="AC357" authorId="0">
      <text>
        <r>
          <rPr>
            <b/>
            <sz val="14"/>
            <rFont val="宋体"/>
            <charset val="134"/>
          </rPr>
          <t>Administrator:</t>
        </r>
        <r>
          <rPr>
            <sz val="14"/>
            <rFont val="宋体"/>
            <charset val="134"/>
          </rPr>
          <t xml:space="preserve">
3001946 9/6 600 pcs 华兴三楼B14</t>
        </r>
      </text>
    </comment>
    <comment ref="AE357" authorId="0">
      <text>
        <r>
          <rPr>
            <b/>
            <sz val="14"/>
            <rFont val="宋体"/>
            <charset val="134"/>
          </rPr>
          <t>Administrator:</t>
        </r>
        <r>
          <rPr>
            <sz val="14"/>
            <rFont val="宋体"/>
            <charset val="134"/>
          </rPr>
          <t xml:space="preserve">
8/7上 客供价格贴纸 630 pcs</t>
        </r>
      </text>
    </comment>
    <comment ref="AC358" authorId="0">
      <text>
        <r>
          <rPr>
            <b/>
            <sz val="14"/>
            <rFont val="宋体"/>
            <charset val="134"/>
          </rPr>
          <t>Administrator:</t>
        </r>
        <r>
          <rPr>
            <sz val="14"/>
            <rFont val="宋体"/>
            <charset val="134"/>
          </rPr>
          <t xml:space="preserve">
3001945 9/6 600 pcs 华兴三楼B11</t>
        </r>
      </text>
    </comment>
    <comment ref="AE358" authorId="0">
      <text>
        <r>
          <rPr>
            <b/>
            <sz val="14"/>
            <rFont val="宋体"/>
            <charset val="134"/>
          </rPr>
          <t>Administrator:</t>
        </r>
        <r>
          <rPr>
            <sz val="14"/>
            <rFont val="宋体"/>
            <charset val="134"/>
          </rPr>
          <t xml:space="preserve">
8/14上 客供价格贴纸 630 pcs</t>
        </r>
      </text>
    </comment>
    <comment ref="AC359" authorId="0">
      <text>
        <r>
          <rPr>
            <b/>
            <sz val="14"/>
            <rFont val="宋体"/>
            <charset val="134"/>
          </rPr>
          <t>Administrator:</t>
        </r>
        <r>
          <rPr>
            <sz val="14"/>
            <rFont val="宋体"/>
            <charset val="134"/>
          </rPr>
          <t xml:space="preserve">
4000519 9/8 6240 pcs 莫4楼C5      
4000501 9/8 23712 pcs
4000474 9/10 48 pcs C6</t>
        </r>
      </text>
    </comment>
    <comment ref="AC360" authorId="0">
      <text>
        <r>
          <rPr>
            <b/>
            <sz val="14"/>
            <rFont val="宋体"/>
            <charset val="134"/>
          </rPr>
          <t>Administrator:</t>
        </r>
        <r>
          <rPr>
            <sz val="14"/>
            <rFont val="宋体"/>
            <charset val="134"/>
          </rPr>
          <t xml:space="preserve">
4000393 9/12 1800 pcs 莫四楼A6</t>
        </r>
      </text>
    </comment>
    <comment ref="AC361" authorId="0">
      <text>
        <r>
          <rPr>
            <b/>
            <sz val="14"/>
            <rFont val="宋体"/>
            <charset val="134"/>
          </rPr>
          <t>Administrator:</t>
        </r>
        <r>
          <rPr>
            <sz val="14"/>
            <rFont val="宋体"/>
            <charset val="134"/>
          </rPr>
          <t xml:space="preserve">
4000438 9/15 300 pcs 莫四楼A1</t>
        </r>
      </text>
    </comment>
    <comment ref="AC362" authorId="0">
      <text>
        <r>
          <rPr>
            <b/>
            <sz val="14"/>
            <rFont val="宋体"/>
            <charset val="134"/>
          </rPr>
          <t>Administrator:</t>
        </r>
        <r>
          <rPr>
            <sz val="14"/>
            <rFont val="宋体"/>
            <charset val="134"/>
          </rPr>
          <t xml:space="preserve">
5000109 9/17 5200 pcs 华兴一楼F4</t>
        </r>
      </text>
    </comment>
    <comment ref="AE362" authorId="0">
      <text>
        <r>
          <rPr>
            <b/>
            <sz val="14"/>
            <rFont val="宋体"/>
            <charset val="134"/>
          </rPr>
          <t>Administrator:</t>
        </r>
        <r>
          <rPr>
            <sz val="14"/>
            <rFont val="宋体"/>
            <charset val="134"/>
          </rPr>
          <t xml:space="preserve">
8/30上 价格贴纸 5200 pcs
 外箱条码贴纸 200 pcs</t>
        </r>
      </text>
    </comment>
    <comment ref="AC363" authorId="0">
      <text>
        <r>
          <rPr>
            <b/>
            <sz val="14"/>
            <rFont val="宋体"/>
            <charset val="134"/>
          </rPr>
          <t>Administrator:</t>
        </r>
        <r>
          <rPr>
            <sz val="14"/>
            <rFont val="宋体"/>
            <charset val="134"/>
          </rPr>
          <t xml:space="preserve">
5000533 9/17 11952 pcs 莫海军
5000268 9/18 48 pcs 莫B栋四楼</t>
        </r>
      </text>
    </comment>
    <comment ref="AC364" authorId="0">
      <text>
        <r>
          <rPr>
            <b/>
            <sz val="14"/>
            <rFont val="宋体"/>
            <charset val="134"/>
          </rPr>
          <t>Administrator:</t>
        </r>
        <r>
          <rPr>
            <sz val="14"/>
            <rFont val="宋体"/>
            <charset val="134"/>
          </rPr>
          <t xml:space="preserve">
5000279 9/22 1152 pcs 莫海军四楼A1</t>
        </r>
      </text>
    </comment>
    <comment ref="AE364" authorId="0">
      <text>
        <r>
          <rPr>
            <b/>
            <sz val="14"/>
            <rFont val="宋体"/>
            <charset val="134"/>
          </rPr>
          <t>Administrator:</t>
        </r>
        <r>
          <rPr>
            <sz val="14"/>
            <rFont val="宋体"/>
            <charset val="134"/>
          </rPr>
          <t xml:space="preserve">
9/9上 RFID贴纸  1152 pcs</t>
        </r>
      </text>
    </comment>
    <comment ref="AC365" authorId="0">
      <text>
        <r>
          <rPr>
            <b/>
            <sz val="14"/>
            <rFont val="宋体"/>
            <charset val="134"/>
          </rPr>
          <t>Administrator:</t>
        </r>
        <r>
          <rPr>
            <sz val="14"/>
            <rFont val="宋体"/>
            <charset val="134"/>
          </rPr>
          <t xml:space="preserve">
5000370 9/26 14496 pcs</t>
        </r>
      </text>
    </comment>
    <comment ref="AC366" authorId="0">
      <text>
        <r>
          <rPr>
            <b/>
            <sz val="14"/>
            <rFont val="宋体"/>
            <charset val="134"/>
          </rPr>
          <t>Administrator:</t>
        </r>
        <r>
          <rPr>
            <sz val="14"/>
            <rFont val="宋体"/>
            <charset val="134"/>
          </rPr>
          <t xml:space="preserve">
5000410 9/27 600 pcs 莫四楼C8
</t>
        </r>
      </text>
    </comment>
    <comment ref="AE366" authorId="0">
      <text>
        <r>
          <rPr>
            <b/>
            <sz val="14"/>
            <rFont val="宋体"/>
            <charset val="134"/>
          </rPr>
          <t>Administrator:</t>
        </r>
        <r>
          <rPr>
            <sz val="14"/>
            <rFont val="宋体"/>
            <charset val="134"/>
          </rPr>
          <t xml:space="preserve">
9/12上 客供价格贴纸 600 pcs</t>
        </r>
      </text>
    </comment>
    <comment ref="AC367" authorId="0">
      <text>
        <r>
          <rPr>
            <b/>
            <sz val="14"/>
            <rFont val="宋体"/>
            <charset val="134"/>
          </rPr>
          <t>Administrator:</t>
        </r>
        <r>
          <rPr>
            <sz val="14"/>
            <rFont val="宋体"/>
            <charset val="134"/>
          </rPr>
          <t xml:space="preserve">
5000406 9/27 600 pcs 莫四楼B8</t>
        </r>
      </text>
    </comment>
    <comment ref="AE367" authorId="0">
      <text>
        <r>
          <rPr>
            <b/>
            <sz val="14"/>
            <rFont val="宋体"/>
            <charset val="134"/>
          </rPr>
          <t>Administrator:</t>
        </r>
        <r>
          <rPr>
            <sz val="14"/>
            <rFont val="宋体"/>
            <charset val="134"/>
          </rPr>
          <t xml:space="preserve">
9/12上 客供价格贴纸 600 pcs</t>
        </r>
      </text>
    </comment>
    <comment ref="AC368" authorId="0">
      <text>
        <r>
          <rPr>
            <b/>
            <sz val="14"/>
            <rFont val="宋体"/>
            <charset val="134"/>
          </rPr>
          <t>Administrator:</t>
        </r>
        <r>
          <rPr>
            <sz val="14"/>
            <rFont val="宋体"/>
            <charset val="134"/>
          </rPr>
          <t xml:space="preserve">
5000410 9/27 2125 pcs 莫四楼C4
</t>
        </r>
      </text>
    </comment>
    <comment ref="AE368" authorId="0">
      <text>
        <r>
          <rPr>
            <b/>
            <sz val="14"/>
            <rFont val="宋体"/>
            <charset val="134"/>
          </rPr>
          <t>Administrator:</t>
        </r>
        <r>
          <rPr>
            <sz val="14"/>
            <rFont val="宋体"/>
            <charset val="134"/>
          </rPr>
          <t xml:space="preserve">
9/9上 丹麦语警告语/进口商/ZURU丹麦地址贴纸 2125 pcs</t>
        </r>
      </text>
    </comment>
    <comment ref="AC369" authorId="0">
      <text>
        <r>
          <rPr>
            <b/>
            <sz val="14"/>
            <rFont val="宋体"/>
            <charset val="134"/>
          </rPr>
          <t>Administrator:</t>
        </r>
        <r>
          <rPr>
            <sz val="14"/>
            <rFont val="宋体"/>
            <charset val="134"/>
          </rPr>
          <t xml:space="preserve">
5000406 9/27 600 pcs 莫四楼B8</t>
        </r>
      </text>
    </comment>
    <comment ref="AE369" authorId="0">
      <text>
        <r>
          <rPr>
            <b/>
            <sz val="14"/>
            <rFont val="宋体"/>
            <charset val="134"/>
          </rPr>
          <t>Administrator:</t>
        </r>
        <r>
          <rPr>
            <sz val="14"/>
            <rFont val="宋体"/>
            <charset val="134"/>
          </rPr>
          <t xml:space="preserve">
9/12上 客供价格贴纸 600 pcs</t>
        </r>
      </text>
    </comment>
    <comment ref="AC370" authorId="0">
      <text>
        <r>
          <rPr>
            <b/>
            <sz val="14"/>
            <rFont val="宋体"/>
            <charset val="134"/>
          </rPr>
          <t>Administrator:</t>
        </r>
        <r>
          <rPr>
            <sz val="14"/>
            <rFont val="宋体"/>
            <charset val="134"/>
          </rPr>
          <t xml:space="preserve">
5000410 9/27 2000 pcs 莫四楼B4
</t>
        </r>
      </text>
    </comment>
    <comment ref="AE370" authorId="0">
      <text>
        <r>
          <rPr>
            <b/>
            <sz val="14"/>
            <rFont val="宋体"/>
            <charset val="134"/>
          </rPr>
          <t>Administrator:</t>
        </r>
        <r>
          <rPr>
            <sz val="14"/>
            <rFont val="宋体"/>
            <charset val="134"/>
          </rPr>
          <t xml:space="preserve">
9/11上 进口商贴纸 2000 pcs</t>
        </r>
      </text>
    </comment>
    <comment ref="AC371" authorId="0">
      <text>
        <r>
          <rPr>
            <b/>
            <sz val="14"/>
            <rFont val="宋体"/>
            <charset val="134"/>
          </rPr>
          <t>Administrator:</t>
        </r>
        <r>
          <rPr>
            <sz val="14"/>
            <rFont val="宋体"/>
            <charset val="134"/>
          </rPr>
          <t xml:space="preserve">
5000535 10/14 14304 pcs C4    
5000542 10/14 7200 pcs 莫四楼C4</t>
        </r>
      </text>
    </comment>
    <comment ref="AE371" authorId="0">
      <text>
        <r>
          <rPr>
            <b/>
            <sz val="14"/>
            <rFont val="宋体"/>
            <charset val="134"/>
          </rPr>
          <t>Administrator:</t>
        </r>
        <r>
          <rPr>
            <sz val="14"/>
            <rFont val="宋体"/>
            <charset val="134"/>
          </rPr>
          <t xml:space="preserve">
9/5上 进口商贴纸 16656 pcs</t>
        </r>
      </text>
    </comment>
    <comment ref="AC372" authorId="0">
      <text>
        <r>
          <rPr>
            <b/>
            <sz val="14"/>
            <rFont val="宋体"/>
            <charset val="134"/>
          </rPr>
          <t>Administrator:</t>
        </r>
        <r>
          <rPr>
            <sz val="14"/>
            <rFont val="宋体"/>
            <charset val="134"/>
          </rPr>
          <t xml:space="preserve">
5000542 10/14 21504 pcs 莫四楼C4</t>
        </r>
      </text>
    </comment>
    <comment ref="AC373" authorId="0">
      <text>
        <r>
          <rPr>
            <b/>
            <sz val="14"/>
            <rFont val="宋体"/>
            <charset val="134"/>
          </rPr>
          <t>Administrator:</t>
        </r>
        <r>
          <rPr>
            <sz val="14"/>
            <rFont val="宋体"/>
            <charset val="134"/>
          </rPr>
          <t xml:space="preserve">
5000545 10/14 3456 pcs 华兴三楼A10</t>
        </r>
      </text>
    </comment>
    <comment ref="AE373" authorId="0">
      <text>
        <r>
          <rPr>
            <b/>
            <sz val="14"/>
            <rFont val="宋体"/>
            <charset val="134"/>
          </rPr>
          <t>Administrator:</t>
        </r>
        <r>
          <rPr>
            <sz val="14"/>
            <rFont val="宋体"/>
            <charset val="134"/>
          </rPr>
          <t xml:space="preserve">
9/29上 客供RFID贴纸  3456 pcs</t>
        </r>
      </text>
    </comment>
    <comment ref="AC374" authorId="0">
      <text>
        <r>
          <rPr>
            <b/>
            <sz val="14"/>
            <rFont val="宋体"/>
            <charset val="134"/>
          </rPr>
          <t>Administrator:</t>
        </r>
        <r>
          <rPr>
            <sz val="14"/>
            <rFont val="宋体"/>
            <charset val="134"/>
          </rPr>
          <t xml:space="preserve">
5000545 10/14 3456 pcs 华兴三楼A10
</t>
        </r>
      </text>
    </comment>
    <comment ref="AE374" authorId="0">
      <text>
        <r>
          <rPr>
            <b/>
            <sz val="14"/>
            <rFont val="宋体"/>
            <charset val="134"/>
          </rPr>
          <t>Administrator:</t>
        </r>
        <r>
          <rPr>
            <sz val="14"/>
            <rFont val="宋体"/>
            <charset val="134"/>
          </rPr>
          <t xml:space="preserve">
9/29上 客供RFID贴纸  3456 pcs</t>
        </r>
      </text>
    </comment>
    <comment ref="AC375" authorId="0">
      <text>
        <r>
          <rPr>
            <b/>
            <sz val="14"/>
            <rFont val="宋体"/>
            <charset val="134"/>
          </rPr>
          <t>Administrator:</t>
        </r>
        <r>
          <rPr>
            <sz val="14"/>
            <rFont val="宋体"/>
            <charset val="134"/>
          </rPr>
          <t xml:space="preserve">
5000545 10/14 4608 pcs 华兴三楼A10
</t>
        </r>
      </text>
    </comment>
    <comment ref="AE375" authorId="0">
      <text>
        <r>
          <rPr>
            <b/>
            <sz val="14"/>
            <rFont val="宋体"/>
            <charset val="134"/>
          </rPr>
          <t>Administrator:</t>
        </r>
        <r>
          <rPr>
            <sz val="14"/>
            <rFont val="宋体"/>
            <charset val="134"/>
          </rPr>
          <t xml:space="preserve">
9/29上 客供RFID贴纸  4608 pcs</t>
        </r>
      </text>
    </comment>
    <comment ref="AC376" authorId="0">
      <text>
        <r>
          <rPr>
            <b/>
            <sz val="14"/>
            <rFont val="宋体"/>
            <charset val="134"/>
          </rPr>
          <t>Administrator:</t>
        </r>
        <r>
          <rPr>
            <sz val="14"/>
            <rFont val="宋体"/>
            <charset val="134"/>
          </rPr>
          <t xml:space="preserve">
5000545 10/14 2304 pcs 华兴三楼B7
</t>
        </r>
      </text>
    </comment>
    <comment ref="AE376" authorId="0">
      <text>
        <r>
          <rPr>
            <b/>
            <sz val="14"/>
            <rFont val="宋体"/>
            <charset val="134"/>
          </rPr>
          <t>Administrator:</t>
        </r>
        <r>
          <rPr>
            <sz val="14"/>
            <rFont val="宋体"/>
            <charset val="134"/>
          </rPr>
          <t xml:space="preserve">
9/29上 客供RFID贴纸  2304 pcs</t>
        </r>
      </text>
    </comment>
    <comment ref="AC377" authorId="0">
      <text>
        <r>
          <rPr>
            <b/>
            <sz val="14"/>
            <rFont val="宋体"/>
            <charset val="134"/>
          </rPr>
          <t>Administrator:</t>
        </r>
        <r>
          <rPr>
            <sz val="14"/>
            <rFont val="宋体"/>
            <charset val="134"/>
          </rPr>
          <t xml:space="preserve">
5000545 10/14 1152 pcs 华兴三楼B7</t>
        </r>
      </text>
    </comment>
    <comment ref="AE377" authorId="0">
      <text>
        <r>
          <rPr>
            <b/>
            <sz val="14"/>
            <rFont val="宋体"/>
            <charset val="134"/>
          </rPr>
          <t>Administrator:</t>
        </r>
        <r>
          <rPr>
            <sz val="14"/>
            <rFont val="宋体"/>
            <charset val="134"/>
          </rPr>
          <t xml:space="preserve">
9/29上 客供RFID贴纸  1152 pcs</t>
        </r>
      </text>
    </comment>
    <comment ref="AC378" authorId="0">
      <text>
        <r>
          <rPr>
            <b/>
            <sz val="14"/>
            <rFont val="宋体"/>
            <charset val="134"/>
          </rPr>
          <t>Administrator:</t>
        </r>
        <r>
          <rPr>
            <sz val="14"/>
            <rFont val="宋体"/>
            <charset val="134"/>
          </rPr>
          <t xml:space="preserve">
5000545 10/14 2304 pcs 华兴三楼B7
</t>
        </r>
      </text>
    </comment>
    <comment ref="AE378" authorId="0">
      <text>
        <r>
          <rPr>
            <b/>
            <sz val="14"/>
            <rFont val="宋体"/>
            <charset val="134"/>
          </rPr>
          <t>Administrator:</t>
        </r>
        <r>
          <rPr>
            <sz val="14"/>
            <rFont val="宋体"/>
            <charset val="134"/>
          </rPr>
          <t xml:space="preserve">
9/29上 客供RFID贴纸  2304 pcs</t>
        </r>
      </text>
    </comment>
    <comment ref="AC379" authorId="0">
      <text>
        <r>
          <rPr>
            <b/>
            <sz val="14"/>
            <rFont val="宋体"/>
            <charset val="134"/>
          </rPr>
          <t>Administrator:</t>
        </r>
        <r>
          <rPr>
            <sz val="14"/>
            <rFont val="宋体"/>
            <charset val="134"/>
          </rPr>
          <t xml:space="preserve">
5000545 10/14 3456 pcs 华兴三楼A10
</t>
        </r>
      </text>
    </comment>
    <comment ref="AE379" authorId="0">
      <text>
        <r>
          <rPr>
            <b/>
            <sz val="14"/>
            <rFont val="宋体"/>
            <charset val="134"/>
          </rPr>
          <t>Administrator:</t>
        </r>
        <r>
          <rPr>
            <sz val="14"/>
            <rFont val="宋体"/>
            <charset val="134"/>
          </rPr>
          <t xml:space="preserve">
9/29上 客供RFID贴纸  3456 pcs</t>
        </r>
      </text>
    </comment>
    <comment ref="AC380" authorId="0">
      <text>
        <r>
          <rPr>
            <b/>
            <sz val="14"/>
            <rFont val="宋体"/>
            <charset val="134"/>
          </rPr>
          <t>Administrator:</t>
        </r>
        <r>
          <rPr>
            <sz val="14"/>
            <rFont val="宋体"/>
            <charset val="134"/>
          </rPr>
          <t xml:space="preserve">
5000509 10/11 pcs 莫四楼A6</t>
        </r>
      </text>
    </comment>
    <comment ref="AE380" authorId="0">
      <text>
        <r>
          <rPr>
            <b/>
            <sz val="14"/>
            <rFont val="宋体"/>
            <charset val="134"/>
          </rPr>
          <t>Administrator:</t>
        </r>
        <r>
          <rPr>
            <sz val="14"/>
            <rFont val="宋体"/>
            <charset val="134"/>
          </rPr>
          <t xml:space="preserve">
9/23上 UPC贴纸 507 pcs</t>
        </r>
      </text>
    </comment>
    <comment ref="AC381" authorId="0">
      <text>
        <r>
          <rPr>
            <b/>
            <sz val="14"/>
            <rFont val="宋体"/>
            <charset val="134"/>
          </rPr>
          <t>Administrator:</t>
        </r>
        <r>
          <rPr>
            <sz val="14"/>
            <rFont val="宋体"/>
            <charset val="134"/>
          </rPr>
          <t xml:space="preserve">
5000591 10/17 500 pcs 华兴三楼B4</t>
        </r>
      </text>
    </comment>
    <comment ref="AC382" authorId="0">
      <text>
        <r>
          <rPr>
            <b/>
            <sz val="14"/>
            <rFont val="宋体"/>
            <charset val="134"/>
          </rPr>
          <t>Administrator:</t>
        </r>
        <r>
          <rPr>
            <sz val="14"/>
            <rFont val="宋体"/>
            <charset val="134"/>
          </rPr>
          <t xml:space="preserve">
5000542 10/14 1248 pcs 莫四楼B5</t>
        </r>
      </text>
    </comment>
    <comment ref="AE382" authorId="0">
      <text>
        <r>
          <rPr>
            <b/>
            <sz val="14"/>
            <rFont val="宋体"/>
            <charset val="134"/>
          </rPr>
          <t>Administrator:</t>
        </r>
        <r>
          <rPr>
            <sz val="14"/>
            <rFont val="宋体"/>
            <charset val="134"/>
          </rPr>
          <t xml:space="preserve">
9/23上 警告语贴纸 1248 pcs</t>
        </r>
      </text>
    </comment>
    <comment ref="AC383" authorId="0">
      <text>
        <r>
          <rPr>
            <b/>
            <sz val="14"/>
            <rFont val="宋体"/>
            <charset val="134"/>
          </rPr>
          <t>Administrator:</t>
        </r>
        <r>
          <rPr>
            <sz val="14"/>
            <rFont val="宋体"/>
            <charset val="134"/>
          </rPr>
          <t xml:space="preserve">
5000158 10/23 1000 pcs 华兴一楼B3</t>
        </r>
      </text>
    </comment>
    <comment ref="AC384" authorId="0">
      <text>
        <r>
          <rPr>
            <b/>
            <sz val="14"/>
            <rFont val="宋体"/>
            <charset val="134"/>
          </rPr>
          <t>Administrator:</t>
        </r>
        <r>
          <rPr>
            <sz val="14"/>
            <rFont val="宋体"/>
            <charset val="134"/>
          </rPr>
          <t xml:space="preserve">
5000146 10/22 21600 pcs 华兴三楼A17
5000141 10/22 5400 pcs A17
5000150 10/23 6000 pcs A17</t>
        </r>
      </text>
    </comment>
    <comment ref="AE384" authorId="0">
      <text>
        <r>
          <rPr>
            <b/>
            <sz val="14"/>
            <rFont val="宋体"/>
            <charset val="134"/>
          </rPr>
          <t>Administrator:</t>
        </r>
        <r>
          <rPr>
            <sz val="14"/>
            <rFont val="宋体"/>
            <charset val="134"/>
          </rPr>
          <t xml:space="preserve">
9/18上 客供白色防盗贴纸 33000 pcs
9/25上 彩色贴纸 11000 pcs</t>
        </r>
      </text>
    </comment>
    <comment ref="AC385" authorId="0">
      <text>
        <r>
          <rPr>
            <b/>
            <sz val="12"/>
            <rFont val="宋体"/>
            <charset val="134"/>
          </rPr>
          <t>Administrator:</t>
        </r>
        <r>
          <rPr>
            <sz val="12"/>
            <rFont val="宋体"/>
            <charset val="134"/>
          </rPr>
          <t xml:space="preserve">
5000637 10/20 1092 pcs 华兴三楼B13</t>
        </r>
      </text>
    </comment>
    <comment ref="AE385" authorId="0">
      <text>
        <r>
          <rPr>
            <b/>
            <sz val="14"/>
            <rFont val="宋体"/>
            <charset val="134"/>
          </rPr>
          <t>Administrator:</t>
        </r>
        <r>
          <rPr>
            <sz val="14"/>
            <rFont val="宋体"/>
            <charset val="134"/>
          </rPr>
          <t xml:space="preserve">
9/23上 价格贴纸 1092 pcs</t>
        </r>
      </text>
    </comment>
    <comment ref="AC386" authorId="0">
      <text>
        <r>
          <rPr>
            <b/>
            <sz val="14"/>
            <rFont val="宋体"/>
            <charset val="134"/>
          </rPr>
          <t>Administrator:</t>
        </r>
        <r>
          <rPr>
            <sz val="14"/>
            <rFont val="宋体"/>
            <charset val="134"/>
          </rPr>
          <t xml:space="preserve">
5000195 10/25 2080 pcs 华兴三楼B14</t>
        </r>
      </text>
    </comment>
    <comment ref="AE386" authorId="0">
      <text>
        <r>
          <rPr>
            <b/>
            <sz val="14"/>
            <rFont val="宋体"/>
            <charset val="134"/>
          </rPr>
          <t>Administrator:</t>
        </r>
        <r>
          <rPr>
            <sz val="14"/>
            <rFont val="宋体"/>
            <charset val="134"/>
          </rPr>
          <t xml:space="preserve">
9/25上 进口商贴纸 2080 pcs</t>
        </r>
      </text>
    </comment>
    <comment ref="AC387" authorId="0">
      <text>
        <r>
          <rPr>
            <b/>
            <sz val="14"/>
            <rFont val="宋体"/>
            <charset val="134"/>
          </rPr>
          <t>Administrator:</t>
        </r>
        <r>
          <rPr>
            <sz val="14"/>
            <rFont val="宋体"/>
            <charset val="134"/>
          </rPr>
          <t xml:space="preserve">
5000164 10/24 12600 pcs 华兴一楼F9</t>
        </r>
      </text>
    </comment>
    <comment ref="AE387" authorId="0">
      <text>
        <r>
          <rPr>
            <b/>
            <sz val="14"/>
            <rFont val="宋体"/>
            <charset val="134"/>
          </rPr>
          <t>Administrator:</t>
        </r>
        <r>
          <rPr>
            <sz val="14"/>
            <rFont val="宋体"/>
            <charset val="134"/>
          </rPr>
          <t xml:space="preserve">
9/30上 空白贴纸 25200 pcs</t>
        </r>
      </text>
    </comment>
    <comment ref="AC388" authorId="0">
      <text>
        <r>
          <rPr>
            <b/>
            <sz val="14"/>
            <rFont val="宋体"/>
            <charset val="134"/>
          </rPr>
          <t>Administrator:</t>
        </r>
        <r>
          <rPr>
            <sz val="14"/>
            <rFont val="宋体"/>
            <charset val="134"/>
          </rPr>
          <t xml:space="preserve">
5000164 10/24 5004 pcs 华兴一楼F4</t>
        </r>
      </text>
    </comment>
    <comment ref="AE388" authorId="0">
      <text>
        <r>
          <rPr>
            <b/>
            <sz val="14"/>
            <rFont val="宋体"/>
            <charset val="134"/>
          </rPr>
          <t>Administrator:</t>
        </r>
        <r>
          <rPr>
            <sz val="14"/>
            <rFont val="宋体"/>
            <charset val="134"/>
          </rPr>
          <t xml:space="preserve">
9/30上 空白贴纸 10008 pcs</t>
        </r>
      </text>
    </comment>
    <comment ref="AC389" authorId="0">
      <text>
        <r>
          <rPr>
            <b/>
            <sz val="14"/>
            <rFont val="宋体"/>
            <charset val="134"/>
          </rPr>
          <t>Administrator:</t>
        </r>
        <r>
          <rPr>
            <sz val="14"/>
            <rFont val="宋体"/>
            <charset val="134"/>
          </rPr>
          <t xml:space="preserve">
5000213 10/28 600 pcs 华兴三楼A1</t>
        </r>
      </text>
    </comment>
    <comment ref="AE389" authorId="0">
      <text>
        <r>
          <rPr>
            <b/>
            <sz val="14"/>
            <rFont val="宋体"/>
            <charset val="134"/>
          </rPr>
          <t>Administrator:</t>
        </r>
        <r>
          <rPr>
            <sz val="14"/>
            <rFont val="宋体"/>
            <charset val="134"/>
          </rPr>
          <t xml:space="preserve">
9/29上 客供价格贴纸 600 pcs</t>
        </r>
      </text>
    </comment>
    <comment ref="AC390" authorId="0">
      <text>
        <r>
          <rPr>
            <b/>
            <sz val="14"/>
            <rFont val="宋体"/>
            <charset val="134"/>
          </rPr>
          <t>Administrator:</t>
        </r>
        <r>
          <rPr>
            <sz val="14"/>
            <rFont val="宋体"/>
            <charset val="134"/>
          </rPr>
          <t xml:space="preserve">
5000244 10/29 2304 pcs 王付建四楼B9</t>
        </r>
      </text>
    </comment>
    <comment ref="AE390" authorId="0">
      <text>
        <r>
          <rPr>
            <b/>
            <sz val="14"/>
            <rFont val="宋体"/>
            <charset val="134"/>
          </rPr>
          <t>Administrator:</t>
        </r>
        <r>
          <rPr>
            <sz val="14"/>
            <rFont val="宋体"/>
            <charset val="134"/>
          </rPr>
          <t xml:space="preserve">
10/13上 客供RFID贴纸 2304 pcs</t>
        </r>
      </text>
    </comment>
    <comment ref="AC391" authorId="0">
      <text>
        <r>
          <rPr>
            <b/>
            <sz val="14"/>
            <rFont val="宋体"/>
            <charset val="134"/>
          </rPr>
          <t>Administrator:</t>
        </r>
        <r>
          <rPr>
            <sz val="14"/>
            <rFont val="宋体"/>
            <charset val="134"/>
          </rPr>
          <t xml:space="preserve">
5000213 10/28 3000 pcs 华兴三楼A14</t>
        </r>
      </text>
    </comment>
    <comment ref="AE391" authorId="0">
      <text>
        <r>
          <rPr>
            <b/>
            <sz val="14"/>
            <rFont val="宋体"/>
            <charset val="134"/>
          </rPr>
          <t>Administrator:</t>
        </r>
        <r>
          <rPr>
            <sz val="14"/>
            <rFont val="宋体"/>
            <charset val="134"/>
          </rPr>
          <t xml:space="preserve">
10/17上 客供价格贴纸 3000 pcs</t>
        </r>
      </text>
    </comment>
    <comment ref="AC392" authorId="0">
      <text>
        <r>
          <rPr>
            <b/>
            <sz val="14"/>
            <rFont val="宋体"/>
            <charset val="134"/>
          </rPr>
          <t>Administrator:</t>
        </r>
        <r>
          <rPr>
            <sz val="14"/>
            <rFont val="宋体"/>
            <charset val="134"/>
          </rPr>
          <t xml:space="preserve">
1200317 11/6 3000 pcs 华兴三楼B15</t>
        </r>
      </text>
    </comment>
    <comment ref="AE392" authorId="0">
      <text>
        <r>
          <rPr>
            <b/>
            <sz val="14"/>
            <rFont val="宋体"/>
            <charset val="134"/>
          </rPr>
          <t>Administrator:</t>
        </r>
        <r>
          <rPr>
            <sz val="14"/>
            <rFont val="宋体"/>
            <charset val="134"/>
          </rPr>
          <t xml:space="preserve">
10/17上 客供价格贴纸 3000 pcs</t>
        </r>
      </text>
    </comment>
    <comment ref="AC393" authorId="0">
      <text>
        <r>
          <rPr>
            <b/>
            <sz val="14"/>
            <rFont val="宋体"/>
            <charset val="134"/>
          </rPr>
          <t>Administrator:</t>
        </r>
        <r>
          <rPr>
            <sz val="14"/>
            <rFont val="宋体"/>
            <charset val="134"/>
          </rPr>
          <t xml:space="preserve">
5000244 10/29 2352 pcs 王付建四楼A9</t>
        </r>
      </text>
    </comment>
    <comment ref="AE393" authorId="0">
      <text>
        <r>
          <rPr>
            <b/>
            <sz val="14"/>
            <rFont val="宋体"/>
            <charset val="134"/>
          </rPr>
          <t>Administrator:</t>
        </r>
        <r>
          <rPr>
            <sz val="14"/>
            <rFont val="宋体"/>
            <charset val="134"/>
          </rPr>
          <t xml:space="preserve">
10/17上 客供价格贴纸 2352 pcs</t>
        </r>
      </text>
    </comment>
    <comment ref="AC394" authorId="0">
      <text>
        <r>
          <rPr>
            <b/>
            <sz val="14"/>
            <rFont val="宋体"/>
            <charset val="134"/>
          </rPr>
          <t>Administrator:</t>
        </r>
        <r>
          <rPr>
            <sz val="14"/>
            <rFont val="宋体"/>
            <charset val="134"/>
          </rPr>
          <t xml:space="preserve">
1200361 11/12 6912 pcs 华兴三楼B5
</t>
        </r>
      </text>
    </comment>
    <comment ref="AE394" authorId="0">
      <text>
        <r>
          <rPr>
            <b/>
            <sz val="14"/>
            <rFont val="宋体"/>
            <charset val="134"/>
          </rPr>
          <t>Administrator:</t>
        </r>
        <r>
          <rPr>
            <sz val="14"/>
            <rFont val="宋体"/>
            <charset val="134"/>
          </rPr>
          <t xml:space="preserve">
10/17上 客供RFLD贴纸 6912 pcs</t>
        </r>
      </text>
    </comment>
    <comment ref="AC395" authorId="0">
      <text>
        <r>
          <rPr>
            <b/>
            <sz val="14"/>
            <rFont val="宋体"/>
            <charset val="134"/>
          </rPr>
          <t>Administrator:</t>
        </r>
        <r>
          <rPr>
            <sz val="14"/>
            <rFont val="宋体"/>
            <charset val="134"/>
          </rPr>
          <t xml:space="preserve">
1200361 11/12 3456 pcs 华兴三楼A14
</t>
        </r>
      </text>
    </comment>
    <comment ref="AE395" authorId="0">
      <text>
        <r>
          <rPr>
            <b/>
            <sz val="14"/>
            <rFont val="宋体"/>
            <charset val="134"/>
          </rPr>
          <t>Administrator:</t>
        </r>
        <r>
          <rPr>
            <sz val="14"/>
            <rFont val="宋体"/>
            <charset val="134"/>
          </rPr>
          <t xml:space="preserve">
10/17上 客供RFLD贴纸 3456 pcs</t>
        </r>
      </text>
    </comment>
    <comment ref="AC396" authorId="0">
      <text>
        <r>
          <rPr>
            <b/>
            <sz val="14"/>
            <rFont val="宋体"/>
            <charset val="134"/>
          </rPr>
          <t>Administrator:</t>
        </r>
        <r>
          <rPr>
            <sz val="14"/>
            <rFont val="宋体"/>
            <charset val="134"/>
          </rPr>
          <t xml:space="preserve">
1200384 11/11 6912 pcs 华兴三楼B6</t>
        </r>
      </text>
    </comment>
    <comment ref="AE396" authorId="0">
      <text>
        <r>
          <rPr>
            <b/>
            <sz val="14"/>
            <rFont val="宋体"/>
            <charset val="134"/>
          </rPr>
          <t>Administrator:</t>
        </r>
        <r>
          <rPr>
            <sz val="14"/>
            <rFont val="宋体"/>
            <charset val="134"/>
          </rPr>
          <t xml:space="preserve">
10/17上 客供RFLD贴纸 6912 pcs</t>
        </r>
      </text>
    </comment>
    <comment ref="AC397" authorId="0">
      <text>
        <r>
          <rPr>
            <b/>
            <sz val="14"/>
            <rFont val="宋体"/>
            <charset val="134"/>
          </rPr>
          <t>Administrator:</t>
        </r>
        <r>
          <rPr>
            <sz val="14"/>
            <rFont val="宋体"/>
            <charset val="134"/>
          </rPr>
          <t xml:space="preserve">
1200361 11/12 3456 pcs 华兴三楼A14
</t>
        </r>
      </text>
    </comment>
    <comment ref="AE397" authorId="0">
      <text>
        <r>
          <rPr>
            <b/>
            <sz val="14"/>
            <rFont val="宋体"/>
            <charset val="134"/>
          </rPr>
          <t>Administrator:</t>
        </r>
        <r>
          <rPr>
            <sz val="14"/>
            <rFont val="宋体"/>
            <charset val="134"/>
          </rPr>
          <t xml:space="preserve">
10/17上 客供RFLD贴纸 3456 pcs</t>
        </r>
      </text>
    </comment>
    <comment ref="AC398" authorId="0">
      <text>
        <r>
          <rPr>
            <b/>
            <sz val="14"/>
            <rFont val="宋体"/>
            <charset val="134"/>
          </rPr>
          <t>Administrator:</t>
        </r>
        <r>
          <rPr>
            <sz val="14"/>
            <rFont val="宋体"/>
            <charset val="134"/>
          </rPr>
          <t xml:space="preserve">
1200361 11/12 3456 pcs 华兴三楼A14
</t>
        </r>
      </text>
    </comment>
    <comment ref="AE398" authorId="0">
      <text>
        <r>
          <rPr>
            <b/>
            <sz val="14"/>
            <rFont val="宋体"/>
            <charset val="134"/>
          </rPr>
          <t>Administrator:</t>
        </r>
        <r>
          <rPr>
            <sz val="14"/>
            <rFont val="宋体"/>
            <charset val="134"/>
          </rPr>
          <t xml:space="preserve">
10/17上 客供RFLD贴纸 3456 pcs</t>
        </r>
      </text>
    </comment>
    <comment ref="AC399" authorId="0">
      <text>
        <r>
          <rPr>
            <b/>
            <sz val="14"/>
            <rFont val="宋体"/>
            <charset val="134"/>
          </rPr>
          <t>Administrator:</t>
        </r>
        <r>
          <rPr>
            <sz val="14"/>
            <rFont val="宋体"/>
            <charset val="134"/>
          </rPr>
          <t xml:space="preserve">
1200368 11/11 2304 pcs 华兴三楼A6
</t>
        </r>
      </text>
    </comment>
    <comment ref="AE399" authorId="0">
      <text>
        <r>
          <rPr>
            <b/>
            <sz val="14"/>
            <rFont val="宋体"/>
            <charset val="134"/>
          </rPr>
          <t>Administrator:</t>
        </r>
        <r>
          <rPr>
            <sz val="14"/>
            <rFont val="宋体"/>
            <charset val="134"/>
          </rPr>
          <t xml:space="preserve">
10/17上 客供RFLD贴纸 2304 pcs</t>
        </r>
      </text>
    </comment>
    <comment ref="AC400" authorId="0">
      <text>
        <r>
          <rPr>
            <b/>
            <sz val="14"/>
            <rFont val="宋体"/>
            <charset val="134"/>
          </rPr>
          <t>Administrator:</t>
        </r>
        <r>
          <rPr>
            <sz val="14"/>
            <rFont val="宋体"/>
            <charset val="134"/>
          </rPr>
          <t xml:space="preserve">
1200361 11/12 5760 pcs 华兴三楼A13
</t>
        </r>
      </text>
    </comment>
    <comment ref="AE400" authorId="0">
      <text>
        <r>
          <rPr>
            <b/>
            <sz val="14"/>
            <rFont val="宋体"/>
            <charset val="134"/>
          </rPr>
          <t>Administrator:</t>
        </r>
        <r>
          <rPr>
            <sz val="14"/>
            <rFont val="宋体"/>
            <charset val="134"/>
          </rPr>
          <t xml:space="preserve">
10/17上 客供RFLD贴纸 5760 pcs</t>
        </r>
      </text>
    </comment>
    <comment ref="AC401" authorId="0">
      <text>
        <r>
          <rPr>
            <b/>
            <sz val="14"/>
            <rFont val="宋体"/>
            <charset val="134"/>
          </rPr>
          <t>Administrator:</t>
        </r>
        <r>
          <rPr>
            <sz val="14"/>
            <rFont val="宋体"/>
            <charset val="134"/>
          </rPr>
          <t xml:space="preserve">
1200374 11/12 2808 pcs 华兴三楼B12
</t>
        </r>
      </text>
    </comment>
    <comment ref="AC402" authorId="0">
      <text>
        <r>
          <rPr>
            <b/>
            <sz val="14"/>
            <rFont val="宋体"/>
            <charset val="134"/>
          </rPr>
          <t>Administrator:</t>
        </r>
        <r>
          <rPr>
            <sz val="14"/>
            <rFont val="宋体"/>
            <charset val="134"/>
          </rPr>
          <t xml:space="preserve">
1200374 11/12 5200 pcs 华兴三楼B12
</t>
        </r>
      </text>
    </comment>
    <comment ref="AC403" authorId="0">
      <text>
        <r>
          <rPr>
            <b/>
            <sz val="14"/>
            <rFont val="宋体"/>
            <charset val="134"/>
          </rPr>
          <t>Administrator:</t>
        </r>
        <r>
          <rPr>
            <sz val="14"/>
            <rFont val="宋体"/>
            <charset val="134"/>
          </rPr>
          <t xml:space="preserve">
1200374 11/12 500 pcs 华兴三楼B14</t>
        </r>
      </text>
    </comment>
    <comment ref="AE403" authorId="0">
      <text>
        <r>
          <rPr>
            <b/>
            <sz val="14"/>
            <rFont val="宋体"/>
            <charset val="134"/>
          </rPr>
          <t>Administrator:</t>
        </r>
        <r>
          <rPr>
            <sz val="14"/>
            <rFont val="宋体"/>
            <charset val="134"/>
          </rPr>
          <t xml:space="preserve">
9/29上 警告语贴纸 500 pcs</t>
        </r>
      </text>
    </comment>
    <comment ref="AC404" authorId="0">
      <text>
        <r>
          <rPr>
            <b/>
            <sz val="14"/>
            <rFont val="宋体"/>
            <charset val="134"/>
          </rPr>
          <t>Administrator:</t>
        </r>
        <r>
          <rPr>
            <sz val="14"/>
            <rFont val="宋体"/>
            <charset val="134"/>
          </rPr>
          <t xml:space="preserve">
1200374 11/12 5024 pcs 华兴三楼A32
</t>
        </r>
      </text>
    </comment>
    <comment ref="AC405" authorId="0">
      <text>
        <r>
          <rPr>
            <b/>
            <sz val="14"/>
            <rFont val="宋体"/>
            <charset val="134"/>
          </rPr>
          <t>Administrator:</t>
        </r>
        <r>
          <rPr>
            <sz val="14"/>
            <rFont val="宋体"/>
            <charset val="134"/>
          </rPr>
          <t xml:space="preserve">
1200384 11/11 2304 pcs 华兴三楼B6
</t>
        </r>
      </text>
    </comment>
    <comment ref="AE405" authorId="0">
      <text>
        <r>
          <rPr>
            <b/>
            <sz val="14"/>
            <rFont val="宋体"/>
            <charset val="134"/>
          </rPr>
          <t>Administrator:</t>
        </r>
        <r>
          <rPr>
            <sz val="14"/>
            <rFont val="宋体"/>
            <charset val="134"/>
          </rPr>
          <t xml:space="preserve">
10/29上 客供RFID贴纸 2304 pcs</t>
        </r>
      </text>
    </comment>
    <comment ref="AC406" authorId="0">
      <text>
        <r>
          <rPr>
            <b/>
            <sz val="14"/>
            <rFont val="宋体"/>
            <charset val="134"/>
          </rPr>
          <t>Administrator:</t>
        </r>
        <r>
          <rPr>
            <sz val="14"/>
            <rFont val="宋体"/>
            <charset val="134"/>
          </rPr>
          <t xml:space="preserve">
1200368 11/11 2304 pcs 华兴三楼A6
</t>
        </r>
      </text>
    </comment>
    <comment ref="AE406" authorId="0">
      <text>
        <r>
          <rPr>
            <b/>
            <sz val="14"/>
            <rFont val="宋体"/>
            <charset val="134"/>
          </rPr>
          <t>Administrator:</t>
        </r>
        <r>
          <rPr>
            <sz val="14"/>
            <rFont val="宋体"/>
            <charset val="134"/>
          </rPr>
          <t xml:space="preserve">
10/29上 客供RFID贴纸 2304 pcs</t>
        </r>
      </text>
    </comment>
    <comment ref="AC407" authorId="0">
      <text>
        <r>
          <rPr>
            <b/>
            <sz val="14"/>
            <rFont val="宋体"/>
            <charset val="134"/>
          </rPr>
          <t>Administrator:</t>
        </r>
        <r>
          <rPr>
            <sz val="14"/>
            <rFont val="宋体"/>
            <charset val="134"/>
          </rPr>
          <t xml:space="preserve">
1200384 11/11 1152 pcs 华兴三楼B7
</t>
        </r>
      </text>
    </comment>
    <comment ref="AE407" authorId="0">
      <text>
        <r>
          <rPr>
            <b/>
            <sz val="14"/>
            <rFont val="宋体"/>
            <charset val="134"/>
          </rPr>
          <t>Administrator:</t>
        </r>
        <r>
          <rPr>
            <sz val="14"/>
            <rFont val="宋体"/>
            <charset val="134"/>
          </rPr>
          <t xml:space="preserve">
10/29上 客供RFID贴纸 1152 pcs</t>
        </r>
      </text>
    </comment>
    <comment ref="AC408" authorId="0">
      <text>
        <r>
          <rPr>
            <b/>
            <sz val="14"/>
            <rFont val="宋体"/>
            <charset val="134"/>
          </rPr>
          <t>Administrator:</t>
        </r>
        <r>
          <rPr>
            <sz val="14"/>
            <rFont val="宋体"/>
            <charset val="134"/>
          </rPr>
          <t xml:space="preserve">
1200368 11/11 2304 pcs 华兴三楼B4
</t>
        </r>
      </text>
    </comment>
    <comment ref="AE408" authorId="0">
      <text>
        <r>
          <rPr>
            <b/>
            <sz val="14"/>
            <rFont val="宋体"/>
            <charset val="134"/>
          </rPr>
          <t>Administrator:</t>
        </r>
        <r>
          <rPr>
            <sz val="14"/>
            <rFont val="宋体"/>
            <charset val="134"/>
          </rPr>
          <t xml:space="preserve">
10/29上 客供RFID贴纸 2304 pcs</t>
        </r>
      </text>
    </comment>
    <comment ref="AC409" authorId="0">
      <text>
        <r>
          <rPr>
            <b/>
            <sz val="14"/>
            <rFont val="宋体"/>
            <charset val="134"/>
          </rPr>
          <t>Administrator:</t>
        </r>
        <r>
          <rPr>
            <sz val="14"/>
            <rFont val="宋体"/>
            <charset val="134"/>
          </rPr>
          <t xml:space="preserve">
1200361 11/12 3456 pcs 华兴三楼A14
</t>
        </r>
      </text>
    </comment>
    <comment ref="AE409" authorId="0">
      <text>
        <r>
          <rPr>
            <b/>
            <sz val="14"/>
            <rFont val="宋体"/>
            <charset val="134"/>
          </rPr>
          <t>Administrator:</t>
        </r>
        <r>
          <rPr>
            <sz val="14"/>
            <rFont val="宋体"/>
            <charset val="134"/>
          </rPr>
          <t xml:space="preserve">
10/29上 客供RFID贴纸 3456 pcs</t>
        </r>
      </text>
    </comment>
    <comment ref="AC410" authorId="0">
      <text>
        <r>
          <rPr>
            <b/>
            <sz val="14"/>
            <rFont val="宋体"/>
            <charset val="134"/>
          </rPr>
          <t>Administrator:</t>
        </r>
        <r>
          <rPr>
            <sz val="14"/>
            <rFont val="宋体"/>
            <charset val="134"/>
          </rPr>
          <t xml:space="preserve">
1200368 11/11 2304 pcs 华兴三楼B4
</t>
        </r>
      </text>
    </comment>
    <comment ref="AE410" authorId="0">
      <text>
        <r>
          <rPr>
            <b/>
            <sz val="14"/>
            <rFont val="宋体"/>
            <charset val="134"/>
          </rPr>
          <t>Administrator:</t>
        </r>
        <r>
          <rPr>
            <sz val="14"/>
            <rFont val="宋体"/>
            <charset val="134"/>
          </rPr>
          <t xml:space="preserve">
10/29上 客供RFID贴纸 2304 pcs</t>
        </r>
      </text>
    </comment>
    <comment ref="AC411" authorId="0">
      <text>
        <r>
          <rPr>
            <b/>
            <sz val="14"/>
            <rFont val="宋体"/>
            <charset val="134"/>
          </rPr>
          <t>Administrator:</t>
        </r>
        <r>
          <rPr>
            <sz val="14"/>
            <rFont val="宋体"/>
            <charset val="134"/>
          </rPr>
          <t xml:space="preserve">
1200368 11/11 2304 pcs 华兴三楼A6
</t>
        </r>
      </text>
    </comment>
    <comment ref="AE411" authorId="0">
      <text>
        <r>
          <rPr>
            <b/>
            <sz val="14"/>
            <rFont val="宋体"/>
            <charset val="134"/>
          </rPr>
          <t>Administrator:</t>
        </r>
        <r>
          <rPr>
            <sz val="14"/>
            <rFont val="宋体"/>
            <charset val="134"/>
          </rPr>
          <t xml:space="preserve">
10/29上 客供RFID贴纸 2304 pcs</t>
        </r>
      </text>
    </comment>
    <comment ref="AC412" authorId="0">
      <text>
        <r>
          <rPr>
            <b/>
            <sz val="14"/>
            <rFont val="宋体"/>
            <charset val="134"/>
          </rPr>
          <t>Administrator:</t>
        </r>
        <r>
          <rPr>
            <sz val="14"/>
            <rFont val="宋体"/>
            <charset val="134"/>
          </rPr>
          <t xml:space="preserve">
1200374 11/12 442 pcs 华兴三楼B17
</t>
        </r>
      </text>
    </comment>
    <comment ref="AE412" authorId="0">
      <text>
        <r>
          <rPr>
            <b/>
            <sz val="14"/>
            <rFont val="宋体"/>
            <charset val="134"/>
          </rPr>
          <t>Administrator:</t>
        </r>
        <r>
          <rPr>
            <sz val="14"/>
            <rFont val="宋体"/>
            <charset val="134"/>
          </rPr>
          <t xml:space="preserve">
10/23上 产品图片贴纸 68 pcs</t>
        </r>
      </text>
    </comment>
    <comment ref="AC413" authorId="0">
      <text>
        <r>
          <rPr>
            <b/>
            <sz val="14"/>
            <rFont val="宋体"/>
            <charset val="134"/>
          </rPr>
          <t>Administrator:</t>
        </r>
        <r>
          <rPr>
            <sz val="14"/>
            <rFont val="宋体"/>
            <charset val="134"/>
          </rPr>
          <t xml:space="preserve">
1200375 11/13 2604 pcs 华兴三楼A24       
1200376 11/13 3996 pcs A24
1200403 11/14 864 pcs A24</t>
        </r>
      </text>
    </comment>
    <comment ref="AC414" authorId="0">
      <text>
        <r>
          <rPr>
            <b/>
            <sz val="14"/>
            <rFont val="宋体"/>
            <charset val="134"/>
          </rPr>
          <t>Administrator:</t>
        </r>
        <r>
          <rPr>
            <sz val="14"/>
            <rFont val="宋体"/>
            <charset val="134"/>
          </rPr>
          <t xml:space="preserve">
1200374 11/12 208 pcs 华兴三楼B10
</t>
        </r>
      </text>
    </comment>
    <comment ref="AC415" authorId="0">
      <text>
        <r>
          <rPr>
            <b/>
            <sz val="14"/>
            <rFont val="宋体"/>
            <charset val="134"/>
          </rPr>
          <t>Administrator:</t>
        </r>
        <r>
          <rPr>
            <sz val="14"/>
            <rFont val="宋体"/>
            <charset val="134"/>
          </rPr>
          <t xml:space="preserve">
1200430 11/18 3552 pcs B四楼</t>
        </r>
      </text>
    </comment>
    <comment ref="AE415" authorId="0">
      <text>
        <r>
          <rPr>
            <b/>
            <sz val="14"/>
            <rFont val="宋体"/>
            <charset val="134"/>
          </rPr>
          <t>Administrator:</t>
        </r>
        <r>
          <rPr>
            <sz val="14"/>
            <rFont val="宋体"/>
            <charset val="134"/>
          </rPr>
          <t xml:space="preserve">
10/17上 进口商贴纸 3552 pcs</t>
        </r>
      </text>
    </comment>
    <comment ref="AC416" authorId="0">
      <text>
        <r>
          <rPr>
            <b/>
            <sz val="14"/>
            <rFont val="宋体"/>
            <charset val="134"/>
          </rPr>
          <t>Administrator:</t>
        </r>
        <r>
          <rPr>
            <sz val="14"/>
            <rFont val="宋体"/>
            <charset val="134"/>
          </rPr>
          <t xml:space="preserve">
5000230 10/27 852 pcs 华兴三楼A11
1200481 11/22 3390 pcs</t>
        </r>
      </text>
    </comment>
    <comment ref="AE416" authorId="0">
      <text>
        <r>
          <rPr>
            <b/>
            <sz val="14"/>
            <rFont val="宋体"/>
            <charset val="134"/>
          </rPr>
          <t>Administrator:</t>
        </r>
        <r>
          <rPr>
            <sz val="14"/>
            <rFont val="宋体"/>
            <charset val="134"/>
          </rPr>
          <t xml:space="preserve">
10/22上 WIC贴纸 40776 pcs
 PDQ折页 6796 pcs</t>
        </r>
      </text>
    </comment>
    <comment ref="AC417" authorId="0">
      <text>
        <r>
          <rPr>
            <b/>
            <sz val="14"/>
            <rFont val="宋体"/>
            <charset val="134"/>
          </rPr>
          <t>Administrator:</t>
        </r>
        <r>
          <rPr>
            <sz val="14"/>
            <rFont val="宋体"/>
            <charset val="134"/>
          </rPr>
          <t xml:space="preserve">
5000230 10/27 1344 pcs 华兴三楼A11
1200481 11/22 5370 pcs
</t>
        </r>
      </text>
    </comment>
    <comment ref="AC418" authorId="0">
      <text>
        <r>
          <rPr>
            <b/>
            <sz val="14"/>
            <rFont val="宋体"/>
            <charset val="134"/>
          </rPr>
          <t>Administrator:</t>
        </r>
        <r>
          <rPr>
            <sz val="14"/>
            <rFont val="宋体"/>
            <charset val="134"/>
          </rPr>
          <t xml:space="preserve">
5000230 10/27 1050 pcs 华兴三楼A11
1200481 11/22 4188 pcs
</t>
        </r>
      </text>
    </comment>
    <comment ref="AC419" authorId="0">
      <text>
        <r>
          <rPr>
            <b/>
            <sz val="14"/>
            <rFont val="宋体"/>
            <charset val="134"/>
          </rPr>
          <t>Administrator:</t>
        </r>
        <r>
          <rPr>
            <sz val="14"/>
            <rFont val="宋体"/>
            <charset val="134"/>
          </rPr>
          <t xml:space="preserve">
5000230 10/27 72 pcs 华兴三楼A11
1200481 11/22 276 pcs
加备品3箱才够数</t>
        </r>
      </text>
    </comment>
    <comment ref="AC420" authorId="0">
      <text>
        <r>
          <rPr>
            <b/>
            <sz val="14"/>
            <rFont val="宋体"/>
            <charset val="134"/>
          </rPr>
          <t>Administrator:</t>
        </r>
        <r>
          <rPr>
            <sz val="14"/>
            <rFont val="宋体"/>
            <charset val="134"/>
          </rPr>
          <t xml:space="preserve">
5000230 10/27 72 pcs 华兴三楼A11
1200481 11/22 270 pcs
</t>
        </r>
      </text>
    </comment>
    <comment ref="AC421" authorId="0">
      <text>
        <r>
          <rPr>
            <b/>
            <sz val="14"/>
            <rFont val="宋体"/>
            <charset val="134"/>
          </rPr>
          <t>Administrator:</t>
        </r>
        <r>
          <rPr>
            <sz val="14"/>
            <rFont val="宋体"/>
            <charset val="134"/>
          </rPr>
          <t xml:space="preserve">
5000230 10/27 1602 pcs 华兴三楼A11
1200481 11/22 6402 pcs
</t>
        </r>
      </text>
    </comment>
    <comment ref="AC422" authorId="0">
      <text>
        <r>
          <rPr>
            <b/>
            <sz val="14"/>
            <rFont val="宋体"/>
            <charset val="134"/>
          </rPr>
          <t>Administrator:</t>
        </r>
        <r>
          <rPr>
            <sz val="14"/>
            <rFont val="宋体"/>
            <charset val="134"/>
          </rPr>
          <t xml:space="preserve">
5000230 10/27 1618 pcs 华兴三楼A11
1200481 11/22 4866 pcs
</t>
        </r>
      </text>
    </comment>
    <comment ref="AC423" authorId="0">
      <text>
        <r>
          <rPr>
            <b/>
            <sz val="14"/>
            <rFont val="宋体"/>
            <charset val="134"/>
          </rPr>
          <t>Administrator:</t>
        </r>
        <r>
          <rPr>
            <sz val="14"/>
            <rFont val="宋体"/>
            <charset val="134"/>
          </rPr>
          <t xml:space="preserve">
5000230 10/27 888 pcs 华兴三楼A11
1200481 11/22 33528 pcs
</t>
        </r>
      </text>
    </comment>
    <comment ref="AC424" authorId="0">
      <text>
        <r>
          <rPr>
            <b/>
            <sz val="14"/>
            <rFont val="宋体"/>
            <charset val="134"/>
          </rPr>
          <t>Administrator:</t>
        </r>
        <r>
          <rPr>
            <sz val="14"/>
            <rFont val="宋体"/>
            <charset val="134"/>
          </rPr>
          <t xml:space="preserve">
5000230 10/27 1068 pcs 华兴三楼A11
1200481 11/22 4302 pcs
</t>
        </r>
      </text>
    </comment>
    <comment ref="AC425" authorId="0">
      <text>
        <r>
          <rPr>
            <b/>
            <sz val="14"/>
            <rFont val="宋体"/>
            <charset val="134"/>
          </rPr>
          <t>Administrator:</t>
        </r>
        <r>
          <rPr>
            <sz val="14"/>
            <rFont val="宋体"/>
            <charset val="134"/>
          </rPr>
          <t xml:space="preserve">
1200463 11/20 600 pcs 王四楼C10
</t>
        </r>
      </text>
    </comment>
    <comment ref="AE425" authorId="0">
      <text>
        <r>
          <rPr>
            <b/>
            <sz val="14"/>
            <rFont val="宋体"/>
            <charset val="134"/>
          </rPr>
          <t>Administrator:</t>
        </r>
        <r>
          <rPr>
            <sz val="14"/>
            <rFont val="宋体"/>
            <charset val="134"/>
          </rPr>
          <t xml:space="preserve">
10/17上 客供价格贴纸 600 pcs</t>
        </r>
      </text>
    </comment>
    <comment ref="AC426" authorId="0">
      <text>
        <r>
          <rPr>
            <b/>
            <sz val="14"/>
            <rFont val="宋体"/>
            <charset val="134"/>
          </rPr>
          <t>Administrator:</t>
        </r>
        <r>
          <rPr>
            <sz val="14"/>
            <rFont val="宋体"/>
            <charset val="134"/>
          </rPr>
          <t xml:space="preserve">
1200463 11/20 12 pcs 王四楼B9
</t>
        </r>
      </text>
    </comment>
    <comment ref="AE426" authorId="0">
      <text>
        <r>
          <rPr>
            <b/>
            <sz val="12"/>
            <rFont val="宋体"/>
            <charset val="134"/>
          </rPr>
          <t>Administrator:</t>
        </r>
        <r>
          <rPr>
            <sz val="12"/>
            <rFont val="宋体"/>
            <charset val="134"/>
          </rPr>
          <t xml:space="preserve">
10/31上 客供亚马逊外箱贴纸 1 pcs
11/3上 英法双语贴纸 12 pcs
 空白贴纸 24 pcs</t>
        </r>
      </text>
    </comment>
    <comment ref="AC427" authorId="0">
      <text>
        <r>
          <rPr>
            <b/>
            <sz val="14"/>
            <rFont val="宋体"/>
            <charset val="134"/>
          </rPr>
          <t>Administrator:</t>
        </r>
        <r>
          <rPr>
            <sz val="14"/>
            <rFont val="宋体"/>
            <charset val="134"/>
          </rPr>
          <t xml:space="preserve">
1200463 11/20 12 pcs 王四楼B9
</t>
        </r>
      </text>
    </comment>
    <comment ref="AE427" authorId="0">
      <text>
        <r>
          <rPr>
            <b/>
            <sz val="12"/>
            <rFont val="宋体"/>
            <charset val="134"/>
          </rPr>
          <t>Administrator:</t>
        </r>
        <r>
          <rPr>
            <sz val="12"/>
            <rFont val="宋体"/>
            <charset val="134"/>
          </rPr>
          <t xml:space="preserve">
10/31上 客供亚马逊外箱贴纸 1 pcs
11/3上 英法双语贴纸 12 pcs
 空白贴纸 24 pcs</t>
        </r>
      </text>
    </comment>
    <comment ref="AC428" authorId="0">
      <text>
        <r>
          <rPr>
            <b/>
            <sz val="14"/>
            <rFont val="宋体"/>
            <charset val="134"/>
          </rPr>
          <t>Administrator:</t>
        </r>
        <r>
          <rPr>
            <sz val="14"/>
            <rFont val="宋体"/>
            <charset val="134"/>
          </rPr>
          <t xml:space="preserve">
1200463 11/20 96 pcs 王四楼A9
</t>
        </r>
      </text>
    </comment>
    <comment ref="AE428" authorId="0">
      <text>
        <r>
          <rPr>
            <b/>
            <sz val="12"/>
            <rFont val="宋体"/>
            <charset val="134"/>
          </rPr>
          <t>Administrator:</t>
        </r>
        <r>
          <rPr>
            <sz val="12"/>
            <rFont val="宋体"/>
            <charset val="134"/>
          </rPr>
          <t xml:space="preserve">
10/31上 客供亚马逊外箱贴纸 8 pcs
11/3上 英法双语贴纸 96 pcs
 空白贴纸 192 pcs
</t>
        </r>
      </text>
    </comment>
    <comment ref="AC429" authorId="0">
      <text>
        <r>
          <rPr>
            <b/>
            <sz val="14"/>
            <rFont val="宋体"/>
            <charset val="134"/>
          </rPr>
          <t>Administrator:</t>
        </r>
        <r>
          <rPr>
            <sz val="14"/>
            <rFont val="宋体"/>
            <charset val="134"/>
          </rPr>
          <t xml:space="preserve">
1200463 11/20 72 pcs 王四楼A9
</t>
        </r>
      </text>
    </comment>
    <comment ref="AE429" authorId="0">
      <text>
        <r>
          <rPr>
            <b/>
            <sz val="12"/>
            <rFont val="宋体"/>
            <charset val="134"/>
          </rPr>
          <t>Administrator:</t>
        </r>
        <r>
          <rPr>
            <sz val="12"/>
            <rFont val="宋体"/>
            <charset val="134"/>
          </rPr>
          <t xml:space="preserve">
10/31上 客供亚马逊外箱贴纸 6 pcs
11/3上 英法双语贴纸 72 pcs
 空白贴纸 144 pcs
</t>
        </r>
      </text>
    </comment>
    <comment ref="AC430" authorId="0">
      <text>
        <r>
          <rPr>
            <b/>
            <sz val="14"/>
            <rFont val="宋体"/>
            <charset val="134"/>
          </rPr>
          <t>Administrator:</t>
        </r>
        <r>
          <rPr>
            <sz val="14"/>
            <rFont val="宋体"/>
            <charset val="134"/>
          </rPr>
          <t xml:space="preserve">
1200463 11/20 84 pcs 王四楼A9
</t>
        </r>
      </text>
    </comment>
    <comment ref="AE430" authorId="0">
      <text>
        <r>
          <rPr>
            <b/>
            <sz val="12"/>
            <rFont val="宋体"/>
            <charset val="134"/>
          </rPr>
          <t>Administrator:</t>
        </r>
        <r>
          <rPr>
            <sz val="12"/>
            <rFont val="宋体"/>
            <charset val="134"/>
          </rPr>
          <t xml:space="preserve">
10/31上 客供亚马逊外箱贴纸 7 pcs
11/3上 英法双语贴纸 84 pcs
 空白贴纸 168 pcs
</t>
        </r>
      </text>
    </comment>
    <comment ref="AC431" authorId="0">
      <text>
        <r>
          <rPr>
            <b/>
            <sz val="14"/>
            <rFont val="宋体"/>
            <charset val="134"/>
          </rPr>
          <t>Administrator:</t>
        </r>
        <r>
          <rPr>
            <sz val="14"/>
            <rFont val="宋体"/>
            <charset val="134"/>
          </rPr>
          <t xml:space="preserve">
1200464 11/20 24 pcs 王四楼B9</t>
        </r>
      </text>
    </comment>
    <comment ref="AE431" authorId="0">
      <text>
        <r>
          <rPr>
            <b/>
            <sz val="12"/>
            <rFont val="宋体"/>
            <charset val="134"/>
          </rPr>
          <t>Administrator:</t>
        </r>
        <r>
          <rPr>
            <sz val="12"/>
            <rFont val="宋体"/>
            <charset val="134"/>
          </rPr>
          <t xml:space="preserve">
10/31上 客供亚马逊外箱贴纸 2 pcs
11/3上 英法双语贴纸 24 pcs
 空白贴纸 48 pcs
</t>
        </r>
      </text>
    </comment>
    <comment ref="AC432" authorId="0">
      <text>
        <r>
          <rPr>
            <b/>
            <sz val="14"/>
            <rFont val="宋体"/>
            <charset val="134"/>
          </rPr>
          <t>Administrator:</t>
        </r>
        <r>
          <rPr>
            <sz val="14"/>
            <rFont val="宋体"/>
            <charset val="134"/>
          </rPr>
          <t xml:space="preserve">
1200464 11/20 36 pcs 王四楼B9
</t>
        </r>
      </text>
    </comment>
    <comment ref="AE432" authorId="0">
      <text>
        <r>
          <rPr>
            <b/>
            <sz val="12"/>
            <rFont val="宋体"/>
            <charset val="134"/>
          </rPr>
          <t>Administrator:</t>
        </r>
        <r>
          <rPr>
            <sz val="12"/>
            <rFont val="宋体"/>
            <charset val="134"/>
          </rPr>
          <t xml:space="preserve">
10/31上 客供亚马逊外箱贴纸 3 pcs
11/3上 英法双语贴纸 36 pcs
 空白贴纸 72 pcs
</t>
        </r>
      </text>
    </comment>
    <comment ref="AC433" authorId="0">
      <text>
        <r>
          <rPr>
            <b/>
            <sz val="14"/>
            <rFont val="宋体"/>
            <charset val="134"/>
          </rPr>
          <t>Administrator:</t>
        </r>
        <r>
          <rPr>
            <sz val="14"/>
            <rFont val="宋体"/>
            <charset val="134"/>
          </rPr>
          <t xml:space="preserve">
1200464 11/20 12 pcs 王四楼B9
</t>
        </r>
      </text>
    </comment>
    <comment ref="AE433" authorId="0">
      <text>
        <r>
          <rPr>
            <b/>
            <sz val="12"/>
            <rFont val="宋体"/>
            <charset val="134"/>
          </rPr>
          <t>Administrator:</t>
        </r>
        <r>
          <rPr>
            <sz val="12"/>
            <rFont val="宋体"/>
            <charset val="134"/>
          </rPr>
          <t xml:space="preserve">
10/31上 客供亚马逊外箱贴纸 1 pcs
11/3上 英法双语贴纸 12 pcs
 空白贴纸 24 pcs</t>
        </r>
      </text>
    </comment>
    <comment ref="AC434" authorId="0">
      <text>
        <r>
          <rPr>
            <b/>
            <sz val="14"/>
            <rFont val="宋体"/>
            <charset val="134"/>
          </rPr>
          <t>Administrator:</t>
        </r>
        <r>
          <rPr>
            <sz val="14"/>
            <rFont val="宋体"/>
            <charset val="134"/>
          </rPr>
          <t xml:space="preserve">
1200464 11/20 12 pcs 王四楼B9
</t>
        </r>
      </text>
    </comment>
    <comment ref="AE434" authorId="0">
      <text>
        <r>
          <rPr>
            <b/>
            <sz val="12"/>
            <rFont val="宋体"/>
            <charset val="134"/>
          </rPr>
          <t>Administrator:</t>
        </r>
        <r>
          <rPr>
            <sz val="12"/>
            <rFont val="宋体"/>
            <charset val="134"/>
          </rPr>
          <t xml:space="preserve">
10/31上 客供亚马逊外箱贴纸 1 pcs
11/3上 英法双语贴纸 12 pcs
 空白贴纸 24 pcs</t>
        </r>
      </text>
    </comment>
    <comment ref="AC435" authorId="0">
      <text>
        <r>
          <rPr>
            <b/>
            <sz val="14"/>
            <rFont val="宋体"/>
            <charset val="134"/>
          </rPr>
          <t>Administrator:</t>
        </r>
        <r>
          <rPr>
            <sz val="14"/>
            <rFont val="宋体"/>
            <charset val="134"/>
          </rPr>
          <t xml:space="preserve">
1200464 11/20 84 pcs 王四楼A9
</t>
        </r>
      </text>
    </comment>
    <comment ref="AE435" authorId="0">
      <text>
        <r>
          <rPr>
            <b/>
            <sz val="12"/>
            <rFont val="宋体"/>
            <charset val="134"/>
          </rPr>
          <t>Administrator:</t>
        </r>
        <r>
          <rPr>
            <sz val="12"/>
            <rFont val="宋体"/>
            <charset val="134"/>
          </rPr>
          <t xml:space="preserve">
10/31上 客供亚马逊外箱贴纸 7 pcs
11/3上 英法双语贴纸 84 pcs
 空白贴纸 168 pcs
</t>
        </r>
      </text>
    </comment>
    <comment ref="AC436" authorId="0">
      <text>
        <r>
          <rPr>
            <b/>
            <sz val="14"/>
            <rFont val="宋体"/>
            <charset val="134"/>
          </rPr>
          <t>Administrator:</t>
        </r>
        <r>
          <rPr>
            <sz val="14"/>
            <rFont val="宋体"/>
            <charset val="134"/>
          </rPr>
          <t xml:space="preserve">
1200464 11/20 24 pcs 王四楼B9
</t>
        </r>
      </text>
    </comment>
    <comment ref="AE436" authorId="0">
      <text>
        <r>
          <rPr>
            <b/>
            <sz val="12"/>
            <rFont val="宋体"/>
            <charset val="134"/>
          </rPr>
          <t>Administrator:</t>
        </r>
        <r>
          <rPr>
            <sz val="12"/>
            <rFont val="宋体"/>
            <charset val="134"/>
          </rPr>
          <t xml:space="preserve">
10/31上 客供亚马逊外箱贴纸 2 pcs
11/3上 英法双语贴纸 24 pcs
 空白贴纸 48 pcs
</t>
        </r>
      </text>
    </comment>
    <comment ref="AC437" authorId="0">
      <text>
        <r>
          <rPr>
            <b/>
            <sz val="14"/>
            <rFont val="宋体"/>
            <charset val="134"/>
          </rPr>
          <t>Administrator:</t>
        </r>
        <r>
          <rPr>
            <sz val="14"/>
            <rFont val="宋体"/>
            <charset val="134"/>
          </rPr>
          <t xml:space="preserve">
1200464 11/20 60 pcs 王四楼A9
</t>
        </r>
      </text>
    </comment>
    <comment ref="AE437" authorId="0">
      <text>
        <r>
          <rPr>
            <b/>
            <sz val="12"/>
            <rFont val="宋体"/>
            <charset val="134"/>
          </rPr>
          <t>Administrator:</t>
        </r>
        <r>
          <rPr>
            <sz val="12"/>
            <rFont val="宋体"/>
            <charset val="134"/>
          </rPr>
          <t xml:space="preserve">
10/31上 客供亚马逊外箱贴纸 5 pcs
11/3上 英法双语贴纸 60 pcs
 空白贴纸 120 pcs
</t>
        </r>
      </text>
    </comment>
    <comment ref="AC438" authorId="0">
      <text>
        <r>
          <rPr>
            <b/>
            <sz val="14"/>
            <rFont val="宋体"/>
            <charset val="134"/>
          </rPr>
          <t>Administrator:</t>
        </r>
        <r>
          <rPr>
            <sz val="14"/>
            <rFont val="宋体"/>
            <charset val="134"/>
          </rPr>
          <t xml:space="preserve">
1200464 11/20 72 pcs 王四楼A9
</t>
        </r>
      </text>
    </comment>
    <comment ref="AE438" authorId="0">
      <text>
        <r>
          <rPr>
            <b/>
            <sz val="12"/>
            <rFont val="宋体"/>
            <charset val="134"/>
          </rPr>
          <t>Administrator:</t>
        </r>
        <r>
          <rPr>
            <sz val="12"/>
            <rFont val="宋体"/>
            <charset val="134"/>
          </rPr>
          <t xml:space="preserve">
10/31上 客供亚马逊外箱贴纸 6 pcs
11/3上 英法双语贴纸 72 pcs
 空白贴纸 144 pcs
</t>
        </r>
      </text>
    </comment>
    <comment ref="AC439" authorId="0">
      <text>
        <r>
          <rPr>
            <b/>
            <sz val="14"/>
            <rFont val="宋体"/>
            <charset val="134"/>
          </rPr>
          <t>Administrator:</t>
        </r>
        <r>
          <rPr>
            <sz val="14"/>
            <rFont val="宋体"/>
            <charset val="134"/>
          </rPr>
          <t xml:space="preserve">
1200471 11/20 2304 pcs 王四楼B10</t>
        </r>
      </text>
    </comment>
    <comment ref="AE439" authorId="0">
      <text>
        <r>
          <rPr>
            <b/>
            <sz val="14"/>
            <rFont val="宋体"/>
            <charset val="134"/>
          </rPr>
          <t>Administrator:</t>
        </r>
        <r>
          <rPr>
            <sz val="14"/>
            <rFont val="宋体"/>
            <charset val="134"/>
          </rPr>
          <t xml:space="preserve">
11/6上 客供RFID贴纸 2304 pcs</t>
        </r>
      </text>
    </comment>
    <comment ref="AC440" authorId="0">
      <text>
        <r>
          <rPr>
            <b/>
            <sz val="14"/>
            <rFont val="宋体"/>
            <charset val="134"/>
          </rPr>
          <t>Administrator:</t>
        </r>
        <r>
          <rPr>
            <sz val="14"/>
            <rFont val="宋体"/>
            <charset val="134"/>
          </rPr>
          <t xml:space="preserve">
1200471 11/20 2304 pcs 王四楼B10
</t>
        </r>
      </text>
    </comment>
    <comment ref="AE440" authorId="0">
      <text>
        <r>
          <rPr>
            <b/>
            <sz val="14"/>
            <rFont val="宋体"/>
            <charset val="134"/>
          </rPr>
          <t>Administrator:</t>
        </r>
        <r>
          <rPr>
            <sz val="14"/>
            <rFont val="宋体"/>
            <charset val="134"/>
          </rPr>
          <t xml:space="preserve">
11/6上 客供RFID贴纸 2304 pcs</t>
        </r>
      </text>
    </comment>
    <comment ref="AC441" authorId="0">
      <text>
        <r>
          <rPr>
            <b/>
            <sz val="14"/>
            <rFont val="宋体"/>
            <charset val="134"/>
          </rPr>
          <t>Administrator:</t>
        </r>
        <r>
          <rPr>
            <sz val="14"/>
            <rFont val="宋体"/>
            <charset val="134"/>
          </rPr>
          <t xml:space="preserve">
1200471 11/20 1152 pcs 王四楼B10
</t>
        </r>
      </text>
    </comment>
    <comment ref="AE441" authorId="0">
      <text>
        <r>
          <rPr>
            <b/>
            <sz val="14"/>
            <rFont val="宋体"/>
            <charset val="134"/>
          </rPr>
          <t>Administrator:</t>
        </r>
        <r>
          <rPr>
            <sz val="14"/>
            <rFont val="宋体"/>
            <charset val="134"/>
          </rPr>
          <t xml:space="preserve">
11/6上 客供RFID贴纸 1152 pcs</t>
        </r>
      </text>
    </comment>
    <comment ref="AC442" authorId="0">
      <text>
        <r>
          <rPr>
            <b/>
            <sz val="14"/>
            <rFont val="宋体"/>
            <charset val="134"/>
          </rPr>
          <t>Administrator:</t>
        </r>
        <r>
          <rPr>
            <sz val="14"/>
            <rFont val="宋体"/>
            <charset val="134"/>
          </rPr>
          <t xml:space="preserve">
1200471 11/20 2304 pcs 王四楼B10
</t>
        </r>
      </text>
    </comment>
    <comment ref="AE442" authorId="0">
      <text>
        <r>
          <rPr>
            <b/>
            <sz val="14"/>
            <rFont val="宋体"/>
            <charset val="134"/>
          </rPr>
          <t>Administrator:</t>
        </r>
        <r>
          <rPr>
            <sz val="14"/>
            <rFont val="宋体"/>
            <charset val="134"/>
          </rPr>
          <t xml:space="preserve">
11/6上 客供RFID贴纸 2304 pcs</t>
        </r>
      </text>
    </comment>
    <comment ref="AC443" authorId="0">
      <text>
        <r>
          <rPr>
            <b/>
            <sz val="14"/>
            <rFont val="宋体"/>
            <charset val="134"/>
          </rPr>
          <t>Administrator:</t>
        </r>
        <r>
          <rPr>
            <sz val="14"/>
            <rFont val="宋体"/>
            <charset val="134"/>
          </rPr>
          <t xml:space="preserve">
1200471 11/20 1152 pcs 王四楼B10
</t>
        </r>
      </text>
    </comment>
    <comment ref="AE443" authorId="0">
      <text>
        <r>
          <rPr>
            <b/>
            <sz val="14"/>
            <rFont val="宋体"/>
            <charset val="134"/>
          </rPr>
          <t>Administrator:</t>
        </r>
        <r>
          <rPr>
            <sz val="14"/>
            <rFont val="宋体"/>
            <charset val="134"/>
          </rPr>
          <t xml:space="preserve">
11/6上 客供RFID贴纸 1152 pcs</t>
        </r>
      </text>
    </comment>
    <comment ref="AC444" authorId="0">
      <text>
        <r>
          <rPr>
            <b/>
            <sz val="14"/>
            <rFont val="宋体"/>
            <charset val="134"/>
          </rPr>
          <t>Administrator:</t>
        </r>
        <r>
          <rPr>
            <sz val="14"/>
            <rFont val="宋体"/>
            <charset val="134"/>
          </rPr>
          <t xml:space="preserve">
1200471 11/20 2304 pcs 王四楼B10
</t>
        </r>
      </text>
    </comment>
    <comment ref="AE444" authorId="0">
      <text>
        <r>
          <rPr>
            <b/>
            <sz val="14"/>
            <rFont val="宋体"/>
            <charset val="134"/>
          </rPr>
          <t>Administrator:</t>
        </r>
        <r>
          <rPr>
            <sz val="14"/>
            <rFont val="宋体"/>
            <charset val="134"/>
          </rPr>
          <t xml:space="preserve">
11/6上 客供RFID贴纸 2304 pcs</t>
        </r>
      </text>
    </comment>
    <comment ref="AC445" authorId="0">
      <text>
        <r>
          <rPr>
            <b/>
            <sz val="14"/>
            <rFont val="宋体"/>
            <charset val="134"/>
          </rPr>
          <t>Administrator:</t>
        </r>
        <r>
          <rPr>
            <sz val="14"/>
            <rFont val="宋体"/>
            <charset val="134"/>
          </rPr>
          <t xml:space="preserve">
1200471 11/20 1152 pcs 王四楼B10
</t>
        </r>
      </text>
    </comment>
    <comment ref="AE445" authorId="0">
      <text>
        <r>
          <rPr>
            <b/>
            <sz val="14"/>
            <rFont val="宋体"/>
            <charset val="134"/>
          </rPr>
          <t>Administrator:</t>
        </r>
        <r>
          <rPr>
            <sz val="14"/>
            <rFont val="宋体"/>
            <charset val="134"/>
          </rPr>
          <t xml:space="preserve">
11/6上 客供RFID贴纸 1152 pcs</t>
        </r>
      </text>
    </comment>
    <comment ref="AC446" authorId="0">
      <text>
        <r>
          <rPr>
            <b/>
            <sz val="14"/>
            <rFont val="宋体"/>
            <charset val="134"/>
          </rPr>
          <t>Administrator:</t>
        </r>
        <r>
          <rPr>
            <sz val="14"/>
            <rFont val="宋体"/>
            <charset val="134"/>
          </rPr>
          <t xml:space="preserve">
1200179 11/29 480 pcs 华兴三楼B7</t>
        </r>
      </text>
    </comment>
    <comment ref="AE446" authorId="0">
      <text>
        <r>
          <rPr>
            <b/>
            <sz val="14"/>
            <rFont val="宋体"/>
            <charset val="134"/>
          </rPr>
          <t>Administrator:</t>
        </r>
        <r>
          <rPr>
            <sz val="14"/>
            <rFont val="宋体"/>
            <charset val="134"/>
          </rPr>
          <t xml:space="preserve">
11/11上 亚马逊外箱贴纸 20 pcs</t>
        </r>
      </text>
    </comment>
    <comment ref="AC447" authorId="0">
      <text>
        <r>
          <rPr>
            <b/>
            <sz val="14"/>
            <rFont val="宋体"/>
            <charset val="134"/>
          </rPr>
          <t>Administrator:</t>
        </r>
        <r>
          <rPr>
            <sz val="14"/>
            <rFont val="宋体"/>
            <charset val="134"/>
          </rPr>
          <t xml:space="preserve">
1200551 11/27 14272 pcs 华兴三楼A18
1200539 11/28 224 pcs 华兴三楼A18</t>
        </r>
      </text>
    </comment>
    <comment ref="AC448" authorId="0">
      <text>
        <r>
          <rPr>
            <b/>
            <sz val="14"/>
            <rFont val="宋体"/>
            <charset val="134"/>
          </rPr>
          <t>Administrator:</t>
        </r>
        <r>
          <rPr>
            <sz val="14"/>
            <rFont val="宋体"/>
            <charset val="134"/>
          </rPr>
          <t xml:space="preserve">
1200180 12/1 804 pcs 华兴三楼B4</t>
        </r>
      </text>
    </comment>
    <comment ref="AE448" authorId="0">
      <text>
        <r>
          <rPr>
            <b/>
            <sz val="14"/>
            <rFont val="宋体"/>
            <charset val="134"/>
          </rPr>
          <t>Administrator:</t>
        </r>
        <r>
          <rPr>
            <sz val="14"/>
            <rFont val="宋体"/>
            <charset val="134"/>
          </rPr>
          <t xml:space="preserve">
11/12上 价格贴纸 845 pcs
11/24上 UPC贴纸 2500 因用3L收缩膜所以需要贴UPC贴纸</t>
        </r>
      </text>
    </comment>
    <comment ref="AC449" authorId="0">
      <text>
        <r>
          <rPr>
            <b/>
            <sz val="14"/>
            <rFont val="宋体"/>
            <charset val="134"/>
          </rPr>
          <t>Administrator:</t>
        </r>
        <r>
          <rPr>
            <sz val="14"/>
            <rFont val="宋体"/>
            <charset val="134"/>
          </rPr>
          <t xml:space="preserve">
1200585 12/2 396 pcs 华兴三楼B13</t>
        </r>
      </text>
    </comment>
    <comment ref="AE449" authorId="0">
      <text>
        <r>
          <rPr>
            <b/>
            <sz val="14"/>
            <rFont val="宋体"/>
            <charset val="134"/>
          </rPr>
          <t>Administrator:</t>
        </r>
        <r>
          <rPr>
            <sz val="14"/>
            <rFont val="宋体"/>
            <charset val="134"/>
          </rPr>
          <t xml:space="preserve">
11/12上 价格贴纸 416 pcs</t>
        </r>
      </text>
    </comment>
    <comment ref="AC450" authorId="0">
      <text>
        <r>
          <rPr>
            <b/>
            <sz val="14"/>
            <rFont val="宋体"/>
            <charset val="134"/>
          </rPr>
          <t>Administrator:</t>
        </r>
        <r>
          <rPr>
            <sz val="14"/>
            <rFont val="宋体"/>
            <charset val="134"/>
          </rPr>
          <t xml:space="preserve">
1200580 12/1 1196 pcs 华兴三楼B15
1200639 12/4 52 pcs B14</t>
        </r>
      </text>
    </comment>
    <comment ref="AE450" authorId="0">
      <text>
        <r>
          <rPr>
            <b/>
            <sz val="12"/>
            <rFont val="宋体"/>
            <charset val="134"/>
          </rPr>
          <t>Administrator:</t>
        </r>
        <r>
          <rPr>
            <sz val="12"/>
            <rFont val="宋体"/>
            <charset val="134"/>
          </rPr>
          <t xml:space="preserve">
11/10上 警告语贴纸 1248 pcs</t>
        </r>
      </text>
    </comment>
    <comment ref="AC451" authorId="0">
      <text>
        <r>
          <rPr>
            <b/>
            <sz val="14"/>
            <rFont val="宋体"/>
            <charset val="134"/>
          </rPr>
          <t>Administrator:</t>
        </r>
        <r>
          <rPr>
            <sz val="14"/>
            <rFont val="宋体"/>
            <charset val="134"/>
          </rPr>
          <t xml:space="preserve">
1200580 12/1 1560 pcs 华兴三楼B14</t>
        </r>
      </text>
    </comment>
    <comment ref="AE451" authorId="0">
      <text>
        <r>
          <rPr>
            <b/>
            <sz val="14"/>
            <rFont val="宋体"/>
            <charset val="134"/>
          </rPr>
          <t>Administrator:</t>
        </r>
        <r>
          <rPr>
            <sz val="14"/>
            <rFont val="宋体"/>
            <charset val="134"/>
          </rPr>
          <t xml:space="preserve">
11/18上 警告语贴纸 1560 pcs</t>
        </r>
      </text>
    </comment>
    <comment ref="AC452" authorId="0">
      <text>
        <r>
          <rPr>
            <b/>
            <sz val="14"/>
            <rFont val="宋体"/>
            <charset val="134"/>
          </rPr>
          <t>Administrator:</t>
        </r>
        <r>
          <rPr>
            <sz val="14"/>
            <rFont val="宋体"/>
            <charset val="134"/>
          </rPr>
          <t xml:space="preserve">
4001149 12/3 250 pcs</t>
        </r>
      </text>
    </comment>
    <comment ref="AE452" authorId="0">
      <text>
        <r>
          <rPr>
            <b/>
            <sz val="12"/>
            <rFont val="宋体"/>
            <charset val="134"/>
          </rPr>
          <t>Administrator:</t>
        </r>
        <r>
          <rPr>
            <sz val="12"/>
            <rFont val="宋体"/>
            <charset val="134"/>
          </rPr>
          <t xml:space="preserve">
10/29上 进口商贴纸 250 pcs
 UPC贴纸 250 pcs</t>
        </r>
      </text>
    </comment>
    <comment ref="AC453" authorId="0">
      <text>
        <r>
          <rPr>
            <b/>
            <sz val="14"/>
            <rFont val="宋体"/>
            <charset val="134"/>
          </rPr>
          <t>Administrator:</t>
        </r>
        <r>
          <rPr>
            <sz val="14"/>
            <rFont val="宋体"/>
            <charset val="134"/>
          </rPr>
          <t xml:space="preserve">
4001149 12/3 1000 pcs</t>
        </r>
      </text>
    </comment>
    <comment ref="AE453" authorId="0">
      <text>
        <r>
          <rPr>
            <b/>
            <sz val="14"/>
            <rFont val="宋体"/>
            <charset val="134"/>
          </rPr>
          <t>Administrator:</t>
        </r>
        <r>
          <rPr>
            <sz val="14"/>
            <rFont val="宋体"/>
            <charset val="134"/>
          </rPr>
          <t xml:space="preserve">
11/17上 进口商贴纸 1000 pcs
 UPC贴纸 1000 pcs</t>
        </r>
      </text>
    </comment>
    <comment ref="AC454" authorId="0">
      <text>
        <r>
          <rPr>
            <b/>
            <sz val="14"/>
            <rFont val="宋体"/>
            <charset val="134"/>
          </rPr>
          <t>Administrator:</t>
        </r>
        <r>
          <rPr>
            <sz val="14"/>
            <rFont val="宋体"/>
            <charset val="134"/>
          </rPr>
          <t xml:space="preserve">
1200580 12/1 996 pcs 华兴三楼B8</t>
        </r>
      </text>
    </comment>
    <comment ref="AE454" authorId="0">
      <text>
        <r>
          <rPr>
            <b/>
            <sz val="14"/>
            <rFont val="宋体"/>
            <charset val="134"/>
          </rPr>
          <t>Administrator:</t>
        </r>
        <r>
          <rPr>
            <sz val="14"/>
            <rFont val="宋体"/>
            <charset val="134"/>
          </rPr>
          <t xml:space="preserve">
11/17上 空白贴纸 1992 pcs
11/24上 价格贴纸 1096 pcs
</t>
        </r>
      </text>
    </comment>
    <comment ref="AC455" authorId="0">
      <text>
        <r>
          <rPr>
            <b/>
            <sz val="14"/>
            <rFont val="宋体"/>
            <charset val="134"/>
          </rPr>
          <t>Administrator:</t>
        </r>
        <r>
          <rPr>
            <sz val="14"/>
            <rFont val="宋体"/>
            <charset val="134"/>
          </rPr>
          <t xml:space="preserve">
1200180 12/1 1200 pcs 华兴三楼B4
</t>
        </r>
      </text>
    </comment>
    <comment ref="AE455" authorId="0">
      <text>
        <r>
          <rPr>
            <b/>
            <sz val="14"/>
            <rFont val="宋体"/>
            <charset val="134"/>
          </rPr>
          <t>Administrator:</t>
        </r>
        <r>
          <rPr>
            <sz val="14"/>
            <rFont val="宋体"/>
            <charset val="134"/>
          </rPr>
          <t xml:space="preserve">
11/17上 空白贴纸 2400 pcs
11/24上 价格贴纸 1320 pcs
</t>
        </r>
      </text>
    </comment>
    <comment ref="AC456" authorId="0">
      <text>
        <r>
          <rPr>
            <b/>
            <sz val="14"/>
            <rFont val="宋体"/>
            <charset val="134"/>
          </rPr>
          <t>Administrator:</t>
        </r>
        <r>
          <rPr>
            <sz val="14"/>
            <rFont val="宋体"/>
            <charset val="134"/>
          </rPr>
          <t xml:space="preserve">
1200585 12/2 1152 pcs 华兴三楼B5</t>
        </r>
      </text>
    </comment>
    <comment ref="AE456" authorId="0">
      <text>
        <r>
          <rPr>
            <b/>
            <sz val="14"/>
            <rFont val="宋体"/>
            <charset val="134"/>
          </rPr>
          <t>Administrator:</t>
        </r>
        <r>
          <rPr>
            <sz val="14"/>
            <rFont val="宋体"/>
            <charset val="134"/>
          </rPr>
          <t xml:space="preserve">
11/21上 客供RFID贴纸 1152 pcs</t>
        </r>
      </text>
    </comment>
    <comment ref="AC457" authorId="0">
      <text>
        <r>
          <rPr>
            <b/>
            <sz val="14"/>
            <rFont val="宋体"/>
            <charset val="134"/>
          </rPr>
          <t>Administrator:</t>
        </r>
        <r>
          <rPr>
            <sz val="14"/>
            <rFont val="宋体"/>
            <charset val="134"/>
          </rPr>
          <t xml:space="preserve">
1200593 12/2 2880 pcs 华兴</t>
        </r>
      </text>
    </comment>
    <comment ref="AC458" authorId="0">
      <text>
        <r>
          <rPr>
            <b/>
            <sz val="14"/>
            <rFont val="宋体"/>
            <charset val="134"/>
          </rPr>
          <t>Administrator:</t>
        </r>
        <r>
          <rPr>
            <sz val="14"/>
            <rFont val="宋体"/>
            <charset val="134"/>
          </rPr>
          <t xml:space="preserve">
1200593 12/2 2880 pcs
 华兴</t>
        </r>
      </text>
    </comment>
    <comment ref="AC459" authorId="0">
      <text>
        <r>
          <rPr>
            <b/>
            <sz val="14"/>
            <rFont val="宋体"/>
            <charset val="134"/>
          </rPr>
          <t>Administrator:</t>
        </r>
        <r>
          <rPr>
            <sz val="14"/>
            <rFont val="宋体"/>
            <charset val="134"/>
          </rPr>
          <t xml:space="preserve">
1200593 12/2 4320 pcs
</t>
        </r>
      </text>
    </comment>
    <comment ref="AC460" authorId="0">
      <text>
        <r>
          <rPr>
            <b/>
            <sz val="14"/>
            <rFont val="宋体"/>
            <charset val="134"/>
          </rPr>
          <t>Administrator:</t>
        </r>
        <r>
          <rPr>
            <sz val="14"/>
            <rFont val="宋体"/>
            <charset val="134"/>
          </rPr>
          <t xml:space="preserve">
1200593 12/2 5040 pcs
</t>
        </r>
      </text>
    </comment>
    <comment ref="AC461" authorId="0">
      <text>
        <r>
          <rPr>
            <b/>
            <sz val="14"/>
            <rFont val="宋体"/>
            <charset val="134"/>
          </rPr>
          <t>Administrator:</t>
        </r>
        <r>
          <rPr>
            <sz val="14"/>
            <rFont val="宋体"/>
            <charset val="134"/>
          </rPr>
          <t xml:space="preserve">
1200593 12/2 2880 pcs
</t>
        </r>
      </text>
    </comment>
    <comment ref="AC462" authorId="0">
      <text>
        <r>
          <rPr>
            <b/>
            <sz val="14"/>
            <rFont val="宋体"/>
            <charset val="134"/>
          </rPr>
          <t>Administrator:</t>
        </r>
        <r>
          <rPr>
            <sz val="14"/>
            <rFont val="宋体"/>
            <charset val="134"/>
          </rPr>
          <t xml:space="preserve">
1200593 12/2 4320 pcs
</t>
        </r>
      </text>
    </comment>
    <comment ref="AC463" authorId="0">
      <text>
        <r>
          <rPr>
            <b/>
            <sz val="14"/>
            <rFont val="宋体"/>
            <charset val="134"/>
          </rPr>
          <t>Administrator:</t>
        </r>
        <r>
          <rPr>
            <sz val="14"/>
            <rFont val="宋体"/>
            <charset val="134"/>
          </rPr>
          <t xml:space="preserve">
1200593 12/2 2880 pcs
</t>
        </r>
      </text>
    </comment>
    <comment ref="AC464" authorId="0">
      <text>
        <r>
          <rPr>
            <b/>
            <sz val="14"/>
            <rFont val="宋体"/>
            <charset val="134"/>
          </rPr>
          <t>Administrator:</t>
        </r>
        <r>
          <rPr>
            <sz val="14"/>
            <rFont val="宋体"/>
            <charset val="134"/>
          </rPr>
          <t xml:space="preserve">
1200593 12/2 2160 pcs
</t>
        </r>
      </text>
    </comment>
    <comment ref="AC465" authorId="0">
      <text>
        <r>
          <rPr>
            <b/>
            <sz val="14"/>
            <rFont val="宋体"/>
            <charset val="134"/>
          </rPr>
          <t>Administrator:</t>
        </r>
        <r>
          <rPr>
            <sz val="14"/>
            <rFont val="宋体"/>
            <charset val="134"/>
          </rPr>
          <t xml:space="preserve">
1200594 12/2 4320 pcs
</t>
        </r>
      </text>
    </comment>
    <comment ref="AC466" authorId="0">
      <text>
        <r>
          <rPr>
            <b/>
            <sz val="14"/>
            <rFont val="宋体"/>
            <charset val="134"/>
          </rPr>
          <t>Administrator:</t>
        </r>
        <r>
          <rPr>
            <sz val="14"/>
            <rFont val="宋体"/>
            <charset val="134"/>
          </rPr>
          <t xml:space="preserve">
1200594 12/2 1440 pcs
</t>
        </r>
      </text>
    </comment>
    <comment ref="AC467" authorId="0">
      <text>
        <r>
          <rPr>
            <b/>
            <sz val="14"/>
            <rFont val="宋体"/>
            <charset val="134"/>
          </rPr>
          <t>Administrator:</t>
        </r>
        <r>
          <rPr>
            <sz val="14"/>
            <rFont val="宋体"/>
            <charset val="134"/>
          </rPr>
          <t xml:space="preserve">
1200594 12/2 3600 pcs
</t>
        </r>
      </text>
    </comment>
    <comment ref="AC468" authorId="0">
      <text>
        <r>
          <rPr>
            <b/>
            <sz val="14"/>
            <rFont val="宋体"/>
            <charset val="134"/>
          </rPr>
          <t>Administrator:</t>
        </r>
        <r>
          <rPr>
            <sz val="14"/>
            <rFont val="宋体"/>
            <charset val="134"/>
          </rPr>
          <t xml:space="preserve">
1200594 12/2 1440 pcs
</t>
        </r>
      </text>
    </comment>
    <comment ref="AC469" authorId="0">
      <text>
        <r>
          <rPr>
            <b/>
            <sz val="14"/>
            <rFont val="宋体"/>
            <charset val="134"/>
          </rPr>
          <t>Administrator:</t>
        </r>
        <r>
          <rPr>
            <sz val="14"/>
            <rFont val="宋体"/>
            <charset val="134"/>
          </rPr>
          <t xml:space="preserve">
1200594 12/2 3120 pcs
1200597 12/2 480 pcs</t>
        </r>
      </text>
    </comment>
    <comment ref="AC470" authorId="0">
      <text>
        <r>
          <rPr>
            <b/>
            <sz val="14"/>
            <rFont val="宋体"/>
            <charset val="134"/>
          </rPr>
          <t>Administrator:</t>
        </r>
        <r>
          <rPr>
            <sz val="14"/>
            <rFont val="宋体"/>
            <charset val="134"/>
          </rPr>
          <t xml:space="preserve">
1200597 12/2 3600 pcs</t>
        </r>
      </text>
    </comment>
    <comment ref="AC471" authorId="0">
      <text>
        <r>
          <rPr>
            <b/>
            <sz val="14"/>
            <rFont val="宋体"/>
            <charset val="134"/>
          </rPr>
          <t>Administrator:</t>
        </r>
        <r>
          <rPr>
            <sz val="14"/>
            <rFont val="宋体"/>
            <charset val="134"/>
          </rPr>
          <t xml:space="preserve">
1200597 12/2 4320 pcs</t>
        </r>
      </text>
    </comment>
    <comment ref="AC472" authorId="0">
      <text>
        <r>
          <rPr>
            <b/>
            <sz val="14"/>
            <rFont val="宋体"/>
            <charset val="134"/>
          </rPr>
          <t>Administrator:</t>
        </r>
        <r>
          <rPr>
            <sz val="14"/>
            <rFont val="宋体"/>
            <charset val="134"/>
          </rPr>
          <t xml:space="preserve">
1200597 12/2 480 pcs
1200601 12/3 960 pcs</t>
        </r>
      </text>
    </comment>
    <comment ref="AC473" authorId="0">
      <text>
        <r>
          <rPr>
            <b/>
            <sz val="14"/>
            <rFont val="宋体"/>
            <charset val="134"/>
          </rPr>
          <t>Administrator:</t>
        </r>
        <r>
          <rPr>
            <sz val="14"/>
            <rFont val="宋体"/>
            <charset val="134"/>
          </rPr>
          <t xml:space="preserve">
1200601 12/3 3600 pcs</t>
        </r>
      </text>
    </comment>
    <comment ref="AC474" authorId="0">
      <text>
        <r>
          <rPr>
            <b/>
            <sz val="14"/>
            <rFont val="宋体"/>
            <charset val="134"/>
          </rPr>
          <t>Administrator:</t>
        </r>
        <r>
          <rPr>
            <sz val="14"/>
            <rFont val="宋体"/>
            <charset val="134"/>
          </rPr>
          <t xml:space="preserve">
1200601 12/3 2880 pcs</t>
        </r>
      </text>
    </comment>
    <comment ref="AC475" authorId="0">
      <text>
        <r>
          <rPr>
            <b/>
            <sz val="14"/>
            <rFont val="宋体"/>
            <charset val="134"/>
          </rPr>
          <t>Administrator:</t>
        </r>
        <r>
          <rPr>
            <sz val="14"/>
            <rFont val="宋体"/>
            <charset val="134"/>
          </rPr>
          <t xml:space="preserve">
1200601 12/3 2352 pcs
4001149 12/3 48 pcs
1200549 11/27 2880 pcs 兴信</t>
        </r>
      </text>
    </comment>
    <comment ref="AC476" authorId="0">
      <text>
        <r>
          <rPr>
            <b/>
            <sz val="14"/>
            <rFont val="宋体"/>
            <charset val="134"/>
          </rPr>
          <t>Administrator:</t>
        </r>
        <r>
          <rPr>
            <sz val="14"/>
            <rFont val="宋体"/>
            <charset val="134"/>
          </rPr>
          <t xml:space="preserve">
1200549 11/27 5040 pcs 兴信
</t>
        </r>
      </text>
    </comment>
    <comment ref="AC477" authorId="0">
      <text>
        <r>
          <rPr>
            <b/>
            <sz val="14"/>
            <rFont val="宋体"/>
            <charset val="134"/>
          </rPr>
          <t>Administrator:</t>
        </r>
        <r>
          <rPr>
            <sz val="14"/>
            <rFont val="宋体"/>
            <charset val="134"/>
          </rPr>
          <t xml:space="preserve">
1200549 11/27 1440 pcs 兴信
</t>
        </r>
      </text>
    </comment>
    <comment ref="AC478" authorId="0">
      <text>
        <r>
          <rPr>
            <b/>
            <sz val="14"/>
            <rFont val="宋体"/>
            <charset val="134"/>
          </rPr>
          <t>Administrator:</t>
        </r>
        <r>
          <rPr>
            <sz val="14"/>
            <rFont val="宋体"/>
            <charset val="134"/>
          </rPr>
          <t xml:space="preserve">
1200192 12/5 8250 pcs 华兴三楼B10</t>
        </r>
      </text>
    </comment>
    <comment ref="AE478" authorId="0">
      <text>
        <r>
          <rPr>
            <b/>
            <sz val="14"/>
            <rFont val="宋体"/>
            <charset val="134"/>
          </rPr>
          <t>Administrator:</t>
        </r>
        <r>
          <rPr>
            <sz val="14"/>
            <rFont val="宋体"/>
            <charset val="134"/>
          </rPr>
          <t xml:space="preserve">
11/6上 UPC条码贴纸 8250 pcs
 进口商贴纸 8250 pcs</t>
        </r>
      </text>
    </comment>
    <comment ref="AC479" authorId="0">
      <text>
        <r>
          <rPr>
            <b/>
            <sz val="14"/>
            <rFont val="宋体"/>
            <charset val="134"/>
          </rPr>
          <t>Administrator:</t>
        </r>
        <r>
          <rPr>
            <sz val="14"/>
            <rFont val="宋体"/>
            <charset val="134"/>
          </rPr>
          <t xml:space="preserve">
1200213 12/8 611 pcs 华兴三楼A27</t>
        </r>
      </text>
    </comment>
    <comment ref="AC480" authorId="0">
      <text>
        <r>
          <rPr>
            <b/>
            <sz val="16"/>
            <rFont val="宋体"/>
            <charset val="134"/>
          </rPr>
          <t>Administrator:</t>
        </r>
        <r>
          <rPr>
            <sz val="16"/>
            <rFont val="宋体"/>
            <charset val="134"/>
          </rPr>
          <t xml:space="preserve">
1200229 12/9 480 pcs 华兴三楼B14</t>
        </r>
      </text>
    </comment>
    <comment ref="AE480" authorId="0">
      <text>
        <r>
          <rPr>
            <b/>
            <sz val="14"/>
            <rFont val="宋体"/>
            <charset val="134"/>
          </rPr>
          <t>Administrator:</t>
        </r>
        <r>
          <rPr>
            <sz val="14"/>
            <rFont val="宋体"/>
            <charset val="134"/>
          </rPr>
          <t xml:space="preserve">
11/26上 亚马逊外箱贴纸 20 pcs</t>
        </r>
      </text>
    </comment>
    <comment ref="AC481" authorId="0">
      <text>
        <r>
          <rPr>
            <b/>
            <sz val="14"/>
            <rFont val="宋体"/>
            <charset val="134"/>
          </rPr>
          <t>Administrator:</t>
        </r>
        <r>
          <rPr>
            <sz val="14"/>
            <rFont val="宋体"/>
            <charset val="134"/>
          </rPr>
          <t xml:space="preserve">
1200213 12/8 900 pcs 华兴三楼B13</t>
        </r>
      </text>
    </comment>
    <comment ref="AE481" authorId="0">
      <text>
        <r>
          <rPr>
            <b/>
            <sz val="14"/>
            <rFont val="宋体"/>
            <charset val="134"/>
          </rPr>
          <t>Administrator:</t>
        </r>
        <r>
          <rPr>
            <sz val="14"/>
            <rFont val="宋体"/>
            <charset val="134"/>
          </rPr>
          <t xml:space="preserve">
11/28上 进口商贴纸 900 pcs
  UPC贴纸 900 pcs</t>
        </r>
      </text>
    </comment>
    <comment ref="AC482" authorId="0">
      <text>
        <r>
          <rPr>
            <b/>
            <sz val="14"/>
            <rFont val="宋体"/>
            <charset val="134"/>
          </rPr>
          <t>Administrator:</t>
        </r>
        <r>
          <rPr>
            <sz val="14"/>
            <rFont val="宋体"/>
            <charset val="134"/>
          </rPr>
          <t xml:space="preserve">
1200213 12/8 2250 pcs 华兴一楼F4</t>
        </r>
      </text>
    </comment>
    <comment ref="AE482" authorId="0">
      <text>
        <r>
          <rPr>
            <b/>
            <sz val="14"/>
            <rFont val="宋体"/>
            <charset val="134"/>
          </rPr>
          <t>Administrator:</t>
        </r>
        <r>
          <rPr>
            <sz val="14"/>
            <rFont val="宋体"/>
            <charset val="134"/>
          </rPr>
          <t xml:space="preserve">
11/17上 进口商贴纸 2250 pcs
  UPC贴纸 2250 pcs</t>
        </r>
      </text>
    </comment>
    <comment ref="AC483" authorId="0">
      <text>
        <r>
          <rPr>
            <b/>
            <sz val="14"/>
            <rFont val="宋体"/>
            <charset val="134"/>
          </rPr>
          <t>Administrator:</t>
        </r>
        <r>
          <rPr>
            <sz val="14"/>
            <rFont val="宋体"/>
            <charset val="134"/>
          </rPr>
          <t xml:space="preserve">
1200213 12/8 1600 pcs 华兴三楼A27
1200229 12/9 50 pcs A27</t>
        </r>
      </text>
    </comment>
    <comment ref="AE483" authorId="0">
      <text>
        <r>
          <rPr>
            <b/>
            <sz val="14"/>
            <rFont val="宋体"/>
            <charset val="134"/>
          </rPr>
          <t>Administrator:</t>
        </r>
        <r>
          <rPr>
            <sz val="14"/>
            <rFont val="宋体"/>
            <charset val="134"/>
          </rPr>
          <t xml:space="preserve">
11/28上 进口商贴纸 1650 pcs
  UPC贴纸 1650 pcs</t>
        </r>
      </text>
    </comment>
    <comment ref="AC484" authorId="0">
      <text>
        <r>
          <rPr>
            <b/>
            <sz val="14"/>
            <rFont val="宋体"/>
            <charset val="134"/>
          </rPr>
          <t>Administrator:</t>
        </r>
        <r>
          <rPr>
            <sz val="14"/>
            <rFont val="宋体"/>
            <charset val="134"/>
          </rPr>
          <t xml:space="preserve">
1200762 12/12 84 pcs 王四楼A8</t>
        </r>
      </text>
    </comment>
    <comment ref="AE484" authorId="0">
      <text>
        <r>
          <rPr>
            <b/>
            <sz val="14"/>
            <rFont val="宋体"/>
            <charset val="134"/>
          </rPr>
          <t>Administrator:</t>
        </r>
        <r>
          <rPr>
            <sz val="14"/>
            <rFont val="宋体"/>
            <charset val="134"/>
          </rPr>
          <t xml:space="preserve">
11/27上 客供亚马逊外箱贴纸 7 pcs
12/3上  空白贴纸 168 pcs
   英法双语贴纸 84 pcs</t>
        </r>
      </text>
    </comment>
    <comment ref="AC485" authorId="0">
      <text>
        <r>
          <rPr>
            <b/>
            <sz val="14"/>
            <rFont val="宋体"/>
            <charset val="134"/>
          </rPr>
          <t>Administrator:</t>
        </r>
        <r>
          <rPr>
            <sz val="14"/>
            <rFont val="宋体"/>
            <charset val="134"/>
          </rPr>
          <t xml:space="preserve">
1200762 12/12 120 pcs 王四楼A8</t>
        </r>
      </text>
    </comment>
    <comment ref="AE485" authorId="0">
      <text>
        <r>
          <rPr>
            <b/>
            <sz val="14"/>
            <rFont val="宋体"/>
            <charset val="134"/>
          </rPr>
          <t>Administrator:</t>
        </r>
        <r>
          <rPr>
            <sz val="14"/>
            <rFont val="宋体"/>
            <charset val="134"/>
          </rPr>
          <t xml:space="preserve">
11/27上 客供亚马逊外箱贴纸 10 pcs
12/3上  空白贴纸 240 pcs
   英法双语贴纸 120 pcs
</t>
        </r>
      </text>
    </comment>
    <comment ref="AC486" authorId="0">
      <text>
        <r>
          <rPr>
            <b/>
            <sz val="14"/>
            <rFont val="宋体"/>
            <charset val="134"/>
          </rPr>
          <t>Administrator:</t>
        </r>
        <r>
          <rPr>
            <sz val="14"/>
            <rFont val="宋体"/>
            <charset val="134"/>
          </rPr>
          <t xml:space="preserve">
1200762 12/12 24 pcs 王四楼A8</t>
        </r>
      </text>
    </comment>
    <comment ref="AE486" authorId="0">
      <text>
        <r>
          <rPr>
            <b/>
            <sz val="14"/>
            <rFont val="宋体"/>
            <charset val="134"/>
          </rPr>
          <t>Administrator:</t>
        </r>
        <r>
          <rPr>
            <sz val="14"/>
            <rFont val="宋体"/>
            <charset val="134"/>
          </rPr>
          <t xml:space="preserve">
11/27上 客供亚马逊外箱贴纸 2 pcs
12/3上  空白贴纸 48 pcs
   英法双语贴纸 24 pcs
</t>
        </r>
      </text>
    </comment>
    <comment ref="AC487" authorId="0">
      <text>
        <r>
          <rPr>
            <b/>
            <sz val="14"/>
            <rFont val="宋体"/>
            <charset val="134"/>
          </rPr>
          <t>Administrator:</t>
        </r>
        <r>
          <rPr>
            <sz val="14"/>
            <rFont val="宋体"/>
            <charset val="134"/>
          </rPr>
          <t xml:space="preserve">
1200762 12/12 24 pcs 王四楼A8</t>
        </r>
      </text>
    </comment>
    <comment ref="AE487" authorId="0">
      <text>
        <r>
          <rPr>
            <b/>
            <sz val="14"/>
            <rFont val="宋体"/>
            <charset val="134"/>
          </rPr>
          <t>Administrator:</t>
        </r>
        <r>
          <rPr>
            <sz val="14"/>
            <rFont val="宋体"/>
            <charset val="134"/>
          </rPr>
          <t xml:space="preserve">
11/27上 客供亚马逊外箱贴纸 2 pcs
12/3上  空白贴纸 48 pcs
   英法双语贴纸 24 pcs
</t>
        </r>
      </text>
    </comment>
    <comment ref="AC488" authorId="0">
      <text>
        <r>
          <rPr>
            <b/>
            <sz val="14"/>
            <rFont val="宋体"/>
            <charset val="134"/>
          </rPr>
          <t>Administrator:</t>
        </r>
        <r>
          <rPr>
            <sz val="14"/>
            <rFont val="宋体"/>
            <charset val="134"/>
          </rPr>
          <t xml:space="preserve">
1200762 12/12 12 pcs 王四楼A8</t>
        </r>
      </text>
    </comment>
    <comment ref="AE488" authorId="0">
      <text>
        <r>
          <rPr>
            <b/>
            <sz val="14"/>
            <rFont val="宋体"/>
            <charset val="134"/>
          </rPr>
          <t>Administrator:</t>
        </r>
        <r>
          <rPr>
            <sz val="14"/>
            <rFont val="宋体"/>
            <charset val="134"/>
          </rPr>
          <t xml:space="preserve">
11/27上 客供亚马逊外箱贴纸 1 pcs
12/3上  空白贴纸 24 pcs
   英法双语贴纸 12 pcs
</t>
        </r>
      </text>
    </comment>
    <comment ref="AC489" authorId="0">
      <text>
        <r>
          <rPr>
            <b/>
            <sz val="14"/>
            <rFont val="宋体"/>
            <charset val="134"/>
          </rPr>
          <t>Administrator:</t>
        </r>
        <r>
          <rPr>
            <sz val="14"/>
            <rFont val="宋体"/>
            <charset val="134"/>
          </rPr>
          <t xml:space="preserve">
1200762 12/12 24 pcs 王四楼A8</t>
        </r>
      </text>
    </comment>
    <comment ref="AE489" authorId="0">
      <text>
        <r>
          <rPr>
            <b/>
            <sz val="14"/>
            <rFont val="宋体"/>
            <charset val="134"/>
          </rPr>
          <t>Administrator:</t>
        </r>
        <r>
          <rPr>
            <sz val="14"/>
            <rFont val="宋体"/>
            <charset val="134"/>
          </rPr>
          <t xml:space="preserve">
11/27上 客供亚马逊外箱贴纸 2 pcs
12/3上  空白贴纸 48 pcs
   英法双语贴纸 24 pcs
</t>
        </r>
      </text>
    </comment>
    <comment ref="AC490" authorId="0">
      <text>
        <r>
          <rPr>
            <b/>
            <sz val="16"/>
            <rFont val="宋体"/>
            <charset val="134"/>
          </rPr>
          <t>Administrator:</t>
        </r>
        <r>
          <rPr>
            <sz val="16"/>
            <rFont val="宋体"/>
            <charset val="134"/>
          </rPr>
          <t xml:space="preserve">
1200973 12/17 20套散件</t>
        </r>
      </text>
    </comment>
    <comment ref="AC491" authorId="0">
      <text>
        <r>
          <rPr>
            <b/>
            <sz val="14"/>
            <rFont val="宋体"/>
            <charset val="134"/>
          </rPr>
          <t>Administrator:</t>
        </r>
        <r>
          <rPr>
            <sz val="14"/>
            <rFont val="宋体"/>
            <charset val="134"/>
          </rPr>
          <t xml:space="preserve">
1200921 12/15 1391 pcs 王四楼A9
1200948 12/17 13 pcs A9</t>
        </r>
      </text>
    </comment>
    <comment ref="AE491" authorId="0">
      <text>
        <r>
          <rPr>
            <b/>
            <sz val="14"/>
            <rFont val="宋体"/>
            <charset val="134"/>
          </rPr>
          <t>Administrator:</t>
        </r>
        <r>
          <rPr>
            <sz val="14"/>
            <rFont val="宋体"/>
            <charset val="134"/>
          </rPr>
          <t xml:space="preserve">
12/3上 葡萄牙语警语贴纸 1404 pcs
   产品贴纸 1404 pcs
12/6上 折叠贴纸 1404 pcs
12/12上 葡萄牙语警语贴纸 100 pcs</t>
        </r>
      </text>
    </comment>
    <comment ref="AC492" authorId="0">
      <text>
        <r>
          <rPr>
            <b/>
            <sz val="14"/>
            <rFont val="宋体"/>
            <charset val="134"/>
          </rPr>
          <t>Administrator:</t>
        </r>
        <r>
          <rPr>
            <sz val="14"/>
            <rFont val="宋体"/>
            <charset val="134"/>
          </rPr>
          <t xml:space="preserve">
1200954 12/16 900 pcs 王四楼B9</t>
        </r>
      </text>
    </comment>
    <comment ref="AE492" authorId="0">
      <text>
        <r>
          <rPr>
            <b/>
            <sz val="12"/>
            <rFont val="宋体"/>
            <charset val="134"/>
          </rPr>
          <t>Administrator:</t>
        </r>
        <r>
          <rPr>
            <sz val="12"/>
            <rFont val="宋体"/>
            <charset val="134"/>
          </rPr>
          <t xml:space="preserve">
</t>
        </r>
        <r>
          <rPr>
            <sz val="16"/>
            <rFont val="宋体"/>
            <charset val="134"/>
          </rPr>
          <t>12/1上 客供价格贴纸 931 pcs</t>
        </r>
        <r>
          <rPr>
            <sz val="10"/>
            <rFont val="宋体"/>
            <charset val="134"/>
          </rPr>
          <t xml:space="preserve">
</t>
        </r>
        <r>
          <rPr>
            <sz val="16"/>
            <rFont val="宋体"/>
            <charset val="134"/>
          </rPr>
          <t>12/8上 UPC贴纸 900 pcs
 进口商贴纸 900 pcs</t>
        </r>
      </text>
    </comment>
    <comment ref="AC493" authorId="0">
      <text>
        <r>
          <rPr>
            <b/>
            <sz val="14"/>
            <rFont val="宋体"/>
            <charset val="134"/>
          </rPr>
          <t>Administrator:</t>
        </r>
        <r>
          <rPr>
            <sz val="14"/>
            <rFont val="宋体"/>
            <charset val="134"/>
          </rPr>
          <t xml:space="preserve">
1200961 12/16 1800 pcs 华兴一楼F3</t>
        </r>
      </text>
    </comment>
    <comment ref="AE493" authorId="0">
      <text>
        <r>
          <rPr>
            <b/>
            <sz val="16"/>
            <rFont val="宋体"/>
            <charset val="134"/>
          </rPr>
          <t>Administrator:</t>
        </r>
        <r>
          <rPr>
            <sz val="16"/>
            <rFont val="宋体"/>
            <charset val="134"/>
          </rPr>
          <t xml:space="preserve">
12/1上 客供价格贴纸 1860 pcs</t>
        </r>
        <r>
          <rPr>
            <sz val="10"/>
            <rFont val="宋体"/>
            <charset val="134"/>
          </rPr>
          <t xml:space="preserve">
</t>
        </r>
        <r>
          <rPr>
            <sz val="16"/>
            <rFont val="宋体"/>
            <charset val="134"/>
          </rPr>
          <t>12/8上 UPC贴纸 1800 pcs
 进口商贴纸 1800 pcs</t>
        </r>
        <r>
          <rPr>
            <sz val="9"/>
            <rFont val="宋体"/>
            <charset val="134"/>
          </rPr>
          <t xml:space="preserve">
</t>
        </r>
      </text>
    </comment>
    <comment ref="AC494" authorId="0">
      <text>
        <r>
          <rPr>
            <b/>
            <sz val="14"/>
            <rFont val="宋体"/>
            <charset val="134"/>
          </rPr>
          <t>Administrator:</t>
        </r>
        <r>
          <rPr>
            <sz val="14"/>
            <rFont val="宋体"/>
            <charset val="134"/>
          </rPr>
          <t xml:space="preserve">
1200921 12/15 1200 pcs 王四楼C4
</t>
        </r>
      </text>
    </comment>
    <comment ref="AE494" authorId="0">
      <text>
        <r>
          <rPr>
            <b/>
            <sz val="14"/>
            <rFont val="宋体"/>
            <charset val="134"/>
          </rPr>
          <t>Administrator:</t>
        </r>
        <r>
          <rPr>
            <sz val="14"/>
            <rFont val="宋体"/>
            <charset val="134"/>
          </rPr>
          <t xml:space="preserve">
11/17上 空白贴纸 2400 pcs
11/24上 价格贴纸 1320 pcs</t>
        </r>
      </text>
    </comment>
    <comment ref="AC495" authorId="0">
      <text>
        <r>
          <rPr>
            <b/>
            <sz val="14"/>
            <rFont val="宋体"/>
            <charset val="134"/>
          </rPr>
          <t>Administrator:</t>
        </r>
        <r>
          <rPr>
            <sz val="14"/>
            <rFont val="宋体"/>
            <charset val="134"/>
          </rPr>
          <t xml:space="preserve">
1200921 12/15 984 pcs 王四楼B5
1200948 12/17 12 pcs B5</t>
        </r>
      </text>
    </comment>
    <comment ref="AE495" authorId="0">
      <text>
        <r>
          <rPr>
            <b/>
            <sz val="14"/>
            <rFont val="宋体"/>
            <charset val="134"/>
          </rPr>
          <t>Administrator:</t>
        </r>
        <r>
          <rPr>
            <sz val="14"/>
            <rFont val="宋体"/>
            <charset val="134"/>
          </rPr>
          <t xml:space="preserve">
11/17上 空白贴纸 1992 pcs
11/24上 价格贴纸 1096 pcs
</t>
        </r>
      </text>
    </comment>
    <comment ref="AC496" authorId="0">
      <text>
        <r>
          <rPr>
            <b/>
            <sz val="16"/>
            <rFont val="宋体"/>
            <charset val="134"/>
          </rPr>
          <t>Administrator:</t>
        </r>
        <r>
          <rPr>
            <sz val="16"/>
            <rFont val="宋体"/>
            <charset val="134"/>
          </rPr>
          <t xml:space="preserve">
1200231 1210 324 pcs 华兴三楼B13</t>
        </r>
      </text>
    </comment>
    <comment ref="AE496" authorId="0">
      <text>
        <r>
          <rPr>
            <b/>
            <sz val="14"/>
            <rFont val="宋体"/>
            <charset val="134"/>
          </rPr>
          <t>Administrator:</t>
        </r>
        <r>
          <rPr>
            <sz val="14"/>
            <rFont val="宋体"/>
            <charset val="134"/>
          </rPr>
          <t xml:space="preserve">
11/27WIC贴纸 780 pcs
12/1上 PDQ说明书 130 pcs</t>
        </r>
      </text>
    </comment>
    <comment ref="AC497" authorId="0">
      <text>
        <r>
          <rPr>
            <b/>
            <sz val="16"/>
            <rFont val="宋体"/>
            <charset val="134"/>
          </rPr>
          <t>Administrator:</t>
        </r>
        <r>
          <rPr>
            <sz val="16"/>
            <rFont val="宋体"/>
            <charset val="134"/>
          </rPr>
          <t xml:space="preserve">
1200231 1210 450 pcs 华兴三楼B13    
1200235 12/10 6 pcs 华兴</t>
        </r>
      </text>
    </comment>
    <comment ref="AC498" authorId="0">
      <text>
        <r>
          <rPr>
            <b/>
            <sz val="14"/>
            <rFont val="宋体"/>
            <charset val="134"/>
          </rPr>
          <t>Administrator:</t>
        </r>
        <r>
          <rPr>
            <sz val="14"/>
            <rFont val="宋体"/>
            <charset val="134"/>
          </rPr>
          <t xml:space="preserve">
1200937 12/16 2004 pcs 华兴三楼B11</t>
        </r>
      </text>
    </comment>
    <comment ref="AE498" authorId="0">
      <text>
        <r>
          <rPr>
            <b/>
            <sz val="14"/>
            <rFont val="宋体"/>
            <charset val="134"/>
          </rPr>
          <t>Administrator:</t>
        </r>
        <r>
          <rPr>
            <sz val="14"/>
            <rFont val="宋体"/>
            <charset val="134"/>
          </rPr>
          <t xml:space="preserve">
12/1上 客供价格贴纸 2100 pcs</t>
        </r>
        <r>
          <rPr>
            <sz val="9"/>
            <rFont val="宋体"/>
            <charset val="134"/>
          </rPr>
          <t xml:space="preserve">
</t>
        </r>
      </text>
    </comment>
    <comment ref="AC499" authorId="0">
      <text>
        <r>
          <rPr>
            <b/>
            <sz val="14"/>
            <rFont val="宋体"/>
            <charset val="134"/>
          </rPr>
          <t>Administrator:</t>
        </r>
        <r>
          <rPr>
            <sz val="14"/>
            <rFont val="宋体"/>
            <charset val="134"/>
          </rPr>
          <t xml:space="preserve">
1200945 12/16 1152 pcs 王四楼B10</t>
        </r>
      </text>
    </comment>
    <comment ref="AE499" authorId="0">
      <text>
        <r>
          <rPr>
            <b/>
            <sz val="14"/>
            <rFont val="宋体"/>
            <charset val="134"/>
          </rPr>
          <t>Administrator:</t>
        </r>
        <r>
          <rPr>
            <sz val="14"/>
            <rFont val="宋体"/>
            <charset val="134"/>
          </rPr>
          <t xml:space="preserve">
12/1上 客供RFID贴纸 1152 pcs</t>
        </r>
      </text>
    </comment>
    <comment ref="AC500" authorId="0">
      <text>
        <r>
          <rPr>
            <b/>
            <sz val="14"/>
            <rFont val="宋体"/>
            <charset val="134"/>
          </rPr>
          <t>Administrator:</t>
        </r>
        <r>
          <rPr>
            <sz val="14"/>
            <rFont val="宋体"/>
            <charset val="134"/>
          </rPr>
          <t xml:space="preserve">
1200945 12/16 1152 pcs 王四楼B10
</t>
        </r>
      </text>
    </comment>
    <comment ref="AE500" authorId="0">
      <text>
        <r>
          <rPr>
            <b/>
            <sz val="14"/>
            <rFont val="宋体"/>
            <charset val="134"/>
          </rPr>
          <t>Administrator:</t>
        </r>
        <r>
          <rPr>
            <sz val="14"/>
            <rFont val="宋体"/>
            <charset val="134"/>
          </rPr>
          <t xml:space="preserve">
12/1上 客供RFID贴纸 1152 pcs</t>
        </r>
      </text>
    </comment>
    <comment ref="AC501" authorId="0">
      <text>
        <r>
          <rPr>
            <b/>
            <sz val="14"/>
            <rFont val="宋体"/>
            <charset val="134"/>
          </rPr>
          <t>Administrator:</t>
        </r>
        <r>
          <rPr>
            <sz val="14"/>
            <rFont val="宋体"/>
            <charset val="134"/>
          </rPr>
          <t xml:space="preserve">
1200945 12/16 1140 pcs   王四楼B10
1200963 12/17 12 pcs 本厂</t>
        </r>
      </text>
    </comment>
    <comment ref="AE501" authorId="0">
      <text>
        <r>
          <rPr>
            <b/>
            <sz val="14"/>
            <rFont val="宋体"/>
            <charset val="134"/>
          </rPr>
          <t>Administrator:</t>
        </r>
        <r>
          <rPr>
            <sz val="14"/>
            <rFont val="宋体"/>
            <charset val="134"/>
          </rPr>
          <t xml:space="preserve">
12/1上 客供RFID贴纸 1152 pcs</t>
        </r>
      </text>
    </comment>
    <comment ref="AC502" authorId="0">
      <text>
        <r>
          <rPr>
            <b/>
            <sz val="14"/>
            <rFont val="宋体"/>
            <charset val="134"/>
          </rPr>
          <t>Administrator:</t>
        </r>
        <r>
          <rPr>
            <sz val="14"/>
            <rFont val="宋体"/>
            <charset val="134"/>
          </rPr>
          <t xml:space="preserve">
1200945 12/16 1152 pcs 王四楼B10
</t>
        </r>
      </text>
    </comment>
    <comment ref="AE502" authorId="0">
      <text>
        <r>
          <rPr>
            <b/>
            <sz val="14"/>
            <rFont val="宋体"/>
            <charset val="134"/>
          </rPr>
          <t>Administrator:</t>
        </r>
        <r>
          <rPr>
            <sz val="14"/>
            <rFont val="宋体"/>
            <charset val="134"/>
          </rPr>
          <t xml:space="preserve">
12/1上 客供RFID贴纸 1152 pcs</t>
        </r>
      </text>
    </comment>
    <comment ref="AC503" authorId="0">
      <text>
        <r>
          <rPr>
            <b/>
            <sz val="14"/>
            <rFont val="宋体"/>
            <charset val="134"/>
          </rPr>
          <t>Administrator:</t>
        </r>
        <r>
          <rPr>
            <sz val="14"/>
            <rFont val="宋体"/>
            <charset val="134"/>
          </rPr>
          <t xml:space="preserve">
1200945 12/16 2304pcs 王四楼B10
</t>
        </r>
      </text>
    </comment>
    <comment ref="AE503" authorId="0">
      <text>
        <r>
          <rPr>
            <b/>
            <sz val="14"/>
            <rFont val="宋体"/>
            <charset val="134"/>
          </rPr>
          <t>Administrator:</t>
        </r>
        <r>
          <rPr>
            <sz val="14"/>
            <rFont val="宋体"/>
            <charset val="134"/>
          </rPr>
          <t xml:space="preserve">
12/1上 客供RFID贴纸 2304 pcs</t>
        </r>
      </text>
    </comment>
    <comment ref="AC504" authorId="0">
      <text>
        <r>
          <rPr>
            <b/>
            <sz val="14"/>
            <rFont val="宋体"/>
            <charset val="134"/>
          </rPr>
          <t>Administrator:</t>
        </r>
        <r>
          <rPr>
            <sz val="14"/>
            <rFont val="宋体"/>
            <charset val="134"/>
          </rPr>
          <t xml:space="preserve">
1200945 12/16 1152 pcs 王四楼B10
</t>
        </r>
      </text>
    </comment>
    <comment ref="AE504" authorId="0">
      <text>
        <r>
          <rPr>
            <b/>
            <sz val="14"/>
            <rFont val="宋体"/>
            <charset val="134"/>
          </rPr>
          <t>Administrator:</t>
        </r>
        <r>
          <rPr>
            <sz val="14"/>
            <rFont val="宋体"/>
            <charset val="134"/>
          </rPr>
          <t xml:space="preserve">
12/1上 客供RFID贴纸 1152 pcs</t>
        </r>
      </text>
    </comment>
    <comment ref="AC505" authorId="0">
      <text>
        <r>
          <rPr>
            <b/>
            <sz val="14"/>
            <rFont val="宋体"/>
            <charset val="134"/>
          </rPr>
          <t>Administrator:</t>
        </r>
        <r>
          <rPr>
            <sz val="14"/>
            <rFont val="宋体"/>
            <charset val="134"/>
          </rPr>
          <t xml:space="preserve">
1201031 12/20 3250 pcs 王四楼B1
</t>
        </r>
      </text>
    </comment>
    <comment ref="AE505" authorId="0">
      <text>
        <r>
          <rPr>
            <b/>
            <sz val="16"/>
            <rFont val="宋体"/>
            <charset val="134"/>
          </rPr>
          <t>Administrator:</t>
        </r>
        <r>
          <rPr>
            <sz val="16"/>
            <rFont val="宋体"/>
            <charset val="134"/>
          </rPr>
          <t xml:space="preserve">
12/9上 进口商贴纸 3250 pcs
 UPC贴纸 3250 pcs
12/11上 外箱贴纸 130 pcs</t>
        </r>
      </text>
    </comment>
    <comment ref="AC506" authorId="0">
      <text>
        <r>
          <rPr>
            <b/>
            <sz val="14"/>
            <rFont val="宋体"/>
            <charset val="134"/>
          </rPr>
          <t>Administrator:</t>
        </r>
        <r>
          <rPr>
            <sz val="14"/>
            <rFont val="宋体"/>
            <charset val="134"/>
          </rPr>
          <t xml:space="preserve">
1600023 12/22 1248 pcs 华兴三楼A27</t>
        </r>
      </text>
    </comment>
    <comment ref="AE506" authorId="0">
      <text>
        <r>
          <rPr>
            <b/>
            <sz val="14"/>
            <rFont val="宋体"/>
            <charset val="134"/>
          </rPr>
          <t>Administrator:</t>
        </r>
        <r>
          <rPr>
            <sz val="14"/>
            <rFont val="宋体"/>
            <charset val="134"/>
          </rPr>
          <t xml:space="preserve">
12/3上 葡萄牙语警语贴纸 1248 pcs
   产品贴纸 1248 pcs
12/6上  折叠贴纸 1248 pcs
12/12上 葡萄牙语警语贴纸 100 pcs
 产品贴纸200 pcs
前面做错贴纸，12/13步上正确的
葡萄牙语警语贴纸 1248 pcs</t>
        </r>
      </text>
    </comment>
    <comment ref="AC507" authorId="0">
      <text>
        <r>
          <rPr>
            <b/>
            <sz val="14"/>
            <rFont val="宋体"/>
            <charset val="134"/>
          </rPr>
          <t>Administrator:</t>
        </r>
        <r>
          <rPr>
            <sz val="14"/>
            <rFont val="宋体"/>
            <charset val="134"/>
          </rPr>
          <t xml:space="preserve">
1200168 12/20 4950 pcs 王四楼B2
1600040 12/23 50 pcs</t>
        </r>
      </text>
    </comment>
    <comment ref="AE507" authorId="0">
      <text>
        <r>
          <rPr>
            <b/>
            <sz val="14"/>
            <rFont val="宋体"/>
            <charset val="134"/>
          </rPr>
          <t>Administrator:</t>
        </r>
        <r>
          <rPr>
            <sz val="14"/>
            <rFont val="宋体"/>
            <charset val="134"/>
          </rPr>
          <t xml:space="preserve">
11/17上 进口商贴纸 5000 pcs
 UPC贴纸 5000 pcs</t>
        </r>
      </text>
    </comment>
    <comment ref="AC508" authorId="0">
      <text>
        <r>
          <rPr>
            <b/>
            <sz val="14"/>
            <rFont val="宋体"/>
            <charset val="134"/>
          </rPr>
          <t>Administrator:</t>
        </r>
        <r>
          <rPr>
            <sz val="14"/>
            <rFont val="宋体"/>
            <charset val="134"/>
          </rPr>
          <t xml:space="preserve">
1600019 12/22 5200 pcs 四楼B3</t>
        </r>
      </text>
    </comment>
    <comment ref="AE508" authorId="0">
      <text>
        <r>
          <rPr>
            <b/>
            <sz val="16"/>
            <rFont val="宋体"/>
            <charset val="134"/>
          </rPr>
          <t>Administrator:</t>
        </r>
        <r>
          <rPr>
            <sz val="16"/>
            <rFont val="宋体"/>
            <charset val="134"/>
          </rPr>
          <t xml:space="preserve">
12/9上 通用进口商贴纸 5200 pcs
12/16补 进口商贴纸 100 pcs</t>
        </r>
      </text>
    </comment>
    <comment ref="AC509" authorId="0">
      <text>
        <r>
          <rPr>
            <b/>
            <sz val="14"/>
            <rFont val="宋体"/>
            <charset val="134"/>
          </rPr>
          <t>Administrator:</t>
        </r>
        <r>
          <rPr>
            <sz val="14"/>
            <rFont val="宋体"/>
            <charset val="134"/>
          </rPr>
          <t xml:space="preserve">
5000062 12/26 42120 pcs 华兴三楼A25       
5000064 12/26 53820 pcs A24
5000066 12/27 30420 pcs A29
5000067 12/27 42016 pcs A28   
1600127 12/29 6630 pcs A29</t>
        </r>
      </text>
    </comment>
    <comment ref="AE509" authorId="0">
      <text>
        <r>
          <rPr>
            <b/>
            <sz val="14"/>
            <rFont val="宋体"/>
            <charset val="134"/>
          </rPr>
          <t>Administrator:</t>
        </r>
        <r>
          <rPr>
            <sz val="14"/>
            <rFont val="宋体"/>
            <charset val="134"/>
          </rPr>
          <t xml:space="preserve">
12/6上 glow荧光贴纸 26924 pcs
12/6上 外箱产品彩贴纸 26924 pcs</t>
        </r>
      </text>
    </comment>
    <comment ref="AC510" authorId="0">
      <text>
        <r>
          <rPr>
            <b/>
            <sz val="14"/>
            <rFont val="宋体"/>
            <charset val="134"/>
          </rPr>
          <t>Administrator:</t>
        </r>
        <r>
          <rPr>
            <sz val="14"/>
            <rFont val="宋体"/>
            <charset val="134"/>
          </rPr>
          <t xml:space="preserve">
1600068 12/23 30524 pcs 华兴三楼A25</t>
        </r>
      </text>
    </comment>
    <comment ref="AE510" authorId="0">
      <text>
        <r>
          <rPr>
            <b/>
            <sz val="14"/>
            <rFont val="宋体"/>
            <charset val="134"/>
          </rPr>
          <t>Administrator:</t>
        </r>
        <r>
          <rPr>
            <sz val="14"/>
            <rFont val="宋体"/>
            <charset val="134"/>
          </rPr>
          <t xml:space="preserve">
12/5上 价格贴纸 30524 pcs
  外箱条码贴纸 1174 pcs
12/11上 价格贴纸 600 pcs</t>
        </r>
      </text>
    </comment>
    <comment ref="AC511" authorId="0">
      <text>
        <r>
          <rPr>
            <b/>
            <sz val="14"/>
            <rFont val="宋体"/>
            <charset val="134"/>
          </rPr>
          <t>Administrator:</t>
        </r>
        <r>
          <rPr>
            <sz val="14"/>
            <rFont val="宋体"/>
            <charset val="134"/>
          </rPr>
          <t xml:space="preserve">
1600982 1/3 1440 pcs 华兴三楼B12</t>
        </r>
      </text>
    </comment>
    <comment ref="AE511" authorId="0">
      <text>
        <r>
          <rPr>
            <b/>
            <sz val="14"/>
            <rFont val="宋体"/>
            <charset val="134"/>
          </rPr>
          <t>Administrator:</t>
        </r>
        <r>
          <rPr>
            <sz val="14"/>
            <rFont val="宋体"/>
            <charset val="134"/>
          </rPr>
          <t xml:space="preserve">
12/4上 客供价格贴纸 1552 pcs
12/9上 UCC外箱贴纸 240 pcs</t>
        </r>
      </text>
    </comment>
    <comment ref="AC512" authorId="0">
      <text>
        <r>
          <rPr>
            <b/>
            <sz val="14"/>
            <rFont val="宋体"/>
            <charset val="134"/>
          </rPr>
          <t>Administrator:</t>
        </r>
        <r>
          <rPr>
            <sz val="14"/>
            <rFont val="宋体"/>
            <charset val="134"/>
          </rPr>
          <t xml:space="preserve">
1600166 12/30 38880 pcs 四楼C3
1600950 12/31 48 pcs </t>
        </r>
      </text>
    </comment>
    <comment ref="AC513" authorId="0">
      <text>
        <r>
          <rPr>
            <b/>
            <sz val="14"/>
            <rFont val="宋体"/>
            <charset val="134"/>
          </rPr>
          <t>Administrator:</t>
        </r>
        <r>
          <rPr>
            <sz val="14"/>
            <rFont val="宋体"/>
            <charset val="134"/>
          </rPr>
          <t xml:space="preserve">
1600950 12/31 996 pcs 四楼B4</t>
        </r>
      </text>
    </comment>
    <comment ref="AE513" authorId="0">
      <text>
        <r>
          <rPr>
            <b/>
            <sz val="14"/>
            <rFont val="宋体"/>
            <charset val="134"/>
          </rPr>
          <t>Administrator:</t>
        </r>
        <r>
          <rPr>
            <sz val="14"/>
            <rFont val="宋体"/>
            <charset val="134"/>
          </rPr>
          <t xml:space="preserve">
11/17上 空白贴纸 1992 pcs
12/15上 客供价格贴纸 1092 pcs</t>
        </r>
      </text>
    </comment>
    <comment ref="AC514" authorId="0">
      <text>
        <r>
          <rPr>
            <b/>
            <sz val="14"/>
            <rFont val="宋体"/>
            <charset val="134"/>
          </rPr>
          <t>Administrator:</t>
        </r>
        <r>
          <rPr>
            <sz val="14"/>
            <rFont val="宋体"/>
            <charset val="134"/>
          </rPr>
          <t xml:space="preserve">
1600950 12/31 996 pcs 四楼B4</t>
        </r>
      </text>
    </comment>
    <comment ref="AE514" authorId="0">
      <text>
        <r>
          <rPr>
            <b/>
            <sz val="14"/>
            <rFont val="宋体"/>
            <charset val="134"/>
          </rPr>
          <t>Administrator:</t>
        </r>
        <r>
          <rPr>
            <sz val="14"/>
            <rFont val="宋体"/>
            <charset val="134"/>
          </rPr>
          <t xml:space="preserve">
11/17上 空白贴纸 1992 pcs
12/15上 客供价格贴纸 1092 pcs</t>
        </r>
      </text>
    </comment>
    <comment ref="AC515" authorId="0">
      <text>
        <r>
          <rPr>
            <b/>
            <sz val="14"/>
            <rFont val="宋体"/>
            <charset val="134"/>
          </rPr>
          <t>Administrator:</t>
        </r>
        <r>
          <rPr>
            <sz val="14"/>
            <rFont val="宋体"/>
            <charset val="134"/>
          </rPr>
          <t xml:space="preserve">
1600952 1/2 1200 pcs 华兴三楼B8</t>
        </r>
      </text>
    </comment>
    <comment ref="AE515" authorId="0">
      <text>
        <r>
          <rPr>
            <b/>
            <sz val="14"/>
            <rFont val="宋体"/>
            <charset val="134"/>
          </rPr>
          <t>Administrator:</t>
        </r>
        <r>
          <rPr>
            <sz val="14"/>
            <rFont val="宋体"/>
            <charset val="134"/>
          </rPr>
          <t xml:space="preserve">
11/17上 空白贴纸 2400 pcs
12/15上 客供价格贴纸 1320 pcs
</t>
        </r>
      </text>
    </comment>
    <comment ref="AC516" authorId="0">
      <text>
        <r>
          <rPr>
            <b/>
            <sz val="14"/>
            <rFont val="宋体"/>
            <charset val="134"/>
          </rPr>
          <t>Administrator:</t>
        </r>
        <r>
          <rPr>
            <sz val="14"/>
            <rFont val="宋体"/>
            <charset val="134"/>
          </rPr>
          <t xml:space="preserve">
1600950 12/31 1200 pcs 四楼B4</t>
        </r>
      </text>
    </comment>
    <comment ref="AE516" authorId="0">
      <text>
        <r>
          <rPr>
            <b/>
            <sz val="14"/>
            <rFont val="宋体"/>
            <charset val="134"/>
          </rPr>
          <t>Administrator:</t>
        </r>
        <r>
          <rPr>
            <sz val="14"/>
            <rFont val="宋体"/>
            <charset val="134"/>
          </rPr>
          <t xml:space="preserve">
11/17上 空白贴纸 2400 pcs
12/15上 客供价格贴纸 1320 pcs
</t>
        </r>
      </text>
    </comment>
    <comment ref="AC517" authorId="0">
      <text>
        <r>
          <rPr>
            <b/>
            <sz val="14"/>
            <rFont val="宋体"/>
            <charset val="134"/>
          </rPr>
          <t>Administrator:</t>
        </r>
        <r>
          <rPr>
            <sz val="14"/>
            <rFont val="宋体"/>
            <charset val="134"/>
          </rPr>
          <t xml:space="preserve">
1600952 1/2 1200 pcs 华兴三楼B15</t>
        </r>
      </text>
    </comment>
    <comment ref="AE517" authorId="0">
      <text>
        <r>
          <rPr>
            <b/>
            <sz val="14"/>
            <rFont val="宋体"/>
            <charset val="134"/>
          </rPr>
          <t>Administrator:</t>
        </r>
        <r>
          <rPr>
            <sz val="14"/>
            <rFont val="宋体"/>
            <charset val="134"/>
          </rPr>
          <t xml:space="preserve">
12/15上 客供价格贴纸 1096 pcs
12/23上空白贴纸 2400 pcs</t>
        </r>
      </text>
    </comment>
    <comment ref="AC518" authorId="0">
      <text>
        <r>
          <rPr>
            <b/>
            <sz val="14"/>
            <rFont val="宋体"/>
            <charset val="134"/>
          </rPr>
          <t>Administrator:</t>
        </r>
        <r>
          <rPr>
            <sz val="14"/>
            <rFont val="宋体"/>
            <charset val="134"/>
          </rPr>
          <t xml:space="preserve">
1600952 1/2 996 pcs 华兴三楼B13</t>
        </r>
      </text>
    </comment>
    <comment ref="AE518" authorId="0">
      <text>
        <r>
          <rPr>
            <b/>
            <sz val="14"/>
            <rFont val="宋体"/>
            <charset val="134"/>
          </rPr>
          <t>Administrator:</t>
        </r>
        <r>
          <rPr>
            <sz val="14"/>
            <rFont val="宋体"/>
            <charset val="134"/>
          </rPr>
          <t xml:space="preserve">
12/15上 客供价格贴纸 1320 pcs
12/23上 空白贴纸 1992 pcs</t>
        </r>
      </text>
    </comment>
    <comment ref="AC519" authorId="0">
      <text>
        <r>
          <rPr>
            <b/>
            <sz val="14"/>
            <rFont val="宋体"/>
            <charset val="134"/>
          </rPr>
          <t>Administrator:</t>
        </r>
        <r>
          <rPr>
            <sz val="14"/>
            <rFont val="宋体"/>
            <charset val="134"/>
          </rPr>
          <t xml:space="preserve">
1600982 1/3 3600 pcs 华兴三楼A31</t>
        </r>
      </text>
    </comment>
    <comment ref="AE519" authorId="0">
      <text>
        <r>
          <rPr>
            <b/>
            <sz val="14"/>
            <rFont val="宋体"/>
            <charset val="134"/>
          </rPr>
          <t>Administrator:</t>
        </r>
        <r>
          <rPr>
            <sz val="14"/>
            <rFont val="宋体"/>
            <charset val="134"/>
          </rPr>
          <t xml:space="preserve">
12/16上 进口商贴纸 3600 pcs
  UPC贴纸 3600 pcs</t>
        </r>
      </text>
    </comment>
    <comment ref="AC520" authorId="0">
      <text>
        <r>
          <rPr>
            <b/>
            <sz val="14"/>
            <rFont val="宋体"/>
            <charset val="134"/>
          </rPr>
          <t>Administrator:</t>
        </r>
        <r>
          <rPr>
            <sz val="14"/>
            <rFont val="宋体"/>
            <charset val="134"/>
          </rPr>
          <t xml:space="preserve">
1600971 1/3 27984 pcs 四楼C4
1600999 1/5 960 pcs C4</t>
        </r>
      </text>
    </comment>
    <comment ref="AC521" authorId="0">
      <text>
        <r>
          <rPr>
            <b/>
            <sz val="14"/>
            <rFont val="宋体"/>
            <charset val="134"/>
          </rPr>
          <t>Administrator:</t>
        </r>
        <r>
          <rPr>
            <sz val="14"/>
            <rFont val="宋体"/>
            <charset val="134"/>
          </rPr>
          <t xml:space="preserve">
1600993 1/5 4596 pcs
四楼A5
1600999 1/5 12 pcs
A5</t>
        </r>
      </text>
    </comment>
    <comment ref="AE521" authorId="0">
      <text>
        <r>
          <rPr>
            <b/>
            <sz val="14"/>
            <rFont val="宋体"/>
            <charset val="134"/>
          </rPr>
          <t>Administrator:</t>
        </r>
        <r>
          <rPr>
            <sz val="14"/>
            <rFont val="宋体"/>
            <charset val="134"/>
          </rPr>
          <t xml:space="preserve">
12/16上 客供RFID贴纸 4608 pcs</t>
        </r>
      </text>
    </comment>
    <comment ref="AC522" authorId="0">
      <text>
        <r>
          <rPr>
            <b/>
            <sz val="14"/>
            <rFont val="宋体"/>
            <charset val="134"/>
          </rPr>
          <t>Administrator:</t>
        </r>
        <r>
          <rPr>
            <sz val="14"/>
            <rFont val="宋体"/>
            <charset val="134"/>
          </rPr>
          <t xml:space="preserve">
1600993 1/5 4608 pcs 四楼B5</t>
        </r>
      </text>
    </comment>
    <comment ref="AE522" authorId="0">
      <text>
        <r>
          <rPr>
            <b/>
            <sz val="14"/>
            <rFont val="宋体"/>
            <charset val="134"/>
          </rPr>
          <t>Administrator:</t>
        </r>
        <r>
          <rPr>
            <sz val="14"/>
            <rFont val="宋体"/>
            <charset val="134"/>
          </rPr>
          <t xml:space="preserve">
12/16上 客供RFID贴纸 4608 pcs</t>
        </r>
      </text>
    </comment>
    <comment ref="AC523" authorId="0">
      <text>
        <r>
          <rPr>
            <b/>
            <sz val="14"/>
            <rFont val="宋体"/>
            <charset val="134"/>
          </rPr>
          <t>Administrator:</t>
        </r>
        <r>
          <rPr>
            <sz val="14"/>
            <rFont val="宋体"/>
            <charset val="134"/>
          </rPr>
          <t xml:space="preserve">
1600993 1/5 2304 pcs 四楼B6</t>
        </r>
      </text>
    </comment>
    <comment ref="AE523" authorId="0">
      <text>
        <r>
          <rPr>
            <b/>
            <sz val="14"/>
            <rFont val="宋体"/>
            <charset val="134"/>
          </rPr>
          <t>Administrator:</t>
        </r>
        <r>
          <rPr>
            <sz val="14"/>
            <rFont val="宋体"/>
            <charset val="134"/>
          </rPr>
          <t xml:space="preserve">
12/16上 客供RFID贴纸 2304 pcs</t>
        </r>
      </text>
    </comment>
    <comment ref="AC524" authorId="0">
      <text>
        <r>
          <rPr>
            <b/>
            <sz val="14"/>
            <rFont val="宋体"/>
            <charset val="134"/>
          </rPr>
          <t>Administrator:</t>
        </r>
        <r>
          <rPr>
            <sz val="14"/>
            <rFont val="宋体"/>
            <charset val="134"/>
          </rPr>
          <t xml:space="preserve">
1600993 1/5 3456 pcs 四楼A2</t>
        </r>
      </text>
    </comment>
    <comment ref="AE524" authorId="0">
      <text>
        <r>
          <rPr>
            <b/>
            <sz val="14"/>
            <rFont val="宋体"/>
            <charset val="134"/>
          </rPr>
          <t>Administrator:</t>
        </r>
        <r>
          <rPr>
            <sz val="14"/>
            <rFont val="宋体"/>
            <charset val="134"/>
          </rPr>
          <t xml:space="preserve">
12/16上 客供RFID贴纸 3456 pcs</t>
        </r>
      </text>
    </comment>
    <comment ref="AC525" authorId="0">
      <text>
        <r>
          <rPr>
            <b/>
            <sz val="14"/>
            <rFont val="宋体"/>
            <charset val="134"/>
          </rPr>
          <t>Administrator:</t>
        </r>
        <r>
          <rPr>
            <sz val="14"/>
            <rFont val="宋体"/>
            <charset val="134"/>
          </rPr>
          <t xml:space="preserve">
1600993 1/5 3456 pcs 四楼B5</t>
        </r>
      </text>
    </comment>
    <comment ref="AE525" authorId="0">
      <text>
        <r>
          <rPr>
            <b/>
            <sz val="14"/>
            <rFont val="宋体"/>
            <charset val="134"/>
          </rPr>
          <t>Administrator:</t>
        </r>
        <r>
          <rPr>
            <sz val="14"/>
            <rFont val="宋体"/>
            <charset val="134"/>
          </rPr>
          <t xml:space="preserve">
12/16上 客供RFID贴纸 3456 pcs</t>
        </r>
      </text>
    </comment>
    <comment ref="AC526" authorId="0">
      <text>
        <r>
          <rPr>
            <b/>
            <sz val="14"/>
            <rFont val="宋体"/>
            <charset val="134"/>
          </rPr>
          <t>Administrator:</t>
        </r>
        <r>
          <rPr>
            <sz val="14"/>
            <rFont val="宋体"/>
            <charset val="134"/>
          </rPr>
          <t xml:space="preserve">
1600993 1/5 2292 pcs 四楼A5       
1600999 1/5 12 pcs A5</t>
        </r>
      </text>
    </comment>
    <comment ref="AE526" authorId="0">
      <text>
        <r>
          <rPr>
            <b/>
            <sz val="14"/>
            <rFont val="宋体"/>
            <charset val="134"/>
          </rPr>
          <t>Administrator:</t>
        </r>
        <r>
          <rPr>
            <sz val="14"/>
            <rFont val="宋体"/>
            <charset val="134"/>
          </rPr>
          <t xml:space="preserve">
12/16上 客供RFID贴纸 2304 pcs</t>
        </r>
      </text>
    </comment>
    <comment ref="AC527" authorId="0">
      <text>
        <r>
          <rPr>
            <b/>
            <sz val="14"/>
            <rFont val="宋体"/>
            <charset val="134"/>
          </rPr>
          <t>Administrator:</t>
        </r>
        <r>
          <rPr>
            <sz val="14"/>
            <rFont val="宋体"/>
            <charset val="134"/>
          </rPr>
          <t xml:space="preserve">
1600993 1/5 3456 pcs 四楼A5</t>
        </r>
      </text>
    </comment>
    <comment ref="AE527" authorId="0">
      <text>
        <r>
          <rPr>
            <b/>
            <sz val="14"/>
            <rFont val="宋体"/>
            <charset val="134"/>
          </rPr>
          <t>Administrator:</t>
        </r>
        <r>
          <rPr>
            <sz val="14"/>
            <rFont val="宋体"/>
            <charset val="134"/>
          </rPr>
          <t xml:space="preserve">
12/16上 客供RFID贴纸 3456 pcs</t>
        </r>
      </text>
    </comment>
    <comment ref="AE528" authorId="0">
      <text>
        <r>
          <rPr>
            <b/>
            <sz val="16"/>
            <rFont val="宋体"/>
            <charset val="134"/>
          </rPr>
          <t>Administrator:</t>
        </r>
        <r>
          <rPr>
            <sz val="16"/>
            <rFont val="宋体"/>
            <charset val="134"/>
          </rPr>
          <t xml:space="preserve">
12/9上 亚马逊外箱贴纸 20 pcs</t>
        </r>
      </text>
    </comment>
    <comment ref="AC529" authorId="0">
      <text>
        <r>
          <rPr>
            <b/>
            <sz val="14"/>
            <rFont val="宋体"/>
            <charset val="134"/>
          </rPr>
          <t>Administrator:</t>
        </r>
        <r>
          <rPr>
            <sz val="14"/>
            <rFont val="宋体"/>
            <charset val="134"/>
          </rPr>
          <t xml:space="preserve">
1600994 1/5 182 pcs 文本云</t>
        </r>
      </text>
    </comment>
    <comment ref="AE530" authorId="0">
      <text>
        <r>
          <rPr>
            <b/>
            <sz val="14"/>
            <rFont val="宋体"/>
            <charset val="134"/>
          </rPr>
          <t>Administrator:</t>
        </r>
        <r>
          <rPr>
            <sz val="14"/>
            <rFont val="宋体"/>
            <charset val="134"/>
          </rPr>
          <t xml:space="preserve">
12/23上 客供亚马逊外箱贴纸 1 pcs
   UPC贴纸 24 pcs</t>
        </r>
      </text>
    </comment>
    <comment ref="AE531" authorId="0">
      <text>
        <r>
          <rPr>
            <b/>
            <sz val="14"/>
            <rFont val="宋体"/>
            <charset val="134"/>
          </rPr>
          <t>Administrator:</t>
        </r>
        <r>
          <rPr>
            <sz val="14"/>
            <rFont val="宋体"/>
            <charset val="134"/>
          </rPr>
          <t xml:space="preserve">
11/10上 UPC贴纸 2500 pcs</t>
        </r>
      </text>
    </comment>
    <comment ref="AE532" authorId="0">
      <text>
        <r>
          <rPr>
            <b/>
            <sz val="14"/>
            <rFont val="宋体"/>
            <charset val="134"/>
          </rPr>
          <t>Administrator:</t>
        </r>
        <r>
          <rPr>
            <sz val="14"/>
            <rFont val="宋体"/>
            <charset val="134"/>
          </rPr>
          <t xml:space="preserve">
12/10上 UPC贴纸 450 pcs</t>
        </r>
      </text>
    </comment>
    <comment ref="AE533" authorId="0">
      <text>
        <r>
          <rPr>
            <b/>
            <sz val="14"/>
            <rFont val="宋体"/>
            <charset val="134"/>
          </rPr>
          <t>Administrator:</t>
        </r>
        <r>
          <rPr>
            <sz val="14"/>
            <rFont val="宋体"/>
            <charset val="134"/>
          </rPr>
          <t xml:space="preserve">
1/5上 客供亚马逊外箱贴纸 118 pcs</t>
        </r>
      </text>
    </comment>
    <comment ref="AE534" authorId="0">
      <text>
        <r>
          <rPr>
            <b/>
            <sz val="14"/>
            <rFont val="宋体"/>
            <charset val="134"/>
          </rPr>
          <t>Administrator:</t>
        </r>
        <r>
          <rPr>
            <sz val="14"/>
            <rFont val="宋体"/>
            <charset val="134"/>
          </rPr>
          <t xml:space="preserve">
1/5上 客供亚马逊外箱贴纸 64 pcs</t>
        </r>
      </text>
    </comment>
    <comment ref="AE535" authorId="0">
      <text>
        <r>
          <rPr>
            <b/>
            <sz val="14"/>
            <rFont val="宋体"/>
            <charset val="134"/>
          </rPr>
          <t>Administrator:</t>
        </r>
        <r>
          <rPr>
            <sz val="14"/>
            <rFont val="宋体"/>
            <charset val="134"/>
          </rPr>
          <t xml:space="preserve">
1/5上 客供亚马逊外箱贴纸 333 pcs</t>
        </r>
      </text>
    </comment>
    <comment ref="AE536" authorId="0">
      <text>
        <r>
          <rPr>
            <b/>
            <sz val="14"/>
            <rFont val="宋体"/>
            <charset val="134"/>
          </rPr>
          <t>Administrator:</t>
        </r>
        <r>
          <rPr>
            <sz val="14"/>
            <rFont val="宋体"/>
            <charset val="134"/>
          </rPr>
          <t xml:space="preserve">
1/5上 客供亚马逊外箱贴纸 63 pcs</t>
        </r>
      </text>
    </comment>
    <comment ref="AE537" authorId="0">
      <text>
        <r>
          <rPr>
            <b/>
            <sz val="14"/>
            <rFont val="宋体"/>
            <charset val="134"/>
          </rPr>
          <t>Administrator:</t>
        </r>
        <r>
          <rPr>
            <sz val="14"/>
            <rFont val="宋体"/>
            <charset val="134"/>
          </rPr>
          <t xml:space="preserve">
12/上 UPC贴纸 7200 pcs</t>
        </r>
      </text>
    </comment>
    <comment ref="AE538" authorId="0">
      <text>
        <r>
          <rPr>
            <b/>
            <sz val="14"/>
            <rFont val="宋体"/>
            <charset val="134"/>
          </rPr>
          <t>Administrator:</t>
        </r>
        <r>
          <rPr>
            <sz val="14"/>
            <rFont val="宋体"/>
            <charset val="134"/>
          </rPr>
          <t xml:space="preserve">
12/23上 客供亚马逊外箱贴纸 1 pcs
12/26上 空白贴纸 24 pcs
 英法双语贴纸 12 pcs</t>
        </r>
      </text>
    </comment>
    <comment ref="AE539" authorId="0">
      <text>
        <r>
          <rPr>
            <b/>
            <sz val="14"/>
            <rFont val="宋体"/>
            <charset val="134"/>
          </rPr>
          <t>Administrator:</t>
        </r>
        <r>
          <rPr>
            <sz val="14"/>
            <rFont val="宋体"/>
            <charset val="134"/>
          </rPr>
          <t xml:space="preserve">
12/23上 客供亚马逊外箱贴纸 4 pcs
12/26上 空白贴纸 96 pcs
 英法双语贴纸 48 pcs
</t>
        </r>
      </text>
    </comment>
    <comment ref="AE540" authorId="0">
      <text>
        <r>
          <rPr>
            <b/>
            <sz val="14"/>
            <rFont val="宋体"/>
            <charset val="134"/>
          </rPr>
          <t>Administrator:</t>
        </r>
        <r>
          <rPr>
            <sz val="14"/>
            <rFont val="宋体"/>
            <charset val="134"/>
          </rPr>
          <t xml:space="preserve">
12/23上 客供亚马逊外箱贴纸 3 pcs
12/26上 空白贴纸 72 pcs
 英法双语贴纸 36 pcs
</t>
        </r>
      </text>
    </comment>
    <comment ref="AE541" authorId="0">
      <text>
        <r>
          <rPr>
            <b/>
            <sz val="14"/>
            <rFont val="宋体"/>
            <charset val="134"/>
          </rPr>
          <t>Administrator:</t>
        </r>
        <r>
          <rPr>
            <sz val="14"/>
            <rFont val="宋体"/>
            <charset val="134"/>
          </rPr>
          <t xml:space="preserve">
12/23上 客供亚马逊外箱贴纸 1 pcs
12/26上 空白贴纸 24 pcs
 英法双语贴纸 12 pcs</t>
        </r>
      </text>
    </comment>
    <comment ref="AE542" authorId="0">
      <text>
        <r>
          <rPr>
            <b/>
            <sz val="14"/>
            <rFont val="宋体"/>
            <charset val="134"/>
          </rPr>
          <t>Administrator:</t>
        </r>
        <r>
          <rPr>
            <sz val="14"/>
            <rFont val="宋体"/>
            <charset val="134"/>
          </rPr>
          <t xml:space="preserve">
12/22上 进口商贴纸 4004 pcs
 产品贴纸 4004 pcs</t>
        </r>
      </text>
    </comment>
    <comment ref="AE543" authorId="0">
      <text>
        <r>
          <rPr>
            <b/>
            <sz val="14"/>
            <rFont val="宋体"/>
            <charset val="134"/>
          </rPr>
          <t>Administrator:</t>
        </r>
        <r>
          <rPr>
            <sz val="14"/>
            <rFont val="宋体"/>
            <charset val="134"/>
          </rPr>
          <t xml:space="preserve">
12/19上 亚马逊外箱贴纸 20 pcs</t>
        </r>
      </text>
    </comment>
    <comment ref="AE544" authorId="0">
      <text>
        <r>
          <rPr>
            <b/>
            <sz val="14"/>
            <rFont val="宋体"/>
            <charset val="134"/>
          </rPr>
          <t>Administrator:</t>
        </r>
        <r>
          <rPr>
            <sz val="14"/>
            <rFont val="宋体"/>
            <charset val="134"/>
          </rPr>
          <t xml:space="preserve">
1/5上 客供RFID贴纸 5760 pcs</t>
        </r>
      </text>
    </comment>
    <comment ref="AE545" authorId="0">
      <text>
        <r>
          <rPr>
            <b/>
            <sz val="14"/>
            <rFont val="宋体"/>
            <charset val="134"/>
          </rPr>
          <t>Administrator:</t>
        </r>
        <r>
          <rPr>
            <sz val="14"/>
            <rFont val="宋体"/>
            <charset val="134"/>
          </rPr>
          <t xml:space="preserve">
1/5上 客供RFID贴纸 3456 pcs</t>
        </r>
      </text>
    </comment>
    <comment ref="AE546" authorId="0">
      <text>
        <r>
          <rPr>
            <b/>
            <sz val="14"/>
            <rFont val="宋体"/>
            <charset val="134"/>
          </rPr>
          <t>Administrator:</t>
        </r>
        <r>
          <rPr>
            <sz val="14"/>
            <rFont val="宋体"/>
            <charset val="134"/>
          </rPr>
          <t xml:space="preserve">
1/5上 客供RFID贴纸 4608 pcs</t>
        </r>
      </text>
    </comment>
    <comment ref="AE547" authorId="0">
      <text>
        <r>
          <rPr>
            <b/>
            <sz val="14"/>
            <rFont val="宋体"/>
            <charset val="134"/>
          </rPr>
          <t>Administrator:</t>
        </r>
        <r>
          <rPr>
            <sz val="14"/>
            <rFont val="宋体"/>
            <charset val="134"/>
          </rPr>
          <t xml:space="preserve">
1/5上 客供RFID贴纸 3456 pcs</t>
        </r>
      </text>
    </comment>
    <comment ref="AE548" authorId="0">
      <text>
        <r>
          <rPr>
            <b/>
            <sz val="14"/>
            <rFont val="宋体"/>
            <charset val="134"/>
          </rPr>
          <t>Administrator:</t>
        </r>
        <r>
          <rPr>
            <sz val="14"/>
            <rFont val="宋体"/>
            <charset val="134"/>
          </rPr>
          <t xml:space="preserve">
1/5上 客供RFID贴纸 5760 pcs</t>
        </r>
      </text>
    </comment>
    <comment ref="AE549" authorId="0">
      <text>
        <r>
          <rPr>
            <b/>
            <sz val="14"/>
            <rFont val="宋体"/>
            <charset val="134"/>
          </rPr>
          <t>Administrator:</t>
        </r>
        <r>
          <rPr>
            <sz val="14"/>
            <rFont val="宋体"/>
            <charset val="134"/>
          </rPr>
          <t xml:space="preserve">
1/5上 客供RFID贴纸 5760 pcs</t>
        </r>
      </text>
    </comment>
    <comment ref="AE550" authorId="0">
      <text>
        <r>
          <rPr>
            <b/>
            <sz val="14"/>
            <rFont val="宋体"/>
            <charset val="134"/>
          </rPr>
          <t>Administrator:</t>
        </r>
        <r>
          <rPr>
            <sz val="14"/>
            <rFont val="宋体"/>
            <charset val="134"/>
          </rPr>
          <t xml:space="preserve">
1/5上 客供RFID贴纸 4608 pcs</t>
        </r>
      </text>
    </comment>
    <comment ref="AE551" authorId="0">
      <text>
        <r>
          <rPr>
            <b/>
            <sz val="14"/>
            <rFont val="宋体"/>
            <charset val="134"/>
          </rPr>
          <t>Administrator:</t>
        </r>
        <r>
          <rPr>
            <sz val="14"/>
            <rFont val="宋体"/>
            <charset val="134"/>
          </rPr>
          <t xml:space="preserve">
12/27上 进口商贴纸 1500 pcs
  UPC贴纸 1500 pcs</t>
        </r>
      </text>
    </comment>
    <comment ref="AE552" authorId="0">
      <text>
        <r>
          <rPr>
            <b/>
            <sz val="14"/>
            <rFont val="宋体"/>
            <charset val="134"/>
          </rPr>
          <t>Administrator:</t>
        </r>
        <r>
          <rPr>
            <sz val="14"/>
            <rFont val="宋体"/>
            <charset val="134"/>
          </rPr>
          <t xml:space="preserve">
12/15上 客供价格贴纸 2100 pcs</t>
        </r>
      </text>
    </comment>
    <comment ref="AE553" authorId="0">
      <text>
        <r>
          <rPr>
            <b/>
            <sz val="14"/>
            <rFont val="宋体"/>
            <charset val="134"/>
          </rPr>
          <t>Administrator:</t>
        </r>
        <r>
          <rPr>
            <sz val="14"/>
            <rFont val="宋体"/>
            <charset val="134"/>
          </rPr>
          <t xml:space="preserve">
12/25上 PDQ UPC条码贴纸 155 pcs</t>
        </r>
      </text>
    </comment>
    <comment ref="AE554" authorId="0">
      <text>
        <r>
          <rPr>
            <b/>
            <sz val="14"/>
            <rFont val="宋体"/>
            <charset val="134"/>
          </rPr>
          <t>Administrator:</t>
        </r>
        <r>
          <rPr>
            <sz val="14"/>
            <rFont val="宋体"/>
            <charset val="134"/>
          </rPr>
          <t xml:space="preserve">
12/25上 PDQ UPC条码贴纸 190 pcs</t>
        </r>
      </text>
    </comment>
    <comment ref="AE555" authorId="0">
      <text>
        <r>
          <rPr>
            <b/>
            <sz val="14"/>
            <rFont val="宋体"/>
            <charset val="134"/>
          </rPr>
          <t>Administrator:</t>
        </r>
        <r>
          <rPr>
            <sz val="14"/>
            <rFont val="宋体"/>
            <charset val="134"/>
          </rPr>
          <t xml:space="preserve">
12/29上 价格贴纸 3016 pcs
 外箱条码贴纸 116 pcs</t>
        </r>
        <r>
          <rPr>
            <sz val="9"/>
            <rFont val="宋体"/>
            <charset val="134"/>
          </rPr>
          <t xml:space="preserve">
</t>
        </r>
      </text>
    </comment>
    <comment ref="AE557" authorId="0">
      <text>
        <r>
          <rPr>
            <b/>
            <sz val="14"/>
            <rFont val="宋体"/>
            <charset val="134"/>
          </rPr>
          <t>Administrator:</t>
        </r>
        <r>
          <rPr>
            <sz val="14"/>
            <rFont val="宋体"/>
            <charset val="134"/>
          </rPr>
          <t xml:space="preserve">
1/5上 空白贴纸 72 pcs</t>
        </r>
      </text>
    </comment>
    <comment ref="AC563" authorId="0">
      <text>
        <r>
          <rPr>
            <b/>
            <sz val="14"/>
            <rFont val="宋体"/>
            <charset val="134"/>
          </rPr>
          <t>Administrator:</t>
        </r>
        <r>
          <rPr>
            <sz val="14"/>
            <rFont val="宋体"/>
            <charset val="134"/>
          </rPr>
          <t xml:space="preserve">
1601294 1/26 676 pcs 华兴三楼A32</t>
        </r>
      </text>
    </comment>
    <comment ref="AE563" authorId="0">
      <text>
        <r>
          <rPr>
            <b/>
            <sz val="14"/>
            <rFont val="宋体"/>
            <charset val="134"/>
          </rPr>
          <t>Administrator:</t>
        </r>
        <r>
          <rPr>
            <sz val="14"/>
            <rFont val="宋体"/>
            <charset val="134"/>
          </rPr>
          <t xml:space="preserve">
1/5上 UPC/进口商贴纸 676 pcs</t>
        </r>
      </text>
    </comment>
    <comment ref="AC613" authorId="0">
      <text>
        <r>
          <rPr>
            <b/>
            <sz val="14"/>
            <rFont val="宋体"/>
            <charset val="134"/>
          </rPr>
          <t>Administrator:</t>
        </r>
        <r>
          <rPr>
            <sz val="14"/>
            <rFont val="宋体"/>
            <charset val="134"/>
          </rPr>
          <t xml:space="preserve">
1200549 11/27 3408 pcs</t>
        </r>
      </text>
    </comment>
    <comment ref="AC614" authorId="0">
      <text>
        <r>
          <rPr>
            <b/>
            <sz val="14"/>
            <rFont val="宋体"/>
            <charset val="134"/>
          </rPr>
          <t>Administrator:</t>
        </r>
        <r>
          <rPr>
            <sz val="14"/>
            <rFont val="宋体"/>
            <charset val="134"/>
          </rPr>
          <t xml:space="preserve">
1200549 11/27 4272 pcs</t>
        </r>
      </text>
    </comment>
  </commentList>
</comments>
</file>

<file path=xl/comments3.xml><?xml version="1.0" encoding="utf-8"?>
<comments xmlns="http://schemas.openxmlformats.org/spreadsheetml/2006/main">
  <authors>
    <author>Administrator</author>
  </authors>
  <commentList>
    <comment ref="AC4" authorId="0">
      <text>
        <r>
          <rPr>
            <b/>
            <sz val="14"/>
            <rFont val="宋体"/>
            <charset val="134"/>
          </rPr>
          <t>Administrator:</t>
        </r>
        <r>
          <rPr>
            <sz val="14"/>
            <rFont val="宋体"/>
            <charset val="134"/>
          </rPr>
          <t xml:space="preserve">
1200551 11/27 14272 pcs 华兴三楼A18
1200539 11/28 224 pcs 华兴三楼A18</t>
        </r>
      </text>
    </comment>
    <comment ref="AC5" authorId="0">
      <text>
        <r>
          <rPr>
            <b/>
            <sz val="16"/>
            <rFont val="宋体"/>
            <charset val="134"/>
          </rPr>
          <t>Administrator:</t>
        </r>
        <r>
          <rPr>
            <sz val="16"/>
            <rFont val="宋体"/>
            <charset val="134"/>
          </rPr>
          <t xml:space="preserve">
1200973 12/17 20套散件</t>
        </r>
      </text>
    </comment>
    <comment ref="AC6" authorId="0">
      <text>
        <r>
          <rPr>
            <b/>
            <sz val="14"/>
            <rFont val="宋体"/>
            <charset val="134"/>
          </rPr>
          <t>Administrator:</t>
        </r>
        <r>
          <rPr>
            <sz val="14"/>
            <rFont val="宋体"/>
            <charset val="134"/>
          </rPr>
          <t xml:space="preserve">
1200954 12/16 900 pcs 王四楼B9</t>
        </r>
      </text>
    </comment>
    <comment ref="AE6" authorId="0">
      <text>
        <r>
          <rPr>
            <b/>
            <sz val="12"/>
            <rFont val="宋体"/>
            <charset val="134"/>
          </rPr>
          <t>Administrator:</t>
        </r>
        <r>
          <rPr>
            <sz val="12"/>
            <rFont val="宋体"/>
            <charset val="134"/>
          </rPr>
          <t xml:space="preserve">
</t>
        </r>
        <r>
          <rPr>
            <sz val="16"/>
            <rFont val="宋体"/>
            <charset val="134"/>
          </rPr>
          <t>12/1上 客供价格贴纸 931 pcs</t>
        </r>
        <r>
          <rPr>
            <sz val="10"/>
            <rFont val="宋体"/>
            <charset val="134"/>
          </rPr>
          <t xml:space="preserve">
</t>
        </r>
        <r>
          <rPr>
            <sz val="16"/>
            <rFont val="宋体"/>
            <charset val="134"/>
          </rPr>
          <t>12/8上 UPC贴纸 900 pcs
 进口商贴纸 900 pcs</t>
        </r>
      </text>
    </comment>
    <comment ref="AC7" authorId="0">
      <text>
        <r>
          <rPr>
            <b/>
            <sz val="14"/>
            <rFont val="宋体"/>
            <charset val="134"/>
          </rPr>
          <t>Administrator:</t>
        </r>
        <r>
          <rPr>
            <sz val="14"/>
            <rFont val="宋体"/>
            <charset val="134"/>
          </rPr>
          <t xml:space="preserve">
1200961 12/16 1800 pcs 华兴一楼F3</t>
        </r>
      </text>
    </comment>
    <comment ref="AE7" authorId="0">
      <text>
        <r>
          <rPr>
            <b/>
            <sz val="16"/>
            <rFont val="宋体"/>
            <charset val="134"/>
          </rPr>
          <t>Administrator:</t>
        </r>
        <r>
          <rPr>
            <sz val="16"/>
            <rFont val="宋体"/>
            <charset val="134"/>
          </rPr>
          <t xml:space="preserve">
12/1上 客供价格贴纸 1860 pcs</t>
        </r>
        <r>
          <rPr>
            <sz val="10"/>
            <rFont val="宋体"/>
            <charset val="134"/>
          </rPr>
          <t xml:space="preserve">
</t>
        </r>
        <r>
          <rPr>
            <sz val="16"/>
            <rFont val="宋体"/>
            <charset val="134"/>
          </rPr>
          <t>12/8上 UPC贴纸 1800 pcs
 进口商贴纸 1800 pcs</t>
        </r>
        <r>
          <rPr>
            <sz val="9"/>
            <rFont val="宋体"/>
            <charset val="134"/>
          </rPr>
          <t xml:space="preserve">
</t>
        </r>
      </text>
    </comment>
    <comment ref="AC8" authorId="0">
      <text>
        <r>
          <rPr>
            <b/>
            <sz val="14"/>
            <rFont val="宋体"/>
            <charset val="134"/>
          </rPr>
          <t>Administrator:</t>
        </r>
        <r>
          <rPr>
            <sz val="14"/>
            <rFont val="宋体"/>
            <charset val="134"/>
          </rPr>
          <t xml:space="preserve">
1200945 12/16 1152 pcs 王四楼B10</t>
        </r>
      </text>
    </comment>
    <comment ref="AE8" authorId="0">
      <text>
        <r>
          <rPr>
            <b/>
            <sz val="14"/>
            <rFont val="宋体"/>
            <charset val="134"/>
          </rPr>
          <t>Administrator:</t>
        </r>
        <r>
          <rPr>
            <sz val="14"/>
            <rFont val="宋体"/>
            <charset val="134"/>
          </rPr>
          <t xml:space="preserve">
12/1上 客供RFID贴纸 1152 pcs</t>
        </r>
      </text>
    </comment>
    <comment ref="AC9" authorId="0">
      <text>
        <r>
          <rPr>
            <b/>
            <sz val="14"/>
            <rFont val="宋体"/>
            <charset val="134"/>
          </rPr>
          <t>Administrator:</t>
        </r>
        <r>
          <rPr>
            <sz val="14"/>
            <rFont val="宋体"/>
            <charset val="134"/>
          </rPr>
          <t xml:space="preserve">
1200945 12/16 1152 pcs 王四楼B10
</t>
        </r>
      </text>
    </comment>
    <comment ref="AE9" authorId="0">
      <text>
        <r>
          <rPr>
            <b/>
            <sz val="14"/>
            <rFont val="宋体"/>
            <charset val="134"/>
          </rPr>
          <t>Administrator:</t>
        </r>
        <r>
          <rPr>
            <sz val="14"/>
            <rFont val="宋体"/>
            <charset val="134"/>
          </rPr>
          <t xml:space="preserve">
12/1上 客供RFID贴纸 1152 pcs</t>
        </r>
      </text>
    </comment>
    <comment ref="AC10" authorId="0">
      <text>
        <r>
          <rPr>
            <b/>
            <sz val="14"/>
            <rFont val="宋体"/>
            <charset val="134"/>
          </rPr>
          <t>Administrator:</t>
        </r>
        <r>
          <rPr>
            <sz val="14"/>
            <rFont val="宋体"/>
            <charset val="134"/>
          </rPr>
          <t xml:space="preserve">
1200945 12/16 1140 pcs   王四楼B10
1200963 12/17 12 pcs 本厂</t>
        </r>
      </text>
    </comment>
    <comment ref="AE10" authorId="0">
      <text>
        <r>
          <rPr>
            <b/>
            <sz val="14"/>
            <rFont val="宋体"/>
            <charset val="134"/>
          </rPr>
          <t>Administrator:</t>
        </r>
        <r>
          <rPr>
            <sz val="14"/>
            <rFont val="宋体"/>
            <charset val="134"/>
          </rPr>
          <t xml:space="preserve">
12/1上 客供RFID贴纸 1152 pcs</t>
        </r>
      </text>
    </comment>
    <comment ref="AC11" authorId="0">
      <text>
        <r>
          <rPr>
            <b/>
            <sz val="14"/>
            <rFont val="宋体"/>
            <charset val="134"/>
          </rPr>
          <t>Administrator:</t>
        </r>
        <r>
          <rPr>
            <sz val="14"/>
            <rFont val="宋体"/>
            <charset val="134"/>
          </rPr>
          <t xml:space="preserve">
1200945 12/16 2304pcs 王四楼B10
</t>
        </r>
      </text>
    </comment>
    <comment ref="AE11" authorId="0">
      <text>
        <r>
          <rPr>
            <b/>
            <sz val="14"/>
            <rFont val="宋体"/>
            <charset val="134"/>
          </rPr>
          <t>Administrator:</t>
        </r>
        <r>
          <rPr>
            <sz val="14"/>
            <rFont val="宋体"/>
            <charset val="134"/>
          </rPr>
          <t xml:space="preserve">
12/1上 客供RFID贴纸 2304 pcs</t>
        </r>
      </text>
    </comment>
    <comment ref="AC12" authorId="0">
      <text>
        <r>
          <rPr>
            <b/>
            <sz val="14"/>
            <rFont val="宋体"/>
            <charset val="134"/>
          </rPr>
          <t>Administrator:</t>
        </r>
        <r>
          <rPr>
            <sz val="14"/>
            <rFont val="宋体"/>
            <charset val="134"/>
          </rPr>
          <t xml:space="preserve">
1600023 12/22 1248 pcs 华兴三楼A27</t>
        </r>
      </text>
    </comment>
    <comment ref="AE12" authorId="0">
      <text>
        <r>
          <rPr>
            <b/>
            <sz val="14"/>
            <rFont val="宋体"/>
            <charset val="134"/>
          </rPr>
          <t>Administrator:</t>
        </r>
        <r>
          <rPr>
            <sz val="14"/>
            <rFont val="宋体"/>
            <charset val="134"/>
          </rPr>
          <t xml:space="preserve">
12/3上 葡萄牙语警语贴纸 1248 pcs
   产品贴纸 1248 pcs
12/6上  折叠贴纸 1248 pcs
12/12上 葡萄牙语警语贴纸 100 pcs
 产品贴纸200 pcs
前面做错贴纸，12/13步上正确的
葡萄牙语警语贴纸 1248 pcs</t>
        </r>
      </text>
    </comment>
    <comment ref="AC13" authorId="0">
      <text>
        <r>
          <rPr>
            <b/>
            <sz val="14"/>
            <rFont val="宋体"/>
            <charset val="134"/>
          </rPr>
          <t>Administrator:</t>
        </r>
        <r>
          <rPr>
            <sz val="14"/>
            <rFont val="宋体"/>
            <charset val="134"/>
          </rPr>
          <t xml:space="preserve">
1600019 12/22 5200 pcs 四楼B3</t>
        </r>
      </text>
    </comment>
    <comment ref="AE13" authorId="0">
      <text>
        <r>
          <rPr>
            <b/>
            <sz val="16"/>
            <rFont val="宋体"/>
            <charset val="134"/>
          </rPr>
          <t>Administrator:</t>
        </r>
        <r>
          <rPr>
            <sz val="16"/>
            <rFont val="宋体"/>
            <charset val="134"/>
          </rPr>
          <t xml:space="preserve">
12/9上 通用进口商贴纸 5200 pcs
12/16补 进口商贴纸 100 pcs</t>
        </r>
      </text>
    </comment>
    <comment ref="AC14" authorId="0">
      <text>
        <r>
          <rPr>
            <b/>
            <sz val="14"/>
            <rFont val="宋体"/>
            <charset val="134"/>
          </rPr>
          <t>Administrator:</t>
        </r>
        <r>
          <rPr>
            <sz val="14"/>
            <rFont val="宋体"/>
            <charset val="134"/>
          </rPr>
          <t xml:space="preserve">
5000062 12/26 42120 pcs 华兴三楼A25       
5000064 12/26 53820 pcs A24
5000066 12/27 30420 pcs A29
5000067 12/27 42016 pcs A28   
1600127 12/29 6630 pcs A29</t>
        </r>
      </text>
    </comment>
    <comment ref="AE14" authorId="0">
      <text>
        <r>
          <rPr>
            <b/>
            <sz val="14"/>
            <rFont val="宋体"/>
            <charset val="134"/>
          </rPr>
          <t>Administrator:</t>
        </r>
        <r>
          <rPr>
            <sz val="14"/>
            <rFont val="宋体"/>
            <charset val="134"/>
          </rPr>
          <t xml:space="preserve">
12/6上 glow荧光贴纸 26924 pcs
12/6上 外箱产品彩贴纸 26924 pcs</t>
        </r>
      </text>
    </comment>
    <comment ref="AC15" authorId="0">
      <text>
        <r>
          <rPr>
            <b/>
            <sz val="14"/>
            <rFont val="宋体"/>
            <charset val="134"/>
          </rPr>
          <t>Administrator:</t>
        </r>
        <r>
          <rPr>
            <sz val="14"/>
            <rFont val="宋体"/>
            <charset val="134"/>
          </rPr>
          <t xml:space="preserve">
1600982 1/3 1440 pcs 华兴三楼B12</t>
        </r>
      </text>
    </comment>
    <comment ref="AE15" authorId="0">
      <text>
        <r>
          <rPr>
            <b/>
            <sz val="14"/>
            <rFont val="宋体"/>
            <charset val="134"/>
          </rPr>
          <t>Administrator:</t>
        </r>
        <r>
          <rPr>
            <sz val="14"/>
            <rFont val="宋体"/>
            <charset val="134"/>
          </rPr>
          <t xml:space="preserve">
12/4上 客供价格贴纸 1552 pcs
12/9上 UCC外箱贴纸 240 pcs</t>
        </r>
      </text>
    </comment>
    <comment ref="AC16" authorId="0">
      <text>
        <r>
          <rPr>
            <b/>
            <sz val="14"/>
            <rFont val="宋体"/>
            <charset val="134"/>
          </rPr>
          <t>Administrator:</t>
        </r>
        <r>
          <rPr>
            <sz val="14"/>
            <rFont val="宋体"/>
            <charset val="134"/>
          </rPr>
          <t xml:space="preserve">
1600166 12/30 38880 pcs 四楼C3
1600950 12/31 48 pcs </t>
        </r>
      </text>
    </comment>
    <comment ref="AC17" authorId="0">
      <text>
        <r>
          <rPr>
            <b/>
            <sz val="14"/>
            <rFont val="宋体"/>
            <charset val="134"/>
          </rPr>
          <t>Administrator:</t>
        </r>
        <r>
          <rPr>
            <sz val="14"/>
            <rFont val="宋体"/>
            <charset val="134"/>
          </rPr>
          <t xml:space="preserve">
1600950 12/31 996 pcs 四楼B4</t>
        </r>
      </text>
    </comment>
    <comment ref="AE17" authorId="0">
      <text>
        <r>
          <rPr>
            <b/>
            <sz val="14"/>
            <rFont val="宋体"/>
            <charset val="134"/>
          </rPr>
          <t>Administrator:</t>
        </r>
        <r>
          <rPr>
            <sz val="14"/>
            <rFont val="宋体"/>
            <charset val="134"/>
          </rPr>
          <t xml:space="preserve">
11/17上 空白贴纸 1992 pcs
12/15上 客供价格贴纸 1092 pcs</t>
        </r>
      </text>
    </comment>
    <comment ref="AC18" authorId="0">
      <text>
        <r>
          <rPr>
            <b/>
            <sz val="14"/>
            <rFont val="宋体"/>
            <charset val="134"/>
          </rPr>
          <t>Administrator:</t>
        </r>
        <r>
          <rPr>
            <sz val="14"/>
            <rFont val="宋体"/>
            <charset val="134"/>
          </rPr>
          <t xml:space="preserve">
1600950 12/31 996 pcs 四楼B4</t>
        </r>
      </text>
    </comment>
    <comment ref="AE18" authorId="0">
      <text>
        <r>
          <rPr>
            <b/>
            <sz val="14"/>
            <rFont val="宋体"/>
            <charset val="134"/>
          </rPr>
          <t>Administrator:</t>
        </r>
        <r>
          <rPr>
            <sz val="14"/>
            <rFont val="宋体"/>
            <charset val="134"/>
          </rPr>
          <t xml:space="preserve">
11/17上 空白贴纸 1992 pcs
12/15上 客供价格贴纸 1092 pcs</t>
        </r>
      </text>
    </comment>
    <comment ref="AC19" authorId="0">
      <text>
        <r>
          <rPr>
            <b/>
            <sz val="14"/>
            <rFont val="宋体"/>
            <charset val="134"/>
          </rPr>
          <t>Administrator:</t>
        </r>
        <r>
          <rPr>
            <sz val="14"/>
            <rFont val="宋体"/>
            <charset val="134"/>
          </rPr>
          <t xml:space="preserve">
1600952 1/2 1200 pcs 华兴三楼B8</t>
        </r>
      </text>
    </comment>
    <comment ref="AE19" authorId="0">
      <text>
        <r>
          <rPr>
            <b/>
            <sz val="14"/>
            <rFont val="宋体"/>
            <charset val="134"/>
          </rPr>
          <t>Administrator:</t>
        </r>
        <r>
          <rPr>
            <sz val="14"/>
            <rFont val="宋体"/>
            <charset val="134"/>
          </rPr>
          <t xml:space="preserve">
11/17上 空白贴纸 2400 pcs
12/15上 客供价格贴纸 1320 pcs
</t>
        </r>
      </text>
    </comment>
    <comment ref="AC20" authorId="0">
      <text>
        <r>
          <rPr>
            <b/>
            <sz val="14"/>
            <rFont val="宋体"/>
            <charset val="134"/>
          </rPr>
          <t>Administrator:</t>
        </r>
        <r>
          <rPr>
            <sz val="14"/>
            <rFont val="宋体"/>
            <charset val="134"/>
          </rPr>
          <t xml:space="preserve">
1600950 12/31 1200 pcs 四楼B4</t>
        </r>
      </text>
    </comment>
    <comment ref="AE20" authorId="0">
      <text>
        <r>
          <rPr>
            <b/>
            <sz val="14"/>
            <rFont val="宋体"/>
            <charset val="134"/>
          </rPr>
          <t>Administrator:</t>
        </r>
        <r>
          <rPr>
            <sz val="14"/>
            <rFont val="宋体"/>
            <charset val="134"/>
          </rPr>
          <t xml:space="preserve">
11/17上 空白贴纸 2400 pcs
12/15上 客供价格贴纸 1320 pcs
</t>
        </r>
      </text>
    </comment>
    <comment ref="AC21" authorId="0">
      <text>
        <r>
          <rPr>
            <b/>
            <sz val="14"/>
            <rFont val="宋体"/>
            <charset val="134"/>
          </rPr>
          <t>Administrator:</t>
        </r>
        <r>
          <rPr>
            <sz val="14"/>
            <rFont val="宋体"/>
            <charset val="134"/>
          </rPr>
          <t xml:space="preserve">
1600952 1/2 1200 pcs 华兴三楼B15</t>
        </r>
      </text>
    </comment>
    <comment ref="AE21" authorId="0">
      <text>
        <r>
          <rPr>
            <b/>
            <sz val="14"/>
            <rFont val="宋体"/>
            <charset val="134"/>
          </rPr>
          <t>Administrator:</t>
        </r>
        <r>
          <rPr>
            <sz val="14"/>
            <rFont val="宋体"/>
            <charset val="134"/>
          </rPr>
          <t xml:space="preserve">
12/15上 客供价格贴纸 1096 pcs
12/23上空白贴纸 2400 pcs</t>
        </r>
      </text>
    </comment>
    <comment ref="AC22" authorId="0">
      <text>
        <r>
          <rPr>
            <b/>
            <sz val="14"/>
            <rFont val="宋体"/>
            <charset val="134"/>
          </rPr>
          <t>Administrator:</t>
        </r>
        <r>
          <rPr>
            <sz val="14"/>
            <rFont val="宋体"/>
            <charset val="134"/>
          </rPr>
          <t xml:space="preserve">
1600952 1/2 996 pcs 华兴三楼B13</t>
        </r>
      </text>
    </comment>
    <comment ref="AE22" authorId="0">
      <text>
        <r>
          <rPr>
            <b/>
            <sz val="14"/>
            <rFont val="宋体"/>
            <charset val="134"/>
          </rPr>
          <t>Administrator:</t>
        </r>
        <r>
          <rPr>
            <sz val="14"/>
            <rFont val="宋体"/>
            <charset val="134"/>
          </rPr>
          <t xml:space="preserve">
12/15上 客供价格贴纸 1320 pcs
12/23上 空白贴纸 1992 pcs</t>
        </r>
      </text>
    </comment>
    <comment ref="AC23" authorId="0">
      <text>
        <r>
          <rPr>
            <b/>
            <sz val="14"/>
            <rFont val="宋体"/>
            <charset val="134"/>
          </rPr>
          <t>Administrator:</t>
        </r>
        <r>
          <rPr>
            <sz val="14"/>
            <rFont val="宋体"/>
            <charset val="134"/>
          </rPr>
          <t xml:space="preserve">
1600982 1/3 3600 pcs 华兴三楼A31</t>
        </r>
      </text>
    </comment>
    <comment ref="AE23" authorId="0">
      <text>
        <r>
          <rPr>
            <b/>
            <sz val="14"/>
            <rFont val="宋体"/>
            <charset val="134"/>
          </rPr>
          <t>Administrator:</t>
        </r>
        <r>
          <rPr>
            <sz val="14"/>
            <rFont val="宋体"/>
            <charset val="134"/>
          </rPr>
          <t xml:space="preserve">
12/16上 进口商贴纸 3600 pcs
  UPC贴纸 3600 pcs</t>
        </r>
      </text>
    </comment>
    <comment ref="AC24" authorId="0">
      <text>
        <r>
          <rPr>
            <b/>
            <sz val="14"/>
            <rFont val="宋体"/>
            <charset val="134"/>
          </rPr>
          <t>Administrator:</t>
        </r>
        <r>
          <rPr>
            <sz val="14"/>
            <rFont val="宋体"/>
            <charset val="134"/>
          </rPr>
          <t xml:space="preserve">
1600971 1/3 27984 pcs 四楼C4
1600999 1/5 960 pcs C4</t>
        </r>
      </text>
    </comment>
    <comment ref="AC25" authorId="0">
      <text>
        <r>
          <rPr>
            <b/>
            <sz val="14"/>
            <rFont val="宋体"/>
            <charset val="134"/>
          </rPr>
          <t>Administrator:</t>
        </r>
        <r>
          <rPr>
            <sz val="14"/>
            <rFont val="宋体"/>
            <charset val="134"/>
          </rPr>
          <t xml:space="preserve">
1600993 1/5 4596 pcs
四楼A5
1600999 1/5 12 pcs
A5</t>
        </r>
      </text>
    </comment>
    <comment ref="AE25" authorId="0">
      <text>
        <r>
          <rPr>
            <b/>
            <sz val="14"/>
            <rFont val="宋体"/>
            <charset val="134"/>
          </rPr>
          <t>Administrator:</t>
        </r>
        <r>
          <rPr>
            <sz val="14"/>
            <rFont val="宋体"/>
            <charset val="134"/>
          </rPr>
          <t xml:space="preserve">
12/16上 客供RFID贴纸 4608 pcs</t>
        </r>
      </text>
    </comment>
    <comment ref="AC26" authorId="0">
      <text>
        <r>
          <rPr>
            <b/>
            <sz val="14"/>
            <rFont val="宋体"/>
            <charset val="134"/>
          </rPr>
          <t>Administrator:</t>
        </r>
        <r>
          <rPr>
            <sz val="14"/>
            <rFont val="宋体"/>
            <charset val="134"/>
          </rPr>
          <t xml:space="preserve">
1600993 1/5 4608 pcs 四楼B5</t>
        </r>
      </text>
    </comment>
    <comment ref="AE26" authorId="0">
      <text>
        <r>
          <rPr>
            <b/>
            <sz val="14"/>
            <rFont val="宋体"/>
            <charset val="134"/>
          </rPr>
          <t>Administrator:</t>
        </r>
        <r>
          <rPr>
            <sz val="14"/>
            <rFont val="宋体"/>
            <charset val="134"/>
          </rPr>
          <t xml:space="preserve">
12/16上 客供RFID贴纸 4608 pcs</t>
        </r>
      </text>
    </comment>
    <comment ref="AC27" authorId="0">
      <text>
        <r>
          <rPr>
            <b/>
            <sz val="14"/>
            <rFont val="宋体"/>
            <charset val="134"/>
          </rPr>
          <t>Administrator:</t>
        </r>
        <r>
          <rPr>
            <sz val="14"/>
            <rFont val="宋体"/>
            <charset val="134"/>
          </rPr>
          <t xml:space="preserve">
1600993 1/5 2304 pcs 四楼B6</t>
        </r>
      </text>
    </comment>
    <comment ref="AE27" authorId="0">
      <text>
        <r>
          <rPr>
            <b/>
            <sz val="14"/>
            <rFont val="宋体"/>
            <charset val="134"/>
          </rPr>
          <t>Administrator:</t>
        </r>
        <r>
          <rPr>
            <sz val="14"/>
            <rFont val="宋体"/>
            <charset val="134"/>
          </rPr>
          <t xml:space="preserve">
12/16上 客供RFID贴纸 2304 pcs</t>
        </r>
      </text>
    </comment>
    <comment ref="AC28" authorId="0">
      <text>
        <r>
          <rPr>
            <b/>
            <sz val="14"/>
            <rFont val="宋体"/>
            <charset val="134"/>
          </rPr>
          <t>Administrator:</t>
        </r>
        <r>
          <rPr>
            <sz val="14"/>
            <rFont val="宋体"/>
            <charset val="134"/>
          </rPr>
          <t xml:space="preserve">
1600993 1/5 3456 pcs 四楼A2</t>
        </r>
      </text>
    </comment>
    <comment ref="AE28" authorId="0">
      <text>
        <r>
          <rPr>
            <b/>
            <sz val="14"/>
            <rFont val="宋体"/>
            <charset val="134"/>
          </rPr>
          <t>Administrator:</t>
        </r>
        <r>
          <rPr>
            <sz val="14"/>
            <rFont val="宋体"/>
            <charset val="134"/>
          </rPr>
          <t xml:space="preserve">
12/16上 客供RFID贴纸 3456 pcs</t>
        </r>
      </text>
    </comment>
    <comment ref="AC29" authorId="0">
      <text>
        <r>
          <rPr>
            <b/>
            <sz val="14"/>
            <rFont val="宋体"/>
            <charset val="134"/>
          </rPr>
          <t>Administrator:</t>
        </r>
        <r>
          <rPr>
            <sz val="14"/>
            <rFont val="宋体"/>
            <charset val="134"/>
          </rPr>
          <t xml:space="preserve">
1600993 1/5 3456 pcs 四楼B5</t>
        </r>
      </text>
    </comment>
    <comment ref="AE29" authorId="0">
      <text>
        <r>
          <rPr>
            <b/>
            <sz val="14"/>
            <rFont val="宋体"/>
            <charset val="134"/>
          </rPr>
          <t>Administrator:</t>
        </r>
        <r>
          <rPr>
            <sz val="14"/>
            <rFont val="宋体"/>
            <charset val="134"/>
          </rPr>
          <t xml:space="preserve">
12/16上 客供RFID贴纸 3456 pcs</t>
        </r>
      </text>
    </comment>
    <comment ref="AC30" authorId="0">
      <text>
        <r>
          <rPr>
            <b/>
            <sz val="14"/>
            <rFont val="宋体"/>
            <charset val="134"/>
          </rPr>
          <t>Administrator:</t>
        </r>
        <r>
          <rPr>
            <sz val="14"/>
            <rFont val="宋体"/>
            <charset val="134"/>
          </rPr>
          <t xml:space="preserve">
1600993 1/5 2292 pcs 四楼A5       
1600999 1/5 12 pcs A5</t>
        </r>
      </text>
    </comment>
    <comment ref="AE30" authorId="0">
      <text>
        <r>
          <rPr>
            <b/>
            <sz val="14"/>
            <rFont val="宋体"/>
            <charset val="134"/>
          </rPr>
          <t>Administrator:</t>
        </r>
        <r>
          <rPr>
            <sz val="14"/>
            <rFont val="宋体"/>
            <charset val="134"/>
          </rPr>
          <t xml:space="preserve">
12/16上 客供RFID贴纸 2304 pcs</t>
        </r>
      </text>
    </comment>
    <comment ref="AC31" authorId="0">
      <text>
        <r>
          <rPr>
            <b/>
            <sz val="14"/>
            <rFont val="宋体"/>
            <charset val="134"/>
          </rPr>
          <t>Administrator:</t>
        </r>
        <r>
          <rPr>
            <sz val="14"/>
            <rFont val="宋体"/>
            <charset val="134"/>
          </rPr>
          <t xml:space="preserve">
1600993 1/5 3456 pcs 四楼A5</t>
        </r>
      </text>
    </comment>
    <comment ref="AE31" authorId="0">
      <text>
        <r>
          <rPr>
            <b/>
            <sz val="14"/>
            <rFont val="宋体"/>
            <charset val="134"/>
          </rPr>
          <t>Administrator:</t>
        </r>
        <r>
          <rPr>
            <sz val="14"/>
            <rFont val="宋体"/>
            <charset val="134"/>
          </rPr>
          <t xml:space="preserve">
12/16上 客供RFID贴纸 3456 pcs</t>
        </r>
      </text>
    </comment>
    <comment ref="AC32" authorId="0">
      <text>
        <r>
          <rPr>
            <b/>
            <sz val="14"/>
            <rFont val="宋体"/>
            <charset val="134"/>
          </rPr>
          <t>Administrator:</t>
        </r>
        <r>
          <rPr>
            <sz val="14"/>
            <rFont val="宋体"/>
            <charset val="134"/>
          </rPr>
          <t xml:space="preserve">
1600994 1/5 182 pcs 文本云</t>
        </r>
      </text>
    </comment>
    <comment ref="AC33" authorId="0">
      <text>
        <r>
          <rPr>
            <b/>
            <sz val="14"/>
            <rFont val="宋体"/>
            <charset val="134"/>
          </rPr>
          <t>Administrator:</t>
        </r>
        <r>
          <rPr>
            <sz val="14"/>
            <rFont val="宋体"/>
            <charset val="134"/>
          </rPr>
          <t xml:space="preserve">
1601083 1/10 480 pcs 四楼A9</t>
        </r>
      </text>
    </comment>
    <comment ref="AE33" authorId="0">
      <text>
        <r>
          <rPr>
            <b/>
            <sz val="16"/>
            <rFont val="宋体"/>
            <charset val="134"/>
          </rPr>
          <t>Administrator:</t>
        </r>
        <r>
          <rPr>
            <sz val="16"/>
            <rFont val="宋体"/>
            <charset val="134"/>
          </rPr>
          <t xml:space="preserve">
12/9上 亚马逊外箱贴纸 20 pcs</t>
        </r>
      </text>
    </comment>
    <comment ref="AC34" authorId="0">
      <text>
        <r>
          <rPr>
            <b/>
            <sz val="14"/>
            <rFont val="宋体"/>
            <charset val="134"/>
          </rPr>
          <t>Administrator:</t>
        </r>
        <r>
          <rPr>
            <sz val="14"/>
            <rFont val="宋体"/>
            <charset val="134"/>
          </rPr>
          <t xml:space="preserve">
1601065 1/9 24 pcs 华兴三楼B14</t>
        </r>
      </text>
    </comment>
    <comment ref="AE34" authorId="0">
      <text>
        <r>
          <rPr>
            <b/>
            <sz val="14"/>
            <rFont val="宋体"/>
            <charset val="134"/>
          </rPr>
          <t>Administrator:</t>
        </r>
        <r>
          <rPr>
            <sz val="14"/>
            <rFont val="宋体"/>
            <charset val="134"/>
          </rPr>
          <t xml:space="preserve">
12/23上 客供亚马逊外箱贴纸 1 pcs
   UPC贴纸 24 pcs</t>
        </r>
      </text>
    </comment>
    <comment ref="AC35" authorId="0">
      <text>
        <r>
          <rPr>
            <b/>
            <sz val="14"/>
            <rFont val="宋体"/>
            <charset val="134"/>
          </rPr>
          <t>Administrator:</t>
        </r>
        <r>
          <rPr>
            <sz val="14"/>
            <rFont val="宋体"/>
            <charset val="134"/>
          </rPr>
          <t xml:space="preserve">
1601065 1/9 2500 pcs 华兴三楼B15</t>
        </r>
      </text>
    </comment>
    <comment ref="AE35" authorId="0">
      <text>
        <r>
          <rPr>
            <b/>
            <sz val="14"/>
            <rFont val="宋体"/>
            <charset val="134"/>
          </rPr>
          <t>Administrator:</t>
        </r>
        <r>
          <rPr>
            <sz val="14"/>
            <rFont val="宋体"/>
            <charset val="134"/>
          </rPr>
          <t xml:space="preserve">
11/10上 UPC贴纸 2500 pcs</t>
        </r>
      </text>
    </comment>
    <comment ref="AC36" authorId="0">
      <text>
        <r>
          <rPr>
            <b/>
            <sz val="14"/>
            <rFont val="宋体"/>
            <charset val="134"/>
          </rPr>
          <t>Administrator:</t>
        </r>
        <r>
          <rPr>
            <sz val="14"/>
            <rFont val="宋体"/>
            <charset val="134"/>
          </rPr>
          <t xml:space="preserve">
1601065 1/9 450 pcs 华兴三楼B12</t>
        </r>
      </text>
    </comment>
    <comment ref="AE36" authorId="0">
      <text>
        <r>
          <rPr>
            <b/>
            <sz val="14"/>
            <rFont val="宋体"/>
            <charset val="134"/>
          </rPr>
          <t>Administrator:</t>
        </r>
        <r>
          <rPr>
            <sz val="14"/>
            <rFont val="宋体"/>
            <charset val="134"/>
          </rPr>
          <t xml:space="preserve">
12/10上 UPC贴纸 450 pcs</t>
        </r>
      </text>
    </comment>
    <comment ref="AC37" authorId="0">
      <text>
        <r>
          <rPr>
            <b/>
            <sz val="14"/>
            <rFont val="宋体"/>
            <charset val="134"/>
          </rPr>
          <t>Administrator:</t>
        </r>
        <r>
          <rPr>
            <sz val="14"/>
            <rFont val="宋体"/>
            <charset val="134"/>
          </rPr>
          <t xml:space="preserve">
1601066 1/10 1416 pcs 四楼B7</t>
        </r>
      </text>
    </comment>
    <comment ref="AE37" authorId="0">
      <text>
        <r>
          <rPr>
            <b/>
            <sz val="14"/>
            <rFont val="宋体"/>
            <charset val="134"/>
          </rPr>
          <t>Administrator:</t>
        </r>
        <r>
          <rPr>
            <sz val="14"/>
            <rFont val="宋体"/>
            <charset val="134"/>
          </rPr>
          <t xml:space="preserve">
1/5上 客供亚马逊外箱贴纸 118 pcs</t>
        </r>
      </text>
    </comment>
    <comment ref="AC38" authorId="0">
      <text>
        <r>
          <rPr>
            <b/>
            <sz val="14"/>
            <rFont val="宋体"/>
            <charset val="134"/>
          </rPr>
          <t>Administrator:</t>
        </r>
        <r>
          <rPr>
            <sz val="14"/>
            <rFont val="宋体"/>
            <charset val="134"/>
          </rPr>
          <t xml:space="preserve">
1601066 1/10 768 pcs 四楼B9</t>
        </r>
      </text>
    </comment>
    <comment ref="AE38" authorId="0">
      <text>
        <r>
          <rPr>
            <b/>
            <sz val="14"/>
            <rFont val="宋体"/>
            <charset val="134"/>
          </rPr>
          <t>Administrator:</t>
        </r>
        <r>
          <rPr>
            <sz val="14"/>
            <rFont val="宋体"/>
            <charset val="134"/>
          </rPr>
          <t xml:space="preserve">
1/5上 客供亚马逊外箱贴纸 64 pcs</t>
        </r>
      </text>
    </comment>
    <comment ref="AC39" authorId="0">
      <text>
        <r>
          <rPr>
            <b/>
            <sz val="14"/>
            <rFont val="宋体"/>
            <charset val="134"/>
          </rPr>
          <t>Administrator:</t>
        </r>
        <r>
          <rPr>
            <sz val="14"/>
            <rFont val="宋体"/>
            <charset val="134"/>
          </rPr>
          <t xml:space="preserve">
1601065 1/9 2064 pcs 华兴三楼B10       
1601066 1/10 1932 pcs</t>
        </r>
      </text>
    </comment>
    <comment ref="AE39" authorId="0">
      <text>
        <r>
          <rPr>
            <b/>
            <sz val="14"/>
            <rFont val="宋体"/>
            <charset val="134"/>
          </rPr>
          <t>Administrator:</t>
        </r>
        <r>
          <rPr>
            <sz val="14"/>
            <rFont val="宋体"/>
            <charset val="134"/>
          </rPr>
          <t xml:space="preserve">
1/5上 客供亚马逊外箱贴纸 333 pcs</t>
        </r>
      </text>
    </comment>
    <comment ref="AC40" authorId="0">
      <text>
        <r>
          <rPr>
            <b/>
            <sz val="14"/>
            <rFont val="宋体"/>
            <charset val="134"/>
          </rPr>
          <t>Administrator:</t>
        </r>
        <r>
          <rPr>
            <sz val="14"/>
            <rFont val="宋体"/>
            <charset val="134"/>
          </rPr>
          <t xml:space="preserve">
1601066 1/10 756 pcs 四楼B9</t>
        </r>
      </text>
    </comment>
    <comment ref="AE40" authorId="0">
      <text>
        <r>
          <rPr>
            <b/>
            <sz val="14"/>
            <rFont val="宋体"/>
            <charset val="134"/>
          </rPr>
          <t>Administrator:</t>
        </r>
        <r>
          <rPr>
            <sz val="14"/>
            <rFont val="宋体"/>
            <charset val="134"/>
          </rPr>
          <t xml:space="preserve">
1/5上 客供亚马逊外箱贴纸 63 pcs</t>
        </r>
      </text>
    </comment>
    <comment ref="AC41" authorId="0">
      <text>
        <r>
          <rPr>
            <b/>
            <sz val="14"/>
            <rFont val="宋体"/>
            <charset val="134"/>
          </rPr>
          <t>Administrator:</t>
        </r>
        <r>
          <rPr>
            <sz val="14"/>
            <rFont val="宋体"/>
            <charset val="134"/>
          </rPr>
          <t xml:space="preserve">
1601091 1/10 7200 pcs 华兴三楼B15</t>
        </r>
      </text>
    </comment>
    <comment ref="AE41" authorId="0">
      <text>
        <r>
          <rPr>
            <b/>
            <sz val="14"/>
            <rFont val="宋体"/>
            <charset val="134"/>
          </rPr>
          <t>Administrator:</t>
        </r>
        <r>
          <rPr>
            <sz val="14"/>
            <rFont val="宋体"/>
            <charset val="134"/>
          </rPr>
          <t xml:space="preserve">
12/上 UPC贴纸 7200 pcs</t>
        </r>
      </text>
    </comment>
    <comment ref="AC42" authorId="0">
      <text>
        <r>
          <rPr>
            <b/>
            <sz val="14"/>
            <rFont val="宋体"/>
            <charset val="134"/>
          </rPr>
          <t>Administrator:</t>
        </r>
        <r>
          <rPr>
            <sz val="14"/>
            <rFont val="宋体"/>
            <charset val="134"/>
          </rPr>
          <t xml:space="preserve">
1601066 1/10 12 pcs 四楼B1</t>
        </r>
      </text>
    </comment>
    <comment ref="AE42" authorId="0">
      <text>
        <r>
          <rPr>
            <b/>
            <sz val="14"/>
            <rFont val="宋体"/>
            <charset val="134"/>
          </rPr>
          <t>Administrator:</t>
        </r>
        <r>
          <rPr>
            <sz val="14"/>
            <rFont val="宋体"/>
            <charset val="134"/>
          </rPr>
          <t xml:space="preserve">
12/23上 客供亚马逊外箱贴纸 1 pcs
12/26上 空白贴纸 24 pcs
 英法双语贴纸 12 pcs</t>
        </r>
      </text>
    </comment>
    <comment ref="AC43" authorId="0">
      <text>
        <r>
          <rPr>
            <b/>
            <sz val="14"/>
            <rFont val="宋体"/>
            <charset val="134"/>
          </rPr>
          <t>Administrator:</t>
        </r>
        <r>
          <rPr>
            <sz val="14"/>
            <rFont val="宋体"/>
            <charset val="134"/>
          </rPr>
          <t xml:space="preserve">
1601066 1/10 48 pcs 四楼B1
</t>
        </r>
      </text>
    </comment>
    <comment ref="AE43" authorId="0">
      <text>
        <r>
          <rPr>
            <b/>
            <sz val="14"/>
            <rFont val="宋体"/>
            <charset val="134"/>
          </rPr>
          <t>Administrator:</t>
        </r>
        <r>
          <rPr>
            <sz val="14"/>
            <rFont val="宋体"/>
            <charset val="134"/>
          </rPr>
          <t xml:space="preserve">
12/23上 客供亚马逊外箱贴纸 4 pcs
12/26上 空白贴纸 96 pcs
 英法双语贴纸 48 pcs
</t>
        </r>
      </text>
    </comment>
    <comment ref="AC44" authorId="0">
      <text>
        <r>
          <rPr>
            <b/>
            <sz val="14"/>
            <rFont val="宋体"/>
            <charset val="134"/>
          </rPr>
          <t>Administrator:</t>
        </r>
        <r>
          <rPr>
            <sz val="14"/>
            <rFont val="宋体"/>
            <charset val="134"/>
          </rPr>
          <t xml:space="preserve">
1601066 1/10 36 pcs 四楼B1
</t>
        </r>
      </text>
    </comment>
    <comment ref="AE44" authorId="0">
      <text>
        <r>
          <rPr>
            <b/>
            <sz val="14"/>
            <rFont val="宋体"/>
            <charset val="134"/>
          </rPr>
          <t>Administrator:</t>
        </r>
        <r>
          <rPr>
            <sz val="14"/>
            <rFont val="宋体"/>
            <charset val="134"/>
          </rPr>
          <t xml:space="preserve">
12/23上 客供亚马逊外箱贴纸 3 pcs
12/26上 空白贴纸 72 pcs
 英法双语贴纸 36 pcs
</t>
        </r>
      </text>
    </comment>
    <comment ref="AC45" authorId="0">
      <text>
        <r>
          <rPr>
            <b/>
            <sz val="14"/>
            <rFont val="宋体"/>
            <charset val="134"/>
          </rPr>
          <t>Administrator:</t>
        </r>
        <r>
          <rPr>
            <sz val="14"/>
            <rFont val="宋体"/>
            <charset val="134"/>
          </rPr>
          <t xml:space="preserve">
1601066 1/10 12 pcs 四楼B1
</t>
        </r>
      </text>
    </comment>
    <comment ref="AE45" authorId="0">
      <text>
        <r>
          <rPr>
            <b/>
            <sz val="14"/>
            <rFont val="宋体"/>
            <charset val="134"/>
          </rPr>
          <t>Administrator:</t>
        </r>
        <r>
          <rPr>
            <sz val="14"/>
            <rFont val="宋体"/>
            <charset val="134"/>
          </rPr>
          <t xml:space="preserve">
12/23上 客供亚马逊外箱贴纸 1 pcs
12/26上 空白贴纸 24 pcs
 英法双语贴纸 12 pcs</t>
        </r>
      </text>
    </comment>
    <comment ref="AC46" authorId="0">
      <text>
        <r>
          <rPr>
            <b/>
            <sz val="14"/>
            <rFont val="宋体"/>
            <charset val="134"/>
          </rPr>
          <t>Administrator:</t>
        </r>
        <r>
          <rPr>
            <sz val="14"/>
            <rFont val="宋体"/>
            <charset val="134"/>
          </rPr>
          <t xml:space="preserve">
1601083 1/10 480 pcs 四楼A9</t>
        </r>
      </text>
    </comment>
    <comment ref="AE46" authorId="0">
      <text>
        <r>
          <rPr>
            <b/>
            <sz val="14"/>
            <rFont val="宋体"/>
            <charset val="134"/>
          </rPr>
          <t>Administrator:</t>
        </r>
        <r>
          <rPr>
            <sz val="14"/>
            <rFont val="宋体"/>
            <charset val="134"/>
          </rPr>
          <t xml:space="preserve">
12/19上 亚马逊外箱贴纸 20 pcs</t>
        </r>
      </text>
    </comment>
    <comment ref="AC47" authorId="0">
      <text>
        <r>
          <rPr>
            <b/>
            <sz val="14"/>
            <rFont val="宋体"/>
            <charset val="134"/>
          </rPr>
          <t>Administrator:</t>
        </r>
        <r>
          <rPr>
            <sz val="14"/>
            <rFont val="宋体"/>
            <charset val="134"/>
          </rPr>
          <t xml:space="preserve">
1601129 1/14 4004 pcs 四楼B10</t>
        </r>
      </text>
    </comment>
    <comment ref="AE47" authorId="0">
      <text>
        <r>
          <rPr>
            <b/>
            <sz val="14"/>
            <rFont val="宋体"/>
            <charset val="134"/>
          </rPr>
          <t>Administrator:</t>
        </r>
        <r>
          <rPr>
            <sz val="14"/>
            <rFont val="宋体"/>
            <charset val="134"/>
          </rPr>
          <t xml:space="preserve">
12/22上 进口商贴纸 4004 pcs
 产品贴纸 4004 pcs</t>
        </r>
      </text>
    </comment>
    <comment ref="AC48" authorId="0">
      <text>
        <r>
          <rPr>
            <b/>
            <sz val="14"/>
            <rFont val="宋体"/>
            <charset val="134"/>
          </rPr>
          <t>Administrator:</t>
        </r>
        <r>
          <rPr>
            <sz val="14"/>
            <rFont val="宋体"/>
            <charset val="134"/>
          </rPr>
          <t xml:space="preserve">
1601153 1/16 5760 pcs 华兴三楼A24</t>
        </r>
      </text>
    </comment>
    <comment ref="AE48" authorId="0">
      <text>
        <r>
          <rPr>
            <b/>
            <sz val="14"/>
            <rFont val="宋体"/>
            <charset val="134"/>
          </rPr>
          <t>Administrator:</t>
        </r>
        <r>
          <rPr>
            <sz val="14"/>
            <rFont val="宋体"/>
            <charset val="134"/>
          </rPr>
          <t xml:space="preserve">
1/5上 客供RFID贴纸 5760 pcs</t>
        </r>
      </text>
    </comment>
    <comment ref="AC49" authorId="0">
      <text>
        <r>
          <rPr>
            <b/>
            <sz val="14"/>
            <rFont val="宋体"/>
            <charset val="134"/>
          </rPr>
          <t>Administrator:</t>
        </r>
        <r>
          <rPr>
            <sz val="14"/>
            <rFont val="宋体"/>
            <charset val="134"/>
          </rPr>
          <t xml:space="preserve">
1601153 1/16 3456 pcs 华兴三楼A24
</t>
        </r>
      </text>
    </comment>
    <comment ref="AE49" authorId="0">
      <text>
        <r>
          <rPr>
            <b/>
            <sz val="14"/>
            <rFont val="宋体"/>
            <charset val="134"/>
          </rPr>
          <t>Administrator:</t>
        </r>
        <r>
          <rPr>
            <sz val="14"/>
            <rFont val="宋体"/>
            <charset val="134"/>
          </rPr>
          <t xml:space="preserve">
1/5上 客供RFID贴纸 3456 pcs</t>
        </r>
      </text>
    </comment>
    <comment ref="AC50" authorId="0">
      <text>
        <r>
          <rPr>
            <b/>
            <sz val="14"/>
            <rFont val="宋体"/>
            <charset val="134"/>
          </rPr>
          <t>Administrator:</t>
        </r>
        <r>
          <rPr>
            <sz val="14"/>
            <rFont val="宋体"/>
            <charset val="134"/>
          </rPr>
          <t xml:space="preserve">
1601153 1/16 4608 pcs 华兴三楼A24
</t>
        </r>
      </text>
    </comment>
    <comment ref="AE50" authorId="0">
      <text>
        <r>
          <rPr>
            <b/>
            <sz val="14"/>
            <rFont val="宋体"/>
            <charset val="134"/>
          </rPr>
          <t>Administrator:</t>
        </r>
        <r>
          <rPr>
            <sz val="14"/>
            <rFont val="宋体"/>
            <charset val="134"/>
          </rPr>
          <t xml:space="preserve">
1/5上 客供RFID贴纸 4608 pcs</t>
        </r>
      </text>
    </comment>
    <comment ref="AC51" authorId="0">
      <text>
        <r>
          <rPr>
            <b/>
            <sz val="14"/>
            <rFont val="宋体"/>
            <charset val="134"/>
          </rPr>
          <t>Administrator:</t>
        </r>
        <r>
          <rPr>
            <sz val="14"/>
            <rFont val="宋体"/>
            <charset val="134"/>
          </rPr>
          <t xml:space="preserve">
1601153 1/16 3456 pcs 华兴三楼A24
</t>
        </r>
      </text>
    </comment>
    <comment ref="AE51" authorId="0">
      <text>
        <r>
          <rPr>
            <b/>
            <sz val="14"/>
            <rFont val="宋体"/>
            <charset val="134"/>
          </rPr>
          <t>Administrator:</t>
        </r>
        <r>
          <rPr>
            <sz val="14"/>
            <rFont val="宋体"/>
            <charset val="134"/>
          </rPr>
          <t xml:space="preserve">
1/5上 客供RFID贴纸 3456 pcs</t>
        </r>
      </text>
    </comment>
    <comment ref="AC52" authorId="0">
      <text>
        <r>
          <rPr>
            <b/>
            <sz val="14"/>
            <rFont val="宋体"/>
            <charset val="134"/>
          </rPr>
          <t>Administrator:</t>
        </r>
        <r>
          <rPr>
            <sz val="14"/>
            <rFont val="宋体"/>
            <charset val="134"/>
          </rPr>
          <t xml:space="preserve">
1601153 1/16 5760 pcs 华兴三楼A24
</t>
        </r>
      </text>
    </comment>
    <comment ref="AE52" authorId="0">
      <text>
        <r>
          <rPr>
            <b/>
            <sz val="14"/>
            <rFont val="宋体"/>
            <charset val="134"/>
          </rPr>
          <t>Administrator:</t>
        </r>
        <r>
          <rPr>
            <sz val="14"/>
            <rFont val="宋体"/>
            <charset val="134"/>
          </rPr>
          <t xml:space="preserve">
1/5上 客供RFID贴纸 5760 pcs</t>
        </r>
      </text>
    </comment>
    <comment ref="AC53" authorId="0">
      <text>
        <r>
          <rPr>
            <b/>
            <sz val="14"/>
            <rFont val="宋体"/>
            <charset val="134"/>
          </rPr>
          <t>Administrator:</t>
        </r>
        <r>
          <rPr>
            <sz val="14"/>
            <rFont val="宋体"/>
            <charset val="134"/>
          </rPr>
          <t xml:space="preserve">
1601153 1/16 5760 pcs 华兴三楼A24
</t>
        </r>
      </text>
    </comment>
    <comment ref="AE53" authorId="0">
      <text>
        <r>
          <rPr>
            <b/>
            <sz val="14"/>
            <rFont val="宋体"/>
            <charset val="134"/>
          </rPr>
          <t>Administrator:</t>
        </r>
        <r>
          <rPr>
            <sz val="14"/>
            <rFont val="宋体"/>
            <charset val="134"/>
          </rPr>
          <t xml:space="preserve">
1/5上 客供RFID贴纸 5760 pcs</t>
        </r>
      </text>
    </comment>
    <comment ref="AC54" authorId="0">
      <text>
        <r>
          <rPr>
            <b/>
            <sz val="14"/>
            <rFont val="宋体"/>
            <charset val="134"/>
          </rPr>
          <t>Administrator:</t>
        </r>
        <r>
          <rPr>
            <sz val="14"/>
            <rFont val="宋体"/>
            <charset val="134"/>
          </rPr>
          <t xml:space="preserve">
1601153 1/16 4608 pcs 华兴三楼A24
</t>
        </r>
      </text>
    </comment>
    <comment ref="AE54" authorId="0">
      <text>
        <r>
          <rPr>
            <b/>
            <sz val="14"/>
            <rFont val="宋体"/>
            <charset val="134"/>
          </rPr>
          <t>Administrator:</t>
        </r>
        <r>
          <rPr>
            <sz val="14"/>
            <rFont val="宋体"/>
            <charset val="134"/>
          </rPr>
          <t xml:space="preserve">
1/5上 客供RFID贴纸 4608 pcs</t>
        </r>
      </text>
    </comment>
    <comment ref="AC55" authorId="0">
      <text>
        <r>
          <rPr>
            <b/>
            <sz val="14"/>
            <rFont val="宋体"/>
            <charset val="134"/>
          </rPr>
          <t>Administrator:</t>
        </r>
        <r>
          <rPr>
            <sz val="14"/>
            <rFont val="宋体"/>
            <charset val="134"/>
          </rPr>
          <t xml:space="preserve">
1601129 1/14 1500 pcs 四楼B9</t>
        </r>
      </text>
    </comment>
    <comment ref="AE55" authorId="0">
      <text>
        <r>
          <rPr>
            <b/>
            <sz val="14"/>
            <rFont val="宋体"/>
            <charset val="134"/>
          </rPr>
          <t>Administrator:</t>
        </r>
        <r>
          <rPr>
            <sz val="14"/>
            <rFont val="宋体"/>
            <charset val="134"/>
          </rPr>
          <t xml:space="preserve">
12/27上 进口商贴纸 1500 pcs
  UPC贴纸 1500 pcs</t>
        </r>
      </text>
    </comment>
    <comment ref="AC56" authorId="0">
      <text>
        <r>
          <rPr>
            <b/>
            <sz val="14"/>
            <rFont val="宋体"/>
            <charset val="134"/>
          </rPr>
          <t>Administrator:</t>
        </r>
        <r>
          <rPr>
            <sz val="14"/>
            <rFont val="宋体"/>
            <charset val="134"/>
          </rPr>
          <t xml:space="preserve">
1601220 1/21 2004 pcs 华兴登一楼</t>
        </r>
      </text>
    </comment>
    <comment ref="AE56" authorId="0">
      <text>
        <r>
          <rPr>
            <b/>
            <sz val="14"/>
            <rFont val="宋体"/>
            <charset val="134"/>
          </rPr>
          <t>Administrator:</t>
        </r>
        <r>
          <rPr>
            <sz val="14"/>
            <rFont val="宋体"/>
            <charset val="134"/>
          </rPr>
          <t xml:space="preserve">
12/15上 客供价格贴纸 2100 pcs</t>
        </r>
      </text>
    </comment>
    <comment ref="AC57" authorId="0">
      <text>
        <r>
          <rPr>
            <b/>
            <sz val="14"/>
            <rFont val="宋体"/>
            <charset val="134"/>
          </rPr>
          <t>Administrator:</t>
        </r>
        <r>
          <rPr>
            <sz val="14"/>
            <rFont val="宋体"/>
            <charset val="134"/>
          </rPr>
          <t xml:space="preserve">
1601216 1/20 3875 pcs 华兴三楼B12</t>
        </r>
      </text>
    </comment>
    <comment ref="AE57" authorId="0">
      <text>
        <r>
          <rPr>
            <b/>
            <sz val="14"/>
            <rFont val="宋体"/>
            <charset val="134"/>
          </rPr>
          <t>Administrator:</t>
        </r>
        <r>
          <rPr>
            <sz val="14"/>
            <rFont val="宋体"/>
            <charset val="134"/>
          </rPr>
          <t xml:space="preserve">
12/25上 PDQ UPC条码贴纸 155 pcs</t>
        </r>
      </text>
    </comment>
    <comment ref="AC58" authorId="0">
      <text>
        <r>
          <rPr>
            <b/>
            <sz val="14"/>
            <rFont val="宋体"/>
            <charset val="134"/>
          </rPr>
          <t>Administrator:</t>
        </r>
        <r>
          <rPr>
            <sz val="14"/>
            <rFont val="宋体"/>
            <charset val="134"/>
          </rPr>
          <t xml:space="preserve">
1601216 1/20 4750 pcs 华兴三楼B12</t>
        </r>
      </text>
    </comment>
    <comment ref="AE58" authorId="0">
      <text>
        <r>
          <rPr>
            <b/>
            <sz val="14"/>
            <rFont val="宋体"/>
            <charset val="134"/>
          </rPr>
          <t>Administrator:</t>
        </r>
        <r>
          <rPr>
            <sz val="14"/>
            <rFont val="宋体"/>
            <charset val="134"/>
          </rPr>
          <t xml:space="preserve">
12/25上 PDQ UPC条码贴纸 190 pcs</t>
        </r>
      </text>
    </comment>
    <comment ref="AC59" authorId="0">
      <text>
        <r>
          <rPr>
            <b/>
            <sz val="14"/>
            <rFont val="宋体"/>
            <charset val="134"/>
          </rPr>
          <t>Administrator:</t>
        </r>
        <r>
          <rPr>
            <sz val="14"/>
            <rFont val="宋体"/>
            <charset val="134"/>
          </rPr>
          <t xml:space="preserve">
1601220 1/21 3016 pcs 华兴登一楼</t>
        </r>
      </text>
    </comment>
    <comment ref="AE59" authorId="0">
      <text>
        <r>
          <rPr>
            <b/>
            <sz val="14"/>
            <rFont val="宋体"/>
            <charset val="134"/>
          </rPr>
          <t>Administrator:</t>
        </r>
        <r>
          <rPr>
            <sz val="14"/>
            <rFont val="宋体"/>
            <charset val="134"/>
          </rPr>
          <t xml:space="preserve">
12/29上 价格贴纸 3016 pcs
 外箱条码贴纸 116 pcs</t>
        </r>
        <r>
          <rPr>
            <sz val="9"/>
            <rFont val="宋体"/>
            <charset val="134"/>
          </rPr>
          <t xml:space="preserve">
</t>
        </r>
      </text>
    </comment>
    <comment ref="AC60" authorId="0">
      <text>
        <r>
          <rPr>
            <b/>
            <sz val="14"/>
            <rFont val="宋体"/>
            <charset val="134"/>
          </rPr>
          <t>Administrator:</t>
        </r>
        <r>
          <rPr>
            <sz val="14"/>
            <rFont val="宋体"/>
            <charset val="134"/>
          </rPr>
          <t xml:space="preserve">
1601272 1/24 1040 pcs 华兴三楼B13</t>
        </r>
      </text>
    </comment>
    <comment ref="AE60" authorId="0">
      <text>
        <r>
          <rPr>
            <b/>
            <sz val="14"/>
            <rFont val="宋体"/>
            <charset val="134"/>
          </rPr>
          <t>Administrator:</t>
        </r>
        <r>
          <rPr>
            <sz val="14"/>
            <rFont val="宋体"/>
            <charset val="134"/>
          </rPr>
          <t xml:space="preserve">
1/13上 客供价格贴纸 1040 pcs</t>
        </r>
      </text>
    </comment>
    <comment ref="AC61" authorId="0">
      <text>
        <r>
          <rPr>
            <b/>
            <sz val="14"/>
            <rFont val="宋体"/>
            <charset val="134"/>
          </rPr>
          <t>Administrator:</t>
        </r>
        <r>
          <rPr>
            <sz val="14"/>
            <rFont val="宋体"/>
            <charset val="134"/>
          </rPr>
          <t xml:space="preserve">
1601272 1/24 36 pcs 王华兴</t>
        </r>
      </text>
    </comment>
    <comment ref="AE61" authorId="0">
      <text>
        <r>
          <rPr>
            <b/>
            <sz val="14"/>
            <rFont val="宋体"/>
            <charset val="134"/>
          </rPr>
          <t>Administrator:</t>
        </r>
        <r>
          <rPr>
            <sz val="14"/>
            <rFont val="宋体"/>
            <charset val="134"/>
          </rPr>
          <t xml:space="preserve">
1/5上 空白贴纸 72 pcs
1/13上 客供亚马逊外箱贴纸 3 pcs
1/19上 进口商贴纸 36 pcs</t>
        </r>
      </text>
    </comment>
    <comment ref="AC62" authorId="0">
      <text>
        <r>
          <rPr>
            <b/>
            <sz val="14"/>
            <rFont val="宋体"/>
            <charset val="134"/>
          </rPr>
          <t>Administrator:</t>
        </r>
        <r>
          <rPr>
            <sz val="14"/>
            <rFont val="宋体"/>
            <charset val="134"/>
          </rPr>
          <t xml:space="preserve">
1601294 1/26 676 pcs 华兴三楼A32</t>
        </r>
      </text>
    </comment>
    <comment ref="AE62" authorId="0">
      <text>
        <r>
          <rPr>
            <b/>
            <sz val="14"/>
            <rFont val="宋体"/>
            <charset val="134"/>
          </rPr>
          <t>Administrator:</t>
        </r>
        <r>
          <rPr>
            <sz val="14"/>
            <rFont val="宋体"/>
            <charset val="134"/>
          </rPr>
          <t xml:space="preserve">
1/5上 UPC/进口商贴纸 676 pcs</t>
        </r>
      </text>
    </comment>
    <comment ref="AC63" authorId="0">
      <text>
        <r>
          <rPr>
            <b/>
            <sz val="14"/>
            <rFont val="宋体"/>
            <charset val="134"/>
          </rPr>
          <t>Administrator:</t>
        </r>
        <r>
          <rPr>
            <sz val="14"/>
            <rFont val="宋体"/>
            <charset val="134"/>
          </rPr>
          <t xml:space="preserve">
1601293 1/27 312 pcs 四楼B5</t>
        </r>
      </text>
    </comment>
    <comment ref="AE63" authorId="0">
      <text>
        <r>
          <rPr>
            <b/>
            <sz val="14"/>
            <rFont val="宋体"/>
            <charset val="134"/>
          </rPr>
          <t>Administrator:</t>
        </r>
        <r>
          <rPr>
            <sz val="14"/>
            <rFont val="宋体"/>
            <charset val="134"/>
          </rPr>
          <t xml:space="preserve">
1/14上 进口商贴纸 312 pcs
 条码贴纸 312 pcs</t>
        </r>
      </text>
    </comment>
    <comment ref="AC64" authorId="0">
      <text>
        <r>
          <rPr>
            <b/>
            <sz val="14"/>
            <rFont val="宋体"/>
            <charset val="134"/>
          </rPr>
          <t>Administrator:</t>
        </r>
        <r>
          <rPr>
            <sz val="14"/>
            <rFont val="宋体"/>
            <charset val="134"/>
          </rPr>
          <t xml:space="preserve">
1601293 1/27 750 pcs 四楼A9</t>
        </r>
      </text>
    </comment>
    <comment ref="AE64" authorId="0">
      <text>
        <r>
          <rPr>
            <b/>
            <sz val="14"/>
            <rFont val="宋体"/>
            <charset val="134"/>
          </rPr>
          <t>Administrator:</t>
        </r>
        <r>
          <rPr>
            <sz val="14"/>
            <rFont val="宋体"/>
            <charset val="134"/>
          </rPr>
          <t xml:space="preserve">
1/9上 UPC贴纸 750 pcs</t>
        </r>
      </text>
    </comment>
    <comment ref="AC65" authorId="0">
      <text>
        <r>
          <rPr>
            <b/>
            <sz val="14"/>
            <rFont val="宋体"/>
            <charset val="134"/>
          </rPr>
          <t>Administrator:</t>
        </r>
        <r>
          <rPr>
            <sz val="14"/>
            <rFont val="宋体"/>
            <charset val="134"/>
          </rPr>
          <t xml:space="preserve">
1601293 1/27 500 pcs 四楼B9</t>
        </r>
      </text>
    </comment>
    <comment ref="AE65" authorId="0">
      <text>
        <r>
          <rPr>
            <b/>
            <sz val="14"/>
            <rFont val="宋体"/>
            <charset val="134"/>
          </rPr>
          <t>Administrator:</t>
        </r>
        <r>
          <rPr>
            <sz val="14"/>
            <rFont val="宋体"/>
            <charset val="134"/>
          </rPr>
          <t xml:space="preserve">
1/9上 UPC贴纸 500 pcs</t>
        </r>
      </text>
    </comment>
    <comment ref="AC66" authorId="0">
      <text>
        <r>
          <rPr>
            <b/>
            <sz val="14"/>
            <rFont val="宋体"/>
            <charset val="134"/>
          </rPr>
          <t>Administrator:</t>
        </r>
        <r>
          <rPr>
            <sz val="14"/>
            <rFont val="宋体"/>
            <charset val="134"/>
          </rPr>
          <t xml:space="preserve">
1601293 1/27 600 pcs 四楼B9</t>
        </r>
      </text>
    </comment>
    <comment ref="AE66" authorId="0">
      <text>
        <r>
          <rPr>
            <b/>
            <sz val="14"/>
            <rFont val="宋体"/>
            <charset val="134"/>
          </rPr>
          <t>Administrator:</t>
        </r>
        <r>
          <rPr>
            <sz val="14"/>
            <rFont val="宋体"/>
            <charset val="134"/>
          </rPr>
          <t xml:space="preserve">
1/9上 UPC贴纸 600 pcs</t>
        </r>
      </text>
    </comment>
    <comment ref="AC67" authorId="0">
      <text>
        <r>
          <rPr>
            <b/>
            <sz val="14"/>
            <rFont val="宋体"/>
            <charset val="134"/>
          </rPr>
          <t>Administrator:</t>
        </r>
        <r>
          <rPr>
            <sz val="14"/>
            <rFont val="宋体"/>
            <charset val="134"/>
          </rPr>
          <t xml:space="preserve">
1601293 1/27 800 pcs 四楼B9</t>
        </r>
      </text>
    </comment>
    <comment ref="AE67" authorId="0">
      <text>
        <r>
          <rPr>
            <b/>
            <sz val="14"/>
            <rFont val="宋体"/>
            <charset val="134"/>
          </rPr>
          <t>Administrator:</t>
        </r>
        <r>
          <rPr>
            <sz val="14"/>
            <rFont val="宋体"/>
            <charset val="134"/>
          </rPr>
          <t xml:space="preserve">
1/9上 UPC贴纸 800 pcs</t>
        </r>
      </text>
    </comment>
    <comment ref="AC68" authorId="0">
      <text>
        <r>
          <rPr>
            <b/>
            <sz val="14"/>
            <rFont val="宋体"/>
            <charset val="134"/>
          </rPr>
          <t>Administrator:</t>
        </r>
        <r>
          <rPr>
            <sz val="14"/>
            <rFont val="宋体"/>
            <charset val="134"/>
          </rPr>
          <t xml:space="preserve">
1601293 1/27 1000 pcs 四楼A9</t>
        </r>
      </text>
    </comment>
    <comment ref="AE68" authorId="0">
      <text>
        <r>
          <rPr>
            <b/>
            <sz val="14"/>
            <rFont val="宋体"/>
            <charset val="134"/>
          </rPr>
          <t>Administrator:</t>
        </r>
        <r>
          <rPr>
            <sz val="14"/>
            <rFont val="宋体"/>
            <charset val="134"/>
          </rPr>
          <t xml:space="preserve">
1/9上 UPC贴纸 1000 pcs</t>
        </r>
      </text>
    </comment>
    <comment ref="AC69" authorId="0">
      <text>
        <r>
          <rPr>
            <b/>
            <sz val="14"/>
            <rFont val="宋体"/>
            <charset val="134"/>
          </rPr>
          <t>Administrator:</t>
        </r>
        <r>
          <rPr>
            <sz val="14"/>
            <rFont val="宋体"/>
            <charset val="134"/>
          </rPr>
          <t xml:space="preserve">
1601293 1/27 500 pcs 四楼B9</t>
        </r>
      </text>
    </comment>
    <comment ref="AE69" authorId="0">
      <text>
        <r>
          <rPr>
            <b/>
            <sz val="14"/>
            <rFont val="宋体"/>
            <charset val="134"/>
          </rPr>
          <t>Administrator:</t>
        </r>
        <r>
          <rPr>
            <sz val="14"/>
            <rFont val="宋体"/>
            <charset val="134"/>
          </rPr>
          <t xml:space="preserve">
1/9上 UPC贴纸 500 pcs</t>
        </r>
      </text>
    </comment>
    <comment ref="AC70" authorId="0">
      <text>
        <r>
          <rPr>
            <b/>
            <sz val="14"/>
            <rFont val="宋体"/>
            <charset val="134"/>
          </rPr>
          <t>Administrator:</t>
        </r>
        <r>
          <rPr>
            <sz val="14"/>
            <rFont val="宋体"/>
            <charset val="134"/>
          </rPr>
          <t xml:space="preserve">
1601293 1/27 1000 pcs 四楼B5</t>
        </r>
      </text>
    </comment>
    <comment ref="AE70" authorId="0">
      <text>
        <r>
          <rPr>
            <b/>
            <sz val="14"/>
            <rFont val="宋体"/>
            <charset val="134"/>
          </rPr>
          <t>Administrator:</t>
        </r>
        <r>
          <rPr>
            <sz val="14"/>
            <rFont val="宋体"/>
            <charset val="134"/>
          </rPr>
          <t xml:space="preserve">
1/12上 进口商贴纸 1000 pcs
  UPC贴纸 1000 pcs</t>
        </r>
      </text>
    </comment>
    <comment ref="AC71" authorId="0">
      <text>
        <r>
          <rPr>
            <b/>
            <sz val="14"/>
            <rFont val="宋体"/>
            <charset val="134"/>
          </rPr>
          <t>Administrator:</t>
        </r>
        <r>
          <rPr>
            <sz val="14"/>
            <rFont val="宋体"/>
            <charset val="134"/>
          </rPr>
          <t xml:space="preserve">
1405713 1/28 300 pcs 四楼B4</t>
        </r>
      </text>
    </comment>
    <comment ref="AC72" authorId="0">
      <text>
        <r>
          <rPr>
            <b/>
            <sz val="14"/>
            <rFont val="宋体"/>
            <charset val="134"/>
          </rPr>
          <t>Administrator:</t>
        </r>
        <r>
          <rPr>
            <sz val="14"/>
            <rFont val="宋体"/>
            <charset val="134"/>
          </rPr>
          <t xml:space="preserve">
1405696 1/29 996 pcs 四楼B10</t>
        </r>
      </text>
    </comment>
    <comment ref="AE72" authorId="0">
      <text>
        <r>
          <rPr>
            <b/>
            <sz val="14"/>
            <rFont val="宋体"/>
            <charset val="134"/>
          </rPr>
          <t>Administrator:</t>
        </r>
        <r>
          <rPr>
            <sz val="14"/>
            <rFont val="宋体"/>
            <charset val="134"/>
          </rPr>
          <t xml:space="preserve">
1/15上 客供价格贴纸 1096 pcs
1/19上 空白贴纸 1992 pcs</t>
        </r>
      </text>
    </comment>
    <comment ref="AC73" authorId="0">
      <text>
        <r>
          <rPr>
            <b/>
            <sz val="14"/>
            <rFont val="宋体"/>
            <charset val="134"/>
          </rPr>
          <t>Administrator:</t>
        </r>
        <r>
          <rPr>
            <sz val="14"/>
            <rFont val="宋体"/>
            <charset val="134"/>
          </rPr>
          <t xml:space="preserve">
1405696 1/29 1200 pcs 四楼B10</t>
        </r>
      </text>
    </comment>
    <comment ref="AE73" authorId="0">
      <text>
        <r>
          <rPr>
            <b/>
            <sz val="14"/>
            <rFont val="宋体"/>
            <charset val="134"/>
          </rPr>
          <t>Administrator:</t>
        </r>
        <r>
          <rPr>
            <sz val="14"/>
            <rFont val="宋体"/>
            <charset val="134"/>
          </rPr>
          <t xml:space="preserve">
1/15上 客供价格贴纸 1320 pcs
1/19上 空白贴纸 2400 pcs</t>
        </r>
      </text>
    </comment>
    <comment ref="AC74" authorId="0">
      <text>
        <r>
          <rPr>
            <b/>
            <sz val="14"/>
            <rFont val="宋体"/>
            <charset val="134"/>
          </rPr>
          <t>Administrator:</t>
        </r>
        <r>
          <rPr>
            <sz val="14"/>
            <rFont val="宋体"/>
            <charset val="134"/>
          </rPr>
          <t xml:space="preserve">
1405658 2/2 4500 pcs 华兴三楼B15</t>
        </r>
      </text>
    </comment>
    <comment ref="AE74" authorId="0">
      <text>
        <r>
          <rPr>
            <b/>
            <sz val="14"/>
            <rFont val="宋体"/>
            <charset val="134"/>
          </rPr>
          <t>Administrator:</t>
        </r>
        <r>
          <rPr>
            <sz val="14"/>
            <rFont val="宋体"/>
            <charset val="134"/>
          </rPr>
          <t xml:space="preserve">
1/14上 UPC贴纸 5000 pcs</t>
        </r>
      </text>
    </comment>
    <comment ref="AC75" authorId="0">
      <text>
        <r>
          <rPr>
            <b/>
            <sz val="14"/>
            <rFont val="宋体"/>
            <charset val="134"/>
          </rPr>
          <t>Administrator:</t>
        </r>
        <r>
          <rPr>
            <sz val="14"/>
            <rFont val="宋体"/>
            <charset val="134"/>
          </rPr>
          <t xml:space="preserve">
1405658 2/2 3900 pcs 华兴一楼F一3</t>
        </r>
      </text>
    </comment>
    <comment ref="AE75" authorId="0">
      <text>
        <r>
          <rPr>
            <b/>
            <sz val="14"/>
            <rFont val="宋体"/>
            <charset val="134"/>
          </rPr>
          <t>Administrator:</t>
        </r>
        <r>
          <rPr>
            <sz val="14"/>
            <rFont val="宋体"/>
            <charset val="134"/>
          </rPr>
          <t xml:space="preserve">
1/19上 进口商贴纸 3900 pcs
 UPC贴纸 3900 pcs</t>
        </r>
      </text>
    </comment>
    <comment ref="AC76" authorId="0">
      <text>
        <r>
          <rPr>
            <b/>
            <sz val="14"/>
            <rFont val="宋体"/>
            <charset val="134"/>
          </rPr>
          <t>Administrator:</t>
        </r>
        <r>
          <rPr>
            <sz val="14"/>
            <rFont val="宋体"/>
            <charset val="134"/>
          </rPr>
          <t xml:space="preserve">
1405658 2/2 48 pcs 华兴三楼B13</t>
        </r>
      </text>
    </comment>
    <comment ref="AE76" authorId="0">
      <text>
        <r>
          <rPr>
            <b/>
            <sz val="14"/>
            <rFont val="宋体"/>
            <charset val="134"/>
          </rPr>
          <t>Administrator:</t>
        </r>
        <r>
          <rPr>
            <sz val="14"/>
            <rFont val="宋体"/>
            <charset val="134"/>
          </rPr>
          <t xml:space="preserve">
1/19上 UPC贴纸 48 pcs
1/28上 客供亚马逊外箱贴纸 2 pcs</t>
        </r>
      </text>
    </comment>
    <comment ref="AC77" authorId="0">
      <text>
        <r>
          <rPr>
            <b/>
            <sz val="14"/>
            <rFont val="宋体"/>
            <charset val="134"/>
          </rPr>
          <t>Administrator:</t>
        </r>
        <r>
          <rPr>
            <sz val="14"/>
            <rFont val="宋体"/>
            <charset val="134"/>
          </rPr>
          <t xml:space="preserve">
1405658 2/2 24 pcs 华兴三楼B13
</t>
        </r>
      </text>
    </comment>
    <comment ref="AE77" authorId="0">
      <text>
        <r>
          <rPr>
            <b/>
            <sz val="14"/>
            <rFont val="宋体"/>
            <charset val="134"/>
          </rPr>
          <t>Administrator:</t>
        </r>
        <r>
          <rPr>
            <sz val="14"/>
            <rFont val="宋体"/>
            <charset val="134"/>
          </rPr>
          <t xml:space="preserve">
1/19上 UPC贴纸 24 pcs
1/28上 客供亚马逊外箱贴纸 1 pcs
</t>
        </r>
      </text>
    </comment>
    <comment ref="AC78" authorId="0">
      <text>
        <r>
          <rPr>
            <b/>
            <sz val="14"/>
            <rFont val="宋体"/>
            <charset val="134"/>
          </rPr>
          <t>Administrator:</t>
        </r>
        <r>
          <rPr>
            <sz val="14"/>
            <rFont val="宋体"/>
            <charset val="134"/>
          </rPr>
          <t xml:space="preserve">
1405658 2/2 24 pcs 华兴三楼B13
</t>
        </r>
      </text>
    </comment>
    <comment ref="AE78" authorId="0">
      <text>
        <r>
          <rPr>
            <b/>
            <sz val="14"/>
            <rFont val="宋体"/>
            <charset val="134"/>
          </rPr>
          <t>Administrator:</t>
        </r>
        <r>
          <rPr>
            <sz val="14"/>
            <rFont val="宋体"/>
            <charset val="134"/>
          </rPr>
          <t xml:space="preserve">
1/19上 UPC贴纸 24 pcs
1/28上 客供亚马逊外箱贴纸 1 pcs
</t>
        </r>
      </text>
    </comment>
    <comment ref="AC79" authorId="0">
      <text>
        <r>
          <rPr>
            <b/>
            <sz val="14"/>
            <rFont val="宋体"/>
            <charset val="134"/>
          </rPr>
          <t>Administrator:</t>
        </r>
        <r>
          <rPr>
            <sz val="14"/>
            <rFont val="宋体"/>
            <charset val="134"/>
          </rPr>
          <t xml:space="preserve">
1405658 2/2 24 pcs</t>
        </r>
      </text>
    </comment>
    <comment ref="AE79" authorId="0">
      <text>
        <r>
          <rPr>
            <b/>
            <sz val="14"/>
            <rFont val="宋体"/>
            <charset val="134"/>
          </rPr>
          <t>Administrator:</t>
        </r>
        <r>
          <rPr>
            <sz val="14"/>
            <rFont val="宋体"/>
            <charset val="134"/>
          </rPr>
          <t xml:space="preserve">
1/19上 UPC贴纸 24 pcs
1/28上 客供亚马逊外箱贴纸 1 pcs
</t>
        </r>
      </text>
    </comment>
    <comment ref="AC80" authorId="0">
      <text>
        <r>
          <rPr>
            <b/>
            <sz val="14"/>
            <rFont val="宋体"/>
            <charset val="134"/>
          </rPr>
          <t>Administrator:</t>
        </r>
        <r>
          <rPr>
            <sz val="14"/>
            <rFont val="宋体"/>
            <charset val="134"/>
          </rPr>
          <t xml:space="preserve">
1405658 2/2 24 pcs 华兴三楼B13
</t>
        </r>
      </text>
    </comment>
    <comment ref="AE80" authorId="0">
      <text>
        <r>
          <rPr>
            <b/>
            <sz val="14"/>
            <rFont val="宋体"/>
            <charset val="134"/>
          </rPr>
          <t>Administrator:</t>
        </r>
        <r>
          <rPr>
            <sz val="14"/>
            <rFont val="宋体"/>
            <charset val="134"/>
          </rPr>
          <t xml:space="preserve">
1/19上 UPC贴纸 24 pcs
1/28上 客供亚马逊外箱贴纸 1 pcs
</t>
        </r>
      </text>
    </comment>
    <comment ref="AC81" authorId="0">
      <text>
        <r>
          <rPr>
            <b/>
            <sz val="14"/>
            <rFont val="宋体"/>
            <charset val="134"/>
          </rPr>
          <t>Administrator:</t>
        </r>
        <r>
          <rPr>
            <sz val="14"/>
            <rFont val="宋体"/>
            <charset val="134"/>
          </rPr>
          <t xml:space="preserve">
1405590 2/6 600 pcs 华兴三楼B15</t>
        </r>
      </text>
    </comment>
    <comment ref="AE81" authorId="0">
      <text>
        <r>
          <rPr>
            <b/>
            <sz val="14"/>
            <rFont val="宋体"/>
            <charset val="134"/>
          </rPr>
          <t>Administrator:</t>
        </r>
        <r>
          <rPr>
            <sz val="14"/>
            <rFont val="宋体"/>
            <charset val="134"/>
          </rPr>
          <t xml:space="preserve">
1/13上 客供价格贴纸 630 pcs</t>
        </r>
      </text>
    </comment>
    <comment ref="AC82" authorId="0">
      <text>
        <r>
          <rPr>
            <b/>
            <sz val="14"/>
            <rFont val="宋体"/>
            <charset val="134"/>
          </rPr>
          <t>Administrator:</t>
        </r>
        <r>
          <rPr>
            <sz val="14"/>
            <rFont val="宋体"/>
            <charset val="134"/>
          </rPr>
          <t xml:space="preserve">
1405590 2/6 2004 pcs 华兴三楼B16</t>
        </r>
      </text>
    </comment>
    <comment ref="AE82" authorId="0">
      <text>
        <r>
          <rPr>
            <b/>
            <sz val="14"/>
            <rFont val="宋体"/>
            <charset val="134"/>
          </rPr>
          <t>Administrator:</t>
        </r>
        <r>
          <rPr>
            <sz val="14"/>
            <rFont val="宋体"/>
            <charset val="134"/>
          </rPr>
          <t xml:space="preserve">
1/15上 客供价格贴纸 2100 pcs</t>
        </r>
      </text>
    </comment>
    <comment ref="AE83" authorId="0">
      <text>
        <r>
          <rPr>
            <b/>
            <sz val="14"/>
            <rFont val="宋体"/>
            <charset val="134"/>
          </rPr>
          <t>Administrator:</t>
        </r>
        <r>
          <rPr>
            <sz val="14"/>
            <rFont val="宋体"/>
            <charset val="134"/>
          </rPr>
          <t xml:space="preserve">
1/26上 亚马逊外箱贴纸 20 pcs</t>
        </r>
      </text>
    </comment>
    <comment ref="AC84" authorId="0">
      <text>
        <r>
          <rPr>
            <b/>
            <sz val="14"/>
            <rFont val="宋体"/>
            <charset val="134"/>
          </rPr>
          <t>Administrator:</t>
        </r>
        <r>
          <rPr>
            <sz val="14"/>
            <rFont val="宋体"/>
            <charset val="134"/>
          </rPr>
          <t xml:space="preserve">
1405530 2/7 4608 pcs 华兴三楼B12</t>
        </r>
      </text>
    </comment>
    <comment ref="AE84" authorId="0">
      <text>
        <r>
          <rPr>
            <b/>
            <sz val="14"/>
            <rFont val="宋体"/>
            <charset val="134"/>
          </rPr>
          <t>Administrator:</t>
        </r>
        <r>
          <rPr>
            <sz val="14"/>
            <rFont val="宋体"/>
            <charset val="134"/>
          </rPr>
          <t xml:space="preserve">
1/15上 客供RFID贴纸 4608 pcs</t>
        </r>
      </text>
    </comment>
    <comment ref="AC85" authorId="0">
      <text>
        <r>
          <rPr>
            <b/>
            <sz val="14"/>
            <rFont val="宋体"/>
            <charset val="134"/>
          </rPr>
          <t>Administrator:</t>
        </r>
        <r>
          <rPr>
            <sz val="14"/>
            <rFont val="宋体"/>
            <charset val="134"/>
          </rPr>
          <t xml:space="preserve">
1405533 2/9 9216 pcs 华兴三楼B8</t>
        </r>
      </text>
    </comment>
    <comment ref="AE85" authorId="0">
      <text>
        <r>
          <rPr>
            <b/>
            <sz val="14"/>
            <rFont val="宋体"/>
            <charset val="134"/>
          </rPr>
          <t>Administrator:</t>
        </r>
        <r>
          <rPr>
            <sz val="14"/>
            <rFont val="宋体"/>
            <charset val="134"/>
          </rPr>
          <t xml:space="preserve">
1/15上 客供RFID贴纸 9216 pcs</t>
        </r>
      </text>
    </comment>
    <comment ref="AC86" authorId="0">
      <text>
        <r>
          <rPr>
            <b/>
            <sz val="14"/>
            <rFont val="宋体"/>
            <charset val="134"/>
          </rPr>
          <t>Administrator:</t>
        </r>
        <r>
          <rPr>
            <sz val="14"/>
            <rFont val="宋体"/>
            <charset val="134"/>
          </rPr>
          <t xml:space="preserve">
1405533 2/9 5760 pcs 华兴三楼B8</t>
        </r>
      </text>
    </comment>
    <comment ref="AE86" authorId="0">
      <text>
        <r>
          <rPr>
            <b/>
            <sz val="14"/>
            <rFont val="宋体"/>
            <charset val="134"/>
          </rPr>
          <t>Administrator:</t>
        </r>
        <r>
          <rPr>
            <sz val="14"/>
            <rFont val="宋体"/>
            <charset val="134"/>
          </rPr>
          <t xml:space="preserve">
1/15上 客供RFID贴纸 5760 pcs</t>
        </r>
      </text>
    </comment>
    <comment ref="AC87" authorId="0">
      <text>
        <r>
          <rPr>
            <b/>
            <sz val="14"/>
            <rFont val="宋体"/>
            <charset val="134"/>
          </rPr>
          <t>Administrator:</t>
        </r>
        <r>
          <rPr>
            <sz val="14"/>
            <rFont val="宋体"/>
            <charset val="134"/>
          </rPr>
          <t xml:space="preserve">
1405530 2/7 4680 pcs 华兴三楼B10    
1405533 2/9 1080 pcs B10</t>
        </r>
      </text>
    </comment>
    <comment ref="AE87" authorId="0">
      <text>
        <r>
          <rPr>
            <b/>
            <sz val="14"/>
            <rFont val="宋体"/>
            <charset val="134"/>
          </rPr>
          <t>Administrator:</t>
        </r>
        <r>
          <rPr>
            <sz val="14"/>
            <rFont val="宋体"/>
            <charset val="134"/>
          </rPr>
          <t xml:space="preserve">
1/15上 客供RFID贴纸 5760 pcs</t>
        </r>
      </text>
    </comment>
    <comment ref="AC88" authorId="0">
      <text>
        <r>
          <rPr>
            <b/>
            <sz val="14"/>
            <rFont val="宋体"/>
            <charset val="134"/>
          </rPr>
          <t>Administrator:</t>
        </r>
        <r>
          <rPr>
            <sz val="14"/>
            <rFont val="宋体"/>
            <charset val="134"/>
          </rPr>
          <t xml:space="preserve">
1405533 2/9 4608 pcs 华兴三楼B8</t>
        </r>
      </text>
    </comment>
    <comment ref="AE88" authorId="0">
      <text>
        <r>
          <rPr>
            <b/>
            <sz val="14"/>
            <rFont val="宋体"/>
            <charset val="134"/>
          </rPr>
          <t>Administrator:</t>
        </r>
        <r>
          <rPr>
            <sz val="14"/>
            <rFont val="宋体"/>
            <charset val="134"/>
          </rPr>
          <t xml:space="preserve">
1/15上 客供RFID贴纸 4608 pcs</t>
        </r>
      </text>
    </comment>
    <comment ref="AC89" authorId="0">
      <text>
        <r>
          <rPr>
            <b/>
            <sz val="14"/>
            <rFont val="宋体"/>
            <charset val="134"/>
          </rPr>
          <t>Administrator:</t>
        </r>
        <r>
          <rPr>
            <sz val="14"/>
            <rFont val="宋体"/>
            <charset val="134"/>
          </rPr>
          <t xml:space="preserve">
1405530 2/7 4608 pcs 华兴三楼B12</t>
        </r>
      </text>
    </comment>
    <comment ref="AE89" authorId="0">
      <text>
        <r>
          <rPr>
            <b/>
            <sz val="14"/>
            <rFont val="宋体"/>
            <charset val="134"/>
          </rPr>
          <t>Administrator:</t>
        </r>
        <r>
          <rPr>
            <sz val="14"/>
            <rFont val="宋体"/>
            <charset val="134"/>
          </rPr>
          <t xml:space="preserve">
1/15上 客供RFID贴纸 4608 pcs</t>
        </r>
      </text>
    </comment>
    <comment ref="AC90" authorId="0">
      <text>
        <r>
          <rPr>
            <b/>
            <sz val="14"/>
            <rFont val="宋体"/>
            <charset val="134"/>
          </rPr>
          <t>Administrator:</t>
        </r>
        <r>
          <rPr>
            <sz val="14"/>
            <rFont val="宋体"/>
            <charset val="134"/>
          </rPr>
          <t xml:space="preserve">
1405530 2/7 4608 pcs 华兴三楼B11</t>
        </r>
      </text>
    </comment>
    <comment ref="AE90" authorId="0">
      <text>
        <r>
          <rPr>
            <b/>
            <sz val="14"/>
            <rFont val="宋体"/>
            <charset val="134"/>
          </rPr>
          <t>Administrator:</t>
        </r>
        <r>
          <rPr>
            <sz val="14"/>
            <rFont val="宋体"/>
            <charset val="134"/>
          </rPr>
          <t xml:space="preserve">
1/15上 客供RFID贴纸 4608 pcs</t>
        </r>
      </text>
    </comment>
    <comment ref="AC91" authorId="0">
      <text>
        <r>
          <rPr>
            <b/>
            <sz val="14"/>
            <rFont val="宋体"/>
            <charset val="134"/>
          </rPr>
          <t>Administrator:</t>
        </r>
        <r>
          <rPr>
            <sz val="14"/>
            <rFont val="宋体"/>
            <charset val="134"/>
          </rPr>
          <t xml:space="preserve">
1405533 2/9 1152 pcs 华兴三楼B8</t>
        </r>
      </text>
    </comment>
    <comment ref="AE91" authorId="0">
      <text>
        <r>
          <rPr>
            <b/>
            <sz val="14"/>
            <rFont val="宋体"/>
            <charset val="134"/>
          </rPr>
          <t>Administrator:</t>
        </r>
        <r>
          <rPr>
            <sz val="14"/>
            <rFont val="宋体"/>
            <charset val="134"/>
          </rPr>
          <t xml:space="preserve">
1/26上 客供RFID贴纸 1152 pcs</t>
        </r>
      </text>
    </comment>
    <comment ref="AC92" authorId="0">
      <text>
        <r>
          <rPr>
            <b/>
            <sz val="14"/>
            <rFont val="宋体"/>
            <charset val="134"/>
          </rPr>
          <t>Administrator:</t>
        </r>
        <r>
          <rPr>
            <sz val="14"/>
            <rFont val="宋体"/>
            <charset val="134"/>
          </rPr>
          <t xml:space="preserve">
1405533 2/9 1152 pcs 华兴三楼
B8</t>
        </r>
      </text>
    </comment>
    <comment ref="AE92" authorId="0">
      <text>
        <r>
          <rPr>
            <b/>
            <sz val="14"/>
            <rFont val="宋体"/>
            <charset val="134"/>
          </rPr>
          <t>Administrator:</t>
        </r>
        <r>
          <rPr>
            <sz val="14"/>
            <rFont val="宋体"/>
            <charset val="134"/>
          </rPr>
          <t xml:space="preserve">
1/26上 客供RFID贴纸 1152 pcs</t>
        </r>
      </text>
    </comment>
    <comment ref="AC93" authorId="0">
      <text>
        <r>
          <rPr>
            <b/>
            <sz val="14"/>
            <rFont val="宋体"/>
            <charset val="134"/>
          </rPr>
          <t>Administrator:</t>
        </r>
        <r>
          <rPr>
            <sz val="14"/>
            <rFont val="宋体"/>
            <charset val="134"/>
          </rPr>
          <t xml:space="preserve">
1405531 2/9 5200 pcs 华兴一楼3</t>
        </r>
      </text>
    </comment>
    <comment ref="AE93" authorId="0">
      <text>
        <r>
          <rPr>
            <b/>
            <sz val="14"/>
            <rFont val="宋体"/>
            <charset val="134"/>
          </rPr>
          <t>Administrator:</t>
        </r>
        <r>
          <rPr>
            <sz val="14"/>
            <rFont val="宋体"/>
            <charset val="134"/>
          </rPr>
          <t xml:space="preserve">
1/19上 价格贴纸 5200 pcs
 外箱条码贴纸 200 pcs</t>
        </r>
      </text>
    </comment>
    <comment ref="AC94" authorId="0">
      <text>
        <r>
          <rPr>
            <b/>
            <sz val="14"/>
            <rFont val="宋体"/>
            <charset val="134"/>
          </rPr>
          <t>Administrator:</t>
        </r>
        <r>
          <rPr>
            <sz val="14"/>
            <rFont val="宋体"/>
            <charset val="134"/>
          </rPr>
          <t xml:space="preserve">
1405514 2/25 2300 pcs</t>
        </r>
      </text>
    </comment>
    <comment ref="AE94" authorId="0">
      <text>
        <r>
          <rPr>
            <b/>
            <sz val="14"/>
            <rFont val="宋体"/>
            <charset val="134"/>
          </rPr>
          <t>Administrator:</t>
        </r>
        <r>
          <rPr>
            <sz val="14"/>
            <rFont val="宋体"/>
            <charset val="134"/>
          </rPr>
          <t xml:space="preserve">
1/26上 PDQUPC条码贴纸 102 pcs</t>
        </r>
      </text>
    </comment>
    <comment ref="AC95" authorId="0">
      <text>
        <r>
          <rPr>
            <b/>
            <sz val="14"/>
            <rFont val="宋体"/>
            <charset val="134"/>
          </rPr>
          <t>Administrator:</t>
        </r>
        <r>
          <rPr>
            <sz val="14"/>
            <rFont val="宋体"/>
            <charset val="134"/>
          </rPr>
          <t xml:space="preserve">
1405514 2/25 1950 pcs</t>
        </r>
      </text>
    </comment>
    <comment ref="AE95" authorId="0">
      <text>
        <r>
          <rPr>
            <b/>
            <sz val="16"/>
            <rFont val="宋体"/>
            <charset val="134"/>
          </rPr>
          <t>Administrator:</t>
        </r>
        <r>
          <rPr>
            <sz val="16"/>
            <rFont val="宋体"/>
            <charset val="134"/>
          </rPr>
          <t xml:space="preserve">
2/3上 PDQUPC贴纸 83 pcs</t>
        </r>
      </text>
    </comment>
    <comment ref="AC98" authorId="0">
      <text>
        <r>
          <rPr>
            <b/>
            <sz val="14"/>
            <rFont val="宋体"/>
            <charset val="134"/>
          </rPr>
          <t>Administrator:</t>
        </r>
        <r>
          <rPr>
            <sz val="14"/>
            <rFont val="宋体"/>
            <charset val="134"/>
          </rPr>
          <t xml:space="preserve">
1405531 2/9 5200 pcs 华兴三楼A28</t>
        </r>
      </text>
    </comment>
    <comment ref="AE98" authorId="0">
      <text>
        <r>
          <rPr>
            <b/>
            <sz val="14"/>
            <rFont val="宋体"/>
            <charset val="134"/>
          </rPr>
          <t>Administrator:</t>
        </r>
        <r>
          <rPr>
            <sz val="14"/>
            <rFont val="宋体"/>
            <charset val="134"/>
          </rPr>
          <t xml:space="preserve">
1/26上 客供价格贴纸 5460 pcs</t>
        </r>
      </text>
    </comment>
    <comment ref="AC99" authorId="0">
      <text>
        <r>
          <rPr>
            <b/>
            <sz val="14"/>
            <rFont val="宋体"/>
            <charset val="134"/>
          </rPr>
          <t>Administrator:</t>
        </r>
        <r>
          <rPr>
            <sz val="14"/>
            <rFont val="宋体"/>
            <charset val="134"/>
          </rPr>
          <t xml:space="preserve">
1405531 2/9 2600 pcs 华兴三楼A32</t>
        </r>
      </text>
    </comment>
    <comment ref="AE99" authorId="0">
      <text>
        <r>
          <rPr>
            <b/>
            <sz val="14"/>
            <rFont val="宋体"/>
            <charset val="134"/>
          </rPr>
          <t>Administrator:</t>
        </r>
        <r>
          <rPr>
            <sz val="14"/>
            <rFont val="宋体"/>
            <charset val="134"/>
          </rPr>
          <t xml:space="preserve">
1/26上 警告语贴纸 2600 pcs
1/26上 客供价格贴纸 2730 pcs</t>
        </r>
      </text>
    </comment>
    <comment ref="AC100" authorId="0">
      <text>
        <r>
          <rPr>
            <b/>
            <sz val="14"/>
            <rFont val="宋体"/>
            <charset val="134"/>
          </rPr>
          <t>Administrator:</t>
        </r>
        <r>
          <rPr>
            <sz val="14"/>
            <rFont val="宋体"/>
            <charset val="134"/>
          </rPr>
          <t xml:space="preserve">
1405531 2/9 24 pcs 华兴三楼B13</t>
        </r>
      </text>
    </comment>
    <comment ref="AE100" authorId="0">
      <text>
        <r>
          <rPr>
            <b/>
            <sz val="14"/>
            <rFont val="宋体"/>
            <charset val="134"/>
          </rPr>
          <t>Administrator:</t>
        </r>
        <r>
          <rPr>
            <sz val="14"/>
            <rFont val="宋体"/>
            <charset val="134"/>
          </rPr>
          <t xml:space="preserve">
1/26上 UPC贴纸 24 pcs
1/30上 客供亚马逊外箱贴纸 1 pcs</t>
        </r>
      </text>
    </comment>
    <comment ref="AC101" authorId="0">
      <text>
        <r>
          <rPr>
            <b/>
            <sz val="14"/>
            <rFont val="宋体"/>
            <charset val="134"/>
          </rPr>
          <t>Administrator:</t>
        </r>
        <r>
          <rPr>
            <sz val="14"/>
            <rFont val="宋体"/>
            <charset val="134"/>
          </rPr>
          <t xml:space="preserve">
1405531 2/9 24 pcs 华兴三楼B13</t>
        </r>
      </text>
    </comment>
    <comment ref="AE101" authorId="0">
      <text>
        <r>
          <rPr>
            <b/>
            <sz val="14"/>
            <rFont val="宋体"/>
            <charset val="134"/>
          </rPr>
          <t>Administrator:</t>
        </r>
        <r>
          <rPr>
            <sz val="14"/>
            <rFont val="宋体"/>
            <charset val="134"/>
          </rPr>
          <t xml:space="preserve">
1/26上 UPC贴纸 24 pcs
1/30上 客供亚马逊外箱贴纸 1 pcs</t>
        </r>
      </text>
    </comment>
    <comment ref="AE102" authorId="0">
      <text>
        <r>
          <rPr>
            <b/>
            <sz val="14"/>
            <rFont val="宋体"/>
            <charset val="134"/>
          </rPr>
          <t>Administrator:</t>
        </r>
        <r>
          <rPr>
            <sz val="14"/>
            <rFont val="宋体"/>
            <charset val="134"/>
          </rPr>
          <t xml:space="preserve">
2/5上 进口商贴纸 600 pcs
 UPC贴纸 600 pcs</t>
        </r>
      </text>
    </comment>
    <comment ref="AE103" authorId="0">
      <text>
        <r>
          <rPr>
            <b/>
            <sz val="14"/>
            <rFont val="宋体"/>
            <charset val="134"/>
          </rPr>
          <t>Administrator:</t>
        </r>
        <r>
          <rPr>
            <sz val="14"/>
            <rFont val="宋体"/>
            <charset val="134"/>
          </rPr>
          <t xml:space="preserve">
1/16上 客供价格贴纸 2100 pcs</t>
        </r>
      </text>
    </comment>
  </commentList>
</comments>
</file>

<file path=xl/comments4.xml><?xml version="1.0" encoding="utf-8"?>
<comments xmlns="http://schemas.openxmlformats.org/spreadsheetml/2006/main">
  <authors>
    <author>RR</author>
  </authors>
  <commentList>
    <comment ref="M4" authorId="0">
      <text>
        <r>
          <rPr>
            <b/>
            <sz val="9"/>
            <rFont val="宋体"/>
            <charset val="134"/>
          </rPr>
          <t>RR:</t>
        </r>
        <r>
          <rPr>
            <sz val="9"/>
            <rFont val="宋体"/>
            <charset val="134"/>
          </rPr>
          <t xml:space="preserve">
对应数量的UV胶水、纸袋、rare款说明书暂不采购</t>
        </r>
      </text>
    </comment>
  </commentList>
</comments>
</file>

<file path=xl/comments5.xml><?xml version="1.0" encoding="utf-8"?>
<comments xmlns="http://schemas.openxmlformats.org/spreadsheetml/2006/main">
  <authors>
    <author>作者</author>
  </authors>
  <commentList>
    <comment ref="N3" authorId="0">
      <text>
        <r>
          <rPr>
            <b/>
            <sz val="10"/>
            <rFont val="Calibri"/>
            <charset val="134"/>
          </rPr>
          <t>Microsoft Office User
Only need to fill out order quantities, the rest will caculate.</t>
        </r>
      </text>
    </comment>
  </commentList>
</comments>
</file>

<file path=xl/comments6.xml><?xml version="1.0" encoding="utf-8"?>
<comments xmlns="http://schemas.openxmlformats.org/spreadsheetml/2006/main">
  <authors>
    <author>Administrator</author>
  </authors>
  <commentList>
    <comment ref="AE22" authorId="0">
      <text>
        <r>
          <rPr>
            <b/>
            <sz val="14"/>
            <rFont val="宋体"/>
            <charset val="134"/>
          </rPr>
          <t>Administrator:</t>
        </r>
        <r>
          <rPr>
            <sz val="14"/>
            <rFont val="宋体"/>
            <charset val="134"/>
          </rPr>
          <t xml:space="preserve">
6/7上 白色防盗贴纸 403 pcs</t>
        </r>
      </text>
    </comment>
    <comment ref="AF23" authorId="0">
      <text>
        <r>
          <rPr>
            <b/>
            <sz val="14"/>
            <rFont val="宋体"/>
            <charset val="134"/>
          </rPr>
          <t>Administrator:</t>
        </r>
        <r>
          <rPr>
            <sz val="14"/>
            <rFont val="宋体"/>
            <charset val="134"/>
          </rPr>
          <t xml:space="preserve">
6/7上 白色防盗贴纸 377 pcs</t>
        </r>
      </text>
    </comment>
    <comment ref="AF25" authorId="0">
      <text>
        <r>
          <rPr>
            <b/>
            <sz val="14"/>
            <rFont val="宋体"/>
            <charset val="134"/>
          </rPr>
          <t>Administrator:</t>
        </r>
        <r>
          <rPr>
            <sz val="14"/>
            <rFont val="宋体"/>
            <charset val="134"/>
          </rPr>
          <t xml:space="preserve">
6/7上 白色防盗贴纸 221 pcs</t>
        </r>
      </text>
    </comment>
    <comment ref="AC26" authorId="0">
      <text>
        <r>
          <rPr>
            <b/>
            <sz val="16"/>
            <rFont val="宋体"/>
            <charset val="134"/>
          </rPr>
          <t>Administrator:</t>
        </r>
        <r>
          <rPr>
            <sz val="16"/>
            <rFont val="宋体"/>
            <charset val="134"/>
          </rPr>
          <t xml:space="preserve">
0001504 6/14 192 pcs 华兴三楼B8</t>
        </r>
      </text>
    </comment>
    <comment ref="AE26" authorId="0">
      <text>
        <r>
          <rPr>
            <b/>
            <sz val="16"/>
            <rFont val="宋体"/>
            <charset val="134"/>
          </rPr>
          <t>Administrator:</t>
        </r>
        <r>
          <rPr>
            <sz val="16"/>
            <rFont val="宋体"/>
            <charset val="134"/>
          </rPr>
          <t xml:space="preserve">
5/29上 UPC贴纸 192 pcs
5/31上 亚马逊外箱贴纸 8pcs</t>
        </r>
      </text>
    </comment>
    <comment ref="AC33" authorId="0">
      <text>
        <r>
          <rPr>
            <b/>
            <sz val="14"/>
            <rFont val="宋体"/>
            <charset val="134"/>
          </rPr>
          <t>Administrator:</t>
        </r>
        <r>
          <rPr>
            <sz val="14"/>
            <rFont val="宋体"/>
            <charset val="134"/>
          </rPr>
          <t xml:space="preserve">
9/13号大货已完成，待消耗</t>
        </r>
      </text>
    </comment>
    <comment ref="AE33" authorId="0">
      <text>
        <r>
          <rPr>
            <b/>
            <sz val="14"/>
            <rFont val="宋体"/>
            <charset val="134"/>
          </rPr>
          <t>Administrator:</t>
        </r>
        <r>
          <rPr>
            <sz val="14"/>
            <rFont val="宋体"/>
            <charset val="134"/>
          </rPr>
          <t xml:space="preserve">
8/27上 进口商贴纸 1500 pcs</t>
        </r>
      </text>
    </comment>
    <comment ref="AE38" authorId="0">
      <text>
        <r>
          <rPr>
            <b/>
            <sz val="9"/>
            <rFont val="宋体"/>
            <charset val="134"/>
          </rPr>
          <t>Administrator:</t>
        </r>
        <r>
          <rPr>
            <sz val="9"/>
            <rFont val="宋体"/>
            <charset val="134"/>
          </rPr>
          <t xml:space="preserve">
10/8 上白色防盗贴纸143pcs</t>
        </r>
      </text>
    </comment>
    <comment ref="AE42" authorId="0">
      <text>
        <r>
          <rPr>
            <b/>
            <sz val="14"/>
            <rFont val="宋体"/>
            <charset val="134"/>
          </rPr>
          <t>Administrator:</t>
        </r>
        <r>
          <rPr>
            <sz val="14"/>
            <rFont val="宋体"/>
            <charset val="134"/>
          </rPr>
          <t xml:space="preserve">
11/4上 白色防盗贴纸 1755 pcs</t>
        </r>
      </text>
    </comment>
    <comment ref="AE43" authorId="0">
      <text>
        <r>
          <rPr>
            <b/>
            <sz val="14"/>
            <rFont val="宋体"/>
            <charset val="134"/>
          </rPr>
          <t>Administrator:</t>
        </r>
        <r>
          <rPr>
            <sz val="14"/>
            <rFont val="宋体"/>
            <charset val="134"/>
          </rPr>
          <t xml:space="preserve">
11/4上 白色防盗贴纸 26 pcs</t>
        </r>
      </text>
    </comment>
    <comment ref="AC45" authorId="0">
      <text>
        <r>
          <rPr>
            <b/>
            <sz val="14"/>
            <rFont val="宋体"/>
            <charset val="134"/>
          </rPr>
          <t>Administrator:</t>
        </r>
        <r>
          <rPr>
            <sz val="14"/>
            <rFont val="宋体"/>
            <charset val="134"/>
          </rPr>
          <t xml:space="preserve">
0001650 11/20 8480 pcs 华兴二楼B14
0001694 11/21 48 pcs</t>
        </r>
      </text>
    </comment>
    <comment ref="AE45" authorId="0">
      <text>
        <r>
          <rPr>
            <b/>
            <sz val="14"/>
            <rFont val="宋体"/>
            <charset val="134"/>
          </rPr>
          <t>Administrator:</t>
        </r>
        <r>
          <rPr>
            <sz val="14"/>
            <rFont val="宋体"/>
            <charset val="134"/>
          </rPr>
          <t xml:space="preserve">
11/11上 WIC贴纸 8528 pcs</t>
        </r>
      </text>
    </comment>
    <comment ref="AC46" authorId="0">
      <text>
        <r>
          <rPr>
            <b/>
            <sz val="14"/>
            <rFont val="宋体"/>
            <charset val="134"/>
          </rPr>
          <t>Administrator:</t>
        </r>
        <r>
          <rPr>
            <sz val="14"/>
            <rFont val="宋体"/>
            <charset val="134"/>
          </rPr>
          <t xml:space="preserve">
0001775 11/30 25584 pcs 华2A22</t>
        </r>
      </text>
    </comment>
    <comment ref="AE46" authorId="0">
      <text>
        <r>
          <rPr>
            <b/>
            <sz val="14"/>
            <rFont val="宋体"/>
            <charset val="134"/>
          </rPr>
          <t>Administrator:</t>
        </r>
        <r>
          <rPr>
            <sz val="14"/>
            <rFont val="宋体"/>
            <charset val="134"/>
          </rPr>
          <t xml:space="preserve">
11/11上 WIC贴纸 34112 pcs</t>
        </r>
      </text>
    </comment>
    <comment ref="AC47" authorId="0">
      <text>
        <r>
          <rPr>
            <b/>
            <sz val="14"/>
            <rFont val="宋体"/>
            <charset val="134"/>
          </rPr>
          <t>Administrator:</t>
        </r>
        <r>
          <rPr>
            <sz val="14"/>
            <rFont val="宋体"/>
            <charset val="134"/>
          </rPr>
          <t xml:space="preserve">
0001775 11/30 8528 pcs 华2A21</t>
        </r>
      </text>
    </comment>
    <comment ref="AE47" authorId="0">
      <text>
        <r>
          <rPr>
            <b/>
            <sz val="14"/>
            <rFont val="宋体"/>
            <charset val="134"/>
          </rPr>
          <t>Administrator:</t>
        </r>
        <r>
          <rPr>
            <sz val="14"/>
            <rFont val="宋体"/>
            <charset val="134"/>
          </rPr>
          <t xml:space="preserve">
12/10上 WLC贴纸 8528 pcs</t>
        </r>
      </text>
    </comment>
    <comment ref="AE51" authorId="0">
      <text>
        <r>
          <rPr>
            <b/>
            <sz val="14"/>
            <rFont val="宋体"/>
            <charset val="134"/>
          </rPr>
          <t>Administrator:</t>
        </r>
        <r>
          <rPr>
            <sz val="14"/>
            <rFont val="宋体"/>
            <charset val="134"/>
          </rPr>
          <t xml:space="preserve">
2/10上 客供亚马逊外箱贴纸 22 pcs</t>
        </r>
      </text>
    </comment>
    <comment ref="AE55" authorId="0">
      <text>
        <r>
          <rPr>
            <b/>
            <sz val="14"/>
            <rFont val="宋体"/>
            <charset val="134"/>
          </rPr>
          <t>Administrator:</t>
        </r>
        <r>
          <rPr>
            <sz val="14"/>
            <rFont val="宋体"/>
            <charset val="134"/>
          </rPr>
          <t xml:space="preserve">
7/16上 客供外箱条码贴纸 209 pcs</t>
        </r>
      </text>
    </comment>
    <comment ref="AE56" authorId="0">
      <text>
        <r>
          <rPr>
            <b/>
            <sz val="14"/>
            <rFont val="宋体"/>
            <charset val="134"/>
          </rPr>
          <t>Administrator:</t>
        </r>
        <r>
          <rPr>
            <sz val="14"/>
            <rFont val="宋体"/>
            <charset val="134"/>
          </rPr>
          <t xml:space="preserve">
7/28上 客供外箱贴纸 288 pcs</t>
        </r>
      </text>
    </comment>
    <comment ref="AE57" authorId="0">
      <text>
        <r>
          <rPr>
            <b/>
            <sz val="14"/>
            <rFont val="宋体"/>
            <charset val="134"/>
          </rPr>
          <t>Administrator:</t>
        </r>
        <r>
          <rPr>
            <sz val="14"/>
            <rFont val="宋体"/>
            <charset val="134"/>
          </rPr>
          <t xml:space="preserve">
7/28上 客供外箱贴纸 339 pcs</t>
        </r>
      </text>
    </comment>
    <comment ref="AE59" authorId="0">
      <text>
        <r>
          <rPr>
            <b/>
            <sz val="14"/>
            <rFont val="宋体"/>
            <charset val="134"/>
          </rPr>
          <t>Administrator:</t>
        </r>
        <r>
          <rPr>
            <sz val="14"/>
            <rFont val="宋体"/>
            <charset val="134"/>
          </rPr>
          <t xml:space="preserve">
7/28上 客供外箱贴纸 170 pcs</t>
        </r>
      </text>
    </comment>
    <comment ref="AC70" authorId="0">
      <text>
        <r>
          <rPr>
            <b/>
            <sz val="14"/>
            <rFont val="宋体"/>
            <charset val="134"/>
          </rPr>
          <t>Administrator:</t>
        </r>
        <r>
          <rPr>
            <sz val="14"/>
            <rFont val="宋体"/>
            <charset val="134"/>
          </rPr>
          <t xml:space="preserve">
1200549 11/27 3408 pcs</t>
        </r>
      </text>
    </comment>
    <comment ref="AC71" authorId="0">
      <text>
        <r>
          <rPr>
            <b/>
            <sz val="14"/>
            <rFont val="宋体"/>
            <charset val="134"/>
          </rPr>
          <t>Administrator:</t>
        </r>
        <r>
          <rPr>
            <sz val="14"/>
            <rFont val="宋体"/>
            <charset val="134"/>
          </rPr>
          <t xml:space="preserve">
1200549 11/27 4272 pcs</t>
        </r>
      </text>
    </comment>
  </commentList>
</comments>
</file>

<file path=xl/sharedStrings.xml><?xml version="1.0" encoding="utf-8"?>
<sst xmlns="http://schemas.openxmlformats.org/spreadsheetml/2006/main" count="27185" uniqueCount="6289">
  <si>
    <r>
      <rPr>
        <b/>
        <sz val="16"/>
        <rFont val="Arial"/>
        <charset val="0"/>
      </rPr>
      <t xml:space="preserve">ZURU  </t>
    </r>
    <r>
      <rPr>
        <b/>
        <sz val="16"/>
        <rFont val="宋体"/>
        <charset val="0"/>
      </rPr>
      <t>（</t>
    </r>
    <r>
      <rPr>
        <b/>
        <sz val="16"/>
        <rFont val="Arial"/>
        <charset val="0"/>
      </rPr>
      <t xml:space="preserve">77555 </t>
    </r>
    <r>
      <rPr>
        <b/>
        <sz val="16"/>
        <rFont val="宋体"/>
        <charset val="0"/>
      </rPr>
      <t>迷你房子）生产排期表</t>
    </r>
  </si>
  <si>
    <r>
      <rPr>
        <b/>
        <sz val="9"/>
        <color rgb="FFFF0000"/>
        <rFont val="宋体"/>
        <charset val="0"/>
      </rPr>
      <t>变更原因</t>
    </r>
    <r>
      <rPr>
        <b/>
        <sz val="9"/>
        <color rgb="FFFF0000"/>
        <rFont val="Arial"/>
        <charset val="0"/>
      </rPr>
      <t>:</t>
    </r>
    <r>
      <rPr>
        <b/>
        <sz val="9"/>
        <color rgb="FFFF0000"/>
        <rFont val="宋体"/>
        <charset val="0"/>
      </rPr>
      <t>根据市场要求，</t>
    </r>
    <r>
      <rPr>
        <b/>
        <sz val="9"/>
        <color rgb="FFFF0000"/>
        <rFont val="Arial"/>
        <charset val="0"/>
      </rPr>
      <t>Mini Home</t>
    </r>
    <r>
      <rPr>
        <b/>
        <sz val="9"/>
        <color rgb="FFFF0000"/>
        <rFont val="宋体"/>
        <charset val="0"/>
      </rPr>
      <t>出货需取消</t>
    </r>
    <r>
      <rPr>
        <b/>
        <sz val="9"/>
        <color rgb="FFFF0000"/>
        <rFont val="Arial"/>
        <charset val="0"/>
      </rPr>
      <t>UV</t>
    </r>
    <r>
      <rPr>
        <b/>
        <sz val="9"/>
        <color rgb="FFFF0000"/>
        <rFont val="宋体"/>
        <charset val="0"/>
      </rPr>
      <t>胶</t>
    </r>
    <r>
      <rPr>
        <b/>
        <sz val="9"/>
        <color rgb="FFFF0000"/>
        <rFont val="Arial"/>
        <charset val="0"/>
      </rPr>
      <t xml:space="preserve">→ </t>
    </r>
    <r>
      <rPr>
        <b/>
        <sz val="9"/>
        <color rgb="FFFF0000"/>
        <rFont val="宋体"/>
        <charset val="0"/>
      </rPr>
      <t>根据美国市场要求，</t>
    </r>
    <r>
      <rPr>
        <b/>
        <sz val="9"/>
        <color rgb="FFFF0000"/>
        <rFont val="Arial"/>
        <charset val="0"/>
      </rPr>
      <t>Mini Home</t>
    </r>
    <r>
      <rPr>
        <b/>
        <sz val="9"/>
        <color rgb="FFFF0000"/>
        <rFont val="宋体"/>
        <charset val="0"/>
      </rPr>
      <t>出货需取消</t>
    </r>
    <r>
      <rPr>
        <b/>
        <sz val="9"/>
        <color rgb="FFFF0000"/>
        <rFont val="Arial"/>
        <charset val="0"/>
      </rPr>
      <t>UV</t>
    </r>
    <r>
      <rPr>
        <b/>
        <sz val="9"/>
        <color rgb="FFFF0000"/>
        <rFont val="宋体"/>
        <charset val="0"/>
      </rPr>
      <t>胶  更后内容: 3款稀有款出货不带UV胶- 3款稀有款出美国市场不带UV胶    目前美国市场的订单需要移除UV胶水出货，需要采用新版本的收缩膜和收藏指南，待10月底客人通知切换</t>
    </r>
  </si>
  <si>
    <r>
      <rPr>
        <b/>
        <sz val="10"/>
        <color rgb="FFFF0000"/>
        <rFont val="宋体"/>
        <charset val="0"/>
      </rPr>
      <t>第一张</t>
    </r>
    <r>
      <rPr>
        <b/>
        <sz val="10"/>
        <color rgb="FFFF0000"/>
        <rFont val="Arial"/>
        <charset val="0"/>
      </rPr>
      <t>MA</t>
    </r>
    <r>
      <rPr>
        <b/>
        <sz val="10"/>
        <color rgb="FFFF0000"/>
        <rFont val="宋体"/>
        <charset val="0"/>
      </rPr>
      <t>是订购</t>
    </r>
    <r>
      <rPr>
        <b/>
        <sz val="10"/>
        <color rgb="FFFF0000"/>
        <rFont val="Arial"/>
        <charset val="0"/>
      </rPr>
      <t>A</t>
    </r>
    <r>
      <rPr>
        <b/>
        <sz val="10"/>
        <color rgb="FFFF0000"/>
        <rFont val="宋体"/>
        <charset val="0"/>
      </rPr>
      <t>版本，第二张</t>
    </r>
    <r>
      <rPr>
        <b/>
        <sz val="10"/>
        <color rgb="FFFF0000"/>
        <rFont val="Arial"/>
        <charset val="0"/>
      </rPr>
      <t>MA</t>
    </r>
    <r>
      <rPr>
        <b/>
        <sz val="10"/>
        <color rgb="FFFF0000"/>
        <rFont val="宋体"/>
        <charset val="0"/>
      </rPr>
      <t>订购</t>
    </r>
    <r>
      <rPr>
        <b/>
        <sz val="10"/>
        <color rgb="FFFF0000"/>
        <rFont val="Arial"/>
        <charset val="0"/>
      </rPr>
      <t>B</t>
    </r>
    <r>
      <rPr>
        <b/>
        <sz val="10"/>
        <color rgb="FFFF0000"/>
        <rFont val="宋体"/>
        <charset val="0"/>
      </rPr>
      <t>版本，A和B版本区别在于</t>
    </r>
    <r>
      <rPr>
        <b/>
        <sz val="10"/>
        <color rgb="FF2727F0"/>
        <rFont val="宋体"/>
        <charset val="0"/>
      </rPr>
      <t>德语的警语不一样，A版本不能出德国</t>
    </r>
  </si>
  <si>
    <t>收縮膜</t>
  </si>
  <si>
    <t>收藏指南</t>
  </si>
  <si>
    <t>GQ6</t>
  </si>
  <si>
    <t>GQ4</t>
  </si>
  <si>
    <t>FD GQ7</t>
  </si>
  <si>
    <t>GQ1</t>
  </si>
  <si>
    <t>GQ2</t>
  </si>
  <si>
    <t>GQ3</t>
  </si>
  <si>
    <t>SQ1</t>
  </si>
  <si>
    <t>不带底座</t>
  </si>
  <si>
    <t>3L</t>
  </si>
  <si>
    <t>1L</t>
  </si>
  <si>
    <t>77556 圆筒</t>
  </si>
  <si>
    <t>77584 圆筒</t>
  </si>
  <si>
    <t>香港接单日期</t>
  </si>
  <si>
    <t>第三方客户名称</t>
  </si>
  <si>
    <t>走货国家</t>
  </si>
  <si>
    <t>ZURU PO NO#</t>
  </si>
  <si>
    <t>第三方客户
 PO NO#</t>
  </si>
  <si>
    <t>SKU</t>
  </si>
  <si>
    <t>ITEM#</t>
  </si>
  <si>
    <t>中文名</t>
  </si>
  <si>
    <t>PO数量
(pcs)</t>
  </si>
  <si>
    <t>内箱装箱数量(pcs)</t>
  </si>
  <si>
    <t>外箱装箱数量(pcs)</t>
  </si>
  <si>
    <t>总箱数</t>
  </si>
  <si>
    <t>客PO期</t>
  </si>
  <si>
    <t>验货期</t>
  </si>
  <si>
    <t>第三方验货期</t>
  </si>
  <si>
    <t>驗貨結果</t>
  </si>
  <si>
    <r>
      <rPr>
        <b/>
        <sz val="11"/>
        <rFont val="Arial"/>
        <charset val="0"/>
      </rPr>
      <t>S/0</t>
    </r>
    <r>
      <rPr>
        <b/>
        <sz val="11"/>
        <rFont val="宋体"/>
        <charset val="0"/>
      </rPr>
      <t>船期</t>
    </r>
  </si>
  <si>
    <t>箱唛资料(收到日期)</t>
  </si>
  <si>
    <t>外箱贴纸</t>
  </si>
  <si>
    <t>客供贴纸AI(收到日期)</t>
  </si>
  <si>
    <t>备注</t>
  </si>
  <si>
    <t>ZURU 跟单</t>
  </si>
  <si>
    <t>单价USD</t>
  </si>
  <si>
    <t>金额USD</t>
  </si>
  <si>
    <t>發票號</t>
  </si>
  <si>
    <t>系统货号</t>
  </si>
  <si>
    <t>是否入系统</t>
  </si>
  <si>
    <t>系统出单</t>
  </si>
  <si>
    <t>送货情况</t>
  </si>
  <si>
    <t>欠数</t>
  </si>
  <si>
    <t>贴纸</t>
  </si>
  <si>
    <t>错误印刷内容3L内收缩膜</t>
  </si>
  <si>
    <t>纸袋A/B</t>
  </si>
  <si>
    <t>球数</t>
  </si>
  <si>
    <t>散件/空PDQ</t>
  </si>
  <si>
    <r>
      <rPr>
        <b/>
        <sz val="11"/>
        <rFont val="Arial"/>
        <charset val="0"/>
      </rPr>
      <t>MA  1</t>
    </r>
    <r>
      <rPr>
        <b/>
        <sz val="11"/>
        <rFont val="宋体"/>
        <charset val="0"/>
      </rPr>
      <t>语</t>
    </r>
  </si>
  <si>
    <r>
      <rPr>
        <b/>
        <sz val="11"/>
        <color rgb="FFFF0000"/>
        <rFont val="Arial"/>
        <charset val="0"/>
      </rPr>
      <t>MA  3</t>
    </r>
    <r>
      <rPr>
        <b/>
        <sz val="11"/>
        <color rgb="FFFF0000"/>
        <rFont val="宋体"/>
        <charset val="0"/>
      </rPr>
      <t>语</t>
    </r>
  </si>
  <si>
    <r>
      <rPr>
        <b/>
        <sz val="11"/>
        <rFont val="Arial"/>
        <charset val="0"/>
      </rPr>
      <t>1L-B</t>
    </r>
    <r>
      <rPr>
        <b/>
        <sz val="11"/>
        <rFont val="宋体"/>
        <charset val="0"/>
      </rPr>
      <t>版本</t>
    </r>
  </si>
  <si>
    <r>
      <rPr>
        <b/>
        <sz val="11"/>
        <color rgb="FF00B0F0"/>
        <rFont val="宋体"/>
        <charset val="0"/>
      </rPr>
      <t>无</t>
    </r>
    <r>
      <rPr>
        <b/>
        <sz val="11"/>
        <color rgb="FF00B0F0"/>
        <rFont val="Arial"/>
        <charset val="0"/>
      </rPr>
      <t>UPC</t>
    </r>
    <r>
      <rPr>
        <b/>
        <sz val="11"/>
        <color rgb="FF00B0F0"/>
        <rFont val="宋体"/>
        <charset val="0"/>
      </rPr>
      <t>版本</t>
    </r>
  </si>
  <si>
    <t>DG 客版</t>
  </si>
  <si>
    <t>TG客版</t>
  </si>
  <si>
    <t>WMCA客版</t>
  </si>
  <si>
    <t>MGS客版</t>
  </si>
  <si>
    <t>GP 客版</t>
  </si>
  <si>
    <r>
      <rPr>
        <b/>
        <sz val="11"/>
        <rFont val="Arial"/>
        <charset val="0"/>
      </rPr>
      <t>MA  5L</t>
    </r>
    <r>
      <rPr>
        <b/>
        <sz val="11"/>
        <rFont val="宋体"/>
        <charset val="0"/>
      </rPr>
      <t>语</t>
    </r>
  </si>
  <si>
    <r>
      <rPr>
        <b/>
        <sz val="11"/>
        <rFont val="Arial"/>
        <charset val="0"/>
      </rPr>
      <t>5L-B</t>
    </r>
    <r>
      <rPr>
        <b/>
        <sz val="11"/>
        <rFont val="宋体"/>
        <charset val="0"/>
      </rPr>
      <t>版本</t>
    </r>
  </si>
  <si>
    <t>外挂收藏指南+中文说明书（每一款都不同，请做好区分）</t>
  </si>
  <si>
    <t>wm us客版</t>
  </si>
  <si>
    <t>ESAL 客版</t>
  </si>
  <si>
    <t>WMM 客版</t>
  </si>
  <si>
    <t>取消UV胶版本</t>
  </si>
  <si>
    <t>客版</t>
  </si>
  <si>
    <t>77555SK-S001</t>
  </si>
  <si>
    <t>SK-S002 60PCS</t>
  </si>
  <si>
    <t>SK1-S002 30PCS</t>
  </si>
  <si>
    <t>圆筒</t>
  </si>
  <si>
    <t>铜板纸</t>
  </si>
  <si>
    <t>ZURU</t>
  </si>
  <si>
    <t>库有</t>
  </si>
  <si>
    <t>ZPO2401001</t>
  </si>
  <si>
    <t>PP订单</t>
  </si>
  <si>
    <t>77555GQ2-S001</t>
  </si>
  <si>
    <t>迷你房子</t>
  </si>
  <si>
    <t>PASS</t>
  </si>
  <si>
    <t>周转箱</t>
  </si>
  <si>
    <t>无</t>
  </si>
  <si>
    <t>请留意PP当天需要至少有2箱成品完成，如有必要请提前准备好半成品，谢谢！</t>
  </si>
  <si>
    <t>Lynn</t>
  </si>
  <si>
    <t>84832-5.20</t>
  </si>
  <si>
    <t>#</t>
  </si>
  <si>
    <t>ZMPO24010</t>
  </si>
  <si>
    <t>PP</t>
  </si>
  <si>
    <t>77555-S001</t>
  </si>
  <si>
    <t>跟PP订单一起安排/麻烦按款号装箱</t>
  </si>
  <si>
    <t>sally li</t>
  </si>
  <si>
    <t>84831-5.20</t>
  </si>
  <si>
    <t>A</t>
  </si>
  <si>
    <t>30套散件</t>
  </si>
  <si>
    <t>跟PP订单一起安排/只需要全套散件，麻烦用胶袋分装好一套为一袋</t>
  </si>
  <si>
    <t>10个空PDQ</t>
  </si>
  <si>
    <t>跟PP订单一起安排/只需空PDQ+吸塑+展示公仔</t>
  </si>
  <si>
    <t>ZMPO24128</t>
  </si>
  <si>
    <t>30套</t>
  </si>
  <si>
    <t>左图中4款小散件需要组装好+配套吸塑</t>
  </si>
  <si>
    <t>84848-5.21</t>
  </si>
  <si>
    <t>ZMPO24135</t>
  </si>
  <si>
    <t>50套散件</t>
  </si>
  <si>
    <t>大货最新版本/只需要齐全套散件，麻烦用胶袋分装好一套为一袋</t>
  </si>
  <si>
    <t>84849-5.21</t>
  </si>
  <si>
    <t>pass</t>
  </si>
  <si>
    <t>大货最新版本/款号数量平均/麻烦按款号装箱/并在外箱上注明款号/请用大货/箱唛请参照邮件附件</t>
  </si>
  <si>
    <t>已入</t>
  </si>
  <si>
    <t>77555GQ1-S001</t>
  </si>
  <si>
    <t>大货最新版本/PDQ里面的产品按大货比例入PDQ/大货标准箱装箱/箱唛参照邮件附件</t>
  </si>
  <si>
    <t>迷你房子25pcsGQ2*2/箱</t>
  </si>
  <si>
    <t>ZMPO24189</t>
  </si>
  <si>
    <t>77555SK-S002</t>
  </si>
  <si>
    <t>迷你房子展示架</t>
  </si>
  <si>
    <t>大货最新版本/产品按大货比例入展示架/箱唛请参照邮件附件</t>
  </si>
  <si>
    <t>85334-6.13</t>
  </si>
  <si>
    <t>COLES SUPERMARKETS</t>
  </si>
  <si>
    <t>澳大利亚</t>
  </si>
  <si>
    <t>43092050 SYD</t>
  </si>
  <si>
    <t>4500124295-10</t>
  </si>
  <si>
    <t>77555GQ4-S001</t>
  </si>
  <si>
    <t>迷你房子GQ4/6pcs/箱</t>
  </si>
  <si>
    <t>4/15 交仓</t>
  </si>
  <si>
    <t>日期码格式：ZURU INC(BVI) 标准格式 日期：按实际生产日期
Packaging Info: 1. 包装
MA UPC PACKAGING
Remark: 1.此单出口澳大利亚，请按相应的澳新标准生产；
2.产品和包装上生产批号请按我司标准</t>
  </si>
  <si>
    <t>Lillian Li</t>
  </si>
  <si>
    <t>84798-5.17</t>
  </si>
  <si>
    <t>43092054 MEL</t>
  </si>
  <si>
    <t>4500124295-30</t>
  </si>
  <si>
    <t>43102295 BNE</t>
  </si>
  <si>
    <t>4500124295-50</t>
  </si>
  <si>
    <t>KMART AUSTRALIA LTD(NEW ZEALAND)</t>
  </si>
  <si>
    <t>新西兰</t>
  </si>
  <si>
    <t>4500125859-10</t>
  </si>
  <si>
    <t>77555GQ1-S002</t>
  </si>
  <si>
    <t>迷你房子GQ1/13PCS/箱</t>
  </si>
  <si>
    <t>有</t>
  </si>
  <si>
    <t>3/19箱唛贴纸 防盗贴纸翻单125858</t>
  </si>
  <si>
    <t>日期码格式：ZURU INC(BVI) 标准格式 日期：按实际生产日期
Packaging Info: 1.77555GQ1:MA英语UPC版本包装（首选1LUPC，如果无1L可用多语含英语UPC版本）+防盗贴纸+箱唛+箱唛贴纸(1PCS/CTN).防盗贴纸及其位置图请跟回PO#4500125858;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t>
  </si>
  <si>
    <t>Sara Wang</t>
  </si>
  <si>
    <t>84792-5.17</t>
  </si>
  <si>
    <t>OK</t>
  </si>
  <si>
    <t>KMART AUSTRALIA LTD</t>
  </si>
  <si>
    <t>4500125858-10</t>
  </si>
  <si>
    <t>3/19箱唛贴纸 防盗贴纸自行订购</t>
  </si>
  <si>
    <t>日期码格式：ZURU INC(BVI) 标准格式 日期：按实际生产日期
Packaging Info: 1.77555GQ1:MA英语UPC版本包装（首选1LUPC，如果无1L可用多语含英语UPC版本）+防盗贴纸+箱唛+箱唛贴纸(1PCS/CTN).防盗贴纸贴在球顶部空白处，大货生产前请返回位置图确认;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t>
  </si>
  <si>
    <t>84784-5.17</t>
  </si>
  <si>
    <t>4500125858-20</t>
  </si>
  <si>
    <t xml:space="preserve"> THE ENTERTAINER</t>
  </si>
  <si>
    <t>英国</t>
  </si>
  <si>
    <t>4500126251-20</t>
  </si>
  <si>
    <t>4/19 截SI</t>
  </si>
  <si>
    <t>3/19条码贴</t>
  </si>
  <si>
    <t>日期码格式：ZURU INC(BVI) 标准格式 日期：按实际生产日期
Packaging Info: MA-3L 配套包装 ，额外加一张条码贴覆盖ZURU条码
 按ZURU标准比例
Remark: *包装日期码按ZURU格式即可，请确保不迟于外箱日期码，可等于或者早于外箱日期码，必须为法定工作日。
 *订单必须经过ZURU QC验货并且通过后方可出货。
*MA版本按工厂现有最新库存即可，请注意检查产品及包装应带UKCA图标，包装显示ZURU UK LTD信息，QC同事请查核，如有问题与跟单确认。
 *条码以订单为准，请做货前先核对再安排生产 。
 *所有产品按符合欧洲标准走货，不能出带闪粉版本 ，需要是不含微塑料版本 。
 *订单出英国和西班牙市场 ，外包装必须要有英文和西班牙文警告语。</t>
  </si>
  <si>
    <t xml:space="preserve"> Sherry Lu</t>
  </si>
  <si>
    <t>84791-5.17</t>
  </si>
  <si>
    <t>77555GQ2-S001-3L</t>
  </si>
  <si>
    <t>ok</t>
  </si>
  <si>
    <t>可接受</t>
  </si>
  <si>
    <t>Smyths Toys HQ UC UK</t>
  </si>
  <si>
    <t>4500125676-10</t>
  </si>
  <si>
    <t>4/15 截SI</t>
  </si>
  <si>
    <t>贴纸以及位置图翻#450012567</t>
  </si>
  <si>
    <t>日期码格式：ZURU INC(BVI) 标准格式 日期：按实际生产日期
Packaging Info: 1.77555GQ2:MA 3L最新收缩膜+德国callout贴纸/荷兰警告语+MA 5L收藏指南+MA3LPDQ，贴纸以及位置图翻#4500125672
EAN#4894680033429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</si>
  <si>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Sheba Ye</t>
  </si>
  <si>
    <t>84789-5.17</t>
  </si>
  <si>
    <t>Smyths Toys HQ UC IE</t>
  </si>
  <si>
    <t>爱尔兰</t>
  </si>
  <si>
    <t>4500125672-10</t>
  </si>
  <si>
    <t>日期码格式：ZURU INC(BVI) 标准格式 日期：按实际生产日期
Packaging Info: 1.77555GQ2:MA 3L最新收缩膜+德国callout贴纸/荷兰警告语+MA 5L收藏指南+MA3LPDQ
UPC:4894680033429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</si>
  <si>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84788-5.17</t>
  </si>
  <si>
    <t>4500126301-10</t>
  </si>
  <si>
    <t>3/25箱唛贴纸 防盗贴纸翻单125858</t>
  </si>
  <si>
    <t>日期码格式：ZURU INC(BVI) 标准格式 日期：按实际生产日期
Packaging Info: 77555GQ1:MA英语UPC版本包装（首选1LUPC，如果无1L可用多语含英语UPC版本）+防盗贴纸+箱唛+箱唛贴纸(1PCS/CTN).防盗贴纸及其位置图请跟回PO#4500125858;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7.77555GQ1先以FCL下单，实际出货方式为LCL</t>
  </si>
  <si>
    <t xml:space="preserve"> Sara Wang</t>
  </si>
  <si>
    <t>84794-5.17</t>
  </si>
  <si>
    <t xml:space="preserve"> KMART AUSTRALIA LTD</t>
  </si>
  <si>
    <t>4500126300-10</t>
  </si>
  <si>
    <t>日期码格式：ZURU INC(BVI) 标准格式 日期：按实际生产日期
Packaging Info: 77555GQ1:MA英语UPC版本包装（首选1LUPC，如果无1L可用多语含英语UPC版本）+防盗贴纸+箱唛+箱唛贴纸(1PCS/CTN).防盗贴纸及其位置图请跟回PO#4500125858;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7.77555GQ1先以FCL下单，实际出货方式为LCL</t>
  </si>
  <si>
    <t>84793-5.17</t>
  </si>
  <si>
    <t>4500126300-20</t>
  </si>
  <si>
    <t>Zuru Germany GMBH</t>
  </si>
  <si>
    <t>德国</t>
  </si>
  <si>
    <t>4500126061-60</t>
  </si>
  <si>
    <t>77555GQ1-S002-MTS</t>
  </si>
  <si>
    <t>4/28 交仓</t>
  </si>
  <si>
    <t>3/12环保标贴纸</t>
  </si>
  <si>
    <t>日期码格式：ZURU INC(BVI) 标准格式 日期：按实际生产日期
Packaging Info: 
6.77555GQ1：MA 3L EAN版本收缩膜+一张法国和意大利环保标贴纸+MA 5L A版收藏指南；
Remark: 1.德国内销单，ZURU 验货后即可出货；
2.外箱EAN 14 条码参考：
6.77555GQ1：30193052064265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</si>
  <si>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SD45</t>
  </si>
  <si>
    <t>84902-5.25</t>
  </si>
  <si>
    <t>77555GQ1-S002-3L</t>
  </si>
  <si>
    <t>跟单同意用A版本</t>
  </si>
  <si>
    <t>Multihexa Sdn Bhd</t>
  </si>
  <si>
    <t>马来西亚</t>
  </si>
  <si>
    <t>4500126802-80</t>
  </si>
  <si>
    <t>4/25 截SI</t>
  </si>
  <si>
    <t>日期码格式：ZURU INC(BVI) 标准格式 日期：按实际生产日期
Packaging Info: 1.MA UPC包装（优先1L)+1张进口商贴纸
77555GQ2-贴纸AW、位置图待提供
Remark: 
77555GQ2-Contains UV Glue</t>
  </si>
  <si>
    <t>Emma Wu</t>
  </si>
  <si>
    <t>84876-2-5.22</t>
  </si>
  <si>
    <t>TARGET AUSTRALIA PTY LTD</t>
  </si>
  <si>
    <t>4500125613-50</t>
  </si>
  <si>
    <t>4/25入仓</t>
  </si>
  <si>
    <t>4/3外箱贴纸</t>
  </si>
  <si>
    <t>日期码格式：ZURU INC(BVI) 标准格式 日期：按实际生产日期
Packaging Info: 1.77555GQ1:MA英语UPC 版本包装 (优先1L，如无1L，可用3L),箱唛+外箱贴纸
Remark: 1.客人要求箱唛不可出现手写内容（流水号除外），箱唛印的重量和实际差异不超3%，且不可手写;
2.此单去澳大利亚，请按相应澳新标准生产;
3.使用TARGET客版封箱胶封顶，顶部两侧以及底部均用普通封箱胶，工字型封箱
4.外箱需要贴客户的SSCC LABEL，SSCC LABEL 由ZURU在货期前两周提供文档,由工厂订购，请贴在正唛右下角（封箱胶纸不能挡住贴纸内容。）；
5.产品和包装上要有tracking label信息：格式为Zuru标准格式（可以自行调整具体年月日生产日期,避开节假期日）
6.请务必按时完货，验货PASS后请按时送货入货代指定仓库，如果晚了导致船期Delay将会有罚金产生或者客户要求空运，所产生的罚金和空运费由工厂承担
7.Ratio：
77555GQ1先以FCL下单，实际出货方式为LCL</t>
  </si>
  <si>
    <t>84922-5.25</t>
  </si>
  <si>
    <t>4500126567-40</t>
  </si>
  <si>
    <t>4月23日-4月26日交仓</t>
  </si>
  <si>
    <t>4/3箱唛贴纸 防盗贴纸翻单125858</t>
  </si>
  <si>
    <t>日期码格式：ZURU INC(BVI) 标准格式 日期：按实际生产日期
Packaging Info: 1.77555GQ1:MA英语UPC版本包装（首选1LUPC，如果无1L可用多语含英语UPC版本）+防盗贴纸+箱唛+箱唛贴纸(1PCS
/CTN).77555GQ1防盗贴纸及其位置图请跟回PO#4500125858;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
8.77555GQ1:先以FCL下单，实际出货方式为LCL</t>
  </si>
  <si>
    <t>84919-5.25</t>
  </si>
  <si>
    <t>THE FARMERS' TRADING COMPANY LIMITE</t>
  </si>
  <si>
    <t>4500125725-10</t>
  </si>
  <si>
    <t>3/19价格贴纸</t>
  </si>
  <si>
    <t>日期码格式：ZURU INC(BVI) 标准格式 日期：按实际生产日期
Packaging Info: 1.MA PKG，优先1 L+可移材质价格贴纸
Remark: Contains UV Glue</t>
  </si>
  <si>
    <t>Coral Wu</t>
  </si>
  <si>
    <t>84790-5.17</t>
  </si>
  <si>
    <t>MTA Trade</t>
  </si>
  <si>
    <t>哈萨克斯坦</t>
  </si>
  <si>
    <t>4500124111-10</t>
  </si>
  <si>
    <t>4/24走货</t>
  </si>
  <si>
    <t>日期码格式：ZURU INC(BVI) 标准格式 日期：按实际生产日期
Packaging Info: 1. 1L MA 最新收缩膜+ 进口商贴纸， MA 指南。
Remark:</t>
  </si>
  <si>
    <t>Ann Zhang</t>
  </si>
  <si>
    <t>84743-5.14</t>
  </si>
  <si>
    <t>SMYTHS TOYS HQ UC</t>
  </si>
  <si>
    <t>法国</t>
  </si>
  <si>
    <t>236396</t>
  </si>
  <si>
    <t>4500126738-10</t>
  </si>
  <si>
    <t>4/23截SI</t>
  </si>
  <si>
    <t>贴纸翻单125672</t>
  </si>
  <si>
    <t>日期码格式：ZURU INC(BVI) 标准格式 日期：按实际生产日期
Packaging Info: 1.77555GQ2:MA 3L 收缩膜+1张德国CALLOUT&lt;(&gt;&amp;&lt;)&gt;荷兰警告语贴纸(含法国回收logo)翻4500125672+MA 3L PDQ
Remark: 1、此单出法国，所有包装都需要含有法语&lt;(&gt;&amp;&lt;)&gt;法国回收logo, 需要满足Zuru Standard欧洲标准测试要求；
2、请准时出货，推期会有罚款；
3、出法国的产品需不含微塑料；
4、有出口法国的产品, 法规规定禁止在包装和公众用的印刷品中使用含有矿物油的物质，包装印刷油墨中含有的MOAH/MOSH的质量浓度不能超过1%, 否则出货到法
国被抽检出现问题, 供应商需要对此负责。</t>
  </si>
  <si>
    <t>Ula Zhao</t>
  </si>
  <si>
    <t>84964-5.28</t>
  </si>
  <si>
    <t>4500126643-20</t>
  </si>
  <si>
    <t>4/29交仓</t>
  </si>
  <si>
    <t>日期码格式：ZURU INC(BVI) 标准格式 日期：按实际生产日期
Packaging Info: 
2.77555GQ1:MA英语UPC版本包装（首选1LUPC，如果无1L可用多语含英语UPC版本）+防盗贴纸+箱唛+箱唛贴纸(1PCS/CTN);77555GQ1防盗贴纸及位置图跟
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
77515GQ1-S003:3PCS AG13 Batteries(Included);</t>
  </si>
  <si>
    <t>84785-5.17</t>
  </si>
  <si>
    <t>WAL-MART CANADA CORP.</t>
  </si>
  <si>
    <t>加拿大</t>
  </si>
  <si>
    <t>4500126515-30</t>
  </si>
  <si>
    <t>77555GQ2-S002</t>
  </si>
  <si>
    <t>4/24抽办10%</t>
  </si>
  <si>
    <t>5/24 截SI</t>
  </si>
  <si>
    <t>日期码格式：ZURU INC(BVI) 标准格式 日期：按实际生产日期
Packaging Info: 
#77555GQ2: MA3L,PDQ(25装)+客版3L,UPC条码收缩膜(UPC: 193052064264)+MA5L收藏指南
Remark: 
2. 带电池的产品需使用英法双语电池(纽扣电池除外)；
3. 此单有箱唛;
4. 此单需要第三方验货，烦请多备包装物;
5. 此单需安排大货样进行签办，样品数量见下：
- #77555GQ2: 2pcsPDQ+3pcs大货球+2套光身办；
6. 此单##77555,2024/4/24需安排抽办进行产中测试；抽办数量：#77555: 各4pcs大货球+4套光身办；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</si>
  <si>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Monica Zhou</t>
  </si>
  <si>
    <t>84951-5.27</t>
  </si>
  <si>
    <t>77555GQ2-S002-3L-CA</t>
  </si>
  <si>
    <t>NO</t>
  </si>
  <si>
    <t>4500126609-40</t>
  </si>
  <si>
    <t>日期码格式：ZURU INC(BVI) 标准格式 日期：按实际生产日期
Packaging Info: 1.77555GQ1:MA英语UPC版本包装（首选1LUPC，如果无1L可用多语含英语UPC版本）+防盗贴纸+箱唛+箱唛贴纸(1PCS
 /CTN);77555GQ1防盗贴纸及位置图跟回PO#4500125858;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t>
  </si>
  <si>
    <t>84783-2-5.17</t>
  </si>
  <si>
    <t>UPD, INC.</t>
  </si>
  <si>
    <t>美国</t>
  </si>
  <si>
    <t>4500124932-20</t>
  </si>
  <si>
    <t>4/30 截SI</t>
  </si>
  <si>
    <t>日期码格式：ZURU INC(BVI) 标准格式 日期：按实际生产日期
Packaging Info: 1. 包装方式：MA UPC 优先1L 最新包装，出口美国
Remark: 2. 外箱箱唛红色和黑色双色印刷
3. 产品和包装上印刷tracking code信息，格式为ZURU常规</t>
  </si>
  <si>
    <t>Iris.yuan</t>
  </si>
  <si>
    <t>84787-5.17</t>
  </si>
  <si>
    <t>4500126972-10</t>
  </si>
  <si>
    <t>77555SK1-S002-MTS</t>
  </si>
  <si>
    <t>4/26 截SI</t>
  </si>
  <si>
    <t>贴纸翻单</t>
  </si>
  <si>
    <t>日期码格式：ZURU INC(BVI) 标准格式 日期：按实际生产日期
Packaging Info: 1.77555SK1：MA 3L 展示架+MA 3L+5L Warnign-A 版EAN 收缩膜+一张意大利环保标贴纸（翻单4500126061）+MA 5L收藏指南；
Remark: "1.德国内销单，ZURU 验货后即可出货；
2.外箱EAN 14 条码参考：
77555SK1：40193052064262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</si>
  <si>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85032-5.31</t>
  </si>
  <si>
    <t>77555SK1-S002-3L</t>
  </si>
  <si>
    <t>AMAZON UK</t>
  </si>
  <si>
    <t>15NB9NCZ</t>
  </si>
  <si>
    <t>4500124874-280</t>
  </si>
  <si>
    <t>5/12 截SI</t>
  </si>
  <si>
    <t>空白外箱（加印带Zuru字样的最新logo</t>
  </si>
  <si>
    <t>3/28 SSCC</t>
  </si>
  <si>
    <t>日期码格式：ZURU INC(BVI) 标准格式 日期：按实际生产日期
Packaging Info: Amazon UK:
4. 77555: 24 PCS/CTN; MA 1L A收缩膜+1张贴纸(含IT/FR sorting label+法德意西警告语)+MA 其他最新包装；
13. 验货时间不迟于2024/5/6；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</si>
  <si>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Crystal Chen</t>
  </si>
  <si>
    <t>84893-3-5.23</t>
  </si>
  <si>
    <t>Amazon EU SARL, Ndl Deutschland</t>
  </si>
  <si>
    <t>86OS76HQ</t>
  </si>
  <si>
    <t>4500125765-20</t>
  </si>
  <si>
    <t>5/12走货</t>
  </si>
  <si>
    <t>日期码格式：ZURU INC(BVI) 标准格式 日期：按实际生产日期
Packaging Info: Amazon DE
2. 77555: 24 PCS/CTN; MA 1L A收缩膜+1张贴纸(含IT/FR sorting label+法德意西警告语)+MA 其他最新包装；参考翻单PO#4500124874;
15. 验货日期不得晚于2024/5/6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</si>
  <si>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84892-5.23</t>
  </si>
  <si>
    <t>B</t>
  </si>
  <si>
    <t>AMAZON FR</t>
  </si>
  <si>
    <t>7DWFS9RB</t>
  </si>
  <si>
    <t>4500125756-130</t>
  </si>
  <si>
    <t>日期码格式： ZURU INC(BVI) 标准格式 日期：按实际生产日期
Packaging Info: Amazon FR:
13. 77555 2pcs/pvc tube, 12tubes/ctn; MA 1L A收缩膜+MA 其他最新包装+客版3L(5L warning)PVC tube彩卡+1张贴纸(含IT sorting label)；参考翻
单PO#4500124874;
14. 验货日期不得晚于2024/5/6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</si>
  <si>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84996-2-5.29</t>
  </si>
  <si>
    <t xml:space="preserve"> Amazon ES</t>
  </si>
  <si>
    <t>西班牙</t>
  </si>
  <si>
    <t>1GGHBQLY</t>
  </si>
  <si>
    <t>4500125759-160</t>
  </si>
  <si>
    <t>5/8 截SI</t>
  </si>
  <si>
    <t>日期码格式：ZURU INC(BVI) 标准格式 日期：按实际生产日期
Packaging Info: Amazon ES
 11. 77555: 24 PCS/CTN; MA 1L A收缩膜+1张贴纸(含IT/FR sorting label+法德意西警告语)+MA 其他最新包装；参考翻单PO#4500124874;
 装；参考翻单PO#4500124874;
14. 验货日期不得晚于2024/5/6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</si>
  <si>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84998-5.29</t>
  </si>
  <si>
    <t>THE WAREHOUSE LIMITED</t>
  </si>
  <si>
    <t>cus
po#28351566</t>
  </si>
  <si>
    <t>4500127059-10</t>
  </si>
  <si>
    <t>日期码格式：ZURU INC(BVI) 标准格式 日期：按实际生产日期
Packaging Info: MA PKG, 优先1L
Remark: 1.此单出两个港口， 10行出AKL，20行出LYT
2.non-glitter version
3.Contains UV Glue</t>
  </si>
  <si>
    <t>85033-5.31</t>
  </si>
  <si>
    <t>cus
po#28351567</t>
  </si>
  <si>
    <t>4500127059-20</t>
  </si>
  <si>
    <t>TARGET US</t>
  </si>
  <si>
    <t>0086-6047144-3890</t>
  </si>
  <si>
    <t>4500124427-10</t>
  </si>
  <si>
    <t>5/14 截SI</t>
  </si>
  <si>
    <t>4/6客供</t>
  </si>
  <si>
    <t>日期码格式：ZURU INC(BVI) 标准格式 日期：按实际生产日期
Packaging Info: 产品包装MA 1L (UPC 版), MA 1L 收缩膜, MA 1L PDQ;
Remark: 1. 77555GQ2-S002-MINI BRANDS-HOME MINI BRANDS-SERIES 1-CAPSULE,25PCS/Gravity PDQ, 25PCS/PDQ/CTN
2. 产品包装MA 1L (UPC 版), MA 1L 收缩膜(产品UPC 显示 193052064264), MA 1L PDQ;
3. 外箱正唛左上角位置粘贴条码箱贴纸，每箱只贴一张，由ZURU订购。来料贴纸上显示的客户DPCI# 086-02-1571， UPC显示10193052064261;
4. 外箱正唛箱唛内容右侧需贴一张Event label，内容显示Toys Set Date：7/21/2024，工厂自行订购
5. 产品和包装上印刷 tracking code信息，格式为ZURU常规格式;
6. 出货方式：货代自提</t>
  </si>
  <si>
    <t>Holly Zheng</t>
  </si>
  <si>
    <t>84861-5.22</t>
  </si>
  <si>
    <t>2HAGJO5P</t>
  </si>
  <si>
    <t>4500124874-190</t>
  </si>
  <si>
    <t>77584-S001</t>
  </si>
  <si>
    <t>迷你房子*2</t>
  </si>
  <si>
    <t>日期码格式：ZURU INC(BVI) 标准格式 日期：按实际生产日期
Packaging Info: Amazon UK:
5. 77584: 77555 2pcs/pvc tube, 12tubes/ctn; MA 1L A收缩膜+MA 其他最新包装+客版PVC tube彩卡；
13. 验货时间不迟于2024/5/6；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</si>
  <si>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84893-2-5.23</t>
  </si>
  <si>
    <t>77584-S001-3L</t>
  </si>
  <si>
    <t>按单</t>
  </si>
  <si>
    <t>1JTS9KEL</t>
  </si>
  <si>
    <t>4500125765-220</t>
  </si>
  <si>
    <t>日期码格式：ZURU INC(BVI) 标准格式 日期：按实际生产日期
Packaging Info: Amazon DE
12. 77584: 77555 2pcs/pvc tube, 12tubes/ctn; MA 1L A收缩膜+MA 其他最新包装+客版3L(5L warning)PVC tube彩卡+1张贴纸(含IT sorting label)；参考翻
单PO#4500124874;
装；参考翻单PO#4500124874;
15. 验货日期不得晚于2024/5/6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</si>
  <si>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84892-2-5.23</t>
  </si>
  <si>
    <t>637Z7ANX</t>
  </si>
  <si>
    <t>4500125756-180</t>
  </si>
  <si>
    <t>日期码格式： ZURU INC(BVI) 标准格式 日期：按实际生产日期
Packaging Info: Amazon FR:;
13. 77584: 2pcs/pvc tube, 12tubes/ctn; MA 1L A收缩膜+MA 其他最新包装+客版3L(5L warning)PVC tube彩卡+1张贴纸(含IT sorting label)；参考翻
单PO#4500124874;
14. 验货日期不得晚于2024/5/6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</si>
  <si>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84996-3-5.29</t>
  </si>
  <si>
    <t>67P5TL9P</t>
  </si>
  <si>
    <t>4500125759-60</t>
  </si>
  <si>
    <t>日期码格式：ZURU INC(BVI) 标准格式 日期：按实际生产日期
Packaging Info: Amazon ES
 6. 77584: 77555 2pcs/pvc tube, 12tubes/ctn; MA 1L A收缩膜+MA 其他最新包装+客版3L(5L warning)PVC tube彩卡+1张贴纸(含IT sorting label)；参考翻单P
 O#4500124874;
 14. 验货日期不得晚于2024/5/6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</si>
  <si>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MEIJER</t>
  </si>
  <si>
    <t>Meijer客户PO
215730893</t>
  </si>
  <si>
    <t>4500126973-60</t>
  </si>
  <si>
    <t>日期码格式：ZURU INC(BVI) 标准格式 日期：按实际生产日期
Packaging Info: 1. MA UPC 包装
2. 客人指定箱唛排版
Remark: 出货前 Zuru QC 验货</t>
  </si>
  <si>
    <t>Sophia Zhou</t>
  </si>
  <si>
    <t>Meijer客户PO
215730899</t>
  </si>
  <si>
    <t>4500126975-60</t>
  </si>
  <si>
    <t>5/9 截SI</t>
  </si>
  <si>
    <t>4500127870-10</t>
  </si>
  <si>
    <t>4/17箱唛贴纸 防盗贴纸翻单125858</t>
  </si>
  <si>
    <t>日期码格式：ZURU INC(BVI) 标准格式 日期：按实际生产日期
Packaging Info: 77555GQ1:MA英语UPC版本包装（首选1LUPC，如果无1L可用多语含英语UPC版本）+防盗贴纸+箱唛+箱唛贴纸(1PCS/CTN).防盗贴纸及其位置图请跟回PO#4500125858;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7.77555GQ1先以FCL下单，实际出货方式为LCL</t>
  </si>
  <si>
    <t>84786-5.17</t>
  </si>
  <si>
    <t xml:space="preserve">ok </t>
  </si>
  <si>
    <t>4500127869-30</t>
  </si>
  <si>
    <t>5/8交仓</t>
  </si>
  <si>
    <t>日期码格式：ZURU INC(BVI) 标准格式 日期：按实际生产日期
Packaging Info: 
3.77555GQ1:MA英语UPC版本包装（首选1LUPC，如果无1L可用多语含英语UPC版本）+防盗贴纸+箱唛+箱唛贴纸(1PCS/CTN).防盗贴纸及其位置图请跟回PO#4500125858;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
8. 77555GQ1先以FCL下单，实际出货方式为LCL</t>
  </si>
  <si>
    <t>84795-5.17</t>
  </si>
  <si>
    <t>WAL-MART STORES INC. USA</t>
  </si>
  <si>
    <t>0829160148</t>
  </si>
  <si>
    <t>4500129394-10</t>
  </si>
  <si>
    <t>77555SLB-S002</t>
  </si>
  <si>
    <t>抽板时间5/7 5/17 BV</t>
  </si>
  <si>
    <t>6/11 截SI</t>
  </si>
  <si>
    <t>4/26艾利贴纸+普通贴纸+RFID贴纸</t>
  </si>
  <si>
    <t>日期码格式：ZURU DGYYYYMMDD CHINA(日期避开周末和法定节假日即可） 日期：按实际生产日期
Packaging Info: 77555SLB-S002
1.包装要求：
MA 1L收缩膜+ 客版 收藏指南+客版 1L PDQ
每pcs产品上要贴1张RFID贴纸，贴纸由ZURU提供，贴纸位置请严格按照我们签回的签板；
Remark: 77555SLB-S002
1.包装要求：
MA 1L收缩膜+ 客版 收藏指南+客版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此单需要抽板和验货，预计抽板时间5/7，请多备料
7. 以slip sheet出货， 12pcs/CTN，77555SLB-S002:1152pcs/96CTN/Slip Sheet</t>
  </si>
  <si>
    <t>Iris Huang</t>
  </si>
  <si>
    <t>85327-6.13</t>
  </si>
  <si>
    <r>
      <rPr>
        <sz val="11"/>
        <color rgb="FF0000FF"/>
        <rFont val="Arial"/>
        <charset val="0"/>
      </rPr>
      <t xml:space="preserve">4/10 </t>
    </r>
    <r>
      <rPr>
        <sz val="11"/>
        <color rgb="FF0000FF"/>
        <rFont val="宋体"/>
        <charset val="0"/>
      </rPr>
      <t>已放</t>
    </r>
  </si>
  <si>
    <t>0086-7418417-3890</t>
  </si>
  <si>
    <t>4500124422-10</t>
  </si>
  <si>
    <t>5/12出货</t>
  </si>
  <si>
    <t>84862-5.22</t>
  </si>
  <si>
    <t>ZMPO24287</t>
  </si>
  <si>
    <t>11款散件每款各300PCS</t>
  </si>
  <si>
    <t>左图中11款散件每款各300PCS/共308PCS/麻烦同款装一个袋子/箱唛参照邮件附件</t>
  </si>
  <si>
    <t>85014-5.29</t>
  </si>
  <si>
    <t>2款散件每款各300PCS</t>
  </si>
  <si>
    <t>左图中2款散件每款各300PCS/共600PCS/麻烦同款装一个袋子/箱唛参照邮件附件</t>
  </si>
  <si>
    <t>左图中款散件/此款散件是要组装好的/箱唛参照邮件附件</t>
  </si>
  <si>
    <t>0829160147</t>
  </si>
  <si>
    <t>4500129393-10</t>
  </si>
  <si>
    <t>5/17 BV</t>
  </si>
  <si>
    <t>5/20交仓</t>
  </si>
  <si>
    <t>日期码格式：ZURU DGYYYYMMDD CHINA(日期避开周末和法定节假日即可） 日期：按实际生产日期
Packaging Info: 77555SLB-S002
1.包装要求：
MA 1L收缩膜+ 客版 收藏指南+客版 1L PDQ
每pcs产品上要贴1张RFID贴纸，贴纸由ZURU提供，贴纸位置请严格按照我们签回的签板；
Remark: 77555SLB-S002
1.包装要求：
MA 1L收缩膜+ 客版 收藏指南+客版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12pcs/CTN，77555SLB-S002:1152pcs/96CTN/Slip Sheet</t>
  </si>
  <si>
    <t>Estate Chen</t>
  </si>
  <si>
    <t>84888-5.23</t>
  </si>
  <si>
    <t>0829160146</t>
  </si>
  <si>
    <t>4500129395-10</t>
  </si>
  <si>
    <t>5/24 BV</t>
  </si>
  <si>
    <t>5/31 截SI</t>
  </si>
  <si>
    <t>85028-5.30</t>
  </si>
  <si>
    <t>0829160179</t>
  </si>
  <si>
    <t>4500129396-10</t>
  </si>
  <si>
    <t>85139-6.5</t>
  </si>
  <si>
    <t>0829160166</t>
  </si>
  <si>
    <t>4500129396-20</t>
  </si>
  <si>
    <t>6/4 截SI</t>
  </si>
  <si>
    <t>Importadora Sudamericana &amp; Generac</t>
  </si>
  <si>
    <t>阿根廷</t>
  </si>
  <si>
    <t>4500126680-20</t>
  </si>
  <si>
    <t>4/7进口商贴纸</t>
  </si>
  <si>
    <t>日期码格式：ZURU INC(BVI) 标准格式 日期：按实际生产日期
Packaging Info: 
77555:MA 1L包装+进口商贴纸+箱唛
Remark:</t>
  </si>
  <si>
    <t>Ava Liang</t>
  </si>
  <si>
    <t>84796-5.17</t>
  </si>
  <si>
    <t>ROFU Kinderland Spielwarenhandelsge</t>
  </si>
  <si>
    <t>4500126384-110</t>
  </si>
  <si>
    <t>5/15 截SI</t>
  </si>
  <si>
    <t>4/20客供价格贴纸 3/21EAN 条码贴+德语警告语贴</t>
  </si>
  <si>
    <t>日期码格式：ZURU INC(BVI) 标准格式 日期：按实际生产日期
Packaging Info: 
77555GQ1:MA 1L 收缩膜+EAN 条码贴纸+德语警告语贴纸+客供价格贴纸+MA 5L 收藏指南+MA B版纸袋+德语警告语贴纸+MA 1L PDQ
Remark: 1. 无闪粉版本
2. 此单需要传验货图片给客户，待客人放货后才能安排走货，请在5/13前提供验货图片
3.需准时完成生产，推期出货会有罚款。</t>
  </si>
  <si>
    <t>Amy Xiao</t>
  </si>
  <si>
    <t>85071-5.31</t>
  </si>
  <si>
    <t>4500128518-50</t>
  </si>
  <si>
    <t>5/15 交仓</t>
  </si>
  <si>
    <t>4/22箱唛贴纸 防盗贴纸翻单125858</t>
  </si>
  <si>
    <t>日期码格式：ZURU INC(BVI) 标准格式 日期：按实际生产日期
Packaging Info: 1.77555GQ1:MA英语UPC版本包装（首选1LUPC，如果无1L可用多语含英语UPC版本）+防盗贴纸+箱唛+箱唛贴纸(1PC/CTN).;77555GQ1防盗贴纸及其位置图请跟回PO#4500125858;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t>
  </si>
  <si>
    <t>85137-6.5</t>
  </si>
  <si>
    <t>4500128517-50</t>
  </si>
  <si>
    <t>日期码格式：ZURU INC(BVI) 标准格式 日期：按实际生产日期
Packaging Info: 1.77555GQ1:MA英语UPC版本包装（首选1LUPC，如果无1L可用多语含英语UPC版本）+防盗贴纸+箱唛+箱唛贴纸(1PC/CTN).77555GQ1防盗贴纸及其位置图请跟回PO#4500125858;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
77555GQ1先以FCL下单，实际出货方式为LCL</t>
  </si>
  <si>
    <t>85136-6.5</t>
  </si>
  <si>
    <t>IMPORTADORA CHICOCOS</t>
  </si>
  <si>
    <t>玻利维亚</t>
  </si>
  <si>
    <t>4500126134-100</t>
  </si>
  <si>
    <t>5/16 截SI</t>
  </si>
  <si>
    <t xml:space="preserve">日期码格式：ZURU INC(BVI) 标准格式 日期：按实际生产日期
Packaging Info: 
77555GQ2::MA 1L包装+箱唛，无进口商贴纸
</t>
  </si>
  <si>
    <t>84797-2-5.17</t>
  </si>
  <si>
    <t>B&amp;M RETAIL LIMITED</t>
  </si>
  <si>
    <t>4500127087-1
01422807/1</t>
  </si>
  <si>
    <t>4500127087-10</t>
  </si>
  <si>
    <t>5/20 截SI</t>
  </si>
  <si>
    <t>日期码格式：ZURU INC(BVI) 标准格式 日期：按实际生产日期
Packaging Info: MA-1L配套包装
订单对应客户2个PO ，备注有显示 ，注意分开做货走柜，混装会有罚款，请注意。
Remark: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*涉及到硼的，请使用低硼版本</t>
  </si>
  <si>
    <t>Sherry Lu</t>
  </si>
  <si>
    <t>84863-5.22</t>
  </si>
  <si>
    <t>COOP NORGE HANDEL AS - DOM</t>
  </si>
  <si>
    <t>挪威</t>
  </si>
  <si>
    <t>4500128658-10</t>
  </si>
  <si>
    <t>5/16第三方已出样板</t>
  </si>
  <si>
    <t>6/2出货</t>
  </si>
  <si>
    <t>4/24警告语贴纸</t>
  </si>
  <si>
    <t>日期码格式：ZURU INC(BVI) 标准格式 日期：按实际生产日期
Packaging Info: 77555GQ1:MA EAN 3L+1警告语贴纸
Remark: 1/ 工厂货号77555GQ1-客户货号7223866-彩盒条码4894680033429-外箱条码10193052064261
2/ 配比：
3/ 产品和包装要求无硼无香，包装不能含有PVC
4/ 如有微塑料，必须合规欧洲标准，闪粉也是微塑料的一种，目前仅接受三张方式1.去除，2.用可降解材料，和3. 永久封印在固体。
5/ 此订单有第三方验货，每款各需要3套签样，请4-25前寄出并告知单号</t>
  </si>
  <si>
    <t>Zoe Zhou</t>
  </si>
  <si>
    <t>85142-6.5</t>
  </si>
  <si>
    <t>4500127087-2
01422809/1</t>
  </si>
  <si>
    <t>4500127087-20</t>
  </si>
  <si>
    <t>ASDA STORES LTD</t>
  </si>
  <si>
    <t>4500127552-50</t>
  </si>
  <si>
    <t>77555SLB-S001</t>
  </si>
  <si>
    <t>5/21 截SI</t>
  </si>
  <si>
    <t>4/10slip sheet贴纸</t>
  </si>
  <si>
    <t>日期码格式：ZURU INC(BVI) 标准格式 日期：按实际生产日期
Packaging Info:
5.77555SLB
77555GQ1-S002：MA最新1L UPC包装
UPC#193052064264, 请先检查条码是否正确再安排做货；
Slip sheet:13pcs/PDQ/CTN 15*5H=75CTN/SLB=975pcs/Slip Sheet,一共需要15套slip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需要符合欧洲标准不能含有闪粉和微塑料，否则不和法规会有客诉产生</t>
  </si>
  <si>
    <t>84889-2-5.23</t>
  </si>
  <si>
    <t>ZURU LLC</t>
  </si>
  <si>
    <t>4500127809-20</t>
  </si>
  <si>
    <t>77555-S001-MTS</t>
  </si>
  <si>
    <t>5/27 截SI</t>
  </si>
  <si>
    <t>日期码格式：ZURU INC(BVI) 标准格式 日期：按实际生产日期
Packaging Info: 
77555：MA1L 收缩膜+5L收藏指南
Remark: 1.Amazon domestic 订单，外箱加印箱唛 （跟单提供）。出口美国。外箱最长边不能超过25" （超过了，case pack只能为1). QC验货要检查这一点，不符合要求
的大货，一律不接受。
2.无第三方验货/测试要求。
3.日期码使用ZURU标准版本。</t>
  </si>
  <si>
    <t>SD24</t>
  </si>
  <si>
    <t>84948-5.27</t>
  </si>
  <si>
    <t>4500127809-30</t>
  </si>
  <si>
    <t>77584-S001-MTS</t>
  </si>
  <si>
    <t>日期码格式：ZURU INC(BVI) 标准格式 日期：按实际生产日期
Packaging Info: 
77584：2PK 77555入PVC圆桶，77555 MA 1L不带UPC，跟单提供空白贴纸覆盖UPC，铜版纸图稿跟Amazon UK/EU PO 4500124874
Remark: 1.Amazon domestic 订单，外箱加印箱唛 （跟单提供）。出口美国。外箱最长边不能超过25" （超过了，case pack只能为1). QC验货要检查这一点，不符合要求
的大货，一律不接受。
2.无第三方验货/测试要求。
3.日期码使用ZURU标准版本。</t>
  </si>
  <si>
    <r>
      <rPr>
        <sz val="11"/>
        <color rgb="FF0000FF"/>
        <rFont val="Arial"/>
        <charset val="0"/>
      </rPr>
      <t>4/10</t>
    </r>
    <r>
      <rPr>
        <sz val="11"/>
        <color rgb="FF0000FF"/>
        <rFont val="宋体"/>
        <charset val="0"/>
      </rPr>
      <t>已放</t>
    </r>
  </si>
  <si>
    <t>AMAZON.COM.DEDC,LLC</t>
  </si>
  <si>
    <t>8EIBP2ZW</t>
  </si>
  <si>
    <t>4500132026-10</t>
  </si>
  <si>
    <t>消耗127809减少的物料</t>
  </si>
  <si>
    <t>5/20 出货</t>
  </si>
  <si>
    <t>外箱正面印ZURU Logo+侧面印item#（订单上显示的SKU#)+carton size(以工厂实际尺寸为准,单位: inch) +MADE IN CHINA</t>
  </si>
  <si>
    <t>55/10SSCC Label+UPC贴纸</t>
  </si>
  <si>
    <t>日期码格式：ZURU INC(BVI) 标准格式 日期：按实际生产日期
Packaging Info:77584：2PK 77555入PVC圆桶，77555 MA 1L+空白贴纸覆盖UPC，空白贴纸+铜版纸图稿跟翻单4500127809。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</si>
  <si>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Agnes Zheng</t>
  </si>
  <si>
    <t>85590-6.27</t>
  </si>
  <si>
    <t>4GIJ32CH</t>
  </si>
  <si>
    <t>4500132026-20</t>
  </si>
  <si>
    <t>8HFU6MIU</t>
  </si>
  <si>
    <t>4500132026-30</t>
  </si>
  <si>
    <t>1WBLV82L</t>
  </si>
  <si>
    <t>4500132026-40</t>
  </si>
  <si>
    <t>TOY KINGDOM (PTY) LTD</t>
  </si>
  <si>
    <t>南非</t>
  </si>
  <si>
    <t>4500127529-10</t>
  </si>
  <si>
    <t>5/23 截SI</t>
  </si>
  <si>
    <t>日期码格式：ZURU INC(BVI) 标准格式 日期：按实际生产日期
Packaging Info: MA PKG, 优先1L
Remark:
Order</t>
  </si>
  <si>
    <t>Doris Shou</t>
  </si>
  <si>
    <t>85031-5.31</t>
  </si>
  <si>
    <t>77555SK1-S002</t>
  </si>
  <si>
    <t>4500126515-40</t>
  </si>
  <si>
    <t xml:space="preserve"> 
5457827</t>
  </si>
  <si>
    <t>4500128705-10</t>
  </si>
  <si>
    <t>5/27 客上柜</t>
  </si>
  <si>
    <t>5/2客供条码箱贴纸</t>
  </si>
  <si>
    <t>日期码格式：ZURU INC(BVI) 标准格式 日期：按实际生产日期
Packaging Info: 产品MA包装 (UPC 版), MA 1L 收缩膜, MA 1L PDQ;
Remark: 1. 77555GQ2-S002-MINI BRANDS-HOME MINI BRANDS-SERIES 1-CAPSULE,25PCS/Gravity PDQ, 25PCS/PDQ/CTN
2. 产品MA包装 (UPC 版), MA 1L 收缩膜(产品UPC 显示 193052064264), MA 1L PDQ;
3. 外箱正唛左上角位置粘贴条码箱贴纸，每箱只贴一张，由ZURU订购。来料贴纸上显示的客户DPCI# 086-02-1571， UPC显示10193052064261;
4. 产品和包装上印刷 tracking code信息，格式为ZURU常规格式;
5. 出货方式：货代自提</t>
  </si>
  <si>
    <t>84949-5.27</t>
  </si>
  <si>
    <t>4500129060-30</t>
  </si>
  <si>
    <t>5/22 交仓</t>
  </si>
  <si>
    <t>翻单125858</t>
  </si>
  <si>
    <t>日期码格式：ZURU INC(BVI) 标准格式 日期：按实际生产日期
Packaging Info:
3.77555GQ1:MA英语UPC版本包装（首选1LUPC，如果无1L可用多语含英语UPC版本）+防盗贴纸+箱唛+箱唛贴纸(1PCS/CTN).77
555GQ1防盗贴纸及其位置图请跟回PO#4500125858;
Remark: 1,请务必按时完货，验货并且按期送货入货代指定仓库，如果晚了导致船期Delay将会有罚金产生或者客户要求空运，所产生的罚金和空运费由工厂承担
2，SSCC外箱贴纸请同纸箱瓦楞纸方向（竖纹向）垂直，即外箱贴纸横着贴(注意条码不要被胶带粘住）;
3.外箱材质为ZURU标准；
4.此单需使用KMART封箱胶上下工字型封箱;从2019年6月起，用客户新版封箱胶带。此单需用客户新版"ANKO"封箱胶
5.此单出口澳大利亚，请按相应澳新标准生产；
6.产品和包装上生产批号的显示格式ZURU标准日期码格式
7，外箱内容不可手写
8, 箱唛+外箱贴纸
9.
10.77555GQ1:先以FCL下单，实际出货方式为LCL</t>
  </si>
  <si>
    <t>85059-5.31</t>
  </si>
  <si>
    <t>HKS Global Resources</t>
  </si>
  <si>
    <t>ship to Japan</t>
  </si>
  <si>
    <t>4500125354-70</t>
  </si>
  <si>
    <t>5/25-27交仓</t>
  </si>
  <si>
    <t>4/26UCC贴纸 4/9UPC 贴纸</t>
  </si>
  <si>
    <t>日期码格式：ZURU INC(BVI) 标准格式 日期：按实际生产日期
Packaging Info: ZURU MA 1L 最新包装+ UPC贴纸.UPC文档跟单提供，工厂采购；出口美国和日本。
Remark: 1. 日期跟踪码：产品包装及产品本身都必须有日期跟踪码，并且确保两者的日期跟踪码要一致；ZURU标准格式日期码(请自行调整具体年月日生产期，但不能为周
末）。
2. 外箱贴纸：
外箱除了需要印刷箱唛外，还需额外加贴Packing Slip 和 UCC 贴纸 各一张
Packing Slip: 每款产品第一箱的外箱都需在1面正唛右上角处贴上Packing Slip（跟单提供资料；工厂用A4纸打印）,见箱唛资料详细内容。
UCC贴纸：每个外箱的1面正唛右下角需贴一张UCC贴纸，贴纸尺寸为4*6 inch, PDF文档跟单提供,工厂采购。
注意：Packing Slip 和 UCC 贴纸 需出现在同一面上
3. 需要提供ZURU QC验货图片及验货报告给客户才能放SO出货，请QC验货时尽可能拍详细的图片。
4. 需在5月10日前寄出2套大货样给客户确认才可出货.
5. 该订单包含5个客户PO，分别出5个不同DC,详细见订单最右边栏的remarks
ship to Japan
ship to CHINO
ship to SUFFOLK
ship to Warsaw, NC (DC 60001)
ship to San Bernardino, CA (DC 70001)</t>
  </si>
  <si>
    <t>Mila Yao</t>
  </si>
  <si>
    <t>84995-5.29</t>
  </si>
  <si>
    <t>ship to CHINO</t>
  </si>
  <si>
    <t>4500125354-180</t>
  </si>
  <si>
    <t>ship to
SUFFOLK</t>
  </si>
  <si>
    <t>4500125354-290</t>
  </si>
  <si>
    <t>100PCS FOR PO#2750639 SHIP TO Warsaw, NC
FCL (DC60001);200PCS FOR Po#2750640 SHIP TO San Bernardino,CA (DC 70001)</t>
  </si>
  <si>
    <t>4500125354-360</t>
  </si>
  <si>
    <t>0829160197</t>
  </si>
  <si>
    <t>4500129386-10</t>
  </si>
  <si>
    <t>77555GQ6-S001</t>
  </si>
  <si>
    <t>5/25 BV</t>
  </si>
  <si>
    <t>5/28 截SI</t>
  </si>
  <si>
    <t>日期码格式：ZURU DGYYYYMMDD CHINA(日期避开周末和法定节假日即可） 日期：按实际生产日期
Packaging Info: 77555GQ6-S001
1.包装要求：
MA 1L收缩膜+ 客版 收藏指南+客版 1L PDQ
每pcs产品上要贴1张RFID贴纸，贴纸由ZURU提供，贴纸位置请严格按照我们签回的签板；
Remark: 77555GQ6-S001
1.包装要求：
MA 1L收缩膜+ 客版 收藏指南+客版 1L PDQ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正唛一面，在加印的时候确保条形码能扫描出来，外箱侧面任一角落加印："MADE IN CHINA" 字样；
3. 在产品上和包装上要有日期码、以及要有MADE IN CHINA和ZURU字样；
4. 产品如有扎带口要剪平，不能刮手。
5. 此单需要验货，请多备料
6. 此单以loose carton出货，12pcs/PDQ/CTN</t>
  </si>
  <si>
    <t>85009-5.29</t>
  </si>
  <si>
    <r>
      <rPr>
        <b/>
        <sz val="11"/>
        <color rgb="FF0000FF"/>
        <rFont val="Arial"/>
        <charset val="0"/>
      </rPr>
      <t xml:space="preserve">4/10 </t>
    </r>
    <r>
      <rPr>
        <b/>
        <sz val="11"/>
        <color rgb="FF0000FF"/>
        <rFont val="宋体"/>
        <charset val="0"/>
      </rPr>
      <t>已放</t>
    </r>
  </si>
  <si>
    <t>0829160188</t>
  </si>
  <si>
    <t>4500129387-10</t>
  </si>
  <si>
    <t>84950-5.27</t>
  </si>
  <si>
    <t>0829160168</t>
  </si>
  <si>
    <t>4500129397-20</t>
  </si>
  <si>
    <t>6/7 截SI</t>
  </si>
  <si>
    <t>85328-6.13</t>
  </si>
  <si>
    <t>ASIA GOAL LIMITED</t>
  </si>
  <si>
    <t>香港</t>
  </si>
  <si>
    <t>to HK</t>
  </si>
  <si>
    <t>4500127515-10</t>
  </si>
  <si>
    <t>6/3 截SI</t>
  </si>
  <si>
    <t>4/10客供警语贴纸</t>
  </si>
  <si>
    <t>日期码格式：ZURU INC(BVI) 标准格式 日期：按实际生产日期
Packaging Info: 77555GQ1出香港：MA 1L PKG+客供警语贴纸(一张贴球底部，一张贴收藏指南）详情参考HK客供贴纸位置图
77555GQ1出台湾：MA 1L PKG+警语贴纸（由工厂安排订购）
Remark: 77555GQ1出香港：1,300pcs
77555GQ1出台湾：1,820pcs</t>
  </si>
  <si>
    <t>85347-6.14</t>
  </si>
  <si>
    <t>to TW</t>
  </si>
  <si>
    <t>4500127515-20</t>
  </si>
  <si>
    <t>85072-6.3</t>
  </si>
  <si>
    <t>ZMPO24319</t>
  </si>
  <si>
    <t>大货最新版本/数量平均/麻烦按款号装箱/并在外箱上注明款号/大货标准箱装箱/箱唛请参照邮件附件;备注：请在外箱箱唛上备注新西兰柜子样板，收到样品订单后尽快安排,注意样板品质质量要求要高于大货品质要求 ，送货时必须要附带送货单(没有送货单和QC检验合格报告的仓库一律拒绝收货)，请知悉，谢谢！</t>
  </si>
  <si>
    <t>85426-6.19</t>
  </si>
  <si>
    <t>4500129001-10</t>
  </si>
  <si>
    <t>5/27出货</t>
  </si>
  <si>
    <t>箱唛请按照4500124295 更新ZURU logo 即可</t>
  </si>
  <si>
    <t>日期码格式：ZURU INC(BVI) 标准格式 日期：按实际生产日期
Packaging Info: 1. MA UPC PACKAGING
Remark: 1. 此单出澳大利亚，请按澳洲标准生产并满足当地法规要求</t>
  </si>
  <si>
    <t>85010-5.29</t>
  </si>
  <si>
    <t xml:space="preserve"> 
43559007</t>
  </si>
  <si>
    <t>4500129001-20</t>
  </si>
  <si>
    <t>4500129001-30</t>
  </si>
  <si>
    <t>0829160190</t>
  </si>
  <si>
    <t>4500129386-20</t>
  </si>
  <si>
    <t>5/28 BV</t>
  </si>
  <si>
    <t>5/30 截SI</t>
  </si>
  <si>
    <t>85324-6.13</t>
  </si>
  <si>
    <t>0829160139</t>
  </si>
  <si>
    <t>4500129397-10</t>
  </si>
  <si>
    <t>85413-6.19</t>
  </si>
  <si>
    <t>0829160196</t>
  </si>
  <si>
    <t>4500129388-10</t>
  </si>
  <si>
    <t>5/30 BV</t>
  </si>
  <si>
    <t>85325-6.13</t>
  </si>
  <si>
    <t>0829160142</t>
  </si>
  <si>
    <t>4500129398-10</t>
  </si>
  <si>
    <t>85140-6.5</t>
  </si>
  <si>
    <t>0829160144</t>
  </si>
  <si>
    <t>4500129398-20</t>
  </si>
  <si>
    <t>6/1 截SI</t>
  </si>
  <si>
    <t>85029-5.30</t>
  </si>
  <si>
    <t>0829160165</t>
  </si>
  <si>
    <t>4500129398-30</t>
  </si>
  <si>
    <t>0829160138</t>
  </si>
  <si>
    <t>4500129398-40</t>
  </si>
  <si>
    <t>85329-6.13</t>
  </si>
  <si>
    <t>AB Gee of Ripley Ltd.</t>
  </si>
  <si>
    <t>777 MAR241</t>
  </si>
  <si>
    <t>4500128489-30</t>
  </si>
  <si>
    <t>77555GQ2-S003</t>
  </si>
  <si>
    <t>日期码格式：ZURU INC(BVI) 标准格式 日期：按实际生产日期
Packaging Info:
3.77555GQ2-S003:MA 1L UPC包装
UPC#193052064264 ，请先检查条码是否正确再安排做货
Remark: 1.产品及包装需要印UKCA图标，包装需要有ZURU UK LTD/ZURU France地址信息，QC同事请核查，如有问题与跟单确认。
2. 需要符合欧洲标准不能含有闪粉和微塑料，否则不合法规会有客诉产生</t>
  </si>
  <si>
    <t>85562-6.26</t>
  </si>
  <si>
    <t>4500130307-50</t>
  </si>
  <si>
    <t>5/29 入仓</t>
  </si>
  <si>
    <t>4/29防盗贴纸+箱唛贴纸 （防盗贴纸及其位置图请跟回PO#4500125858）</t>
  </si>
  <si>
    <t>日期码格式：ZURU INC(BVI) 标准格式 日期：按实际生产日期
Packaging Info: 1.77555GQ1:MA英语UPC版本包装（首选1LUPC，如果无1L可用多语含英语UPC版本）+防盗贴纸+箱唛+箱唛贴纸(1PCS/C
TN).77555GQ1防盗贴纸及其位置图请跟回PO#4500125858;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7.RATIO:</t>
  </si>
  <si>
    <t>85057-5.31</t>
  </si>
  <si>
    <t>4500130331-50</t>
  </si>
  <si>
    <t>日期码格式：ZURU INC(BVI) 标准格式 日期：按实际生产日期
Packaging Info: 1.77555GQ1:MA英语UPC版本包装（首选1LUPC，如果无1L可用多语含英语UPC版本）+防盗贴纸+箱唛+箱唛贴纸(1PCS/CTN).77555GQ1防盗贴纸
及其位置图请跟回PO#4500125858;
Remark: 1,请务必按时完货，验货并请按期送货入货代指定仓库，如果晚了导致船期Delay将会有罚金产生或者客户要求空运，所产生的罚金和空运费由工厂承担。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外箱贴纸请同纸箱瓦楞纸方向（竖纹向）垂直，即外箱贴纸横着贴(注意条码不要被胶带粘住），贴1pc，贴1面正唛，封箱胶纸不能挡住贴纸内容。每pcs外
箱贴纸都是唯一的，不可重复粘贴，否则会有罚款产生。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7.RATIO:</t>
  </si>
  <si>
    <t>85058-5.31</t>
  </si>
  <si>
    <t>American Eagle</t>
  </si>
  <si>
    <t>4500130840-10</t>
  </si>
  <si>
    <t>5/27 入仓</t>
  </si>
  <si>
    <t>4/22 纸箱尺寸有特殊要求</t>
  </si>
  <si>
    <t>5/8客供价格贴+透明胶纸覆盖价格贴+外箱贴4/25</t>
  </si>
  <si>
    <t>日期码格式：ZURU INC(BVI) 标准格式 日期：按实际生产日期
Packaging Info: 77555 - 1704PC - MA 1L UPC 包装+客供价格贴+透明胶纸覆盖价格贴+外箱贴
77555 - 1704PC - MA 1L UPC 包装+客供价格贴+.COM 贴纸+透明胶纸覆盖价格贴和.com+外箱贴
外箱的高不能大于宽
Remark: 1. MA 1L UPC 包装+客供价格贴+外箱贴（跟单提供资料，工厂自行安排）
2. 产品和包装上印刷tracking code信息，格式为ZURU常规
3. 箱子最小的尺寸要求： 30.48 x 22.86 x 10.16cm, 最大的尺寸为 66. 04 X 45.72 X 43.18cm, 外箱的高不能大于宽，否则会有罚款，如外箱达不到要求请告
知跟单，需要调整。
4. 外箱贴纸尺寸4x6英寸，贴纸居中贴在侧面，且距离外箱底部1.5英寸，外箱胶纸不可以覆盖住贴纸上的条形码，不可以有褶皱/刮花导致扫描不出信息，否则会
有罚款.
5. 需ZURU QC 验货合格后方可出货
6. 价格贴的位置为球的顶部或者底部的空白处，不可以覆盖住重要文字以及图案.</t>
  </si>
  <si>
    <t>Camellia Lyu</t>
  </si>
  <si>
    <t>84957-5.27</t>
  </si>
  <si>
    <t>4500130840-20</t>
  </si>
  <si>
    <t>FYE</t>
  </si>
  <si>
    <t>4500129536-10</t>
  </si>
  <si>
    <t>已出样板</t>
  </si>
  <si>
    <t>5/31送仓</t>
  </si>
  <si>
    <t>4/12价格贴纸</t>
  </si>
  <si>
    <t>日期码格式：ZURU INC(BVI) 标准格式 日期：按实际生产日期
Packaging Info: 1.ZURU MA UPC 包装(优先使用1L) + 客版可移动价格贴纸, 贴纸AWS跟单稍后提供, 工厂自行订购, 出口美国。
Remark: 1.ZURU MA UPC 包装(优先使用1L) + 客版可移动价格贴纸, 贴纸AWS跟单稍后提供, 工厂自行订购, 出口美国。
2.ZURU标准日期码格式,所有产品及包装都必须带有日期码，日期码必须一致(但日期不可为周末)。
3.可移价贴需贴在产品包装背面右下角的位置。
All Pre Price Tickets should be placed on the back of the product, located in the lower right hand corner of the package
#77555GQ1-S001 $12.99
4.出货配比：
#77555GQ1-S001-MINI BRANDS-HOME MINI BRANDS-SERIES 1-CAPSULE,13PCS/Gravity PDQ, 52PCS/4PDQ/CTN</t>
  </si>
  <si>
    <t>Hailey Yu</t>
  </si>
  <si>
    <t>85141-6.5</t>
  </si>
  <si>
    <t>Smyths Toys EU HQ UC</t>
  </si>
  <si>
    <t>4500128106-10</t>
  </si>
  <si>
    <t>贴纸以及位置图翻#4500125672</t>
  </si>
  <si>
    <t>日期码格式：ZURU INC(BVI) 标准格式 日期：按实际生产日期
Packaging Info: 1.77555GQ2:MA 3L最新收缩膜+德国callout贴纸/荷兰警告语+MA 5L收藏指南+MA3LPDQ，贴纸以及位置图翻#4500125672
EAN#4894680033429
Remark: 1. 此单出德国，需要满足Zuru Standard欧洲标准测试要求；
2. 请准时出货，推期会有罚款；
3. 需要符合欧洲标准不能含有闪粉和微塑料，否则不和法规会有客诉产生</t>
  </si>
  <si>
    <t>MILLS FLEET FARM</t>
  </si>
  <si>
    <t>PO#4438440</t>
  </si>
  <si>
    <t>4500130145-10</t>
  </si>
  <si>
    <t>日期码格式：ZURU INC(BVI) 标准格式 日期：按实际生产日期
Packaging Info: 1. 包材：ZURU 最新 MA UPC 版本，出口美国;
Remark: 2. 日期跟踪码：产品包装及产品本身都必须有日期跟踪码，并且确保两者的日期跟踪码要一致；ZURU标准格式日期码(请自行调整具体年月日生产期，但不能为末
）。
3. 出货配比：
#77555GQ2-S001-MINI BRANDS-HOME MINI BRANDS-SERIES 1-CAPSULE,25PCS/Gravity PDQ, 50PCS/2PDQ/CTN;
#9297-S001-RAINBOCORNS-MONSTERCORN-SERIES1 PLUSH MEDIUM,Bulk,6pcs,No Inner,STD Color Assortment,spider:Vampire Bat:raven:cat:rat:Were wolf=1:1:1
:1:1:1
#9548-S001-PETS ALIVE - MAMA &lt;(&gt;&amp;&lt;)&gt; BABY SURPRISE - SERIES 1 - MAMA DUCK -WINDOW BOX-4 PCS/CTN;
#92106-S001- RAINBOCORN - EGGZANIA FAIRY MANIA - SERIES 1 - PLUSH SOFT LARGE - 4 PCS/CTN,92106A RHINO:92106D KOALA:92106B ELEPHANT=1:1:1
#71101-S001-ZURU ROBO ALIVE-DINO WARS-Series 1 Giant Battling T-Rex,Bulk,4pcs,No Inner,STD Color
#7149-S001-ROBO ALIVE - ROBOTIC LIZARD-SERIES 3,Bulk,12pcs,No Inner,STD Color Assortment;
#9549-S001-PETS ALIVE - MAGIC BUNNY SURPRISE - SERIES 1 - ROBOTIC BUNNY-SHRINK WRAP, 4PCS/CTN，3 assorment ratio (PINK BUNNY: White Bunny:Black
Bunny)=1:1:1</t>
  </si>
  <si>
    <t>Elsa Zheng</t>
  </si>
  <si>
    <t>85143-6.5</t>
  </si>
  <si>
    <t>4500130934-20</t>
  </si>
  <si>
    <r>
      <rPr>
        <sz val="11"/>
        <color rgb="FF0000FF"/>
        <rFont val="Arial"/>
        <charset val="0"/>
      </rPr>
      <t xml:space="preserve">5/30 </t>
    </r>
    <r>
      <rPr>
        <sz val="11"/>
        <color rgb="FF0000FF"/>
        <rFont val="宋体"/>
        <charset val="0"/>
      </rPr>
      <t>入仓</t>
    </r>
  </si>
  <si>
    <t>5/6 SSCC LABEL</t>
  </si>
  <si>
    <t>日期码格式：ZURU INC(BVI) 标准格式 日期：按实际生产日期
Packaging Info:
2.77555SK1：全套MA-1L包装+1L展示架带底座
Line20以及Line40的77555SK1为散货装运
此订单有分两种装运类型，Line10~60为散货，60~120为整柜。请注意外箱贴纸需要按贴纸文件顺序安排贴纸顺序，先贴整柜的数量，剩下的贴散货的数量。如:921
04贴纸文件第1-34页为整柜装运部分的贴纸，第35-50页为散货装运部分的贴纸。以此类推。
如不按此安排，此次出货请自行记录好外箱对应贴纸的相关信息。如客户收到后有贴纸重复或贴纸顺序记录错误等问题产生的相关费用需由工厂自己承担。
Remark: 1.客人要求箱唛不可出现手写内容（流水号除外），箱唛印的重量和实际差异不超3%，且不可手写;
2.此单去澳大利亚，请按相应澳新标准生产;
3.使用TARGET客版封箱胶封顶，顶部两侧以及底部均用普通封箱胶，工字型封箱
4.外箱需要贴客户的SSCC LABEL，SSCC LABEL 由ZURU在货期前两周提供文档,由工厂订购，请贴在侧唛（封箱胶纸不能挡住贴纸内容。）；
5.产品和包装上要有tracking label信息：格式为Zuru标准格式（可以自行调整具体年月日生产日期,避开节假期日）
6.请务必按时完货，验货PASS后请按时送货入货代指定仓库，如果晚了导致船期Delay将会有罚金产生或者客户要求空运，所产生的罚金和空运费由工厂承担.
7.LCL走货，港口数量分配信息以订舱资料为准，订舱资料会在出货时间前30天左右给到工厂；
8.客人验货大货需与签板版本一致，请QA核对签办，若大货有任何更新，请务必提前两周通知跟单并重新寄签办"。
9.散货送仓时， 尽可能有SSCC label 的一面对准车门。</t>
  </si>
  <si>
    <t>Lydia Wu</t>
  </si>
  <si>
    <t>85056R1-5.31</t>
  </si>
  <si>
    <t>4500130934-40</t>
  </si>
  <si>
    <t>4500130934-80</t>
  </si>
  <si>
    <t>85150-6.6</t>
  </si>
  <si>
    <t>4500130934-100</t>
  </si>
  <si>
    <t>WAL-MART.COM</t>
  </si>
  <si>
    <t>0832244636</t>
  </si>
  <si>
    <t>4500132365-10</t>
  </si>
  <si>
    <t>77555-S002</t>
  </si>
  <si>
    <t>6/1交仓</t>
  </si>
  <si>
    <t>箱唛翻单：4500129394</t>
  </si>
  <si>
    <t>5/10RFID贴纸</t>
  </si>
  <si>
    <t>日期码格式：ZURU DGYYYYMMDD CHINA(日期避开周末和法定节假日即可） 日期：按实际生产日期
Packaging Info: 77555-S002
1.包装要求：
MA 1L收缩膜+ 客版 收藏指南，收藏指南/箱唛翻单：4500129394
每pcs产品上要贴1张RFID贴纸，贴纸由ZURU提供，贴纸位置请严格按照我们签回的签板；
Remark: 77555-S002
1.包装要求：
MA 1L收缩膜+ 客版 收藏指南，收藏指南/箱唛翻单：4500129394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carton出货，12pcs/PDQ/CTN</t>
  </si>
  <si>
    <t>85417-6.19</t>
  </si>
  <si>
    <t>0832244647</t>
  </si>
  <si>
    <t>4500132365-20</t>
  </si>
  <si>
    <t>0832244662</t>
  </si>
  <si>
    <t>4500132365-30</t>
  </si>
  <si>
    <t>0829160184</t>
  </si>
  <si>
    <t>4500129389-10</t>
  </si>
  <si>
    <t>6/4 BV</t>
  </si>
  <si>
    <t>85326-6.13</t>
  </si>
  <si>
    <t>ADIR INTERNATIOAL/ CURACAO</t>
  </si>
  <si>
    <t>AL18Q-1</t>
  </si>
  <si>
    <t>4500128803-120</t>
  </si>
  <si>
    <t>8/15 出</t>
  </si>
  <si>
    <t>日期码格式：ZURU INC(BVI) 标准格式 日期：按实际生产日期
Packaging Info: 1. MA UPC 包装
Remark: 1. MA UPC 包装，出美国
2. ZURU 标准日期码格式
3. 整柜出货</t>
  </si>
  <si>
    <t>86814-8.15</t>
  </si>
  <si>
    <t>0829160153</t>
  </si>
  <si>
    <t>4500129399-10</t>
  </si>
  <si>
    <t>85330-6.13</t>
  </si>
  <si>
    <t>0829160195</t>
  </si>
  <si>
    <t>4500129390-10</t>
  </si>
  <si>
    <t>6/24预计船期</t>
  </si>
  <si>
    <t>85584-6.27</t>
  </si>
  <si>
    <t xml:space="preserve"> 
20040229</t>
  </si>
  <si>
    <t>4500130748-90</t>
  </si>
  <si>
    <t>6/5 交仓</t>
  </si>
  <si>
    <t>5/13防盗贴纸+箱唛贴纸.防盗贴纸及其位置图翻单125858;</t>
  </si>
  <si>
    <t>日期码格式：ZURU INC(BVI) 标准格式 日期：按实际生产日期
Packaging Info: 1.77555GQ1:MA英语UPC版本包装（首选1LUPC，如果无1L可用多语含英语UPC版本）+防盗贴纸+箱唛+箱唛贴纸(1PCS/C
TN).77555GQ1防盗贴纸及其位置图请跟回PO#4500125858;
Remark: 1,请务必按时完货，验货并且按期送货入货代指定仓库，如果晚了导致船期Delay将会有罚金产生或者客户要求空运，所产生的罚金和空运费由工厂承担
2，SSCC外箱贴纸请同纸箱瓦楞纸方向（竖纹向）垂直，即外箱贴纸横着贴(注意条码不要被胶带粘住）;
3.外箱材质为ZURU标准；
4.此单需使用KMART封箱胶上下工字型封箱;从2019年6月起，用客户新版封箱胶带。此单需用客户新版"ANKO"封箱胶
5.此单出口新西兰，请按相应澳新标准生产；
6.产品和包装上生产批号的显示格式ZURU标准日期码格式
7，外箱内容不可手写
8, 箱唛+外箱贴纸
9.</t>
  </si>
  <si>
    <t>85320-6.13</t>
  </si>
  <si>
    <t>4500130759-110</t>
  </si>
  <si>
    <t>日期码格式：ZURU INC(BVI) 标准格式 日期：按实际生产日期
Packaging Info: 
2.77555GQ1:MA英语UPC版本包装（首选1LUPC，如果无1L可用多语含英语UPC版本）+防盗贴纸+箱唛+箱唛贴纸(
1PCS/CTN).77555GQ1防盗贴纸及其位置图请跟回PO#4500125858;
Remark: 1,请务必按时完货，验货并且按期送货入货代指定仓库，如果晚了导致船期Delay将会有罚金产生或者客户要求空运，所产生的罚金和空运费由工厂承担
2，SSCC外箱贴纸请同纸箱瓦楞纸方向（竖纹向）垂直，即外箱贴纸横着贴(注意条码不要被胶带粘住）;
3.外箱材质为ZURU标准；
4.此单需使用KMART封箱胶上下工字型封箱;从2019年6月起，用客户新版封箱胶带。此单需用客户新版"ANKO"封箱胶
5.此单出口澳大利亚，请按相应澳新标准生产；
6.产品和包装上生产批号的显示格式ZURU标准日期码格式
7，外箱内容不可手写
8, 箱唛+外箱贴纸
9.</t>
  </si>
  <si>
    <t>85322-6.13</t>
  </si>
  <si>
    <t>0829160170</t>
  </si>
  <si>
    <t>4500131236-40</t>
  </si>
  <si>
    <t>6/17 截SI</t>
  </si>
  <si>
    <t>翻单</t>
  </si>
  <si>
    <t>日期码格式：ZURU DGYYYYMMDD CHINA(日期避开周末和法定节假日即可） 日期：按实际生产日期
Packaging Info: 77555SLB-S002
1.包装要求：
77555：MA 1L收缩膜+ 客版 收藏指南+客版 1L PDQ，翻单：4500129394
Remark: 77555SLB-S002
1.包装要求：
77555：MA 1L收缩膜+ 客版 收藏指南+客版 1L PDQ，翻单：4500129394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77555：12pcs/CTN，
77555SLB-S002:1152pcs/96CTN/Slip Sheet</t>
  </si>
  <si>
    <t>85414-6.19</t>
  </si>
  <si>
    <t>0829160140</t>
  </si>
  <si>
    <t>4500131236-50</t>
  </si>
  <si>
    <t>4500130496-20</t>
  </si>
  <si>
    <t>6/7 交仓</t>
  </si>
  <si>
    <t>箱唛可参考上一张单PO#4500128662</t>
  </si>
  <si>
    <t>日期码格式：ZURU INC(BVI) 标准格式 日期：按实际生产日期
Packaging Info: 1. 包装
MA UPC PACKAGING
Remark: 1.此单出口澳大利亚，请按相应的澳新标准生产；
2.产品和包装上生产批号请按我司标准
92104TQ5:MUNCHKIN(RARE): HIMALAYAN: PERSIAN: MAINE COON: RAGDOLL: RAGAMUFFIN: NORWEGIAN FOREST CAT = 2: 8: 10: 10: 10: 10: 10</t>
  </si>
  <si>
    <t>85321-6.13</t>
  </si>
  <si>
    <t>4500130496-40</t>
  </si>
  <si>
    <t>4500130496-60</t>
  </si>
  <si>
    <t>SUOMEN OSUUSKAUPPOJEN KESKUSKUNTA</t>
  </si>
  <si>
    <t xml:space="preserve">
芬兰</t>
  </si>
  <si>
    <t>4500125999-160</t>
  </si>
  <si>
    <t>6/6 第三方</t>
  </si>
  <si>
    <t>6/24 截SI</t>
  </si>
  <si>
    <t>4/7警语贴纸</t>
  </si>
  <si>
    <t>日期码格式：ZURU INC(BVI) 标准格式 日期：按实际生产日期
Packaging Info
77555：EAN包装+警语贴纸
Remark: 1，产品无硼无香不含微塑料，包装不含PVC
2，带电池出货的产品所用到的电池需要符合欧洲电池新规(EU) 2023-1542
3，71126，9548，92105，9281，92106，9549，92108，92107，9549，92104TQ2，77555GQ2
以上新款需要在CRD前2周安排3套大货样给深圳雨禾签样。
4，产品信息
77555GQ2:Contains UV Glue</t>
  </si>
  <si>
    <t>Rose Tong</t>
  </si>
  <si>
    <t>85597-6.27</t>
  </si>
  <si>
    <t>ALL BRANDS TOYS PTY LTD</t>
  </si>
  <si>
    <t>4500129469-10</t>
  </si>
  <si>
    <t>6/5 截SI</t>
  </si>
  <si>
    <t>5/21进口商贴纸</t>
  </si>
  <si>
    <t>日期码格式：ZURU INC(BVI) 标准格式 日期：按实际生产日期
Packaging Info: 英文MA包装UPC版本（首选1L,无1L可选多语）+客人通用进口商贴纸(每PCS贴一张进口商贴纸)+箱唛
Remark: 1.按实际生产日期;
2.出澳大利亚，请按照相应标准生产;</t>
  </si>
  <si>
    <t>85144-6.5</t>
  </si>
  <si>
    <t>4500129469-20</t>
  </si>
  <si>
    <t>ZURU Denmark ApS</t>
  </si>
  <si>
    <t>丹麦</t>
  </si>
  <si>
    <t>4500131147-70</t>
  </si>
  <si>
    <t>77555GQ2-S002-MTS</t>
  </si>
  <si>
    <t>迷你房子25pcsGQ2/箱</t>
  </si>
  <si>
    <t>5/11警告语贴纸</t>
  </si>
  <si>
    <t>日期码格式：ZURU INC(BVI) 标准格式 日期：按实际生产日期
Packaging Info: 77593GQ1-3L EAN包装+警告语贴纸
77555GQ2-3L EAN包装+警语贴纸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8.SKU-客户Item-条码
77555GQ2-4894680033429-70193052064263</t>
  </si>
  <si>
    <t>85303-6.13</t>
  </si>
  <si>
    <t>77555GQ2-S002-3L</t>
  </si>
  <si>
    <t>4500131147-80</t>
  </si>
  <si>
    <t>日期码格式：ZURU INC(BVI) 标准格式 日期：按实际生产日期
Packaging Info: 77593GQ1-3L EAN包装+警告语贴纸
77555GQ1-3L EAN包装+警语贴纸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8.SKU-客户Item-条码
77555GQ1-4894680033429-30193052064265</t>
  </si>
  <si>
    <t>4500132570-60</t>
  </si>
  <si>
    <t>6/11 交仓</t>
  </si>
  <si>
    <t>5/13SSCC Label</t>
  </si>
  <si>
    <t>日期码格式：ZURU INC(BVI) 标准格式 日期：按实际生产日期
Packaging Info: 
6.77555GQ1: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</si>
  <si>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85312-6.13</t>
  </si>
  <si>
    <t>ZMPO24423</t>
  </si>
  <si>
    <t>20套</t>
  </si>
  <si>
    <t>左图中款散件每款20PCS（散件需要装在小纸袋里面）麻烦用胶袋分装好一款为一袋;备注：收到样品订单后尽快安排,谢谢！</t>
  </si>
  <si>
    <t>Sally li</t>
  </si>
  <si>
    <t>85602-6.27</t>
  </si>
  <si>
    <t>CORPORACION FAVORITA C.A.</t>
  </si>
  <si>
    <t>厄瓜多尔</t>
  </si>
  <si>
    <t>24-3900788JEC</t>
  </si>
  <si>
    <t>4500127856-230</t>
  </si>
  <si>
    <t>5/9进口商贴纸</t>
  </si>
  <si>
    <t>日期码格式：2024-05 日期：
Packaging Info:77555GQ2:MA 1L包装+进口商贴纸+箱唛
Remark:</t>
  </si>
  <si>
    <t>86251-4-7.24</t>
  </si>
  <si>
    <t>Claire's European Distribution Limi</t>
  </si>
  <si>
    <t>4500129618-10</t>
  </si>
  <si>
    <t>未出样板</t>
  </si>
  <si>
    <t>6/11 外厂拼柜</t>
  </si>
  <si>
    <t>5/17号寄出客人条码贴纸</t>
  </si>
  <si>
    <t>日期码格式：ZURU INC(BVI) 标准格式 日期：按实际生产日期
Packaging Info: 1.77555GQ1:MA 1L包装+一张客人条码贴纸(ZURU客供，覆盖原来条码，如果会遮住其他信息请推荐一个位置图给客人确认)+一张small part警语小册子(ZURU客供，
小册子贴在包装表面需要给消费者看到,不遮住包装信息)
Remark: 1.请务必按时完货否则客人有巨额罚款产生
2.产品需要印UKCA Mark，包装也需要印刷有UKCA，包装还需要有ZURU UK LIMTED/ZURU France地址 QC验货请注意检查，否则客人会退货有罚款产生
3. 需要符合欧洲标准不能含有闪粉和微塑料，否则不符合法规会有客诉产生
4.77555GQ1:请在4/15提供三个带包装的球+一整套小配件装在一个袋子里给实验室做SCCP测试
请在5/6提供三个带包装的球+一整套小配件装在一个袋子大货样给客人审批了才能出货</t>
  </si>
  <si>
    <t>85304-6.13</t>
  </si>
  <si>
    <t>FREDMEYER INC</t>
  </si>
  <si>
    <t>4500130711-10</t>
  </si>
  <si>
    <t>迷你房子展示架-底座和挂钩都要</t>
  </si>
  <si>
    <t>展示架带底座with带挂钩（挂钩数量同标版无底座版本）</t>
  </si>
  <si>
    <t>6月11号交仓</t>
  </si>
  <si>
    <t>日期码格式：ZURU INC(BVI) 标准格式 日期：按实际生产日期
Packaging Info: 1、包装方式: MA UPC优先1L版本+展示架，展示架带底座with带挂钩（挂钩数量同标版无底座版本），出口美国
Remark: 2、无测试无第三方验货要求。
3、纸箱4面印ZURU LOGO + 箱唛。
4、日期码请按ZURU标准版执行即可。
5、ZURU QC验货</t>
  </si>
  <si>
    <t>Vicky Wu</t>
  </si>
  <si>
    <t>85331-6.13</t>
  </si>
  <si>
    <t>PPTOYS PTE LTD (SG)</t>
  </si>
  <si>
    <t>新加坡</t>
  </si>
  <si>
    <t>ZU24041201SG</t>
  </si>
  <si>
    <t>4500131403-30</t>
  </si>
  <si>
    <t>4、28</t>
  </si>
  <si>
    <t>5/13进口商贴纸</t>
  </si>
  <si>
    <t>日期码格式：ZURU INC(BVI) 标准格式 日期：按实际生产日期
Packaging Info: 实际此单走20GP，待系统维护后会改单过来
MA UPC包装（1L)+1张进口商贴纸
贴纸AW、位置图待提供
Remark: 
77555、GQ1、GQ2-Contains UV Glue</t>
  </si>
  <si>
    <t>85319-6.13</t>
  </si>
  <si>
    <t>4500131403-40</t>
  </si>
  <si>
    <t>4500130238-10</t>
  </si>
  <si>
    <t>5/8条码箱贴纸</t>
  </si>
  <si>
    <t>日期码格式：ZURU INC(BVI) 标准格式 日期：按实际生产日期
Packaging Info: MA包装 (UPC 版), MA 1L 收缩膜, MA 1L PDQ;
Remark: 1. 77555GQ2-S002-MINI BRANDS-HOME MINI BRANDS-SERIES 1-CAPSULE,25PCS/Gravity PDQ, 25PCS/PDQ/CTN
2. 产品MA包装 (UPC 版), MA 1L 收缩膜(产品UPC 显示 193052064264), MA 1L PDQ;
3. 外箱正唛左上角位置粘贴条码箱贴纸，每箱只贴一张，由ZURU订购。来料贴纸上显示的客户DPCI# 086-02-1571， UPC显示10193052064261;
4. 产品和包装上印刷 tracking code信息，格式为ZURU常规格式;
5. 出货方式：货代自提</t>
  </si>
  <si>
    <t>85323-6.13</t>
  </si>
  <si>
    <t>Lekia AB</t>
  </si>
  <si>
    <t xml:space="preserve">
瑞典</t>
  </si>
  <si>
    <t>4500131352-40</t>
  </si>
  <si>
    <t>6/11 出货</t>
  </si>
  <si>
    <t>5/17EAN贴纸+警告语贴纸</t>
  </si>
  <si>
    <t>日期码格式：ZURU INC(BVI) 标准格式 日期：按实际生产日期
Packaging Info: 
77555GQ2-3L EAN包装+EAN贴纸+警告语贴纸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77555GQ2//100-563010534//7333380012367</t>
  </si>
  <si>
    <t>85419-6.19</t>
  </si>
  <si>
    <t>4500131352-130</t>
  </si>
  <si>
    <t>日期码格式：ZURU INC(BVI) 标准格式 日期：按实际生产日期
Packaging Info: 
77555SK1-3L 包装+警告语贴纸+EAN贴纸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77555SK1//100-563010535//7333380012374</t>
  </si>
  <si>
    <t>4500132572-60</t>
  </si>
  <si>
    <t>5/21 SSCC Label</t>
  </si>
  <si>
    <t>日期码格式：ZURU INC(BVI) 标准格式 日期：按实际生产日期
Packaging Info:
6.77555GQ1: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</si>
  <si>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85415-6.19</t>
  </si>
  <si>
    <t>CENTRO CUESTA NACIONAL</t>
  </si>
  <si>
    <t>多米尼加</t>
  </si>
  <si>
    <t xml:space="preserve"> 
24-3900789CCN</t>
  </si>
  <si>
    <t>4500128084-250</t>
  </si>
  <si>
    <t>指定日期码</t>
  </si>
  <si>
    <t>6/12 截SI</t>
  </si>
  <si>
    <t>日期码格式：2024-05 日期：
Packaging Info:77555GQ2:MA 1L包装+进口商贴纸+箱唛
Remark: 指定日期码2024-05 follow 进口商贴纸日期，货期6月，确认2024-05日期码是OK</t>
  </si>
  <si>
    <t>AVa Liang</t>
  </si>
  <si>
    <t>85552-6.26</t>
  </si>
  <si>
    <t>HARVEY WHOLESALE LTD</t>
  </si>
  <si>
    <t>HWL2913</t>
  </si>
  <si>
    <t>4500130826-20</t>
  </si>
  <si>
    <t>日期码格式：ZURU INC(BVI) 标准格式 日期：按实际生产日期
Packaging Info:
Remark: MA UPC PKG</t>
  </si>
  <si>
    <t>85350-6.18</t>
  </si>
  <si>
    <t>4500130826-30</t>
  </si>
  <si>
    <t>2343370</t>
  </si>
  <si>
    <t>4500132719-20</t>
  </si>
  <si>
    <t>6/14 交仓</t>
  </si>
  <si>
    <t>5/29 SSCC Label</t>
  </si>
  <si>
    <t>日期码格式：ZURU INC(BVI) 标准格式 日期：按实际生产日期
Packaging Info: 
2. 77555GQ1：MA_1L UPC版本包装（收缩膜和收藏指南, MA首选1L，如无1L可用多语且含英语的配套多语包装）+ 箱唛 + 外箱贴纸SSCC Label
Remark: 1.客人要求箱唛不可出现手写内容（流水号除外），箱唛印的重量和实际差异不超3%，且不可手写
2.此单去澳大利亚，请按相应澳新标准生产
3.使用TARGET客版封箱胶封顶，顶部两侧以及底部均用普通封箱胶，工字型封箱
4.外箱需要贴客户的SSCC LABEL，SSCC LABEL 由ZURU在货期前两周提供文档,由工厂订购，请贴在正唛右下角（封箱胶纸不能挡住贴纸内容）
5.产品和包装上要有tracking label信息：格式为Zuru标准格式（可以自行调整具体年月日生产日期,避开节假期日）
6.请务必按时完货，验货PASS后请按时送货入货代指定仓库，如果晚了导致船期Delay将会有罚金产生或者客户要求空运，所产生的罚金和空运费由工厂承担。</t>
  </si>
  <si>
    <t>85425-6.19</t>
  </si>
  <si>
    <t>Yug Contract</t>
  </si>
  <si>
    <t>乌克兰</t>
  </si>
  <si>
    <t>4500129601-10</t>
  </si>
  <si>
    <t>6/12 出货</t>
  </si>
  <si>
    <t>4/30进口商贴纸</t>
  </si>
  <si>
    <t>日期码格式：ZURU INC(BVI) 标准格式 日期：按实际生产日期
Packaging Info: A 版 3L MA 收缩膜+进口商贴纸；A 版 5L 收藏指南/3L MA PDQ
Remark:</t>
  </si>
  <si>
    <t>Mary Zhong/Snowy Wu</t>
  </si>
  <si>
    <t>85411-6.19</t>
  </si>
  <si>
    <t>77555GQ1-S001－3L</t>
  </si>
  <si>
    <t>Amazon Italy</t>
  </si>
  <si>
    <t>意大利</t>
  </si>
  <si>
    <t>1WCW7HLA</t>
  </si>
  <si>
    <t>4500131987-10</t>
  </si>
  <si>
    <t>6/14入仓</t>
  </si>
  <si>
    <t>空白外箱（加印带Zuru字样的最新logo，除了邮包盒直接做外箱的产品）</t>
  </si>
  <si>
    <t>日期码格式：ZURU INC(BVI) 标准格式 日期：按实际生产日期
Packaging Info: Amazon IT
1. 77555：24 PCS/CTN; MA 1L A收缩膜+1张贴纸(含IT/FR sorting label+法德意西警告语)+MA 其他最新包装；参考翻单PO#4500124874;
3. 验货日期不得迟于06/05/2024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</si>
  <si>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85416-6.19</t>
  </si>
  <si>
    <t>77555-S001-3L</t>
  </si>
  <si>
    <t>4500131987-20</t>
  </si>
  <si>
    <t>日期码格式：ZURU INC(BVI) 标准格式 日期：按实际生产日期
Packaging Info: Amazon IT
2. 77584：77555 2pcs/pvc tube, 12tubes/ctn; MA 3L (5L WARNING, EAN) 收缩膜+MA 其他最新配套包装+客版3L(5L warning)PVC tube彩卡+1张贴纸(含IT sor
ting label，参考翻单PO#4500124874)；
3. 验货日期不得迟于06/05/2024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</si>
  <si>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77584-S001-3L-1</t>
  </si>
  <si>
    <t>GP TURKEY</t>
  </si>
  <si>
    <t>土耳其</t>
  </si>
  <si>
    <t>2024-037</t>
  </si>
  <si>
    <t>4500127539-20</t>
  </si>
  <si>
    <t>蛋壳需要印的内容 :MN600000 ZUR4144   日期码统一按ZUR4144</t>
  </si>
  <si>
    <t>6/14 截SI</t>
  </si>
  <si>
    <t>日期码格式：ZUR4144 日期：
Packaging Info: 
77555GQ2:客版收缩膜;客版指南;MA PDQ
2.客户日期码：ZUR4144，产品/包装/外箱请保持一致。产品外壳需要印GP item code:;77555GQ2:MNH00000 和客户日期码
3.产前样1pcs每款，大货样版3套每款，请多备料，地址如下。
Attn: Sylvia Li / May Lo
Company name: GP Services HK Limited
Company address: Suite 1502, 15th Floor, Chinachem Golden Plaza, 77 Mody Road, TST East, Kowloon, Hong Kong
Company address (Chinese): 香港九龍尖沙咀東部麼地道77號華懋廣場1502室
Contact Tel: +852 2739 5363
Remark: 77515GQ5:3PCS AG13 Batteries (included)
Contain UV Glue and Cream Glue
77555GQ2:Contains UV Glue</t>
  </si>
  <si>
    <t>Lena Huang</t>
  </si>
  <si>
    <t>85443-6.20</t>
  </si>
  <si>
    <t>77555GQ2-S001-1</t>
  </si>
  <si>
    <t>Amazon CA (Vendor Center)</t>
  </si>
  <si>
    <t>1IZ68MKB</t>
  </si>
  <si>
    <t>4500132623-130</t>
  </si>
  <si>
    <t>自检</t>
  </si>
  <si>
    <t>7/27 出货</t>
  </si>
  <si>
    <t>5/30 SSCC Label</t>
  </si>
  <si>
    <t>日期码格式：ZURU INC(BVI) 标准格式 日期：按实际生产日期
Packaging Info: 出口加拿大，包装需要至少2/3L UPC版，无硼版本
77584：2PK MA 3L#77555入PVC圆桶，77555 3L收缩膜不带条码，跟单提供空白贴纸覆盖EAN条码，铜版纸图稿跟Amazon UK/EU PO 4500124874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4.如果大货有要求入邮包盒，则对应的邮包盒上面要打上日期码。
5.按照客户PO# 装柜/箱号顺序装柜，跟单会提前给到装柜计划。在大货生产/仓库存放时，请留意该装柜要求，以便装柜时不混乱（避免装错/装漏/找不到货号等）</t>
  </si>
  <si>
    <t>86377-7.29</t>
  </si>
  <si>
    <t>HEB GROCERY COMPANY, LP</t>
  </si>
  <si>
    <t>60X618194</t>
  </si>
  <si>
    <t>4500131084-20</t>
  </si>
  <si>
    <t>日期码格式：ZURU INC(BVI) 标准格式 日期：按实际生产日期
Packaging Info: 1. ZURU MA，UPC版包装，优先1L，出口美国。
Remark: 2.
#77555GQ1:需要提供大货样4个球+3套光身办+4pcs PDQ；
3.要求大货完成时间2024年6月11日，预定2024年6月12日-利丰100%大货验货加抽板，需准备6PCS测试样品。除抽板之外，如果产品有油漆的需要额外准备5G的油漆
涂在同 材质的胶件上，面积类似A4纸大小。
4. 产品和包装上需要印刷tracking code信息,格式为ZURU常规。
5. 
#77555GQ1:13PCS/Gravity PDQ, 13PCS/PDQ/CTN;</t>
  </si>
  <si>
    <t>Kelly Shen</t>
  </si>
  <si>
    <t>86287-7.25</t>
  </si>
  <si>
    <t>0829160205</t>
  </si>
  <si>
    <t>4500131242-50</t>
  </si>
  <si>
    <t>6/11 BV</t>
  </si>
  <si>
    <t>5/10 RFID贴纸</t>
  </si>
  <si>
    <t>85412-6.19</t>
  </si>
  <si>
    <r>
      <rPr>
        <sz val="11"/>
        <color rgb="FF0000FF"/>
        <rFont val="Arial"/>
        <charset val="0"/>
      </rPr>
      <t xml:space="preserve">4/26 </t>
    </r>
    <r>
      <rPr>
        <sz val="11"/>
        <color rgb="FF0000FF"/>
        <rFont val="宋体"/>
        <charset val="0"/>
      </rPr>
      <t>已放</t>
    </r>
  </si>
  <si>
    <t>0829160145</t>
  </si>
  <si>
    <t>4500131242-60</t>
  </si>
  <si>
    <t>85583-6.27</t>
  </si>
  <si>
    <t xml:space="preserve"> 
0829160157</t>
  </si>
  <si>
    <t>4500131242-70</t>
  </si>
  <si>
    <t>6/25 截SI</t>
  </si>
  <si>
    <t>0829160189</t>
  </si>
  <si>
    <t>4500131242-80</t>
  </si>
  <si>
    <t>Amazon UK：2W
EBICGI</t>
  </si>
  <si>
    <t>4500125828-20</t>
  </si>
  <si>
    <t>8/21 截SI</t>
  </si>
  <si>
    <t>4/19SSCC</t>
  </si>
  <si>
    <t>日期码格式：ZURU INC(BVI) 标准格式 日期：按实际生产日期
Packaging Info: Amazon UK
2.77555：24 PCS/CTN; MA 1L A收缩膜+1张贴纸(含IT/FR sorting label+法德意西警告语)+MA 其他最新包装；参考翻单PO#4500124874;
5.验货日期不得晚于2024/6/11;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</si>
  <si>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86928-8.21</t>
  </si>
  <si>
    <t>4JM9HIXK</t>
  </si>
  <si>
    <t>4500132179-40</t>
  </si>
  <si>
    <t>7/3截SI</t>
  </si>
  <si>
    <t>5/30 SSCC Label+UPC贴纸</t>
  </si>
  <si>
    <t>日期码格式：ZURU INC(BVI) 标准格式 日期：按实际生产日期
Packaging Info: 
77584:2PK 77555入PVC圆桶，77555 MA 1L不带UPC，跟单提供空白贴纸覆盖UPC,铜版纸图稿跟返单4500127809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</si>
  <si>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85768-7.8</t>
  </si>
  <si>
    <t>4500132179-50</t>
  </si>
  <si>
    <t>4500132179-60</t>
  </si>
  <si>
    <t>JUGUESAL S.A. DE C.V.</t>
  </si>
  <si>
    <t>24-3900790JUS</t>
  </si>
  <si>
    <t>4500128187-190</t>
  </si>
  <si>
    <t>待SO出货</t>
  </si>
  <si>
    <t>日期码格式：2024-05 日期：
Packaging Info: 77555GQ2:MA 1L包装+进口商贴纸+箱唛
Remark: 指定日期码2024-05 follow 进口商贴纸日期，货期6月，确认2024-05日期码是OK。</t>
  </si>
  <si>
    <t>86208-7.23</t>
  </si>
  <si>
    <t>ADC BLACKFIRE ENTERTAINMENT SRL</t>
  </si>
  <si>
    <t>罗马尼亚</t>
  </si>
  <si>
    <t>PO-01165</t>
  </si>
  <si>
    <t>4500129572-30</t>
  </si>
  <si>
    <t>预计 6/21截SI</t>
  </si>
  <si>
    <t>4/25进口商贴纸</t>
  </si>
  <si>
    <t xml:space="preserve">日期码格式：ZURU INC(BVI) 标准格式 日期：按实际生产日期
Packaging Info: 7
77555GQ1：A 版 1L MA 收缩膜+进口商贴纸；A 版 5L 收藏指南/3L MA PDQ
1、所有item 均用MA UPC 条码，若包装不是UPC 条码的请告知
2、此单出欧洲需满足EU测试标准要求，另外不能出闪粉（若产品本身不含闪粉则忽略这句话）
Remark: </t>
  </si>
  <si>
    <t>85553-6.26</t>
  </si>
  <si>
    <t>0829160211</t>
  </si>
  <si>
    <t>4500129391-10</t>
  </si>
  <si>
    <t>6/18 BV</t>
  </si>
  <si>
    <t>6/26交仓-6/28 截SI</t>
  </si>
  <si>
    <t>85628-6.28</t>
  </si>
  <si>
    <t>Zhuyu(Shenzhen)Trading Co.,Ltd.</t>
  </si>
  <si>
    <t>中国</t>
  </si>
  <si>
    <t>4500130675-80</t>
  </si>
  <si>
    <t>中文说明书（每一款都不同，请做好区分）</t>
  </si>
  <si>
    <t>年龄贴（8+）</t>
  </si>
  <si>
    <t>日期码格式：ZURU INC(BVI) 标准格式 日期：按实际生产日期
Packaging Info: 1.物料要求
77555GQ1: MA PDQ +外挂中文收藏指南+收缩膜年龄贴（8+）+中文说明书（每一款都不同，请做好区分）
所有款号务必使用带有CCC 标识的AW
 77555GQ1 需各4套大货样供签板
Remark: 2.外箱材质如下：
1）毛重小于5kg 外箱纸质 K=B 爆破:1000Kpa 边压:4400N/M;
2）毛重大于5kg 外箱纸质 K636K 爆破:1400Kpa 边压:6300N/M;
3. 产品/销售包装/外箱日期码要一致，
4.芯片码横向平贴在上半部分蛋壳/彩盒内侧立面处，注意事项请见跟单提供文档资料。
5.此产品务必满足国内6P 测试标准，因为可能会被市场监督局抽查，如有问题产生，工厂要负全责
6.这张订单做出厂价，我司自行安排车辆去贵司提货，贵司需要配合提供出口报关</t>
  </si>
  <si>
    <t>Tina Chen</t>
  </si>
  <si>
    <t>86412-7.30</t>
  </si>
  <si>
    <t>77555GQ1-S002-1</t>
  </si>
  <si>
    <t>4500130675-50</t>
  </si>
  <si>
    <t>5/6年龄贴（8+）</t>
  </si>
  <si>
    <t>4500130675-70</t>
  </si>
  <si>
    <t>5F167E2R</t>
  </si>
  <si>
    <t>4500132157-20</t>
  </si>
  <si>
    <t>收到预计船期，待SO出货</t>
  </si>
  <si>
    <t>6/3 SSCC Label+UPC贴纸</t>
  </si>
  <si>
    <t>85664-6.29</t>
  </si>
  <si>
    <t>4500131216-10</t>
  </si>
  <si>
    <t>6/24客上柜</t>
  </si>
  <si>
    <t>5/23条码箱贴纸</t>
  </si>
  <si>
    <t>日期码格式：ZURU INC(BVI) 标准格式 日期：按实际生产日期
Packaging Info: 产品MA包装 (UPC 版), MA 1L 收缩膜，MA 1L PDQ;
Remark: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4. 产品和包装上印刷 tracking code信息，格式为ZURU常规格式;
5. 出货方式：货代自提</t>
  </si>
  <si>
    <t>85586-6.27</t>
  </si>
  <si>
    <t>0829160141</t>
  </si>
  <si>
    <t>4500131244-30</t>
  </si>
  <si>
    <t>85730-7.3</t>
  </si>
  <si>
    <t>0829160162</t>
  </si>
  <si>
    <t>4500131244-40</t>
  </si>
  <si>
    <t>2WEBICGI</t>
  </si>
  <si>
    <t>4500125764-10</t>
  </si>
  <si>
    <t>6-21截仓</t>
  </si>
  <si>
    <t>日期码格式：ZURU INC(BVI) 标准格式 日期：按实际生产日期
Packaging Info: Amazon DE
1.77555:24 PCS/CTN; MA 1L A收缩膜+1张贴纸(含IT/FR sorting label+法德意西警告语)+MA 其他最新包装；参考翻单PO#4500124874;
3.验货日期不得晚于2024/06/11；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</si>
  <si>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85463-6.21</t>
  </si>
  <si>
    <t>4500125828-30</t>
  </si>
  <si>
    <t>日期码格式：ZURU INC(BVI) 标准格式 日期：按实际生产日期
Packaging Info: Amazon UK
3.77584：77555 2pcs/pvc tube, 12tubes/ctn; MA 1L A收缩膜+MA 其他最新包装+客版3L(5L warning)PVC tube彩卡+1张贴纸(含IT sorting label)；参考翻单P
O#4500124874;
5.验货日期不得晚于2024/6/11;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</si>
  <si>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Amazon UK：2J
585RZE</t>
  </si>
  <si>
    <t>4500125828-40</t>
  </si>
  <si>
    <t>4500127148-20</t>
  </si>
  <si>
    <t>6/27截SI</t>
  </si>
  <si>
    <t>日期码格式：ZURU INC(BVI) 标准格式 日期：按实际生产日期
Packaging Info:
#77555GQ2: MA3L,PDQ(25装)+客版3L,UPC条码收缩膜(UPC: 193052064264)+MA5L收藏指南 ---客版收缩膜翻单：4500126515
Remark: 1. #71126必须在原来错误的EAN条码上用黑色粗头笔涂黑直至不能扫描，再贴上正确的UPC;
2. 带电池的产品需使用英法双语电池(纽扣电池除外)；
3. 此单有箱唛;
4.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</si>
  <si>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85588-6.27</t>
  </si>
  <si>
    <t>DISTRIBUIDORA JUGUETRON S.A. DE C.V</t>
  </si>
  <si>
    <t>墨西哥</t>
  </si>
  <si>
    <t>4500130299-170</t>
  </si>
  <si>
    <t>有第三方监柜，需要每款多备2套完整物料</t>
  </si>
  <si>
    <r>
      <rPr>
        <sz val="11"/>
        <color rgb="FF0000FF"/>
        <rFont val="Arial"/>
        <charset val="0"/>
      </rPr>
      <t xml:space="preserve">6/26 </t>
    </r>
    <r>
      <rPr>
        <sz val="11"/>
        <color rgb="FF0000FF"/>
        <rFont val="宋体"/>
        <charset val="0"/>
      </rPr>
      <t>截</t>
    </r>
    <r>
      <rPr>
        <sz val="11"/>
        <color rgb="FF0000FF"/>
        <rFont val="Arial"/>
        <charset val="0"/>
      </rPr>
      <t>SI</t>
    </r>
  </si>
  <si>
    <t>5/24UPC贴纸+外箱贴纸+进口商贴纸</t>
  </si>
  <si>
    <t>日期码格式：ZURU INC(BVI) 标准格式 日期：按实际生产日期
Packaging Info:
11.77555GQ2：MA 3L 包装+UPC贴纸+MA 3L PDQ包装+MA多语收藏指南+外箱贴纸+进口商贴纸+箱唛
Remark: 
13. 此单有第三方监柜，需要每款多备2套完整物料</t>
  </si>
  <si>
    <t>Ever Li</t>
  </si>
  <si>
    <t>85630-6.28</t>
  </si>
  <si>
    <t>IMPERIAL DISTRIBUTOR</t>
  </si>
  <si>
    <t>PO#632339</t>
  </si>
  <si>
    <t>4500131218-20</t>
  </si>
  <si>
    <t>日期码格式：ZURU INC(BVI) 标准格式 日期：按实际生产日期
Packaging Info: 1. ZURU MA UPC 优先1L 最新包装， 出口美国
2. 产品和包装需有日期码, ZURU标准日期码格式, 按照实际生产自行调整日期,但不能为周末,日期保持一致。
Remark: 1. ZURU MA UPC 优先1L 最新包装， 出口美国
2. 产品和包装需有日期码, ZURU标准日期码格式, 按照实际生产自行调整日期,但不能为周末,日期保持一致。
3. 大货配比：
#77555GQ1-S002-MINI BRANDS-HOME MINI BRANDS-SERIES 1-CAPSULE,13PCS/Gravity PDQ, 13PCS/PDQ/CTN
GTIN:10193052064261
UPC:193052064264                                                                                                                                4. 样板：
请于5月31日前寄出如下产品，我们将转寄美国：
#77555GQ1-S002 MA UPC 版本 1full PDQ + 2套光身样</t>
  </si>
  <si>
    <t>85462-6.21</t>
  </si>
  <si>
    <t>NORDIC TOY TEAM AS - DOM</t>
  </si>
  <si>
    <t xml:space="preserve"> 
1260</t>
  </si>
  <si>
    <t>4500131541-30</t>
  </si>
  <si>
    <t>包装版本待客人确认</t>
  </si>
  <si>
    <t>6/26 截SI</t>
  </si>
  <si>
    <t>5/15进口商贴纸</t>
  </si>
  <si>
    <t>日期码格式：ZURU INC(BVI) 标准格式 日期：按实际生产日期
Packaging Info: 
77555：MA 3L EAN+警语贴纸
Remark: 1/ 产品和包装要求无硼无香，包装不能含有PVC
2/ 如有微塑料，必须合规欧洲标准，闪粉也是微塑料的一种，目前仅接受三张方式1.去除，2.用可降解材料，和3. 永久封印在固体。</t>
  </si>
  <si>
    <t>85629-6.28</t>
  </si>
  <si>
    <t>360 SALES SOLUTIONS INC</t>
  </si>
  <si>
    <t>2024zuru10</t>
  </si>
  <si>
    <t>4500132627-20</t>
  </si>
  <si>
    <t>6/18 截SI</t>
  </si>
  <si>
    <t>5/8 UPC贴纸</t>
  </si>
  <si>
    <t>日期码格式：ZURU INC(BVI) 标准格式 日期：按实际生产日期
Packaging Info: 
77555GQ1 MA 3L EAN 版本包装+UPC贴纸，UPC号码为： 193052064264
有闪粉版本的产品， 出non-gliter 版本.
Remark: 出口加拿大，
Zuru验货，日期跟踪码：产品外包装及产品本身都必须有日期跟踪码，ZURU标准格式日期码</t>
  </si>
  <si>
    <t>Summer Mo</t>
  </si>
  <si>
    <t>85449-6.20</t>
  </si>
  <si>
    <t>4500132627-110</t>
  </si>
  <si>
    <t>日期码格式：ZURU INC(BVI) 标准格式 日期：按实际生产日期
Packaging Info: 
77555SK1 MA 3L EAN 版本包装+UPC贴纸，UPC号码为： 193052064264
有闪粉版本的产品， 出non-gliter 版本.
Remark: 出口加拿大，
Zuru验货，日期跟踪码：产品外包装及产品本身都必须有日期跟踪码，ZURU标准格式日期码</t>
  </si>
  <si>
    <t>BLUESTEM BRANDS, INC</t>
  </si>
  <si>
    <t>POMRMN00767852</t>
  </si>
  <si>
    <t>4500126844-10</t>
  </si>
  <si>
    <t>77641-S001</t>
  </si>
  <si>
    <t>迷你房子 邮包盒*3</t>
  </si>
  <si>
    <t>日期码格式：ZURU INC(BVI) 标准格式 日期：按实际生产日期
Packaging Info: 1.#77641：空白邮购盒包装，3PCS -#77555入一邮包盒, 12sets/ctn. 球是MA 1L-UPC版收缩膜。
邮包盒正面需要贴一张UPC贴纸，只贴一面即可。需要提供实际大货邮包盒+UPC贴纸的图片。
3.注意客户要求所有产品及包装不能含PFAS，请注意把控原材料质量。
Remark: 4.产品和包装上需要有Tracking Label信息，为ZURU标准格式。
5.ZURU QC验货。</t>
  </si>
  <si>
    <t>85589-6.27</t>
  </si>
  <si>
    <t>4500133248-60</t>
  </si>
  <si>
    <t>6/19交仓</t>
  </si>
  <si>
    <t>5/27SSCC Label</t>
  </si>
  <si>
    <t>85582-6.27</t>
  </si>
  <si>
    <t>4500133249-90</t>
  </si>
  <si>
    <t>日期码格式：ZURU INC(BVI) 标准格式 日期：按实际生产日期
Packaging Info: 
6.77555GQ1: MA_1L UPC版本包装（收缩膜和说明书, MA首选1L，如无1L可用多语且含英语的配套多语包装) + + 1张防盗贴纸 (贴纸以及位置图翻单PO#4500
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</si>
  <si>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85591-6.27</t>
  </si>
  <si>
    <t>MID STATES DISTRIBUTIN COMPANY</t>
  </si>
  <si>
    <t>客人PO#401164
21</t>
  </si>
  <si>
    <t>4500127081-50</t>
  </si>
  <si>
    <t>6/25 交仓</t>
  </si>
  <si>
    <t>日期码格式：ZURU INC(BVI) 标准格式 日期：按实际生产日期
Packaging Info: 1.使用 MA UPC版本包装，优先1L，出口美国。
Remark: 1.产品和包装上印刷tracking code信息，格式为ZURU常规。
2.ZURU QC验货.
3.
#77555GQ1:13PCS/Gravity PDQ, 52PCS/4PDQ/CTN;</t>
  </si>
  <si>
    <t>85601-6.27</t>
  </si>
  <si>
    <t>客人PO#2401-K
43592</t>
  </si>
  <si>
    <t>4500127025-40</t>
  </si>
  <si>
    <t>日期码格式：ZURU INC(BVI) 标准格式 日期：按实际生产日期
Packaging Info:
1.使用 MA UPC版本包装，优先1L，出口美国。
Remark: 1.产品和包装上印刷tracking code信息，格式为ZURU常规。
2.ZURU QC验货.
3.
#77555GQ1:13PCS/Gravity PDQ, 52PCS/4PDQ/CTN;</t>
  </si>
  <si>
    <t>85587-6.27</t>
  </si>
  <si>
    <t>4500132584-10</t>
  </si>
  <si>
    <t>翻单4500130675</t>
  </si>
  <si>
    <t>日期码格式：ZURU INC(BVI) 标准格式 日期：按实际生产日期
Packaging Info: 1. 77555GQ1: 物料要求 （ 翻单4500130675）
MA PDQ +外挂中文收藏指南+收缩膜年龄贴（8+）+中文说明书（每一款都不同，请做好区分）
Remark: 2.外箱材质如下：
1）毛重小于5kg 外箱纸质 K=B 爆破:1000Kpa 边压:4400N/M;
2）毛重大于5kg 外箱纸质 K636K 爆破:1400Kpa 边压:6300N/M;
3. 产品/销售包装/外箱日期码要一致，
4.这张订单做出厂价，我司自行安排车辆去贵司提货，贵司需要配合提供出口报关
5.此产品务必满足国内6P 测试标准，因为可能会被市场监督局抽查，如有问题产生，工厂要负全责</t>
  </si>
  <si>
    <t>85585-6.27</t>
  </si>
  <si>
    <t>4500133324-30</t>
  </si>
  <si>
    <t>外箱/产品/包装 保持一致</t>
  </si>
  <si>
    <t>6/20 截SI</t>
  </si>
  <si>
    <t>5、15</t>
  </si>
  <si>
    <t>5/27 法国环保标+意大利环保标+客人警告语</t>
  </si>
  <si>
    <t>日期码格式：ZURU INC(BVI) 标准格式 日期：按实际生产日期
Packaging Info:
77555 : MA 3L 展示盒 + MA 3L EAN 收缩膜+MA A版5L 收藏指南+贴于零售包装上印有法国环保标&lt;(&gt;&amp;&lt;)&gt;意大利环保标&lt;(&gt;&amp;&lt;)&gt;客人警告语（PL, H, SK, CZ, RO）
的贴纸
注意： 因系统乱码的问题，&lt;(&gt;&amp;&lt;)&gt; 为"和"的意思
Remark: 1.波兰内销单，ZURU 验货后即可出货；
2. 产品的 零售 EAN，外箱 GTIN 条码请参考箱唛指引
3.所有出口欧洲的产品, 法规规定禁止在包装和共公众用的印刷品中使用矿物油中含有的物质, 包装印刷油墨中含有的MOAH/MOSH的质量浓度不能超过1%, 否则出货
到波兰被抽检出现问题, 供应商需要对此负责;
4. Date Code: 外箱/产品/包装 保持一致，完货后提供date code 信息以便我们保存记录做批次管理.</t>
  </si>
  <si>
    <t>85446-6.20</t>
  </si>
  <si>
    <t>0829160194</t>
  </si>
  <si>
    <t>4500131246-30</t>
  </si>
  <si>
    <t>6/24 -26交仓</t>
  </si>
  <si>
    <t>85581-6.27</t>
  </si>
  <si>
    <t>0829160169</t>
  </si>
  <si>
    <t>4500131246-40</t>
  </si>
  <si>
    <t>0829160172</t>
  </si>
  <si>
    <t>4500131248-40</t>
  </si>
  <si>
    <t>6/24 BV</t>
  </si>
  <si>
    <t>6/28 截仓</t>
  </si>
  <si>
    <t>85647-6.29</t>
  </si>
  <si>
    <t>0829160185</t>
  </si>
  <si>
    <t>4500131248-50</t>
  </si>
  <si>
    <t>85733-7.3</t>
  </si>
  <si>
    <t>0829160193</t>
  </si>
  <si>
    <t>4500131248-60</t>
  </si>
  <si>
    <t>6/27 BV</t>
  </si>
  <si>
    <t>85875-7.9</t>
  </si>
  <si>
    <t>ZMPO24387</t>
  </si>
  <si>
    <t>大货最新版本/款号数量平均/麻烦按款号装箱/并在外箱上注明款号/请用大货标准箱装箱/箱唛请参照邮件附件;备注： 麻烦在外箱上注明国内销售样板，收到样品订单后尽快安排 ，注意样板品质质量要求要高于大货品质质量 ，送货时必须要附带送货单(没有送货单和QC检验合格报告的仓库一律拒绝收货)，请知悉，谢谢！</t>
  </si>
  <si>
    <t>87059-8.27</t>
  </si>
  <si>
    <t>2ZZMYAEG</t>
  </si>
  <si>
    <t>4500132673-80</t>
  </si>
  <si>
    <t>6/15 待SO 出货</t>
  </si>
  <si>
    <t>日期码格式：ZURU INC(BVI) 标准格式 日期：按实际生产日期
Packaging Info: 出口加拿大，包装需要2/3L UPC版，无硼版本
77555：MA 3L 收缩膜加UPC贴纸覆盖原EAN条码，UPC贴纸跟单提供。收藏指南5L
77584：2PK MA 3L#77555入PVC圆桶，77555 3L收缩膜不带条码，空白贴纸覆盖EAN条码，空白贴纸跟返单4500132623， 铜版纸图稿跟Amazon UK/EU PO 4500124874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</si>
  <si>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86376-7.29</t>
  </si>
  <si>
    <t>NORWEGIAN TOY IMPORT AS - DOM</t>
  </si>
  <si>
    <t>4500131615-100</t>
  </si>
  <si>
    <t>6/27 截SI</t>
  </si>
  <si>
    <t>5/14进口商贴纸</t>
  </si>
  <si>
    <t>日期码格式：ZURU INC(BVI) 标准格式 日期：按实际生产日期
Packaging Info:
77515 :MA EAN 3L +1进口商贴纸 + 收藏指南无香贴纸（ 翻单4500125111）
Remark: 1，请注意电池标志需要符合欧洲新规(EU) 2023-1542.
2，如有微塑料，必须合规欧洲标准，闪粉也是微塑料的一种，目前仅接受三张方式1.去除，2.用可降解材料，和3. 永久封印在固体。
3，产品和包装要求无硼无香，包装不能含有PVC</t>
  </si>
  <si>
    <t>85649-6.29</t>
  </si>
  <si>
    <t>ESAL TRADING L.L.C.</t>
  </si>
  <si>
    <t>曼联</t>
  </si>
  <si>
    <t>UAE</t>
  </si>
  <si>
    <t>4500128286-20</t>
  </si>
  <si>
    <t>7/1 截SI</t>
  </si>
  <si>
    <t xml:space="preserve">日期码格式：ZURU INC(BVI) 标准格式 日期：按实际生产日期
Packaging Info: 
77555GQ2： 1L MA包装（含G Mark)+进口商贴纸(含QR code, 阿拉伯警语); 贴纸上的QR code需微信可扫，扫描结果64429；MA指南/说明书；MA PDQ, MA展
示架，PDQ和展示架也需要进口商贴纸
由于中东信仰伊斯兰教，禁止出宗教/十字架/圣诞/恶魔/天使/魔术/六角星/猪/无人机等元素的产品,包装/说明书/指南不含希伯来语，如果含有如上元素，请及时
告知，谢谢。
Remark: </t>
  </si>
  <si>
    <t>86293-7.25</t>
  </si>
  <si>
    <t>77555GQ2-S001-2</t>
  </si>
  <si>
    <t>4500128286-80</t>
  </si>
  <si>
    <t xml:space="preserve">日期码格式：ZURU INC(BVI) 标准格式 日期：按实际生产日期
Packaging Info: 
77555SK： 1L MA包装（含G Mark)+进口商贴纸(含QR code, 阿拉伯警语); 贴纸上的QR code需微信可扫，扫描结果64429；客版指南；MA说明书+额外书纸
;MA PDQ, MA展示架，PDQ和展示架也需要进口商贴纸
由于中东信仰伊斯兰教，禁止出宗教/十字架/圣诞/恶魔/天使/魔术/六角星/猪/无人机等元素的产品,包装/说明书/指南不含希伯来语，如果含有如上元素，请及时
告知，谢谢。
Remark: </t>
  </si>
  <si>
    <t>KSA</t>
  </si>
  <si>
    <t>4500128579-20</t>
  </si>
  <si>
    <t>翻4500128286</t>
  </si>
  <si>
    <t>日期码格式：ZURU INC(BVI) 标准格式 日期：按实际生产日期
Packaging Info: 
77555GQ2： 1L MA包装（含G Mark)+进口商贴纸翻4500128286(含QR code, 阿拉伯警语); 贴纸上的QR code需微信可扫，扫描结果64429；MA指南/说明书；MA PDQ, MA展示架，PDQ和展示架也需要进口商贴纸翻4500128286
由于中东信仰伊斯兰教，禁止出宗教/十字架/圣诞/恶魔/天使/魔术/六角星/猪/无人机等元素的产品,，包装/说明书/指南不含希伯来语，如果含有如上元素，请及
时告知，谢谢。
Remark:</t>
  </si>
  <si>
    <t>86410-7.30</t>
  </si>
  <si>
    <t>4500128579-70</t>
  </si>
  <si>
    <t>日期码格式：ZURU INC(BVI) 标准格式 日期：按实际生产日期
Packaging Info: 
77555SK： 1L MA包装（含G Mark)+进口商贴纸翻4500128286(含QR code, 阿拉伯警语); 贴纸上的QR code需微信可扫，扫描结果64429；客版指南翻45001
28286；MA说明书+额外书纸翻4500128286；MA PDQ, MA展示架，PDQ和展示架也需要进口商贴纸翻4500128286
由于中东信仰伊斯兰教，禁止出宗教/十字架/圣诞/恶魔/天使/魔术/六角星/猪/无人机等元素的产品,，包装/说明书/指南不含希伯来语，如果含有如上元素，请及
时告知，谢谢。
Remark:</t>
  </si>
  <si>
    <t>QATAR</t>
  </si>
  <si>
    <t>4500128359-20</t>
  </si>
  <si>
    <t>日期码格式：ZURU INC(BVI) 标准格式 日期：按实际生产日期
Packaging Info: 
77555GQ2： 1L MA包装（含G Mark)+进口商贴纸翻4500128286(含QR code, 阿拉伯警语); 贴纸上的QR code需微信可扫，扫描结果64429；MA指南/说明书；
MA PDQ, MA展示架，PDQ和展示架也需要进口商贴纸翻4500128286
由于中东信仰伊斯兰教，禁止出宗教/十字架/圣诞/恶魔/天使/魔术/六角星/猪/无人机等元素的产品，包装/说明书/指南不含希伯来语。,如果含有如上元素，请及
时告知，谢谢。
Remark:</t>
  </si>
  <si>
    <t>85870-7.9</t>
  </si>
  <si>
    <t>4500128359-60</t>
  </si>
  <si>
    <t>日期码格式：ZURU INC(BVI) 标准格式 日期：按实际生产日期
Packaging Info: 
77555SK： 1L MA包装（含G Mark)+进口商贴纸翻4500128286(含QR code, 阿拉伯警语); 贴纸上的QR code需微信可扫，扫描结果64429；客版指南/说明书
翻4500128286；MA PDQ, MA展示架，PDQ和展示架也需要进口商贴纸翻4500128286
由于中东信仰伊斯兰教，禁止出宗教/十字架/圣诞/恶魔/天使/魔术/六角星/猪/无人机等元素的产品，包装/说明书/指南不含希伯来语。,如果含有如上元素，请及
时告知，谢谢。
Remark:</t>
  </si>
  <si>
    <t>4500131413-100</t>
  </si>
  <si>
    <t>7/23 截SI</t>
  </si>
  <si>
    <t>日期码格式：ZURU INC(BVI) 标准格式 日期：按实际生产日期
Packaging Info: 
9. 77555SLB
77555GQ1-S002：MA最新1L UPC包装
UPC#193052064264, 请先检查条码是否正确再安排做货；
Slip sheet:13pcs/PDQ/CTN 15*5H=75CTN/SLB=975pcs/Slip Sheet&lt;(&gt;,&lt;)&gt;一共需要5套slip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需要符合欧洲标准不能含有闪粉和微塑料，否则不和法规会有客诉产生</t>
  </si>
  <si>
    <t>86288-2-7.25</t>
  </si>
  <si>
    <t>4500132605-20</t>
  </si>
  <si>
    <t>6/25 出货</t>
  </si>
  <si>
    <t>日期码格式：ZURU INC(BVI) 标准格式 日期：按实际生产日期
Packaging Info: 1. MA 1L 包装
2. 客人指定箱唛排版
Remark: 出货前 Zuru QC 验货</t>
  </si>
  <si>
    <t>85580-6.27</t>
  </si>
  <si>
    <t>4500132600-20</t>
  </si>
  <si>
    <t>85579-6.27</t>
  </si>
  <si>
    <t>SUBURBIA S DE R. L. DE C. V.</t>
  </si>
  <si>
    <t>4500128743-110</t>
  </si>
  <si>
    <t>有监柜要求，需要每款多准备一套完整物料</t>
  </si>
  <si>
    <t>7/26 截SI</t>
  </si>
  <si>
    <t>外箱只需四面印Zuru logo</t>
  </si>
  <si>
    <t>5/27进口商贴纸+价标贴纸+2张外箱贴纸</t>
  </si>
  <si>
    <t>日期码格式：ZURU INC(BVI) 标准格式 日期：按实际生产日期
Packaging Info: 
11、77555GQ2：MA 3L 包装+UPC贴纸+MA 多语收藏指南+MA 3L PDQ包装+进口商贴纸+价标贴纸；
13、外箱只需四面印Zuru logo，再加2张贴纸，1张Hu贴纸（条码贴），1张shipment贴纸（尺寸9.5cm*9.5cm），都贴于侧唛，只需贴1面。
Remark:
6、此单有监柜要求，需要每款多准备一套完整物料
7、此单要每款准备一套大货样板寄国外</t>
  </si>
  <si>
    <t>86415-7.30</t>
  </si>
  <si>
    <t>4500133660-60</t>
  </si>
  <si>
    <t>原订单4500133661&amp;4500133663的item#77555GQ1-S002，取消，原数量转到订单4500133660&amp;4500133662</t>
  </si>
  <si>
    <t>转单需要返工箱唛增加贴纸</t>
  </si>
  <si>
    <t>6/3SSCC Label</t>
  </si>
  <si>
    <t>日期码格式：ZURU INC(BVI) 标准格式 日期：按实际生产日期
Packaging Info: 
5.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</si>
  <si>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85646-6.29</t>
  </si>
  <si>
    <t>UNFI WHOLESALE INC</t>
  </si>
  <si>
    <t>QE96447576</t>
  </si>
  <si>
    <t>4500133052-50</t>
  </si>
  <si>
    <t>7/4 截SI</t>
  </si>
  <si>
    <t>日期码格式：ZURU INC(BVI) 标准格式 日期：按实际生产日期
Packaging Info: 优先ZURU MA 1L包装，显示ZURU UPC条码，出口美国
Remark: 1、无第三方测试和验货；Zuru QC 验货即可出货；
2、如果产品含塑胶袋，厚度小于1/1000 inch（0.0254 毫米），需印警告语</t>
  </si>
  <si>
    <t>85758-7.4</t>
  </si>
  <si>
    <t>7610963</t>
  </si>
  <si>
    <t>4500132999-10</t>
  </si>
  <si>
    <t>7/5截SI</t>
  </si>
  <si>
    <t>6/11条码箱贴纸</t>
  </si>
  <si>
    <t>日期码格式：ZURU INC(BVI) 标准格式 日期：按实际生产日期
Packaging Info: 产品MA包装 (UPC 版), MA 1L 收缩膜，收缩膜上的UPC显示 193052064264, MA 1L PDQ;
Remark: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5. 产品和包装上印刷 tracking code信息，格式为ZURU常规格式;
6. 出货方式：货代自提</t>
  </si>
  <si>
    <t>85732-7.3</t>
  </si>
  <si>
    <t>Evolete Co.,Ltd</t>
  </si>
  <si>
    <t>日本</t>
  </si>
  <si>
    <t>4500133497-30</t>
  </si>
  <si>
    <t>6/21 截SI</t>
  </si>
  <si>
    <t>6/6进口商贴纸</t>
  </si>
  <si>
    <t>日期码格式：ZURU INC(BVI) 标准格式 日期：按实际生产日期
Packaging Info: 1.此单走20GP,77555GQ2待维护20GP的价格后更新
77555GQ2-MA UPC包装（1L A版收缩膜)+1张进口商贴纸
所有贴纸AW、位置图待提供,贴纸使用可移材质,贴于球底部,贴纸上面部分不能有褶皱,下面可以有褶皱.
需提供最终大货贴纸贴的图片给客人才能大货
Remark: 
77555GQ2-Contains UV Glue
MNT3-P010:Transformers Cyberverse Optimus Prime
MNT3-P011 Transformers Cyberverse Megatron
MNT3-P012 Power Rangers Mighty Morphin Blue Ranger 12'' Action Figure</t>
  </si>
  <si>
    <t>85874-7.9</t>
  </si>
  <si>
    <t>1A86SCAX</t>
  </si>
  <si>
    <t>4500133489-20</t>
  </si>
  <si>
    <t>6/29入仓</t>
  </si>
  <si>
    <t>5/24 SSCC Label</t>
  </si>
  <si>
    <t>日期码格式：ZURU INC(BVI) 标准格式 日期：按实际生产日期
Packaging Info: Amazon IT(77621, 77584)
2. 77584: 77555 2pcs/pvc tube, 12tubes/ctn; MA 3L (5L WARNING) 收缩膜（EAN#请用空白贴纸覆盖）+MA 其他最新包装+客版3L(5L warning)PVC tube彩卡+1张
贴纸(含FR/IT sorting label; 参考翻单PO#4500131987；
3. 最迟验货时间不得晚于2024/6/18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</si>
  <si>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85648-6.29</t>
  </si>
  <si>
    <r>
      <rPr>
        <sz val="11"/>
        <color rgb="FF0000FF"/>
        <rFont val="Arial"/>
        <charset val="0"/>
      </rPr>
      <t>6/3</t>
    </r>
    <r>
      <rPr>
        <sz val="11"/>
        <color rgb="FF0000FF"/>
        <rFont val="宋体"/>
        <charset val="0"/>
      </rPr>
      <t>已放</t>
    </r>
  </si>
  <si>
    <t>649R52SB</t>
  </si>
  <si>
    <t>4500132760-60</t>
  </si>
  <si>
    <t>6/23交仓</t>
  </si>
  <si>
    <t>5/30SSCC Label</t>
  </si>
  <si>
    <t>日期码格式：ZURU INC(BVI) 标准格式 日期：按实际生产日期
Packaging Info: 出口加拿大，包装需要至少2/3L UPC版，无硼版本
77584：2PK MA 3L#77555入PVC圆桶，77555 3L收缩膜不带条码，空白贴纸覆盖EAN条码，空白贴纸跟返单4500132623， 铜版纸图稿跟Amazon UK/EU PO 4500124874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</si>
  <si>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85767-7.4</t>
  </si>
  <si>
    <t xml:space="preserve"> 20091072</t>
  </si>
  <si>
    <t>4500133662-20</t>
  </si>
  <si>
    <t>7/3-7/5交仓</t>
  </si>
  <si>
    <t>6/14 SSCC Label</t>
  </si>
  <si>
    <t>日期码格式：ZURU INC(BVI) 标准格式 日期：按实际生产日期
Packaging Info:
2.77555GQ1:MA_1L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</si>
  <si>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85769-7.8</t>
  </si>
  <si>
    <t>4500134019-10</t>
  </si>
  <si>
    <t>7/2客自提</t>
  </si>
  <si>
    <t>5/28进口商贴纸</t>
  </si>
  <si>
    <t>日期码格式：ZURU INC(BVI) 标准格式 日期：按实际生产日期
Packaging Info: 77555GQ1: MA 1L收缩膜+进口商贴纸; MA PDQ/指南;
Remark: 标准配比</t>
  </si>
  <si>
    <t>85739-7.4</t>
  </si>
  <si>
    <t>Jordan</t>
  </si>
  <si>
    <t>4500134816-30</t>
  </si>
  <si>
    <t>8/8 出</t>
  </si>
  <si>
    <t xml:space="preserve">日期码格式：ZURU INC(BVI) 标准格式 日期：按实际生产日期
Packaging Info:
77555GQ2： 1L MA包装（含G Mark)+进口商贴纸翻4500128286(含QR code, 阿拉伯警语); 贴纸上的QR code需微信可扫，扫描结果64429；MA指南/说明书；
MA PDQ, MA展示架，PDQ和展示架也需要进口商贴纸翻4500128286
，PDQ和展示架也需要进口商贴纸翻4500128286
由于中东信仰伊斯兰教，禁止出宗教/十字架/圣诞/恶魔/天使/魔术/六角星/猪/无人机等元素的产品,包装/说明书/指南不含希伯来语，如果含有如上元素，请及时
告知，谢谢。
Remark: </t>
  </si>
  <si>
    <t>86637-8.8</t>
  </si>
  <si>
    <t>4500134816-40</t>
  </si>
  <si>
    <t xml:space="preserve">日期码格式：ZURU INC(BVI) 标准格式 日期：按实际生产日期
Packaging Info:
77555SK： 1L MA包装（含G Mark)+进口商贴纸翻4500128286(含QR code, 阿拉伯警语); 贴纸上的QR code需微信可扫，扫描结果64429；MA指南/说明书；
MA PDQ, MA展示架，PDQ和展示架也需要进口商贴纸翻4500128286
，PDQ和展示架也需要进口商贴纸翻4500128286
由于中东信仰伊斯兰教，禁止出宗教/十字架/圣诞/恶魔/天使/魔术/六角星/猪/无人机等元素的产品,包装/说明书/指南不含希伯来语，如果含有如上元素，请及时
告知，谢谢。
Remark: </t>
  </si>
  <si>
    <t>ZMPO24429</t>
  </si>
  <si>
    <t>大货最新版本/PDQ里面的产品按大货比例入PDQ/大货标准箱装箱/箱唛参照邮件附件;备注： 收到样品订单后尽快安排 ，注意样板品质质量要求要高于大货品质质量 ，送货时必须要附带送货单(没有送货单和QC检验合格报告的仓库一律拒绝收货)，请知悉，谢谢！</t>
  </si>
  <si>
    <t>87298-9.5</t>
  </si>
  <si>
    <t>APOLLO D.O.O.</t>
  </si>
  <si>
    <t>斯洛文尼亚</t>
  </si>
  <si>
    <t>4500133578-10</t>
  </si>
  <si>
    <t>7/8 截SI</t>
  </si>
  <si>
    <t>日期码格式：ZURU INC(BVI) 标准格式 日期：按实际生产日期
Packaging Info:77555GQ1: MA 1LPDQ+MA1L A版收缩膜+进口商贴纸+最新MA说明书
Remark: 1.此单出欧洲斯洛文尼亚， 需满足EU测试标准要求，不能含微塑料，需出无闪粉版本</t>
  </si>
  <si>
    <t>Mary Zhong/S</t>
  </si>
  <si>
    <t>85878-7.9</t>
  </si>
  <si>
    <t>4500133578-20</t>
  </si>
  <si>
    <t>日期码格式：ZURU INC(BVI) 标准格式 日期：按实际生产日期
Packaging Info: 
77555SK: MA 展示架+MA1L A版收缩膜+进口商贴纸+最新MA说明书
Remark: 1.此单出欧洲斯洛文尼亚， 需满足EU测试标准要求，不能含微塑料，需出无闪粉版本</t>
  </si>
  <si>
    <t>0829160163</t>
  </si>
  <si>
    <t>4500131249-30</t>
  </si>
  <si>
    <t>7/6交仓</t>
  </si>
  <si>
    <t xml:space="preserve">85926-7.11 </t>
  </si>
  <si>
    <t>0829160180</t>
  </si>
  <si>
    <t>4500131249-40</t>
  </si>
  <si>
    <t>7/2 BV</t>
  </si>
  <si>
    <t>85995-7.15</t>
  </si>
  <si>
    <t>TOYMASTER LTD</t>
  </si>
  <si>
    <t>ZU/04/02</t>
  </si>
  <si>
    <t>4500132785-20</t>
  </si>
  <si>
    <t>7/2 截SI</t>
  </si>
  <si>
    <t>5、13</t>
  </si>
  <si>
    <t>日期码格式：ZURU INC(BVI) 标准格式 日期：按实际生产日期
Packaging Info:
2.77555GQ2: MA 1L UPC版包装，UPC#193052064264请先检查条码是否正确再安排做货，如有问题请告知
3.配比都跟MA配比
Remark: 1. 产品及包装需要印UKCA图标，包装需要有ZURU UK LTD/ZURU France地址信息，QC同事请核查，如有问题与跟单确认
2. 需要符合欧洲标准不能含有闪粉和微塑料，否则不和法规会有客诉产生</t>
  </si>
  <si>
    <t>85877-7.9</t>
  </si>
  <si>
    <t xml:space="preserve"> ZU/03/02</t>
  </si>
  <si>
    <t>4500132785-30</t>
  </si>
  <si>
    <t>85731-7.3</t>
  </si>
  <si>
    <t>0829160158</t>
  </si>
  <si>
    <t>4500134047-10</t>
  </si>
  <si>
    <t>6/3 RFID贴纸</t>
  </si>
  <si>
    <t>日期码格式：ZURU DGYYYYMMDD CHINA(日期避开周末和法定节假日即可） 日期：按实际生产日期
Packaging Info: 77555SLB-S002
1.包装要求：
MA 1L收缩膜+ 客版 收藏指南+客版 1L PDQ，翻单：4500129394
每pcs产品上要贴1张RFID贴纸，贴纸由ZURU提供，贴纸位置请严格按照我们签回的签板；
Remark: 77555SLB-S002
1.包装要求：
MA 1L收缩膜+ 客版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12pcs/CTN，77555SLB-S002:1152pcs/96CTN/Slip Sheet</t>
  </si>
  <si>
    <t>Maggie Xie</t>
  </si>
  <si>
    <t>85876-7.9</t>
  </si>
  <si>
    <t xml:space="preserve"> 
0829160156</t>
  </si>
  <si>
    <t>4500134047-20</t>
  </si>
  <si>
    <t>CANADIAN TIRE</t>
  </si>
  <si>
    <t>4500131490-10</t>
  </si>
  <si>
    <t>7/12 截SI</t>
  </si>
  <si>
    <t>通用UPC贴纸</t>
  </si>
  <si>
    <t>日期码格式：ZURU INC(BVI) 标准格式 日期：按实际生产日期
Packaging Info: 77555GQ1: MA 3 L EAN版本包装+通用UPC贴纸， UPC号码为： 193052064264
Remark: 出加拿大，
Zuru验货，日期跟踪码：产品外包装及产品本身都必须有日期跟踪码，ZURU标准格式日期码</t>
  </si>
  <si>
    <t>85930-7.12</t>
  </si>
  <si>
    <t>887VN47N</t>
  </si>
  <si>
    <t>4500133492--20</t>
  </si>
  <si>
    <t>6/12 SSCC LABEL</t>
  </si>
  <si>
    <t>日期码格式：ZURU INC(BVI) 标准格式 日期：按实际生产日期
Packaging Info: Amazon DE(77621,77555,77584,9543D,9543B)/ UK(9543B,77584,9543A)
2. 77555: 24 PCS/CTN; MA 3L (5L WARNING, EAN) 收缩膜+2张贴纸(一张含IT/FR sorting label的贴纸，一张UPC贴纸)+MA 5L (23L warning) A 收藏指南+MA 其
他最新配套包装；参考翻单4500131987；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</si>
  <si>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86015-7.16</t>
  </si>
  <si>
    <t>4500133492--30</t>
  </si>
  <si>
    <t>7/10入仓</t>
  </si>
  <si>
    <t>日期码格式：ZURU INC(BVI) 标准格式 日期：按实际生产日期
Packaging Info: Amazon DE(77621,77555,77584,9543D,9543B)/ UK(9543B,77584,9543A)
3.77584: 77555 2pcs/pvc tube, 12tubes/ctn; MA 3L (5L WARNING) 收缩膜（EAN#请用空白贴纸覆盖）+MA 其他最新包装+客版3L(5L warning)PVC tube彩卡+1张
贴纸(含FR/IT sorting label; 参考翻单PO#4500131987；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</si>
  <si>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r>
      <rPr>
        <sz val="11"/>
        <color rgb="FF0000FF"/>
        <rFont val="Arial"/>
        <charset val="0"/>
      </rPr>
      <t>5/23</t>
    </r>
    <r>
      <rPr>
        <sz val="11"/>
        <color rgb="FF0000FF"/>
        <rFont val="宋体"/>
        <charset val="0"/>
      </rPr>
      <t>已放</t>
    </r>
  </si>
  <si>
    <t xml:space="preserve"> 
0829160161</t>
  </si>
  <si>
    <t>4500135037-10</t>
  </si>
  <si>
    <t>7/5 BV</t>
  </si>
  <si>
    <t>7/9 截仓</t>
  </si>
  <si>
    <t>6/11 RFID贴纸</t>
  </si>
  <si>
    <t>86211-7.23</t>
  </si>
  <si>
    <r>
      <rPr>
        <b/>
        <sz val="11"/>
        <color rgb="FF0000FF"/>
        <rFont val="Arial"/>
        <charset val="0"/>
      </rPr>
      <t>5/28</t>
    </r>
    <r>
      <rPr>
        <b/>
        <sz val="11"/>
        <color rgb="FF0000FF"/>
        <rFont val="宋体"/>
        <charset val="0"/>
      </rPr>
      <t>已放</t>
    </r>
  </si>
  <si>
    <t>0829160209</t>
  </si>
  <si>
    <t>4500135037-20</t>
  </si>
  <si>
    <t>86211-7.23 85996-7.15</t>
  </si>
  <si>
    <t>0829160173</t>
  </si>
  <si>
    <t>4500135037-30</t>
  </si>
  <si>
    <t>85996-7.15</t>
  </si>
  <si>
    <t>G.T. WHOLESALE LIMITED</t>
  </si>
  <si>
    <t>2816365-00</t>
  </si>
  <si>
    <t>4500133244-10</t>
  </si>
  <si>
    <t>拼柜出</t>
  </si>
  <si>
    <t>6、/7</t>
  </si>
  <si>
    <t>6/7 进口商贴纸</t>
  </si>
  <si>
    <t>日期码格式：ZURU INC(BVI) 标准格式 日期：按实际生产日期
Packaging Info: 77555GQ1 MA 3L EAN包装+UPC条码， UPC号码为：193052064264
Remark: 出口加拿大， 有 进口商贴纸,
6/27前寄出大货样2套
Zuru验货时需要单个产品称重的图片和整箱产品称重的图片，还需要产品上makeinChina，彩盒上的警告语的清晰图片，以及公仔尺寸的测量图片
日期跟踪码：产品外包装及产品本身都必须有日期跟踪码，ZURU标准格式日期码</t>
  </si>
  <si>
    <t>86209-7.23</t>
  </si>
  <si>
    <t>THE ENTERTAINER</t>
  </si>
  <si>
    <t>FB11967</t>
  </si>
  <si>
    <t>4500134903-10</t>
  </si>
  <si>
    <t>MEC255-77555-S001</t>
  </si>
  <si>
    <t>混装（77555+77515）</t>
  </si>
  <si>
    <t>7/11 截SI</t>
  </si>
  <si>
    <t>6/4条码贴</t>
  </si>
  <si>
    <t>日期码格式：ZURU INC(BVI) 标准格式 日期：06-13-2024
Packaging Info: MEC255 104pcs 一个展示架 ，展示架客版artwork,工厂自行订购展示架组装出货。
77555GQ1 全套MA-1L 包装 ，每个球需要加贴一张条码贴 覆盖ZURU原条码，显示为客户的条码，外厂送货的产品会粘好条码贴再送
货 。
77555GQ1 HOME MINI BRANDS-CAPSULE,S1,13pcs/PDQ ，一个展示架入1个PDQ 。
77555GQ1和77515GQ1 由兴信自行生产
PDQ 里面的球原则上按ZURU 标准比例配送 ，如有疑问请与对应的客制PM 确认。
展示架头卡和两侧面需要加原点双面胶，供客人在店里加贴A4大小价格牌 ，同时展示架前挡板也要加圆点双面胶glue dots 供客人加价格牌，详细后面按图示添加
，QC 验货一定要多加留意 ，如未按要求加到目的地会被退货 。
做货订单按以下条码显示：
77555GQ1 5056296043035 5S MINI HOME S1 CDU
Remark: 订单必须经过ZURU QC验货并且通过后方可出货。
请务必准时交货，促销单延期会有巨额罚款。
包装和外箱日期码请按2024年6月13号打，这样可以所有产品日期一致，按ZURU格式即可。</t>
  </si>
  <si>
    <t>86218-7.23</t>
  </si>
  <si>
    <t>MEC255-77555GQ1-S001</t>
  </si>
  <si>
    <t>1BMXPX8W</t>
  </si>
  <si>
    <t>4500133492--60</t>
  </si>
  <si>
    <t>7/12入仓</t>
  </si>
  <si>
    <t>5FVUUOPT</t>
  </si>
  <si>
    <t>4500134367-30</t>
  </si>
  <si>
    <t>7/18 截SI</t>
  </si>
  <si>
    <t>外箱正面印ZURU Logo</t>
  </si>
  <si>
    <t>6/20SSCC LABEL</t>
  </si>
  <si>
    <t>日期码格式：ZURU INC(BVI) 标准格式 日期：按实际生产日期
Packaging Info: 
#77584:2PK 77555入PVC圆桶，77555 MA 1L不带UPC，空白UPC贴纸图稿跟回PO#4500132179,铜版纸图稿跟返单4500127809;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</si>
  <si>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86064-7.17</t>
  </si>
  <si>
    <t>Walmart Central America-CR</t>
  </si>
  <si>
    <t>萨尔瓦多</t>
  </si>
  <si>
    <t>4500134439-20</t>
  </si>
  <si>
    <t>7/25 截SI</t>
  </si>
  <si>
    <t>6/14 双坑外箱</t>
  </si>
  <si>
    <t>翻单PO4500134415</t>
  </si>
  <si>
    <t>日期码格式：ZURU INC(BVI) 标准格式 日期：按实际生产日期
Packaging Info:
77555:MA 1L包装+进口商贴纸+箱唛, 进口商贴纸翻单PO4500134415
Remark: 1.使用双坑外箱
2.请注意产品包装条形码必须是UPC
3.无第三方验货</t>
  </si>
  <si>
    <t>86291-7.25</t>
  </si>
  <si>
    <t>Walmart Central America-GT</t>
  </si>
  <si>
    <t>4500134427-20</t>
  </si>
  <si>
    <t>7/15 截SI</t>
  </si>
  <si>
    <t>日期码格式：ZURU INC(BVI) 标准格式 日期：按实际生产日期
Packaging Info:77555:MA 1L包装+进口商贴纸+箱唛, 进口商贴纸翻单PO4500134415
Remark: 1.使用双坑外箱
2.请注意产品包装条形码必须是UPC
3.无第三方验货</t>
  </si>
  <si>
    <t>86007-7.16</t>
  </si>
  <si>
    <t>Walmart Central America</t>
  </si>
  <si>
    <t>4500134415-20</t>
  </si>
  <si>
    <t>日期码格式：ZURU INC(BVI) 标准格式 日期：按实际生产日期
Packaging Info:77555:MA 1L包装+进口商贴纸+箱唛
Remark: 1.使用双坑外箱
2.请注意产品包装条形码必须是UPC
3.无第三方验货</t>
  </si>
  <si>
    <t>86008-7.16</t>
  </si>
  <si>
    <t>Walmart Central America-HN</t>
  </si>
  <si>
    <t>洪都拉斯</t>
  </si>
  <si>
    <t>6607162991</t>
  </si>
  <si>
    <t>4500136970-20</t>
  </si>
  <si>
    <t>日期码格式：ZURU INC(BVI) 标准格式 日期：按实际生产日期
Packaging Info: 77555:MA 1L包装+进口商贴纸+箱唛, 进口商贴纸翻单PO4500134415
Remark: 1.使用双坑外箱
2.请注意产品包装条形码必须是UPC
3.无第三方验货
77618:REMOVED Tamatgochi MINI;</t>
  </si>
  <si>
    <t>86290-7.25</t>
  </si>
  <si>
    <t>QE43411694</t>
  </si>
  <si>
    <t>4500134189-50</t>
  </si>
  <si>
    <t>7/17 交仓</t>
  </si>
  <si>
    <t>5、21</t>
  </si>
  <si>
    <t>86375-7.29</t>
  </si>
  <si>
    <t>QE91454966</t>
  </si>
  <si>
    <t>4500134189-110</t>
  </si>
  <si>
    <t>86203-7.23</t>
  </si>
  <si>
    <t>SEARS MEXICO</t>
  </si>
  <si>
    <t>4500132862-90</t>
  </si>
  <si>
    <t>8/2 截SI</t>
  </si>
  <si>
    <t>6、7</t>
  </si>
  <si>
    <t>6/14 进口商贴纸</t>
  </si>
  <si>
    <t xml:space="preserve">日期码格式：ZURU INC(BVI) 标准格式 日期：按实际生产日期
Packaging Info: 
77555GQ2：MA 3L 包装+UPC贴纸+MA 多语收藏指南+MA 3L PDQ 包装+进口商贴纸+箱唛
Remark: </t>
  </si>
  <si>
    <t>Zoe Luo</t>
  </si>
  <si>
    <t>86546-8.5</t>
  </si>
  <si>
    <t>60X618235</t>
  </si>
  <si>
    <t>4500131931-30</t>
  </si>
  <si>
    <t>8/8 截SI</t>
  </si>
  <si>
    <t xml:space="preserve">日期码格式：ZURU INC(BVI) 标准格式 日期：按实际生产日期
Packaging Info: 1. ZURU MA，UPC版包装，优先1L，出口美国。
Remark: 2.# 77555GQ1 不需要提供大货样，签样同HEB 旧单#4500131084；如有更新，则需要提供大货样2pcs, 有PDQ的还需要提供2pcs PDQ;
3.要求大货完成时间2024年7月10日，预定2024年7月11日-利丰100%大货验货加抽板，需准备6PCS测试样品。除抽板之外，如果产品有油漆的需要额外准备5G的油漆
涂在同 材质的胶件上，面积类似A4纸大小。
4. 产品和包装上需要印刷tracking code信息,格式为ZURU常规。
5.
#77555GQ1:13PCS/Gravity PDQ, 13PCS/PDQ/CTN;
</t>
  </si>
  <si>
    <t>86639-8.8</t>
  </si>
  <si>
    <t>215767928</t>
  </si>
  <si>
    <t>4500135797-20</t>
  </si>
  <si>
    <t>86252-7.24</t>
  </si>
  <si>
    <t>215767941</t>
  </si>
  <si>
    <t>4500135809-20</t>
  </si>
  <si>
    <t>86336-7.27</t>
  </si>
  <si>
    <t>0829160151</t>
  </si>
  <si>
    <t>4500135041-10</t>
  </si>
  <si>
    <t>7/15 开仓</t>
  </si>
  <si>
    <t>86200-7.23/86094-7.18</t>
  </si>
  <si>
    <t>0829160202</t>
  </si>
  <si>
    <t>4500135041-20</t>
  </si>
  <si>
    <t>7/18 交仓</t>
  </si>
  <si>
    <t>86200-7.23</t>
  </si>
  <si>
    <t>0829160182</t>
  </si>
  <si>
    <t>4500135041-30</t>
  </si>
  <si>
    <t>7/30 截SI</t>
  </si>
  <si>
    <t>86352-7.29</t>
  </si>
  <si>
    <t>0829160210</t>
  </si>
  <si>
    <t>4500135041-40</t>
  </si>
  <si>
    <t>7/8 交仓</t>
  </si>
  <si>
    <t>85904-7.10</t>
  </si>
  <si>
    <t>0829160207</t>
  </si>
  <si>
    <t>450135044-40</t>
  </si>
  <si>
    <t>7/19 交仓</t>
  </si>
  <si>
    <t>日期码格式：ZURU DGYYYYMMDD CHINA(日期避开周末和法定节假日即可） 日期：按实际生产日期
Packaging Info: 77555SLB-S002/77515SLB-S002
1.包装要求：
77555：MA 1L收缩膜+ 客版 收藏指南+客版 1L PDQ，翻单：4500129394
每pcs产品上要贴1张RFID贴纸，贴纸由ZURU提供，贴纸位置请严格按照我们签回的签板；
Remark: 77555SLB-S002/77515SLB-S002
1.包装要求：
77555：MA 1L收缩膜+ 客版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77555：12pcs/CTN，
77555SLB-S002:1152pcs/96CTN/Slip Sheet</t>
  </si>
  <si>
    <t>86186-7.23/86150-7.20</t>
  </si>
  <si>
    <t>0829160177</t>
  </si>
  <si>
    <t>450135044-50</t>
  </si>
  <si>
    <t>7/16 交仓</t>
  </si>
  <si>
    <t>0829160200</t>
  </si>
  <si>
    <t>450135044-60</t>
  </si>
  <si>
    <t>20102853</t>
  </si>
  <si>
    <t>4500134469-20</t>
  </si>
  <si>
    <t>将PO# 4500134470中#77555的377pcs取消，转到PO# 4500134469中</t>
  </si>
  <si>
    <t>7/10 交仓</t>
  </si>
  <si>
    <t>6/28 SSCC Label</t>
  </si>
  <si>
    <t>日期码格式：ZURU INC(BVI) 标准格式 日期：按实际生产日期
Packaging Info:
2.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</si>
  <si>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85925-7.11</t>
  </si>
  <si>
    <t>TIENDAS CHEDRAUI, S.A. DE C.V.</t>
  </si>
  <si>
    <t>23488</t>
  </si>
  <si>
    <t>4500134144-90</t>
  </si>
  <si>
    <t>7/19 截SI</t>
  </si>
  <si>
    <t>6、14 UPC贴纸+进口商贴纸</t>
  </si>
  <si>
    <t xml:space="preserve">日期码格式：ZURU INC(BVI) 标准格式 日期：按实际生产日期
Packaging Info:
8. 77555GQ2：MA 3L EAN包装+UPC贴纸+MA 3L PDQ包装+MA多语收藏指南+进口商贴纸+箱唛
Remark: </t>
  </si>
  <si>
    <t>86205-7.23</t>
  </si>
  <si>
    <t>0829160199</t>
  </si>
  <si>
    <t>4500135045-10</t>
  </si>
  <si>
    <t>7/12 BV</t>
  </si>
  <si>
    <t>7/22 截SI</t>
  </si>
  <si>
    <t>86284-7.25</t>
  </si>
  <si>
    <t>0829160206</t>
  </si>
  <si>
    <t>4500135045-20</t>
  </si>
  <si>
    <t>7/9 BV</t>
  </si>
  <si>
    <t>86152-7.20</t>
  </si>
  <si>
    <t>4500134929-60</t>
  </si>
  <si>
    <t>7/17 截SI</t>
  </si>
  <si>
    <t>日期码格式：ZURU INC(BVI) 标准格式 日期：按实际生产日期
Packaging Info: 
6.77555GQ2-S003::MA 1L UPC包装(如果没有1L可以用多语,但是一单不能混用不同版本包装)
UPC#193052064264 ，请先检查条码是否正确再安排做货
Remark: 1.产品及包装需要印UKCA图标，包装需要有ZURU UK LTD/ZURU France地址信息，QC同事请核查，如有问题与跟单确认。
2. 需要符合欧洲标准不能含有闪粉和微塑料，否则不合法规会有客诉产生</t>
  </si>
  <si>
    <t>86202-7.23</t>
  </si>
  <si>
    <t>2343367</t>
  </si>
  <si>
    <t>4500134824-10</t>
  </si>
  <si>
    <t>6/26 SSCC Label</t>
  </si>
  <si>
    <t>日期码格式：ZURU INC(BVI) 标准格式 日期：按实际生产日期
Packaging Info: 1. 77555GQ1：MA_1L UPC版本包装（收缩膜和收藏指南, MA首选1L，如无1L可用多语且含英语的配套多语包装）+ 箱唛 + 外箱贴纸SSCC Label
Remark: 1.客人要求箱唛不可出现手写内容（流水号除外），箱唛印的重量和实际差异不超3%，且不可手写
2.此单去澳大利亚，请按相应澳新标准生产
3.使用TARGET客版封箱胶封顶，顶部两侧以及底部均用普通封箱胶，工字型封箱
4.外箱需要贴客户的SSCC LABEL，SSCC LABEL 由ZURU在货期前两周提供文档,由工厂订购，请贴在正唛右下角（封箱胶纸不能挡住贴纸内容）
5.产品和包装上要有tracking label信息：格式为Zuru标准格式（可以自行调整具体年月日生产日期,避开节假期日）
6.请务必按时完货，验货PASS后请按时送货入货代指定仓库，如果晚了导致船期Delay将会有罚金产生或者客户要求空运，所产生的罚金和空运费由工厂承担。
7.Ratio：</t>
  </si>
  <si>
    <t>85978-7.15</t>
  </si>
  <si>
    <t>SHIRRA PANWEST</t>
  </si>
  <si>
    <t>MPO 7994</t>
  </si>
  <si>
    <t>4500135422-20</t>
  </si>
  <si>
    <t>6/17 UPC贴纸</t>
  </si>
  <si>
    <t>日期码格式：ZURU INC(BVI) 标准格式 日期：按实际生产日期
Packaging Info: 
77555SK : MA 3L EAN 版本包装+UPC贴纸，UPC号码为： 193052064264
Remark: 出加拿大
日期跟踪码：产品外包装及产品本身都必须有日期跟踪码，ZURU标准格式日期码.
不晚于7/10 号提供大货图片， 大货图片要包含外箱，箱唛， 产品带包装/不带包装图片， 尺寸测量， 称重等，请注意 客人看了大货图片才会放SO。</t>
  </si>
  <si>
    <t>86016-7.16</t>
  </si>
  <si>
    <t>77555SK-S002-3L</t>
  </si>
  <si>
    <t>4500127149-10</t>
  </si>
  <si>
    <r>
      <rPr>
        <sz val="11"/>
        <color rgb="FF0000FF"/>
        <rFont val="Arial"/>
        <charset val="0"/>
      </rPr>
      <t xml:space="preserve">7/11 </t>
    </r>
    <r>
      <rPr>
        <sz val="11"/>
        <color rgb="FF0000FF"/>
        <rFont val="宋体"/>
        <charset val="0"/>
      </rPr>
      <t>第三方</t>
    </r>
  </si>
  <si>
    <t>7/29 截SI</t>
  </si>
  <si>
    <t>日期码格式：ZURU INC(BVI) 标准格式 日期：按实际生产日期
Packaging Info: #77555GQ2: MA3L,PDQ(25装)+客版3L,UPC条码收缩膜(UPC: 193052064264)+MA5L收藏指南+MA5L,UV胶水瓶身贴 ---客版收缩膜翻单：4500126515
Remark: 1. 带电池的产品需使用英法双语电池(纽扣电池除外)；
2. 此单有箱唛;
3.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</si>
  <si>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86318-7.27</t>
  </si>
  <si>
    <t>24UT7EMF</t>
  </si>
  <si>
    <t>4500132774-50</t>
  </si>
  <si>
    <t>8/10 截SI</t>
  </si>
  <si>
    <t>6/20SSCC Label</t>
  </si>
  <si>
    <t>86726-8.12</t>
  </si>
  <si>
    <t>4500133936-10</t>
  </si>
  <si>
    <t>7/24 截SI</t>
  </si>
  <si>
    <t>6/19价格贴纸</t>
  </si>
  <si>
    <t>日期码格式：ZURU INC(BVI) 标准格式 日期：按实际生产日期
Packaging Info: MA UPC英语包装（优先1L英语版本,或者3L/L含英语即可）+可移动材质的价格贴纸
Remark:</t>
  </si>
  <si>
    <t>86281-7.25</t>
  </si>
  <si>
    <t>7O3YD5SE</t>
  </si>
  <si>
    <t>4500134977-20</t>
  </si>
  <si>
    <t>6/20 SSCC</t>
  </si>
  <si>
    <t>日期码格式：ZURU INC(BVI) 标准格式 日期：按实际生产日期
Packaging Info: Amazon DE(92105E) &lt;(&gt;&amp;&lt;)&gt; UK(77621/77555/77614/77612/77584/9258A/7189)
2. 77555: 24 PCS/CTN; MA 3L (5L WARNING, EAN) 收缩膜+2张贴纸(一张含IT&lt;(&gt;&amp;&lt;)&gt;FR sorting label的贴纸，一张UPC贴纸)+MA 5L (23L warning) A 收藏指
南+MA 其他最新配套包装；参考翻单4500131987；
9. 最迟验货不得晚于2024/7/15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 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</si>
  <si>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86249-7.24</t>
  </si>
  <si>
    <t>7352GDGP</t>
  </si>
  <si>
    <t>4500134977-60</t>
  </si>
  <si>
    <t>7/31 截SI</t>
  </si>
  <si>
    <t>日期码格式：ZURU INC(BVI) 标准格式 日期：按实际生产日期
Packaging Info: Amazon DE(92105E) &lt;(&gt;&amp;&lt;)&gt; UK(77621/77555/77614/77612/77584/9258A/7189)
5. 77584: 77555 2pcs/pvc tube, 12tubes/ctn; MA 3L (5L WARNING) 收缩膜（EAN#请用空白贴纸覆盖）+MA 其他最新包装+客版3L(5L warning)PVC tube彩卡(参
考翻单PO#4500131987)+1张贴纸(含FR/IT sorting label,参考翻单PO#4500131987)；
9. 最迟验货不得晚于2024/7/15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 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</si>
  <si>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86541-7.31</t>
  </si>
  <si>
    <t>4500134957-20</t>
  </si>
  <si>
    <r>
      <rPr>
        <sz val="11"/>
        <color rgb="FF0000FF"/>
        <rFont val="Arial"/>
        <charset val="0"/>
      </rPr>
      <t xml:space="preserve">7/18 </t>
    </r>
    <r>
      <rPr>
        <sz val="11"/>
        <color rgb="FF0000FF"/>
        <rFont val="宋体"/>
        <charset val="0"/>
      </rPr>
      <t>截</t>
    </r>
    <r>
      <rPr>
        <sz val="11"/>
        <color rgb="FF0000FF"/>
        <rFont val="Arial"/>
        <charset val="0"/>
      </rPr>
      <t>SI</t>
    </r>
  </si>
  <si>
    <t>翻#4500125672</t>
  </si>
  <si>
    <t>日期码格式：ZURU INC(BVI) 标准格式 日期：按实际生产日期
Packaging Info: 
77555GQ2: 最新MA 3L收缩膜+德国callout贴纸/荷兰警告语+MA 5L收藏指南+MA3LPDQ，贴纸以及位置图翻#4500125672
EAN#4894680033429
Remark: 1. 此单出德国，需要满足Zuru Standard欧洲标准测试要求；
2. 请准时出货，推期会有罚款；
3. 需要符合欧洲标准不能含有闪粉和微塑料，否则不符合法规会有客诉产生
4. 配比：标准配比
5. 大货样品一套</t>
  </si>
  <si>
    <t>86095-7.18</t>
  </si>
  <si>
    <t>8866824</t>
  </si>
  <si>
    <t>4500134954-10</t>
  </si>
  <si>
    <t>6/25 条码箱贴纸</t>
  </si>
  <si>
    <t>日期码格式：ZURU INC(BVI) 标准格式 日期：按实际生产日期
Packaging Info: 产品MA包装 (UPC 版), MA 1L 收缩膜, MA 1L PDQ;
Remark: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4. 产品和包装上印刷 tracking code信息，格式为ZURU常规格式;
5. 出货方式：货代自提</t>
  </si>
  <si>
    <t>86246-7.24</t>
  </si>
  <si>
    <t>6188909</t>
  </si>
  <si>
    <t>4500134933-10</t>
  </si>
  <si>
    <t>86245-7.24</t>
  </si>
  <si>
    <t xml:space="preserve"> 
0829160152</t>
  </si>
  <si>
    <t>4500135054-10</t>
  </si>
  <si>
    <t>7/15 交仓</t>
  </si>
  <si>
    <t>86061-7.17</t>
  </si>
  <si>
    <t>0829160143</t>
  </si>
  <si>
    <t>4500135054-20</t>
  </si>
  <si>
    <t>7/20 交仓</t>
  </si>
  <si>
    <t>86213-7.23</t>
  </si>
  <si>
    <t>0829160198</t>
  </si>
  <si>
    <t>4500135057-10</t>
  </si>
  <si>
    <t>7/22交仓</t>
  </si>
  <si>
    <t>86350-7.29</t>
  </si>
  <si>
    <t>0829160187</t>
  </si>
  <si>
    <t>4500135057-20</t>
  </si>
  <si>
    <t>7/26截仓</t>
  </si>
  <si>
    <t>86212-7.23</t>
  </si>
  <si>
    <t>0829160150</t>
  </si>
  <si>
    <t>4500135057-30</t>
  </si>
  <si>
    <t>KOTRYNA GROUP, UAB</t>
  </si>
  <si>
    <t>立陶宛</t>
  </si>
  <si>
    <t>2024 H2</t>
  </si>
  <si>
    <t>4500135339-80</t>
  </si>
  <si>
    <t>6/25进口商贴纸</t>
  </si>
  <si>
    <t>日期码格式：ZURU INC(BVI) 标准格式 日期：按实际生产日期
Packaging Info:
77555：A 版 1L MA 收缩膜+进口商贴纸；A 版 5L MA 收藏指南
Remark: 1、标准比例 /配比
2、所有item 均用MA UPC 条码，若包装不是UPC 条码的请告知
3、此单出欧洲需满足EU测试标准要求，另外不能出闪粉（若产品本身不含闪粉则忽略这句话）</t>
  </si>
  <si>
    <t>86107-7.19</t>
  </si>
  <si>
    <t>2950864917</t>
  </si>
  <si>
    <t>4500134454-70</t>
  </si>
  <si>
    <t>日期码格式：ZURU INC(BVI) 标准格式 日期：按实际生产日期
Packaging Info: 
7.77555SLB
77555GQ1-S002：MA最新1L UPC包装
UPC#193052064264, 请先检查条码是否正确再安排做货；
Slip sheet:13pcs/PDQ/CTN 15*5H=75CTN/SLB=975pcs/Slip Sheet,一共需要6套slip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</si>
  <si>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86279-2-7.25</t>
  </si>
  <si>
    <t>4500134335-90</t>
  </si>
  <si>
    <t>将PO# 4500135080中#7151 &amp; #71126 &amp; #77555  取消，转到PO# 4500134335中</t>
  </si>
  <si>
    <t>6/26SSCC Label</t>
  </si>
  <si>
    <t>日期码格式：ZURU INC(BVI) 标准格式 日期：按实际生产日期
Packaging Info: 
77555GQ1: MA_1L 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</si>
  <si>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86207-7.23</t>
  </si>
  <si>
    <t>4500135326-70</t>
  </si>
  <si>
    <t>6/25 进口商贴纸</t>
  </si>
  <si>
    <t>日期码格式：ZURU INC(BVI) 标准格式 日期：按实际生产日期
Packaging Info: 
77555：A 版 1L MA 收缩膜+进口商贴纸；A 版 5L MA 收藏指南
Remark: 1、标准比例 /配比
2、所有item 均用MA UPC 条码，若包装不是UPC 条码的请告知
3、此单出欧洲需满足EU测试标准要求，另外不能出闪粉（若产品本身不含闪粉则忽略这句话）</t>
  </si>
  <si>
    <t>86210-7.23</t>
  </si>
  <si>
    <t>1W6LR6DE</t>
  </si>
  <si>
    <t>4500125833-30</t>
  </si>
  <si>
    <t>6/20SSCC</t>
  </si>
  <si>
    <t>日期码格式：ZURU INC(BVI) 标准格式 日期：按实际生产日期
Packaging Info: Amazon UK
3.77555:24 PCS/CTN; MA 1L A收缩膜+1张贴纸(含IT/FR sorting label+法德意西警告语)+MA 其他最新包装；参考翻单PO#4500124874;
5.验货日期不得晚于2024/07/22；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</si>
  <si>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86450-7.31</t>
  </si>
  <si>
    <t>4500125833-40</t>
  </si>
  <si>
    <t>日期码格式：ZURU INC(BVI) 标准格式 日期：按实际生产日期
Packaging Info: Amazon UK
4.77584:77555 2pcs/pvc tube, 12tubes/ctn; MA 1L A收缩膜+MA 其他最新包装+客版3L(5L warning)PVC tube彩卡+1张贴纸(含IT sorting label)；参考翻单PO#
4500124874;
5.验货日期不得晚于2024/07/22；
Remark: "1.空白外箱（加印带Zuru字样的最新logo，除了邮包盒直接做外箱的产品） + SSCC LABEL一张, 无箱唛.
(SSCC LABEL贴在外箱正面的正中间，贴一面即可,贴纸离外箱边距必须至少3CM),SSCC贴纸由工厂直接跟勤得采购或者工厂自行采购，每一张SSCC Label都是唯一且
有不同流水及条码，且需要检查条码是否能正常扫描，另外，此贴纸印刷不可出现模糊，溢出及粘胶不牢易脱落等现象，如工厂不按此要求导致贴纸有任何问题产生
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
6. 涉及到相关款式会有闪粉的或者微塑料的，请统一默认出无闪粉或者不含微塑料版本;"</t>
  </si>
  <si>
    <t>4500135655-90</t>
  </si>
  <si>
    <t>7/28 截SI</t>
  </si>
  <si>
    <t>日期码格式：ZURU INC(BVI) 标准格式 日期：按实际生产日期
Packaging Info: 
8.77555GQ2-S003: MA 最新UPC 包装
UPC#193052064264, 请先检查条码是否正确再安排做货
Remark: 1.产品及包装需要印UKCA图标，包装需要有ZURU UK LTD/ZURU France地址信息，QC同事请核查，如有问题与跟单确认。
2. 需要符合欧洲标准不能含有闪粉和微塑料，否则不合法规会有客诉产生</t>
  </si>
  <si>
    <t>86405-7.30</t>
  </si>
  <si>
    <t>4500136316-10</t>
  </si>
  <si>
    <t>翻单翻125672</t>
  </si>
  <si>
    <t>日期码格式：ZURU INC(BVI) 标准格式 日期：按实际生产日期
Packaging Info: 77555GQ2：MA 3L 收缩膜+1张德国CALLOUT&lt;(&gt;&amp;&lt;)&gt;荷兰警告语贴纸(翻4500125672)+MA 3L PDQ
Remark: 1、此单出法国，所有包装都需要含有法语&lt;(&gt;&amp;&lt;)&gt;法国回收logo, 需要满足Zuru Standard欧洲标准测试要求；
2、请准时出货，推期会有罚款；
3、出法国的产品需不含微塑料；
4、有出口法国的产品, 法规规定禁止在包装和公众用的印刷品中使用含有矿物油的物质，包装印刷油墨中含有的MOAH/MOSH的质量浓度不能超过1%, 否则出货到法
国被抽检出现问题, 供应商需要对此负责。</t>
  </si>
  <si>
    <t>86250-7.24</t>
  </si>
  <si>
    <t>NASA Panama</t>
  </si>
  <si>
    <t>巴拿马</t>
  </si>
  <si>
    <t>K002 - GUATEMALA</t>
  </si>
  <si>
    <t>4500134629-110</t>
  </si>
  <si>
    <t>日期码格式：ZURU INC(BVI) 标准格式 日期：按实际生产日期
Packaging Info:77555GQ2: MA 1L包装+箱唛，无进口商贴纸
Remark: 请确认包装条形码是UPC，如有不一致，请及时指出。</t>
  </si>
  <si>
    <t>86214-7.23</t>
  </si>
  <si>
    <t>M001 - COSTA RICA</t>
  </si>
  <si>
    <t>4500134404-130</t>
  </si>
  <si>
    <t>日期码格式：ZURU INC(BVI) 标准格式 日期：按实际生产日期
Packaging Info: 
77555: MA 1L UPC包装+箱唛，无进口商贴纸
Remark: 请确保包装上的条形码是UPC，如有不一致，请及时提出。谢谢！</t>
  </si>
  <si>
    <t>86201-7.23</t>
  </si>
  <si>
    <t>N002 - PANAMA</t>
  </si>
  <si>
    <t>4500135179-220</t>
  </si>
  <si>
    <t>日期码格式：ZURU INC(BVI) 标准格式 日期：按实际生产日期
Packaging Info:77555: MA 1L包装+箱唛，无进口商贴纸
Remark:</t>
  </si>
  <si>
    <t>86204-7.23</t>
  </si>
  <si>
    <t>F002 - COSTA RICA</t>
  </si>
  <si>
    <t>4500134486-80</t>
  </si>
  <si>
    <t>6/26进口商贴纸</t>
  </si>
  <si>
    <t>日期码格式：ZURU INC(BVI) 标准格式 日期：按实际生产日期
Packaging Info: 77555GQ1: MA 1L包装+箱唛+进口商贴纸
Remark: 请确保包装条形码是UPC，如不一致，请及时指出</t>
  </si>
  <si>
    <t>86244-7.24</t>
  </si>
  <si>
    <t>F003 - PANAMA</t>
  </si>
  <si>
    <t>4500134559-80</t>
  </si>
  <si>
    <t>日期码格式：ZURU INC(BVI) 标准格式 日期：按实际生产日期
Packaging Info: 77555GQ1: MA 1L包装+箱唛，无进口商贴纸
Remark:</t>
  </si>
  <si>
    <t>86338-2-7.27</t>
  </si>
  <si>
    <t>PUERTO RICO</t>
  </si>
  <si>
    <t>4500141346-80</t>
  </si>
  <si>
    <t>8/5出</t>
  </si>
  <si>
    <t>是4500134559的减单数量</t>
  </si>
  <si>
    <t>86544-8.5</t>
  </si>
  <si>
    <t>0829160203</t>
  </si>
  <si>
    <t>4500135059-10</t>
  </si>
  <si>
    <t>7/19 BV</t>
  </si>
  <si>
    <t>86351-7.29</t>
  </si>
  <si>
    <t xml:space="preserve"> 
0829160181</t>
  </si>
  <si>
    <t>4500135059-20</t>
  </si>
  <si>
    <t>86479-8.1</t>
  </si>
  <si>
    <t>0829160178</t>
  </si>
  <si>
    <t>4500136057-10</t>
  </si>
  <si>
    <t>6/11RFID贴纸</t>
  </si>
  <si>
    <t>86519-8.3</t>
  </si>
  <si>
    <r>
      <rPr>
        <b/>
        <sz val="11"/>
        <color rgb="FF0000FF"/>
        <rFont val="Arial"/>
        <charset val="0"/>
      </rPr>
      <t>6/7</t>
    </r>
    <r>
      <rPr>
        <b/>
        <sz val="11"/>
        <color rgb="FF0000FF"/>
        <rFont val="宋体"/>
        <charset val="0"/>
      </rPr>
      <t>已放</t>
    </r>
  </si>
  <si>
    <t>0829160155</t>
  </si>
  <si>
    <t>4500136057-20</t>
  </si>
  <si>
    <t>86401-7.30</t>
  </si>
  <si>
    <t>0829160159</t>
  </si>
  <si>
    <t>4500136057-30</t>
  </si>
  <si>
    <t>7/26入仓</t>
  </si>
  <si>
    <t>86317-7.27</t>
  </si>
  <si>
    <t>0829160186</t>
  </si>
  <si>
    <t>4500136057-40</t>
  </si>
  <si>
    <t>86153R1-7.20</t>
  </si>
  <si>
    <t>0829160175</t>
  </si>
  <si>
    <t>4500136057-50</t>
  </si>
  <si>
    <t>86441-7.31</t>
  </si>
  <si>
    <t>0829160176</t>
  </si>
  <si>
    <t>4500136065-10</t>
  </si>
  <si>
    <t>7/29 交仓</t>
  </si>
  <si>
    <t>86480-8.1</t>
  </si>
  <si>
    <t>0829160160</t>
  </si>
  <si>
    <t>4500136065-20</t>
  </si>
  <si>
    <t>86402-7.30</t>
  </si>
  <si>
    <t>0829160192</t>
  </si>
  <si>
    <t>4500136065-30</t>
  </si>
  <si>
    <t>86442-7.31</t>
  </si>
  <si>
    <t>4500135946-110</t>
  </si>
  <si>
    <t>7/2 SSCC Label</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</si>
  <si>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</si>
  <si>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86254-7.24</t>
  </si>
  <si>
    <t>4500135946-170</t>
  </si>
  <si>
    <t>4500135948的#77555数量转到4500135946</t>
  </si>
  <si>
    <t>86362-2-7.29</t>
  </si>
  <si>
    <t>ALPINE NET CORPORATION</t>
  </si>
  <si>
    <t>TBA</t>
  </si>
  <si>
    <t>4500136797-10</t>
  </si>
  <si>
    <t>日期码格式：ZURU INC(BVI) 标准格式 日期：按实际生产日期
Packaging Info: 1. ZURU MA UPC (首选1L/多语可以接受) 包装
Remark: 2. 产品和包装上印刷tracking code信息，格式为ZURU常规
3. 箱唛资料跟单提供，侧唛需要工厂从正唛上的CASE UPC#(GTIN) 生成可以扫描的条形码。
4. 需ZURU QC 验货合格后方可出货
5. 装柜要求：装柜工厂需要每款装完拍照，清晰点的图（可以看清箱唛内容）留底。</t>
  </si>
  <si>
    <t>Jessi Xu</t>
  </si>
  <si>
    <t>86292-7.25</t>
  </si>
  <si>
    <t>4500136107-20</t>
  </si>
  <si>
    <t>更改数量，客人还未改单</t>
  </si>
  <si>
    <t>7/23 已订舱</t>
  </si>
  <si>
    <t>箱唛翻单4500124295</t>
  </si>
  <si>
    <t>日期码格式：ZURU INC(BVI) 标准格式 日期：按实际生产日期
Packaging Info: 1.包装
77555GQ4: MA UPC PACKAGING，箱唛翻单4500124295(ZURU LOGO使用新版 )
Remark: 1.此单出口澳大利亚，请按相应的澳新标准生产；
2.产品和包装上生产批号请按我司标准
3.比例：</t>
  </si>
  <si>
    <t>86398-7.30</t>
  </si>
  <si>
    <t>4500136107-40</t>
  </si>
  <si>
    <t>4500136107-60</t>
  </si>
  <si>
    <t>Dirk Rossmann GmbH</t>
  </si>
  <si>
    <t xml:space="preserve">30240481
</t>
  </si>
  <si>
    <t>4500136743-10</t>
  </si>
  <si>
    <t>迷你房子-干燥剂</t>
  </si>
  <si>
    <t>7/25 第三方</t>
  </si>
  <si>
    <t>6/14EAN 条码贴纸+德语警告语贴纸</t>
  </si>
  <si>
    <t>日期码格式：ZURU INC(BVI) 标准格式 日期：按实际生产日期
Packaging Info: 77555:MA 1L 收缩膜+EAN 条码贴纸+德语警告语贴纸+MA 5L 收藏指南+MA B版纸袋
Remark: 1.此单出欧洲要求：使用无闪粉版本，电池符合欧洲法规要求(如有)
2. 此客户要求：化学品无硼无香。
3. 外箱上下需加保护卡，以防开箱时产品被划破。（保护卡需要时整面）
4. 此单在出货前3周提供大货样品给Rossmann德国客人安排第三方验货。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9.此单出德国，走整柜请知悉。</t>
  </si>
  <si>
    <t>Winnie zhong</t>
  </si>
  <si>
    <t>86399-7.30</t>
  </si>
  <si>
    <t>ARCHIBRAND, S.A. de C.V.</t>
  </si>
  <si>
    <t>4500137238-10</t>
  </si>
  <si>
    <t>带电产品都要放一份保证书文档WARRANTY POLICY.</t>
  </si>
  <si>
    <t>6/29 UPC条码贴纸进口商贴纸</t>
  </si>
  <si>
    <t>日期码格式：ZURU INC(BVI) 标准格式 日期：按实际生产日期
Packaging Info: 1.77555GQ2: MA 3L EAN包装+UPC条码贴纸进口商贴纸+MA 收藏指南+箱唛
Remark</t>
  </si>
  <si>
    <t>86247-7.24</t>
  </si>
  <si>
    <t>5J71Z8LE</t>
  </si>
  <si>
    <t>4500136617-10</t>
  </si>
  <si>
    <t>6/25 SSCC贴纸</t>
  </si>
  <si>
    <t>日期码格式：ZURU INC(BVI) 标准格式 日期：按实际生产日期
Packaging Info: Amazon FR(77584, 9548, 9543A, 9281H)/UK(9548, 92105DEGH, 77515)
1. 77584：77555 2pcs/pvc tube, 12tubes/ctn; MA 3L (5L WARNING) 收缩膜（EAN#请用空白贴纸覆盖）+MA 其他最新包装+客版3L(5L warning)PVC tube彩卡(参
考翻单PO#4500131987)+1张贴纸(含FR/IT sorting label,参考翻单PO#4500131987)；
7. 最迟验货不得晚于2024/7/29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 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</si>
  <si>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86778-8.14</t>
  </si>
  <si>
    <r>
      <rPr>
        <sz val="11"/>
        <color rgb="FF0000FF"/>
        <rFont val="Arial"/>
        <charset val="0"/>
      </rPr>
      <t>6/17</t>
    </r>
    <r>
      <rPr>
        <sz val="11"/>
        <color rgb="FF0000FF"/>
        <rFont val="宋体"/>
        <charset val="0"/>
      </rPr>
      <t>已放</t>
    </r>
  </si>
  <si>
    <t>Bol.com</t>
  </si>
  <si>
    <t>荷兰</t>
  </si>
  <si>
    <t>7440777&amp;7440778</t>
  </si>
  <si>
    <t>4500137487-30</t>
  </si>
  <si>
    <t>6/27 NL 警语贴纸</t>
  </si>
  <si>
    <t>日期码格式：ZURU INC(BVI) 标准格式 日期：按实际生产日期
Packaging Info: 
77555,,MA 3L EAN 收缩膜+NL 警语贴纸+ MA 收藏指南,,
Remark: 1. 大货样： 请在7/12 之前寄出77555，77485 两款大货样，每款2PCS， 寄到ZURU 罗湖办公室7B Sandy 收.
2. 请核对EAN code
77555 4894680033429</t>
  </si>
  <si>
    <t>Sandy Shao</t>
  </si>
  <si>
    <t>86378-7.29</t>
  </si>
  <si>
    <t>7440779 &amp;7440780</t>
  </si>
  <si>
    <t>4500137498-230</t>
  </si>
  <si>
    <t>有更新铜版纸资料</t>
  </si>
  <si>
    <t>6/26 空白贴纸</t>
  </si>
  <si>
    <t>日期码格式：ZURU INC(BVI) 标准格式 日期：按实际生产日期
Packaging Info: 
77584 ,,客制贴纸（球：MA 3L 收缩膜+空白贴纸覆盖条码）,,
Remark: 1. 大货样：请在7/12 之前寄出77425，77515，77593，77486，77584大货样，每款2 PCS， 寄到ZURU 罗湖办公室7B Sandy 收.
2. 请核对EAN 条码
77584 4894680038585</t>
  </si>
  <si>
    <t>86548-8.5</t>
  </si>
  <si>
    <t>MPO02759</t>
  </si>
  <si>
    <t>20pcs/中转单位可以按照标版24 pcs /ctn的配比逻辑。每个中转单位需包括至少一套完整普通版球（组合1--组合12）以及1pcs rare球，且每个中转单位同款普通球最多出现2个</t>
  </si>
  <si>
    <t>7/24送KOYO</t>
  </si>
  <si>
    <t>6/14价格贴纸</t>
  </si>
  <si>
    <t>Remark: 产品 MA 包装 + 价格贴纸，7/24送KOYO</t>
  </si>
  <si>
    <t>87302-9.5</t>
  </si>
  <si>
    <t>24-1064489JDO</t>
  </si>
  <si>
    <t>4500137214-40</t>
  </si>
  <si>
    <t>指定日期码：2024-07</t>
  </si>
  <si>
    <t>7/31 前交仓</t>
  </si>
  <si>
    <t>6/21进口商贴纸</t>
  </si>
  <si>
    <t>日期码格式：2024-07 日期：
Packaging Info: MA 1L包装+进口商贴纸+箱唛
指定日期码：2024-07
Remark:</t>
  </si>
  <si>
    <t>86447-7.31</t>
  </si>
  <si>
    <t>24-1064488JEC</t>
  </si>
  <si>
    <t>4500137217-40</t>
  </si>
  <si>
    <t>8、23 截SI</t>
  </si>
  <si>
    <t>87002-8.26</t>
  </si>
  <si>
    <t>ARGOS LIMITED</t>
  </si>
  <si>
    <t>4500137911-10</t>
  </si>
  <si>
    <t>6/28 白色Cat.label</t>
  </si>
  <si>
    <t>日期码格式：ZURU INC(BVI) 标准格式 日期：按实际生产日期
Packaging Info: MA -1L 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</si>
  <si>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86600-8.7</t>
  </si>
  <si>
    <t>Army &amp; Air Force Exchange Service</t>
  </si>
  <si>
    <t>0092110302</t>
  </si>
  <si>
    <t>4500136946-10</t>
  </si>
  <si>
    <t>MEC251-77555-S001</t>
  </si>
  <si>
    <t>8/2-8/3交仓</t>
  </si>
  <si>
    <t>6/27 已寄出条码箱贴纸</t>
  </si>
  <si>
    <t>日期码格式：ZURU INC(BVI) 标准格式 日期：按实际生产日期
Packaging Info: 1. MA +UPC 版包装，优先1L, 出口美国。
2. PO#0092110304, 0092110305, 0092110306, 这3个订单外箱需要贴4x6"UCC 贴纸，只需贴一面（UCC贴纸为客供贴纸）。PO#0092110302, 0092110303，这2个订
单外箱不需要UCC贴纸。
3. 展示架上需粘贴 mother UPC 贴纸 （Item#的 MEC251 的 mother UPC: 193052068019)
Remark: 4. ZURU QC 验货。
5. 产品和包装上需印刷tracking code信息，格式为ZURU常规.</t>
  </si>
  <si>
    <t>86534R1-8.3</t>
  </si>
  <si>
    <t>0092110303</t>
  </si>
  <si>
    <t>4500136946-20</t>
  </si>
  <si>
    <t>0092110304</t>
  </si>
  <si>
    <t>4500136946-30</t>
  </si>
  <si>
    <t>0092110305</t>
  </si>
  <si>
    <t>4500136946-40</t>
  </si>
  <si>
    <t>0092110306</t>
  </si>
  <si>
    <t>4500136946-50</t>
  </si>
  <si>
    <t>4500136648-10</t>
  </si>
  <si>
    <t>7/2 条码箱贴纸</t>
  </si>
  <si>
    <t>日期码格式：ZURU INC(BVI) 标准格式 日期：按实际生产日期
Packaging Info: 产品MA包装 (UPC 版), MA 1L 收缩膜， MA 1L PDQ;
Remark: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4. 产品和包装上印刷 tracking code信息，格式为ZURU常规格式;
5. 出货方式：货代自提</t>
  </si>
  <si>
    <t>86560-8.5</t>
  </si>
  <si>
    <t>4500136647-10</t>
  </si>
  <si>
    <t>86561-8.5</t>
  </si>
  <si>
    <t>ToyChamp Belgium nv</t>
  </si>
  <si>
    <t>比利时</t>
  </si>
  <si>
    <t>4500138359-10</t>
  </si>
  <si>
    <t>7/5NL警语贴纸+NL贴纸</t>
  </si>
  <si>
    <t>日期码格式：ZURU INC(BVI) 标准格式 日期：按实际生产日期
Packaging Info:
77555GQ2: MA 3L EAN 收缩膜+NL警语贴纸，MA 5L收藏指南+NL贴纸，MA 9L配件袋，MA PDQ
Remark: 1.STD配比
77555GQ2: (3+4)W*3H+1*4=25PCS/PDQ;
出欧洲，微塑料需合规（如item本身不含微塑料 则忽略此要求）</t>
  </si>
  <si>
    <t>86367-7.29</t>
  </si>
  <si>
    <t>MPO02803</t>
  </si>
  <si>
    <t>77555-S001（MEC171-S024）</t>
  </si>
  <si>
    <t>date code: 外箱/产品/包装 保持一致</t>
  </si>
  <si>
    <t>此单子件请照标准版(77555SK1)配比装好，30pcs球装一筐/箱送组装厂。
（即每筐都已按标版配比混装好送货，组装厂能在收到子件之后直接拿出放入展示架）</t>
  </si>
  <si>
    <t>送 永捷 组装 展示架</t>
  </si>
  <si>
    <t>Remark: 1.包装：77555：MA 3L(warning 5L) EAN包装包装+MA 收藏指南；
2.西班牙内销单，ZURU 验货后即可出货；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t>
  </si>
  <si>
    <t>Miya Fang</t>
  </si>
  <si>
    <t>87303-9.5</t>
  </si>
  <si>
    <t>KROGER (KRG LLC)</t>
  </si>
  <si>
    <t>500-49441</t>
  </si>
  <si>
    <t>4500137749-10</t>
  </si>
  <si>
    <t>迷你房子展示架带底座和带挂钩</t>
  </si>
  <si>
    <t>7月24号-7月26号交仓</t>
  </si>
  <si>
    <t>86319-7.27</t>
  </si>
  <si>
    <t>600-32639</t>
  </si>
  <si>
    <t>4500137752-10</t>
  </si>
  <si>
    <t>7月29号-7月30号交仓</t>
  </si>
  <si>
    <t>86400-7.30</t>
  </si>
  <si>
    <t>4500138514-20</t>
  </si>
  <si>
    <t>8、19 截SI</t>
  </si>
  <si>
    <t>日期码格式：ZURU INC(BVI) 标准格式 日期：按实际生产日期
Packaging Info: MA UPC 英语包装（优先1L英语版本，或者3L/5L含英语都可）
Remark: 1.此单出两个港口， 10~20行出AKL，30~40行出LYT;
2.此客人不接受易掉落或者剥落或者可直接触碰的闪粉，可降解也不行，但可以接受符合欧洲微塑料标准的珠光粉或者闪片。</t>
  </si>
  <si>
    <t>86880-8.19</t>
  </si>
  <si>
    <t>4500138514-40</t>
  </si>
  <si>
    <t>8/6 交仓</t>
  </si>
  <si>
    <t>86585-8.6</t>
  </si>
  <si>
    <t>SAINSBURY'S SUPERMARKET LTD</t>
  </si>
  <si>
    <t>4500137821-10</t>
  </si>
  <si>
    <t>9/11 截SI</t>
  </si>
  <si>
    <t>日期码格式：ZURU INC(BVI) 标准格式 日期：按实际生产日期
Packaging Info: 全套MA-1L包装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</si>
  <si>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87481-9.13</t>
  </si>
  <si>
    <t>Michaels Global Sourcing LLC</t>
  </si>
  <si>
    <t>4500134013-20</t>
  </si>
  <si>
    <t>预计8/5散货交仓</t>
  </si>
  <si>
    <t>5/29 UPC贴纸+DC运输贴纸</t>
  </si>
  <si>
    <t>日期码格式：ZURUDG20240628 日期：2024/06/28
Packaging Info: 
#77555GQ2: 客版3L 包装, PDQ MA 3L; UPC: 193052064264.
2. 外箱需要加贴纸，DC运输贴纸（所有产品均需要），PDQ标识贴纸（带PDQ产品），贴纸尺寸以提供的箱唛资料为准，每个贴纸一箱一张。外箱需要加季节性颜色
带, 可以直接印刷在外箱上面，也可以印在贴纸上面。（色带 四面都需要），具体尺寸参考箱唛排版信息。
3. 封箱胶纸尺寸要求：厚度大于或者等于0.05mm, 宽度大于或者等于50mm.
Remark: 4. 不需要签版，不需要第三方验货。Zuru QC 验货即可。</t>
  </si>
  <si>
    <t>Abby Mai</t>
  </si>
  <si>
    <t>86700-8.12</t>
  </si>
  <si>
    <t>77555GQ2-S002-1</t>
  </si>
  <si>
    <t>4500134011-20</t>
  </si>
  <si>
    <t>86722-8.12</t>
  </si>
  <si>
    <t>4500134014-20</t>
  </si>
  <si>
    <t>86723-8.12</t>
  </si>
  <si>
    <t>4500134015-20</t>
  </si>
  <si>
    <t>日期码格式：ZURUDG20240628 日期：2024/06/28
Packaging Info:
#77555GQ2: 客版3L 包装, PDQ MA 3L; UPC: 193052064264.
2. 外箱需要加贴纸，DC运输贴纸（所有产品均需要），PDQ标识贴纸（带PDQ产品），贴纸尺寸以提供的箱唛资料为准，每个贴纸一箱一张。外箱需要加季节性颜色
带, 可以直接印刷在外箱上面，也可以印在贴纸上面。（色带 四面都需要），具体尺寸参考箱唛排版信息。
3. 封箱胶纸尺寸要求：厚度大于或者等于0.05mm, 宽度大于或者等于50mm.
Remark: 4. 不需要签版，不需要第三方验货。Zuru QC 验货即可。</t>
  </si>
  <si>
    <t>86701-8.12</t>
  </si>
  <si>
    <t>3P165U6V</t>
  </si>
  <si>
    <t>4500137269-20</t>
  </si>
  <si>
    <t>8/8出货</t>
  </si>
  <si>
    <t>7、18 SSCC LABEL</t>
  </si>
  <si>
    <t>日期码格式：ZURU INC(BVI) 标准格式 日期：按实际生产日期
Packaging Info: #
#77584:2PK 77555入PVC圆桶，77555 MA 1L不带UPC，空白UPC贴纸, 铜版纸图稿跟回PO#4500134367；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</si>
  <si>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86727-8.12</t>
  </si>
  <si>
    <r>
      <rPr>
        <sz val="11"/>
        <color rgb="FF0000FF"/>
        <rFont val="Arial"/>
        <charset val="0"/>
      </rPr>
      <t>6/24</t>
    </r>
    <r>
      <rPr>
        <sz val="11"/>
        <color rgb="FF0000FF"/>
        <rFont val="宋体"/>
        <charset val="0"/>
      </rPr>
      <t>已放</t>
    </r>
  </si>
  <si>
    <t>4ZG9UZII</t>
  </si>
  <si>
    <t>4500137299-20</t>
  </si>
  <si>
    <t>8、13 截SI</t>
  </si>
  <si>
    <t>日期码格式：ZURU INC(BVI) 标准格式 日期：按实际生产日期
Packaging Info: 
#77584:2PK 77555入PVC圆桶，77555 MA 1L不带UPC，空白UPC贴纸, 铜版纸图稿跟回PO#4500134367；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</si>
  <si>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86782-8.14</t>
  </si>
  <si>
    <t>0829160164</t>
  </si>
  <si>
    <t>4500136071-10</t>
  </si>
  <si>
    <t>8/2 BV</t>
  </si>
  <si>
    <t>8/7 交仓</t>
  </si>
  <si>
    <t>86747-8.13</t>
  </si>
  <si>
    <t>0829160154</t>
  </si>
  <si>
    <t>4500136071-20</t>
  </si>
  <si>
    <t>7/29 BV</t>
  </si>
  <si>
    <t>8/1 交仓</t>
  </si>
  <si>
    <t>96520-8.3</t>
  </si>
  <si>
    <t xml:space="preserve"> 
0829160174</t>
  </si>
  <si>
    <t>4500136071-30</t>
  </si>
  <si>
    <t>86654-8.9</t>
  </si>
  <si>
    <t>Loblaws INC.</t>
  </si>
  <si>
    <t xml:space="preserve">加拿大 </t>
  </si>
  <si>
    <t>4868844526 32</t>
  </si>
  <si>
    <t>4500137926-10</t>
  </si>
  <si>
    <t>8/5 交仓</t>
  </si>
  <si>
    <t>6、28</t>
  </si>
  <si>
    <t>6/21通用UPC条码贴纸</t>
  </si>
  <si>
    <t>日期码格式：ZURU INC(BVI) 标准格式 日期：按实际生产日期
Packaging Info: 77555 MA 3L EAN 版本包装+通用UPC条码贴纸，UPC号码为： 193052064264
Remark: 出口加拿大
2024/7/26 需要寄出2pcs 大货样
Zuru验货.日期跟踪码：产品外包装及产品本身都必须有日期跟踪码，ZURU标准格式日期码</t>
  </si>
  <si>
    <t>86655-8.9</t>
  </si>
  <si>
    <t>4500137774-30</t>
  </si>
  <si>
    <t>7月31日-8月2日交仓</t>
  </si>
  <si>
    <t>7、8 SSCC Label</t>
  </si>
  <si>
    <t>86504-8.2</t>
  </si>
  <si>
    <t>MPO02790</t>
  </si>
  <si>
    <t>77555-S001-MSLD96</t>
  </si>
  <si>
    <t>迷你房子(Demo 按2142pcs数量配套组装好交货)</t>
  </si>
  <si>
    <t>8/5送齐demo展示公仔2100套，大货25200PCS，按比例24PCS入一箱</t>
  </si>
  <si>
    <t>8/5送永捷混装展示架</t>
  </si>
  <si>
    <t>7/2 RFID贴纸</t>
  </si>
  <si>
    <t>Remark: 77555 ：
1.包装：MA 1L收缩膜+ 客版 收藏指南；
2.Demo：按照每款2142pcs数量配套组装好交货；
3.日期码：
Tracking Code: 日期码格式：ZURU DGYYYYMMDD CHINA(日期避开周末和法定节假日即可） 日期：按实际生产日期。
4.RFID贴纸：
每pcs产品上要贴1张RFID贴纸，贴纸由ZURU提供，贴纸位置请严格按照我们签回的签板，不可擅自调整位置，贴纸也不可有任何破损或折坏，不可淋湿!!（如缺数请及时
告知！）
此单需要验货，请多备料</t>
  </si>
  <si>
    <t>Maggie Xie/Iris Huang</t>
  </si>
  <si>
    <t>87399-9.10</t>
  </si>
  <si>
    <t>实单</t>
  </si>
  <si>
    <t>KAUFHAUS MARTIN STOLZ GMBH</t>
  </si>
  <si>
    <t>24-249</t>
  </si>
  <si>
    <t>4500137432-40</t>
  </si>
  <si>
    <t>日期码格式：ZURU INC(BVI) 标准格式 日期：按实际生产日期
Packaging Info: 
77555GQ2: MA 3LPDQ+最新MA 3L EAN收缩膜+5L收藏指南
Remark: 1. 此单出德国，需要满足Zuru Standard欧洲标准测试要求；
2. 请准时出货，推期会有罚款；
3. 出口欧洲，微塑料需符合法规。
4. 配比：标准配比
5. 大货样品一套
6. 需提供验货图片给客人确认才可以安排出货</t>
  </si>
  <si>
    <t>86653-8.9</t>
  </si>
  <si>
    <t>2343363</t>
  </si>
  <si>
    <t>4500138632-10</t>
  </si>
  <si>
    <t>8/7入仓</t>
  </si>
  <si>
    <t>7/24SSCC Label</t>
  </si>
  <si>
    <t>日期码格式：ZURU INC(BVI) 标准格式 日期：按实际生产日期
Packaging Info: 1. 77555: MA_1L UPC版本包装（收缩膜和说明书, MA首选1L，如无1L可用多语且含英语的配套多语包装) + 箱唛 + 外箱SSCC Label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</si>
  <si>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86631-8.8</t>
  </si>
  <si>
    <t>20167941</t>
  </si>
  <si>
    <t>4500138538-20</t>
  </si>
  <si>
    <t>8月7日-8月9日交仓</t>
  </si>
  <si>
    <t>7、15 SSCC Label</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</si>
  <si>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</si>
  <si>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86677-8.10</t>
  </si>
  <si>
    <t>8/12送齐大货25200PCS，按比例24PCS入一箱</t>
  </si>
  <si>
    <t>8/5 888pcs;8/129336pcs送永捷混装展示架</t>
  </si>
  <si>
    <t>8/12送永捷混装展示架</t>
  </si>
  <si>
    <t>4500127150-20</t>
  </si>
  <si>
    <r>
      <rPr>
        <sz val="11"/>
        <color rgb="FF0000FF"/>
        <rFont val="Arial"/>
        <charset val="0"/>
      </rPr>
      <t xml:space="preserve">8/9 </t>
    </r>
    <r>
      <rPr>
        <sz val="11"/>
        <color rgb="FF0000FF"/>
        <rFont val="宋体"/>
        <charset val="0"/>
      </rPr>
      <t>第三方</t>
    </r>
  </si>
  <si>
    <t>8/20 截SIUV胶水瓶身贴纸要用MA 5L的</t>
  </si>
  <si>
    <t>日期码格式：ZURU INC(BVI) 标准格式 日期：按实际生产日期
Packaging Info: 
#77555GQ2: MA3L,PDQ(25装)+客版3L,UPC条码收缩膜(UPC: 193052064264)+MA5L收藏指南+MA5L,UV胶水瓶身贴 ---客版收缩膜翻单：4500126515
Remark: 1. #71126必须在原来错误的EAN条码上用黑色粗头笔涂黑直至不能扫描，再贴上正确的UPC;
2. 带电池的产品需使用英法双语电池(纽扣电池除外)；
3. 此单有箱唛;
4.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</si>
  <si>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86875-8.19</t>
  </si>
  <si>
    <t>KOHL'S, INC.</t>
  </si>
  <si>
    <t>4500138158-10</t>
  </si>
  <si>
    <t>8/14入仓</t>
  </si>
  <si>
    <t>空白外箱（定位框+ MADE IN CHINA + ZURU LOGO）   订单的定位框位置要在：箱子的最大面朝上后，定位框在箱子最小面的右下角，距离箱子右边3英寸，距离
底部1.25英寸, 贴纸要按定位框贴</t>
  </si>
  <si>
    <t>7/5 外箱贴纸</t>
  </si>
  <si>
    <t>日期码格式：ZURU INC(BVI) 标准格式 日期：按实际生产日期
Packaging Info: 1. 此为Kohl's digital 订单
2. MA 包装
3. 空白外箱（定位框+ MADE IN CHINA + ZURU LOGO） + 客供外箱贴纸（4"x6")
4. 请提供实际外箱尺寸的排版来确认定位框，digital 订单的定位框位置要在：箱子的最大面朝上后，定位框在箱子最小面的右下角，距离箱子右边3英寸，距离
底部1.25英寸, 贴纸要按定位框贴，位置与方向贴不对会有客户罚款需由工厂承担
Remark: 1. 出货前工厂需按要求扫描外箱贴条码上传到客户ICE系统，上传的条码信息必须跟实际出货一致，如有不同产生的罚款由工厂承担
2. 出货前需 Zuru QC 验货</t>
  </si>
  <si>
    <t>86804-8.15</t>
  </si>
  <si>
    <t xml:space="preserve"> 
4400417911</t>
  </si>
  <si>
    <t>4500138776-10</t>
  </si>
  <si>
    <t>8/12 交仓</t>
  </si>
  <si>
    <t>翻单125672</t>
  </si>
  <si>
    <t>日期码格式：ZURU INC(BVI) 标准格式 日期：按实际生产日期
Packaging Info: 1.MA 3L(5L Warning) EAN版收缩膜+德国callout贴纸/荷兰警告语(贴纸和位置图翻PO#4500125672)+MA 5L收藏指南+MA3LPDQ
EAN:4894680033429请先检查条码是否正确再安排做货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</si>
  <si>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86686-8.10</t>
  </si>
  <si>
    <t>4500138775-10</t>
  </si>
  <si>
    <t>8/12入仓</t>
  </si>
  <si>
    <t>86685-8.10</t>
  </si>
  <si>
    <t>N.V. DREAMLAND</t>
  </si>
  <si>
    <t>4500139014-20</t>
  </si>
  <si>
    <t>8/26 截SI</t>
  </si>
  <si>
    <t>7/12 NL警语贴纸+NL贴纸</t>
  </si>
  <si>
    <t>日期码格式：ZURU INC(BVI) 标准格式 日期：按实际生产日期
Packaging Info: 
77555GQ2: MA 3L EAN 收缩膜+NL警语贴纸（翻单4500138359），MA 5L收藏指南+NL贴纸（翻单4500138359），MA 9L配件袋，MA PDQ
Remark:1.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</si>
  <si>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86974-8.26</t>
  </si>
  <si>
    <t>Amazon IT:
8O317TLJ</t>
  </si>
  <si>
    <t>4500139446-10</t>
  </si>
  <si>
    <t>8/20-8/24入仓</t>
  </si>
  <si>
    <t>7/15SSCC 空白贴纸</t>
  </si>
  <si>
    <t>日期码格式：ZURU INC(BVI) 标准格式 日期：按实际生产日期
Packaging Info: Amazon IT(77584)
1. 77584：77555 2pcs/pvc tube, 12tubes/ctn; MA 3L (5L WARNING) 收缩膜（EAN#请用空白贴纸覆盖）+MA 其他最新包装+客版3L(5L warning)PVC tube彩卡(参
考翻单PO#4500131987)+1张贴纸(含FR/IT sorting label,参考翻单PO#4500131987)；
2. 最迟验货不得晚于2024/8/12;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</si>
  <si>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86991-8.26</t>
  </si>
  <si>
    <r>
      <rPr>
        <sz val="11"/>
        <color rgb="FF0000FF"/>
        <rFont val="Arial"/>
        <charset val="0"/>
      </rPr>
      <t>7/12</t>
    </r>
    <r>
      <rPr>
        <sz val="11"/>
        <color rgb="FF0000FF"/>
        <rFont val="宋体"/>
        <charset val="0"/>
      </rPr>
      <t>已放</t>
    </r>
  </si>
  <si>
    <t>AG240119-HK</t>
  </si>
  <si>
    <t>4500139541-10</t>
  </si>
  <si>
    <t>8/9 客自提</t>
  </si>
  <si>
    <t>7/12已寄出客供警语贴纸</t>
  </si>
  <si>
    <t>日期码格式：ZURU INC(BVI) 标准格式 日期：按实际生产日期 Tracking Code:
Packaging Info: MA 1L UPC PKG+客供警语贴纸(一张贴球底部，一张贴收藏指南）详情参考HK客供贴纸位置图
Remark: 此单出香港</t>
  </si>
  <si>
    <t>86656-8.9</t>
  </si>
  <si>
    <t>Amazon UK:
4VYQEXXM</t>
  </si>
  <si>
    <t>4500138235-30</t>
  </si>
  <si>
    <t>7、11SSCC</t>
  </si>
  <si>
    <t>日期码格式：ZURU INC(BVI) 标准格式 日期：按实际生产日期
Packaging Info: Amazon FR(7149A, 71126)/UK(77555, 9298H, 71126)
3.77555: 24 PCS/CTN; MA 3L (5L WARNING, EAN#) 收缩膜+2张贴纸(1张含IT&lt;(&gt;&amp;&lt;)&gt;FR sorting label的贴纸，1张UPC#贴纸)+MA 5L (23L warning) A 收藏指南+M
A 其他最新配套包装；参考翻单4500131987；
5.验货不得晚于2024/8/13;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</si>
  <si>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87000-8.26</t>
  </si>
  <si>
    <t>0829160171</t>
  </si>
  <si>
    <t>4500139357-10</t>
  </si>
  <si>
    <t>8/14 BV</t>
  </si>
  <si>
    <t>8/20 交仓</t>
  </si>
  <si>
    <t>7/18 RFID贴纸</t>
  </si>
  <si>
    <t>86954-8.22</t>
  </si>
  <si>
    <r>
      <rPr>
        <b/>
        <sz val="11"/>
        <color rgb="FF0000FF"/>
        <rFont val="Arial"/>
        <charset val="0"/>
      </rPr>
      <t>7/4</t>
    </r>
    <r>
      <rPr>
        <b/>
        <sz val="11"/>
        <color rgb="FF0000FF"/>
        <rFont val="宋体"/>
        <charset val="0"/>
      </rPr>
      <t>已放</t>
    </r>
  </si>
  <si>
    <t>0829160201</t>
  </si>
  <si>
    <t>4500139357-20</t>
  </si>
  <si>
    <t>87022-8.26</t>
  </si>
  <si>
    <t>0829160204</t>
  </si>
  <si>
    <t>4500139357-30</t>
  </si>
  <si>
    <t>Amazon UK:
8L8WS1DV</t>
  </si>
  <si>
    <t>4500139572-10</t>
  </si>
  <si>
    <t>8、29 截SI</t>
  </si>
  <si>
    <t>7/25SSCC 空白贴纸</t>
  </si>
  <si>
    <t>日期码格式：ZURU INC(BVI) 标准格式 日期：按实际生产日期
Packaging Info: Amazon UK(71109A, 71126, 7127A, 7150A, 77555, 77584,92106D, 92107D, 92108AE, 9279H, 9281A, 9283BH, 9296B, 9543B, 9548)
6. 77584: 77555 2pcs/pvc tube, 12tubes/ctn; MA 3L (5L WARNING) 收缩膜（EAN#请用空白贴纸覆盖）+MA 其他最新包装+客版3L(5L warning)PVC tube彩卡(参
考翻单PO#4500131987)+1张贴纸(含FR/IT sorting label,参考翻单PO#4500131987)；
16. 验货时间不迟于2024/8/19.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t>
  </si>
  <si>
    <t>87103-8.29</t>
  </si>
  <si>
    <t>Amazon UK:
8KGX2D6P</t>
  </si>
  <si>
    <t>4500139572-40</t>
  </si>
  <si>
    <t>7/25SSCC</t>
  </si>
  <si>
    <t>日期码格式：ZURU INC(BVI) 标准格式 日期：按实际生产日期
Packaging Info: Amazon UK(71109A, 71126, 7127A, 7150A, 77555, 77584,92106D, 92107D, 92108AE, 9279H, 9281A, 9283BH, 9296B, 9543B, 9548)
5. 77555: 24 PCS/CTN; MA 3L (5L WARNING, EAN#) 收缩膜+2张贴纸(1张含IT&lt;(&gt;&amp;&lt;)&gt;FR sorting label的贴纸，1张UPC#贴纸)+MA 5L (23L warning) A 收藏指
南+MA 其他最新配套包装；参考翻单4500131987；
16. 验货时间不迟于2024/8/19.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t>
  </si>
  <si>
    <t>1R4GHYIN</t>
  </si>
  <si>
    <t>4500139220-170</t>
  </si>
  <si>
    <t>8/20 截SI</t>
  </si>
  <si>
    <t>7/31 SSCC贴纸</t>
  </si>
  <si>
    <t>日期码格式：ZURU INC(BVI) 标准格式 日期：按实际生产日期
Packaging Info: 出口加拿大，包装需要至少2/3L UPC版，无硼版本；
#77584：2PK MA 3L#77555入PVC圆桶，77555 3L收缩膜，空白贴纸覆盖EAN条码，空白贴纸跟返单4500132623， 铜版纸图稿跟Amazon UK/EU PO 4500124874；跟Ama
zon us 合并订料；
Remark: 1.Amazon FOB订单，出口CA。外箱最长边不能超过25"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4.有要求入邮包盒的item，邮包盒上面要打上日期码。
5.按照客户PO# 装柜/箱号顺序装柜，跟单会提前给到装柜计划。在大货生产/仓库存放时，请留意该装柜要求，以便装柜时不混乱（避免装错/装漏/找不到货号等）</t>
  </si>
  <si>
    <t>86883-8.19</t>
  </si>
  <si>
    <r>
      <rPr>
        <sz val="11"/>
        <color rgb="FF0000FF"/>
        <rFont val="Arial"/>
        <charset val="0"/>
      </rPr>
      <t>7/10</t>
    </r>
    <r>
      <rPr>
        <sz val="11"/>
        <color rgb="FF0000FF"/>
        <rFont val="宋体"/>
        <charset val="0"/>
      </rPr>
      <t>已放</t>
    </r>
  </si>
  <si>
    <t>4500139220</t>
  </si>
  <si>
    <t>6I8SJAZJ</t>
  </si>
  <si>
    <t>4500139220-480</t>
  </si>
  <si>
    <t>Amazon FR:
2YYZB45R</t>
  </si>
  <si>
    <t>4500139240-20</t>
  </si>
  <si>
    <t>日期码格式：ZURU INC(BVI) 标准格式 日期：按实际生产日期
Packaging Info: Amazon FR(77555,77584,77621,92104DG, 92105EH):
1. 77555: 24 PCS/CTN; MA 3L (5L WARNING, EAN#) 收缩膜+2张贴纸(1张含IT&lt;(&gt;&amp;&lt;)&gt;FR sorting label的贴纸，1张UPC#贴纸)+MA 5L (23L warning) A 收藏指
南+MA 其他最新配套包装；参考翻单4500131987；
6. 验货时间不迟于2024/8/20.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</si>
  <si>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87515-9.18</t>
  </si>
  <si>
    <t>4500139240-30</t>
  </si>
  <si>
    <t>日期码格式：ZURU INC(BVI) 标准格式 日期：按实际生产日期
Packaging Info: Amazon FR(77555,77584,77621,92104DG, 92105EH):
2. 77584: 77555 2pcs/pvc tube, 12tubes/ctn; MA 3L (5L WARNING) 收缩膜（EAN#请用空白贴纸覆盖）+MA 其他最新包装+客版3L(5L warning)PVC tube彩卡(参
考翻单PO#4500131987)+1张贴纸(含FR/IT sorting label,参考翻单PO#4500131987)；
6. 验货时间不迟于2024/8/20.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</si>
  <si>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Distribuidora Liverpool S.A de C.V.</t>
  </si>
  <si>
    <t>61869344</t>
  </si>
  <si>
    <t>4500139217-30</t>
  </si>
  <si>
    <t>有第三方监柜，每款多备一套备品随货送出</t>
  </si>
  <si>
    <t xml:space="preserve">8/22 出货 </t>
  </si>
  <si>
    <t>7/31价标贴纸</t>
  </si>
  <si>
    <t>日期码格式：ZURU INC(BVI) 标准格式 日期：按实际生产日期
Packaging Info: 
77555GQ2：MA 3L EAN包装+UPC贴纸+MA 3L PDQ包装+MA多语收藏指南+进口商贴纸+价标贴纸+箱唛（MA包装/UPC条码贴纸/MA收藏指南/进口商贴纸翻单PO4500137056
）
Remark: 1.此单价格贴纸（ZURU定购).
2.此单有第三方监柜，每款多备一套备品随货送出</t>
  </si>
  <si>
    <t>86983-8.26</t>
  </si>
  <si>
    <t>4500137056-40</t>
  </si>
  <si>
    <t>7/29价标贴纸</t>
  </si>
  <si>
    <t>日期码格式：ZURU INC(BVI) 标准格式 日期：按实际生产日期
Packaging Info:
4. 77555GQ2：MA 3L EAN包装+UPC贴纸+MA 3L PDQ包装+MA多语收藏指南+进口商贴纸+价标贴纸+箱唛
Remark:
11. 此单价格贴纸（ZURU定购).
12. 此单有第三方监柜，每款多备一套备品随货送出</t>
  </si>
  <si>
    <t>87003-8.26</t>
  </si>
  <si>
    <t>Amazon DE:
8O8AKFTU</t>
  </si>
  <si>
    <t>4500139313-40</t>
  </si>
  <si>
    <t>9/10 截SI</t>
  </si>
  <si>
    <t>7/25 SSCC LABEL</t>
  </si>
  <si>
    <t>日期码格式：ZURU INC(BVI) 标准格式 日期：按实际生产日期
Packaging Info: Amazon DE 77584/92104HB/77621/9548/9543EABD/9281A/7150A/77515/71109D/9283BA/9279AH/7127A
1.77584: 77555 2pcs/pvc tube, 12tubes/ctn; MA 3L (5L WARNING) 收缩膜（EAN#请用空白贴纸覆盖）+MA 其他最新包装+客版3L(5L warning)PVC tube彩卡(参
考翻单PO#4500131987)+1张贴纸(含FR/IT sorting label&lt;(&gt;,&lt;)&gt;参考翻单PO#4500131987)；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</si>
  <si>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87425-9.11</t>
  </si>
  <si>
    <t>Amazon UK:
8HJEKSNR</t>
  </si>
  <si>
    <t>4500139573-10</t>
  </si>
  <si>
    <t>9/4交仓</t>
  </si>
  <si>
    <t>日期码格式：ZURU INC(BVI) 标准格式 日期：按实际生产日期
Packaging Info: Amazon UK(77555,77515):
1. 77555: 24 PCS/CTN; MA 3L (5L WARNING, EAN#) 收缩膜+2张贴纸(1张含IT&lt;(&gt;&amp;&lt;)&gt;FR sorting label的贴纸，1张UPC#贴纸)+MA 5L (23L warning) A 收藏指
南+MA 其他最新配套包装；参考翻单4500131987；
3. 验货时间不迟于2024/8/26.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</si>
  <si>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87351-9.9</t>
  </si>
  <si>
    <t>Amazon FR:
638YOKZA</t>
  </si>
  <si>
    <t>4500139373-10</t>
  </si>
  <si>
    <t>9/14 截SI</t>
  </si>
  <si>
    <t>日期码格式：ZURU INC(BVI) 标准格式 日期：按实际生产日期
Packaging Info: Amazon FR(77555,77584,77621,92108D,77515,9283AB，7150A, 7127A):
1. 77555: 24 PCS/CTN; MA 3L (5L WARNING, EAN#) 收缩膜+2张贴纸(1张含IT&lt;(&gt;&amp;&lt;)&gt;FR sorting label的贴纸，1张UPC#贴纸)+MA 5L (23L warning) A 收藏指
南+MA 其他最新配套包装；参考翻单4500131987；
9. 验货时间不迟于2024/8/26.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</si>
  <si>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87514-9.18</t>
  </si>
  <si>
    <t>4500139373-20</t>
  </si>
  <si>
    <t>日期码格式：ZURU INC(BVI) 标准格式 日期：按实际生产日期
Packaging Info: Amazon FR(77555,77584,77621,92108D,77515,9283AB，7150A, 7127A):
2. 77584: 77555 2pcs/pvc tube, 12tubes/ctn; MA 3L (5L WARNING) 收缩膜（EAN#请用空白贴纸覆盖）+MA 其他最新包装+客版3L(5L warning)PVC tube彩卡(参
考翻单PO#4500131987)+1张贴纸(含FR/IT sorting label,参考翻单PO#4500131987)；
9. 验货时间不迟于2024/8/26.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</si>
  <si>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4500134010-20</t>
  </si>
  <si>
    <t>预计8/12散货交仓</t>
  </si>
  <si>
    <t>86853-8.19</t>
  </si>
  <si>
    <t>0086-9573119-3890</t>
  </si>
  <si>
    <t>4500138418-20</t>
  </si>
  <si>
    <t>8、19 出</t>
  </si>
  <si>
    <t>7/22条码箱贴纸</t>
  </si>
  <si>
    <t>日期码格式：ZURU INC(BVI) 标准格式 日期：按实际生产日期
Packaging Info: 
77555GQ2：产品MA包装 (UPC 版), MA 1L 收缩膜, 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此订单所有型号：
1. 产品和包装上印刷 tracking code信息，格式为ZURU常规格式;
2. 出货方式：货代自提</t>
  </si>
  <si>
    <t>86888-8.20</t>
  </si>
  <si>
    <t>0086-9132902-3890</t>
  </si>
  <si>
    <t>4500138292-10</t>
  </si>
  <si>
    <t>8/13 截SI</t>
  </si>
  <si>
    <t>86744-8.13</t>
  </si>
  <si>
    <t>4500139401-10</t>
  </si>
  <si>
    <t>日期码格式： 标准格式 日期：按实际生产日期
Packaging Info:
77555：MA1L 收缩膜+5L收藏指南
Remark: 1.Amazon domestic 订单。出口美国。外箱最长边不能超过25" （超过了，case pack只能为1），不符合要求的大货，一律不接受。
2.无第三方验货/测试要求。
3.日期码使用ZURU标准版本。</t>
  </si>
  <si>
    <t>87077-8.28</t>
  </si>
  <si>
    <t>4500139401-20</t>
  </si>
  <si>
    <t>Hold签板</t>
  </si>
  <si>
    <t>空白UPC贴纸</t>
  </si>
  <si>
    <t>日期码格式： 标准格式 日期：按实际生产日期
Packaging Info:
#77584:2PK 77555入PVC圆桶，77555 MA 1L不带UPC，空白UPC贴纸, 铜版纸图稿跟回PO#4500134367；
Remark: 1.Amazon domestic 订单。出口美国。外箱最长边不能超过25" （超过了，case pack只能为1），不符合要求的大货，一律不接受。
2.无第三方验货/测试要求。
3.日期码使用ZURU标准版本。</t>
  </si>
  <si>
    <t>Ramp-s Corporation</t>
  </si>
  <si>
    <t>菲律宾</t>
  </si>
  <si>
    <t>24-0005</t>
  </si>
  <si>
    <t>4500138804-10</t>
  </si>
  <si>
    <t>9/2 交仓</t>
  </si>
  <si>
    <t>7/4进口商贴纸</t>
  </si>
  <si>
    <t>日期码格式：ZURU INC(BVI) 标准格式 日期：按实际生产日期
Packaging Info: MA UPC包装（优先1L)+1张进口商贴纸
贴纸AW、位置图待提供
Remark: Contains UV Glue</t>
  </si>
  <si>
    <t>87219-9.3</t>
  </si>
  <si>
    <t>4500139964-10</t>
  </si>
  <si>
    <t>翻4500125672</t>
  </si>
  <si>
    <t>87263-9.4</t>
  </si>
  <si>
    <t>ZMPO24630</t>
  </si>
  <si>
    <t>8、9</t>
  </si>
  <si>
    <t>只需要10个成品球/一个球里面必须要有左图中3款指定款散件/其中两款散件可以随机;备注： 收到样品订单后尽快安排 ，谢谢！</t>
  </si>
  <si>
    <t>86956-8.22</t>
  </si>
  <si>
    <t>MPO02769</t>
  </si>
  <si>
    <t>77555-S001（77555GQ3)</t>
  </si>
  <si>
    <t>Remark: 1. 包材：ZURU MA1L 收缩膜+5L 收藏指南+客版1L PDQ，出口美国。
2. 日期码：产品包装及产品本身都必须有日期跟踪码，ZURU标准格式日期码，因该单是多工厂混装，为了统一，日期可以统一打8月7日
3. 子件成品于8月14送货到KOYO厂混装，送货到Koyo厂时送货单请备注上:客供#77555GQ3给Aldi 新单4500136933, #MGQ11-S001混装用
4. 样板：
* 6月31日前需寄出 MA 版本5pcs 成品球+2套散件（每套散件分开包装）测试样做测试（样板可以不带PDQ，样板日期码打寄样之前的日期，各自工厂寄自己生产的产品即
可)，测试通过后才能出货。测试样板直接寄到以下测试行地址：
公司：广州天祥质量技术服务有限公司
地址：广州高新技术开发区科学城光谱西路69号TCL文化产业园汇创空间111
电话：+86 020 82139443
收件人：Cherry Yu
测试用的样板有随样文件 Regulatory Testing Letter + Test Request Form，这两个文件跟单稍后会邮件发给工厂，工厂在寄样时打印出来放纸箱内随样寄走。
注意：客户对以下测试点有要求，寄测试样板时留意下，确保测试能过
*客户对领苯有特别要求，值不能超过100mg/kg
*客户对重金属要求不能超过以下限值（单位mg/kg）：
锑(Sb) 60、砷(As) 25、钡(Ba) 1000、镉(Cd) 75、铬(Cr) 60、铅(Pb) 90、汞(Hg) 60、硒(Se) 500
*甲醛不得超过0.05%
*8月7日前寄大货样和广告样各一满PDQ（各自工厂按照自己的比例寄自己生产的产品即可）到以下深圳跟单地址：
收件地址：
地址：广东省深圳市罗湖区东门南路1006号文锦渡口岸大厦A栋7楼
收件人：Elsa Zheng
电话：0755 6688 1988 Ext3337</t>
  </si>
  <si>
    <t>87304-9.5</t>
  </si>
  <si>
    <t>VM INTERNATIONAL</t>
  </si>
  <si>
    <t>4500138694-10</t>
  </si>
  <si>
    <t>预计8/20 截SI</t>
  </si>
  <si>
    <t>日期码格式：ZURU INC(BVI) 标准格式 日期：按实际生产日期
Packaging Info: 1.ZURU 标准日期码格式，
2.无第三方测试和验货，ZURU 内部QC验货即可出货
Remark: 3. 优先 MA 1L UPC包装;
4. 纸箱印ZURU LOGO，出口美国；</t>
  </si>
  <si>
    <t xml:space="preserve">86899-8.20 </t>
  </si>
  <si>
    <t>4500139043-10</t>
  </si>
  <si>
    <t>8/22 交仓</t>
  </si>
  <si>
    <t>86951-8.22</t>
  </si>
  <si>
    <t>Meijer客户PO
216125559</t>
  </si>
  <si>
    <t>4500139283-20</t>
  </si>
  <si>
    <t>日期码格式： 标准格式 日期：按实际生产日期
Packaging Info: 1. MA 1L 包装
2. 客人指定箱唛排版
Remark: 出货前 Zuru QC 验货</t>
  </si>
  <si>
    <t>86947-8.22</t>
  </si>
  <si>
    <t>Meijer客户PO
216125560</t>
  </si>
  <si>
    <t>4500139284-20</t>
  </si>
  <si>
    <t>8、29 截IS</t>
  </si>
  <si>
    <t>87078-8.28</t>
  </si>
  <si>
    <t>0829160167</t>
  </si>
  <si>
    <t>4500139359-10</t>
  </si>
  <si>
    <t>8/19 BV</t>
  </si>
  <si>
    <t>87024-8.26</t>
  </si>
  <si>
    <t>0829160183</t>
  </si>
  <si>
    <t>4500139359-20</t>
  </si>
  <si>
    <t>8/26 交仓</t>
  </si>
  <si>
    <t>87110-8.29</t>
  </si>
  <si>
    <t>0829160208</t>
  </si>
  <si>
    <t>4500139359-30</t>
  </si>
  <si>
    <t xml:space="preserve"> 
44087456</t>
  </si>
  <si>
    <t>4500137323-20</t>
  </si>
  <si>
    <t>箱唛翻单4500124295(ZURU LOGO使用新版 )</t>
  </si>
  <si>
    <t>日期码格式：ZURU INC(BVI) 标准格式 日期：按实际生产日期
Packaging Info: 1.包装
77555GQ4: MA UPC PACKAGING，箱唛翻单4500124295(ZURU LOGO使用新版 )
Remark: 1.此单出口澳大利亚，请按相应的澳新标准生产；
2.产品和包装上生产批号请按我司标准</t>
  </si>
  <si>
    <t>87044-8.27</t>
  </si>
  <si>
    <t>4500137323-10</t>
  </si>
  <si>
    <t>4500137323-30</t>
  </si>
  <si>
    <t>CDS (SUPERSTORES INTERNATIONAL) LTD</t>
  </si>
  <si>
    <t>4500138794-10</t>
  </si>
  <si>
    <t>日期码格式：ZURU INC(BVI) 标准格式 日期：按实际生产日期
Packaging Info: 77555GQ1-S002: MA 最新1L UPC包装
UPC#193052064264,请先检查条码是否正确再安排做货
Remark: 1) 在2024/8/12 自检报告给ZURU跟单, 需要发给客人审批通过才能出货；
2) 请在2024/7/26寄出一套完整带包装的大货样
3) 产品和包装都需要打UKCA Mark，否则不符合法规客人会退货有罚款产生;</t>
  </si>
  <si>
    <t>87053-8.27</t>
  </si>
  <si>
    <t>15244277</t>
  </si>
  <si>
    <t>4500138160-10</t>
  </si>
  <si>
    <t>8/22 截SI</t>
  </si>
  <si>
    <t>7/5外箱贴纸</t>
  </si>
  <si>
    <t>87112-8.29</t>
  </si>
  <si>
    <t>TINI CORPORATION</t>
  </si>
  <si>
    <t>越南</t>
  </si>
  <si>
    <t>SC 001-2024</t>
  </si>
  <si>
    <t>4500139266-40</t>
  </si>
  <si>
    <t>日期码格式：ZURU INC(BVI) 标准格式 日期：按实际生产日期
Packaging Info: MA UPC packages(优先1L)无贴纸
Remark:</t>
  </si>
  <si>
    <t>87513-9.18</t>
  </si>
  <si>
    <t>4400417731</t>
  </si>
  <si>
    <t>4500139599-10</t>
  </si>
  <si>
    <t>已出大货样品一套</t>
  </si>
  <si>
    <t>9/4 截SI</t>
  </si>
  <si>
    <t>贴纸翻125672</t>
  </si>
  <si>
    <t>日期码格式：ZURU INC(BVI) 标准格式 日期：按实际生产日期
Packaging Info: 77555GQ2: 最新MA 3L收缩膜+德国callout贴纸/荷兰警告语+MA 5L收藏指南+MA3LPDQ，贴纸以及位置图翻#4500125672
EAN#4894680033429
Remark: 1. 此单出德国，需要满足Zuru Standard欧洲标准测试要求；
2. 请准时出货，推期会有罚款；
3. 需要符合欧洲标准不能含有闪粉和微塑料，否则不符合法规会有客诉产生
4. 大货样品一套
5. 所有电子产品身上需要加字唛，为ZURU FRANCE 地址 (如无电子产品，或者产品布标有此地址，可忽略此信息)
ZURU France 1/3, Rue d'Argenteuil 95210 SAINT-GRATIEN, FRANCE
6. 标准配比</t>
  </si>
  <si>
    <t xml:space="preserve">        87264-9.4</t>
  </si>
  <si>
    <t>4500140261-1
FB12032</t>
  </si>
  <si>
    <t>4500140261-10</t>
  </si>
  <si>
    <t>9/6 截SI</t>
  </si>
  <si>
    <t>翻126251</t>
  </si>
  <si>
    <t>日期码格式：ZURU INC(BVI) 标准格式 日期：按实际生产日期
Packaging Info: 77555GQ1：MA-3L 配套包装 ，额外加一张条码贴覆盖ZURU条码 （翻订单4500126251）
按ZURU标准比例
订单对应客户2个PO号 ，备注有显示 ，注意分开做货/验货/装柜 ，混装有罚款。
Remark: *包装日期码按ZURU格式即可，请确保不迟于外箱日期码，可等于或者早于外箱日期码，必须为法定工作日。
*MA版本按工厂现有最新库存即可，因订单出英国,请注意检查产品及包装应带UKCA图标，包装显示ZURU UK LTD信息，QC同事请查核，如有问题与跟单确认。
*订单必须经过ZURU QC验货并且通过后方可出货。
*所有产品按符合欧洲标准走货，需要是不含微塑料版本。
*涉及到硼的，请使用低硼版本</t>
  </si>
  <si>
    <t>87341-9.9</t>
  </si>
  <si>
    <t>ZMPO24580</t>
  </si>
  <si>
    <t>87299-9.5</t>
  </si>
  <si>
    <t>60X618274</t>
  </si>
  <si>
    <t>4500133425-10</t>
  </si>
  <si>
    <t>8月21-利丰100%大货验货加抽板</t>
  </si>
  <si>
    <t>日期码格式：ZURU INC(BVI) 标准格式 日期：按实际生产日期
Packaging Info: 1. ZURU MA，UPC版包装，优先1L，出口美国。
Remark: 2.#77555GQ1无需样办，参考旧单4500131931
3.要求大货完成时间2024年8月20，预定2024年8月21-利丰100%大货验货加抽板，需准备6PCS测试样品。除抽板之外，如果产品有油漆的需要额外准备5G的油漆
涂在同 材质的胶件上，面积类似A4纸大小。
4. 产品和包装上需要印刷tracking code信息,格式为ZURU常规。
5. #77555GQ1:13PCS/Gravity PDQ, 13PCS/PDQ/CTN;</t>
  </si>
  <si>
    <t>87266-9.4</t>
  </si>
  <si>
    <t>2343368</t>
  </si>
  <si>
    <t>4500139753-10</t>
  </si>
  <si>
    <t>8/21 交仓</t>
  </si>
  <si>
    <t>8/7 SSCC</t>
  </si>
  <si>
    <t>日期码格式：ZURU INC(BVI) 标准格式 日期：按实际生产日期
Packaging Info: 1. 77555: MA_1L UPC版本包装（收缩膜和说明书, MA首选1L，如无1L可用多语且含英语的配套多语包装) + 箱唛 + 外箱SSCC Label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
92107-S001:4 Assortment Ratio (Ladybug: Giraffe: Butterfly: Elephant)=1:1:1:1;</t>
  </si>
  <si>
    <t>86930-8.21</t>
  </si>
  <si>
    <t>28558241</t>
  </si>
  <si>
    <t>4500140586-10</t>
  </si>
  <si>
    <t>10/17 截SI</t>
  </si>
  <si>
    <t>日期码格式：ZURU INC(BVI) 标准格式 日期：按实际生产日期
Packaging Info: 1. MA UPC 英语包装（优先1L英语版本，或者3L/5L含英语都可）
2. 此客人不接受易掉落或者剥落或者可直接触碰的闪粉，可降解也不行，但可以接受符合欧洲微塑料标准的珠光粉或者闪片。
Remark: 1. 此订单出AKL</t>
  </si>
  <si>
    <t>87927-10.17</t>
  </si>
  <si>
    <t>28558243</t>
  </si>
  <si>
    <t>4500140589-10</t>
  </si>
  <si>
    <t>10/11 截SI</t>
  </si>
  <si>
    <t>日期码格式：ZURU INC(BVI) 标准格式 日期：按实际生产日期
Packaging Info: 1. MA UPC 英语包装（优先1L英语版本，或者3L/5L含英语都可）
2. 此客人不接受易掉落或者剥落或者可直接触碰的闪粉，可降解也不行，但可以接受符合欧洲微塑料标准的珠光粉或者闪片。
Remark: 1. 此订单出LTY</t>
  </si>
  <si>
    <t>87848-10.11</t>
  </si>
  <si>
    <t>4VQMVDOH</t>
  </si>
  <si>
    <t>4500137817-20</t>
  </si>
  <si>
    <t>8/6号客人已寄出</t>
  </si>
  <si>
    <t>8/29 截SI</t>
  </si>
  <si>
    <t>8/7SSCC LABEL</t>
  </si>
  <si>
    <t>87104-8.29</t>
  </si>
  <si>
    <t>2343357</t>
  </si>
  <si>
    <t>4500140617-10</t>
  </si>
  <si>
    <t>7、/17</t>
  </si>
  <si>
    <t>日期码格式：ZURU INC(BVI) 标准格式 日期：按实际生产日期
Packaging Info: MA_1L UPC版本包装（收缩膜和说明书, MA首选1L，如无1L可用多语且含英语的配套多语包装) + 箱唛 + 外箱SSCC Label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</si>
  <si>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86922-8.21</t>
  </si>
  <si>
    <t>5274392</t>
  </si>
  <si>
    <t>4500139132-10</t>
  </si>
  <si>
    <t>8/30客上柜</t>
  </si>
  <si>
    <t>8/7 条码箱贴纸</t>
  </si>
  <si>
    <t>87145-8.31</t>
  </si>
  <si>
    <t>135881</t>
  </si>
  <si>
    <t>4500137912-10</t>
  </si>
  <si>
    <t>8/30 截SI</t>
  </si>
  <si>
    <t>6/28白色Cat.label</t>
  </si>
  <si>
    <t>日期码格式：ZURU INC(BVI) 标准格式 日期：按实际生产日期
Packaging Info:
MA -1L 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*所有产品按符合欧洲标准走货，需要是不含微塑料版本 。
*涉及到硼的，请使用低硼版本
*客户不接受PVC材质包装</t>
  </si>
  <si>
    <t>87111-8.29</t>
  </si>
  <si>
    <t xml:space="preserve"> 
6241679</t>
  </si>
  <si>
    <t>4500139131-10</t>
  </si>
  <si>
    <t>8/26 客上柜</t>
  </si>
  <si>
    <t>8/7条码箱贴纸</t>
  </si>
  <si>
    <t>87047-8.27</t>
  </si>
  <si>
    <t>0854534143
HOUSTON</t>
  </si>
  <si>
    <t>4500142640-10</t>
  </si>
  <si>
    <t>8/23 BV</t>
  </si>
  <si>
    <t>8/26交仓</t>
  </si>
  <si>
    <t>8/16RFID贴纸</t>
  </si>
  <si>
    <t>日期码格式：ZURU DGYYYYMMDD CHINA(日期避开周末和法定节假日即可） 日期：按实际生产日期
Packaging Info: 77555SLB-S002
1.包装要求：
MA 1L收缩膜+ 客版 收藏指南+客版 1L PDQ，翻单：4500129394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12pcs/CTN，77555SLB-S002:1152pcs/96CTN/Slip Sheet</t>
  </si>
  <si>
    <t>87194-9.2</t>
  </si>
  <si>
    <t>8/1 已放</t>
  </si>
  <si>
    <t>0854534149
MOBILE</t>
  </si>
  <si>
    <t>4500142640-20</t>
  </si>
  <si>
    <t>8/29交仓</t>
  </si>
  <si>
    <t>0854534154
ELWOOD</t>
  </si>
  <si>
    <t>4500142640-30</t>
  </si>
  <si>
    <t>87218-9.3</t>
  </si>
  <si>
    <t>0854534155
SAVANNAH</t>
  </si>
  <si>
    <t>4500142640-40</t>
  </si>
  <si>
    <t>87320-9.6</t>
  </si>
  <si>
    <t>0854534158
EASTVALE</t>
  </si>
  <si>
    <t>4500142640-50</t>
  </si>
  <si>
    <t>8/26截仓</t>
  </si>
  <si>
    <t>87023-8.26</t>
  </si>
  <si>
    <t>0854534159
SUFFOLK</t>
  </si>
  <si>
    <t>4500142640-60</t>
  </si>
  <si>
    <t>8/23截仓</t>
  </si>
  <si>
    <t>87113-8.29</t>
  </si>
  <si>
    <t>0854534180
RIDGEVILLE SC</t>
  </si>
  <si>
    <t>4500142640-70</t>
  </si>
  <si>
    <t>8/31交仓</t>
  </si>
  <si>
    <t>87092-8.28</t>
  </si>
  <si>
    <t>4500139632-10</t>
  </si>
  <si>
    <t>MSLD90-77555-S001(GQ1)</t>
  </si>
  <si>
    <t>混装（77555+77515+9298+92104+92105+9296+9549+9548+7133+71126）</t>
  </si>
  <si>
    <t>7/17EAN条码贴</t>
  </si>
  <si>
    <t>日期码格式：ZURU INC(BVI) 标准格式 日期：08-08-2024
Packaging Info: MSLD90---259pcs 一个展示架 ，展示架客版artwork,工厂自行订购展示架组装出货。
兴信产品：
77555GQ1：全套MA-1L包装+客户EAN条码贴一张覆盖ZURU 原条码 ,按标准比例
77515GQ1：全套MA-1L包装+客户EAN条码贴一张覆盖ZURU 原条码 ,按标准比例
9298：全套MA-1L包装+客户EAN条码贴一张覆盖ZURU 原条码
7 assortment (6 common + 1 rare)=CORGI:SHEPHERD:POODLE:DALMATIAN:SCHNAUZER:BROWN DALNATIAN:HOUND DOG=2:8:10:10:10:10:10;
92104：全套MA-1L包装+客户EAN条码贴一张覆盖ZURU 原条码
MUNCHKIN(RARE): HIMALAYAN: PERSIAN: MAINE COON: RAGDOLL: RAGAMUFFIN: NORWEGIAN FOREST CAT = 2: 8: 10: 10: 10: 10: 10
9296：全套MA-1L包装+客户EAN条码贴一张覆盖ZURU 原条码
cow:monkey:panda:zebra:axolotl;chiken:=1:1:1:1:1:1;
92105：全套MA-1L包装+客户EAN条码贴一张覆盖ZURU 原条码
SLOTH:BUNNY:DALMATIAN:HIPPO:COW:KITTEN:POODLE=3:7:10:10:10:10:10; RARE: SLOTH
9548：全套MA-1L包装+客户EAN条码贴一张覆盖ZURU 原条码
7133：全套MA-1L包装+客户EAN条码贴一张覆盖ZURU 原条码
71126：全套MA-1L包装+客户EAN条码贴一张覆盖ZURU 原条码
其他工厂产品包装要求：
77494GQ1：MA-1L包装+客户EAN条码贴一张覆盖ZURU 原条码
77634GQ1：MA-3L包装+客户EAN条码贴一张覆盖ZURU 原条码
77634GQ即77557 的国际版本，需要移除以下四个minis，否则退货
RETROM-S1-P29Coca Cola Fresca 1970's
RETROM-S1-P28Coca Cola Diet Coke 1980's
RETROM-S1-P19Hershey's Syrup
RETROM-S1-C02Hershey's Kisses-Box(1965)
77567GQ1：MA-1L包装+客户EAN条码贴一张覆盖ZURU 原条码
9549：MA-1L包装+客户EAN条码贴一张覆盖ZURU 原条码
3 assorment ratio (PINK BUNNY: White Bunny:Black Bunny)=1:1:1
7495：MA-1L包装+客户EAN条码贴一张覆盖ZURU 原条码
6+1 assortment;
Golden T-REX:T-REX:MOSASAUR:RAPTOR:THERIZINOSAURUS:TRICERATOPS: STEGOSAURUS=1:10:9:10:10:10:10;
74107：MA-1L包装+客户EAN条码贴一张覆盖ZURU 原条码
T-Rex/Spinosaurus/Stegosaurus=1:1:1;
74108：MA-1L包装+客户EAN条码贴一张覆盖ZURU 原条码
Spinosaurus/T-Rex=1:1;
36603：MA-包装+客户EAN条码贴一张覆盖ZURU 原条码
4880：MA-包装+客户EAN条码贴一张覆盖ZURU 原条码
36648-B：MA-包装+客户EAN条码贴一张覆盖ZURU 原条码
NEW SKINS-New 6 assortment Ratio:(36648A-2024)MEGA SONIC,(36648B)ROBOTNIK,(36648D-2024)HYPER SPIKE,(36648E-2024)SUPER SPEED,(36648G)RETRO,(36648
H-2024)SONIC TEAM(new RACE TEAM)=3:1:3:2:1:2
36729：MA-包装+客户EAN条码贴一张覆盖ZURU 原条码
36583-B：MA-包装+客户EAN条码贴一张覆盖ZURU 原条码
New 6 assortment Ratio:(36583A-2024)MEGA SONIC, (36583B)ROBOTNIK, (36583D-2024)HYPER SPIKE, (36583E-2024)SUPER SPEED, (36583G)RETRO, (36583H-202
4)SONIC TEAM(new RACE TEAM)=2:1:2:1:1:1
36675：MA-包装+客户EAN条码贴一张覆盖ZURU 原条码
以下为各款入展示架数量
77494GQ1 Disney Mini Brands S3,13pcs/Gravity PDQ 26pcs 一个展示架入2个PDQ
77634GQ1 Retro Grocery Mini Brands S1,13pcs/Gravity PDQ 26pcs 一个展示架入2个PDQ
77555GQ1 Home Mini Brands S1,13pcs/Gravity PDQ 26pcs 一个展示架入2个PDQ
77567GQ1 Mega Gross Minis-S2,13pcs/Gravity PDQ 26pcs 一个展示架入2个PDQ
77515GQ1 Master Chef Mini Brands S1,13Pcs/Gravity PDQ 26pcs 一个展示架入2个PDQ
9298 Puppycorn Surprise-S8,Bulk 10pcs
92104 Kittycorn Surprise Series 9 Plush Small,Bulk 10pcs
9296 Eggzania Mini S1 ,Bulk 4pcs
92105 ADOPT-A-CORN SURPRISE S1 9pcs
9549 Magic Bunny Surprise-S1 ,Bulk 3pcs
9548 Mama &lt;(&gt;&amp;&lt;)&gt; Baby Surprise Duck-S1 ,Bulk 3pcs
7495 Dino Island Nano Egg Series 1,Bulk 16pcs
74107 Jurassic-Series 1 Mini Light-Up Dino,Bulk 12pcs
74108 Jurassic-Series 1 Mega Light-Up Dino,Bulk 4pcs
7133 Dino Wars - S1, Raptor, Bulk 6pcs
71126 Shark Attack S1, Bulk 2pcs
36603 Insanity-Manic,Open Box,bulk 6pcs
4880 Dino Attack Extinct(1Medium Egg,8Darts) Open Box 8pcs
36648-B Skins-S1 Sonic Flux(8 Darts) 12pcs
36729 Blastercorn unicorn blaser,Bulk 8pcs
36583-B Skins Dread Sonic(12 Darts) Open Box,Bulk 8pcs
36675 Excel-S1 Caliber Open Box,Bulk 8pcs
77494GQ1由永捷配送
77634GQ1/36648-B/36729/36583-B/36675 由库有配送
77567GQ1/7495/74107/74108 由泰亨配送
9549 由华康配送
36603/4880 由雨禾配送
展示架头卡和两侧面右上角位置需要加4个透明胶点，供客人在店里加贴A4大小价格牌 ，同时展示架前挡板每个价格位也要加2个透明胶点供客人加价格牌，胶点贴
上去后离型膜不要撕下供客户在目的仓撕下后贴上价格贴 ，详细后面按图示添加 ，工厂做货前需要提供照片给Sherry Lu 确认后再开始大货，QC 验货一定要多加
留意 ，如未按要求做货到目的地会被退货
注意此订单共对应客户10个订单 ，每个订单为40个展示架（共计10 *40HQ ) ，分2层入柜 ，每层摆放20个，详细见以下客户订单号，会发送10个订单箱唛 ，一定
要按对应订单堆放以便后面入柜 ，混装有罚款：
FB12005
FBA12005
FBB12005
FBC12005
FBD12005
FBE12005
FBF12005
FBG12005
FBH12005
FBI12005
各款客户条码如下
571327 77494GQ1 5056296044766
569402 77634GQ1 5056296043240
569323 77555GQ1 5056296043035
571325 77567GQ1 5056296044742
571331 77515GQ1 5056296044810
571333 9298 5056296044834
571336 92104 5056296044865
567048 9296 5056296039526
569321 92105 5056296043011
569319 9549 5056296042991
569320 9548 5056296043004
571309 7495 5056296044575
571310 74107 5056296045268
565484 74108 5056296035498
568395 7133 5056296041635
571312 71126 5056296044612
563533 36603 5056296033821
563511 4880 5056296033593
571346 36648-B 5056296044971
569401 36729 5056296043233
558819 36583-B 5056296044520
567062 36675 5056296039496
Remark: 订单必须经过ZURU QC验货并且通过后方可出货。
请务必准时交货，促销单延期会有巨额罚款。
包装和外箱日期码请按2024年8月8号打，这样可以所有产品日期一致，按ZURU格式即可。</t>
  </si>
  <si>
    <t>87765-9.30</t>
  </si>
  <si>
    <t>立陶苑</t>
  </si>
  <si>
    <t>4500142336-20</t>
  </si>
  <si>
    <t>77555SK-S003-P</t>
  </si>
  <si>
    <t>空展示架带底座平铺出货</t>
  </si>
  <si>
    <t>日期码格式：ZURU INC(BVI) 标准格式 日期：按实际生产日期
Packaging Info:
77555SK-P:MA包装， 用1L/3L都可以，带底座款
Remark: 三款为空展示架，平包出货</t>
  </si>
  <si>
    <t>88032-10.28</t>
  </si>
  <si>
    <t>4500142336-30</t>
  </si>
  <si>
    <t>MEC251-S002-P</t>
  </si>
  <si>
    <t>空展示架，平铺出货</t>
  </si>
  <si>
    <t>日期码格式：ZURU INC(BVI) 标准格式 日期：按实际生产日期
Packaging Info:
MEC251-P:MA包装， 用1L/3L都可以
Remark: 三款为空展示架，平包出货</t>
  </si>
  <si>
    <t>8758277</t>
  </si>
  <si>
    <t>4500141710-10</t>
  </si>
  <si>
    <t>9/2 客上柜</t>
  </si>
  <si>
    <t>8/14条码箱贴纸</t>
  </si>
  <si>
    <t>87191-9.2</t>
  </si>
  <si>
    <t>MPO02804</t>
  </si>
  <si>
    <t>77556-S001</t>
  </si>
  <si>
    <t>迷你房子3PK 21pcs/箱</t>
  </si>
  <si>
    <t>多准备备品10PCS（10筒）以供在库有工厂验</t>
  </si>
  <si>
    <t>8/27前 送库有混装展示架</t>
  </si>
  <si>
    <t>Remark: 1- 订单号：MPO02804 for PO#4500138064
2- Item: 77556-MINI HOME S1 3PK-21pcs
3- 产品包装客版无UPC 收缩膜+客版PVC 圆筒，铜版纸UPC显示：193052064981
4- 包装跟产品印刷Tracking code 信息，格式为Zuru 常规格式。
5- 每座展示架装21pcs, 送货时请保证产品配比多样性，尽量安排21或21的倍数送货，方便KOYO组装时可以直接拿取。
6- 需要我司QC验货之后才能安排出货，额外多准备备品10PCS（10筒）以供在库有工厂验货/以防万一运输过程有破损可以及时更换。
7- 出货方式，送去库有组装混装展示架， 在8月2日前完货(1779座展示架，共37359pcs)送去库有，可以用周转箱送货回收周转箱。</t>
  </si>
  <si>
    <t>Kathy Du</t>
  </si>
  <si>
    <t>87557-9.18</t>
  </si>
  <si>
    <t>4400419317</t>
  </si>
  <si>
    <t>4500140132-130</t>
  </si>
  <si>
    <t>9/5 截SI</t>
  </si>
  <si>
    <t>贴纸和位置图翻PO#4500125672</t>
  </si>
  <si>
    <t>日期码格式：ZURU INC(BVI) 标准格式 日期：按实际生产日期
Packaging Info:
12.77555GQ2:MA 3L(5L Warning) EAN版收缩膜+德国callout贴纸/荷兰警告语(贴纸和位置图翻PO#4500125672)+MA 5L收藏指南+MA3LPDQ
EAN:4894680033429请先检查条码是否正确再安排做货
请先检查条码是否正确再安排做货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</si>
  <si>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87293-9.5</t>
  </si>
  <si>
    <t>4500127150-50</t>
  </si>
  <si>
    <t>8/29第三方</t>
  </si>
  <si>
    <t>9/5 截仓  UV胶水瓶身贴纸要用MA 5L的</t>
  </si>
  <si>
    <t>87291-9.5</t>
  </si>
  <si>
    <t>Biotec-Prim SRL</t>
  </si>
  <si>
    <t>摩尔多瓦</t>
  </si>
  <si>
    <t>4500140399-10</t>
  </si>
  <si>
    <t>9/2 截SI</t>
  </si>
  <si>
    <t>7/24进口商贴纸</t>
  </si>
  <si>
    <t>日期码格式：ZURU INC(BVI) 标准格式 日期：按实际生产日期
Packaging Info: 77555GQ1:1L MA收缩膜+进口商贴纸;MA说明书/指南/PDQ
Remark: 标准配比</t>
  </si>
  <si>
    <t>87294-9.5</t>
  </si>
  <si>
    <t>2024ZURU13</t>
  </si>
  <si>
    <t>4500140627-10</t>
  </si>
  <si>
    <t>7/29UPC贴纸</t>
  </si>
  <si>
    <t>日期码格式： 标准格式 日期：按实际生产日期
Packaging Info: 77555GQ1 MA 3L EAN 版本包装+UPC贴纸。 193052064264
Remark: 出口加拿大，
Zuru验货，日期跟踪码：产品外包装及产品本身都必须有日期跟踪码，ZURU标准格式日期码</t>
  </si>
  <si>
    <t>87159-8.31</t>
  </si>
  <si>
    <t>ARBREX MEXICO SA DE CV</t>
  </si>
  <si>
    <t>4500138971-50</t>
  </si>
  <si>
    <t>有监柜要求，需多准备一套大货样板随大货送到做柜工厂</t>
  </si>
  <si>
    <t>8/1进口商贴纸</t>
  </si>
  <si>
    <t>日期码格式：ZURU INC(BVI) 标准格式 日期：按实际生产日期
Packaging Info: 77584：铜板纸贴纸+进口商贴纸+箱唛，2个77555入1个PVC管，2个球不能是相同配比。77555用MA 3L EAN包装+MA 5L收藏指南+空白条码贴纸覆盖原球MA条码
Remark: 1. 出货前需提供大货图片给客户确认才能出货
2. 此单有监柜要求，需多准备一套大货样板随大货送到做柜工厂</t>
  </si>
  <si>
    <t>87377-9.9</t>
  </si>
  <si>
    <t>7/30已放</t>
  </si>
  <si>
    <t>8OI5ENGA</t>
  </si>
  <si>
    <t>4500139533-20</t>
  </si>
  <si>
    <t>无条码版本收缩膜</t>
  </si>
  <si>
    <t>8/20客人已寄出SSCC</t>
  </si>
  <si>
    <t>日期码格式：ZURU INC(BVI) 标准格式 日期：按实际生产日期
Packaging Info: 
#77584: 2PK 77555入PVC圆桶，77555 MA 1L不带UPC版收缩膜, 3L 铜版纸图稿跟回PO#4500124874；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</si>
  <si>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87340-9.9</t>
  </si>
  <si>
    <t>77584-S001-3L-2</t>
  </si>
  <si>
    <t>7GVTWMYT</t>
  </si>
  <si>
    <t>4500139533-30</t>
  </si>
  <si>
    <t>9/8 截SI</t>
  </si>
  <si>
    <t>87318-9.6</t>
  </si>
  <si>
    <t>7EKUPNDB</t>
  </si>
  <si>
    <t>4500139582-20</t>
  </si>
  <si>
    <t>9/1 截SI</t>
  </si>
  <si>
    <t>日期码格式： 标准格式 日期：按实际生产日期
Packaging Info: 
#77584: 2PK 77555入PVC圆桶, 77555 1L不带UPC版收缩膜, 3L 铜版纸图稿跟回PO#4500124874;
Remark:1.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</si>
  <si>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87494-9.13</t>
  </si>
  <si>
    <t>PO#2664899：1
45032951</t>
  </si>
  <si>
    <t>4500139679-70</t>
  </si>
  <si>
    <t>9/11 出货</t>
  </si>
  <si>
    <t>日期码格式：ZURU INC(BVI) 标准格式 日期：按实际生产日期
Packaging Info: Sainsburys UK 77555GQ1
MA-1L 配套包装
-订单对应客户2个PO号 ，备注有显示 ，注意分开做货/验货/装柜 ，混装有罚款。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</si>
  <si>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87471-9.13</t>
  </si>
  <si>
    <t>4500139475-10</t>
  </si>
  <si>
    <t>日期码格式： 标准格式 日期：按实际生产日期
Packaging Info: 
77555：MA1L 收缩膜+5L收藏指南
Remark: 1.Amazon domestic 订单。出口美国。外箱最长边不能超过25" （超过了，case pack只能为1），不符合要求的大货，一律不接受。
2.无第三方验货/测试要求。
3.日期码使用ZURU标准版本。</t>
  </si>
  <si>
    <t>87295-9.5</t>
  </si>
  <si>
    <t>4500139475-20</t>
  </si>
  <si>
    <t>日期码格式： 标准格式 日期：按实际生产日期
Packaging Info: 
#77584:2PK 77555入PVC圆桶，77555 MA 1L不带UPC，空白UPC贴纸, 铜版纸图稿跟回PO#4500134367；
Remark: 1.Amazon domestic 订单。出口美国。外箱最长边不能超过25" （超过了，case pack只能为1），不符合要求的大货，一律不接受。
2.无第三方验货/测试要求。
3.日期码使用ZURU标准版本。</t>
  </si>
  <si>
    <t>瑞典</t>
  </si>
  <si>
    <t>149209</t>
  </si>
  <si>
    <t>4500140612-20</t>
  </si>
  <si>
    <t>贴纸翻单4500131352</t>
  </si>
  <si>
    <t>日期码格式：ZURU INC(BVI) 标准格式 日期：按实际生产日期
Packaging Info: 
77555SK1-3L 包装+警告语贴纸+EAN贴纸+MA 展示架 （贴纸翻单4500131352）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
重新调整确认是否更新贴纸或调整位置图
6.产品/包装不含PFAS成分
7. 产品信息：
8. SKU-客户SKU-EAN-GTIN
77555SK1//100-563010535//7333380012374</t>
  </si>
  <si>
    <t>87281-9.5</t>
  </si>
  <si>
    <t>4500141794-20</t>
  </si>
  <si>
    <t>9/4 空运</t>
  </si>
  <si>
    <t>日期码格式：ZURU INC(BVI) 标准格式 日期：按实际生产日期
Packaging Info: 
2.77555GQ2:MA 3L(5L Warning) EAN版收缩膜+德国callout贴纸/荷兰警告语(贴纸和位置图翻PO#4500125672)+MA 5L收藏指南+MA3LPDQ
EAN:4894680033429请先检查条码是否正确再安排做货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</si>
  <si>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87 292-9.5</t>
  </si>
  <si>
    <t>4500140635-10</t>
  </si>
  <si>
    <t>9/4 入仓</t>
  </si>
  <si>
    <t>8/21SSCC</t>
  </si>
  <si>
    <t>日期码格式：ZURU INC(BVI) 标准格式 日期：按实际生产日期
Packaging Info: 1. 77555：MA_1L UPC版本包装（收缩膜和说明书, MA首选1L，如无1L可用多语且含英语的配套多语包装) + 箱唛 + 外箱SSCC Label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</si>
  <si>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87288-9.5</t>
  </si>
  <si>
    <t>BIG W</t>
  </si>
  <si>
    <t>47734672
SYD</t>
  </si>
  <si>
    <t>4500140724-10</t>
  </si>
  <si>
    <t>产品和包装上的日期码一致</t>
  </si>
  <si>
    <t>9、3 交仓</t>
  </si>
  <si>
    <t>7、19</t>
  </si>
  <si>
    <t>7/31进口商贴纸</t>
  </si>
  <si>
    <t>日期码格式：020924 日期：
Packaging Info: 1.包装
77555GQ1：MA UPC PKG+1张进口商贴纸
2.产品和包装上的日期码一致，为020924进口商贴纸上已经去掉日期码，请按要求在包装上打日期码， 进口商贴纸不覆盖日期码）
Remark: 1.共出4港口， 不同港口数量信息请见订单行项目，并请参考箱唛资料，港口不同，箱唛资料也不同；
2.箱唛不可出现任何手写内容，重量与实际一致且不可手写
3. 此单出澳大利亚，请按澳洲标准生产并满足当地法规要求
4.全部出无闪粉版本</t>
  </si>
  <si>
    <t>87265-9.4</t>
  </si>
  <si>
    <t>47734673
BNE</t>
  </si>
  <si>
    <t>4500140724-20</t>
  </si>
  <si>
    <t>9、18 交仓</t>
  </si>
  <si>
    <t>87525-9.18</t>
  </si>
  <si>
    <t>47734674 MEL</t>
  </si>
  <si>
    <t>4500140724-30</t>
  </si>
  <si>
    <t>9、5 交仓</t>
  </si>
  <si>
    <t>87482-9.13</t>
  </si>
  <si>
    <t>47734675 FRE</t>
  </si>
  <si>
    <t>4500140724-40</t>
  </si>
  <si>
    <t>4500140963-20</t>
  </si>
  <si>
    <t>9/4入仓</t>
  </si>
  <si>
    <t>7、23</t>
  </si>
  <si>
    <t>8/21外箱贴纸</t>
  </si>
  <si>
    <t>日期码格式：ZURU INC(BVI) 标准格式 日期：按实际生产日期
Packaging Info: 1.77555GQ1: MA英语UPC 版本包装 (优先1L，如无1L，可用3L),箱唛+外箱贴纸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
8.Ratio：</t>
  </si>
  <si>
    <t>87286-9.5</t>
  </si>
  <si>
    <t>4500141796-20</t>
  </si>
  <si>
    <t>9/5 交仓I</t>
  </si>
  <si>
    <t>87319-9.6</t>
  </si>
  <si>
    <t>AG240132-HK</t>
  </si>
  <si>
    <t>4500140256-10</t>
  </si>
  <si>
    <t>9/5 出货</t>
  </si>
  <si>
    <t>7/29客供警语贴纸</t>
  </si>
  <si>
    <t>日期码格式：ZURU INC(BVI) 标准格式 日期：按实际生产日期
Packaging Info: MA 1L UPC PKG+客供警语贴纸(一张贴球底部，一张贴收藏指南）详情参考HK客供贴纸位置图
Remark: 此单出香港</t>
  </si>
  <si>
    <t>87321-9.6</t>
  </si>
  <si>
    <t>Miniso Depot CA Inc.</t>
  </si>
  <si>
    <t>PO
#4330439517</t>
  </si>
  <si>
    <t>4500140602-10</t>
  </si>
  <si>
    <t>7、26</t>
  </si>
  <si>
    <t>7/31 PDQ UPC贴纸</t>
  </si>
  <si>
    <t xml:space="preserve">日期码格式：ZURU INC(BVI) 标准格式 日期：按实际生产日期
Packaging Info: 1. 包装方式：MA UPC 优先1L 最新包装，出口美国；
2. 产品和包装上印刷tracking code信息，格式为ZURU常规.
Remark: 1.77555GQ2-S002 PDQ上需要贴一张UPC 条码贴纸：UPC显示：193052064264；贴纸位置不做要求，贴在PDQ上即可，工厂自行采购。
</t>
  </si>
  <si>
    <t>87213-9.3</t>
  </si>
  <si>
    <t>PO
#4330439516</t>
  </si>
  <si>
    <t>4500140602-60</t>
  </si>
  <si>
    <t>87243-9.4</t>
  </si>
  <si>
    <t>HOBBY LOBBY INC.</t>
  </si>
  <si>
    <t>W0676644</t>
  </si>
  <si>
    <t>4500140875-30</t>
  </si>
  <si>
    <t>7/31 价格贴纸+外箱贴纸</t>
  </si>
  <si>
    <t>日期码格式：ZURU INC(BVI) 标准格式 日期：按实际生产日期
Packaging Info: 1. MA UPC版包装，优先1L, 需要加贴价格贴纸(价格贴纸文档跟单提供), 出美国。
2. 外箱正唛右下角贴条码贴纸2张, 贴纸大小：2.75X1.5 INCH.（跟单提供文档，工厂采购)
Remark: 3.产品外包装及产品本身都必须有日期跟踪码，格式为：ZURU 标准日期码.
4. ZURU QC验货。</t>
  </si>
  <si>
    <t>87211-9.3</t>
  </si>
  <si>
    <t>44477302
SYD</t>
  </si>
  <si>
    <t>4500141718-10</t>
  </si>
  <si>
    <t>9/9 截仓</t>
  </si>
  <si>
    <t>87415-9.11</t>
  </si>
  <si>
    <t>44516937
MEL</t>
  </si>
  <si>
    <t>4500141718-20</t>
  </si>
  <si>
    <t>44477387 BNE</t>
  </si>
  <si>
    <t>4500141718-30</t>
  </si>
  <si>
    <t>4500141039-10</t>
  </si>
  <si>
    <t>7、24</t>
  </si>
  <si>
    <t>87450-9.12</t>
  </si>
  <si>
    <t>AMERICAN WHOLESALE BOOK CO. ,INC.</t>
  </si>
  <si>
    <t>4500132142-10</t>
  </si>
  <si>
    <t>9/7 交仓</t>
  </si>
  <si>
    <t>7/29价格贴纸</t>
  </si>
  <si>
    <t>日期码格式：ZURU INC(BVI) 标准格式 日期：按实际生产日期
Packaging Info: 1. MA, UPC版包装，优先1L + 价格贴纸. 出口美国。
2.#77555GQ1使用不可移贴纸，
Remark: 3.产品和包装上需要印刷tracking code信息, 为ZURU常规格式。
4.ZURU QC 验货.
5.#77555GQ1:13PCS/Gravity PDQ, 52PCS/4PDQ/CTN;</t>
  </si>
  <si>
    <t>87416-9.11</t>
  </si>
  <si>
    <t>PO#84164</t>
  </si>
  <si>
    <t>4500140722-20</t>
  </si>
  <si>
    <t>7/9入仓</t>
  </si>
  <si>
    <t>价格贴纸翻单129536</t>
  </si>
  <si>
    <t>日期码格式：ZURU INC(BVI) 标准格式 日期：按实际生产日期
Packaging Info: 1.ZURU MA UPC 包装(优先使用1L，最新包装) + 客版可移动价格贴纸(#77515 贴纸翻单4500129544 &lt;(&gt;&amp;&lt;)&gt; #77555贴纸翻单4500129536) , 工厂自行订购, 出口
美国。
Remark: 1.ZURU MA UPC 包装(优先使用1L，最新包装) + 客版可移动价格贴纸(#77515 贴纸翻单4500129544 &lt;(&gt;&amp;&lt;)&gt; #77555贴纸翻单4500129536) , 工厂自行订购, 出口
美国。
2.ZURU标准日期码格式,所有产品及包装都必须带有日期码，日期码必须一致(但日期不可为周末)。
3.此单外箱不可有水贴纸。
4.可移价贴需贴在产品包装背面右下角的位置。
All Pre Price Tickets should be placed on the back of the product
located in the lower right hand corner of the package
#77555GQ1-S001 $12.99
5.出货配比：
#77555GQ1-S001-MINI BRANDS-HOME MINI BRANDS-SERIES 1-CAPSULE,13PCS/Gravity PDQ, 52PCS/4PDQ/CTN</t>
  </si>
  <si>
    <t>87342-9.9</t>
  </si>
  <si>
    <t>HWL 2919</t>
  </si>
  <si>
    <t>4500141608-10</t>
  </si>
  <si>
    <t>9/13 截SI</t>
  </si>
  <si>
    <t>日期码格式：ZURU INC(BVI) 标准格式 日期：按实际生产日期
Packaging Info: MA UPC 英语包装（优先1L英语版本,或者3L/L含英语即可
Remark:</t>
  </si>
  <si>
    <t>87449-9.12</t>
  </si>
  <si>
    <t>4500140167-10</t>
  </si>
  <si>
    <t>空白外箱（定位框+ MADE IN CHINA + ZURU LOGO） + 客供外箱贴纸（4"x6")</t>
  </si>
  <si>
    <t>8/2客供外箱贴纸</t>
  </si>
  <si>
    <t>日期码格式：ZURU INC(BVI) 标准格式 日期：按实际生产日期
Packaging Info: 1. 出货前工厂需按要求扫描外箱贴条码上传到客户ICE系统，上传的条码信息必须跟实际出货一致，如有不同产生的罚款由工厂承担
2. 出货前需 Zuru QC 验货
Remark: 1. 此为Kohl's store 订单
2. MA 1L 包装 + 价格贴纸 (贴纸AW同 MPO02759）
3. 空白外箱（定位框+ MADE IN CHINA + ZURU LOGO） + 客供外箱贴纸（4"x6")
4. 请提供实际外箱尺寸的排版来确认定位框，store 订单的定位框位置要在：箱子的最大面朝上后，定位框在箱子的第二大面的右下角，距离箱子右边3英寸，距
离底部1.25英寸, 贴纸要按定位框贴，位置与方向贴不对会有客户罚款需由工厂承担</t>
  </si>
  <si>
    <t>87550-9.18</t>
  </si>
  <si>
    <t>Whirlpool Corporation</t>
  </si>
  <si>
    <t>Ship to
Whirlpool
Corporation-U
S/Global Team</t>
  </si>
  <si>
    <t>4500141583-10</t>
  </si>
  <si>
    <t>77679-S001</t>
  </si>
  <si>
    <t>HOMEM-S1-001/002/003/004-005/006/007(1个装一个纸袋*500/箱）</t>
  </si>
  <si>
    <t>搅面机HOMEM-S1-001: 3500pcs/破壁机HOMEM-S1-002 : 2000pcs/B咖啡机HOMEM-S1-003 : 2000pcs/A咖啡机HOMEM-S1-004 : 2000pc/榨汁机HOMEM-S1-005: 2000pcs/烤箱HOMEM-S1-006: 1500pcs/微波炉HOMEM-S1-007: 1000pcs</t>
  </si>
  <si>
    <t>1.内箱装：001款500/箱；002款500/箱；003款500/箱；004款500/箱；005款500/箱；006款500/箱；007款500/箱；
2.外箱装：001款公仔500/箱+001款公仔500/箱：这两箱装大纸箱；002款公仔500/箱+002款公仔500/箱：这两箱装大纸箱；003款公仔500/箱+003款公仔500/箱：这两箱装大纸箱；004款公仔500/箱+004款公仔500/箱：这两箱装大纸箱；005款公仔500/箱+005款公仔500/箱：这两箱装大纸箱；006款公仔500/箱+006款公仔500/箱：这两箱装大纸箱；007款公仔500/箱+007款公仔500/箱：这两箱装大纸箱；
3.特殊外箱装：001款公仔500/箱+007款公仔500/箱：这2箱装大纸箱。纸箱箱唛请核对好信息再装箱</t>
  </si>
  <si>
    <t>日期码格式：ZURU INC(BVI) 标准格式 日期：按实际生产日期
Packaging Info: 1、包装方式：1minis/纸袋（同MA)，500纸袋/外箱，每个外箱的Minis 为同一种，不得混Minis入箱。
按每行出至不同国家。
2、去往US/Global Team的数量, 还需要2个外箱入一大外箱，大外箱尾箱为Stand Mixer (HOMEM-S1-001)+Countertop Oven (HOMEM-S1-006)混箱，其余大外箱不得
混箱。
Remark: 2、无测试与第三方验货要求。
3、纸箱4面印ZURU LOGO + 箱唛(见附件）
4、日期码请按ZURU标准版执行即可。
5、ZURU QC验货。
6、RATIO:不同出货地址的Ratio不同.
1)Ship to Whirlpool Corporation-US/Global Team Ratio:
Stand Mixer (HOMEM-S1-001): 3500pcs
Blender (HOMEM-S1-002) : 2000pcs
Coffee Grinder (HOMEM-S1-003) : 2000pcs
Espresso Machine (HOMEM-S1-004) : 2000pc
Food Processor (HOMEM-S1-005) : 2000pcs
Countertop Oven (HOMEM-S1-006) : 1500pcs
Microwave (HOMEM-S1-007) : 1000pcs
2)Ship to Whirlpool Corporation-Brazil Team, Ratio:
Stand Mixer (HOMEM-S1-001): 1000pcs
3)Ship to Whirlpool Corporation-Mexico Team, Ratio:
Stand Mixer (HOMEM-S1-001): 500pcs
Blender (HOMEM-S1-002) : 500pcs
Countertop Oven (HOMEM-S1-006) : 500pcs
4)Ship to Whirlpool Corporation-Europe Team,Ratio:
Stand Mixer (HOMEM-S1-001): 500pcs
Blender (HOMEM-S1-002) : 500pcs
Food Processor (HOMEM-S1-005) : 500pcs
5)Ship to Whirlpool Corporation-Canada Team,Ratio:
Stand Mixer (HOMEM-S1-001): 500pcs
6)Ship to Whirlpool Corporation-Asia Team,Ratio:
Stand Mixer (HOMEM-S1-001): 6000pcs
Blender (HOMEM-S1-002) :2000pcs
Food Processor (HOMEM-S1-005) : 2500pcs</t>
  </si>
  <si>
    <t>88281-11.20</t>
  </si>
  <si>
    <t>Ship to
Whirlpool
Corporation-B
razil Team</t>
  </si>
  <si>
    <t>4500141583-20</t>
  </si>
  <si>
    <t>HOMEM-S1-001: 1000pcs</t>
  </si>
  <si>
    <t>同款500/箱</t>
  </si>
  <si>
    <t>Ship to
Whirlpool
Corporation-M
exico Team</t>
  </si>
  <si>
    <t>4500141583-30</t>
  </si>
  <si>
    <t>HOMEM-S1-001: 500pcs/HOMEM-S1-002: 500pcs/HOMEM-S1-006: 500pcs</t>
  </si>
  <si>
    <t>Ship to
Whirlpool
Corporation-E
urope Team</t>
  </si>
  <si>
    <t>4500141583-40</t>
  </si>
  <si>
    <t>HOMEM-S1-001: 500pcs/HOMEM-S1-002: 500pcs/HOMEM-S1-005: 500pcs</t>
  </si>
  <si>
    <t>Ship to
Whirlpool
Corporation-C
anada Team</t>
  </si>
  <si>
    <t>4500141583-50</t>
  </si>
  <si>
    <t>HOMEM-S1-001: 500pcs</t>
  </si>
  <si>
    <t>Ship to
Whirlpool
Corporation-A
sia Team</t>
  </si>
  <si>
    <t>4500141583-60</t>
  </si>
  <si>
    <t>HOMEM-S1-001: 6000pcs/HOMEM-S1-002:2000pcs/HOMEM-S1-005: 2500pcs</t>
  </si>
  <si>
    <t>4500140780-10</t>
  </si>
  <si>
    <t>9/27 截SI</t>
  </si>
  <si>
    <t>日期码格式：ZURU INC(BVI) 标准格式 日期：按实际生产日期
Packaging Info: #77584:2PK 77555入PVC圆桶，77555 MA 1L不带UPC，空白UPC贴纸, 铜版纸图稿跟回PO#4500134367；
Remark: 1.Amazon domestic 订单，外箱加印箱唛 （跟单提供）。出口美国。外箱最长边不能超过25" （超过了，case pack只能为1). QC验货要检查这一点，不符合要求
的大货，一律不接受。
2.无第三方验货/测试要求。
3.日期码使用ZURU标准版本。</t>
  </si>
  <si>
    <t>Agnes/Mia Pan</t>
  </si>
  <si>
    <t>87761-9.30</t>
  </si>
  <si>
    <r>
      <rPr>
        <sz val="11"/>
        <color rgb="FF2727F0"/>
        <rFont val="Arial"/>
        <charset val="0"/>
      </rPr>
      <t>6/17</t>
    </r>
    <r>
      <rPr>
        <sz val="11"/>
        <color rgb="FF2727F0"/>
        <rFont val="宋体"/>
        <charset val="0"/>
      </rPr>
      <t>已放</t>
    </r>
  </si>
  <si>
    <t>Amazon UK:
5RCFPNYW</t>
  </si>
  <si>
    <t>4500141110-10</t>
  </si>
  <si>
    <t>9/26 截SI</t>
  </si>
  <si>
    <t>8/8SSCC</t>
  </si>
  <si>
    <t>日期码格式：ZURU INC(BVI) 标准格式 日期：按实际生产日期
Packaging Info: Amazon UK(77584)
1. 77584：77555 2pcs/pvc tube, 12tubes/ctn; MA 3L (5L WARNING) 收缩膜（EAN#请用空白贴纸覆盖）+MA 其他最新包装+客版3L(5L warning)PVC tube彩卡(参
考翻单PO#4500131987)+1张贴纸(含IT sorting label, 参考翻单PO#4500124874)；
2. 最迟验货不得晚于2024/9/6;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</si>
  <si>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87668-9.25</t>
  </si>
  <si>
    <r>
      <rPr>
        <sz val="11"/>
        <color rgb="FF0000FF"/>
        <rFont val="Arial"/>
        <charset val="0"/>
      </rPr>
      <t>7/30</t>
    </r>
    <r>
      <rPr>
        <sz val="11"/>
        <color rgb="FF0000FF"/>
        <rFont val="宋体"/>
        <charset val="0"/>
      </rPr>
      <t>已放</t>
    </r>
  </si>
  <si>
    <t>7O6CZWEE</t>
  </si>
  <si>
    <t>4500141223-150</t>
  </si>
  <si>
    <t>8/21客人已寄出SSCC LABEL（客供贴纸)</t>
  </si>
  <si>
    <t>日期码格式：ZURU INC(BVI) 标准格式 日期：按实际生产日期
Packaging Info:
#77584：2PK MA 3L#77555入PVC圆桶，77555 3L收缩膜，空白贴纸覆盖EAN条码，空白贴纸跟返单4500132623， 铜版纸图稿跟Amazon UK/EU PO 4500124874；跟Ama
zon us 合并订料；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t>
  </si>
  <si>
    <t>87555-9.18</t>
  </si>
  <si>
    <t>1WLAFSLF</t>
  </si>
  <si>
    <t>4500141223-160</t>
  </si>
  <si>
    <t>1KF2Q3WH</t>
  </si>
  <si>
    <t>4500141223-170</t>
  </si>
  <si>
    <t>2EWOEBMW</t>
  </si>
  <si>
    <t>4500141223-180</t>
  </si>
  <si>
    <t>298AH44U</t>
  </si>
  <si>
    <t>4500141223-190</t>
  </si>
  <si>
    <t>43K744KT</t>
  </si>
  <si>
    <t>4500141223-200</t>
  </si>
  <si>
    <t>8LG63EHI</t>
  </si>
  <si>
    <t>4500141223-210</t>
  </si>
  <si>
    <t>37XEX7AZ</t>
  </si>
  <si>
    <t>4500141223-220</t>
  </si>
  <si>
    <t>8TRIW7AZ</t>
  </si>
  <si>
    <t>4500141223-230</t>
  </si>
  <si>
    <t>W0675484</t>
  </si>
  <si>
    <t>4500140066-10</t>
  </si>
  <si>
    <t>预计9/19截SI</t>
  </si>
  <si>
    <t>7/24价格贴纸+外箱条码贴纸</t>
  </si>
  <si>
    <t>87551-9.18</t>
  </si>
  <si>
    <t>4500141711-10</t>
  </si>
  <si>
    <t>预计9/18 客上柜</t>
  </si>
  <si>
    <t>8/21条码箱贴纸</t>
  </si>
  <si>
    <t>87547-9.18</t>
  </si>
  <si>
    <t>PO#2664900:
145032951</t>
  </si>
  <si>
    <t>4500140587-90</t>
  </si>
  <si>
    <t>9/20 交仓</t>
  </si>
  <si>
    <t>日期码格式：ZURU INC(BVI) 标准格式 日期：按实际生产日期
Packaging Info: 77555GQ1
MA-1L 配套包装
-77555GQ1: 收缩膜和PDQ 用1L 版本 ，其他通用版本ok
-订单对应客户6个PO号 ，备注有显示 ，注意分开做货/验货/装柜 ，混装有罚款。
Remark: *胶带最少宽度要保证6.0CM,厚度最少0.05毫米,外箱不可以打钉/扎带；以工字型封箱；
*如果重量超过5KGS，箱唛需加黄色警示图标志 ，有疑问请与ZURU跟单同事联系,十分重要！
*订单出英国，请注意检查产品及包装应带UKCA图标，包装显示ZURU UK LTD信息，QC同事请查核，如有问题与跟单确认。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，请安排生产前先核对再生产或者与Sherry 复核再安排 。
*外箱上的条码请确保清晰可扫描 ，否则到目的仓无法扫描入仓由工厂承担责任 。
*所有产品按符合欧洲标准走货，需要是不含微塑料版本 。
*涉及到硼的，请使用低硼版本
*客户不接受PVC材质</t>
  </si>
  <si>
    <t>87591-9.21</t>
  </si>
  <si>
    <t>4500142018-10</t>
  </si>
  <si>
    <t>9/25 截SI</t>
  </si>
  <si>
    <t>日期码格式：ZURU INC(BVI) 标准格式 日期：按实际生产日期
Packaging Info: 
4.77555GQ2:MA 3L(5L Warning) EAN版收缩膜+德国callout贴纸/荷兰警告语(贴纸和位置图翻PO#4500125672)+MA 5L收藏指南+MA3LPDQ
EAN:4894680033429请先检查条码是否正确再安排做货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</si>
  <si>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87655-9.25</t>
  </si>
  <si>
    <t>MPO02823</t>
  </si>
  <si>
    <t>PO# 4500138870</t>
  </si>
  <si>
    <t>77555-S001-MSLD100</t>
  </si>
  <si>
    <t>迷你房子-此款展示架Demo与展示架 MSLD96相同 配套307PCS</t>
  </si>
  <si>
    <t>7/3UPC条码贴纸</t>
  </si>
  <si>
    <t>Remark: #77555: MA3L收缩膜+UPC条码贴纸(UPC:193052064264)+MA5L收藏指南+MA配件袋+MA5L,UV胶水贴纸+MA23L说明书
Demo: 按照每款307pcs数量配套组装好交货</t>
  </si>
  <si>
    <t>Willow Xu</t>
  </si>
  <si>
    <t>87717-9.26</t>
  </si>
  <si>
    <t>JULIO CEPEDA JUGUETERIAS</t>
  </si>
  <si>
    <t>4500140650-20</t>
  </si>
  <si>
    <t>有第三方监柜，多备一套样品随货送出</t>
  </si>
  <si>
    <t>9/20 监柜</t>
  </si>
  <si>
    <t>8/12UPC贴纸+进口商贴纸</t>
  </si>
  <si>
    <t>日期码格式：ZURU INC(BVI) 标准格式 日期：按实际生产日期
Packaging Info:
77555GQ2: MA 3L EAN包装+MA 3L PDQ包装+MA 多语收藏指南+UPC贴纸+进口商贴纸+箱唛
Remark: 此单有第三方监柜，多备一套样品随货送出</t>
  </si>
  <si>
    <t>87590-9.21</t>
  </si>
  <si>
    <t>4500141725-10</t>
  </si>
  <si>
    <t>日期码格式：ZURU INC(BVI) 标准格式 日期：
Packaging Info: 1.MA UPC 英语包装（优先1L英语版本，或者3L/5L含英语都可）
2. 此客人不接受易掉落或者剥落或者可直接触碰的闪粉，可降解也不行，但可以接受符合欧洲微塑料标准的珠光粉或者闪片。
Remark: 1. 此订单出AKL</t>
  </si>
  <si>
    <t>87847-10.11</t>
  </si>
  <si>
    <t>4500141726-10</t>
  </si>
  <si>
    <t xml:space="preserve">10/15 交仓 </t>
  </si>
  <si>
    <t>日期码格式：ZURU INC(BVI) 标准格式 日期：按实际生产日期
Packaging Info: 1. MA UPC 英语包装（优先1L英语版本，或者3L/5L含英语都可）
2. 此客人不接受易掉落或者剥落或者可直接触碰的闪粉，可降解也不行，但可以接受符合欧洲微塑料标准的珠光粉或者闪片。
Remark: 1. 此订单出LYT</t>
  </si>
  <si>
    <t>87929-10.17</t>
  </si>
  <si>
    <t>4500142017-40</t>
  </si>
  <si>
    <t>87652-9.24</t>
  </si>
  <si>
    <t>216125565</t>
  </si>
  <si>
    <t>4500142229-30</t>
  </si>
  <si>
    <t>87617-9.23</t>
  </si>
  <si>
    <t>216125563</t>
  </si>
  <si>
    <t>4500142222-30</t>
  </si>
  <si>
    <t>87659-9.25</t>
  </si>
  <si>
    <t>10001022672-3890</t>
  </si>
  <si>
    <t>4500142680-10</t>
  </si>
  <si>
    <t>8/27 客供外箱贴纸</t>
  </si>
  <si>
    <t>87585-9.21</t>
  </si>
  <si>
    <t>4500141752-10</t>
  </si>
  <si>
    <t>9/20 截SI</t>
  </si>
  <si>
    <t>9/3 客供外箱贴纸</t>
  </si>
  <si>
    <t>日期码格式：ZURU INC(BVI) 标准格式 日期：按实际生产日期
Packaging Info: 1. 此为Kohl's digital 订单
2. MA 1L 包装
3. 空白外箱（定位框+ MADE IN CHINA + ZURU LOGO） + 客供外箱贴纸（4"x6")
4. 请提供实际外箱尺寸的排版来确认定位框，digital 订单的定位框位置要在：箱子的最大面朝上后，定位框在箱子最小面的右下角，距离箱子右边3英寸，距离
底部1.25英寸, 贴纸要按定位框贴，位置与方向贴不对会有客户罚款需由工厂承担
Remark: 1. 出货前工厂需按要求扫描外箱贴条码上传到客户ICE系统，上传的条码信息必须跟实际出货一致，如有不同产生的罚款由工厂承担
2. 出货前需 Zuru QC 验货</t>
  </si>
  <si>
    <t>87629-9.24</t>
  </si>
  <si>
    <t>4500142046-40</t>
  </si>
  <si>
    <t>9/21 交仓</t>
  </si>
  <si>
    <t>9/4 SSCC</t>
  </si>
  <si>
    <t>日期码格式：ZURU INC(BVI) 标准格式 日期：按实际生产日期
Packaging Info: 
4. 77555GQ1:MA_1L UPC版本包装（收缩膜和说明书, MA首选1L，如无1L可用多语且含英语的配套多语包装) + 箱唛 + 外箱SSCC Label                                                                                                    此订单有分两种装运类型，Line90-110为整柜，10-80为散货。请注意外箱贴纸需要按贴纸文件顺序安排贴纸顺序，先贴整柜的数量，剩下的贴散货的数量。柜货请
分开区别码放，以免装错货。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</si>
  <si>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87704-9.26</t>
  </si>
  <si>
    <t>4500139874-10</t>
  </si>
  <si>
    <t>87760-9.30</t>
  </si>
  <si>
    <t>Amazon UK:
7AE43TWJ</t>
  </si>
  <si>
    <t>4500143159-10</t>
  </si>
  <si>
    <t>8/30SSCC LABEL</t>
  </si>
  <si>
    <t>日期码格式：ZURU INC(BVI) 标准格式 日期：按实际生产日期
Packaging Info: Amazon UK(9279E/71126/77555/9283B)/FR(9279E/71126)
3. 77555：24 PCS/CTN; MA 3L (5L WARNING, EAN#) 收缩膜+2张贴纸(1张IT&lt;(&gt;&amp;&lt;)&gt;FR sorting label，1张UPC#)+MA 5L (23L warning) A 收藏指南+MA 其他最新
配套包装；参考翻单4500131987；
5.最迟验货不得晚于2024/9/19;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</si>
  <si>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87748-9.30</t>
  </si>
  <si>
    <t>Amazon UK:
34JRX6IQ</t>
  </si>
  <si>
    <t>4500143159-40</t>
  </si>
  <si>
    <t>4500127223-10</t>
  </si>
  <si>
    <t>9/20第三方</t>
  </si>
  <si>
    <t>9/21 截SI</t>
  </si>
  <si>
    <t>87586-9.21</t>
  </si>
  <si>
    <t>0854260416</t>
  </si>
  <si>
    <t>4500142765-10</t>
  </si>
  <si>
    <t>9/23 BV</t>
  </si>
  <si>
    <t>9/23 截SI   9-10月份首单</t>
  </si>
  <si>
    <t>8/21RFID贴纸</t>
  </si>
  <si>
    <t>日期码格式：ZURU DGYYYYMMDD CHINA(日期避开周末和法定节假日即可） 日期：按实际生产日期
Packaging Info: 77555GQ6-S001
1.包装要求：
MA 1L收缩膜+ 客版 收藏指南+客版 1L PDQ，翻单：4500129394
每pcs产品上要贴1张RFID贴纸，贴纸由ZURU提供，贴纸位置请严格按照我们签回的签板；
Remark: 77555GQ6-S001
1.包装要求：
MA 1L收缩膜+ 客版 收藏指南+客版 1L PDQ，翻单：4500129394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carton出货，12pcs/PDQ/CTN</t>
  </si>
  <si>
    <t>87637-9.24</t>
  </si>
  <si>
    <t>8/13 已放</t>
  </si>
  <si>
    <t>4500141724-10</t>
  </si>
  <si>
    <t>10/7 截SI 10/9 交仓</t>
  </si>
  <si>
    <t>日期码格式：ZURU INC(BVI) 标准格式 日期：按实际生产日期
Packaging Info: 1. MA UPC 英语包装（优先1L英语版本，或者3L/5L含英语都可）
2. 此客人不接受易掉落或者剥落或者可直接触碰的闪粉，可降解也不行，但可以接受符合欧洲微塑料标准的珠光粉或者闪片。
Remark: 1. 此订单出AKL和LYT两个港口</t>
  </si>
  <si>
    <t>88163-11.7</t>
  </si>
  <si>
    <t>4500141724-20</t>
  </si>
  <si>
    <t>87821-10.9</t>
  </si>
  <si>
    <t>0854260443</t>
  </si>
  <si>
    <t>4500142771-10</t>
  </si>
  <si>
    <t>9/30截SI  9-10月份首单</t>
  </si>
  <si>
    <t>87777-10.6</t>
  </si>
  <si>
    <t>0854260438</t>
  </si>
  <si>
    <t>4500142769-10</t>
  </si>
  <si>
    <t>9/29 截SI 9-10月份首单</t>
  </si>
  <si>
    <t xml:space="preserve">日期码格式：ZURU DGYYYYMMDD CHINA(日期避开周末和法定节假日即可） 日期：按实际生产日期
Packaging Info: 77555GQ6-S001
1.包装要求：
MA 1L收缩膜+ 客版 收藏指南+客版 1L PDQ，翻单：4500129394
每pcs产品上要贴1张RFID贴纸，贴纸由ZURU提供，贴纸位置请严格按照我们签回的签板；
Remark: 77555GQ6-S001
1.包装要求：
MA 1L收缩膜+ 客版 收藏指南+客版 1L PDQ，翻单：4500129394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carton出货，12pcs/PDQ/CTN
</t>
  </si>
  <si>
    <t>87776-10.6</t>
  </si>
  <si>
    <t>4500142800-90</t>
  </si>
  <si>
    <t>贴纸翻单4500126802</t>
  </si>
  <si>
    <t>日期码格式：ZURU INC(BVI) 标准格式 日期：按实际生产日期
Packaging Info: 1.MA UPC包装（优先1L)+1张进口商贴纸
贴纸AW、位置图翻单如下：9298、9296、77555GQ2-4500126802
此单所有item一样的贴纸图稿和尺寸，请一起订购减少费用。
Remark:</t>
  </si>
  <si>
    <t>87689R1-9.25</t>
  </si>
  <si>
    <t>0854260413</t>
  </si>
  <si>
    <t>4500142773-10</t>
  </si>
  <si>
    <t>9/30 BV</t>
  </si>
  <si>
    <t>10/14 截SI 9-10月份首单</t>
  </si>
  <si>
    <t>87870-10.14</t>
  </si>
  <si>
    <t>0854260415</t>
  </si>
  <si>
    <t>4500142774-10</t>
  </si>
  <si>
    <t>9/27 截SI  9-10月份首单</t>
  </si>
  <si>
    <t>87809-10.8</t>
  </si>
  <si>
    <t>4500139874-20</t>
  </si>
  <si>
    <t>日期码格式： 标准格式 日期：按实际生产日期
Packaging Info:
#77584:2PK 77555入PVC圆桶，77555 MA 1L不带UPC， 铜版纸图稿跟回PO#4500134367；7/9已放MA；
Remark: 1.Amazon domestic 订单。出口美国。外箱最长边不能超过25" （超过了，case pack只能为1），不符合要求的大货，一律不接受。
2.无第三方验货/测试要求。
3.日期码使用ZURU标准版本。</t>
  </si>
  <si>
    <t>4500140090-10</t>
  </si>
  <si>
    <t>77555SQ1-S001</t>
  </si>
  <si>
    <t>迷你房子22pcsSQ1/箱</t>
  </si>
  <si>
    <t>追客版资料</t>
  </si>
  <si>
    <t>10/8 截SI</t>
  </si>
  <si>
    <t>8/7条码箱贴纸 7/12 Event label</t>
  </si>
  <si>
    <t>日期码格式：ZURU INC(BVI) 标准格式 日期：按实际生产日期
Packaging Info: MA 1L收缩膜(UPC版), 客版PDQ;
Remark: 1. 77555SQ1-S001-MINI BRANDS-HOME MINI BRANDS-SERIES 1-CAPSULE, 22PCS/PDQ,22PCS/1PDQ/CTN
2. MA 1L收缩膜, 收缩膜上的UPC显示193052064264；客版PDQ;
3. 外箱正唛左上角粘贴条码箱贴纸，每箱只贴一张;由ZURU订购, 来料贴纸上显示的客户DPCI#086-02-1299, UPC# 193052078865;
4. 外箱正唛箱唛内容右侧需贴一张Event label，内容显示L10 Toys Rear Seasonal Set Date: 12/15/2024，工厂自行订购
5. 产品和包装上均要印刷tracking code信息，格式为ZURU常规格式
6. 出货方式：货代自提</t>
  </si>
  <si>
    <t>87900-10.16</t>
  </si>
  <si>
    <t>7864192</t>
  </si>
  <si>
    <t>4500140815-10</t>
  </si>
  <si>
    <t>9/30 客自提</t>
  </si>
  <si>
    <t>8/7 条码箱贴纸 7/12 Event label</t>
  </si>
  <si>
    <t>日期码格式：ZURU INC(BVI) 标准格式 日期：按实际生产日期
Packaging Info: MA 1L收缩膜, 客版PDQ;
Remark: 1. 77555SQ1-S001-MINI BRANDS-HOME MINI BRANDS-SERIES 1-CAPSULE, 22PCS/PDQ,22PCS/1PDQ/CTN
2. MA 1L收缩膜, 收缩膜上的UPC显示193052064264；客版PDQ;
3. 外箱正唛左上角粘贴条码箱贴纸，每箱只贴一张; 由ZURU订购, 来料贴纸上显示的客户DPCI# 086-02-1299, UPC# 193052078865;
4. 外箱正唛箱唛内容右侧需贴一张Event label，内容显示L10 Toys Rear Seasonal Set Date: 12/15/2024，工厂自行订购
5. 产品和包装上均要印刷tracking code信息，格式为ZURU常规格式
6. 出货方式：货代自提</t>
  </si>
  <si>
    <t>87901-10.16</t>
  </si>
  <si>
    <t>4400427217</t>
  </si>
  <si>
    <t>4500142654-10</t>
  </si>
  <si>
    <t>日期码格式：ZURU INC(BVI) 标准格式 日期：按实际生产日期
Packaging Info: 1.77555GQ2:MA 3L(5L Warning) EAN版收缩膜+德国callout贴纸/荷兰警告语(贴纸和位置图翻PO#4500125672)+MA 5L收藏指南+MA3LPDQ
EAN:4894680033429请先检查条码是否正确再安排做货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3）订单必须经过ZURU QC验货并且通过后方可出货
4) 需要符合欧洲标准不能含有闪粉和微塑料，否则不和法规会有客诉产生</t>
  </si>
  <si>
    <t>87630-9.24</t>
  </si>
  <si>
    <t>Amazon ES</t>
  </si>
  <si>
    <t>Amazon ES:
3POH24EL</t>
  </si>
  <si>
    <t>4500142613-20</t>
  </si>
  <si>
    <t>8/30SSCC+2张贴纸(1张IT&lt;(&gt;&amp;&lt;)&gt;FR sorting label，1张UPC#)+MA 5L (23L warning)翻单131987 9/101张ES回收环保标志</t>
  </si>
  <si>
    <t>日期码格式：ZURU INC(BVI) 标准格式 日期：按实际生产日期
Packaging Info: Amazon ES(92107B, 77555, 92104E, 77515, 71109D)
1. 77555：24 PCS/CTN; MA 3L (5L WARNING, EAN#) 收缩膜+3张贴纸(1张IT&lt;(&gt;&amp;&lt;)&gt;FR sorting label，1张UPC#，参考翻单4500131987；1张ES回收环保标志)+MA
5L (23L warning) A 收藏指南+MA 其他最新配套包装；；
6. 最迟验货不得晚于2024/9/24;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</si>
  <si>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Mandy Hu</t>
  </si>
  <si>
    <t>87699-9.26</t>
  </si>
  <si>
    <t>AG240166-HK</t>
  </si>
  <si>
    <t>4500141533-20</t>
  </si>
  <si>
    <t>9/27 外厂客上柜</t>
  </si>
  <si>
    <t>8/7 客供警语贴纸</t>
  </si>
  <si>
    <t>日期码格式：ZURU INC(BVI) 标准格式 日期：按实际生产日期
Packaging Info: 
77555GQ1：MA 1L PKG+客供警语贴纸(一张贴球底部，一张贴收藏指南）
详情参考HK客供贴纸位置图
Remark: 此单出香港</t>
  </si>
  <si>
    <t>87742-9.30</t>
  </si>
  <si>
    <t>Amazon UK:
7TMNQD1W</t>
  </si>
  <si>
    <t>4500142713-10</t>
  </si>
  <si>
    <t>8/30SSCC</t>
  </si>
  <si>
    <t>日期码格式：ZURU INC(BVI) 标准格式 日期：按实际生产日期
Packaging Info: Amazon UK(77584):
1. 77584: 77555 2pcs/pvc tube, 12tubes/ctn; MA 3L (5L WARNING) 收缩膜（EAN#请用空白贴纸覆盖）+MA 其他最新包装+客版3L(5L warning)PVC tube彩卡(参
考翻单PO#4500131987)+1张贴纸(含IT sorting label, 参考翻单PO#4500124874)；
2. 验货时间不迟于2024/9/24.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
9. 箱唛资料按照给定的标准去做
即可，无需发回我方再行审批(新标准将另行通知)</t>
  </si>
  <si>
    <t>87762-9.30</t>
  </si>
  <si>
    <t>8/26已放</t>
  </si>
  <si>
    <t>Amazon UK:
7EISROPD</t>
  </si>
  <si>
    <t>4500142713-20</t>
  </si>
  <si>
    <t>预计9/26交仓</t>
  </si>
  <si>
    <t>10001022681-3890</t>
  </si>
  <si>
    <t>4500142681-10</t>
  </si>
  <si>
    <t>9/25 客上柜</t>
  </si>
  <si>
    <t>8/27客供外箱贴纸</t>
  </si>
  <si>
    <t>87673-9.25</t>
  </si>
  <si>
    <t>44677433 SYD</t>
  </si>
  <si>
    <t>4500143030-20</t>
  </si>
  <si>
    <t>10/8 截仓</t>
  </si>
  <si>
    <t>日期码格式：ZURU INC(BVI) 标准格式 日期：按实际生产日期
Packaging Info: 1.包装
77555GQ4: MA UPC PACKAGING，箱唛翻单4500124295(ZURU LOGO使用新版 )
Remark: 1.此单出口澳大利亚，请按相应的澳新标准生产；
2.产品和包装上生产批号请按我司标准
3.比例：
4.当同一PO或item有多个批次代码时，每个批次代码的纸箱必须分组在一起，且明显分开</t>
  </si>
  <si>
    <t>87818-10.9</t>
  </si>
  <si>
    <t>44677434 MEL</t>
  </si>
  <si>
    <t>4500143030-40</t>
  </si>
  <si>
    <t>44677435 BNE</t>
  </si>
  <si>
    <t>4500143030-60</t>
  </si>
  <si>
    <t>4500141760-10</t>
  </si>
  <si>
    <t>10/9 截仓</t>
  </si>
  <si>
    <t>9/3客供外箱贴纸</t>
  </si>
  <si>
    <t>日期码格式：ZURU INC(BVI) 标准格式 日期：按实际生产日期
Packaging Info: 1. 此为Kohl's store 订单
2. MA 1L 包装 + 价格贴纸 (贴纸AW同 MPO02759）
3. 空白外箱（定位框+ MADE IN CHINA + ZURU LOGO） + 客供外箱贴纸（4"x6")
4. 请提供实际外箱尺寸的排版来确认定位框，store 订单的定位框位置要在：箱子的最大面朝上后，定位框在箱子的第二大面的右下角，距离箱子右边3英寸，距
离底部1.25英寸, 贴纸要按定位框贴，位置与方向贴不对会有客户罚款需由工厂承担
Remark: 1. 出货前工厂需按要求扫描外箱贴条码上传到客户ICE系统，上传的条码信息必须跟实际出货一致，如有不同产生的罚款由工厂承担
2. 出货前需 Zuru QC 验货</t>
  </si>
  <si>
    <t>87820-10.9</t>
  </si>
  <si>
    <t>10001022693-3890</t>
  </si>
  <si>
    <t>4500142937-10</t>
  </si>
  <si>
    <t>10/7 自提</t>
  </si>
  <si>
    <t>9/10客供外箱贴纸</t>
  </si>
  <si>
    <t>87783-10.7</t>
  </si>
  <si>
    <t>0854260431</t>
  </si>
  <si>
    <t>4500142775-10</t>
  </si>
  <si>
    <t>10/7 BV</t>
  </si>
  <si>
    <t>10/21 截SI  9-10月份首单</t>
  </si>
  <si>
    <t>87950-10.19</t>
  </si>
  <si>
    <t>0863156056
EASTVALE</t>
  </si>
  <si>
    <t>4500145297-10</t>
  </si>
  <si>
    <t>10/8 客上柜 MO20240719手工单转实单</t>
  </si>
  <si>
    <t>9/14 RFID</t>
  </si>
  <si>
    <t>日期码格式：ZURU DGYYYYMMDD CHINA(日期避开周末和法定节假日即可） 日期：按实际生产日期
Packaging Info: 77555GQ6-S001
1. 包装要求：
77555：MA 1L收缩膜+ 客版 收藏指南+客版 1L PDQ，翻单：4500129394
每pcs产品要贴一张RFID贴纸，RFID贴纸由ZURU提供，贴纸位置要严格按照客人签板
Remark: 77555GQ6-S001
1. 包装要求：
77555：MA 1L收缩膜+ 客版 收藏指南+客版 1L PDQ，翻单：4500129394
每pcs产品要贴一张RFID贴纸，RFID贴纸由ZURU提供，贴纸位置要严格按照客人签板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此单需要验货，请自行多备包装物料。
6. 此单需要空运，以loose carton出货，12pcs/PDQ/CTN</t>
  </si>
  <si>
    <t>87808-10.8</t>
  </si>
  <si>
    <t>0863156054
SUFFOLK</t>
  </si>
  <si>
    <t>4500145297-20</t>
  </si>
  <si>
    <t>0863156060
HOUSTON</t>
  </si>
  <si>
    <t>4500145297-30</t>
  </si>
  <si>
    <t>0863156033
STATESBORO</t>
  </si>
  <si>
    <t>4500145297-40</t>
  </si>
  <si>
    <t>0863156061
ELWOOD</t>
  </si>
  <si>
    <t>4500145297-50</t>
  </si>
  <si>
    <t>0863156066
RIDGEVILLE SC</t>
  </si>
  <si>
    <t>4500145297-60</t>
  </si>
  <si>
    <t>0863156071
MOBILE</t>
  </si>
  <si>
    <t>4500145297-70</t>
  </si>
  <si>
    <t>01632295/1</t>
  </si>
  <si>
    <t>4500143127-20</t>
  </si>
  <si>
    <t>10/9截SI</t>
  </si>
  <si>
    <t>日期码格式：ZURU INC(BVI) 标准格式 日期：按实际生产日期
Packaging Info: 
77555GQ2:MA-1L配套包装 ,按ZURU 标准比例
Remark: *MA版本按工厂现有最新库存即可，订单出英国，请注意检查产品及包装应带UKCA图标，包装显示ZURU UK LTD信息，QC同事请查核，如有问题与跟单确认。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*涉及到硼的，请使用低硼版本</t>
  </si>
  <si>
    <t>87817-10.9</t>
  </si>
  <si>
    <t>01632310/1</t>
  </si>
  <si>
    <t>4500143146-20</t>
  </si>
  <si>
    <t>87816-10.9</t>
  </si>
  <si>
    <t>10001022694-3890</t>
  </si>
  <si>
    <t>4500142938-10</t>
  </si>
  <si>
    <t>10/9 客上柜</t>
  </si>
  <si>
    <t>9/10 客供外箱贴纸</t>
  </si>
  <si>
    <t>87887-10.15</t>
  </si>
  <si>
    <t>0863156047
STATESBORO</t>
  </si>
  <si>
    <t>4500145746-10</t>
  </si>
  <si>
    <t>10/10 BV</t>
  </si>
  <si>
    <r>
      <rPr>
        <sz val="11"/>
        <color rgb="FF0000FF"/>
        <rFont val="宋体"/>
        <charset val="0"/>
      </rPr>
      <t>10/12 走空运打</t>
    </r>
    <r>
      <rPr>
        <sz val="11"/>
        <color rgb="FF0000FF"/>
        <rFont val="Arial"/>
        <charset val="0"/>
      </rPr>
      <t>slip sheet</t>
    </r>
    <r>
      <rPr>
        <sz val="11"/>
        <color rgb="FF0000FF"/>
        <rFont val="宋体"/>
        <charset val="0"/>
      </rPr>
      <t>安排出货，打围膜和纸滑托，贴上船务发出的S0文件</t>
    </r>
  </si>
  <si>
    <t>抵扣手工单MO20240910 50244PCS</t>
  </si>
  <si>
    <t>9/23 RFID贴纸</t>
  </si>
  <si>
    <t>87859-10.12</t>
  </si>
  <si>
    <t>9/10 已放</t>
  </si>
  <si>
    <t>0863156050
MOBILE</t>
  </si>
  <si>
    <t>4500145746-20</t>
  </si>
  <si>
    <t>0863156055
HOUSTON</t>
  </si>
  <si>
    <t>4500145746-30</t>
  </si>
  <si>
    <t>0863156112
ELWOOD</t>
  </si>
  <si>
    <t>4500145746-40</t>
  </si>
  <si>
    <t>0863156040
RIDGEVILLE SC</t>
  </si>
  <si>
    <t>4500145746-50</t>
  </si>
  <si>
    <t>0863156069
EASTVALE</t>
  </si>
  <si>
    <t>4500145746-60</t>
  </si>
  <si>
    <t>0863156065
SUFFOLK</t>
  </si>
  <si>
    <t>4500145746-70</t>
  </si>
  <si>
    <t>4YU64NFL</t>
  </si>
  <si>
    <t>4500143304-20</t>
  </si>
  <si>
    <t>10/8 交仓</t>
  </si>
  <si>
    <t>9/26 SSCC  UPC贴纸跟翻单#4500132673</t>
  </si>
  <si>
    <t>日期码格式：ZURU INC(BVI) 标准格式 日期：按实际生产日期
Packaging Info: 出口加拿大，包装需要至少2/3L UPC版，无硼版本.
#77555：MA 3L 收缩膜加UPC贴纸覆盖原EAN条码，UPC贴纸跟翻单#4500132673。收藏指南MA 5L.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</si>
  <si>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87875-10.14</t>
  </si>
  <si>
    <t>4500143304</t>
  </si>
  <si>
    <t>275HG2SN</t>
  </si>
  <si>
    <t>4500143304-310</t>
  </si>
  <si>
    <t>27LP1XJQ</t>
  </si>
  <si>
    <t>4500143304-390</t>
  </si>
  <si>
    <t>8JLYDOQB</t>
  </si>
  <si>
    <t>4500143304-480</t>
  </si>
  <si>
    <t>65P5FWBU</t>
  </si>
  <si>
    <t>4500143304-550</t>
  </si>
  <si>
    <t>21VYRIOX</t>
  </si>
  <si>
    <t>4500143304-570</t>
  </si>
  <si>
    <t>4G78EUOO</t>
  </si>
  <si>
    <t>4500143304-620</t>
  </si>
  <si>
    <t>7JYHVOSV</t>
  </si>
  <si>
    <t>4500143304-140</t>
  </si>
  <si>
    <t>日期码格式：ZURU INC(BVI) 标准格式 日期：按实际生产日期
Packaging Info: 出口加拿大，包装需要至少2/3L UPC版，无硼版本.
#77584：2PK MA 3L#77555入PVC圆桶，77555 3L收缩膜，空白贴纸覆盖EAN条码，空白贴纸跟返单4500132623， 3L铜版纸图稿跟Amazon UK/EU PO 4500124874；跟A
mazon us 合并订料;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</si>
  <si>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3FZWDRAQ</t>
  </si>
  <si>
    <t>4500143304-240</t>
  </si>
  <si>
    <t>7FHYXSVL</t>
  </si>
  <si>
    <t>4500143304-540</t>
  </si>
  <si>
    <t>2CJBSB3G</t>
  </si>
  <si>
    <t>4500143304-560</t>
  </si>
  <si>
    <t>10001013940-3890</t>
  </si>
  <si>
    <t>4500142940-10</t>
  </si>
  <si>
    <t>预计10/15 客自提</t>
  </si>
  <si>
    <t>9、10客供外箱贴纸</t>
  </si>
  <si>
    <t>87902-10.16</t>
  </si>
  <si>
    <t>WM MORRISON SUPERMARKET PLC</t>
  </si>
  <si>
    <t>4500142847-50</t>
  </si>
  <si>
    <t>77555GQ1-S004</t>
  </si>
  <si>
    <t>迷你房子1个PDQ入内箱*6/箱</t>
  </si>
  <si>
    <t>10/13 截SI</t>
  </si>
  <si>
    <t>日期码格式：ZURU INC(BVI) 标准格式 日期：按实际生产日期
Packaging Info: 
5.77555GQ1: MA 1L UPC包装+MA 1L PDQ
UPC#193052064264，请先检查包装条码是否正确再安排做货;
6.配比都跟MA配比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</si>
  <si>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87899-10.16</t>
  </si>
  <si>
    <t>0854260427</t>
  </si>
  <si>
    <t>4500142776-10</t>
  </si>
  <si>
    <t>10/14 BV</t>
  </si>
  <si>
    <t>10/21交仓  9-10月份首单</t>
  </si>
  <si>
    <t>87965-10.21</t>
  </si>
  <si>
    <t>4500143910-10</t>
  </si>
  <si>
    <t>9/26 SSCC</t>
  </si>
  <si>
    <t>日期码格式：ZURU INC(BVI) 标准格式 日期：按实际生产日期
Packaging Info: 1. 77555GQ1：MA_1L UPC版本包装（收缩膜和收藏指南, MA首选1L，如无1L可用多语且含英语的配套多语包装）+ 箱唛 + 外箱贴纸SSCC Label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</si>
  <si>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87910-10.16</t>
  </si>
  <si>
    <t>4500142882-10</t>
  </si>
  <si>
    <t>10/23 交仓</t>
  </si>
  <si>
    <t>日期码格式： 标准格式 日期：按实际生产日期
Packaging Info: 1. 此为Kohl's store 订单
2. MA 1L 包装 + 价格贴纸 (贴纸AW同 MPO02759）
3. 空白外箱（定位框+ MADE IN CHINA + ZURU LOGO） + 客供外箱贴纸（4"x6")
4. 请提供实际外箱尺寸的排版来确认定位框，store 订单的定位框位置要在：箱子的最大面朝上后，定位框在箱子的第二大面的右下角，距离箱子右边3英寸，距
离底部1.25英寸, 贴纸要按定位框贴，位置与方向贴不对会有客户罚款需由工厂承担
Remark: 1. 出货前工厂需按要求扫描外箱贴条码上传到客户ICE系统，上传的条码信息必须跟实际出货一致，如有不同产生的罚款由工厂承担
2. 出货前需 Zuru QC 验货 Pass</t>
  </si>
  <si>
    <t>87991-10.23</t>
  </si>
  <si>
    <t>4500144521-10</t>
  </si>
  <si>
    <t>10/17 第三方</t>
  </si>
  <si>
    <t>10/18 截SI</t>
  </si>
  <si>
    <t>日期码格式：ZURU INC(BVI) 标准格式 日期：按实际生产日期
Packaging Info: #77555GQ2: MA3L,PDQ(25装)+客版3L,UPC条码收缩膜(UPC: 193052064264)+MA5L收藏指南+MA5L,UV胶水瓶身贴 --客版收缩膜翻单：4500127224
Remark: 1. 此单有箱唛;
2.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</si>
  <si>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87953-10.19</t>
  </si>
  <si>
    <t>BRICKLAND LLC</t>
  </si>
  <si>
    <t>蒙古</t>
  </si>
  <si>
    <t>ZURU.2024Q4(Oct)</t>
  </si>
  <si>
    <t>4500144585-20</t>
  </si>
  <si>
    <t>10/22 客上车</t>
  </si>
  <si>
    <t>9/9进口商贴纸</t>
  </si>
  <si>
    <t xml:space="preserve">日期码格式：ZURU INC(BVI) 标准格式 日期：按实际生产日期
Packaging Info: MA UPC包装(优先1L)+1张固定进口商贴纸,资料待提供
Remark: </t>
  </si>
  <si>
    <t>88271-11.20</t>
  </si>
  <si>
    <t>4500144474-20</t>
  </si>
  <si>
    <t>10/21 截SI</t>
  </si>
  <si>
    <t>警告语贴纸翻125672</t>
  </si>
  <si>
    <t>日期码格式：ZURU INC(BVI) 标准格式 日期：按实际生产日期
Packaging Info: 
77555GQ2: MA 3L 收缩膜+1张德国CALLOUT&lt;(&gt;&amp;&lt;)&gt;荷兰警告语贴纸(翻4500125672)+MA 3L PDQ
Remark: 1、此单出法国，所有包装都需要含有法语&lt;(&gt;&amp;&lt;)&gt;法国回收logo, 需要满足Zuru Standard欧洲标准测试要求；
2、请准时出货，推期会有罚款；
3、出法国的产品需不含微塑料；
4、有出口法国的产品, 法规规定禁止在包装和公众用的印刷品中使用含有矿物油的物质，包装印刷油墨中含有的MOAH/MOSH的质量浓度不能超过1%, 否则出货到法
国被抽检出现问题, 供应商需要对此负责。</t>
  </si>
  <si>
    <t>Amber Zhang</t>
  </si>
  <si>
    <t>87959-10.21</t>
  </si>
  <si>
    <t>Amazon
DE-PO#55XT5MP
E</t>
  </si>
  <si>
    <t>4500144611-40</t>
  </si>
  <si>
    <t>入仓10/28</t>
  </si>
  <si>
    <t>9/13SSCC+2张贴纸(1张IT&lt;(&gt;&amp;&lt;)&gt;FR sorting label，1张UPC#)+MA 5L (23L warning)翻单131987</t>
  </si>
  <si>
    <t>日期码格式：ZURU INC(BVI) 标准格式 日期：按实际生产日期
Packaging Info: Amazon DE 9543BE/ 77515/ 77555
3. 77555: 24 PCS/CTN; MA 3L (5L WARNING, EAN#) 收缩膜+2张贴纸(1张IT&lt;(&gt;&amp;&lt;)&gt;FR sorting label，1张UPC#)+MA 5L (23L warning) A 收藏指南+MA 其他最新
配套包装；参考翻单4500131987；
4. ZURU 验货最迟不得晚于2024/10/21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</si>
  <si>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88070-10.31</t>
  </si>
  <si>
    <t>Amazon
UK:4PGY31PX</t>
  </si>
  <si>
    <t>4500144663-30</t>
  </si>
  <si>
    <t>10/31 截SI</t>
  </si>
  <si>
    <t>9/24 SSCC+2张贴纸(1张IT&lt;(&gt;&amp;&lt;)&gt;FR sorting label，1张UPC#)+MA 5L (23L warning)翻单131987</t>
  </si>
  <si>
    <t>日期码格式：ZURU INC(BVI) 标准格式 日期：按实际生产日期
Packaging Info: Amazon UK(77555, 92104D, 92105A, 92107BE, 92108B, 9298B)/FR(92108B)
1. 77555：24 PCS/CTN; MA 3L (5L WARNING, EAN#) 收缩膜+2张贴纸(1张IT&lt;(&gt;&amp;&lt;)&gt;FR sorting label，1张UPC#)+MA 5L (23L warning) A 收藏指南+MA 其他最新
配套包装；参考翻单4500131987；
7. 最迟验货不得晚于2024/10/21;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</si>
  <si>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88061-10.30</t>
  </si>
  <si>
    <t>Amazon
UK:2PGQCTVS</t>
  </si>
  <si>
    <t>4500144663-60</t>
  </si>
  <si>
    <t>4500144247-90</t>
  </si>
  <si>
    <t>11/8 截SI</t>
  </si>
  <si>
    <t>进口商贴纸翻单126802</t>
  </si>
  <si>
    <t xml:space="preserve">日期码格式：ZURU INC(BVI) 标准格式 日期：按实际生产日期
Packaging Info: MA UPC包装（优先1L)+1张进口商贴纸,贴纸图稿及位置图翻单如下
77555GQ2-4500126802
此单所有item的贴纸内容和尺寸都一模一样，请一起订购节省成本。
Remark: </t>
  </si>
  <si>
    <t>88162-11.7</t>
  </si>
  <si>
    <t>4500144677-30</t>
  </si>
  <si>
    <t>10/22 截SI</t>
  </si>
  <si>
    <t>87962-10.21</t>
  </si>
  <si>
    <t>4500144022-10</t>
  </si>
  <si>
    <t>10/16 交仓</t>
  </si>
  <si>
    <t>9/26 SSCC Label</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</si>
  <si>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</si>
  <si>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87938-10.18</t>
  </si>
  <si>
    <t>10001022704-3890</t>
  </si>
  <si>
    <t>4500142942-10</t>
  </si>
  <si>
    <t>预计10/21 客上柜</t>
  </si>
  <si>
    <t>9、13</t>
  </si>
  <si>
    <t>9/26 客供外箱贴纸</t>
  </si>
  <si>
    <t>87960-10.21</t>
  </si>
  <si>
    <t>0862174119</t>
  </si>
  <si>
    <t>4500145412-10</t>
  </si>
  <si>
    <t>10/17 BV</t>
  </si>
  <si>
    <t>10/29 截SI</t>
  </si>
  <si>
    <t>9/26 RFID贴纸</t>
  </si>
  <si>
    <t>88029-10.28</t>
  </si>
  <si>
    <t>9/14 已放</t>
  </si>
  <si>
    <t>0862174115
MOBILE</t>
  </si>
  <si>
    <t>4500145391-10</t>
  </si>
  <si>
    <t>10/21 BV</t>
  </si>
  <si>
    <t>10/24 10/29截SI</t>
  </si>
  <si>
    <t>88069-10.31</t>
  </si>
  <si>
    <t>0862174126
HOUSTON</t>
  </si>
  <si>
    <t>4500145391-20</t>
  </si>
  <si>
    <t>抵扣手工单MO20240719 14976PCS</t>
  </si>
  <si>
    <t>10/28 截SI</t>
  </si>
  <si>
    <t>88030-10.28</t>
  </si>
  <si>
    <t>24CYAZ4B</t>
  </si>
  <si>
    <t>4500143631-40</t>
  </si>
  <si>
    <t>日期码格式：ZURU INC(BVI) 标准格式 日期：按实际生产日期
Packaging Info:
#77584:2PK 77555入PVC圆桶，77555 MA 1L不带UPC，空白UPC贴纸, 3L铜版纸图稿跟回PO#4500134367；
Remark: 1. Amazon FOB订单，出口US。外箱最长边不能超过25" （超过了，case pack只能为1），不符合要求的大货，一律不接受。
2. 外箱正面印ZURU Logo+SSCC LABEL(客供贴纸)，侧面印item#(订单上显示的SKU#)+carton size(以工厂实际尺寸为准，单位: inch) +MADE IN CHINA，日期使用Z
URU 标准版本 SSCC Label 显示的是客人自己的item#， SSCC Label 贴在外箱正面的正中间，贴一面即可，跟单订购，贴纸离外箱距必须至少3cm，每一张SSCC la
bel 都是唯一且有不同流水及条码的，没有损耗，绝对不可贴错，否则贴错或损坏一张会导致全部都错，千万要注意，SSCC 贴纸务必要在正中间(可以覆盖Logo
&lt;(&gt;&amp;&lt;)&gt; 箱唛)，否则会影响到仓库扫描识别。
3. 日期码使用ZURU标准版本
邮包盒上要打上日期码
4. 按照客户PO# 装柜/箱号顺序装柜，跟单会提前给到装柜计划。请大货生产/仓库存放时留意，以便装柜时不混乱（装错/装漏/找不到货号）</t>
  </si>
  <si>
    <t>87951-10.19</t>
  </si>
  <si>
    <t>4D99SOPC</t>
  </si>
  <si>
    <t>4500143709-90</t>
  </si>
  <si>
    <t>日期码格式：ZURU INC(BVI) 标准格式 日期：按实际生产日期
Packaging Info: 
#77584:2PK 77555入PVC圆桶，77555 MA 1L不带UPC，空白UPC贴纸, 3L铜版纸图稿跟回PO#4500134367；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邮包盒上要打日期码
4.按照客户PO# 装柜/箱号顺序装柜，跟单会提前给到装柜计划。请大货生产/仓库存放时留意，以便装柜时不混乱（装错/装漏/找不到货号）</t>
  </si>
  <si>
    <t>87952-10.19</t>
  </si>
  <si>
    <t>4500143709</t>
  </si>
  <si>
    <t>3KMJFJ5J</t>
  </si>
  <si>
    <t>4500143709-100</t>
  </si>
  <si>
    <t>37O87R5I</t>
  </si>
  <si>
    <t>4500143730-100</t>
  </si>
  <si>
    <t>10/19预计船期，待SO出货</t>
  </si>
  <si>
    <t>日期码格式：ZURU INC(BVI) 标准格式 日期：按实际生产日期
Packaging Info: 
#77584:2PK 77555入PVC圆桶，77555 MA 1L不带UPC，空白UPC贴纸, 3L铜版纸图稿跟回PO#4500134367；
Remark: 1.Amazon FOB订单，出口US。
2.日期码使用ZURU标准版本。
3.如果大货有要求入邮包盒，则对应的邮包盒上面要打上日期码。
4.箱尺寸要求：外箱最长边不能超过25" （超过了，case pack只能为1），不符合要求的大货，一律不接受。
5.外箱箱唛要求：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6.装柜要求：按照客户PO# 装柜/箱号顺序装柜，跟单会提前给到装柜计划。
在大货生产/仓库存放时，请留意该装柜要求，以便装柜时不混乱（避免装错/装漏/找不到货号等）。</t>
  </si>
  <si>
    <t>87978-10.22</t>
  </si>
  <si>
    <t>9/11已放</t>
  </si>
  <si>
    <t>0862174128
SUFFOLK</t>
  </si>
  <si>
    <t>4500145391-30</t>
  </si>
  <si>
    <t>11/1 11/5截SI</t>
  </si>
  <si>
    <t>0862174131
STATESBORO</t>
  </si>
  <si>
    <t>4500145391-40</t>
  </si>
  <si>
    <t>10/24交仓  抵扣手工单MO20240910 40320PCS</t>
  </si>
  <si>
    <t>0862174116
ELWOOD</t>
  </si>
  <si>
    <t>4500145393-10</t>
  </si>
  <si>
    <t>10/21交仓  11/4 截SI抵扣手工单MO20240910 40320PCS</t>
  </si>
  <si>
    <t>日期码格式：ZURU DGYYYYMMDD CHINA(日期避开周末和法定节假日即可） 日期：按实际生产日期
Packaging Info: 77555SLB-S002
1.包装要求：
MA 1L收缩膜+ 客版 收藏指南+客版 1L PDQ，翻单：4500129394
每pcs产品上要贴1张RFID贴纸，贴纸由ZURU提供，贴纸位置请严格按照我们签回的签板；
Remark: 77555SLB-S002
1.包装要求：
MA 1L收缩膜+ 客版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t>
  </si>
  <si>
    <t>87990-10.23</t>
  </si>
  <si>
    <t>0862174117
EASTVALE</t>
  </si>
  <si>
    <t>4500145393-20</t>
  </si>
  <si>
    <t>88081-10.31/88087-11.1</t>
  </si>
  <si>
    <t>Amazon
FR:63ZO4HCV</t>
  </si>
  <si>
    <t>4500144675-20</t>
  </si>
  <si>
    <t>预计 11/1 入仓</t>
  </si>
  <si>
    <t>9/24 SSCC+空白贴纸</t>
  </si>
  <si>
    <t>日期码格式：ZURU INC(BVI) 标准格式 日期：按实际生产日期
Packaging Info: Amazon FR(92108E, 77584)
2. 77584：77555 2pcs/pvc tube, 12tubes/ctn; MA 3L (5L WARNING) 收缩膜（EAN#请用空白贴纸覆盖）+MA 其他最新包装+客版3L(5L warning)PVC tube彩卡(参
考翻单PO#4500131987)+1张贴纸(含IT sorting label, 参考翻单PO#4500124874)；
3. 最迟验货不得晚于2024/10/24;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</si>
  <si>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88108-11.4</t>
  </si>
  <si>
    <t>4500127224-10</t>
  </si>
  <si>
    <t>10/24 第三方</t>
  </si>
  <si>
    <t>预计11/4 截SI</t>
  </si>
  <si>
    <t>日期码格式：ZURU INC(BVI) 标准格式 日期：按实际生产日期
Packaging Info:#77555GQ2: MA3L,PDQ(25装)+客版3L,UPC条码收缩膜(UPC: 193052064264)+MA5L收藏指南+MA5L,UV胶水瓶身贴 ---客版收缩膜翻单：4500126515
Remark: 1. 带电池的产品需使用英法双语电池(纽扣电池除外)；
2. 此单有箱唛;
3.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</si>
  <si>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88109-11.4</t>
  </si>
  <si>
    <t>ROSS PROCUREMENT.INC</t>
  </si>
  <si>
    <t>4500143977-10</t>
  </si>
  <si>
    <t>10/30 截SI</t>
  </si>
  <si>
    <t>9/26 价格贴纸客供</t>
  </si>
  <si>
    <t>日期码格式：ZURU INC(BVI)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MINI BRANDS 的LOGO 贴纸 （ ZURU 统一要求的）
8.收缩膜可使用标版带UPC条码MA，无需白色贴纸覆盖。</t>
  </si>
  <si>
    <t>Taylor Liao</t>
  </si>
  <si>
    <t>88046-10.29</t>
  </si>
  <si>
    <t>TRU ASIA-THA</t>
  </si>
  <si>
    <t>泰国</t>
  </si>
  <si>
    <t>209554</t>
  </si>
  <si>
    <t>4500145310-70</t>
  </si>
  <si>
    <t>10/31 交仓</t>
  </si>
  <si>
    <t>9/29 进口商贴纸+空白贴纸</t>
  </si>
  <si>
    <t>日期码格式：ZURU INC(BVI) 标准格式 日期：按实际生产日期
Packaging Info: MA UPC包装（优先1L)+1张进口商贴纸+1张空白贴纸盖住包装上的G Mark(确保空白贴纸厚度足够，不会透出字体，贴纸颜色请严格按照要求，避免色差）
贴纸AW、位置图待提供
Remark:</t>
  </si>
  <si>
    <t>88076-10.31</t>
  </si>
  <si>
    <t>BRANDS IN STYLE (PVT) LTD</t>
  </si>
  <si>
    <t>斯里兰卡</t>
  </si>
  <si>
    <t>4500145443-10</t>
  </si>
  <si>
    <t>10/25截SI</t>
  </si>
  <si>
    <t xml:space="preserve">日期码格式：ZURU INC(BVI) 标准格式 日期：按实际生产日期
Packaging Info: MA UPC包装（优先1L),无需加贴纸
Remark: </t>
  </si>
  <si>
    <t>88018-10.25</t>
  </si>
  <si>
    <t>CUS
PO#47747126
SYD</t>
  </si>
  <si>
    <t>4500145246-10</t>
  </si>
  <si>
    <t>11/24 截SI</t>
  </si>
  <si>
    <t>进口商贴纸翻单140724</t>
  </si>
  <si>
    <t>日期码格式：ZURU INC(BVI) 标准格式 日期：按实际生产日期
Packaging Info: 1. 包装：英文MA包装 (UPC版本，首选1L，无1L可用多L含英语)
77555GQ1：MA UPC PKG+1张进口商贴纸，贴纸翻单PO#4500140724
2. 进口商贴纸上已经去掉日期码，产品和包装上的日期码一致，请按要求在包装上打日期码（进口商贴纸不覆盖日期码）
3. 原指定日期码DDMMYY可改用ZURU标准日期码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</si>
  <si>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Christine Liao</t>
  </si>
  <si>
    <t>88303-11.22</t>
  </si>
  <si>
    <t>CUS
PO#47747127
BNE</t>
  </si>
  <si>
    <t>4500145246-20</t>
  </si>
  <si>
    <t>CUS
PO#47747128
MEL</t>
  </si>
  <si>
    <t>4500145246-30</t>
  </si>
  <si>
    <t>CUS
PO#47747129
FRE</t>
  </si>
  <si>
    <t>4500145246-40</t>
  </si>
  <si>
    <t>88269-11.19</t>
  </si>
  <si>
    <t>4500145189-10</t>
  </si>
  <si>
    <t>10、31 截SI</t>
  </si>
  <si>
    <t>10、8客供价格贴纸</t>
  </si>
  <si>
    <t>日期码格式：ZURU INC(BVI) 标准格式 日期：按实际生产日期
Packaging Info: "77555:MA 3L EAN收缩膜+1*客供价格贴纸+MA 5L 收藏指南+MA 纸袋
"
Remark: "1 此单出欧洲，需要无闪粉版本
2 此单需要在CRD当天传验货图片给客户确认才能出货。
3 需准时完成生产，推期出货会有罚款。"</t>
  </si>
  <si>
    <t>88045-10.29</t>
  </si>
  <si>
    <t>Amazon ES:
43S32MNV</t>
  </si>
  <si>
    <t>4500145205-10</t>
  </si>
  <si>
    <t>4500132673 192PCS的取消单返工消耗到此单，余下312PCS日期码按实际生产。</t>
  </si>
  <si>
    <t>11/11截SI</t>
  </si>
  <si>
    <t>IT&lt;(&gt;&amp;&lt;)&gt;FR sorting label+UPC翻单131987+ES回收环保标志1号翻单142613 9/23 SSCC LABEL</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</si>
  <si>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Amazon ES(77555, 77612, 77584, 9548, 92104H, 77515)
1. 77555</t>
    </r>
    <r>
      <rPr>
        <sz val="11"/>
        <color rgb="FF0000FF"/>
        <rFont val="宋体"/>
        <charset val="0"/>
      </rPr>
      <t>：</t>
    </r>
    <r>
      <rPr>
        <sz val="11"/>
        <color rgb="FF0000FF"/>
        <rFont val="Arial"/>
        <charset val="0"/>
      </rPr>
      <t xml:space="preserve">24 PCS/CTN; MA 3L (5L WARNING, EAN#) </t>
    </r>
    <r>
      <rPr>
        <sz val="11"/>
        <color rgb="FF0000FF"/>
        <rFont val="宋体"/>
        <charset val="0"/>
      </rPr>
      <t>收缩膜</t>
    </r>
    <r>
      <rPr>
        <sz val="11"/>
        <color rgb="FF0000FF"/>
        <rFont val="Arial"/>
        <charset val="0"/>
      </rPr>
      <t>+3</t>
    </r>
    <r>
      <rPr>
        <sz val="11"/>
        <color rgb="FF0000FF"/>
        <rFont val="宋体"/>
        <charset val="0"/>
      </rPr>
      <t>张贴纸</t>
    </r>
    <r>
      <rPr>
        <sz val="11"/>
        <color rgb="FF0000FF"/>
        <rFont val="Arial"/>
        <charset val="0"/>
      </rPr>
      <t>(1</t>
    </r>
    <r>
      <rPr>
        <sz val="11"/>
        <color rgb="FF0000FF"/>
        <rFont val="宋体"/>
        <charset val="0"/>
      </rPr>
      <t>张</t>
    </r>
    <r>
      <rPr>
        <sz val="11"/>
        <color rgb="FF0000FF"/>
        <rFont val="Arial"/>
        <charset val="0"/>
      </rPr>
      <t>IT&lt;(&gt;&amp;&lt;)&gt;FR sorting label</t>
    </r>
    <r>
      <rPr>
        <sz val="11"/>
        <color rgb="FF0000FF"/>
        <rFont val="宋体"/>
        <charset val="0"/>
      </rPr>
      <t>，</t>
    </r>
    <r>
      <rPr>
        <sz val="11"/>
        <color rgb="FF0000FF"/>
        <rFont val="Arial"/>
        <charset val="0"/>
      </rPr>
      <t>1</t>
    </r>
    <r>
      <rPr>
        <sz val="11"/>
        <color rgb="FF0000FF"/>
        <rFont val="宋体"/>
        <charset val="0"/>
      </rPr>
      <t>张</t>
    </r>
    <r>
      <rPr>
        <sz val="11"/>
        <color rgb="FF0000FF"/>
        <rFont val="Arial"/>
        <charset val="0"/>
      </rPr>
      <t>UPC#</t>
    </r>
    <r>
      <rPr>
        <sz val="11"/>
        <color rgb="FF0000FF"/>
        <rFont val="宋体"/>
        <charset val="0"/>
      </rPr>
      <t>，参考翻单</t>
    </r>
    <r>
      <rPr>
        <sz val="11"/>
        <color rgb="FF0000FF"/>
        <rFont val="Arial"/>
        <charset val="0"/>
      </rPr>
      <t>PO#4500131987</t>
    </r>
    <r>
      <rPr>
        <sz val="11"/>
        <color rgb="FF0000FF"/>
        <rFont val="宋体"/>
        <charset val="0"/>
      </rPr>
      <t>；</t>
    </r>
    <r>
      <rPr>
        <sz val="11"/>
        <color rgb="FF0000FF"/>
        <rFont val="Arial"/>
        <charset val="0"/>
      </rPr>
      <t>1</t>
    </r>
    <r>
      <rPr>
        <sz val="11"/>
        <color rgb="FF0000FF"/>
        <rFont val="宋体"/>
        <charset val="0"/>
      </rPr>
      <t>张</t>
    </r>
    <r>
      <rPr>
        <sz val="11"/>
        <color rgb="FF0000FF"/>
        <rFont val="Arial"/>
        <charset val="0"/>
      </rPr>
      <t>ES</t>
    </r>
    <r>
      <rPr>
        <sz val="11"/>
        <color rgb="FF0000FF"/>
        <rFont val="宋体"/>
        <charset val="0"/>
      </rPr>
      <t>回收环保标志</t>
    </r>
    <r>
      <rPr>
        <sz val="11"/>
        <color rgb="FF0000FF"/>
        <rFont val="Arial"/>
        <charset val="0"/>
      </rPr>
      <t xml:space="preserve">1
</t>
    </r>
    <r>
      <rPr>
        <sz val="11"/>
        <color rgb="FF0000FF"/>
        <rFont val="宋体"/>
        <charset val="0"/>
      </rPr>
      <t>号，参考翻单</t>
    </r>
    <r>
      <rPr>
        <sz val="11"/>
        <color rgb="FF0000FF"/>
        <rFont val="Arial"/>
        <charset val="0"/>
      </rPr>
      <t xml:space="preserve">PO#4500142613)+MA 5L (23L warning) A </t>
    </r>
    <r>
      <rPr>
        <sz val="11"/>
        <color rgb="FF0000FF"/>
        <rFont val="宋体"/>
        <charset val="0"/>
      </rPr>
      <t>收藏指南</t>
    </r>
    <r>
      <rPr>
        <sz val="11"/>
        <color rgb="FF0000FF"/>
        <rFont val="Arial"/>
        <charset val="0"/>
      </rPr>
      <t xml:space="preserve">+MA </t>
    </r>
    <r>
      <rPr>
        <sz val="11"/>
        <color rgb="FF0000FF"/>
        <rFont val="宋体"/>
        <charset val="0"/>
      </rPr>
      <t>其他最新配套包装；收缩膜、</t>
    </r>
    <r>
      <rPr>
        <sz val="11"/>
        <color rgb="FF0000FF"/>
        <rFont val="Arial"/>
        <charset val="0"/>
      </rPr>
      <t>UPC</t>
    </r>
    <r>
      <rPr>
        <sz val="11"/>
        <color rgb="FF0000FF"/>
        <rFont val="宋体"/>
        <charset val="0"/>
      </rPr>
      <t>贴纸、收藏指南和纸箱消耗</t>
    </r>
    <r>
      <rPr>
        <sz val="11"/>
        <color rgb="FF0000FF"/>
        <rFont val="Arial"/>
        <charset val="0"/>
      </rPr>
      <t>AMAZON CA</t>
    </r>
    <r>
      <rPr>
        <sz val="11"/>
        <color rgb="FF0000FF"/>
        <rFont val="宋体"/>
        <charset val="0"/>
      </rPr>
      <t>取消单</t>
    </r>
    <r>
      <rPr>
        <sz val="11"/>
        <color rgb="FF0000FF"/>
        <rFont val="Arial"/>
        <charset val="0"/>
      </rPr>
      <t>4500132673</t>
    </r>
    <r>
      <rPr>
        <sz val="11"/>
        <color rgb="FF0000FF"/>
        <rFont val="宋体"/>
        <charset val="0"/>
      </rPr>
      <t>，分</t>
    </r>
    <r>
      <rPr>
        <sz val="11"/>
        <color rgb="FF0000FF"/>
        <rFont val="Arial"/>
        <charset val="0"/>
      </rPr>
      <t xml:space="preserve">
</t>
    </r>
    <r>
      <rPr>
        <sz val="11"/>
        <color rgb="FF0000FF"/>
        <rFont val="宋体"/>
        <charset val="0"/>
      </rPr>
      <t>别</t>
    </r>
    <r>
      <rPr>
        <sz val="11"/>
        <color rgb="FF0000FF"/>
        <rFont val="Arial"/>
        <charset val="0"/>
      </rPr>
      <t>192pcs</t>
    </r>
    <r>
      <rPr>
        <sz val="11"/>
        <color rgb="FF0000FF"/>
        <rFont val="宋体"/>
        <charset val="0"/>
      </rPr>
      <t>，纸箱箱唛信息需用水贴纸覆盖，与出欧洲的纸箱保持一致；</t>
    </r>
    <r>
      <rPr>
        <sz val="11"/>
        <color rgb="FF0000FF"/>
        <rFont val="Arial"/>
        <charset val="0"/>
      </rPr>
      <t xml:space="preserve">
7. </t>
    </r>
    <r>
      <rPr>
        <sz val="11"/>
        <color rgb="FF0000FF"/>
        <rFont val="宋体"/>
        <charset val="0"/>
      </rPr>
      <t>最迟验货不得晚于</t>
    </r>
    <r>
      <rPr>
        <sz val="11"/>
        <color rgb="FF0000FF"/>
        <rFont val="Arial"/>
        <charset val="0"/>
      </rPr>
      <t>2024/10/29;
Remark: 1.</t>
    </r>
    <r>
      <rPr>
        <sz val="11"/>
        <color rgb="FF0000FF"/>
        <rFont val="宋体"/>
        <charset val="0"/>
      </rPr>
      <t>空白外箱（加印带</t>
    </r>
    <r>
      <rPr>
        <sz val="11"/>
        <color rgb="FF0000FF"/>
        <rFont val="Arial"/>
        <charset val="0"/>
      </rPr>
      <t>Zuru</t>
    </r>
    <r>
      <rPr>
        <sz val="11"/>
        <color rgb="FF0000FF"/>
        <rFont val="宋体"/>
        <charset val="0"/>
      </rPr>
      <t>字样的最新</t>
    </r>
    <r>
      <rPr>
        <sz val="11"/>
        <color rgb="FF0000FF"/>
        <rFont val="Arial"/>
        <charset val="0"/>
      </rPr>
      <t>logo</t>
    </r>
    <r>
      <rPr>
        <sz val="11"/>
        <color rgb="FF0000FF"/>
        <rFont val="宋体"/>
        <charset val="0"/>
      </rPr>
      <t>，除了邮包盒直接做外箱的产品）</t>
    </r>
    <r>
      <rPr>
        <sz val="11"/>
        <color rgb="FF0000FF"/>
        <rFont val="Arial"/>
        <charset val="0"/>
      </rPr>
      <t xml:space="preserve"> + SSCC LABEL</t>
    </r>
    <r>
      <rPr>
        <sz val="11"/>
        <color rgb="FF0000FF"/>
        <rFont val="宋体"/>
        <charset val="0"/>
      </rPr>
      <t>一张</t>
    </r>
    <r>
      <rPr>
        <sz val="11"/>
        <color rgb="FF0000FF"/>
        <rFont val="Arial"/>
        <charset val="0"/>
      </rPr>
      <t xml:space="preserve">, </t>
    </r>
    <r>
      <rPr>
        <sz val="11"/>
        <color rgb="FF0000FF"/>
        <rFont val="宋体"/>
        <charset val="0"/>
      </rPr>
      <t>无箱唛。</t>
    </r>
    <r>
      <rPr>
        <sz val="11"/>
        <color rgb="FF0000FF"/>
        <rFont val="Arial"/>
        <charset val="0"/>
      </rPr>
      <t xml:space="preserve">
(SSCC LABEL</t>
    </r>
    <r>
      <rPr>
        <sz val="11"/>
        <color rgb="FF0000FF"/>
        <rFont val="宋体"/>
        <charset val="0"/>
      </rPr>
      <t>贴在外箱正面的正中间，贴一面即可</t>
    </r>
    <r>
      <rPr>
        <sz val="11"/>
        <color rgb="FF0000FF"/>
        <rFont val="Arial"/>
        <charset val="0"/>
      </rPr>
      <t>,</t>
    </r>
    <r>
      <rPr>
        <sz val="11"/>
        <color rgb="FF0000FF"/>
        <rFont val="宋体"/>
        <charset val="0"/>
      </rPr>
      <t>贴纸离外箱边距必须至少</t>
    </r>
    <r>
      <rPr>
        <sz val="11"/>
        <color rgb="FF0000FF"/>
        <rFont val="Arial"/>
        <charset val="0"/>
      </rPr>
      <t>3.2CM), SSCC</t>
    </r>
    <r>
      <rPr>
        <sz val="11"/>
        <color rgb="FF0000FF"/>
        <rFont val="宋体"/>
        <charset val="0"/>
      </rPr>
      <t>贴纸由工厂直接跟勤得采购或者工厂自行采购，每一张</t>
    </r>
    <r>
      <rPr>
        <sz val="11"/>
        <color rgb="FF0000FF"/>
        <rFont val="Arial"/>
        <charset val="0"/>
      </rPr>
      <t>SSCC Label</t>
    </r>
    <r>
      <rPr>
        <sz val="11"/>
        <color rgb="FF0000FF"/>
        <rFont val="宋体"/>
        <charset val="0"/>
      </rPr>
      <t>都是唯一</t>
    </r>
    <r>
      <rPr>
        <sz val="11"/>
        <color rgb="FF0000FF"/>
        <rFont val="Arial"/>
        <charset val="0"/>
      </rPr>
      <t xml:space="preserve">
</t>
    </r>
    <r>
      <rPr>
        <sz val="11"/>
        <color rgb="FF0000FF"/>
        <rFont val="宋体"/>
        <charset val="0"/>
      </rPr>
      <t>且有不同流水及条码，且需要检查条码是否能正常扫描，另外，此贴纸印刷不可出现模糊，溢出及粘胶不牢易脱落等现象，如工厂不按此要求导致贴纸有任何问题产</t>
    </r>
    <r>
      <rPr>
        <sz val="11"/>
        <color rgb="FF0000FF"/>
        <rFont val="Arial"/>
        <charset val="0"/>
      </rPr>
      <t xml:space="preserve">
</t>
    </r>
    <r>
      <rPr>
        <sz val="11"/>
        <color rgb="FF0000FF"/>
        <rFont val="宋体"/>
        <charset val="0"/>
      </rPr>
      <t>生的罚款将由工厂承担一切责任</t>
    </r>
    <r>
      <rPr>
        <sz val="11"/>
        <color rgb="FF0000FF"/>
        <rFont val="Arial"/>
        <charset val="0"/>
      </rPr>
      <t xml:space="preserve"> </t>
    </r>
    <r>
      <rPr>
        <sz val="11"/>
        <color rgb="FF0000FF"/>
        <rFont val="宋体"/>
        <charset val="0"/>
      </rPr>
      <t>。</t>
    </r>
    <r>
      <rPr>
        <sz val="11"/>
        <color rgb="FF0000FF"/>
        <rFont val="Arial"/>
        <charset val="0"/>
      </rPr>
      <t xml:space="preserve">’MADE IN CHINA </t>
    </r>
    <r>
      <rPr>
        <sz val="11"/>
        <color rgb="FF0000FF"/>
        <rFont val="宋体"/>
        <charset val="0"/>
      </rPr>
      <t>外箱只印一正一侧。</t>
    </r>
    <r>
      <rPr>
        <sz val="11"/>
        <color rgb="FF0000FF"/>
        <rFont val="Arial"/>
        <charset val="0"/>
      </rPr>
      <t xml:space="preserve">
2.</t>
    </r>
    <r>
      <rPr>
        <sz val="11"/>
        <color rgb="FF0000FF"/>
        <rFont val="宋体"/>
        <charset val="0"/>
      </rPr>
      <t>出往</t>
    </r>
    <r>
      <rPr>
        <sz val="11"/>
        <color rgb="FF0000FF"/>
        <rFont val="Arial"/>
        <charset val="0"/>
      </rPr>
      <t>UK</t>
    </r>
    <r>
      <rPr>
        <sz val="11"/>
        <color rgb="FF0000FF"/>
        <rFont val="宋体"/>
        <charset val="0"/>
      </rPr>
      <t>的产品</t>
    </r>
    <r>
      <rPr>
        <sz val="11"/>
        <color rgb="FF0000FF"/>
        <rFont val="Arial"/>
        <charset val="0"/>
      </rPr>
      <t>+</t>
    </r>
    <r>
      <rPr>
        <sz val="11"/>
        <color rgb="FF0000FF"/>
        <rFont val="宋体"/>
        <charset val="0"/>
      </rPr>
      <t>包装务必打上</t>
    </r>
    <r>
      <rPr>
        <sz val="11"/>
        <color rgb="FF0000FF"/>
        <rFont val="Arial"/>
        <charset val="0"/>
      </rPr>
      <t xml:space="preserve">UKCA logo </t>
    </r>
    <r>
      <rPr>
        <sz val="11"/>
        <color rgb="FF0000FF"/>
        <rFont val="宋体"/>
        <charset val="0"/>
      </rPr>
      <t>，否则客人会退货且当地会有罚款。</t>
    </r>
    <r>
      <rPr>
        <sz val="11"/>
        <color rgb="FF0000FF"/>
        <rFont val="Arial"/>
        <charset val="0"/>
      </rPr>
      <t xml:space="preserve">
3.</t>
    </r>
    <r>
      <rPr>
        <sz val="11"/>
        <color rgb="FF0000FF"/>
        <rFont val="宋体"/>
        <charset val="0"/>
      </rPr>
      <t>订单必须经过</t>
    </r>
    <r>
      <rPr>
        <sz val="11"/>
        <color rgb="FF0000FF"/>
        <rFont val="Arial"/>
        <charset val="0"/>
      </rPr>
      <t>ZURU QC</t>
    </r>
    <r>
      <rPr>
        <sz val="11"/>
        <color rgb="FF0000FF"/>
        <rFont val="宋体"/>
        <charset val="0"/>
      </rPr>
      <t>验货并且通过后方可出货。</t>
    </r>
    <r>
      <rPr>
        <sz val="11"/>
        <color rgb="FF0000FF"/>
        <rFont val="Arial"/>
        <charset val="0"/>
      </rPr>
      <t xml:space="preserve">
4.</t>
    </r>
    <r>
      <rPr>
        <sz val="11"/>
        <color rgb="FF0000FF"/>
        <rFont val="宋体"/>
        <charset val="0"/>
      </rPr>
      <t>法国订单要求包装不使用矿物油，请按要求提供以下其中一份文件再出货</t>
    </r>
    <r>
      <rPr>
        <sz val="11"/>
        <color rgb="FF0000FF"/>
        <rFont val="Arial"/>
        <charset val="0"/>
      </rPr>
      <t xml:space="preserve"> </t>
    </r>
    <r>
      <rPr>
        <sz val="11"/>
        <color rgb="FF0000FF"/>
        <rFont val="宋体"/>
        <charset val="0"/>
      </rPr>
      <t>，产品出到法国被相关部门抽检出现包装不符合此要求的，供应商需要为此承担责任，</t>
    </r>
    <r>
      <rPr>
        <sz val="11"/>
        <color rgb="FF0000FF"/>
        <rFont val="Arial"/>
        <charset val="0"/>
      </rPr>
      <t xml:space="preserve">
</t>
    </r>
    <r>
      <rPr>
        <sz val="11"/>
        <color rgb="FF0000FF"/>
        <rFont val="宋体"/>
        <charset val="0"/>
      </rPr>
      <t>故此请严格把关。</t>
    </r>
    <r>
      <rPr>
        <sz val="11"/>
        <color rgb="FF0000FF"/>
        <rFont val="Arial"/>
        <charset val="0"/>
      </rPr>
      <t xml:space="preserve">
-</t>
    </r>
    <r>
      <rPr>
        <sz val="11"/>
        <color rgb="FF0000FF"/>
        <rFont val="宋体"/>
        <charset val="0"/>
      </rPr>
      <t>油墨物质</t>
    </r>
    <r>
      <rPr>
        <sz val="11"/>
        <color rgb="FF0000FF"/>
        <rFont val="Arial"/>
        <charset val="0"/>
      </rPr>
      <t>""</t>
    </r>
    <r>
      <rPr>
        <sz val="11"/>
        <color rgb="FF0000FF"/>
        <rFont val="宋体"/>
        <charset val="0"/>
      </rPr>
      <t>由</t>
    </r>
    <r>
      <rPr>
        <sz val="11"/>
        <color rgb="FF0000FF"/>
        <rFont val="Arial"/>
        <charset val="0"/>
      </rPr>
      <t>1 ~ 7</t>
    </r>
    <r>
      <rPr>
        <sz val="11"/>
        <color rgb="FF0000FF"/>
        <rFont val="宋体"/>
        <charset val="0"/>
      </rPr>
      <t>个芳香环组成的</t>
    </r>
    <r>
      <rPr>
        <sz val="11"/>
        <color rgb="FF0000FF"/>
        <rFont val="Arial"/>
        <charset val="0"/>
      </rPr>
      <t>MOAH""</t>
    </r>
    <r>
      <rPr>
        <sz val="11"/>
        <color rgb="FF0000FF"/>
        <rFont val="宋体"/>
        <charset val="0"/>
      </rPr>
      <t>的包装检测报告，要求限值</t>
    </r>
    <r>
      <rPr>
        <sz val="11"/>
        <color rgb="FF0000FF"/>
        <rFont val="Arial"/>
        <charset val="0"/>
      </rPr>
      <t>≤1.0%</t>
    </r>
    <r>
      <rPr>
        <sz val="11"/>
        <color rgb="FF0000FF"/>
        <rFont val="宋体"/>
        <charset val="0"/>
      </rPr>
      <t>；</t>
    </r>
    <r>
      <rPr>
        <sz val="11"/>
        <color rgb="FF0000FF"/>
        <rFont val="Arial"/>
        <charset val="0"/>
      </rPr>
      <t xml:space="preserve">
-</t>
    </r>
    <r>
      <rPr>
        <sz val="11"/>
        <color rgb="FF0000FF"/>
        <rFont val="宋体"/>
        <charset val="0"/>
      </rPr>
      <t>包装材料清单，包括包装油墨或物质的信息；</t>
    </r>
    <r>
      <rPr>
        <sz val="11"/>
        <color rgb="FF0000FF"/>
        <rFont val="Arial"/>
        <charset val="0"/>
      </rPr>
      <t xml:space="preserve">
-</t>
    </r>
    <r>
      <rPr>
        <sz val="11"/>
        <color rgb="FF0000FF"/>
        <rFont val="宋体"/>
        <charset val="0"/>
      </rPr>
      <t>油墨制造商的证书；</t>
    </r>
    <r>
      <rPr>
        <sz val="11"/>
        <color rgb="FF0000FF"/>
        <rFont val="Arial"/>
        <charset val="0"/>
      </rPr>
      <t xml:space="preserve">
5.</t>
    </r>
    <r>
      <rPr>
        <sz val="11"/>
        <color rgb="FF0000FF"/>
        <rFont val="宋体"/>
        <charset val="0"/>
      </rPr>
      <t>每一批次出货只能有一个生产日期，不可多个生产日期混在同一批次出货；且邮包盒上必须统一加上日期码；</t>
    </r>
    <r>
      <rPr>
        <sz val="11"/>
        <color rgb="FF0000FF"/>
        <rFont val="Arial"/>
        <charset val="0"/>
      </rPr>
      <t xml:space="preserve">
6.</t>
    </r>
    <r>
      <rPr>
        <sz val="11"/>
        <color rgb="FF0000FF"/>
        <rFont val="宋体"/>
        <charset val="0"/>
      </rPr>
      <t>涉及到相关款式会有闪粉的或者微塑料的，请统一默认出无闪粉或者不含微塑料版本；</t>
    </r>
    <r>
      <rPr>
        <sz val="11"/>
        <color rgb="FF0000FF"/>
        <rFont val="Arial"/>
        <charset val="0"/>
      </rPr>
      <t xml:space="preserve">
7.</t>
    </r>
    <r>
      <rPr>
        <sz val="11"/>
        <color rgb="FF0000FF"/>
        <rFont val="宋体"/>
        <charset val="0"/>
      </rPr>
      <t>邮包盒及外箱封箱必须是工字型封箱方式；</t>
    </r>
    <r>
      <rPr>
        <sz val="11"/>
        <color rgb="FF0000FF"/>
        <rFont val="Arial"/>
        <charset val="0"/>
      </rPr>
      <t xml:space="preserve">
8.5 Surprise or Mini Brands</t>
    </r>
    <r>
      <rPr>
        <sz val="11"/>
        <color rgb="FF0000FF"/>
        <rFont val="宋体"/>
        <charset val="0"/>
      </rPr>
      <t>涉及包装是</t>
    </r>
    <r>
      <rPr>
        <sz val="11"/>
        <color rgb="FF0000FF"/>
        <rFont val="Arial"/>
        <charset val="0"/>
      </rPr>
      <t>2</t>
    </r>
    <r>
      <rPr>
        <sz val="11"/>
        <color rgb="FF0000FF"/>
        <rFont val="宋体"/>
        <charset val="0"/>
      </rPr>
      <t>个及</t>
    </r>
    <r>
      <rPr>
        <sz val="11"/>
        <color rgb="FF0000FF"/>
        <rFont val="Arial"/>
        <charset val="0"/>
      </rPr>
      <t>2</t>
    </r>
    <r>
      <rPr>
        <sz val="11"/>
        <color rgb="FF0000FF"/>
        <rFont val="宋体"/>
        <charset val="0"/>
      </rPr>
      <t>个以上的球入</t>
    </r>
    <r>
      <rPr>
        <sz val="11"/>
        <color rgb="FF0000FF"/>
        <rFont val="Arial"/>
        <charset val="0"/>
      </rPr>
      <t>PVC</t>
    </r>
    <r>
      <rPr>
        <sz val="11"/>
        <color rgb="FF0000FF"/>
        <rFont val="宋体"/>
        <charset val="0"/>
      </rPr>
      <t>桶包装时，单个球上若有</t>
    </r>
    <r>
      <rPr>
        <sz val="11"/>
        <color rgb="FF0000FF"/>
        <rFont val="Arial"/>
        <charset val="0"/>
      </rPr>
      <t>UPC#</t>
    </r>
    <r>
      <rPr>
        <sz val="11"/>
        <color rgb="FF0000FF"/>
        <rFont val="宋体"/>
        <charset val="0"/>
      </rPr>
      <t>或者</t>
    </r>
    <r>
      <rPr>
        <sz val="11"/>
        <color rgb="FF0000FF"/>
        <rFont val="Arial"/>
        <charset val="0"/>
      </rPr>
      <t>EAN#</t>
    </r>
    <r>
      <rPr>
        <sz val="11"/>
        <color rgb="FF0000FF"/>
        <rFont val="宋体"/>
        <charset val="0"/>
      </rPr>
      <t>，请用白色贴纸覆盖住；</t>
    </r>
    <r>
      <rPr>
        <sz val="11"/>
        <color rgb="FF0000FF"/>
        <rFont val="Arial"/>
        <charset val="0"/>
      </rPr>
      <t xml:space="preserve">
9.</t>
    </r>
    <r>
      <rPr>
        <sz val="11"/>
        <color rgb="FF0000FF"/>
        <rFont val="宋体"/>
        <charset val="0"/>
      </rPr>
      <t>箱唛资料按照给定的标准去做即可，无需发回我方再行审批</t>
    </r>
    <r>
      <rPr>
        <sz val="11"/>
        <color rgb="FF0000FF"/>
        <rFont val="Arial"/>
        <charset val="0"/>
      </rPr>
      <t>(</t>
    </r>
    <r>
      <rPr>
        <sz val="11"/>
        <color rgb="FF0000FF"/>
        <rFont val="宋体"/>
        <charset val="0"/>
      </rPr>
      <t>新标准将另行通知</t>
    </r>
    <r>
      <rPr>
        <sz val="11"/>
        <color rgb="FF0000FF"/>
        <rFont val="Arial"/>
        <charset val="0"/>
      </rPr>
      <t>);</t>
    </r>
  </si>
  <si>
    <t>88183-11.9</t>
  </si>
  <si>
    <t xml:space="preserve"> 已入</t>
  </si>
  <si>
    <t>4500145205-30</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</si>
  <si>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Amazon ES(77555, 77612, 77584, 9548, 92104H, 77515)
3. 77584</t>
    </r>
    <r>
      <rPr>
        <sz val="11"/>
        <color rgb="FF0000FF"/>
        <rFont val="宋体"/>
        <charset val="0"/>
      </rPr>
      <t>：</t>
    </r>
    <r>
      <rPr>
        <sz val="11"/>
        <color rgb="FF0000FF"/>
        <rFont val="Arial"/>
        <charset val="0"/>
      </rPr>
      <t xml:space="preserve">77555 2pcs/pvc tube, 12tubes/ctn; MA 3L (5L WARNING) </t>
    </r>
    <r>
      <rPr>
        <sz val="11"/>
        <color rgb="FF0000FF"/>
        <rFont val="宋体"/>
        <charset val="0"/>
      </rPr>
      <t>收缩膜（</t>
    </r>
    <r>
      <rPr>
        <sz val="11"/>
        <color rgb="FF0000FF"/>
        <rFont val="Arial"/>
        <charset val="0"/>
      </rPr>
      <t>EAN#</t>
    </r>
    <r>
      <rPr>
        <sz val="11"/>
        <color rgb="FF0000FF"/>
        <rFont val="宋体"/>
        <charset val="0"/>
      </rPr>
      <t>请用空白贴纸覆盖）</t>
    </r>
    <r>
      <rPr>
        <sz val="11"/>
        <color rgb="FF0000FF"/>
        <rFont val="Arial"/>
        <charset val="0"/>
      </rPr>
      <t xml:space="preserve">+MA </t>
    </r>
    <r>
      <rPr>
        <sz val="11"/>
        <color rgb="FF0000FF"/>
        <rFont val="宋体"/>
        <charset val="0"/>
      </rPr>
      <t>其他最新包装</t>
    </r>
    <r>
      <rPr>
        <sz val="11"/>
        <color rgb="FF0000FF"/>
        <rFont val="Arial"/>
        <charset val="0"/>
      </rPr>
      <t>+</t>
    </r>
    <r>
      <rPr>
        <sz val="11"/>
        <color rgb="FF0000FF"/>
        <rFont val="宋体"/>
        <charset val="0"/>
      </rPr>
      <t>客版</t>
    </r>
    <r>
      <rPr>
        <sz val="11"/>
        <color rgb="FF0000FF"/>
        <rFont val="Arial"/>
        <charset val="0"/>
      </rPr>
      <t>3L(5L warning)PVC tube</t>
    </r>
    <r>
      <rPr>
        <sz val="11"/>
        <color rgb="FF0000FF"/>
        <rFont val="宋体"/>
        <charset val="0"/>
      </rPr>
      <t>彩卡</t>
    </r>
    <r>
      <rPr>
        <sz val="11"/>
        <color rgb="FF0000FF"/>
        <rFont val="Arial"/>
        <charset val="0"/>
      </rPr>
      <t>(</t>
    </r>
    <r>
      <rPr>
        <sz val="11"/>
        <color rgb="FF0000FF"/>
        <rFont val="宋体"/>
        <charset val="0"/>
      </rPr>
      <t>参</t>
    </r>
    <r>
      <rPr>
        <sz val="11"/>
        <color rgb="FF0000FF"/>
        <rFont val="Arial"/>
        <charset val="0"/>
      </rPr>
      <t xml:space="preserve">
</t>
    </r>
    <r>
      <rPr>
        <sz val="11"/>
        <color rgb="FF0000FF"/>
        <rFont val="宋体"/>
        <charset val="0"/>
      </rPr>
      <t>考翻单</t>
    </r>
    <r>
      <rPr>
        <sz val="11"/>
        <color rgb="FF0000FF"/>
        <rFont val="Arial"/>
        <charset val="0"/>
      </rPr>
      <t>PO#4500131987)+2</t>
    </r>
    <r>
      <rPr>
        <sz val="11"/>
        <color rgb="FF0000FF"/>
        <rFont val="宋体"/>
        <charset val="0"/>
      </rPr>
      <t>张贴纸</t>
    </r>
    <r>
      <rPr>
        <sz val="11"/>
        <color rgb="FF0000FF"/>
        <rFont val="Arial"/>
        <charset val="0"/>
      </rPr>
      <t xml:space="preserve">(IT sorting label, </t>
    </r>
    <r>
      <rPr>
        <sz val="11"/>
        <color rgb="FF0000FF"/>
        <rFont val="宋体"/>
        <charset val="0"/>
      </rPr>
      <t>参考翻单</t>
    </r>
    <r>
      <rPr>
        <sz val="11"/>
        <color rgb="FF0000FF"/>
        <rFont val="Arial"/>
        <charset val="0"/>
      </rPr>
      <t>PO#4500124874</t>
    </r>
    <r>
      <rPr>
        <sz val="11"/>
        <color rgb="FF0000FF"/>
        <rFont val="宋体"/>
        <charset val="0"/>
      </rPr>
      <t>；</t>
    </r>
    <r>
      <rPr>
        <sz val="11"/>
        <color rgb="FF0000FF"/>
        <rFont val="Arial"/>
        <charset val="0"/>
      </rPr>
      <t>ES</t>
    </r>
    <r>
      <rPr>
        <sz val="11"/>
        <color rgb="FF0000FF"/>
        <rFont val="宋体"/>
        <charset val="0"/>
      </rPr>
      <t>回收标志</t>
    </r>
    <r>
      <rPr>
        <sz val="11"/>
        <color rgb="FF0000FF"/>
        <rFont val="Arial"/>
        <charset val="0"/>
      </rPr>
      <t>1</t>
    </r>
    <r>
      <rPr>
        <sz val="11"/>
        <color rgb="FF0000FF"/>
        <rFont val="宋体"/>
        <charset val="0"/>
      </rPr>
      <t>号</t>
    </r>
    <r>
      <rPr>
        <sz val="11"/>
        <color rgb="FF0000FF"/>
        <rFont val="Arial"/>
        <charset val="0"/>
      </rPr>
      <t>)</t>
    </r>
    <r>
      <rPr>
        <sz val="11"/>
        <color rgb="FF0000FF"/>
        <rFont val="宋体"/>
        <charset val="0"/>
      </rPr>
      <t>；</t>
    </r>
    <r>
      <rPr>
        <sz val="11"/>
        <color rgb="FF0000FF"/>
        <rFont val="Arial"/>
        <charset val="0"/>
      </rPr>
      <t xml:space="preserve">
7. </t>
    </r>
    <r>
      <rPr>
        <sz val="11"/>
        <color rgb="FF0000FF"/>
        <rFont val="宋体"/>
        <charset val="0"/>
      </rPr>
      <t>最迟验货不得晚于</t>
    </r>
    <r>
      <rPr>
        <sz val="11"/>
        <color rgb="FF0000FF"/>
        <rFont val="Arial"/>
        <charset val="0"/>
      </rPr>
      <t>2024/10/29;
Remark: 1.</t>
    </r>
    <r>
      <rPr>
        <sz val="11"/>
        <color rgb="FF0000FF"/>
        <rFont val="宋体"/>
        <charset val="0"/>
      </rPr>
      <t>空白外箱（加印带</t>
    </r>
    <r>
      <rPr>
        <sz val="11"/>
        <color rgb="FF0000FF"/>
        <rFont val="Arial"/>
        <charset val="0"/>
      </rPr>
      <t>Zuru</t>
    </r>
    <r>
      <rPr>
        <sz val="11"/>
        <color rgb="FF0000FF"/>
        <rFont val="宋体"/>
        <charset val="0"/>
      </rPr>
      <t>字样的最新</t>
    </r>
    <r>
      <rPr>
        <sz val="11"/>
        <color rgb="FF0000FF"/>
        <rFont val="Arial"/>
        <charset val="0"/>
      </rPr>
      <t>logo</t>
    </r>
    <r>
      <rPr>
        <sz val="11"/>
        <color rgb="FF0000FF"/>
        <rFont val="宋体"/>
        <charset val="0"/>
      </rPr>
      <t>，除了邮包盒直接做外箱的产品）</t>
    </r>
    <r>
      <rPr>
        <sz val="11"/>
        <color rgb="FF0000FF"/>
        <rFont val="Arial"/>
        <charset val="0"/>
      </rPr>
      <t xml:space="preserve"> + SSCC LABEL</t>
    </r>
    <r>
      <rPr>
        <sz val="11"/>
        <color rgb="FF0000FF"/>
        <rFont val="宋体"/>
        <charset val="0"/>
      </rPr>
      <t>一张</t>
    </r>
    <r>
      <rPr>
        <sz val="11"/>
        <color rgb="FF0000FF"/>
        <rFont val="Arial"/>
        <charset val="0"/>
      </rPr>
      <t xml:space="preserve">, </t>
    </r>
    <r>
      <rPr>
        <sz val="11"/>
        <color rgb="FF0000FF"/>
        <rFont val="宋体"/>
        <charset val="0"/>
      </rPr>
      <t>无箱唛。</t>
    </r>
    <r>
      <rPr>
        <sz val="11"/>
        <color rgb="FF0000FF"/>
        <rFont val="Arial"/>
        <charset val="0"/>
      </rPr>
      <t xml:space="preserve">
(SSCC LABEL</t>
    </r>
    <r>
      <rPr>
        <sz val="11"/>
        <color rgb="FF0000FF"/>
        <rFont val="宋体"/>
        <charset val="0"/>
      </rPr>
      <t>贴在外箱正面的正中间，贴一面即可</t>
    </r>
    <r>
      <rPr>
        <sz val="11"/>
        <color rgb="FF0000FF"/>
        <rFont val="Arial"/>
        <charset val="0"/>
      </rPr>
      <t>,</t>
    </r>
    <r>
      <rPr>
        <sz val="11"/>
        <color rgb="FF0000FF"/>
        <rFont val="宋体"/>
        <charset val="0"/>
      </rPr>
      <t>贴纸离外箱边距必须至少</t>
    </r>
    <r>
      <rPr>
        <sz val="11"/>
        <color rgb="FF0000FF"/>
        <rFont val="Arial"/>
        <charset val="0"/>
      </rPr>
      <t>3.2CM), SSCC</t>
    </r>
    <r>
      <rPr>
        <sz val="11"/>
        <color rgb="FF0000FF"/>
        <rFont val="宋体"/>
        <charset val="0"/>
      </rPr>
      <t>贴纸由工厂直接跟勤得采购或者工厂自行采购，每一张</t>
    </r>
    <r>
      <rPr>
        <sz val="11"/>
        <color rgb="FF0000FF"/>
        <rFont val="Arial"/>
        <charset val="0"/>
      </rPr>
      <t>SSCC Label</t>
    </r>
    <r>
      <rPr>
        <sz val="11"/>
        <color rgb="FF0000FF"/>
        <rFont val="宋体"/>
        <charset val="0"/>
      </rPr>
      <t>都是唯一</t>
    </r>
    <r>
      <rPr>
        <sz val="11"/>
        <color rgb="FF0000FF"/>
        <rFont val="Arial"/>
        <charset val="0"/>
      </rPr>
      <t xml:space="preserve">
</t>
    </r>
    <r>
      <rPr>
        <sz val="11"/>
        <color rgb="FF0000FF"/>
        <rFont val="宋体"/>
        <charset val="0"/>
      </rPr>
      <t>且有不同流水及条码，且需要检查条码是否能正常扫描，另外，此贴纸印刷不可出现模糊，溢出及粘胶不牢易脱落等现象，如工厂不按此要求导致贴纸有任何问题产</t>
    </r>
    <r>
      <rPr>
        <sz val="11"/>
        <color rgb="FF0000FF"/>
        <rFont val="Arial"/>
        <charset val="0"/>
      </rPr>
      <t xml:space="preserve">
</t>
    </r>
    <r>
      <rPr>
        <sz val="11"/>
        <color rgb="FF0000FF"/>
        <rFont val="宋体"/>
        <charset val="0"/>
      </rPr>
      <t>生的罚款将由工厂承担一切责任</t>
    </r>
    <r>
      <rPr>
        <sz val="11"/>
        <color rgb="FF0000FF"/>
        <rFont val="Arial"/>
        <charset val="0"/>
      </rPr>
      <t xml:space="preserve"> </t>
    </r>
    <r>
      <rPr>
        <sz val="11"/>
        <color rgb="FF0000FF"/>
        <rFont val="宋体"/>
        <charset val="0"/>
      </rPr>
      <t>。</t>
    </r>
    <r>
      <rPr>
        <sz val="11"/>
        <color rgb="FF0000FF"/>
        <rFont val="Arial"/>
        <charset val="0"/>
      </rPr>
      <t xml:space="preserve">’MADE IN CHINA </t>
    </r>
    <r>
      <rPr>
        <sz val="11"/>
        <color rgb="FF0000FF"/>
        <rFont val="宋体"/>
        <charset val="0"/>
      </rPr>
      <t>外箱只印一正一侧。</t>
    </r>
    <r>
      <rPr>
        <sz val="11"/>
        <color rgb="FF0000FF"/>
        <rFont val="Arial"/>
        <charset val="0"/>
      </rPr>
      <t xml:space="preserve">
2.</t>
    </r>
    <r>
      <rPr>
        <sz val="11"/>
        <color rgb="FF0000FF"/>
        <rFont val="宋体"/>
        <charset val="0"/>
      </rPr>
      <t>出往</t>
    </r>
    <r>
      <rPr>
        <sz val="11"/>
        <color rgb="FF0000FF"/>
        <rFont val="Arial"/>
        <charset val="0"/>
      </rPr>
      <t>UK</t>
    </r>
    <r>
      <rPr>
        <sz val="11"/>
        <color rgb="FF0000FF"/>
        <rFont val="宋体"/>
        <charset val="0"/>
      </rPr>
      <t>的产品</t>
    </r>
    <r>
      <rPr>
        <sz val="11"/>
        <color rgb="FF0000FF"/>
        <rFont val="Arial"/>
        <charset val="0"/>
      </rPr>
      <t>+</t>
    </r>
    <r>
      <rPr>
        <sz val="11"/>
        <color rgb="FF0000FF"/>
        <rFont val="宋体"/>
        <charset val="0"/>
      </rPr>
      <t>包装务必打上</t>
    </r>
    <r>
      <rPr>
        <sz val="11"/>
        <color rgb="FF0000FF"/>
        <rFont val="Arial"/>
        <charset val="0"/>
      </rPr>
      <t xml:space="preserve">UKCA logo </t>
    </r>
    <r>
      <rPr>
        <sz val="11"/>
        <color rgb="FF0000FF"/>
        <rFont val="宋体"/>
        <charset val="0"/>
      </rPr>
      <t>，否则客人会退货且当地会有罚款。</t>
    </r>
    <r>
      <rPr>
        <sz val="11"/>
        <color rgb="FF0000FF"/>
        <rFont val="Arial"/>
        <charset val="0"/>
      </rPr>
      <t xml:space="preserve">
3.</t>
    </r>
    <r>
      <rPr>
        <sz val="11"/>
        <color rgb="FF0000FF"/>
        <rFont val="宋体"/>
        <charset val="0"/>
      </rPr>
      <t>订单必须经过</t>
    </r>
    <r>
      <rPr>
        <sz val="11"/>
        <color rgb="FF0000FF"/>
        <rFont val="Arial"/>
        <charset val="0"/>
      </rPr>
      <t>ZURU QC</t>
    </r>
    <r>
      <rPr>
        <sz val="11"/>
        <color rgb="FF0000FF"/>
        <rFont val="宋体"/>
        <charset val="0"/>
      </rPr>
      <t>验货并且通过后方可出货。</t>
    </r>
    <r>
      <rPr>
        <sz val="11"/>
        <color rgb="FF0000FF"/>
        <rFont val="Arial"/>
        <charset val="0"/>
      </rPr>
      <t xml:space="preserve">
4.</t>
    </r>
    <r>
      <rPr>
        <sz val="11"/>
        <color rgb="FF0000FF"/>
        <rFont val="宋体"/>
        <charset val="0"/>
      </rPr>
      <t>法国订单要求包装不使用矿物油，请按要求提供以下其中一份文件再出货</t>
    </r>
    <r>
      <rPr>
        <sz val="11"/>
        <color rgb="FF0000FF"/>
        <rFont val="Arial"/>
        <charset val="0"/>
      </rPr>
      <t xml:space="preserve"> </t>
    </r>
    <r>
      <rPr>
        <sz val="11"/>
        <color rgb="FF0000FF"/>
        <rFont val="宋体"/>
        <charset val="0"/>
      </rPr>
      <t>，产品出到法国被相关部门抽检出现包装不符合此要求的，供应商需要为此承担责任，</t>
    </r>
    <r>
      <rPr>
        <sz val="11"/>
        <color rgb="FF0000FF"/>
        <rFont val="Arial"/>
        <charset val="0"/>
      </rPr>
      <t xml:space="preserve">
</t>
    </r>
    <r>
      <rPr>
        <sz val="11"/>
        <color rgb="FF0000FF"/>
        <rFont val="宋体"/>
        <charset val="0"/>
      </rPr>
      <t>故此请严格把关。</t>
    </r>
    <r>
      <rPr>
        <sz val="11"/>
        <color rgb="FF0000FF"/>
        <rFont val="Arial"/>
        <charset val="0"/>
      </rPr>
      <t xml:space="preserve">
-</t>
    </r>
    <r>
      <rPr>
        <sz val="11"/>
        <color rgb="FF0000FF"/>
        <rFont val="宋体"/>
        <charset val="0"/>
      </rPr>
      <t>油墨物质</t>
    </r>
    <r>
      <rPr>
        <sz val="11"/>
        <color rgb="FF0000FF"/>
        <rFont val="Arial"/>
        <charset val="0"/>
      </rPr>
      <t>""</t>
    </r>
    <r>
      <rPr>
        <sz val="11"/>
        <color rgb="FF0000FF"/>
        <rFont val="宋体"/>
        <charset val="0"/>
      </rPr>
      <t>由</t>
    </r>
    <r>
      <rPr>
        <sz val="11"/>
        <color rgb="FF0000FF"/>
        <rFont val="Arial"/>
        <charset val="0"/>
      </rPr>
      <t>1 ~ 7</t>
    </r>
    <r>
      <rPr>
        <sz val="11"/>
        <color rgb="FF0000FF"/>
        <rFont val="宋体"/>
        <charset val="0"/>
      </rPr>
      <t>个芳香环组成的</t>
    </r>
    <r>
      <rPr>
        <sz val="11"/>
        <color rgb="FF0000FF"/>
        <rFont val="Arial"/>
        <charset val="0"/>
      </rPr>
      <t>MOAH""</t>
    </r>
    <r>
      <rPr>
        <sz val="11"/>
        <color rgb="FF0000FF"/>
        <rFont val="宋体"/>
        <charset val="0"/>
      </rPr>
      <t>的包装检测报告，要求限值</t>
    </r>
    <r>
      <rPr>
        <sz val="11"/>
        <color rgb="FF0000FF"/>
        <rFont val="Arial"/>
        <charset val="0"/>
      </rPr>
      <t>≤1.0%</t>
    </r>
    <r>
      <rPr>
        <sz val="11"/>
        <color rgb="FF0000FF"/>
        <rFont val="宋体"/>
        <charset val="0"/>
      </rPr>
      <t>；</t>
    </r>
    <r>
      <rPr>
        <sz val="11"/>
        <color rgb="FF0000FF"/>
        <rFont val="Arial"/>
        <charset val="0"/>
      </rPr>
      <t xml:space="preserve">
-</t>
    </r>
    <r>
      <rPr>
        <sz val="11"/>
        <color rgb="FF0000FF"/>
        <rFont val="宋体"/>
        <charset val="0"/>
      </rPr>
      <t>包装材料清单，包括包装油墨或物质的信息；</t>
    </r>
    <r>
      <rPr>
        <sz val="11"/>
        <color rgb="FF0000FF"/>
        <rFont val="Arial"/>
        <charset val="0"/>
      </rPr>
      <t xml:space="preserve">
-</t>
    </r>
    <r>
      <rPr>
        <sz val="11"/>
        <color rgb="FF0000FF"/>
        <rFont val="宋体"/>
        <charset val="0"/>
      </rPr>
      <t>油墨制造商的证书；</t>
    </r>
    <r>
      <rPr>
        <sz val="11"/>
        <color rgb="FF0000FF"/>
        <rFont val="Arial"/>
        <charset val="0"/>
      </rPr>
      <t xml:space="preserve">
5.</t>
    </r>
    <r>
      <rPr>
        <sz val="11"/>
        <color rgb="FF0000FF"/>
        <rFont val="宋体"/>
        <charset val="0"/>
      </rPr>
      <t>每一批次出货只能有一个生产日期，不可多个生产日期混在同一批次出货；且邮包盒上必须统一加上日期码；</t>
    </r>
    <r>
      <rPr>
        <sz val="11"/>
        <color rgb="FF0000FF"/>
        <rFont val="Arial"/>
        <charset val="0"/>
      </rPr>
      <t xml:space="preserve">
6.</t>
    </r>
    <r>
      <rPr>
        <sz val="11"/>
        <color rgb="FF0000FF"/>
        <rFont val="宋体"/>
        <charset val="0"/>
      </rPr>
      <t>涉及到相关款式会有闪粉的或者微塑料的，请统一默认出无闪粉或者不含微塑料版本；</t>
    </r>
    <r>
      <rPr>
        <sz val="11"/>
        <color rgb="FF0000FF"/>
        <rFont val="Arial"/>
        <charset val="0"/>
      </rPr>
      <t xml:space="preserve">
7.</t>
    </r>
    <r>
      <rPr>
        <sz val="11"/>
        <color rgb="FF0000FF"/>
        <rFont val="宋体"/>
        <charset val="0"/>
      </rPr>
      <t>邮包盒及外箱封箱必须是工字型封箱方式；</t>
    </r>
    <r>
      <rPr>
        <sz val="11"/>
        <color rgb="FF0000FF"/>
        <rFont val="Arial"/>
        <charset val="0"/>
      </rPr>
      <t xml:space="preserve">
8.5 Surprise or Mini Brands</t>
    </r>
    <r>
      <rPr>
        <sz val="11"/>
        <color rgb="FF0000FF"/>
        <rFont val="宋体"/>
        <charset val="0"/>
      </rPr>
      <t>涉及包装是</t>
    </r>
    <r>
      <rPr>
        <sz val="11"/>
        <color rgb="FF0000FF"/>
        <rFont val="Arial"/>
        <charset val="0"/>
      </rPr>
      <t>2</t>
    </r>
    <r>
      <rPr>
        <sz val="11"/>
        <color rgb="FF0000FF"/>
        <rFont val="宋体"/>
        <charset val="0"/>
      </rPr>
      <t>个及</t>
    </r>
    <r>
      <rPr>
        <sz val="11"/>
        <color rgb="FF0000FF"/>
        <rFont val="Arial"/>
        <charset val="0"/>
      </rPr>
      <t>2</t>
    </r>
    <r>
      <rPr>
        <sz val="11"/>
        <color rgb="FF0000FF"/>
        <rFont val="宋体"/>
        <charset val="0"/>
      </rPr>
      <t>个以上的球入</t>
    </r>
    <r>
      <rPr>
        <sz val="11"/>
        <color rgb="FF0000FF"/>
        <rFont val="Arial"/>
        <charset val="0"/>
      </rPr>
      <t>PVC</t>
    </r>
    <r>
      <rPr>
        <sz val="11"/>
        <color rgb="FF0000FF"/>
        <rFont val="宋体"/>
        <charset val="0"/>
      </rPr>
      <t>桶包装时，单个球上若有</t>
    </r>
    <r>
      <rPr>
        <sz val="11"/>
        <color rgb="FF0000FF"/>
        <rFont val="Arial"/>
        <charset val="0"/>
      </rPr>
      <t>UPC#</t>
    </r>
    <r>
      <rPr>
        <sz val="11"/>
        <color rgb="FF0000FF"/>
        <rFont val="宋体"/>
        <charset val="0"/>
      </rPr>
      <t>或者</t>
    </r>
    <r>
      <rPr>
        <sz val="11"/>
        <color rgb="FF0000FF"/>
        <rFont val="Arial"/>
        <charset val="0"/>
      </rPr>
      <t>EAN#</t>
    </r>
    <r>
      <rPr>
        <sz val="11"/>
        <color rgb="FF0000FF"/>
        <rFont val="宋体"/>
        <charset val="0"/>
      </rPr>
      <t>，请用白色贴纸覆盖住；</t>
    </r>
    <r>
      <rPr>
        <sz val="11"/>
        <color rgb="FF0000FF"/>
        <rFont val="Arial"/>
        <charset val="0"/>
      </rPr>
      <t xml:space="preserve">
9.</t>
    </r>
    <r>
      <rPr>
        <sz val="11"/>
        <color rgb="FF0000FF"/>
        <rFont val="宋体"/>
        <charset val="0"/>
      </rPr>
      <t>箱唛资料按照给定的标准去做即可，无需发回我方再行审批</t>
    </r>
    <r>
      <rPr>
        <sz val="11"/>
        <color rgb="FF0000FF"/>
        <rFont val="Arial"/>
        <charset val="0"/>
      </rPr>
      <t>(</t>
    </r>
    <r>
      <rPr>
        <sz val="11"/>
        <color rgb="FF0000FF"/>
        <rFont val="宋体"/>
        <charset val="0"/>
      </rPr>
      <t>新标准将另行通知</t>
    </r>
    <r>
      <rPr>
        <sz val="11"/>
        <color rgb="FF0000FF"/>
        <rFont val="Arial"/>
        <charset val="0"/>
      </rPr>
      <t>);</t>
    </r>
  </si>
  <si>
    <t>9/19已放</t>
  </si>
  <si>
    <t>4500146386-20</t>
  </si>
  <si>
    <t>UV胶水瓶身贴纸要用MA 5L的</t>
  </si>
  <si>
    <t>11/5 截SI</t>
  </si>
  <si>
    <t>日期码格式：ZURU INC(BVI) 标准格式 日期：按实际生产日期
Packaging Info:
#77555GQ2: MA3L,PDQ(25装)+客版3L,UPC条码收缩膜(UPC: 193052064264)+MA5L收藏指南+MA5L,UV胶水瓶身贴 --客版收缩膜翻单：4500127224
Remark: 1. 必须在原来错误的条码上用黑色粗头笔涂黑直至不能扫描，再贴上正确的UPC；
2. 此单有箱唛；
3. 有第三方验货，烦请多备包装物料；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</si>
  <si>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88110-11.4</t>
  </si>
  <si>
    <t>4500146386-40</t>
  </si>
  <si>
    <t>AG240172-HK</t>
  </si>
  <si>
    <t>4500142327-10</t>
  </si>
  <si>
    <t>11/4库有客上柜</t>
  </si>
  <si>
    <t>8/16 客供警语贴纸</t>
  </si>
  <si>
    <t>日期码格式：ZURU INC(BVI) 标准格式 日期：按实际生产日期
Packaging Info: MA 1L PKG+5L 收藏指南A 版+1L PDQ（13pcs/PDQ)+客供警语贴纸(一张贴球底部，一张贴收藏指南）
Remark: 此单出香港</t>
  </si>
  <si>
    <t>88086-11.1</t>
  </si>
  <si>
    <t>0864899796</t>
  </si>
  <si>
    <t>4500146437-10</t>
  </si>
  <si>
    <t>11/1 BV</t>
  </si>
  <si>
    <t>11、15 截SI</t>
  </si>
  <si>
    <t>10/12 RFID贴纸</t>
  </si>
  <si>
    <t>日期码格式：ZURU DGYYYYMMDD CHINA(日期避开周末和法定节假日即可） 日期：按实际生产日期
Packaging Info: 1.包装要求：
77555SLB-S002：MA 1L收缩膜+ MA 收藏指南+客版 1L PDQ，翻单：4500129394
Remark: 1.包装要求：
77555SLB-S002：MA 1L收缩膜+ MA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12pcs/CTN，77555SLB-S002/77485SLB-S004：1152pcs/96CTN/Slip Sheet</t>
  </si>
  <si>
    <t>88239-11.15</t>
  </si>
  <si>
    <t>77555SLB-S002-1</t>
  </si>
  <si>
    <t>0864899808</t>
  </si>
  <si>
    <t>4500146437-30</t>
  </si>
  <si>
    <t>11、5 截SI</t>
  </si>
  <si>
    <t>88129-11.5</t>
  </si>
  <si>
    <t>4500144795-10</t>
  </si>
  <si>
    <t>MEC309-77555GQ1-S001</t>
  </si>
  <si>
    <t>9/30EAN条码贴</t>
  </si>
  <si>
    <t>日期码格式：ZURU INC(BVI) 标准格式 日期：10-21-2024
Packaging Info: MEC309 : 104pcs一个展示架 ，展示架客版artwork,工厂自行订购展示架组装出货。
77559GQ1/77567GQ1/77555GQ1/77515GQ1 全套MA-1L 包装 ，每个球需要加贴一张客户EAN条码贴覆盖ZURU原条码，显示为客户的条码，外厂送货的产品会粘好条码
贴再送货 。
77567GQ1 Mega Gross Minis-S2,13pcs/Gravity PDQ, 一个展示架入2个PDQ
77555GQ1 Home Mini Brands S1,13pcs/Gravity PDQ,一个展示架入2个PDQ
77559GQ1 Botanical Garden S1,13pcs/Gravity PDQ ,一个展示架入2个PDQ
77515GQ1 Master Chef Mini Brands S1,13pcs/Gravity PDQ,一个展示架入2个PDQ
PDQ 里面的球原则上按ZURU 标准比例配送 ，如有疑问请与对应的客制PM 确认。
77559GQ1和77567GQ1 由泰亨配送
77555GQ1和77515GQ1 由兴信自行生产
展示架前挡板每个价格位需贴两个胶点，胶点需贴在12.5~14cm长度内的两端{客户价格贴大小 ：14.5x 4cm}
展示架头卡位右上角以及两侧面的右上角 ，也需加胶点 ，胶点分别落在A4 纸尺寸4个角落范围内 { 客户价格贴大小为A4 纸大小：210mm×297mm}
详细后面按图示添加 ，做大货前胶点位置必须由ZURU 跟单确认后方可做大货 （如未经复核直接做货，有问题需要返工由工厂承担），QC 验货一定要多加留意 ，
如未按要求加到目的地会被退货 。
为防止贴上去的胶点移位，需要在展示架包裹一层薄膜 ，需要拍照确认再安排。
做货订单按以下条码显示：
77567GQ1 ：5056296044742
77515GQ1 ：5056296044810
77555GQ1 ：5056296043035
77559GQ1 ：5056296044797
Remark: 订单必须经过ZURU QC验货并且通过后方可出货。
请务必准时交货，促销单延期会有巨额罚款。
包装和外箱日期码请按2024年10月21号打，这样可以所有产品日期一致，按ZURU格式即可。</t>
  </si>
  <si>
    <t>88358-11.26</t>
  </si>
  <si>
    <t>4500145404-30</t>
  </si>
  <si>
    <t>11/12 截SI</t>
  </si>
  <si>
    <t>9、29</t>
  </si>
  <si>
    <t>日期码格式：ZURU INC(BVI) 标准格式 日期：按实际生产日期
Packaging Info:
3.77555SLB
77555GQ1-S002：MA最新1L UPC包装
UPC#193052064264, 请先检查条码是否正确再安排做货；
Slip sheet:13pcs/PDQ/CTN 15*5H=75CTN/SLB=975pcs/Slip Sheet,一共需要4套slip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</si>
  <si>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88191-11.11</t>
  </si>
  <si>
    <t>4500145570-10</t>
  </si>
  <si>
    <t>12、11 截SI</t>
  </si>
  <si>
    <t>日期码格式：ZURU INC(BVI) 标准格式 日期：按实际生产日期
Packaging Info: MA 1 L包装+箱唛
Remark:</t>
  </si>
  <si>
    <t>88619-12.18</t>
  </si>
  <si>
    <t>Ansaldo Chile</t>
  </si>
  <si>
    <t>智利</t>
  </si>
  <si>
    <t>4500146361-40</t>
  </si>
  <si>
    <t>12/5 截SI</t>
  </si>
  <si>
    <t>10/16进口商贴纸</t>
  </si>
  <si>
    <t>日期码格式：ZURU INC(BVI) 标准格式 日期：按实际生产日期
Packaging Info:77555GQ2:MA 1L包装+进口商贴纸+箱唛
Remark:</t>
  </si>
  <si>
    <t>88460-12.4</t>
  </si>
  <si>
    <t>AG240236-HK</t>
  </si>
  <si>
    <t>4500146356-10</t>
  </si>
  <si>
    <t>11/20 客上柜</t>
  </si>
  <si>
    <t>10/8 客供警语贴纸</t>
  </si>
  <si>
    <t>日期码格式：ZURU INC(BVI) 标准格式 日期：按实际生产日期
Packaging Info: MA 1L PKG +2张HK客供警语贴纸（一张贴球底部，一张贴收藏指南）
Remark: 此单出香港</t>
  </si>
  <si>
    <t>88274-11.20</t>
  </si>
  <si>
    <t>Amazon DE:
8TVAXZFA</t>
  </si>
  <si>
    <t>4500145138-30</t>
  </si>
  <si>
    <t>9/27SSCC+空白贴纸+1张贴纸(含IT sorting label翻单124874)</t>
  </si>
  <si>
    <t>日期码格式：ZURU INC(BVI) 标准格式 日期：按实际生产日期
Packaging Info: Amazon DE 9543BE/ 77584/ 9279H/ 9548
1. 9543BE:
2. 77584: 77555 2pcs/pvc tube, 12tubes/ctn; MA 3L (5L WARNING) 收缩膜（EAN#请用空白贴纸覆盖）+MA 其他最新包装+客版3L(5L warning)PVC tube彩卡(参
考翻单PO#4500131987)+1张贴纸(含IT sorting label, 参考翻单PO#4500124874)；
5. ZURU验货最迟不得晚于2024/11/12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</si>
  <si>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88318-11.22</t>
  </si>
  <si>
    <t>余数</t>
  </si>
  <si>
    <t>8RG5TZ5L</t>
  </si>
  <si>
    <t>4500146118-90</t>
  </si>
  <si>
    <t>11/19截SI</t>
  </si>
  <si>
    <t>10/21 SSCC Label-</t>
  </si>
  <si>
    <t>日期码格式：ZURU INC(BVI) 标准格式 日期：按实际生产日期
Packaging Info: 
#77555：MA1L 收缩膜+5L收藏指南。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</si>
  <si>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Shen/M</t>
  </si>
  <si>
    <t>88324-11.25</t>
  </si>
  <si>
    <t>4500146118</t>
  </si>
  <si>
    <t>5DYT1F1A</t>
  </si>
  <si>
    <t>4500146118-100</t>
  </si>
  <si>
    <t>1YA91J7S</t>
  </si>
  <si>
    <t>4500146118-110</t>
  </si>
  <si>
    <t>1NXO5J9M</t>
  </si>
  <si>
    <t>4500146154-40</t>
  </si>
  <si>
    <t>11/13 待SO出货</t>
  </si>
  <si>
    <t>88325-11.25</t>
  </si>
  <si>
    <t>6SCM5I7D</t>
  </si>
  <si>
    <t>4500146155-50</t>
  </si>
  <si>
    <t>88323-11.25</t>
  </si>
  <si>
    <t>4500145645-40</t>
  </si>
  <si>
    <t>11/18截SI</t>
  </si>
  <si>
    <t>10/18 UPC贴纸+进口商贴纸+价标贴纸,11/6寄出Hu贴纸+ASN贴纸</t>
  </si>
  <si>
    <t>日期码格式：ZURU INC(BVI) 标准格式 日期：按实际生产日期
Packaging Info:
77555GQ2: MA 3L 包装+MA 3L PDQ包装+MA多语收藏指南+进口商贴纸+价标贴纸
1.外箱只需四面印Zuru logo，再加2张贴纸，1张Hu贴纸（条码贴），1张ASN贴纸（尺寸6.5cm*6.3cm,潘通色号2597C），都贴于侧唛，只需贴1面(备注HU'S &lt;(&gt;&amp;
&lt;)&gt; ASN贴纸客供）
2. 一个外箱对应一个HU’S(条形码),不可以混条码包装
3.含有说明书需要增加说明书贴纸
4.价格贴纸覆盖原有彩盒的条形码
Remark:
此单有监柜要求，需要每款多准备一套完整物料，用于监柜，不可以随大货走</t>
  </si>
  <si>
    <t>88240-11.15</t>
  </si>
  <si>
    <t>10001033468-3890</t>
  </si>
  <si>
    <t>4500146669-10</t>
  </si>
  <si>
    <t>11、25 客自提</t>
  </si>
  <si>
    <t>10/25条码箱贴纸</t>
  </si>
  <si>
    <t>88343-11.26</t>
  </si>
  <si>
    <t>0867870855
RIDGEVILLE SC</t>
  </si>
  <si>
    <t>4500147376-10</t>
  </si>
  <si>
    <t>11/14 BV</t>
  </si>
  <si>
    <t>11/19 交仓</t>
  </si>
  <si>
    <t>10/21 RFID贴纸</t>
  </si>
  <si>
    <t>日期码格式：ZURU DGYYYYMMDD CHINA(日期避开周末和法定节假日即可） 日期：按实际生产日期 Tracking Code:
Packaging Info: 77555SLB-S002
 1.包装要求：
 MA 1L收缩膜+ MA 收藏指南+客版 1L PDQ（翻单4500129394）
每pcs产品上要贴1张RFID贴纸，贴纸由ZURU提供，贴纸位置请严格按照我们签回的签板；
Remark: 77555SLB-S002
 1.包装要求：
 MA 1L收缩膜+ MA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77555SLB-S002:1152pcs/96CTN/Slip Sheet</t>
  </si>
  <si>
    <t>88287-11.21</t>
  </si>
  <si>
    <t>0867870863
ELWOOD</t>
  </si>
  <si>
    <t>4500147376-20</t>
  </si>
  <si>
    <t>11/21 交仓</t>
  </si>
  <si>
    <t>88304-11.22</t>
  </si>
  <si>
    <t>0867870885
SUFFOLK</t>
  </si>
  <si>
    <t>4500147376-30</t>
  </si>
  <si>
    <t>11/27 截SI</t>
  </si>
  <si>
    <t>88344-11.26</t>
  </si>
  <si>
    <t>DIRECT SOURCE INTERNATIONAL</t>
  </si>
  <si>
    <t>DSIEA25-004</t>
  </si>
  <si>
    <t>4500146072-30</t>
  </si>
  <si>
    <t>11/21 截SI</t>
  </si>
  <si>
    <t>日期码格式：ZURU INC(BVI) 标准格式 日期：按实际生产日期
Packaging Info: 1. 包装方式：MA UPC 优先1L 最新包装，出口美国;
Remark: 2. 产品和包装上印刷tracking code信息，格式为ZURU常规;
3. ZURU QC 验货合格后方可出货.</t>
  </si>
  <si>
    <t>88279-11.20</t>
  </si>
  <si>
    <t>4500146703-40</t>
  </si>
  <si>
    <t>警告语贴纸（翻单4500128658）</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</si>
  <si>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77555GQ1:MA EAN 3L+1</t>
    </r>
    <r>
      <rPr>
        <sz val="11"/>
        <color rgb="FF0000FF"/>
        <rFont val="宋体"/>
        <charset val="0"/>
      </rPr>
      <t>警告语贴纸（翻单</t>
    </r>
    <r>
      <rPr>
        <sz val="11"/>
        <color rgb="FF0000FF"/>
        <rFont val="Arial"/>
        <charset val="0"/>
      </rPr>
      <t>4500128658</t>
    </r>
    <r>
      <rPr>
        <sz val="11"/>
        <color rgb="FF0000FF"/>
        <rFont val="宋体"/>
        <charset val="0"/>
      </rPr>
      <t>）</t>
    </r>
    <r>
      <rPr>
        <sz val="11"/>
        <color rgb="FF0000FF"/>
        <rFont val="Arial"/>
        <charset val="0"/>
      </rPr>
      <t xml:space="preserve">
Remark: 
</t>
    </r>
    <r>
      <rPr>
        <sz val="11"/>
        <color rgb="FF0000FF"/>
        <rFont val="宋体"/>
        <charset val="0"/>
      </rPr>
      <t>工厂货号</t>
    </r>
    <r>
      <rPr>
        <sz val="11"/>
        <color rgb="FF0000FF"/>
        <rFont val="Arial"/>
        <charset val="0"/>
      </rPr>
      <t>77555GQ1-</t>
    </r>
    <r>
      <rPr>
        <sz val="11"/>
        <color rgb="FF0000FF"/>
        <rFont val="宋体"/>
        <charset val="0"/>
      </rPr>
      <t>客户货号</t>
    </r>
    <r>
      <rPr>
        <sz val="11"/>
        <color rgb="FF0000FF"/>
        <rFont val="Arial"/>
        <charset val="0"/>
      </rPr>
      <t>7223866-</t>
    </r>
    <r>
      <rPr>
        <sz val="11"/>
        <color rgb="FF0000FF"/>
        <rFont val="宋体"/>
        <charset val="0"/>
      </rPr>
      <t>彩盒条码</t>
    </r>
    <r>
      <rPr>
        <sz val="11"/>
        <color rgb="FF0000FF"/>
        <rFont val="Arial"/>
        <charset val="0"/>
      </rPr>
      <t>4894680033429-</t>
    </r>
    <r>
      <rPr>
        <sz val="11"/>
        <color rgb="FF0000FF"/>
        <rFont val="宋体"/>
        <charset val="0"/>
      </rPr>
      <t>外箱条码</t>
    </r>
    <r>
      <rPr>
        <sz val="11"/>
        <color rgb="FF0000FF"/>
        <rFont val="Arial"/>
        <charset val="0"/>
      </rPr>
      <t xml:space="preserve">10193052064261
2/ </t>
    </r>
    <r>
      <rPr>
        <sz val="11"/>
        <color rgb="FF0000FF"/>
        <rFont val="宋体"/>
        <charset val="0"/>
      </rPr>
      <t>配比：</t>
    </r>
    <r>
      <rPr>
        <sz val="11"/>
        <color rgb="FF0000FF"/>
        <rFont val="Arial"/>
        <charset val="0"/>
      </rPr>
      <t xml:space="preserve">
3/ </t>
    </r>
    <r>
      <rPr>
        <sz val="11"/>
        <color rgb="FF0000FF"/>
        <rFont val="宋体"/>
        <charset val="0"/>
      </rPr>
      <t>产品和包装要求无硼无香，包装不能含有</t>
    </r>
    <r>
      <rPr>
        <sz val="11"/>
        <color rgb="FF0000FF"/>
        <rFont val="Arial"/>
        <charset val="0"/>
      </rPr>
      <t xml:space="preserve">PVC
4/ </t>
    </r>
    <r>
      <rPr>
        <sz val="11"/>
        <color rgb="FF0000FF"/>
        <rFont val="宋体"/>
        <charset val="0"/>
      </rPr>
      <t>如有微塑料，必须合规欧洲标准，闪粉也是微塑料的一种，目前仅接受三张方式</t>
    </r>
    <r>
      <rPr>
        <sz val="11"/>
        <color rgb="FF0000FF"/>
        <rFont val="Arial"/>
        <charset val="0"/>
      </rPr>
      <t>1.</t>
    </r>
    <r>
      <rPr>
        <sz val="11"/>
        <color rgb="FF0000FF"/>
        <rFont val="宋体"/>
        <charset val="0"/>
      </rPr>
      <t>去除，</t>
    </r>
    <r>
      <rPr>
        <sz val="11"/>
        <color rgb="FF0000FF"/>
        <rFont val="Arial"/>
        <charset val="0"/>
      </rPr>
      <t>2.</t>
    </r>
    <r>
      <rPr>
        <sz val="11"/>
        <color rgb="FF0000FF"/>
        <rFont val="宋体"/>
        <charset val="0"/>
      </rPr>
      <t>用可降解材料，和</t>
    </r>
    <r>
      <rPr>
        <sz val="11"/>
        <color rgb="FF0000FF"/>
        <rFont val="Arial"/>
        <charset val="0"/>
      </rPr>
      <t xml:space="preserve">3. </t>
    </r>
    <r>
      <rPr>
        <sz val="11"/>
        <color rgb="FF0000FF"/>
        <rFont val="宋体"/>
        <charset val="0"/>
      </rPr>
      <t>永久封印在固体。</t>
    </r>
    <r>
      <rPr>
        <sz val="11"/>
        <color rgb="FF0000FF"/>
        <rFont val="Arial"/>
        <charset val="0"/>
      </rPr>
      <t xml:space="preserve">
5/ </t>
    </r>
    <r>
      <rPr>
        <sz val="11"/>
        <color rgb="FF0000FF"/>
        <rFont val="宋体"/>
        <charset val="0"/>
      </rPr>
      <t>此订单有第三方验货</t>
    </r>
    <r>
      <rPr>
        <sz val="11"/>
        <color rgb="FF0000FF"/>
        <rFont val="Arial"/>
        <charset val="0"/>
      </rPr>
      <t>, 77555</t>
    </r>
    <r>
      <rPr>
        <sz val="11"/>
        <color rgb="FF0000FF"/>
        <rFont val="宋体"/>
        <charset val="0"/>
      </rPr>
      <t>验货样请用</t>
    </r>
    <r>
      <rPr>
        <sz val="11"/>
        <color rgb="FF0000FF"/>
        <rFont val="Arial"/>
        <charset val="0"/>
      </rPr>
      <t>4500128658</t>
    </r>
  </si>
  <si>
    <t>88315-11.22</t>
  </si>
  <si>
    <t>AG240247-HK</t>
  </si>
  <si>
    <t>4500147679-60</t>
  </si>
  <si>
    <t>11/18 客自提</t>
  </si>
  <si>
    <t>10/25 客供警语贴纸</t>
  </si>
  <si>
    <t>日期码格式：ZURU INC(BVI) 标准格式 日期：按实际生产日期
Packaging Info:
77555GQ1：MA 1L PKG+客供警语贴纸(一张贴球底部，一张贴收藏指南）
详情参考HK客供贴纸位置图
Remark: 此单出香港</t>
  </si>
  <si>
    <t>88277-11.20</t>
  </si>
  <si>
    <t>4500147319-10</t>
  </si>
  <si>
    <t>11/25 交仓</t>
  </si>
  <si>
    <t>日期码格式：ZURU INC(BVI) 标准格式 日期：按实际生产日期
Packaging Info: 1.77555GQ4: MA UPC 包装，箱唛翻单4500124295(ZURU LOGO使用新版 )
Remark: 1.此单出口澳大利亚，请按相应的澳新标准生产；
2.产品和包装上生产批号请按ZURU STD标准
3.当同一PO或item有多个批次代码时，每个批次代码的纸箱必须分组在一起，且明显分开</t>
  </si>
  <si>
    <t>88342-11.26</t>
  </si>
  <si>
    <t>4500147319-20</t>
  </si>
  <si>
    <t>4500147319-30</t>
  </si>
  <si>
    <t>4500146049-10</t>
  </si>
  <si>
    <t>11、28 交仓</t>
  </si>
  <si>
    <t>10/21 价格贴纸客供</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</si>
  <si>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1.ZURU MA UPC </t>
    </r>
    <r>
      <rPr>
        <sz val="11"/>
        <color rgb="FF0000FF"/>
        <rFont val="宋体"/>
        <charset val="0"/>
      </rPr>
      <t>收缩膜</t>
    </r>
    <r>
      <rPr>
        <sz val="11"/>
        <color rgb="FF0000FF"/>
        <rFont val="Arial"/>
        <charset val="0"/>
      </rPr>
      <t>+</t>
    </r>
    <r>
      <rPr>
        <sz val="11"/>
        <color rgb="FF0000FF"/>
        <rFont val="宋体"/>
        <charset val="0"/>
      </rPr>
      <t>客版铜版纸</t>
    </r>
    <r>
      <rPr>
        <sz val="11"/>
        <color rgb="FF0000FF"/>
        <rFont val="Arial"/>
        <charset val="0"/>
      </rPr>
      <t>+PVC</t>
    </r>
    <r>
      <rPr>
        <sz val="11"/>
        <color rgb="FF0000FF"/>
        <rFont val="宋体"/>
        <charset val="0"/>
      </rPr>
      <t>桶</t>
    </r>
    <r>
      <rPr>
        <sz val="11"/>
        <color rgb="FF0000FF"/>
        <rFont val="Arial"/>
        <charset val="0"/>
      </rPr>
      <t xml:space="preserve"> + </t>
    </r>
    <r>
      <rPr>
        <sz val="11"/>
        <color rgb="FF0000FF"/>
        <rFont val="宋体"/>
        <charset val="0"/>
      </rPr>
      <t>客供价格贴纸，出口美国</t>
    </r>
    <r>
      <rPr>
        <sz val="11"/>
        <color rgb="FF0000FF"/>
        <rFont val="Arial"/>
        <charset val="0"/>
      </rPr>
      <t xml:space="preserve"> , </t>
    </r>
    <r>
      <rPr>
        <sz val="11"/>
        <color rgb="FF0000FF"/>
        <rFont val="宋体"/>
        <charset val="0"/>
      </rPr>
      <t>优先使用</t>
    </r>
    <r>
      <rPr>
        <sz val="11"/>
        <color rgb="FF0000FF"/>
        <rFont val="Arial"/>
        <charset val="0"/>
      </rPr>
      <t xml:space="preserve">MA 1L </t>
    </r>
    <r>
      <rPr>
        <sz val="11"/>
        <color rgb="FF0000FF"/>
        <rFont val="宋体"/>
        <charset val="0"/>
      </rPr>
      <t>最新版本</t>
    </r>
    <r>
      <rPr>
        <sz val="11"/>
        <color rgb="FF0000FF"/>
        <rFont val="Arial"/>
        <charset val="0"/>
      </rPr>
      <t xml:space="preserve"> </t>
    </r>
    <r>
      <rPr>
        <sz val="11"/>
        <color rgb="FF0000FF"/>
        <rFont val="宋体"/>
        <charset val="0"/>
      </rPr>
      <t>。</t>
    </r>
    <r>
      <rPr>
        <sz val="11"/>
        <color rgb="FF0000FF"/>
        <rFont val="Arial"/>
        <charset val="0"/>
      </rPr>
      <t xml:space="preserve">
Remark: 1.ZURU MA UPC </t>
    </r>
    <r>
      <rPr>
        <sz val="11"/>
        <color rgb="FF0000FF"/>
        <rFont val="宋体"/>
        <charset val="0"/>
      </rPr>
      <t>收缩膜</t>
    </r>
    <r>
      <rPr>
        <sz val="11"/>
        <color rgb="FF0000FF"/>
        <rFont val="Arial"/>
        <charset val="0"/>
      </rPr>
      <t>+</t>
    </r>
    <r>
      <rPr>
        <sz val="11"/>
        <color rgb="FF0000FF"/>
        <rFont val="宋体"/>
        <charset val="0"/>
      </rPr>
      <t>客版铜版纸</t>
    </r>
    <r>
      <rPr>
        <sz val="11"/>
        <color rgb="FF0000FF"/>
        <rFont val="Arial"/>
        <charset val="0"/>
      </rPr>
      <t>+PVC</t>
    </r>
    <r>
      <rPr>
        <sz val="11"/>
        <color rgb="FF0000FF"/>
        <rFont val="宋体"/>
        <charset val="0"/>
      </rPr>
      <t>桶</t>
    </r>
    <r>
      <rPr>
        <sz val="11"/>
        <color rgb="FF0000FF"/>
        <rFont val="Arial"/>
        <charset val="0"/>
      </rPr>
      <t xml:space="preserve"> + </t>
    </r>
    <r>
      <rPr>
        <sz val="11"/>
        <color rgb="FF0000FF"/>
        <rFont val="宋体"/>
        <charset val="0"/>
      </rPr>
      <t>客供价格贴纸，出口美国</t>
    </r>
    <r>
      <rPr>
        <sz val="11"/>
        <color rgb="FF0000FF"/>
        <rFont val="Arial"/>
        <charset val="0"/>
      </rPr>
      <t xml:space="preserve"> , </t>
    </r>
    <r>
      <rPr>
        <sz val="11"/>
        <color rgb="FF0000FF"/>
        <rFont val="宋体"/>
        <charset val="0"/>
      </rPr>
      <t>优先使用</t>
    </r>
    <r>
      <rPr>
        <sz val="11"/>
        <color rgb="FF0000FF"/>
        <rFont val="Arial"/>
        <charset val="0"/>
      </rPr>
      <t xml:space="preserve">MA 1L </t>
    </r>
    <r>
      <rPr>
        <sz val="11"/>
        <color rgb="FF0000FF"/>
        <rFont val="宋体"/>
        <charset val="0"/>
      </rPr>
      <t>最新版本</t>
    </r>
    <r>
      <rPr>
        <sz val="11"/>
        <color rgb="FF0000FF"/>
        <rFont val="Arial"/>
        <charset val="0"/>
      </rPr>
      <t xml:space="preserve"> </t>
    </r>
    <r>
      <rPr>
        <sz val="11"/>
        <color rgb="FF0000FF"/>
        <rFont val="宋体"/>
        <charset val="0"/>
      </rPr>
      <t>。</t>
    </r>
    <r>
      <rPr>
        <sz val="11"/>
        <color rgb="FF0000FF"/>
        <rFont val="Arial"/>
        <charset val="0"/>
      </rPr>
      <t xml:space="preserve">
2.</t>
    </r>
    <r>
      <rPr>
        <sz val="11"/>
        <color rgb="FF0000FF"/>
        <rFont val="宋体"/>
        <charset val="0"/>
      </rPr>
      <t>价格贴纸位于包装正面右下角，不挡住重要信息即可，可适当调整</t>
    </r>
    <r>
      <rPr>
        <sz val="11"/>
        <color rgb="FF0000FF"/>
        <rFont val="Arial"/>
        <charset val="0"/>
      </rPr>
      <t xml:space="preserve">
</t>
    </r>
    <r>
      <rPr>
        <sz val="11"/>
        <color rgb="FF0000FF"/>
        <rFont val="宋体"/>
        <charset val="0"/>
      </rPr>
      <t>，价格贴纸由跟单提供。</t>
    </r>
    <r>
      <rPr>
        <sz val="11"/>
        <color rgb="FF0000FF"/>
        <rFont val="Arial"/>
        <charset val="0"/>
      </rPr>
      <t xml:space="preserve">
3.</t>
    </r>
    <r>
      <rPr>
        <sz val="11"/>
        <color rgb="FF0000FF"/>
        <rFont val="宋体"/>
        <charset val="0"/>
      </rPr>
      <t>标准日期码格式，产品和包装必须有日期码</t>
    </r>
    <r>
      <rPr>
        <sz val="11"/>
        <color rgb="FF0000FF"/>
        <rFont val="Arial"/>
        <charset val="0"/>
      </rPr>
      <t xml:space="preserve"> </t>
    </r>
    <r>
      <rPr>
        <sz val="11"/>
        <color rgb="FF0000FF"/>
        <rFont val="宋体"/>
        <charset val="0"/>
      </rPr>
      <t>。</t>
    </r>
    <r>
      <rPr>
        <sz val="11"/>
        <color rgb="FF0000FF"/>
        <rFont val="Arial"/>
        <charset val="0"/>
      </rPr>
      <t xml:space="preserve">
4.</t>
    </r>
    <r>
      <rPr>
        <sz val="11"/>
        <color rgb="FF0000FF"/>
        <rFont val="宋体"/>
        <charset val="0"/>
      </rPr>
      <t>同个产品同个货期不可出现不同的包装。</t>
    </r>
    <r>
      <rPr>
        <sz val="11"/>
        <color rgb="FF0000FF"/>
        <rFont val="Arial"/>
        <charset val="0"/>
      </rPr>
      <t xml:space="preserve">
5. </t>
    </r>
    <r>
      <rPr>
        <sz val="11"/>
        <color rgb="FF0000FF"/>
        <rFont val="宋体"/>
        <charset val="0"/>
      </rPr>
      <t>跟单提供</t>
    </r>
    <r>
      <rPr>
        <sz val="11"/>
        <color rgb="FF0000FF"/>
        <rFont val="Arial"/>
        <charset val="0"/>
      </rPr>
      <t>ROSS</t>
    </r>
    <r>
      <rPr>
        <sz val="11"/>
        <color rgb="FF0000FF"/>
        <rFont val="宋体"/>
        <charset val="0"/>
      </rPr>
      <t>通用的箱唛模版，工厂按实际</t>
    </r>
    <r>
      <rPr>
        <sz val="11"/>
        <color rgb="FF0000FF"/>
        <rFont val="Arial"/>
        <charset val="0"/>
      </rPr>
      <t>45 PO</t>
    </r>
    <r>
      <rPr>
        <sz val="11"/>
        <color rgb="FF0000FF"/>
        <rFont val="宋体"/>
        <charset val="0"/>
      </rPr>
      <t>上客户</t>
    </r>
    <r>
      <rPr>
        <sz val="11"/>
        <color rgb="FF0000FF"/>
        <rFont val="Arial"/>
        <charset val="0"/>
      </rPr>
      <t>PO/Item</t>
    </r>
    <r>
      <rPr>
        <sz val="11"/>
        <color rgb="FF0000FF"/>
        <rFont val="宋体"/>
        <charset val="0"/>
      </rPr>
      <t>号</t>
    </r>
    <r>
      <rPr>
        <sz val="11"/>
        <color rgb="FF0000FF"/>
        <rFont val="Arial"/>
        <charset val="0"/>
      </rPr>
      <t>/</t>
    </r>
    <r>
      <rPr>
        <sz val="11"/>
        <color rgb="FF0000FF"/>
        <rFont val="宋体"/>
        <charset val="0"/>
      </rPr>
      <t>装箱数</t>
    </r>
    <r>
      <rPr>
        <sz val="11"/>
        <color rgb="FF0000FF"/>
        <rFont val="Arial"/>
        <charset val="0"/>
      </rPr>
      <t xml:space="preserve"> </t>
    </r>
    <r>
      <rPr>
        <sz val="11"/>
        <color rgb="FF0000FF"/>
        <rFont val="宋体"/>
        <charset val="0"/>
      </rPr>
      <t>提供箱唛排版来确认。</t>
    </r>
    <r>
      <rPr>
        <sz val="11"/>
        <color rgb="FF0000FF"/>
        <rFont val="Arial"/>
        <charset val="0"/>
      </rPr>
      <t xml:space="preserve">
6. PVC </t>
    </r>
    <r>
      <rPr>
        <sz val="11"/>
        <color rgb="FF0000FF"/>
        <rFont val="宋体"/>
        <charset val="0"/>
      </rPr>
      <t>桶中球不能出现完全相同的</t>
    </r>
    <r>
      <rPr>
        <sz val="11"/>
        <color rgb="FF0000FF"/>
        <rFont val="Arial"/>
        <charset val="0"/>
      </rPr>
      <t xml:space="preserve">ASSORTMENT </t>
    </r>
    <r>
      <rPr>
        <sz val="11"/>
        <color rgb="FF0000FF"/>
        <rFont val="宋体"/>
        <charset val="0"/>
      </rPr>
      <t>，</t>
    </r>
    <r>
      <rPr>
        <sz val="11"/>
        <color rgb="FF0000FF"/>
        <rFont val="Arial"/>
        <charset val="0"/>
      </rPr>
      <t xml:space="preserve"> </t>
    </r>
    <r>
      <rPr>
        <sz val="11"/>
        <color rgb="FF0000FF"/>
        <rFont val="宋体"/>
        <charset val="0"/>
      </rPr>
      <t>即同一个</t>
    </r>
    <r>
      <rPr>
        <sz val="11"/>
        <color rgb="FF0000FF"/>
        <rFont val="Arial"/>
        <charset val="0"/>
      </rPr>
      <t xml:space="preserve">PVC </t>
    </r>
    <r>
      <rPr>
        <sz val="11"/>
        <color rgb="FF0000FF"/>
        <rFont val="宋体"/>
        <charset val="0"/>
      </rPr>
      <t>中球里的</t>
    </r>
    <r>
      <rPr>
        <sz val="11"/>
        <color rgb="FF0000FF"/>
        <rFont val="Arial"/>
        <charset val="0"/>
      </rPr>
      <t xml:space="preserve">ASSORTMENT </t>
    </r>
    <r>
      <rPr>
        <sz val="11"/>
        <color rgb="FF0000FF"/>
        <rFont val="宋体"/>
        <charset val="0"/>
      </rPr>
      <t>需要不同。</t>
    </r>
    <r>
      <rPr>
        <sz val="11"/>
        <color rgb="FF0000FF"/>
        <rFont val="Arial"/>
        <charset val="0"/>
      </rPr>
      <t xml:space="preserve"> </t>
    </r>
    <r>
      <rPr>
        <sz val="11"/>
        <color rgb="FF0000FF"/>
        <rFont val="宋体"/>
        <charset val="0"/>
      </rPr>
      <t>以免消费者失望。</t>
    </r>
    <r>
      <rPr>
        <sz val="11"/>
        <color rgb="FF0000FF"/>
        <rFont val="Arial"/>
        <charset val="0"/>
      </rPr>
      <t xml:space="preserve">
7.PVC </t>
    </r>
    <r>
      <rPr>
        <sz val="11"/>
        <color rgb="FF0000FF"/>
        <rFont val="宋体"/>
        <charset val="0"/>
      </rPr>
      <t>桶上加上</t>
    </r>
    <r>
      <rPr>
        <sz val="11"/>
        <color rgb="FF0000FF"/>
        <rFont val="Arial"/>
        <charset val="0"/>
      </rPr>
      <t xml:space="preserve"> MINI BRANDS </t>
    </r>
    <r>
      <rPr>
        <sz val="11"/>
        <color rgb="FF0000FF"/>
        <rFont val="宋体"/>
        <charset val="0"/>
      </rPr>
      <t>的</t>
    </r>
    <r>
      <rPr>
        <sz val="11"/>
        <color rgb="FF0000FF"/>
        <rFont val="Arial"/>
        <charset val="0"/>
      </rPr>
      <t xml:space="preserve">LOGO </t>
    </r>
    <r>
      <rPr>
        <sz val="11"/>
        <color rgb="FF0000FF"/>
        <rFont val="宋体"/>
        <charset val="0"/>
      </rPr>
      <t>贴纸</t>
    </r>
    <r>
      <rPr>
        <sz val="11"/>
        <color rgb="FF0000FF"/>
        <rFont val="Arial"/>
        <charset val="0"/>
      </rPr>
      <t xml:space="preserve"> </t>
    </r>
    <r>
      <rPr>
        <sz val="11"/>
        <color rgb="FF0000FF"/>
        <rFont val="宋体"/>
        <charset val="0"/>
      </rPr>
      <t>（</t>
    </r>
    <r>
      <rPr>
        <sz val="11"/>
        <color rgb="FF0000FF"/>
        <rFont val="Arial"/>
        <charset val="0"/>
      </rPr>
      <t xml:space="preserve"> ZURU </t>
    </r>
    <r>
      <rPr>
        <sz val="11"/>
        <color rgb="FF0000FF"/>
        <rFont val="宋体"/>
        <charset val="0"/>
      </rPr>
      <t>统一要求的）</t>
    </r>
    <r>
      <rPr>
        <sz val="11"/>
        <color rgb="FF0000FF"/>
        <rFont val="Arial"/>
        <charset val="0"/>
      </rPr>
      <t xml:space="preserve">
8.</t>
    </r>
    <r>
      <rPr>
        <sz val="11"/>
        <color rgb="FF0000FF"/>
        <rFont val="宋体"/>
        <charset val="0"/>
      </rPr>
      <t>收缩膜可使用标版带</t>
    </r>
    <r>
      <rPr>
        <sz val="11"/>
        <color rgb="FF0000FF"/>
        <rFont val="Arial"/>
        <charset val="0"/>
      </rPr>
      <t>UPC</t>
    </r>
    <r>
      <rPr>
        <sz val="11"/>
        <color rgb="FF0000FF"/>
        <rFont val="宋体"/>
        <charset val="0"/>
      </rPr>
      <t>条码</t>
    </r>
    <r>
      <rPr>
        <sz val="11"/>
        <color rgb="FF0000FF"/>
        <rFont val="Arial"/>
        <charset val="0"/>
      </rPr>
      <t>MA</t>
    </r>
    <r>
      <rPr>
        <sz val="11"/>
        <color rgb="FF0000FF"/>
        <rFont val="宋体"/>
        <charset val="0"/>
      </rPr>
      <t>，无需白色贴纸覆盖。</t>
    </r>
    <r>
      <rPr>
        <sz val="11"/>
        <color rgb="FF0000FF"/>
        <rFont val="Arial"/>
        <charset val="0"/>
      </rPr>
      <t xml:space="preserve">
</t>
    </r>
  </si>
  <si>
    <t>88384-11.28</t>
  </si>
  <si>
    <t>按实单</t>
  </si>
  <si>
    <t>60X298660</t>
  </si>
  <si>
    <t>4500147274-20</t>
  </si>
  <si>
    <t>11/25 第三方</t>
  </si>
  <si>
    <t>日期码格式：ZURU INC(BVI) 标准格式 日期：按实际生产日期
Packaging Info: 1. ZURU MA UPC版本，出口美国.
Remark: 2. 日期跟踪码：产品包装及产品本身都必须有日期跟踪码，并且确保两者的日期跟踪码要一致；ZURU标准格式日期码(请自行调整具体年月日生产期，但不能为周
末）。
3. 大货样
##77555GQ1 签样同旧单4500131931,但如订单最终出货有物料变更，须提前告知跟单决定是否重新寄签样。
样板一套我们将给到美国HEB，两套寄到以下深圳利丰地址，到时利丰会回签一套用于第三方100%大货验货。
回签的样板工厂需要长期保存好，只要产品没更新每次的第三方验货都是用这套样板做参考不再走客户签样流程。
* 一套样板寄到以下地址
深圳雨禾伟业实业有限公司
地址：广东省深圳市罗湖区东门南路1006号文锦渡口岸大厦B栋7楼
收件人：Elsa
电话：0755 6688 1988 Ext3337
*2套寄到以下地址：
Li Fung　
深圳市福田区绒花路8号深福保大厦附楼3楼。
收件人： Yoland Dai　电话：+0755 8825 3756
4. 验货+ 抽板 （同一天进行）
预约11月25日第三方（利丰）到工厂做100%大货现场验货和抽板，验货需打印EPM出来跟客户回签样板供第三方验货参考。
PS:EPM是跟单提供。
抽板：
利丰验货员现场针对指定款随机抽板6PCS， 工厂需把抽板寄到以下MTS 地址做测试，测试通过后才能出货；如产品有油漆的工厂需额外准备5G/色的油漆涂在同材
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出货配比：ZURU 标版配比
Order Modifiable Records
Revision # Date: Comment:
1 10-17-2024 REV.1 按照NPD通知#77555GQ1保持出带UV胶+旧包装版本
2 10-17-2024 REV.2 更新订单备注1，# 77625GQ1须加“限制上架贴纸“</t>
  </si>
  <si>
    <t>88638-12.18</t>
  </si>
  <si>
    <t>4500147334-10</t>
  </si>
  <si>
    <t>11/25第三方</t>
  </si>
  <si>
    <t>12/2 截SI</t>
  </si>
  <si>
    <t>贴纸翻单136743</t>
  </si>
  <si>
    <t>日期码格式：ZURU INC(BVI) 标准格式 日期：按实际生产日期
Packaging Info: 77555: MA 1L 收缩膜+EAN条码贴纸+德语警语贴纸+MA 5L 收藏指南+多语纸袋 (资料翻单#4500136743)
Remark: 1.此单出欧洲要求：微塑料需符合法规，电池符合欧洲法规要求(如有)
2. 此客户要求：化学品无硼无香。
3. 外箱上下需加保护卡，以防开箱时产品被划破。（保护卡需要时整面）
4. 此单在出货前3周提供大货样品给Rossmann德国客人安排第三方验货。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9.此单出德国 。</t>
  </si>
  <si>
    <t>Shirley Zhou</t>
  </si>
  <si>
    <t>88424-12.2</t>
  </si>
  <si>
    <t>4500146749-40</t>
  </si>
  <si>
    <t>需要补验货申请</t>
  </si>
  <si>
    <t>12/4 截SI</t>
  </si>
  <si>
    <t>进口商贴纸（翻单4500131615）</t>
  </si>
  <si>
    <t>日期码格式：ZURU INC(BVI) 标准格式 日期：按实际生产日期
Packaging Info:
77555SK1: MA EAN 3L+ 1 进口商贴纸（翻单4500131615）+3L MA SK
Remark: 1/ 配比+产品信息：
77555SK1:Contains UV Glue
2/ 产品和包装要求无硼无香，包装不能含有PVC
3/ 如有微塑料，必须合规欧洲标准，闪粉也是微塑料的一种，目前仅接受三张方式
1.去除，2.用可降解材料，和3. 永久封印在固体。
4/ 如带电池出货，请注意电池标志需要符合欧洲新规(EU) 2023-1542</t>
  </si>
  <si>
    <t>88455-12.4</t>
  </si>
  <si>
    <t>4500148250-40</t>
  </si>
  <si>
    <t>12/1预计截SI</t>
  </si>
  <si>
    <t>10、29进口商贴纸</t>
  </si>
  <si>
    <t>日期码格式：ZURU INC(BVI) 标准格式 日期：按实际生产日期
Packaging Info:
77555GQ2：MA 3L EAN包装 +1进口商贴纸 + MA 3L PDQ
Remark: 1/ 产品信息+配比：
2/ 产品和包装要求无硼无香，包装不能含有PVC
3/ 如有微塑料，必须合规欧洲标准，闪粉也是微塑料的一种，目前仅接受三张方式1.去除，2.用可降解材料，和3. 永久封印在固体。
4/ 如带电池出货，请注意电池标志需要符合欧洲新规(EU) 2023-1542</t>
  </si>
  <si>
    <t>88489-12.6</t>
  </si>
  <si>
    <t>4500147686-10</t>
  </si>
  <si>
    <t>德国callout贴纸/荷兰警告语翻#4500125672</t>
  </si>
  <si>
    <t>日期码格式：ZURU INC(BVI) 标准格式 日期：按实际生产日期
Packaging Info: 77555GQ2: 最新MA 3L收缩膜+德国callout贴纸/荷兰警告语+MA 5L收藏指南+MA3LPDQ，贴纸以及位置图翻#4500125672
EAN#4894680033429
Remark: 1. 此单出德国，需要满足Zuru Standard欧洲标准测试要求；
2. 请准时出货，推期会有罚款；
3. 需要符合欧洲标准不能含有闪粉和微塑料，否则不符合法规会有客诉产生
4 所有电子产品身上需要加字唛，为ZURU FRANCE 地址 (如无电子产品，或者产品布标有此地址，可忽略此信息)
ZURU France 1/3, Rue d'Argenteuil 95210 SAINT-GRATIEN, FRANCE
5 标准配比</t>
  </si>
  <si>
    <t>Jade Wang</t>
  </si>
  <si>
    <t>88479-12.5</t>
  </si>
  <si>
    <t>4500147832-40</t>
  </si>
  <si>
    <t>12/8 截SI</t>
  </si>
  <si>
    <t>11/5警语贴纸</t>
  </si>
  <si>
    <t>日期码格式：ZURU INC(BVI) 标准格式 日期：按实际生产日期
Packaging Info:
77555GQ1-3L EAN包装+警语贴纸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7, Item-EAN
77555GQ1 4894680033429</t>
  </si>
  <si>
    <t>SD50</t>
  </si>
  <si>
    <t>88537-12.11</t>
  </si>
  <si>
    <t>0871258905
ELWOOD</t>
  </si>
  <si>
    <t>4500149334-20</t>
  </si>
  <si>
    <t>11/26 BV</t>
  </si>
  <si>
    <t>11/27 截仓</t>
  </si>
  <si>
    <t>11/4 RFID贴纸</t>
  </si>
  <si>
    <t>日期码格式：ZURU DGYYYYMMDD CHINA(日期避开周末和法定节假日即可） 日期：按实际生产日期
Packaging Info: 77555SLB-S002
1.包装要求：
MA 1L收缩膜+ 客版 收藏指南+客版 1L PDQ，翻单：4500129394
每pcs产品上要贴1张RFID贴纸，贴纸由ZURU提供，贴纸位置请严格按照我们签回的签板；
Remark: 77555SLB-S002
1.包装要求：
MA 1L收缩膜+ 客版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77555SLB-S002:1152pcs/96CTN/Slip Sheet</t>
  </si>
  <si>
    <t>88383-11.28</t>
  </si>
  <si>
    <t>10/29 已放</t>
  </si>
  <si>
    <t>0871258906
RIDGEVILLE SC</t>
  </si>
  <si>
    <t>4500149334-30</t>
  </si>
  <si>
    <t>12/10 截SI</t>
  </si>
  <si>
    <t>88550-12.11</t>
  </si>
  <si>
    <t>0871258918
EASTVALE</t>
  </si>
  <si>
    <t>4500149334-40</t>
  </si>
  <si>
    <t>88399-11.30</t>
  </si>
  <si>
    <t>4500148473-10</t>
  </si>
  <si>
    <t>11/27 交仓</t>
  </si>
  <si>
    <t>11/4 SSCC Label</t>
  </si>
  <si>
    <t>88382-11.28</t>
  </si>
  <si>
    <t>4500148472-10</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</si>
  <si>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</si>
  <si>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88381-11.28</t>
  </si>
  <si>
    <t>4500147955-40</t>
  </si>
  <si>
    <t>11/4客供价格贴纸</t>
  </si>
  <si>
    <t>日期码格式：ZURU INC(BVI)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6.收缩膜可使用标版带UPC条码MA，无需白色贴纸覆盖。</t>
  </si>
  <si>
    <t>88394-11.29</t>
  </si>
  <si>
    <t>4500148281-20</t>
  </si>
  <si>
    <t>日期码格式：ZURU INC(BVI) 标准格式 日期：按实际生产日期
Packaging Info: 1. 包材：ZURU 最新 MA UPC 1L 版本，出口美国;
Remark: 2.日期跟踪码：产品包装及产品本身都必须有日期跟踪码，并且确保两者的日期跟踪码要一致；ZURU标准格式日期码(请自行调整具体年月日生产期，但不能为末 ）
。
3. 出货配比：ZURU 标版配比</t>
  </si>
  <si>
    <t>88398-11.30</t>
  </si>
  <si>
    <t>4500147530-30</t>
  </si>
  <si>
    <t>12/5 交仓</t>
  </si>
  <si>
    <t>10、28</t>
  </si>
  <si>
    <t>日期码格式：ZURU INC(BVI) 标准格式 日期：按实际生产日期
Packaging Info:
Remark:
3.77555SLB
77555GQ1-S002：MA最新1L UPC包装
UPC#193052064264, 请先检查条码是否正确再安排做货；
Slip sheet:13pcs/PDQ/CTN 15*5H=75CTN/SLB=975pcs/Slip Sheet,一共需要2套slip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t>
  </si>
  <si>
    <t>88520-12.9</t>
  </si>
  <si>
    <t>777 5JAN25</t>
  </si>
  <si>
    <t>4500148213-80</t>
  </si>
  <si>
    <t>12/17 截SI</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</si>
  <si>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1. MA 1LUPC</t>
    </r>
    <r>
      <rPr>
        <sz val="11"/>
        <color rgb="FF0000FF"/>
        <rFont val="宋体"/>
        <charset val="0"/>
      </rPr>
      <t>包装，各款的条码如下，请先检查条码是否正确再安排做货，如有问题请告知</t>
    </r>
    <r>
      <rPr>
        <sz val="11"/>
        <color rgb="FF0000FF"/>
        <rFont val="Arial"/>
        <charset val="0"/>
      </rPr>
      <t xml:space="preserve">
77555GQ2-S003:193052064264
2.</t>
    </r>
    <r>
      <rPr>
        <sz val="11"/>
        <color rgb="FF0000FF"/>
        <rFont val="宋体"/>
        <charset val="0"/>
      </rPr>
      <t>配比跟</t>
    </r>
    <r>
      <rPr>
        <sz val="11"/>
        <color rgb="FF0000FF"/>
        <rFont val="Arial"/>
        <charset val="0"/>
      </rPr>
      <t>MA
Remark: 1.</t>
    </r>
    <r>
      <rPr>
        <sz val="11"/>
        <color rgb="FF0000FF"/>
        <rFont val="宋体"/>
        <charset val="0"/>
      </rPr>
      <t>产品及包装需要印</t>
    </r>
    <r>
      <rPr>
        <sz val="11"/>
        <color rgb="FF0000FF"/>
        <rFont val="Arial"/>
        <charset val="0"/>
      </rPr>
      <t>UKCA</t>
    </r>
    <r>
      <rPr>
        <sz val="11"/>
        <color rgb="FF0000FF"/>
        <rFont val="宋体"/>
        <charset val="0"/>
      </rPr>
      <t>图标，包装需要有</t>
    </r>
    <r>
      <rPr>
        <sz val="11"/>
        <color rgb="FF0000FF"/>
        <rFont val="Arial"/>
        <charset val="0"/>
      </rPr>
      <t>ZURU UK LTD/ZURU France</t>
    </r>
    <r>
      <rPr>
        <sz val="11"/>
        <color rgb="FF0000FF"/>
        <rFont val="宋体"/>
        <charset val="0"/>
      </rPr>
      <t>地址信息，</t>
    </r>
    <r>
      <rPr>
        <sz val="11"/>
        <color rgb="FF0000FF"/>
        <rFont val="Arial"/>
        <charset val="0"/>
      </rPr>
      <t>QC</t>
    </r>
    <r>
      <rPr>
        <sz val="11"/>
        <color rgb="FF0000FF"/>
        <rFont val="宋体"/>
        <charset val="0"/>
      </rPr>
      <t>同事请核查，如有问题与跟单确认。</t>
    </r>
    <r>
      <rPr>
        <sz val="11"/>
        <color rgb="FF0000FF"/>
        <rFont val="Arial"/>
        <charset val="0"/>
      </rPr>
      <t xml:space="preserve">
2. </t>
    </r>
    <r>
      <rPr>
        <sz val="11"/>
        <color rgb="FF0000FF"/>
        <rFont val="宋体"/>
        <charset val="0"/>
      </rPr>
      <t>需要符合欧洲标准不能含有闪粉和微塑料，否则不和法规会有客诉产生</t>
    </r>
  </si>
  <si>
    <t>88601-12.16</t>
  </si>
  <si>
    <t>0871258903
MOBILE</t>
  </si>
  <si>
    <t>4500149334-10</t>
  </si>
  <si>
    <t>11/29 BV</t>
  </si>
  <si>
    <t>88436-12.3</t>
  </si>
  <si>
    <t>0871258926
HOUSTON</t>
  </si>
  <si>
    <t>4500149334-50</t>
  </si>
  <si>
    <t>12/4 截仓</t>
  </si>
  <si>
    <t>88506-12.6</t>
  </si>
  <si>
    <t>0871258927
SUFFOLK</t>
  </si>
  <si>
    <t>4500149334-60</t>
  </si>
  <si>
    <t>12/11 截SI</t>
  </si>
  <si>
    <t>88481-12.5</t>
  </si>
  <si>
    <t>24-0006</t>
  </si>
  <si>
    <t>4500148987-20</t>
  </si>
  <si>
    <t>进口商贴纸翻单4500138804</t>
  </si>
  <si>
    <t>日期码格式：ZURU INC(BVI) 标准格式 日期：按实际生产日期
Packaging Info: MA UPC包装（优先1L)+1张进口商贴纸
77555GQ2贴纸AW、位置图翻单4500138804
Remark:</t>
  </si>
  <si>
    <t>88535-12.10</t>
  </si>
  <si>
    <t>2025ZURU05</t>
  </si>
  <si>
    <t>4500148922-60</t>
  </si>
  <si>
    <t>12/9截SI</t>
  </si>
  <si>
    <t>10、30</t>
  </si>
  <si>
    <t>11/7UPC贴纸</t>
  </si>
  <si>
    <t>日期码格式： 标准格式 日期：按实际生产日期
Packaging Info:77555GQ1 MA 多语EAN+UPC贴纸UPC号码193052064264
Remark: "出加拿大
Zuru验货.日期跟踪码：产品外包装及产品本身都必须有日期跟踪码，ZURU标准格式日期码"</t>
  </si>
  <si>
    <t>88480-12.5</t>
  </si>
  <si>
    <t>4500148687-1
：FB12147</t>
  </si>
  <si>
    <t>4500148687-10</t>
  </si>
  <si>
    <t>12/3 截SI</t>
  </si>
  <si>
    <t>条码贴翻订单4500144795</t>
  </si>
  <si>
    <t>日期码格式：ZURU INC(BVI) 标准格式 日期：按实际生产日期
Packaging Info: 77555GQ1：MA最新1L配套包装+客户EAN条码贴一张覆盖ZURU 原条码，条码按订单显示为准 ，请先检查包装条码是否正确再安排做货。条码贴翻订单4500144795。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(不用ZURU条码，使用客户提供的50开头EAN条码)，请安排生产前先核对 ，有问题请提出。
*所有产品按符合欧洲标准走货，需要是不含微塑料版本 。
*涉及到硼的，如可选择情况下应使用低硼版本 （slime 类别低硼一般低于300ppm)，无选择的应与跟单复核再安排</t>
  </si>
  <si>
    <t>88783-12.30</t>
  </si>
  <si>
    <t>4500147832-50</t>
  </si>
  <si>
    <t>日期码格式：ZURU INC(BVI) 标准格式 日期：按实际生产日期
Packaging Info:
77555GQ2-3L EAN包装+警语贴纸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7, Item-EAN
77555GQ2 4894680033429</t>
  </si>
  <si>
    <t>Meijer客户PO2
16323666</t>
  </si>
  <si>
    <t>4500144981-40</t>
  </si>
  <si>
    <t>9/13 UPC贴纸</t>
  </si>
  <si>
    <r>
      <rPr>
        <sz val="11"/>
        <color rgb="FF0000FF"/>
        <rFont val="宋体"/>
        <charset val="0"/>
      </rPr>
      <t>日期码格式：</t>
    </r>
    <r>
      <rPr>
        <sz val="11"/>
        <color rgb="FF0000FF"/>
        <rFont val="Arial"/>
        <charset val="0"/>
      </rPr>
      <t xml:space="preserve">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1. MA 1L </t>
    </r>
    <r>
      <rPr>
        <sz val="11"/>
        <color rgb="FF0000FF"/>
        <rFont val="宋体"/>
        <charset val="0"/>
      </rPr>
      <t>包装</t>
    </r>
    <r>
      <rPr>
        <sz val="11"/>
        <color rgb="FF0000FF"/>
        <rFont val="Arial"/>
        <charset val="0"/>
      </rPr>
      <t xml:space="preserve">
2. </t>
    </r>
    <r>
      <rPr>
        <sz val="11"/>
        <color rgb="FF0000FF"/>
        <rFont val="宋体"/>
        <charset val="0"/>
      </rPr>
      <t>客人指定箱唛排版</t>
    </r>
    <r>
      <rPr>
        <sz val="11"/>
        <color rgb="FF0000FF"/>
        <rFont val="Arial"/>
        <charset val="0"/>
      </rPr>
      <t xml:space="preserve">
Remark: </t>
    </r>
    <r>
      <rPr>
        <sz val="11"/>
        <color rgb="FF0000FF"/>
        <rFont val="宋体"/>
        <charset val="0"/>
      </rPr>
      <t>出货前</t>
    </r>
    <r>
      <rPr>
        <sz val="11"/>
        <color rgb="FF0000FF"/>
        <rFont val="Arial"/>
        <charset val="0"/>
      </rPr>
      <t xml:space="preserve"> Zuru QC </t>
    </r>
    <r>
      <rPr>
        <sz val="11"/>
        <color rgb="FF0000FF"/>
        <rFont val="宋体"/>
        <charset val="0"/>
      </rPr>
      <t>验货</t>
    </r>
  </si>
  <si>
    <t>Minny Peng</t>
  </si>
  <si>
    <t>88507-12.6</t>
  </si>
  <si>
    <t>Meijer客户PO2
16323658</t>
  </si>
  <si>
    <t>4500145013-40</t>
  </si>
  <si>
    <t>88459-12.4</t>
  </si>
  <si>
    <t>4500145367-10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</si>
  <si>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此订单出AKL</t>
  </si>
  <si>
    <t>88713-12.25</t>
  </si>
  <si>
    <t>4500145369-10</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</si>
  <si>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 此订单出LYT</t>
  </si>
  <si>
    <t>88551-12.11</t>
  </si>
  <si>
    <t>4500149722-30</t>
  </si>
  <si>
    <t>12/25 开仓</t>
  </si>
  <si>
    <t>Iris Yuan</t>
  </si>
  <si>
    <t>88733-12.26</t>
  </si>
  <si>
    <t>Wonderland Toys Inc DBA The Zoofy G</t>
  </si>
  <si>
    <t>4500147954-10</t>
  </si>
  <si>
    <t>12/15 截SI</t>
  </si>
  <si>
    <t>日期码格式：ZURU INC(BVI) 标准格式 日期：按实际生产日期
Packaging Info: 1. 出口美国，MA UPC 版本包装，优先1L。
Remark: 2. Zuru QC 验货即可。</t>
  </si>
  <si>
    <t>Abby Mai, LluviaZeng</t>
  </si>
  <si>
    <t>88573-12.13</t>
  </si>
  <si>
    <t>COMERCIALIZADORA MEXICO AMERICANA S</t>
  </si>
  <si>
    <t>SUPERCENTER</t>
  </si>
  <si>
    <t>4500147888-70</t>
  </si>
  <si>
    <t>迷你房子25pcsGQ2*2/箱-干燥剂</t>
  </si>
  <si>
    <t>有第三方监柜，至少多备一套完整的物料用于监柜</t>
  </si>
  <si>
    <t>12/9 截SI 客版日期码要求：LOT+ZURU标准日期码格式</t>
  </si>
  <si>
    <t>11/6UPC条码贴纸+进口商贴纸</t>
  </si>
  <si>
    <r>
      <rPr>
        <sz val="11"/>
        <color rgb="FF0000FF"/>
        <rFont val="宋体"/>
        <charset val="0"/>
      </rPr>
      <t>日期码格式：</t>
    </r>
    <r>
      <rPr>
        <sz val="11"/>
        <color rgb="FF0000FF"/>
        <rFont val="Arial"/>
        <charset val="0"/>
      </rPr>
      <t xml:space="preserve">LOTDGYYYYMMDD </t>
    </r>
    <r>
      <rPr>
        <sz val="11"/>
        <color rgb="FF0000FF"/>
        <rFont val="宋体"/>
        <charset val="0"/>
      </rPr>
      <t>日期：按实际生产日期</t>
    </r>
    <r>
      <rPr>
        <sz val="11"/>
        <color rgb="FF0000FF"/>
        <rFont val="Arial"/>
        <charset val="0"/>
      </rPr>
      <t xml:space="preserve">
Packaging Info:5.77555GQ2</t>
    </r>
    <r>
      <rPr>
        <sz val="11"/>
        <color rgb="FF0000FF"/>
        <rFont val="宋体"/>
        <charset val="0"/>
      </rPr>
      <t>：</t>
    </r>
    <r>
      <rPr>
        <sz val="11"/>
        <color rgb="FF0000FF"/>
        <rFont val="Arial"/>
        <charset val="0"/>
      </rPr>
      <t xml:space="preserve"> MA 3L EAN</t>
    </r>
    <r>
      <rPr>
        <sz val="11"/>
        <color rgb="FF0000FF"/>
        <rFont val="宋体"/>
        <charset val="0"/>
      </rPr>
      <t>包装</t>
    </r>
    <r>
      <rPr>
        <sz val="11"/>
        <color rgb="FF0000FF"/>
        <rFont val="Arial"/>
        <charset val="0"/>
      </rPr>
      <t>+UPC</t>
    </r>
    <r>
      <rPr>
        <sz val="11"/>
        <color rgb="FF0000FF"/>
        <rFont val="宋体"/>
        <charset val="0"/>
      </rPr>
      <t>条码贴纸</t>
    </r>
    <r>
      <rPr>
        <sz val="11"/>
        <color rgb="FF0000FF"/>
        <rFont val="Arial"/>
        <charset val="0"/>
      </rPr>
      <t>+MA 3L PDQ</t>
    </r>
    <r>
      <rPr>
        <sz val="11"/>
        <color rgb="FF0000FF"/>
        <rFont val="宋体"/>
        <charset val="0"/>
      </rPr>
      <t>包装</t>
    </r>
    <r>
      <rPr>
        <sz val="11"/>
        <color rgb="FF0000FF"/>
        <rFont val="Arial"/>
        <charset val="0"/>
      </rPr>
      <t xml:space="preserve">+MA </t>
    </r>
    <r>
      <rPr>
        <sz val="11"/>
        <color rgb="FF0000FF"/>
        <rFont val="宋体"/>
        <charset val="0"/>
      </rPr>
      <t>多语收藏指南</t>
    </r>
    <r>
      <rPr>
        <sz val="11"/>
        <color rgb="FF0000FF"/>
        <rFont val="Arial"/>
        <charset val="0"/>
      </rPr>
      <t>+</t>
    </r>
    <r>
      <rPr>
        <sz val="11"/>
        <color rgb="FF0000FF"/>
        <rFont val="宋体"/>
        <charset val="0"/>
      </rPr>
      <t>进口商贴纸</t>
    </r>
    <r>
      <rPr>
        <sz val="11"/>
        <color rgb="FF0000FF"/>
        <rFont val="Arial"/>
        <charset val="0"/>
      </rPr>
      <t>+</t>
    </r>
    <r>
      <rPr>
        <sz val="11"/>
        <color rgb="FF0000FF"/>
        <rFont val="宋体"/>
        <charset val="0"/>
      </rPr>
      <t>箱唛</t>
    </r>
    <r>
      <rPr>
        <sz val="11"/>
        <color rgb="FF0000FF"/>
        <rFont val="Arial"/>
        <charset val="0"/>
      </rPr>
      <t xml:space="preserve">
Remark: 1. </t>
    </r>
    <r>
      <rPr>
        <sz val="11"/>
        <color rgb="FF0000FF"/>
        <rFont val="宋体"/>
        <charset val="0"/>
      </rPr>
      <t>客版日期码要求：</t>
    </r>
    <r>
      <rPr>
        <sz val="11"/>
        <color rgb="FF0000FF"/>
        <rFont val="Arial"/>
        <charset val="0"/>
      </rPr>
      <t>LOT+ZURU</t>
    </r>
    <r>
      <rPr>
        <sz val="11"/>
        <color rgb="FF0000FF"/>
        <rFont val="宋体"/>
        <charset val="0"/>
      </rPr>
      <t>标准日期码格式。东莞生产的格式：</t>
    </r>
    <r>
      <rPr>
        <sz val="11"/>
        <color rgb="FF0000FF"/>
        <rFont val="Arial"/>
        <charset val="0"/>
      </rPr>
      <t>LOTDGYYYYMMDD, DG</t>
    </r>
    <r>
      <rPr>
        <sz val="11"/>
        <color rgb="FF0000FF"/>
        <rFont val="宋体"/>
        <charset val="0"/>
      </rPr>
      <t>是东莞拼音首字母，</t>
    </r>
    <r>
      <rPr>
        <sz val="11"/>
        <color rgb="FF0000FF"/>
        <rFont val="Arial"/>
        <charset val="0"/>
      </rPr>
      <t xml:space="preserve">
YYYYMMDD</t>
    </r>
    <r>
      <rPr>
        <sz val="11"/>
        <color rgb="FF0000FF"/>
        <rFont val="宋体"/>
        <charset val="0"/>
      </rPr>
      <t>是实际的年月日，例如</t>
    </r>
    <r>
      <rPr>
        <sz val="11"/>
        <color rgb="FF0000FF"/>
        <rFont val="Arial"/>
        <charset val="0"/>
      </rPr>
      <t xml:space="preserve">(LOTDG20240920)
4. </t>
    </r>
    <r>
      <rPr>
        <sz val="11"/>
        <color rgb="FF0000FF"/>
        <rFont val="宋体"/>
        <charset val="0"/>
      </rPr>
      <t>此单有第三方监柜，至少多备一套完整的物料用于监柜，请多备料。</t>
    </r>
    <r>
      <rPr>
        <sz val="11"/>
        <color rgb="FF0000FF"/>
        <rFont val="Arial"/>
        <charset val="0"/>
      </rPr>
      <t xml:space="preserve">
5.WM</t>
    </r>
    <r>
      <rPr>
        <sz val="11"/>
        <color rgb="FF0000FF"/>
        <rFont val="宋体"/>
        <charset val="0"/>
      </rPr>
      <t>墨西哥防霉的新要求</t>
    </r>
    <r>
      <rPr>
        <sz val="11"/>
        <color rgb="FF0000FF"/>
        <rFont val="Arial"/>
        <charset val="0"/>
      </rPr>
      <t>:</t>
    </r>
    <r>
      <rPr>
        <sz val="11"/>
        <color rgb="FF0000FF"/>
        <rFont val="宋体"/>
        <charset val="0"/>
      </rPr>
      <t>货物必须在出货主箱和集装箱中按要求放置干燥剂，干燥剂指定品牌干霸</t>
    </r>
    <r>
      <rPr>
        <sz val="11"/>
        <color rgb="FF0000FF"/>
        <rFont val="Arial"/>
        <charset val="0"/>
      </rPr>
      <t xml:space="preserve">
77555GQ2: </t>
    </r>
    <r>
      <rPr>
        <sz val="11"/>
        <color rgb="FF0000FF"/>
        <rFont val="宋体"/>
        <charset val="0"/>
      </rPr>
      <t>需要在每箱放入</t>
    </r>
    <r>
      <rPr>
        <sz val="11"/>
        <color rgb="FF0000FF"/>
        <rFont val="Arial"/>
        <charset val="0"/>
      </rPr>
      <t>6</t>
    </r>
    <r>
      <rPr>
        <sz val="11"/>
        <color rgb="FF0000FF"/>
        <rFont val="宋体"/>
        <charset val="0"/>
      </rPr>
      <t>小包干燥剂，每包干燥剂重量</t>
    </r>
    <r>
      <rPr>
        <sz val="11"/>
        <color rgb="FF0000FF"/>
        <rFont val="Arial"/>
        <charset val="0"/>
      </rPr>
      <t xml:space="preserve">2-3g
</t>
    </r>
    <r>
      <rPr>
        <sz val="11"/>
        <color rgb="FF0000FF"/>
        <rFont val="宋体"/>
        <charset val="0"/>
      </rPr>
      <t>如走柜货等</t>
    </r>
    <r>
      <rPr>
        <sz val="11"/>
        <color rgb="FF0000FF"/>
        <rFont val="Arial"/>
        <charset val="0"/>
      </rPr>
      <t xml:space="preserve">loading plan </t>
    </r>
    <r>
      <rPr>
        <sz val="11"/>
        <color rgb="FF0000FF"/>
        <rFont val="宋体"/>
        <charset val="0"/>
      </rPr>
      <t>确认后再通知集装箱干燥剂数量</t>
    </r>
    <r>
      <rPr>
        <sz val="11"/>
        <color rgb="FF0000FF"/>
        <rFont val="Arial"/>
        <charset val="0"/>
      </rPr>
      <t xml:space="preserve">
</t>
    </r>
    <r>
      <rPr>
        <sz val="11"/>
        <color rgb="FF0000FF"/>
        <rFont val="宋体"/>
        <charset val="0"/>
      </rPr>
      <t>此单兴信将安排</t>
    </r>
    <r>
      <rPr>
        <sz val="11"/>
        <color rgb="FF0000FF"/>
        <rFont val="Arial"/>
        <charset val="0"/>
      </rPr>
      <t>5*40HC</t>
    </r>
    <r>
      <rPr>
        <sz val="11"/>
        <color rgb="FF0000FF"/>
        <rFont val="宋体"/>
        <charset val="0"/>
      </rPr>
      <t>，每个</t>
    </r>
    <r>
      <rPr>
        <sz val="11"/>
        <color rgb="FF0000FF"/>
        <rFont val="Arial"/>
        <charset val="0"/>
      </rPr>
      <t>40HC</t>
    </r>
    <r>
      <rPr>
        <sz val="11"/>
        <color rgb="FF0000FF"/>
        <rFont val="宋体"/>
        <charset val="0"/>
      </rPr>
      <t>需要放置</t>
    </r>
    <r>
      <rPr>
        <sz val="11"/>
        <color rgb="FF0000FF"/>
        <rFont val="Arial"/>
        <charset val="0"/>
      </rPr>
      <t>10</t>
    </r>
    <r>
      <rPr>
        <sz val="11"/>
        <color rgb="FF0000FF"/>
        <rFont val="宋体"/>
        <charset val="0"/>
      </rPr>
      <t>包干燥剂，每包干燥剂</t>
    </r>
    <r>
      <rPr>
        <sz val="11"/>
        <color rgb="FF0000FF"/>
        <rFont val="Arial"/>
        <charset val="0"/>
      </rPr>
      <t>1KG</t>
    </r>
  </si>
  <si>
    <t>88519-12.9</t>
  </si>
  <si>
    <t>0874173405
RIDGEVILLE SC</t>
  </si>
  <si>
    <t>4500150740-10</t>
  </si>
  <si>
    <t>12/9 自检</t>
  </si>
  <si>
    <t>12/24 截SI</t>
  </si>
  <si>
    <t>11/25 RFID贴纸</t>
  </si>
  <si>
    <t>88686-12.22</t>
  </si>
  <si>
    <t>0874173422
STATESBORO</t>
  </si>
  <si>
    <t>4500150740-20</t>
  </si>
  <si>
    <t>4500149492-10</t>
  </si>
  <si>
    <t>12/23 截SI</t>
  </si>
  <si>
    <t>进口商贴纸翻单4500131403</t>
  </si>
  <si>
    <t>日期码格式：ZURU INC(BVI) 标准格式 日期：按实际生产日期
Packaging Info: MA UPC包装（优先1L)+1张进口商贴纸
贴纸AW、位置图翻单4500131403
Remark:</t>
  </si>
  <si>
    <t>88712-12.25</t>
  </si>
  <si>
    <t>ESAL ENTERPRISES FZC</t>
  </si>
  <si>
    <t>沙特阿拉伯</t>
  </si>
  <si>
    <t>4500148916-70</t>
  </si>
  <si>
    <t>12/20 截SI</t>
  </si>
  <si>
    <t>进口商贴纸翻148906</t>
  </si>
  <si>
    <t>日期码格式：ZURU INC(BVI) 标准格式 日期：按实际生产日期
Packaging Info: 
77555GQ2： 1L MA包装（含G Mark)+进口商贴纸翻4500148906(含QR code, 阿拉伯警语); 贴纸上的QR code需微信可扫，扫描结果64429；MA指南/说明书；MA PDQ,
，PDQ和展示架也需要进口商贴纸翻4500148906
Remark: 77555GQ2：标准产品标准配比</t>
  </si>
  <si>
    <t>88651-12.19</t>
  </si>
  <si>
    <t>4500148906-130</t>
  </si>
  <si>
    <t>12/22 截SI</t>
  </si>
  <si>
    <t>11/01 进口商贴纸</t>
  </si>
  <si>
    <t xml:space="preserve">日期码格式：ZURU INC(BVI) 标准格式 日期：
Packaging Info: 
77555GQ2： 1L MA包装（含G Mark)+进口商贴纸翻(含QR code, 阿拉伯警语); 贴纸上的QR code需微信可扫，扫描结果64429；MA指南/说明书；MA PDQ, MA
展示架，PDQ和展示架也需要进口商贴纸
Remark: </t>
  </si>
  <si>
    <t>88795-12.31</t>
  </si>
  <si>
    <t>4500148906-140</t>
  </si>
  <si>
    <t xml:space="preserve">日期码格式：ZURU INC(BVI) 标准格式 日期：
Packaging Info: 
77555SK： 1L MA包装（含G Mark)+进口商贴纸翻(含QR code, 阿拉伯警语); 贴纸上的QR code需微信可扫，扫描结果64429；MA指南/说明书；MA PDQ, MA
展示架，PDQ和展示架也需要进口商贴纸
Remark: </t>
  </si>
  <si>
    <t>卡塔尔</t>
  </si>
  <si>
    <t>4500148795-140</t>
  </si>
  <si>
    <t>77555GQ2/77555SK： 1L MA包装（含G Mark)+进口商贴纸翻4500148906(含QR code, 阿拉伯警语); 贴纸上的QR code需微信可扫，扫描结果64429；MA指南/说明书；
 MA PDQ, MA展示架，PDQ和展示架也需要进口商贴纸翻4500148906</t>
  </si>
  <si>
    <t>88660-12.20</t>
  </si>
  <si>
    <t>4500148795-150</t>
  </si>
  <si>
    <t>RED APPLE STORES INC.</t>
  </si>
  <si>
    <t>FRE</t>
  </si>
  <si>
    <t>4500149801-10</t>
  </si>
  <si>
    <t>11、18</t>
  </si>
  <si>
    <t>11/4UPC包装</t>
  </si>
  <si>
    <t>日期码格式： 标准格式 日期：按实际生产日期
Packaging Info: 77555GQ2 MA 多语 EAN包装+UPC贴纸 ,UPC号码193052064264
Remark: "出加拿大
日期跟踪码：产品外包装及产品本身都必须有日期跟踪码，并且确保两者的日期跟
踪码要一致；ZURU标准格式日期码(请自行调整具体年月日生产期，但不能为周末）"</t>
  </si>
  <si>
    <t>88615-12.17</t>
  </si>
  <si>
    <t>ZURU Germany GMBH</t>
  </si>
  <si>
    <t>4500150656-40</t>
  </si>
  <si>
    <t>12/19 截SI</t>
  </si>
  <si>
    <t>11、11</t>
  </si>
  <si>
    <t>日期码格式：ZURU INC(BVI) 标准格式 日期：按实际生产日期 Tracking Code:
Packaging Info:
 77555GQ1：MA最新版3L+5Lwarning EAN收缩膜+MA最新版PDQ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外箱/产品/包装 保持一致，完货后提供date code 信息以便我们保存记录做批次管理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</si>
  <si>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</si>
  <si>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88637-12.18</t>
  </si>
  <si>
    <t>4500148660-120</t>
  </si>
  <si>
    <t>11/6进口商贴纸</t>
  </si>
  <si>
    <t>日期码格式：ZURU INC(BVI) 标准格式 日期：按实际生产日期
Packaging Info:77555GQ1:MA 1L 收缩膜+进口商贴纸； MA 说明书/指南（如有）；MA PDQ；
15711：MA 包装（优先使用1L)+进口商贴纸
Remark: 标准配比</t>
  </si>
  <si>
    <t>88812-12.31</t>
  </si>
  <si>
    <t>4500142849-50</t>
  </si>
  <si>
    <t>88777-12.30</t>
  </si>
  <si>
    <t>BEALL's OUTLET STORES</t>
  </si>
  <si>
    <t>PO#1440872</t>
  </si>
  <si>
    <t>4500149782-20</t>
  </si>
  <si>
    <t>12/18 截SI</t>
  </si>
  <si>
    <t>11/29客供价格贴纸</t>
  </si>
  <si>
    <t>日期码格式：ZURU INC(BVI) 标准格式 日期：按实际生产日期
Packaging Info: 1.ZURU最新MA UPC包装(优先1L) + 客供价格贴纸（贴在产品包装右下角，跟单找第三方订购贴纸寄到工厂）。
客供贴纸上会显示客户PO号，入箱需要确保产品上的贴纸与外箱上的PO# 一致。
Remark: 1.ZURU最新MA UPC包装(优先1L) + 客供价格贴纸（贴在产品包装右下角，跟单找第三方订购贴纸寄到工厂）。
价格贴纸显示以下信息，需按单贴对，不要混了。
#77584-S001
$19.00 / $13.99
86950116
300869501169
2.配比：
#77584-S001-MINI BRANDS-HOME MINI BRANDS-SERIES 1-CAPSULE 2PK In PVC Tube,12PCS/CTN
3. 所有产品外包装及产品本身都必须有日期跟踪码(ZURU标准日期码格式，年月日的日期自行调整，但不能为周末)，并且确保产品及外包装的日期跟踪码要一致.
4. 此单包含4张客户PO， 需按照印有不同PO箱唛及箱数的外箱进行包装.
注意：客供贴纸上会显示客户PO号，入箱需要确保产品上的贴纸与外箱上的PO# 一致。
PO#1440872 &lt;(&gt;&amp;&lt;)&gt; #1441549 to BEALLS DIST CENTER #115
PO#1440873 &lt;(&gt;&amp;&lt;)&gt; #1441550 to TX Logistics Support Center #995</t>
  </si>
  <si>
    <t>88617R1-12.17</t>
  </si>
  <si>
    <r>
      <rPr>
        <sz val="11"/>
        <color rgb="FF0000FF"/>
        <rFont val="Arial"/>
        <charset val="0"/>
      </rPr>
      <t>10/25</t>
    </r>
    <r>
      <rPr>
        <sz val="11"/>
        <color rgb="FF0000FF"/>
        <rFont val="宋体"/>
        <charset val="0"/>
      </rPr>
      <t>已放</t>
    </r>
  </si>
  <si>
    <t>PO#1440873</t>
  </si>
  <si>
    <t>4500149782-80</t>
  </si>
  <si>
    <t>CUS
PO#47780634
SYD</t>
  </si>
  <si>
    <t>4500151218-10</t>
  </si>
  <si>
    <t>12/13 截SI</t>
  </si>
  <si>
    <t>贴纸翻单PO#4500140724</t>
  </si>
  <si>
    <t>Tracking Code:日期码格式：ZURU INC(BVI) 标准格式 日期：按实际生产日期 
Packaging Info: 1. 77555GQ1：英文MA包装 (UPC版本，首选1L，无1L可用多L含英语) + 1张进口商贴纸，贴纸翻单PO#4500140724
 2. 产品和包装上的日期码一致，请按要求在包装上打日期码（进口商贴纸不覆盖日期码）
 3. 原指定日期码DDMMYY可改用ZURU标准日期码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</si>
  <si>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88574-12.13</t>
  </si>
  <si>
    <t>CUS
PO#47772071
BNE</t>
  </si>
  <si>
    <t>4500151218-20</t>
  </si>
  <si>
    <t>预计12/17 截SI</t>
  </si>
  <si>
    <t>日期码格式：ZURU INC(BVI) 标准格式 日期：按实际生产日期 Tracking Code:
Packaging Info: 1. 77555GQ1：英文MA包装 (UPC版本，首选1L，无1L可用多L含英语) + 1张进口商贴纸，贴纸翻单PO#4500140724
 2. 产品和包装上的日期码一致，请按要求在包装上打日期码（进口商贴纸不覆盖日期码）
 3. 原指定日期码DDMMYY可改用ZURU标准日期码
Remark: 1. 共出4港口(SYD, BNE, MEL, FRE), 不同港口数量信息请见订单行项目，并请参考箱唛资料，港口不同，箱唛资料也不同；
 2. 箱唛不可出现任何手写内容（箱数除外），重量与实际一致且不可手写;
 3. 此单出澳大利亚，请按澳洲标准生产并满足当地法规要求;
 4. 出无闪粉版本，需符合欧洲微塑料法规</t>
  </si>
  <si>
    <t>88614-12.17</t>
  </si>
  <si>
    <t>CUS
PO#47772072
MEL</t>
  </si>
  <si>
    <t>4500151218-30</t>
  </si>
  <si>
    <t>12/12 截SI</t>
  </si>
  <si>
    <t>88549-12.11</t>
  </si>
  <si>
    <t>CUS
PO#47772073
FRE</t>
  </si>
  <si>
    <t>4500151218-40</t>
  </si>
  <si>
    <t>12/13入仓</t>
  </si>
  <si>
    <t>4500149910-60</t>
  </si>
  <si>
    <t>12/26 截SI</t>
  </si>
  <si>
    <t>11/5 双坑外箱</t>
  </si>
  <si>
    <t>进口商贴纸翻单PO4500134427</t>
  </si>
  <si>
    <t>日期码格式：ZURU INC(BVI) 标准格式 日期：按实际生产日期
Packaging Info:77555GQ2:MA 1L包装+进口商贴纸+箱唛,进口商贴纸翻单PO4500134427
Remark: 1.使用双坑外箱
2.请注意产品包装条形码必须是UPC
3.无第三方验货</t>
  </si>
  <si>
    <t>88761-12.27</t>
  </si>
  <si>
    <t>哥斯达黎加</t>
  </si>
  <si>
    <t>4500149844-60</t>
  </si>
  <si>
    <t>1/2 截SI</t>
  </si>
  <si>
    <t>进口商贴纸翻单PO4500149751</t>
  </si>
  <si>
    <t>88811-12.31</t>
  </si>
  <si>
    <t>4500149751-60</t>
  </si>
  <si>
    <t>88760-12.27</t>
  </si>
  <si>
    <t>危地马拉</t>
  </si>
  <si>
    <t>4407167210</t>
  </si>
  <si>
    <t>4500149832-60</t>
  </si>
  <si>
    <t>88780-12.30</t>
  </si>
  <si>
    <t>4500151774-90</t>
  </si>
  <si>
    <t>12/17 BV</t>
  </si>
  <si>
    <t>预计12/27 截SI</t>
  </si>
  <si>
    <t>日期码格式：ZURU INC(BVI) 标准格式 日期：按实际生产日期
Packaging Info:
#77555GQ2: MA3L,PDQ(25装)+客版3L,UPC条码收缩膜(UPC: 193052064264)+MA5L收藏指南+MA5L,UV胶水瓶身贴 ---客版收缩膜翻单：4500146386
Remark:
3. 此单有箱唛;
4. 此单需要第三方验货，烦请多备包装物料。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</si>
  <si>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88754-12.27</t>
  </si>
  <si>
    <t>4500151774-100</t>
  </si>
  <si>
    <t>Indeks Retail A/S</t>
  </si>
  <si>
    <t>4500149937-80</t>
  </si>
  <si>
    <t>11/20警语贴纸</t>
  </si>
  <si>
    <t>日期码格式：ZURU INC(BVI) 标准格式 日期：按实际生产日期
Packaging Info:
77555GQ2-3L EAN包装+警语贴纸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t>
  </si>
  <si>
    <t>88683-12.22</t>
  </si>
  <si>
    <t>4500150625-70</t>
  </si>
  <si>
    <t>警告语/地址贴纸 翻单4500131352</t>
  </si>
  <si>
    <t>日期码格式：ZURU INC(BVI) 标准格式 日期：按实际生产日期
Packaging Info:77555GQ2-3L EAN A版包装+警告语/地址贴纸（翻单4500131352）+MA PDQ(如果PDQ 有1L 和3L ,优先3L)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8.SKU-客户款号-条码
77555GQ2-4894680033429</t>
  </si>
  <si>
    <t>Luna</t>
  </si>
  <si>
    <t>88669-12.21</t>
  </si>
  <si>
    <t>266BTGHD</t>
  </si>
  <si>
    <t>4500150804-30</t>
  </si>
  <si>
    <t>12/30 截SI</t>
  </si>
  <si>
    <t>12/2 SSCC Label</t>
  </si>
  <si>
    <t>日期码格式：ZURU INC(BVI) 标准格式 日期：按实际生产日期
Packaging Info:
#77555：MA1L 收缩膜+5L收藏指南。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</si>
  <si>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88753-12.27</t>
  </si>
  <si>
    <t>8BH1BLUU</t>
  </si>
  <si>
    <t>4500150804-40</t>
  </si>
  <si>
    <t>4500146008-10</t>
  </si>
  <si>
    <t>MEC307-77555-S001（77555GQ1)</t>
  </si>
  <si>
    <t>混装（77555+77567+77494+77634）</t>
  </si>
  <si>
    <t>12/16 截SI</t>
  </si>
  <si>
    <t>日期码格式：ZURU INC(BVI) 标准格式 日期：
Packaging Info: -MEC307-S001-104pcs 一个展示架，展示架客版AW，工厂自行订购展示架
77555GQ1: 收缩膜和PDQ 用1L 版本 ，其他通用版本ok
其他客供子件包装：
77567/77494：收缩膜和PDQ 用1L UPC 版本 ，其他通用版本ok
77634：收缩膜和PDQ 用3L UPC 版本 ，其他通用版本ok
-展示架入数如下：
77555GQ1: HOME MINI BRANDS SERIES 1; 13PCS/Gravity PDQ,26pcs/2PDQ
77567GQ1: mega gross minis SERIES 2; 13PCS/Gravity PDQ,26pcs/2PDQ
77494GQ1: DISNEY MINI BRANDS SERIES 3; 13PCS/Gravity PDQ,26pcs/2PDQ
77634GQ1: RETRO GROCERY MINI BRANDS SERIES 1; 13PCS/Gravity PDQ,26pcs/2PDQ
-条码按以下显示：
MEC307-S001 外箱条码为10193052080841
77555GQ1: 193052064264
77567GQ1: 193052064363
77494GQ1: 193052064851
77634GQ1: 193052071545
-77567GQ1 由泰亨配送
-77494GQ1 由永茂配送
-77634GQ1 由库有配送
-一座展示架一共需要四个价格牌贴在展示架上,价格牌大小145x40mm。
Remark: *订单必须经过ZURU QC验货并且通过后方可出货。
*请务必准时交货，促销单延期会有巨额罚款。
*包装和外箱日期码请按打2024年12月2号，这样可以所有产品日期一致，按ZURU格式即可。</t>
  </si>
  <si>
    <t>Zoe Chen</t>
  </si>
  <si>
    <t>88650-12.19</t>
  </si>
  <si>
    <t>4500150891-10</t>
  </si>
  <si>
    <t>11/25 UPC贴纸</t>
  </si>
  <si>
    <t xml:space="preserve">日期码格式：ZURU INC(BVI) 标准格式 日期：按实际生产日期 Tracking Code:
Packaging Info: 1. 77555GQ2：MA 3L EAN包装+UPC贴纸+MA 3L PDQ包装+MA多语收藏指南+进口商贴纸+箱唛
Remark: </t>
  </si>
  <si>
    <t>88659-12.20</t>
  </si>
  <si>
    <t>PO#47772073</t>
  </si>
  <si>
    <t>4500149638-10</t>
  </si>
  <si>
    <t>12/4 提供外箱贴纸 此客都是CRD前2周的当周周三提供呢，且SSCC label资料是客户系统固定时间发出，无法提前安排</t>
  </si>
  <si>
    <t>12/18 入仓</t>
  </si>
  <si>
    <t>12/4 SSCC Label</t>
  </si>
  <si>
    <t>日期码格式：ZURU INC(BVI) 标准格式 日期：按实际生产日期
Packaging Info: 77555GQ1:MA_1L UPC版本包装（收缩膜和说明书, MA首选1L，如无1L可用多语且含英语的配套多语包装) + 箱唛 + 外箱SSCC Label
Remark: 1.客人要求箱唛不可出现任何手写内容，重量与实际一致且不可手写;
2.此单去澳大利亚，请按相应澳新标准生产;
3.使用TARGET新版封箱胶封顶，顶部两侧以及底部均用普通封箱胶，工字型封箱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</si>
  <si>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88640-12.18</t>
  </si>
  <si>
    <t>0877286350
MOBILE</t>
  </si>
  <si>
    <t>4500152241-10</t>
  </si>
  <si>
    <t>12/23 BV</t>
  </si>
  <si>
    <t>12/6 RFID贴纸</t>
  </si>
  <si>
    <t>日期码格式：ZURU DGYYYYMMDD CHINA(日期避开周末和法定节假日即可） 日期：按实际生产日期 Tracking Code:
Packaging Info: 77555SLB-S002
 1.包装要求：
 MA 1L收缩膜+ 客版 收藏指南+客版 1L PDQ，翻单：4500129394
每pcs产品上要贴1张RFID贴纸，贴纸由ZURU提供，贴纸位置请严格按照我们签回的签板；
Remark: 77555SLB-S002
 1.包装要求：
 MA 1L收缩膜+ 客版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77555SLB-S002:1152pcs/96CTN/Slip Sheet</t>
  </si>
  <si>
    <t>88755-12.27</t>
  </si>
  <si>
    <t>11/25 已放</t>
  </si>
  <si>
    <t>0877286356
RIDGEVILLE SC</t>
  </si>
  <si>
    <t>4500152241-20</t>
  </si>
  <si>
    <t>1/6 截SI</t>
  </si>
  <si>
    <t>88810-12.31</t>
  </si>
  <si>
    <t>Customer PO#
1212432</t>
  </si>
  <si>
    <t>4500151696-10</t>
  </si>
  <si>
    <t>12/10 客供价格贴+11/26外箱贴</t>
  </si>
  <si>
    <t>日期码格式：ZURU INC(BVI) 标准格式 日期：按实际生产日期
Packaging Info: 1. 第10行 1008pcs #77555-S001: MA 1L UPC 包装+客供价格贴+外箱贴，资料跟单提供，工厂自行采购；
5. 价格贴纸和.com贴纸贴到球上后，用透明胶带覆盖贴纸表面以防贴纸掉色。
Remark: 1. 产品和包装上印刷tracking code信息，格式为ZURU常规
2. 箱子最小的尺寸要求： 30.48 x 22.86 x 10.16cm, 最大的尺寸为 66. 04 X 45.72 X 43.18cm, 外箱的高不能大于宽，否则会有罚款，如外箱达不到要求请告知
跟单，需要调整。
3. 外箱贴纸尺寸4x6英寸，贴纸居中贴在侧面，且距离外箱底部1.5英寸，外箱胶纸不可以覆盖住贴纸上的条形码，不可以有褶皱/刮花导致扫描不出信息，否则会
有罚款.
4. 需ZURU QC 验货合格后方可出货
5. 价格贴的位置为球的顶部或者底部的空白处，不可以覆盖住重要文字以及图案.</t>
  </si>
  <si>
    <t>88756-12.27</t>
  </si>
  <si>
    <t>Customer PO#
1212433</t>
  </si>
  <si>
    <t>4500151696-30</t>
  </si>
  <si>
    <t>12/10 客供价格贴+客供.COM 贴纸+11/26外箱贴</t>
  </si>
  <si>
    <t>日期码格式：ZURU INC(BVI) 标准格式 日期：按实际生产日期
Packaging Info:
3. 第30行 216pcs #77555-S001: MA 1L UPC 包装+客供价格贴+客供.COM 贴纸+外箱贴，资料跟单提供，工厂自行采购；价格贴的位置为球的顶部/底部空白处，.CO
M 贴纸位置为球的顶部/
底部空白处；价格贴如在底部，.COM 贴纸则在顶部， 不可以覆盖住重要文字以及图案；
5. 价格贴纸和.com贴纸贴到球上后，用透明胶带覆盖贴纸表面以防贴纸掉色。
Remark: 1. 产品和包装上印刷tracking code信息，格式为ZURU常规
2. 箱子最小的尺寸要求： 30.48 x 22.86 x 10.16cm, 最大的尺寸为 66. 04 X 45.72 X 43.18cm, 外箱的高不能大于宽，否则会有罚款，如外箱达不到要求请告知
跟单，需要调整。
3. 外箱贴纸尺寸4x6英寸，贴纸居中贴在侧面，且距离外箱底部1.5英寸，外箱胶纸不可以覆盖住贴纸上的条形码，不可以有褶皱/刮花导致扫描不出信息，否则会
有罚款.
4. 需ZURU QC 验货合格后方可出货
5. 价格贴的位置为球的顶部或者底部的空白处，不可以覆盖住重要文字以及图案.</t>
  </si>
  <si>
    <t>4500148922-210</t>
  </si>
  <si>
    <t>1/1 入仓</t>
  </si>
  <si>
    <t>日期码格式： 标准格式 日期：按实际生产日期
Packaging Info:
77555GQ1 MA 多语EAN+UPC贴纸UPC号码193052064264
Remark: "出加拿大
Zuru验货.日期跟踪码：产品外包装及产品本身都必须有日期跟踪码，ZURU标准格式日期码"</t>
  </si>
  <si>
    <t>88776-12.30</t>
  </si>
  <si>
    <t>Total:</t>
  </si>
  <si>
    <t>报数</t>
  </si>
  <si>
    <t>77555 MA 3LB版收缩膜，收藏指南，纸袋，GQ1，GQ2，小产品上的贴纸更新B版本，6.1号之后出加拿大的3L都需要双语logo，目前SK没有单就还没有更新</t>
  </si>
  <si>
    <r>
      <rPr>
        <sz val="10"/>
        <color rgb="FFFF0000"/>
        <rFont val="宋体"/>
        <charset val="0"/>
      </rPr>
      <t>第一张</t>
    </r>
    <r>
      <rPr>
        <sz val="10"/>
        <color rgb="FFFF0000"/>
        <rFont val="Arial"/>
        <charset val="0"/>
      </rPr>
      <t>MA</t>
    </r>
    <r>
      <rPr>
        <sz val="10"/>
        <color rgb="FFFF0000"/>
        <rFont val="宋体"/>
        <charset val="0"/>
      </rPr>
      <t>是订购</t>
    </r>
    <r>
      <rPr>
        <sz val="10"/>
        <color rgb="FFFF0000"/>
        <rFont val="Arial"/>
        <charset val="0"/>
      </rPr>
      <t>A</t>
    </r>
    <r>
      <rPr>
        <sz val="10"/>
        <color rgb="FFFF0000"/>
        <rFont val="宋体"/>
        <charset val="0"/>
      </rPr>
      <t>版本，第二张</t>
    </r>
    <r>
      <rPr>
        <sz val="10"/>
        <color rgb="FFFF0000"/>
        <rFont val="Arial"/>
        <charset val="0"/>
      </rPr>
      <t>MA</t>
    </r>
    <r>
      <rPr>
        <sz val="10"/>
        <color rgb="FFFF0000"/>
        <rFont val="宋体"/>
        <charset val="0"/>
      </rPr>
      <t>订购</t>
    </r>
    <r>
      <rPr>
        <sz val="10"/>
        <color rgb="FFFF0000"/>
        <rFont val="Arial"/>
        <charset val="0"/>
      </rPr>
      <t>B</t>
    </r>
    <r>
      <rPr>
        <sz val="10"/>
        <color rgb="FFFF0000"/>
        <rFont val="宋体"/>
        <charset val="0"/>
      </rPr>
      <t>版本，A和B版本区别在于</t>
    </r>
    <r>
      <rPr>
        <sz val="10"/>
        <color rgb="FF2727F0"/>
        <rFont val="宋体"/>
        <charset val="0"/>
      </rPr>
      <t>德语的警语不一样，A版本不能出德国</t>
    </r>
  </si>
  <si>
    <r>
      <rPr>
        <sz val="11"/>
        <rFont val="宋体"/>
        <charset val="0"/>
      </rPr>
      <t>总</t>
    </r>
    <r>
      <rPr>
        <sz val="11"/>
        <rFont val="Arial"/>
        <charset val="0"/>
      </rPr>
      <t>MA</t>
    </r>
  </si>
  <si>
    <t>散件/空PDQ/空球壳</t>
  </si>
  <si>
    <r>
      <rPr>
        <b/>
        <sz val="11"/>
        <color rgb="FFFF0000"/>
        <rFont val="Arial"/>
        <charset val="0"/>
      </rPr>
      <t>3L-B</t>
    </r>
    <r>
      <rPr>
        <b/>
        <sz val="11"/>
        <rFont val="宋体"/>
        <charset val="0"/>
      </rPr>
      <t>版本</t>
    </r>
  </si>
  <si>
    <t>DG 新客版</t>
  </si>
  <si>
    <t>DG 更新客版</t>
  </si>
  <si>
    <t>DG 更新-1客版</t>
  </si>
  <si>
    <t>DG 更新-2客版</t>
  </si>
  <si>
    <t>DG 更新-3客版</t>
  </si>
  <si>
    <t>DG 更新-4客版</t>
  </si>
  <si>
    <t>DG 更新-5客版</t>
  </si>
  <si>
    <t>韩语客版</t>
  </si>
  <si>
    <r>
      <rPr>
        <sz val="11"/>
        <color rgb="FFFF0000"/>
        <rFont val="Arial"/>
        <charset val="0"/>
      </rPr>
      <t>3L-B</t>
    </r>
    <r>
      <rPr>
        <b/>
        <sz val="11"/>
        <rFont val="宋体"/>
        <charset val="0"/>
      </rPr>
      <t>版本</t>
    </r>
  </si>
  <si>
    <t>新版铜版纸</t>
  </si>
  <si>
    <t>新铜版纸</t>
  </si>
  <si>
    <t>已删减实单</t>
  </si>
  <si>
    <r>
      <rPr>
        <sz val="11"/>
        <rFont val="Arial"/>
        <charset val="0"/>
      </rPr>
      <t>MA</t>
    </r>
    <r>
      <rPr>
        <sz val="11"/>
        <rFont val="宋体"/>
        <charset val="0"/>
      </rPr>
      <t>剩余</t>
    </r>
  </si>
  <si>
    <t>ZMPO24230</t>
  </si>
  <si>
    <t>大货最新版本/UPC-193052066497</t>
  </si>
  <si>
    <t>ZMPO24385</t>
  </si>
  <si>
    <t>大货最新版本/款号数量平均/麻烦按款号装箱/并在外箱上注明款号/请用大货/箱唛请参照邮件附件；备注： 收到样品订单后尽快安排 ，注意样板品质质量要求要高于大货品质质量 ，送货时必须要附带送货单(没有送货单和QC检验合格报告的仓库一律拒绝收货)，请知悉，谢谢！</t>
  </si>
  <si>
    <t>94391-2.27</t>
  </si>
  <si>
    <t>100套散件</t>
  </si>
  <si>
    <t>已送库有</t>
  </si>
  <si>
    <t>大货最新版本/只需要齐全套散件，麻烦用胶袋分装好一套为一袋；大货最新版本/只需要齐全套散件，麻烦用胶袋分装好一套为一袋</t>
  </si>
  <si>
    <t>ZMPO24559</t>
  </si>
  <si>
    <t>80套散件</t>
  </si>
  <si>
    <t>7、18</t>
  </si>
  <si>
    <t>大货最新版本/只需要齐全套散件，麻烦用胶袋分装好一套为一袋；备注：收到样品订单后尽快安排 ，注意样板品质质量要求要高于大货品质要求 ，送货时必须要附带送货单(没有送货单和QC检验合格报告的仓库一律拒绝收货)，请知悉，谢谢！</t>
  </si>
  <si>
    <t>94390-2.27</t>
  </si>
  <si>
    <t xml:space="preserve">ZURU </t>
  </si>
  <si>
    <t>ZMPO24659</t>
  </si>
  <si>
    <t>8、24</t>
  </si>
  <si>
    <t>大货最新版本/只需要齐全套散件，麻烦用胶袋分装好一套为一袋；备注： 收到样品订单后尽快安排 ，注意样板品质质量要求要高于大货品质质量 ，送货时必须要附带送货单(没有送货单和QC检验合格报告的仓库一律拒绝收货)，请知悉，谢谢！</t>
  </si>
  <si>
    <t>94392-2.27</t>
  </si>
  <si>
    <t>MPO03008</t>
  </si>
  <si>
    <t>PO #4500150686</t>
  </si>
  <si>
    <t>77555-S001-MSLD118</t>
  </si>
  <si>
    <t>迷你房子-此款展示架Demo与展示架 MSLD96相同 配套387pcs</t>
  </si>
  <si>
    <t>12/19 送库有</t>
  </si>
  <si>
    <t>Remark: 1.#77555: 客版3L收缩膜(UPC: 193052064264)+MA5L收藏指南+MA配件袋+MA5L,UV胶水贴纸+MA23L说明书——客版收缩膜翻单PO: 4500126515；
2.Demo: 按照每款387pcs数量配套组装好交货</t>
  </si>
  <si>
    <t>Willow Xu/Monica Zhou</t>
  </si>
  <si>
    <t>94205-2.10</t>
  </si>
  <si>
    <t>ZMPO24903</t>
  </si>
  <si>
    <t>1套空展示架</t>
  </si>
  <si>
    <t>已寄出</t>
  </si>
  <si>
    <t>Remark：大货最新版本/麻烦配齐展示架上应有的物料（如展示架Demo+吸塑等物料）                                                                                                                                                         备注： 收到样品订单后尽快安排 ，注意样板品质质量要求要高于大货品质质量 ，送货时必须要附带送货单(没有送货单和QC检验合格报告的仓库一律拒绝收货)，请知悉，谢谢！</t>
  </si>
  <si>
    <t xml:space="preserve">Angus </t>
  </si>
  <si>
    <t>七</t>
  </si>
  <si>
    <t>4500149149-20</t>
  </si>
  <si>
    <t>1/3 截SI</t>
  </si>
  <si>
    <t>UPC 条码贴纸翻单4500140602</t>
  </si>
  <si>
    <t>日期码格式：ZURU INC(BVI) 标准格式 日期：按实际生产日期
Packaging Info: 1. 包装方式：MA UPC 优先1L 最新包装，出口美国；
2. 产品和包装上印刷tracking code信息，格式为ZURU常规.
Remark: 1.#77555GQ2-S002 PDQ上需要贴一张UPC 条码贴纸, UPC显示：193052064264；翻单4500140602，工厂自行采购；</t>
  </si>
  <si>
    <t>94158-1.23</t>
  </si>
  <si>
    <t>4500149149-40</t>
  </si>
  <si>
    <t>2R58Q8TS</t>
  </si>
  <si>
    <t>4500150761-40</t>
  </si>
  <si>
    <t>七 88846-1.2</t>
  </si>
  <si>
    <t>3NQCKGVA</t>
  </si>
  <si>
    <t>4500150761-50</t>
  </si>
  <si>
    <t>36RPZOPS</t>
  </si>
  <si>
    <t>4500150761-60</t>
  </si>
  <si>
    <t>2MCXNKGF</t>
  </si>
  <si>
    <t>4500150745-10</t>
  </si>
  <si>
    <t>12、28 交仓</t>
  </si>
  <si>
    <t>日期码格式：ZURU INC(BVI) 标准格式 日期：按实际生产日期
Packaging Info: #77555：MA1L 收缩膜+5L收藏指南。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</si>
  <si>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七 88838-1.2</t>
  </si>
  <si>
    <t>0877286357
ELWOOD</t>
  </si>
  <si>
    <t>4500152241-30</t>
  </si>
  <si>
    <t>1/7 截SI</t>
  </si>
  <si>
    <t>七 88860-1.3</t>
  </si>
  <si>
    <t>0877286383
STATESBORO</t>
  </si>
  <si>
    <t>4500152241-40</t>
  </si>
  <si>
    <t>1/10 截SI</t>
  </si>
  <si>
    <t>七 88945-1.8</t>
  </si>
  <si>
    <t>0877286397
EASTVALE</t>
  </si>
  <si>
    <t>4500152241-50</t>
  </si>
  <si>
    <t>1/4 截仓</t>
  </si>
  <si>
    <t>七 88875-1.4</t>
  </si>
  <si>
    <t>0877286399
HOUSTON</t>
  </si>
  <si>
    <t>4500152241-60</t>
  </si>
  <si>
    <t>0877286420
SUFFOLK</t>
  </si>
  <si>
    <t>4500152241-70</t>
  </si>
  <si>
    <t>七 88840-1.2</t>
  </si>
  <si>
    <t>指南</t>
  </si>
  <si>
    <t>PDQ</t>
  </si>
  <si>
    <t>ZURU France</t>
  </si>
  <si>
    <t>4500151007-10</t>
  </si>
  <si>
    <t>11、13 环保标贴纸</t>
  </si>
  <si>
    <t>日期码格式：ZURU INC(BVI) 标准格式 日期：按实际生产日期
Packaging Info: 77555GQ1: MA 3L +5L warning EAN版本收缩膜+一张法国意大利西班牙环保标贴纸+MA 5L A版收藏指南；
Remark: 1. 西班牙国家内销单，需要通过ZURU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</si>
  <si>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SD83</t>
  </si>
  <si>
    <t>七 88839-1.2</t>
  </si>
  <si>
    <t>4WZA5DAX</t>
  </si>
  <si>
    <t>4500148999-10</t>
  </si>
  <si>
    <t>1/4 入仓</t>
  </si>
  <si>
    <t>11/21SSCC LABEL+空白贴纸+IT sorting label翻单124874+ES回收标志1号翻单145205+12/2 ZURU邮箱贴</t>
  </si>
  <si>
    <t>日期码格式：ZURU INC(BVI) 标准格式 日期：按实际生产日期
Packaging Info: Amazon DE 77584
1.77584: 77555 2pcs/pvc tube, 12tubes/ctn; MA 3L (5L WARNING) 收缩膜（EAN#请用空白贴纸覆盖）+MA 其他最新包装+客版3L(5L warning)PVC tube彩卡(参
考翻单PO#4500131987)+3张贴纸(1张IT sorting label, 参考翻单PO#4500124874；1张ES回收标志1号，参考翻单PO#4500145205；1张ZURU邮箱)；                                                                                          5. ZURU 验货最迟不得晚于2024/12/26
Remark: 1.空白外箱（加印带Zuru字样的最新logo，除了邮包盒直接做外箱的产品） + SSCC LABEL一张, 无箱唛.
(SSCC LABEL贴在外箱正面的正中间，贴一面即可,贴纸离外箱边距必须至少3.2CM),SSCC贴纸由工厂直接跟勤得采购或者工厂自行采购，每一张SSCC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 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
-油墨物质""由1 ~ 7个芳香环组成的MOAH""的包装检测报告，要求限值≤1.0%;
-包装材料清单，包括包装油墨或物质的信息
-油墨制造商的证书。 5
. 每一批次出货只能有一个生产日期，不可多个生产日期混在同一批次出货；且邮包盒上必须统一加上日期码；
6. 涉及到相关款式会有闪粉的或
者微塑料的，请统一默认出无闪粉或者不含微塑料
版本; 7
.邮包盒及外箱封箱必须是工字型封箱方式；
8
. 5 Surprise or Mini Brands涉及包装是2个及2个以上的球入PVC桶包装时，单个球上若有UPC#或者EAN#，请用白色贴纸覆盖住；</t>
  </si>
  <si>
    <t>七 88946-1.8</t>
  </si>
  <si>
    <t>10001033427-3890</t>
  </si>
  <si>
    <t>4500150929-10</t>
  </si>
  <si>
    <t>1/6 客自提</t>
  </si>
  <si>
    <t>12/6条码箱贴纸</t>
  </si>
  <si>
    <t>日期码格式：ZURU INC(BVI) 标准格式 日期：按实际生产日期 Tracking Code:
Packaging Info: 产品MA包装 (UPC 版), MA 1L 收缩膜, MA 1L PDQ;
Remark: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4. 产品和包装上印刷 tracking code信息，格式为ZU</t>
  </si>
  <si>
    <t>七 88894-1.6</t>
  </si>
  <si>
    <t>WALGREEN CO.</t>
  </si>
  <si>
    <t>MPO03152</t>
  </si>
  <si>
    <t>此MPO订单替换原手工单MPOWAL034</t>
  </si>
  <si>
    <t>迷你房子8个球按配比分隔开/箱</t>
  </si>
  <si>
    <t>8504pcs  1/10 送库有</t>
  </si>
  <si>
    <t>10/24 WIC贴纸</t>
  </si>
  <si>
    <t>Remark:1.此MPO订单替换原手工单MPOWAL034
2.订单要求参考MPOWAL034
3.分三批送货
第-批 77485-8528pcs 77555-8528pcs(已送货)第二批77485-25584pcs77555-25584pcs(已送货)第三批 77485-8504pcs77555-8504pcs(待安排送货)</t>
  </si>
  <si>
    <t>Cara Li</t>
  </si>
  <si>
    <t>94402-2.27   94410-2.28</t>
  </si>
  <si>
    <t>11月份送回的</t>
  </si>
  <si>
    <t>4500148421-30</t>
  </si>
  <si>
    <t>11/20 客供价格贴纸</t>
  </si>
  <si>
    <r>
      <rPr>
        <sz val="11"/>
        <color rgb="FF1506E0"/>
        <rFont val="宋体"/>
        <charset val="0"/>
      </rPr>
      <t>日期码格式：</t>
    </r>
    <r>
      <rPr>
        <sz val="11"/>
        <color rgb="FF1506E0"/>
        <rFont val="Arial"/>
        <charset val="0"/>
      </rPr>
      <t xml:space="preserve"> </t>
    </r>
    <r>
      <rPr>
        <sz val="11"/>
        <color rgb="FF1506E0"/>
        <rFont val="宋体"/>
        <charset val="0"/>
      </rPr>
      <t>标准格式</t>
    </r>
    <r>
      <rPr>
        <sz val="11"/>
        <color rgb="FF1506E0"/>
        <rFont val="Arial"/>
        <charset val="0"/>
      </rPr>
      <t xml:space="preserve"> </t>
    </r>
    <r>
      <rPr>
        <sz val="11"/>
        <color rgb="FF1506E0"/>
        <rFont val="宋体"/>
        <charset val="0"/>
      </rPr>
      <t>日期：按实际生产日期</t>
    </r>
    <r>
      <rPr>
        <sz val="11"/>
        <color rgb="FF1506E0"/>
        <rFont val="Arial"/>
        <charset val="0"/>
      </rPr>
      <t xml:space="preserve">
Packaging Info: URU MA UPC </t>
    </r>
    <r>
      <rPr>
        <sz val="11"/>
        <color rgb="FF1506E0"/>
        <rFont val="宋体"/>
        <charset val="0"/>
      </rPr>
      <t>收缩膜</t>
    </r>
    <r>
      <rPr>
        <sz val="11"/>
        <color rgb="FF1506E0"/>
        <rFont val="Arial"/>
        <charset val="0"/>
      </rPr>
      <t>+</t>
    </r>
    <r>
      <rPr>
        <sz val="11"/>
        <color rgb="FF1506E0"/>
        <rFont val="宋体"/>
        <charset val="0"/>
      </rPr>
      <t>客版铜版纸</t>
    </r>
    <r>
      <rPr>
        <sz val="11"/>
        <color rgb="FF1506E0"/>
        <rFont val="Arial"/>
        <charset val="0"/>
      </rPr>
      <t>+PVC</t>
    </r>
    <r>
      <rPr>
        <sz val="11"/>
        <color rgb="FF1506E0"/>
        <rFont val="宋体"/>
        <charset val="0"/>
      </rPr>
      <t>桶</t>
    </r>
    <r>
      <rPr>
        <sz val="11"/>
        <color rgb="FF1506E0"/>
        <rFont val="Arial"/>
        <charset val="0"/>
      </rPr>
      <t xml:space="preserve"> + </t>
    </r>
    <r>
      <rPr>
        <sz val="11"/>
        <color rgb="FF1506E0"/>
        <rFont val="宋体"/>
        <charset val="0"/>
      </rPr>
      <t>客供价格贴纸，出口美国</t>
    </r>
    <r>
      <rPr>
        <sz val="11"/>
        <color rgb="FF1506E0"/>
        <rFont val="Arial"/>
        <charset val="0"/>
      </rPr>
      <t xml:space="preserve"> , </t>
    </r>
    <r>
      <rPr>
        <sz val="11"/>
        <color rgb="FF1506E0"/>
        <rFont val="宋体"/>
        <charset val="0"/>
      </rPr>
      <t>优先使用</t>
    </r>
    <r>
      <rPr>
        <sz val="11"/>
        <color rgb="FF1506E0"/>
        <rFont val="Arial"/>
        <charset val="0"/>
      </rPr>
      <t xml:space="preserve">MA 1L </t>
    </r>
    <r>
      <rPr>
        <sz val="11"/>
        <color rgb="FF1506E0"/>
        <rFont val="宋体"/>
        <charset val="0"/>
      </rPr>
      <t>最新版本</t>
    </r>
    <r>
      <rPr>
        <sz val="11"/>
        <color rgb="FF1506E0"/>
        <rFont val="Arial"/>
        <charset val="0"/>
      </rPr>
      <t xml:space="preserve"> </t>
    </r>
    <r>
      <rPr>
        <sz val="11"/>
        <color rgb="FF1506E0"/>
        <rFont val="宋体"/>
        <charset val="0"/>
      </rPr>
      <t>。</t>
    </r>
    <r>
      <rPr>
        <sz val="11"/>
        <color rgb="FF1506E0"/>
        <rFont val="Arial"/>
        <charset val="0"/>
      </rPr>
      <t xml:space="preserve">
Remark: 1.ZURU MA UPC </t>
    </r>
    <r>
      <rPr>
        <sz val="11"/>
        <color rgb="FF1506E0"/>
        <rFont val="宋体"/>
        <charset val="0"/>
      </rPr>
      <t>收缩膜</t>
    </r>
    <r>
      <rPr>
        <sz val="11"/>
        <color rgb="FF1506E0"/>
        <rFont val="Arial"/>
        <charset val="0"/>
      </rPr>
      <t>+</t>
    </r>
    <r>
      <rPr>
        <sz val="11"/>
        <color rgb="FF1506E0"/>
        <rFont val="宋体"/>
        <charset val="0"/>
      </rPr>
      <t>客版铜版纸</t>
    </r>
    <r>
      <rPr>
        <sz val="11"/>
        <color rgb="FF1506E0"/>
        <rFont val="Arial"/>
        <charset val="0"/>
      </rPr>
      <t>+PVC</t>
    </r>
    <r>
      <rPr>
        <sz val="11"/>
        <color rgb="FF1506E0"/>
        <rFont val="宋体"/>
        <charset val="0"/>
      </rPr>
      <t>桶</t>
    </r>
    <r>
      <rPr>
        <sz val="11"/>
        <color rgb="FF1506E0"/>
        <rFont val="Arial"/>
        <charset val="0"/>
      </rPr>
      <t xml:space="preserve"> + </t>
    </r>
    <r>
      <rPr>
        <sz val="11"/>
        <color rgb="FF1506E0"/>
        <rFont val="宋体"/>
        <charset val="0"/>
      </rPr>
      <t>客供价格贴纸，出口美国</t>
    </r>
    <r>
      <rPr>
        <sz val="11"/>
        <color rgb="FF1506E0"/>
        <rFont val="Arial"/>
        <charset val="0"/>
      </rPr>
      <t xml:space="preserve"> , </t>
    </r>
    <r>
      <rPr>
        <sz val="11"/>
        <color rgb="FF1506E0"/>
        <rFont val="宋体"/>
        <charset val="0"/>
      </rPr>
      <t>优先使用</t>
    </r>
    <r>
      <rPr>
        <sz val="11"/>
        <color rgb="FF1506E0"/>
        <rFont val="Arial"/>
        <charset val="0"/>
      </rPr>
      <t xml:space="preserve">MA 1L </t>
    </r>
    <r>
      <rPr>
        <sz val="11"/>
        <color rgb="FF1506E0"/>
        <rFont val="宋体"/>
        <charset val="0"/>
      </rPr>
      <t>最新版本</t>
    </r>
    <r>
      <rPr>
        <sz val="11"/>
        <color rgb="FF1506E0"/>
        <rFont val="Arial"/>
        <charset val="0"/>
      </rPr>
      <t xml:space="preserve"> </t>
    </r>
    <r>
      <rPr>
        <sz val="11"/>
        <color rgb="FF1506E0"/>
        <rFont val="宋体"/>
        <charset val="0"/>
      </rPr>
      <t>。</t>
    </r>
    <r>
      <rPr>
        <sz val="11"/>
        <color rgb="FF1506E0"/>
        <rFont val="Arial"/>
        <charset val="0"/>
      </rPr>
      <t xml:space="preserve">
2.</t>
    </r>
    <r>
      <rPr>
        <sz val="11"/>
        <color rgb="FF1506E0"/>
        <rFont val="宋体"/>
        <charset val="0"/>
      </rPr>
      <t>价格贴纸位于包装正面右下角，不挡住重要信息即可，可适当调整</t>
    </r>
    <r>
      <rPr>
        <sz val="11"/>
        <color rgb="FF1506E0"/>
        <rFont val="Arial"/>
        <charset val="0"/>
      </rPr>
      <t xml:space="preserve">
</t>
    </r>
    <r>
      <rPr>
        <sz val="11"/>
        <color rgb="FF1506E0"/>
        <rFont val="宋体"/>
        <charset val="0"/>
      </rPr>
      <t>，价格贴纸由跟单提供。</t>
    </r>
    <r>
      <rPr>
        <sz val="11"/>
        <color rgb="FF1506E0"/>
        <rFont val="Arial"/>
        <charset val="0"/>
      </rPr>
      <t xml:space="preserve">
3.</t>
    </r>
    <r>
      <rPr>
        <sz val="11"/>
        <color rgb="FF1506E0"/>
        <rFont val="宋体"/>
        <charset val="0"/>
      </rPr>
      <t>标准日期码格式，产品和包装必须有日期码</t>
    </r>
    <r>
      <rPr>
        <sz val="11"/>
        <color rgb="FF1506E0"/>
        <rFont val="Arial"/>
        <charset val="0"/>
      </rPr>
      <t xml:space="preserve"> </t>
    </r>
    <r>
      <rPr>
        <sz val="11"/>
        <color rgb="FF1506E0"/>
        <rFont val="宋体"/>
        <charset val="0"/>
      </rPr>
      <t>。</t>
    </r>
    <r>
      <rPr>
        <sz val="11"/>
        <color rgb="FF1506E0"/>
        <rFont val="Arial"/>
        <charset val="0"/>
      </rPr>
      <t xml:space="preserve">
4.</t>
    </r>
    <r>
      <rPr>
        <sz val="11"/>
        <color rgb="FF1506E0"/>
        <rFont val="宋体"/>
        <charset val="0"/>
      </rPr>
      <t>同个产品同个货期不可出现不同的包装。</t>
    </r>
    <r>
      <rPr>
        <sz val="11"/>
        <color rgb="FF1506E0"/>
        <rFont val="Arial"/>
        <charset val="0"/>
      </rPr>
      <t xml:space="preserve">
5. PVC </t>
    </r>
    <r>
      <rPr>
        <sz val="11"/>
        <color rgb="FF1506E0"/>
        <rFont val="宋体"/>
        <charset val="0"/>
      </rPr>
      <t>桶中球不能出现完全相同的</t>
    </r>
    <r>
      <rPr>
        <sz val="11"/>
        <color rgb="FF1506E0"/>
        <rFont val="Arial"/>
        <charset val="0"/>
      </rPr>
      <t xml:space="preserve">ASSORTMENT </t>
    </r>
    <r>
      <rPr>
        <sz val="11"/>
        <color rgb="FF1506E0"/>
        <rFont val="宋体"/>
        <charset val="0"/>
      </rPr>
      <t>，</t>
    </r>
    <r>
      <rPr>
        <sz val="11"/>
        <color rgb="FF1506E0"/>
        <rFont val="Arial"/>
        <charset val="0"/>
      </rPr>
      <t xml:space="preserve"> </t>
    </r>
    <r>
      <rPr>
        <sz val="11"/>
        <color rgb="FF1506E0"/>
        <rFont val="宋体"/>
        <charset val="0"/>
      </rPr>
      <t>即同一个</t>
    </r>
    <r>
      <rPr>
        <sz val="11"/>
        <color rgb="FF1506E0"/>
        <rFont val="Arial"/>
        <charset val="0"/>
      </rPr>
      <t xml:space="preserve">PVC </t>
    </r>
    <r>
      <rPr>
        <sz val="11"/>
        <color rgb="FF1506E0"/>
        <rFont val="宋体"/>
        <charset val="0"/>
      </rPr>
      <t>中球里的</t>
    </r>
    <r>
      <rPr>
        <sz val="11"/>
        <color rgb="FF1506E0"/>
        <rFont val="Arial"/>
        <charset val="0"/>
      </rPr>
      <t xml:space="preserve">ASSORTMENT </t>
    </r>
    <r>
      <rPr>
        <sz val="11"/>
        <color rgb="FF1506E0"/>
        <rFont val="宋体"/>
        <charset val="0"/>
      </rPr>
      <t>需要不同。</t>
    </r>
    <r>
      <rPr>
        <sz val="11"/>
        <color rgb="FF1506E0"/>
        <rFont val="Arial"/>
        <charset val="0"/>
      </rPr>
      <t xml:space="preserve"> </t>
    </r>
    <r>
      <rPr>
        <sz val="11"/>
        <color rgb="FF1506E0"/>
        <rFont val="宋体"/>
        <charset val="0"/>
      </rPr>
      <t>以免消费者失望。</t>
    </r>
    <r>
      <rPr>
        <sz val="11"/>
        <color rgb="FF1506E0"/>
        <rFont val="Arial"/>
        <charset val="0"/>
      </rPr>
      <t xml:space="preserve">
6.PVC </t>
    </r>
    <r>
      <rPr>
        <sz val="11"/>
        <color rgb="FF1506E0"/>
        <rFont val="宋体"/>
        <charset val="0"/>
      </rPr>
      <t>桶上加上</t>
    </r>
    <r>
      <rPr>
        <sz val="11"/>
        <color rgb="FF1506E0"/>
        <rFont val="Arial"/>
        <charset val="0"/>
      </rPr>
      <t xml:space="preserve"> MINI BRANDS </t>
    </r>
    <r>
      <rPr>
        <sz val="11"/>
        <color rgb="FF1506E0"/>
        <rFont val="宋体"/>
        <charset val="0"/>
      </rPr>
      <t>的</t>
    </r>
    <r>
      <rPr>
        <sz val="11"/>
        <color rgb="FF1506E0"/>
        <rFont val="Arial"/>
        <charset val="0"/>
      </rPr>
      <t xml:space="preserve">LOGO </t>
    </r>
    <r>
      <rPr>
        <sz val="11"/>
        <color rgb="FF1506E0"/>
        <rFont val="宋体"/>
        <charset val="0"/>
      </rPr>
      <t>贴纸</t>
    </r>
    <r>
      <rPr>
        <sz val="11"/>
        <color rgb="FF1506E0"/>
        <rFont val="Arial"/>
        <charset val="0"/>
      </rPr>
      <t xml:space="preserve"> </t>
    </r>
    <r>
      <rPr>
        <sz val="11"/>
        <color rgb="FF1506E0"/>
        <rFont val="宋体"/>
        <charset val="0"/>
      </rPr>
      <t>（</t>
    </r>
    <r>
      <rPr>
        <sz val="11"/>
        <color rgb="FF1506E0"/>
        <rFont val="Arial"/>
        <charset val="0"/>
      </rPr>
      <t xml:space="preserve"> ZURU </t>
    </r>
    <r>
      <rPr>
        <sz val="11"/>
        <color rgb="FF1506E0"/>
        <rFont val="宋体"/>
        <charset val="0"/>
      </rPr>
      <t>统一要求的）</t>
    </r>
    <r>
      <rPr>
        <sz val="11"/>
        <color rgb="FF1506E0"/>
        <rFont val="Arial"/>
        <charset val="0"/>
      </rPr>
      <t xml:space="preserve">
7.</t>
    </r>
    <r>
      <rPr>
        <sz val="11"/>
        <color rgb="FF1506E0"/>
        <rFont val="宋体"/>
        <charset val="0"/>
      </rPr>
      <t>收缩膜可使用标版带</t>
    </r>
    <r>
      <rPr>
        <sz val="11"/>
        <color rgb="FF1506E0"/>
        <rFont val="Arial"/>
        <charset val="0"/>
      </rPr>
      <t>UPC</t>
    </r>
    <r>
      <rPr>
        <sz val="11"/>
        <color rgb="FF1506E0"/>
        <rFont val="宋体"/>
        <charset val="0"/>
      </rPr>
      <t>条码</t>
    </r>
    <r>
      <rPr>
        <sz val="11"/>
        <color rgb="FF1506E0"/>
        <rFont val="Arial"/>
        <charset val="0"/>
      </rPr>
      <t>MA</t>
    </r>
    <r>
      <rPr>
        <sz val="11"/>
        <color rgb="FF1506E0"/>
        <rFont val="宋体"/>
        <charset val="0"/>
      </rPr>
      <t>，无需白色贴纸覆盖。</t>
    </r>
  </si>
  <si>
    <t>七 88928-1.7</t>
  </si>
  <si>
    <t>DD’S DISCOUNTS</t>
  </si>
  <si>
    <t>4500150183-10</t>
  </si>
  <si>
    <t>1/7交仓</t>
  </si>
  <si>
    <t>11、5</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</si>
  <si>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5 surprise 的LOGO 贴纸 （ ZURU 统一要求的）
8.收缩膜可使用标版带UPC条码MA，无需白色贴纸覆盖。</t>
  </si>
  <si>
    <t>七 88927-1.7</t>
  </si>
  <si>
    <t>10001033543-3891</t>
  </si>
  <si>
    <t>4500150926-20</t>
  </si>
  <si>
    <t>日期码格式：ZURU INC(BVI) 标准格式 日期：按实际生产日期
Packaging Info: 
77555GQ2：产品MA包装 (UPC 版), MA 1L 收缩膜，MA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此订单所有型号：
1. 产品和包装上印刷 tracking code信息，格式为ZURU常规格式;
2. 出货方式：货代自提</t>
  </si>
  <si>
    <t>七 88960-1.9</t>
  </si>
  <si>
    <t>ZMPO24948</t>
  </si>
  <si>
    <t>空白箱</t>
  </si>
  <si>
    <t>Remark：客版3L收缩膜(UPC: 193052064264)+MA5L收藏指南+MA配件袋+MA5L,UV胶水贴纸+MA23L说明书；----工厂PO:MPO03008-                          备注：收到样品订单后尽快安排,注意样板品质质量要求要高于大货品质要求 ，送货时必须要附带送货单(没有送货单和QC检验合格报告的仓库一律拒绝收货)，请知悉，谢谢！</t>
  </si>
  <si>
    <t>Angus</t>
  </si>
  <si>
    <t>4500150696-50</t>
  </si>
  <si>
    <t>1/8 截SI</t>
  </si>
  <si>
    <t>slip sheet贴纸</t>
  </si>
  <si>
    <t>日期码格式：ZURU INC(BVI) 标准格式 日期：按实际生产日期
Packaging Info: 
77555GQ1-S002：MA最新1L UPC包装
UPC#193052064264, 请先检查条码是否正确再安排做货；
Slip sheet:13pcs/PDQ/CTN 15*5H=75CTN/SLB=975pcs/Slip Sheet,一共需要1套slip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</si>
  <si>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Amy Ding</t>
  </si>
  <si>
    <t>七 88944-1.8</t>
  </si>
  <si>
    <t>4500150141-2</t>
  </si>
  <si>
    <t>4500150141-60</t>
  </si>
  <si>
    <t>1/4 截SI</t>
  </si>
  <si>
    <t>日期码格式：ZURU INC(BVI) 标准格式 日期：按实际生产日期 Tracking Code:
Packaging Info: 
77555GQ1：MA最新1L配套包装+客户EAN条码贴一张覆盖ZURU 原条码，条码贴翻订单4500144795。
 订单对应客户2个PO号 ，备注有显示 ，注意分开做货/验货/装柜 ，混装有罚款。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</si>
  <si>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七 88877-1.4</t>
  </si>
  <si>
    <t>CRG</t>
  </si>
  <si>
    <t>ZU01-25</t>
  </si>
  <si>
    <t>4500152087-90</t>
  </si>
  <si>
    <t>12/10进口商贴纸</t>
  </si>
  <si>
    <t>88961-1.9</t>
  </si>
  <si>
    <t xml:space="preserve">                                        </t>
  </si>
  <si>
    <t>10001033542-3890</t>
  </si>
  <si>
    <t>4500152133-20</t>
  </si>
  <si>
    <t>1/6 客上柜</t>
  </si>
  <si>
    <t>12/19 条码箱贴纸</t>
  </si>
  <si>
    <t>日期码格式：ZURU INC(BVI) 标准格式 日期：按实际生产日期 Tracking Code:
Packaging Info: 
 77555GQ2: 产品MA包装 (UPC 版), MA 1L 收缩膜，收缩膜上的UPC显示 193052064264, 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此订单所有型号：
 1. 产品和包装上印刷 tracking code信息，格式为ZURU常规格式;
 2. 出货方式：货代自提</t>
  </si>
  <si>
    <t>七 88895-1.6</t>
  </si>
  <si>
    <t>PO#60X356498</t>
  </si>
  <si>
    <t>4500152429-40</t>
  </si>
  <si>
    <t>1/9 第三方抽办+验货</t>
  </si>
  <si>
    <t>1/24 截SI  已出样板</t>
  </si>
  <si>
    <r>
      <rPr>
        <sz val="11"/>
        <rFont val="宋体"/>
        <charset val="0"/>
      </rPr>
      <t xml:space="preserve">日期码格式：ZURU INC(BVI) 标准格式 日期：按实际生产日期 
Packaging Info: 1. ZURU MA UPC版本，出口美国.
Remark: 2. 日期跟踪码：ZURU标准格式日期码，产品包装及产品本身都必须有ZURU标准格式日期码，并且确保两者格式和时间保持一致(请自行调整具体年月日生产期，但不能为周末）。
</t>
    </r>
    <r>
      <rPr>
        <sz val="11"/>
        <color rgb="FFFF0000"/>
        <rFont val="宋体"/>
        <charset val="0"/>
      </rPr>
      <t xml:space="preserve"> 针对你们目前没办法保持日期码一致的做法是：
 * 大货：可以按照实际生产的日期码打，毛绒布标和蛋壳上的日期码格式和时间这次特例可以不保持一致出货；但到时需手动贴一套公仔的布标贴纸，使布标跟蛋壳
 日期码格式和时间一样，拍照给我们发给实验室review 日期码，让实验室知道订单大货出的日期码格式和时间是跟抽板指定款的保持一样。</t>
    </r>
    <r>
      <rPr>
        <sz val="11"/>
        <rFont val="宋体"/>
        <charset val="0"/>
      </rPr>
      <t xml:space="preserve">
</t>
    </r>
    <r>
      <rPr>
        <sz val="11"/>
        <color rgb="FFFF0000"/>
        <rFont val="宋体"/>
        <charset val="0"/>
      </rPr>
      <t xml:space="preserve"> * 指定款抽板：需手动贴布标贴纸，保证布标跟蛋壳上的日期码格式和时间都一样，且这个时间要跟大货的时间一样。</t>
    </r>
    <r>
      <rPr>
        <sz val="11"/>
        <rFont val="宋体"/>
        <charset val="0"/>
      </rPr>
      <t xml:space="preserve">
 3. 大货样
 #77555GQ1, #92104TQ2签样同旧单4500131931, 但如订单最终出货有物料变更，须提前告知跟单决定是否重新寄签样。
 4. 验货+ 抽板 （同一天进行）
预约1月9日第三方（利丰）到工厂做100%大货现场验货和抽板，验货需打印EPM出来跟客户回签样板供第三方验货参考。
 PS:EPM是跟单提供。
 抽板：
 5. 出货配比：ZURU 标版配比
 6. ZURU QA 验货时需拍齐每款角色的产品和产品包装上的日期码照片（供实验室review）</t>
    </r>
  </si>
  <si>
    <t>94152-1.22</t>
  </si>
  <si>
    <t>4500151779-50</t>
  </si>
  <si>
    <t>1/16 截SI</t>
  </si>
  <si>
    <t>12、12</t>
  </si>
  <si>
    <t>Packaging Info: 1. ZURU MA UPC版本，出口美国.</t>
  </si>
  <si>
    <t>94112-1.18</t>
  </si>
  <si>
    <t>0881410116
STATESBORO</t>
  </si>
  <si>
    <t>4500153486-10</t>
  </si>
  <si>
    <t>1/8 BV</t>
  </si>
  <si>
    <t>1/20 截SI</t>
  </si>
  <si>
    <t>12/19 RFID</t>
  </si>
  <si>
    <t>Remark: 2. 日期跟踪码：ZURU标准格式日期码，产品包装及产品本身都必须有ZURU标准格式日期码，并且确保两者格式和时间保持一致(请自行调整具体年月日生产期，但不能为周末）。</t>
  </si>
  <si>
    <t>88991-1.11</t>
  </si>
  <si>
    <t>12/6已放收藏指南和PDQ MA</t>
  </si>
  <si>
    <t>0881410128
HOUSTON</t>
  </si>
  <si>
    <t>4500153486-20</t>
  </si>
  <si>
    <t>1/14 截SI</t>
  </si>
  <si>
    <t xml:space="preserve"> 针对你们目前没办法保持日期码一致的做法是：</t>
  </si>
  <si>
    <t>94110-1.18</t>
  </si>
  <si>
    <t>0881410129
SUFFOLK</t>
  </si>
  <si>
    <t>4500153486-30</t>
  </si>
  <si>
    <t>1/21 截SI</t>
  </si>
  <si>
    <t xml:space="preserve"> * 大货：可以按照实际生产的日期码打，毛绒布标和蛋壳上的日期码格式和时间这次特例可以不保持一致出货；但到时需手动贴一套公仔的布标贴纸，使布标跟蛋壳</t>
  </si>
  <si>
    <t>7VXLX7NF</t>
  </si>
  <si>
    <t>4500152544-40</t>
  </si>
  <si>
    <t>1/16 交仓</t>
  </si>
  <si>
    <t>11、27</t>
  </si>
  <si>
    <t>12/20 SSCC Label+UPC贴纸跟翻单#4500132673</t>
  </si>
  <si>
    <t xml:space="preserve"> 日期码格式和时间一样，拍照给我们发给实验室review 日期码，让实验室知道订单大货出的日期码格式和时间是跟抽板指定款的保持一样。</t>
  </si>
  <si>
    <t>Kelly/Mia</t>
  </si>
  <si>
    <t>94134-1.21</t>
  </si>
  <si>
    <t>8UHHLGLU</t>
  </si>
  <si>
    <t>4500152544-120</t>
  </si>
  <si>
    <t xml:space="preserve"> * 指定款抽板：需手动贴布标贴纸，保证布标跟蛋壳上的日期码格式和时间都一样，且这个时间要跟大货的时间一样。</t>
  </si>
  <si>
    <t>475ILV4U</t>
  </si>
  <si>
    <t>4500152544-200</t>
  </si>
  <si>
    <t xml:space="preserve"> 3. 大货样</t>
  </si>
  <si>
    <t>3RMEYMQW</t>
  </si>
  <si>
    <t>4500152544-220</t>
  </si>
  <si>
    <t xml:space="preserve"> #9283签样同旧单4500105770, 但如订单最终出货有物料变更，须提前告知跟单决定是否重新寄签样。</t>
  </si>
  <si>
    <t>4500150683-90</t>
  </si>
  <si>
    <t>1/19截SI</t>
  </si>
  <si>
    <t>11、28</t>
  </si>
  <si>
    <t>进口商贴纸148906</t>
  </si>
  <si>
    <t xml:space="preserve"> #92105签样同旧单4500131084, 但如订单最终出货有物料变更，须提前告知跟单决定是否重新寄签样。</t>
  </si>
  <si>
    <t>94135-1.21</t>
  </si>
  <si>
    <t>4500150683-100</t>
  </si>
  <si>
    <t xml:space="preserve"> #77555GQ1, #92104TQ2签样同旧单4500131931, 但如订单最终出货有物料变更，须提前告知跟单决定是否重新寄签样。</t>
  </si>
  <si>
    <t>4500150510-20</t>
  </si>
  <si>
    <t>12/19 客供价格贴纸</t>
  </si>
  <si>
    <t xml:space="preserve"> #9296签样同旧单4500147274, 但如订单最终出货有物料变更，须提前告知跟单决定是否重新寄签样。</t>
  </si>
  <si>
    <t>94559-3.14</t>
  </si>
  <si>
    <t>MPO03108</t>
  </si>
  <si>
    <t>PO#4500153457</t>
  </si>
  <si>
    <t>77555-S001-MSLD121</t>
  </si>
  <si>
    <t>日期跟踪码要一致，统一打2025年1月16日</t>
  </si>
  <si>
    <t>1月21日送到库有混装</t>
  </si>
  <si>
    <t>周转箱 备注上:客供子件给Mis FleetFarmPon4500153457##MSLD121-S001混装用</t>
  </si>
  <si>
    <t xml:space="preserve"> #9298TQ2 需在12月18日前寄出2齐套样板给到利丰重新签样，以下是收件人信息：</t>
  </si>
  <si>
    <t>94409-2.28</t>
  </si>
  <si>
    <t>24-1067175JDO</t>
  </si>
  <si>
    <t>4500153864-70</t>
  </si>
  <si>
    <t>1/22 截SI</t>
  </si>
  <si>
    <t>12/18 UPC 贴纸</t>
  </si>
  <si>
    <t xml:space="preserve"> Li &lt;(&gt;&amp;&lt;)&gt; Fung　</t>
  </si>
  <si>
    <t>94113-1.18</t>
  </si>
  <si>
    <t>0092242910</t>
  </si>
  <si>
    <t>4500152559-10</t>
  </si>
  <si>
    <t>12/5 UPC贴纸</t>
  </si>
  <si>
    <t xml:space="preserve"> 深圳市福田区绒花路8号深福保大厦附楼3楼。</t>
  </si>
  <si>
    <t>Yilia</t>
  </si>
  <si>
    <t>88990-1.11</t>
  </si>
  <si>
    <t>东莞贴</t>
  </si>
  <si>
    <t>0092242914</t>
  </si>
  <si>
    <t>4500152559-20</t>
  </si>
  <si>
    <t xml:space="preserve"> 收件人： Yoland Dai　电话：+0755 8825 3756</t>
  </si>
  <si>
    <t>4500152559-30</t>
  </si>
  <si>
    <t>12/5 UPC贴纸  12/13 UCC</t>
  </si>
  <si>
    <t xml:space="preserve"> 4. 验货+ 抽板 （同一天进行）</t>
  </si>
  <si>
    <t>94050-1.15</t>
  </si>
  <si>
    <t>4500152559-40</t>
  </si>
  <si>
    <t>预约1月9日第三方（利丰）到工厂做100%大货现场验货和抽板，验货需打印EPM出来跟客户回签样板供第三方验货参考。</t>
  </si>
  <si>
    <t>4500152559-50</t>
  </si>
  <si>
    <t xml:space="preserve"> PS:EPM是跟单提供。</t>
  </si>
  <si>
    <t>THE NORTH WEST COMPANY LP</t>
  </si>
  <si>
    <t>4500150392-20</t>
  </si>
  <si>
    <t>11/6UPC贴纸</t>
  </si>
  <si>
    <t xml:space="preserve"> 抽板：</t>
  </si>
  <si>
    <t>94031-1.14</t>
  </si>
  <si>
    <t>4500153048-40</t>
  </si>
  <si>
    <t>12、13</t>
  </si>
  <si>
    <t>12/12 UPC贴纸+进口商贴纸</t>
  </si>
  <si>
    <t>因#9283,#9298TQ2,#92105,#92104TQ2，#92107,# 9296的ZURU测试报告上被客户指定实验室发现产品和产品包装上的日期码不一致，所以这款寄样给实验室的是按照</t>
  </si>
  <si>
    <t>94048-1.15</t>
  </si>
  <si>
    <t>Ambiental Paraguay</t>
  </si>
  <si>
    <t>巴拉圭</t>
  </si>
  <si>
    <t>4500153347-70</t>
  </si>
  <si>
    <t>1/11 截SI</t>
  </si>
  <si>
    <t>12/5 进口商贴纸</t>
  </si>
  <si>
    <t>利丰验货员现场针对指定款随机抽板6PCS（须带包装）;其他利丰验货员现场针对指定款随机抽板6PCS。</t>
  </si>
  <si>
    <t>94049-1.15</t>
  </si>
  <si>
    <t>4500152293-10</t>
  </si>
  <si>
    <t>消耗4500144899外箱</t>
  </si>
  <si>
    <t>12/16 SSCC Label</t>
  </si>
  <si>
    <t xml:space="preserve"> 工厂需把抽板寄到以下MTS 地址做测试，测试通过后才能出货；如产品有油漆的工厂需额外准备5G/色的油漆涂在同材质胶件上(面积类似A4纸大小)一并寄出；</t>
  </si>
  <si>
    <t>88992-1.11</t>
  </si>
  <si>
    <t>4500152293-50</t>
  </si>
  <si>
    <t>消耗4500145062外箱</t>
  </si>
  <si>
    <t xml:space="preserve"> 实验室收件地址：</t>
  </si>
  <si>
    <t xml:space="preserve">
 KMART AUSTRALIA LTD</t>
  </si>
  <si>
    <t>4500152292-50</t>
  </si>
  <si>
    <t xml:space="preserve"> 东莞现代产品整理服务有限公司（MTS）</t>
  </si>
  <si>
    <t>88993-1.11</t>
  </si>
  <si>
    <t>4500152292-110</t>
  </si>
  <si>
    <t xml:space="preserve"> 广东省东莞市寮步镇新旧围村良平路76号</t>
  </si>
  <si>
    <t xml:space="preserve">5DENHXYZ
</t>
  </si>
  <si>
    <t>4500152657-30</t>
  </si>
  <si>
    <t>2/13 截SI</t>
  </si>
  <si>
    <t>12/20 SSCC Label</t>
  </si>
  <si>
    <t xml:space="preserve"> 收件人：Cherry Wang （汪单）</t>
  </si>
  <si>
    <t>94229-2.12</t>
  </si>
  <si>
    <t>5SYQ2I1V</t>
  </si>
  <si>
    <t>4500152379-150</t>
  </si>
  <si>
    <t>2/10 截SI</t>
  </si>
  <si>
    <t xml:space="preserve"> Tel: +86 769- 8112 0818 ext.893</t>
  </si>
  <si>
    <t>94201-2.10</t>
  </si>
  <si>
    <t>7BA5SZFC</t>
  </si>
  <si>
    <t>4500152379-160</t>
  </si>
  <si>
    <t xml:space="preserve"> 抽板有随样文件TRF（跟单提供），工厂在寄样时打印出来放纸箱内随样寄走。</t>
  </si>
  <si>
    <t>3AI1LJXX</t>
  </si>
  <si>
    <t>4500152379-170</t>
  </si>
  <si>
    <t xml:space="preserve"> 5. 出货配比：ZURU 标版配比</t>
  </si>
  <si>
    <t>593L16CP</t>
  </si>
  <si>
    <t>4500152379-180</t>
  </si>
  <si>
    <t xml:space="preserve"> 6. ZURU QA 验货时需拍齐每款角色的产品和产品包装上的日期码照片（供实验室review）</t>
  </si>
  <si>
    <t>3CKHAHHY</t>
  </si>
  <si>
    <t>4500152439-30</t>
  </si>
  <si>
    <t>日期码格式： 标准格式 日期：按实际生产日期
Packaging Info:
#77555：MA1L 收缩膜+5L收藏指南。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</si>
  <si>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94019-1.13</t>
  </si>
  <si>
    <t>12NWJ69P</t>
  </si>
  <si>
    <t>4500152439-40</t>
  </si>
  <si>
    <t>8ST75SLE</t>
  </si>
  <si>
    <t>4500152439-50</t>
  </si>
  <si>
    <t xml:space="preserve">8NFCSKBL
</t>
  </si>
  <si>
    <t>4500152439-60</t>
  </si>
  <si>
    <t>日期码格式： 标准格式 日期：按实际生产日期
Packaging Info:
#77584：2PK 77555入PVC圆桶，77555 MA 1L不带UPC，3L铜版纸图稿跟回PO#4500134367。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</si>
  <si>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94033-1.14</t>
  </si>
  <si>
    <t>1VI3G9RP</t>
  </si>
  <si>
    <t>4500152472-10</t>
  </si>
  <si>
    <t>日期码格式：ZURU INC(BVI) 标准格式 日期：按实际生产日期 Tracking Code:
Packaging Info: #77555：MA1L 收缩膜+5L收藏指南。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</si>
  <si>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94109-1.18</t>
  </si>
  <si>
    <t>Newell Brands UK Ltd</t>
  </si>
  <si>
    <t>Sistema X
Mini Brands
UK 5300283729</t>
  </si>
  <si>
    <t>4500153228-10</t>
  </si>
  <si>
    <t>77754-S001</t>
  </si>
  <si>
    <t>HOMEM-S1-012/013/014-015(1个装一个纸袋*1000入大胶袋/款*4/箱）</t>
  </si>
  <si>
    <t>日期码格式：ZURU INC(BVI) 标准格式 日期：按实际生产日期
Packaging Info: 1. 77754: 1PCS/PAPER BAG, 1000PCS/POLYBAG, 4000PCS/4POLYBAG/CTN；minis from 77555: 400ml Klip it plus+1.65L Bento Lunch+656ml Soup Mug+800ml Wat
er Bottle; POLYBAG需要打孔加印刷英国防窒息警示信息;
2. 最迟验货不得晚于2025/01/13;
Remark: 1. 箱唛资料按照跟单给到的文件生产，生产前需要给到跟单审核排版;</t>
  </si>
  <si>
    <t>94053-1.16</t>
  </si>
  <si>
    <t>4500150464-40</t>
  </si>
  <si>
    <t>3/7 截SI</t>
  </si>
  <si>
    <t>日期码格式：ZURU INC(BVI)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t>
  </si>
  <si>
    <t>94486-3.7</t>
  </si>
  <si>
    <t>MAGGIO 3 SRL</t>
  </si>
  <si>
    <t>4500151811-50</t>
  </si>
  <si>
    <t>12/12 进口商地址贴纸+PDQ贴纸</t>
  </si>
  <si>
    <t>日期码格式：ZURU INC(BVI) 标准格式 日期：按实际生产日期 
Packaging Info: 
 77555GQ1- MA 3L+5L EAN收缩膜（+1*意大利sorting logo含进口商地址贴纸）+MA 5L 收藏指南 +MA多语 PAPER BAG +MA 3L PDQ(+1*PDQ条码贴纸)
 产品条码 4894680033429
Remark: 1.此单出意大利，需符合EU标准，不能含微塑料，如果有slime等化学品需要不含硼
 2.需保证按期1/15前完货，延期罚款
 3.贴纸切勿盖住意大利警告语文字(QC 务必检查）</t>
  </si>
  <si>
    <t>94070-1.16</t>
  </si>
  <si>
    <r>
      <rPr>
        <sz val="11"/>
        <color rgb="FF0000FF"/>
        <rFont val="Arial"/>
        <charset val="0"/>
      </rPr>
      <t>77555GQ1-S001</t>
    </r>
    <r>
      <rPr>
        <sz val="11"/>
        <color rgb="FF0000FF"/>
        <rFont val="宋体"/>
        <charset val="0"/>
      </rPr>
      <t>－</t>
    </r>
    <r>
      <rPr>
        <sz val="11"/>
        <color rgb="FF0000FF"/>
        <rFont val="Arial"/>
        <charset val="0"/>
      </rPr>
      <t>3L</t>
    </r>
  </si>
  <si>
    <t>CANDIDE IND E COM LTDA</t>
  </si>
  <si>
    <t>巴西</t>
  </si>
  <si>
    <t>4500153860-10</t>
  </si>
  <si>
    <t>封箱胶带要用客版CANDIDE版本</t>
  </si>
  <si>
    <t>1/15 截SI</t>
  </si>
  <si>
    <t>12/19 进口商贴纸+UPC贴纸</t>
  </si>
  <si>
    <t>日期码格式：ZURU INC(BVI) 标准格式 日期：按实际生产日期 
Packaging Info: 77555GQ2:MA 1L包装+进口商贴纸+箱唛+UPC贴纸
 封箱胶带要用客版CANDIDE版本</t>
  </si>
  <si>
    <t>94121-1.20</t>
  </si>
  <si>
    <t>4500152753-10</t>
  </si>
  <si>
    <t>标准格式：DG20250120</t>
  </si>
  <si>
    <t>1/21 交仓</t>
  </si>
  <si>
    <t>12/12 WIC贴纸+PDQ折页 （同PO 4500142744）</t>
  </si>
  <si>
    <t>日期码格式：ZURU INC(BVI) 标准格式:DG20250120 日期：01-20-2025 Tracking Code:
Packaging Info:
Remark: 客版1L PDQ + MA 1L包装 + WIC贴纸（WIC#744432）+ MA 收藏指南 + PDQ折页 （同PO 4500142744）
 产品和包装上面要有ZURU 标准格式TRACKING CODE， DG20250120</t>
  </si>
  <si>
    <t>94143-1.21</t>
  </si>
  <si>
    <t>4500152753-20</t>
  </si>
  <si>
    <t>4500152753-30</t>
  </si>
  <si>
    <t>4500152753-40</t>
  </si>
  <si>
    <t>4500152753-50</t>
  </si>
  <si>
    <t>4500152753-60</t>
  </si>
  <si>
    <t>4500152753-70</t>
  </si>
  <si>
    <t>24-1067174JEC</t>
  </si>
  <si>
    <t>4500153836-10</t>
  </si>
  <si>
    <t>指定日期格式2025-01 外箱箱唛，产品批号需要与进口商贴纸保持一致。</t>
  </si>
  <si>
    <t>UPC 贴纸翻单153864+12/17 进口商贴纸</t>
  </si>
  <si>
    <t>日期码格式：LOTE 格式：例如2025-01 日期：
Packaging Info: 77555GQ2：MA 5L 收藏指南+MA 3L 包装+UPC 贴纸+MA 3L PDQ 包装+进口商贴纸+箱唛
Remark: 
 客户有LOTE 格式：例如2025-01. ，外箱箱唛，产品批号需要与进口商贴纸保持一致。</t>
  </si>
  <si>
    <t>94144-1.21</t>
  </si>
  <si>
    <t>4500151765-30</t>
  </si>
  <si>
    <t>2/26 截SI</t>
  </si>
  <si>
    <t>日期码格式：ZURU INC(BVI) 标准格式 日期：按实际生产日期 
Packaging Info: 
 3.77555SLB
 77555GQ1-S002：MA最新1L UPC包装
 UPC#193052064264, 请先检查条码是否正确再安排做货；
 Slip sheet:13pcs/PDQ/CTN 15*5H=75CTN/SLB=975pcs/Slip Sheet,一共需要1套slip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</si>
  <si>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94349-2.25</t>
  </si>
  <si>
    <t>4500152538-2:
FB12127</t>
  </si>
  <si>
    <t>4500152538-40</t>
  </si>
  <si>
    <t>2/19 截SI</t>
  </si>
  <si>
    <t>EAN条码贴翻144795</t>
  </si>
  <si>
    <t>日期码格式：ZURU INC(BVI) 标准格式 日期：按实际生产日期
Packaging Info:
77555GQ1：MA最新1L配套包装+客户EAN条码贴一张覆盖ZURU原条码，条码贴翻订单4500144795。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t>
  </si>
  <si>
    <t>94275-2.18</t>
  </si>
  <si>
    <t>4500152538-3:
FB12155</t>
  </si>
  <si>
    <t>4500152538-130</t>
  </si>
  <si>
    <t>4500152538-4:
FB12134</t>
  </si>
  <si>
    <t>4500152538-230</t>
  </si>
  <si>
    <t>荷兰/澳大利亚</t>
  </si>
  <si>
    <t>Ship To:
US/Global
Team</t>
  </si>
  <si>
    <t>4500153360-10</t>
  </si>
  <si>
    <t>HOMEM-S1-001: 6500pcs
HOMEM-S1-002: 4500pcs
HOMEM-S1-003: 2500pcs
HOMEM-S1-004: 3000pc
HOMEM-S1-005: 3000pcs
HOMEM-S1-006: 2500pcs
HOMEM-S1-007: 2000pcs</t>
  </si>
  <si>
    <t>1/22 走快递</t>
  </si>
  <si>
    <t>日期码格式：ZURU INC(BVI) 标准格式 日期：按实际生产日期 Tracking Code:
Packaging Info: 1、包装方式：1minis/纸袋（同MA)，500纸袋/外箱，每个外箱的Minis 为同一种，不得混Minis入箱。
 按每行出至不同国家。
 2、去往US/Global Team的数量, 还需要2个外箱入一大外箱，大外箱尾箱为Stand Mixer (HOMEM-S1-001)+Countertop Oven (HOMEM-S1-006)，Blender (HOMEM-S1-
 002)+Coffee Grinder (HOMEM-S1-003)混箱，其余大外箱不得混箱。--原SHIP TO BRAZIL的12CTN无需入大外箱
 3、去往Europe Team的36箱货物确认需打托，托盘材质为PP,尺寸W1200 x D1000cm ，Max. height 150cm；共2托（6CTN HOMEM-S1-001+12CTN HOMEM-S1-002为一拖
 ；6CTN HOMEM-S1-001+12CTN HOMEM-S1-005为一拖）
Remark: 2、无测试与第三方验货要求。
 3、纸箱4面印ZURU LOGO + 箱唛(见附件）
 4、日期码请按ZURU标准版执行即可。
 5、ZURU QC验货。
 6、RATIO:不同出货地址的Ratio不同.
 1)Ship to Whirlpool Corporation-US/Global Team Ratio:
 Stand Mixer (HOMEM-S1-001): 6500pcs
 Blender (HOMEM-S1-002) : 4500pcs
 Coffee Grinder (HOMEM-S1-003) : 2500pcs
 Espresso Machine (HOMEM-S1-004) : 3000pc
 Food Processor (HOMEM-S1-005) : 3000pcs
 Countertop Oven (HOMEM-S1-006) : 2500pcs
 Microwave (HOMEM-S1-007) : 2000pcs
 2)Ship to Whirlpool Corporation-Brazil Team, Ratio:
 Stand Mixer (HOMEM-S1-001): 2000pcs
 Blender (HOMEM-S1-002): 2000pcs
 Food Processor (HOMEM-S1-005):2000pcs
 3)Ship to Whirlpool Corporation-Mexico Team, Ratio:
 Stand Mixer (HOMEM-S1-001): 2000pcs
 Blender (HOMEM-S1-002) : 2000pcs
 Food Processor (HOMEM-S1-005): 2000pcs
 Countertop Oven (HOMEM-S1-006) : 2000pcs
 4)Ship to Whirlpool Corporation-Europe Team,Ratio:
 Stand Mixer (HOMEM-S1-001): 6000pcs
 Blender (HOMEM-S1-002) : 6000pcs
 Food Processor (HOMEM-S1-005) : 6000pcs
 5)Ship to Whirlpool Corporation-Australia Team,Ratio:
 Stand Mixer (HOMEM-S1-001): 2000pcs
 Blender (HOMEM-S1-002): 2000pcs
 Food Processor (HOMEM-S1-005): 2000pcs</t>
  </si>
  <si>
    <t>94147-1.22</t>
  </si>
  <si>
    <t>Ship TO:
Brazil Team</t>
  </si>
  <si>
    <t>4500153360-60</t>
  </si>
  <si>
    <t>HOMEM-S1-001: 2000pcs
HOMEM-S1-002: 2000pcs
HOMEM-S1-005:2000pcs</t>
  </si>
  <si>
    <t>Ship To:
Mexico Team</t>
  </si>
  <si>
    <t>4500153360-30</t>
  </si>
  <si>
    <t>HOMEM-S1-001: 2000pcs
HOMEM-S1-002: 2000pcs
HOMEM-S1-005: 2000pcs
HOMEM-S1-006: 2000pcs</t>
  </si>
  <si>
    <t>Ship TO:
Europe Team</t>
  </si>
  <si>
    <t>4500153360-40</t>
  </si>
  <si>
    <t>HOMEM-S1-001/002/003/004-005/006/007(1个装一个纸袋*500/箱）6箱001+12箱002装/板，6箱001+12箱005装/拖</t>
  </si>
  <si>
    <t>HOMEM-S1-001: 6000pcs
HOMEM-S1-002: 6000pcs
HOMEM-S1-005: 6000pcs</t>
  </si>
  <si>
    <t>1/22 走飞机  需打卡板，蓝色胶卡板尺寸W1200 x D1000cm ，限高150cm；共2托（6CTN HOMEM-S1-001+12CTN HOMEM-S1-002为一拖，6CTN HOMEM-S1-001+12CTN HOMEM-S1-005为一拖）</t>
  </si>
  <si>
    <t>Ship TO:
Australia
Team</t>
  </si>
  <si>
    <t>4500153360-50</t>
  </si>
  <si>
    <t>HOMEM-S1-001: 2000pcs
HOMEM-S1-002: 2000pcs
HOMEM-S1-005: 2000pcs</t>
  </si>
  <si>
    <t>FAMILY DOLLAR SERVICES, INC,</t>
  </si>
  <si>
    <t>To be advised</t>
  </si>
  <si>
    <t>4500152838-10</t>
  </si>
  <si>
    <t>77555GQ7-S001</t>
  </si>
  <si>
    <t>迷你房子GQ7/6PCS/箱</t>
  </si>
  <si>
    <t>此单指定日期码：DG20250113</t>
  </si>
  <si>
    <t>2/17 截SI</t>
  </si>
  <si>
    <t>12/18 彩色贴纸 12/25 客供防盗贴纸</t>
  </si>
  <si>
    <t>日期码格式：ZURU INC(BVI) 标准格式 日期：2025-01-13 
Packaging Info: 1)客版PDQ，最新版ZURU MA UPC包装(去掉社交媒体标志，优先1L)，出口美国。如有说明书请使用ZURU MA说明书，优先放1L英语。
2)ZURU标准日期码格式：工厂城市缩写+生产年月日。此单指定日期码：DG20250113。
 3)外箱箱唛正侧相邻两面粘贴产品彩色贴纸，每箱两张彩色贴纸, 彩色产品贴纸待跟单提供。如侧唛位置放不下彩贴和唛头信息，可改为放两个正唛。无论是正唛+
 侧唛或者是两个正唛，唛头信息和彩贴需放在同一个面，需要工厂根据外箱尺寸建议预估的彩贴尺寸给跟单。箱唛需排版给跟单确认。
 4) 每个球贴一张客供防盗贴，贴在收缩膜上，防盗贴由跟单采购，供应商直接发货到工厂。防盗贴贴纸位置由跟单提供。
Remark: 客户PO#32610787
 客户SKU#1096263
 1) Item#77555GQ7-S001
 2) 样品
 产前样5套：产前样5套要求在2024/12/12前寄给深圳办公室跟单Jenny Liu，需转寄给美国客户确认，客户确认了产前样之后，会寄回一套给工厂，工厂需按照已确
 认的产前样安 排大货生产。做产前样前需和跟单确认产品包装日期码和产品上日期码的打码位置+格式，要求是和大货一样的日期码，指定大货日期码为：DG20250
 113） 。此单客版PDQ需等客户确认产前样后才可以开始大货印刷。
 大货样2套：大货样2套需在大货物料到厂后开始上线第一天寄出给深圳办公室；大货样需要同大货一个产线， 所有东西完全同大货一样, 1套我们需转寄客人审批出
 货；1套跟单需留样（请尽量安排早点寄出以便客人早点批出货！）
 1套样板 =6pcs球带1个客版PDQ(球带客供防盗贴)+1套光身样散件
 6 PCS/ PDQ = 6个球入一个PDQ
 3) 此单无第三方验货+抽样测试，ZURU QC验货PASS后，跟单得到客户的approval之后方可安排出货
 4)大货外箱材积绝对不可大于下述数据，材积只接受3%的变小；重量正负不得超过以下列出数据的5%，接受外箱以印章方式印上实际毛重。
 大货外箱尺寸请保持： 21.3 x 12.8 x 30.1 cm(即8.39 x 5.04 x 11.85 inch)，材积必须不能大于0.2896CubeFeet（即0.0082CBM); 外箱毛重 1.9 LBS（即0.84 K
 GS）。
 5) 大货配比：
 Item#77555GQ7-S001
 S001-MINI BRANDS-HOME MINI BRANDS-SERIES 1-CAPSULE,6pcs/Gravity PDQ,6PCS/PDQ/CTN
 UPC:193052064264
 Contains UV Glue.
 1FACING 6PCS/PDQ/CTN;1W*2D*3H=6PCS/PDQ
 6) 客户Family Dollar不允许少数出货，必须按照PO上的数量出货，也不允许延期，否则会有罚款。
 7) 客户要求:"产品和包装不能含有PFAS 物质以及1,4 dioxane",请确保产品可以过美国标准测试。</t>
  </si>
  <si>
    <t>Jenny Liu/Andro</t>
  </si>
  <si>
    <t>94281-2.19</t>
  </si>
  <si>
    <t>3WJ8O9PR</t>
  </si>
  <si>
    <t>4500154964-210</t>
  </si>
  <si>
    <r>
      <rPr>
        <sz val="11"/>
        <color rgb="FF0000FF"/>
        <rFont val="Arial"/>
        <charset val="0"/>
      </rPr>
      <t xml:space="preserve">2/27 </t>
    </r>
    <r>
      <rPr>
        <sz val="11"/>
        <color rgb="FF0000FF"/>
        <rFont val="宋体"/>
        <charset val="0"/>
      </rPr>
      <t>交仓</t>
    </r>
  </si>
  <si>
    <t>2/8 SSCC Label+空白贴纸翻单132623</t>
  </si>
  <si>
    <t>日期码格式：ZURU INC(BVI) 标准格式 日期：按实际生产日期 
Packaging Info: 
 #77584：2PK MA 3L#77555入PVC圆桶，77555 3L收缩膜，空白贴纸覆盖EAN条码，空白贴纸跟返单4500132623， 3L铜版纸图稿跟Amazon UK/EU PO 4500134367；跟A
 mazon us 合并订料;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</si>
  <si>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94433-3.4</t>
  </si>
  <si>
    <t>5F5H79CR</t>
  </si>
  <si>
    <t>4500154964-220</t>
  </si>
  <si>
    <t>2/8SSCC Label+UPC贴纸翻单132673</t>
  </si>
  <si>
    <t>日期码格式：ZURU INC(BVI) 标准格式 日期：按实际生产日期 
Packaging Info: 
 #77555：MA 3L 收缩膜加UPC贴纸覆盖原EAN条码，UPC贴纸跟翻单#4500132673。收藏指南MA 5L.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</si>
  <si>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港口：MEL
PO#45704314</t>
  </si>
  <si>
    <t>4500153570-40</t>
  </si>
  <si>
    <t>3/3 交仓</t>
  </si>
  <si>
    <t>日期码格式：ZURU INC(BVI) 标准格式 日期：按实际生产日期 
Packaging Info: 
 2.77555GQ4: MA UPC 包装，箱唛翻单4500124295(ZURU LOGO使用新版 )
Remark: 1.此单出口澳大利亚，请按相应的澳新标准生产；
 2.产品和包装上生产批号请按我司标准
 3.比例：
 4.当同一PO或item有多个批次代码时，每个批次代码的纸箱必须分组在一起，且明显分开</t>
  </si>
  <si>
    <t>94432-3.4</t>
  </si>
  <si>
    <t>港口：SYD
PO#45682458</t>
  </si>
  <si>
    <t>4500153570-50</t>
  </si>
  <si>
    <t>64VCQLUP</t>
  </si>
  <si>
    <t>4500155020-40</t>
  </si>
  <si>
    <t>2/8 SSCC Label</t>
  </si>
  <si>
    <t>日期码格式：ZURU INC(BVI) 标准格式 日期：按实际生产日期 
Packaging Info: 
 #77584:2PK 77555入PVC圆桶，77555 MA 1L不带UPC， 3L铜版纸图稿跟回PO#4500134367；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</si>
  <si>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Kelly Shen/Mia Pan</t>
  </si>
  <si>
    <t>94452-3.5</t>
  </si>
  <si>
    <t>COMERCIAL JOMAN S.L</t>
  </si>
  <si>
    <t>4500154349-10</t>
  </si>
  <si>
    <t>3/4截SI</t>
  </si>
  <si>
    <t>1/8警语贴纸</t>
  </si>
  <si>
    <t>日期码格式：ZURU INC(BVI) 标准格式 日期：按实际生产日期 
Packaging Info: 1.77555GQ2:最新MA 3L EAN 版本包装+一张客户警语贴纸（含环保标）+MA 5L 收藏指南+MA 3L PDQ；
Remark: 西班牙订单，需要符合EU标准，不能含微塑料/闪粉；</t>
  </si>
  <si>
    <t>Sherry Chen</t>
  </si>
  <si>
    <t>94434-3.4</t>
  </si>
  <si>
    <t>2892616-00</t>
  </si>
  <si>
    <t>4500154717-10</t>
  </si>
  <si>
    <t>3/11 截SI</t>
  </si>
  <si>
    <t>1/8 UPC贴纸+进口商贴纸</t>
  </si>
  <si>
    <t>日期码格式： 标准格式 日期：按实际生产日期
Packaging Info: 77555GQ2 MA 多语EAN+UPC贴纸, UPC号码193052064264
Remark: 出口加拿大， 有 进口商贴纸
 2/21前寄出大货样2套
 Zuru验货 需要单个产品称重的图片和整箱产品称重的图片，还需要产品上made in China的晒字图片，包装上的警告语的清晰图片，以及单个产品的尺寸测量图片
 和外箱的尺寸测量图片
日期跟踪码：产品外包装必须有日期跟踪码，ZURU标准格式日期码</t>
  </si>
  <si>
    <t>94510-3.11</t>
  </si>
  <si>
    <t>FB12131</t>
  </si>
  <si>
    <t>4500154847-40</t>
  </si>
  <si>
    <t>已出 样板</t>
  </si>
  <si>
    <r>
      <rPr>
        <sz val="11"/>
        <color rgb="FF0000FF"/>
        <rFont val="Arial"/>
        <charset val="0"/>
      </rPr>
      <t>3/4</t>
    </r>
    <r>
      <rPr>
        <sz val="11"/>
        <color rgb="FF0000FF"/>
        <rFont val="宋体"/>
        <charset val="0"/>
      </rPr>
      <t>截</t>
    </r>
    <r>
      <rPr>
        <sz val="11"/>
        <color rgb="FF0000FF"/>
        <rFont val="Arial"/>
        <charset val="0"/>
      </rPr>
      <t>SI</t>
    </r>
  </si>
  <si>
    <t>EAN条码翻单144795</t>
  </si>
  <si>
    <t>日期码格式：ZURU INC(BVI) 标准格式 日期：按实际生产日期 
Packaging Info: 77555GQ1: MA最新1L配套包装+客户EAN条码(翻单4500144795)覆盖ZURU 原条码,MA PDQ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*订单对应客户2个PO号 ，备注有显示 ，注意分开做货/验货/装柜 ，混装有罚款。
 *样板： 请在1/20前每款寄出2pcs大货样到罗湖办公室 7B Sandy Shao收</t>
  </si>
  <si>
    <t>94436-3.4</t>
  </si>
  <si>
    <t>0885773862
SUFFOLK</t>
  </si>
  <si>
    <t>4500154934-10</t>
  </si>
  <si>
    <t>3/3 BV</t>
  </si>
  <si>
    <r>
      <rPr>
        <sz val="11"/>
        <color rgb="FF0000FF"/>
        <rFont val="Arial"/>
        <charset val="0"/>
      </rPr>
      <t>3/18</t>
    </r>
    <r>
      <rPr>
        <sz val="11"/>
        <color rgb="FF0000FF"/>
        <rFont val="宋体"/>
        <charset val="0"/>
      </rPr>
      <t>截</t>
    </r>
    <r>
      <rPr>
        <sz val="11"/>
        <color rgb="FF0000FF"/>
        <rFont val="Arial"/>
        <charset val="0"/>
      </rPr>
      <t>SI</t>
    </r>
  </si>
  <si>
    <t>1/3 RFID</t>
  </si>
  <si>
    <t>94572-3.17</t>
  </si>
  <si>
    <t>12/27 已放</t>
  </si>
  <si>
    <t>0885773884
HOUSTON</t>
  </si>
  <si>
    <t>4500154934-20</t>
  </si>
  <si>
    <t>3/24 截SI</t>
  </si>
  <si>
    <t>94544-3.14</t>
  </si>
  <si>
    <t>PDQ 余数</t>
  </si>
  <si>
    <t>4500151307-80</t>
  </si>
  <si>
    <t>有第三方监柜</t>
  </si>
  <si>
    <t>进口商贴纸+UPC贴纸翻单149460+2/11价标贴纸</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</si>
  <si>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77555GQ2:MA 3LEAN</t>
    </r>
    <r>
      <rPr>
        <sz val="11"/>
        <color rgb="FF0000FF"/>
        <rFont val="宋体"/>
        <charset val="0"/>
      </rPr>
      <t>包装</t>
    </r>
    <r>
      <rPr>
        <sz val="11"/>
        <color rgb="FF0000FF"/>
        <rFont val="Arial"/>
        <charset val="0"/>
      </rPr>
      <t>+UPC</t>
    </r>
    <r>
      <rPr>
        <sz val="11"/>
        <color rgb="FF0000FF"/>
        <rFont val="宋体"/>
        <charset val="0"/>
      </rPr>
      <t>贴纸</t>
    </r>
    <r>
      <rPr>
        <sz val="11"/>
        <color rgb="FF0000FF"/>
        <rFont val="Arial"/>
        <charset val="0"/>
      </rPr>
      <t>+</t>
    </r>
    <r>
      <rPr>
        <sz val="11"/>
        <color rgb="FF0000FF"/>
        <rFont val="宋体"/>
        <charset val="0"/>
      </rPr>
      <t>进口商贴纸</t>
    </r>
    <r>
      <rPr>
        <sz val="11"/>
        <color rgb="FF0000FF"/>
        <rFont val="Arial"/>
        <charset val="0"/>
      </rPr>
      <t>+</t>
    </r>
    <r>
      <rPr>
        <sz val="11"/>
        <color rgb="FF0000FF"/>
        <rFont val="宋体"/>
        <charset val="0"/>
      </rPr>
      <t>价标贴纸</t>
    </r>
    <r>
      <rPr>
        <sz val="11"/>
        <color rgb="FF0000FF"/>
        <rFont val="Arial"/>
        <charset val="0"/>
      </rPr>
      <t>+</t>
    </r>
    <r>
      <rPr>
        <sz val="11"/>
        <color rgb="FF0000FF"/>
        <rFont val="宋体"/>
        <charset val="0"/>
      </rPr>
      <t>箱唛，</t>
    </r>
    <r>
      <rPr>
        <sz val="11"/>
        <color rgb="FF0000FF"/>
        <rFont val="Arial"/>
        <charset val="0"/>
      </rPr>
      <t>UPC</t>
    </r>
    <r>
      <rPr>
        <sz val="11"/>
        <color rgb="FF0000FF"/>
        <rFont val="宋体"/>
        <charset val="0"/>
      </rPr>
      <t>贴纸</t>
    </r>
    <r>
      <rPr>
        <sz val="11"/>
        <color rgb="FF0000FF"/>
        <rFont val="Arial"/>
        <charset val="0"/>
      </rPr>
      <t>/</t>
    </r>
    <r>
      <rPr>
        <sz val="11"/>
        <color rgb="FF0000FF"/>
        <rFont val="宋体"/>
        <charset val="0"/>
      </rPr>
      <t>进口商贴纸翻单</t>
    </r>
    <r>
      <rPr>
        <sz val="11"/>
        <color rgb="FF0000FF"/>
        <rFont val="Arial"/>
        <charset val="0"/>
      </rPr>
      <t xml:space="preserve">PO4500137056
Remark: 1. </t>
    </r>
    <r>
      <rPr>
        <sz val="11"/>
        <color rgb="FF0000FF"/>
        <rFont val="宋体"/>
        <charset val="0"/>
      </rPr>
      <t>此单价格贴纸（</t>
    </r>
    <r>
      <rPr>
        <sz val="11"/>
        <color rgb="FF0000FF"/>
        <rFont val="Arial"/>
        <charset val="0"/>
      </rPr>
      <t>ZURU</t>
    </r>
    <r>
      <rPr>
        <sz val="11"/>
        <color rgb="FF0000FF"/>
        <rFont val="宋体"/>
        <charset val="0"/>
      </rPr>
      <t>定购</t>
    </r>
    <r>
      <rPr>
        <sz val="11"/>
        <color rgb="FF0000FF"/>
        <rFont val="Arial"/>
        <charset val="0"/>
      </rPr>
      <t>).
2.</t>
    </r>
    <r>
      <rPr>
        <sz val="11"/>
        <color rgb="FF0000FF"/>
        <rFont val="宋体"/>
        <charset val="0"/>
      </rPr>
      <t>此单有第三方监柜，不用额外准备备品，会在大货中每款拆</t>
    </r>
    <r>
      <rPr>
        <sz val="11"/>
        <color rgb="FF0000FF"/>
        <rFont val="Arial"/>
        <charset val="0"/>
      </rPr>
      <t>1pc</t>
    </r>
    <r>
      <rPr>
        <sz val="11"/>
        <color rgb="FF0000FF"/>
        <rFont val="宋体"/>
        <charset val="0"/>
      </rPr>
      <t>，拆了包装的产品会由监装员用客供胶带封好或在外箱上写上</t>
    </r>
    <r>
      <rPr>
        <sz val="11"/>
        <color rgb="FF0000FF"/>
        <rFont val="Arial"/>
        <charset val="0"/>
      </rPr>
      <t>""opened by telescope”</t>
    </r>
  </si>
  <si>
    <t>94352-2.25</t>
  </si>
  <si>
    <t>4500149460-140</t>
  </si>
  <si>
    <t>UPC贴纸+进口商贴纸翻单137056+2/11价标贴纸</t>
  </si>
  <si>
    <t>日期码格式：ZURU INC(BVI) 标准格式 日期：按实际生产日期
Packaging Info:77555GQ2:MA 3LEAN包装+UPC贴纸+进口商贴纸+价标贴纸+箱唛，UPC贴纸/进口商贴纸翻单PO4500137056
Remark: 1. 此单价格贴纸（ZURU定购).
2.此单有第三方监柜，不用额外准备备品，会在大货中每款拆1pc，拆了包装的产品会由监装员用客供胶带封好或在外箱上写上""opened by telescope”</t>
  </si>
  <si>
    <t>94382-2.27</t>
  </si>
  <si>
    <t>4500154604-130</t>
  </si>
  <si>
    <t>3/12 装柜</t>
  </si>
  <si>
    <t>2/18价格贴纸+UPC贴纸/进口商贴纸翻单PO4500137056</t>
  </si>
  <si>
    <t>日期码格式：ZURU INC(BVI) 标准格式 日期：按实际生产日期 
Packaging Info: 
 77555GQ2:MA 3LEAN包装+UPC贴纸+进口商贴纸+价标贴纸+箱唛，UPC贴纸/进口商贴纸翻单PO4500137056
Remark: 1. 此单价格贴纸（ZURU定购).
2.此单有第三方监柜，不用额外准备备品，会在大货中每款拆1pc，拆了包装的产品会由监装员用客供胶带封好或在外箱上写上""opened by telescope”</t>
  </si>
  <si>
    <t>94525-3.12</t>
  </si>
  <si>
    <t>ZU24120901SG</t>
  </si>
  <si>
    <t>4500154572-50</t>
  </si>
  <si>
    <r>
      <rPr>
        <sz val="11"/>
        <color rgb="FF0000FF"/>
        <rFont val="Arial"/>
        <charset val="0"/>
      </rPr>
      <t xml:space="preserve">3/10 </t>
    </r>
    <r>
      <rPr>
        <sz val="11"/>
        <color rgb="FF0000FF"/>
        <rFont val="宋体"/>
        <charset val="0"/>
      </rPr>
      <t>截</t>
    </r>
    <r>
      <rPr>
        <sz val="11"/>
        <color rgb="FF0000FF"/>
        <rFont val="Arial"/>
        <charset val="0"/>
      </rPr>
      <t>SI</t>
    </r>
  </si>
  <si>
    <t>进口商贴纸翻单131403</t>
  </si>
  <si>
    <t xml:space="preserve">日期码格式：ZURU INC(BVI) 标准格式 日期：按实际生产日期 
Packaging Info: MA UPC包装（优先1L)+1张进口商贴纸
 贴纸AW、位置图翻单如下：
 77555-4500131403
 所有item的贴纸图稿一模一样，请一起订购节省成本。
Remark: </t>
  </si>
  <si>
    <t>94491-3.7</t>
  </si>
  <si>
    <t>2T98AMOZ</t>
  </si>
  <si>
    <t>4500155812-50</t>
  </si>
  <si>
    <t>2/21SSCC Label</t>
  </si>
  <si>
    <t>日期码格式：ZURU INC(BVI) 标准格式 日期：按实际生产日期 
Packaging Info: 
 #77555：MA1L 收缩膜+5L收藏指南。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</si>
  <si>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ZB00039</t>
  </si>
  <si>
    <t>4500154624-130</t>
  </si>
  <si>
    <t>3/21 截SI</t>
  </si>
  <si>
    <t>2/18 价格贴纸+UPC贴纸/进口商贴纸翻单PO4500137056</t>
  </si>
  <si>
    <t>日期码格式：ZURU INC(BVI) 标准格式 日期：按实际生产日期 
Packaging Info: 
77555GQ2:MA 3LEAN包装+UPC贴纸+进口商贴纸+价标贴纸+箱唛，UPC贴纸/进口商贴纸翻单PO4500137056
Remark: 1. 此单价格贴纸（ZURU定购).
2.此单有第三方监柜，不用额外准备备品，会在大货中每款拆1pc，拆了包装的产品会由监装员用客供胶带封好或在外箱上写上""opened by telescope”</t>
  </si>
  <si>
    <t>94698-4.3</t>
  </si>
  <si>
    <t>4500155457-10</t>
  </si>
  <si>
    <t>3/25 截SI</t>
  </si>
  <si>
    <t>日期码格式：ZURU INC(BVI) 标准格式 日期：按实际生产日期 
Packaging Info: 1.77555GQ1: MA 1L UPC包装+MA 1L PDQ
 UPC#193052064264，请先检查包装条码是否正确再安排做货;
Remark: 1）外箱有条码要求，排版时请留意并请确保条码清晰可扫描（封箱胶不要黏到条码上), 否则客人会有罚款。
 2) 订单出英国，产品及包装需要印UKCA图标，包装需要有ZURU UK LTD/ZURU France地址信息，QC同事请查核，如有问题与跟单确认。
 3) 箱唛日期码与包装保持一致
 4) 若外箱重量超过16KGS，请提前告知ZURU跟单，需要客人批准才能出货，并且外箱需要印2 man lift标志</t>
  </si>
  <si>
    <t>Yoga Huang</t>
  </si>
  <si>
    <t>94619-3.24</t>
  </si>
  <si>
    <t>TOYS "R" US – JAPAN, LTD</t>
  </si>
  <si>
    <t>46:0003118432</t>
  </si>
  <si>
    <t>4500156414-10</t>
  </si>
  <si>
    <r>
      <rPr>
        <sz val="11"/>
        <color rgb="FF0000FF"/>
        <rFont val="Arial"/>
        <charset val="0"/>
      </rPr>
      <t xml:space="preserve">3/14 </t>
    </r>
    <r>
      <rPr>
        <sz val="11"/>
        <color rgb="FF0000FF"/>
        <rFont val="宋体"/>
        <charset val="0"/>
      </rPr>
      <t>入仓</t>
    </r>
  </si>
  <si>
    <t>2/5 日语贴纸</t>
  </si>
  <si>
    <t>日期码格式：ZURU INC(BVI) 标准格式 日期：按实际生产日期 
Packaging Info: MA 1L PKG+收缩膜和收藏指南上各加1张日语贴纸（请留意贴纸不得遮挡日期码）
Remark: 出日本首单， 日语贴纸上的年龄按15+出，无需额外安排测试。</t>
  </si>
  <si>
    <t>94545-3.14</t>
  </si>
  <si>
    <t>47:0003118433</t>
  </si>
  <si>
    <t>4500156418-10</t>
  </si>
  <si>
    <t>3/14 入仓</t>
  </si>
  <si>
    <t>日期码格式：ZURU INC(BVI) 标准格式 日期：按实际生产日期 
Packaging Info: MA 1L PKG+ 收缩膜和收藏指南上各加1张日语贴纸（贴纸AW和位置图翻单4500156414）（请留意贴纸不得遮挡日期码）
Remark: 出日本首单， 日语贴纸上的年龄按15+出，无需额外安排测试。</t>
  </si>
  <si>
    <t>94546-3.14</t>
  </si>
  <si>
    <t>DOLLAR GENERAL CORPORATION</t>
  </si>
  <si>
    <t>241R82</t>
  </si>
  <si>
    <t>4500156575-10</t>
  </si>
  <si>
    <t>77555GQ3-S002-PKC</t>
  </si>
  <si>
    <t>迷你房子8PCS/GQ3/警语胶袋*6/箱</t>
  </si>
  <si>
    <t>3月11 100%大货验货+ VT抽测试样 + 封样</t>
  </si>
  <si>
    <r>
      <rPr>
        <sz val="11"/>
        <color rgb="FF0000FF"/>
        <rFont val="Arial"/>
        <charset val="0"/>
      </rPr>
      <t xml:space="preserve">3/25 </t>
    </r>
    <r>
      <rPr>
        <sz val="11"/>
        <color rgb="FF0000FF"/>
        <rFont val="宋体"/>
        <charset val="0"/>
      </rPr>
      <t>截</t>
    </r>
    <r>
      <rPr>
        <sz val="11"/>
        <color rgb="FF0000FF"/>
        <rFont val="Arial"/>
        <charset val="0"/>
      </rPr>
      <t>SI</t>
    </r>
  </si>
  <si>
    <t>外箱务必是双层瓦楞纸箱  原订单4500154357 已作废，箱唛请帮忙用黑色大头笔手动改一下箱唛上的SKU# 和货描</t>
  </si>
  <si>
    <t>客版包材： 内袋和PDQ 请沿用4500154357，客版收缩膜更新文档已提供</t>
  </si>
  <si>
    <t>日期码格式：DOLLAR GENERAL 格式日期码 日期：
Packaging Info: 客版收缩膜包装1L+客版PDQ 1L(8pcs/GQ) + ZURU MA 说明书或者收藏指南，优选1L.
Remark: 1.包装：
 客版收缩膜包装1L+客版PDQ 1L(8pcs/GQ)。 如有说明书或者指南，优先使用ZURUMA 1L的版本。
 客版包装AWs跟单稍后提供。
 客户要求： "产品和包装不能含有PFAS 物质以及1,4 dioxane" 客户指定实验室做测试，请确保产品可以过美国标准ASTM F963-23测试。
 大货外箱必须是双坑材质。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31328302D25
 (2)产品日期码：DOLGEN31328302D25 （打在球壳上）
 （3）UPC条形码：193052064264
 3. 无价贴。
 4. 样板：请尽力在2月10日前提供4 FULL PDQ产前确认样 + 2套光身板，（确保产前样所有信息及质量务必同大货） .寄给ZURU深圳跟单Hailey /Cora 转寄客人签
 样 。（跟单确认样板无误后才可开始大货）
 5. 验货抽样事宜：
 3月11早上进行客人指定TUV的100%验货+抽测试样. 抽样数量：随机抽取12PCS成品球 + 5套散件光身样 + 干漆。
 封样：各2-3套。
 请在3月10日前完成ZURU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下述数据，材积只接受3%的变小；重量正负不得超过以下列出数据的5%，接受外箱以印章方式印上实际毛重。大货外箱材积必须不能大于2.37Cube Feet(0.067cbm);
 外箱毛重12.7LBS。如有变化，请收单后2周内告知跟单评估是否可行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内袋需要警示语，警示语内容为以下，内袋打孔，并用胶纸封口，因客户以内袋为单位往每家店分配。封住内袋口防止产品散落出来。请告知内袋尺寸，我们设
 计师做警示语aws，邮件发送aws。
 WARNING: TO AVOID D</t>
  </si>
  <si>
    <t>ZB00047</t>
  </si>
  <si>
    <t>0891979239
EASTVALE</t>
  </si>
  <si>
    <t>4500156459-10</t>
  </si>
  <si>
    <t>3/17 BV</t>
  </si>
  <si>
    <r>
      <rPr>
        <sz val="11"/>
        <color rgb="FF0000FF"/>
        <rFont val="Arial"/>
        <charset val="0"/>
      </rPr>
      <t xml:space="preserve">3/27 </t>
    </r>
    <r>
      <rPr>
        <sz val="11"/>
        <color rgb="FF0000FF"/>
        <rFont val="宋体"/>
        <charset val="0"/>
      </rPr>
      <t>截</t>
    </r>
    <r>
      <rPr>
        <sz val="11"/>
        <color rgb="FF0000FF"/>
        <rFont val="Arial"/>
        <charset val="0"/>
      </rPr>
      <t>SI</t>
    </r>
  </si>
  <si>
    <t>2/11 RFID</t>
  </si>
  <si>
    <t>ZB00071</t>
  </si>
  <si>
    <t>1/22已放收藏指南和PDQ MA</t>
  </si>
  <si>
    <t>0891979240
RIDGEVILLE SC</t>
  </si>
  <si>
    <t>4500156459-20</t>
  </si>
  <si>
    <r>
      <rPr>
        <sz val="11"/>
        <color rgb="FF0000FF"/>
        <rFont val="Arial"/>
        <charset val="0"/>
      </rPr>
      <t xml:space="preserve">3/18 </t>
    </r>
    <r>
      <rPr>
        <sz val="11"/>
        <color rgb="FF0000FF"/>
        <rFont val="宋体"/>
        <charset val="0"/>
      </rPr>
      <t>截</t>
    </r>
    <r>
      <rPr>
        <sz val="11"/>
        <color rgb="FF0000FF"/>
        <rFont val="Arial"/>
        <charset val="0"/>
      </rPr>
      <t>SI</t>
    </r>
  </si>
  <si>
    <t>ZB00012-3.19</t>
  </si>
  <si>
    <r>
      <rPr>
        <sz val="12"/>
        <color rgb="FF0000FF"/>
        <rFont val="宋体"/>
        <charset val="134"/>
      </rPr>
      <t xml:space="preserve">1/22 </t>
    </r>
    <r>
      <rPr>
        <b/>
        <sz val="11"/>
        <color rgb="FF0000FF"/>
        <rFont val="宋体"/>
        <charset val="0"/>
      </rPr>
      <t>已放</t>
    </r>
  </si>
  <si>
    <t>0891979241
HOUSTON</t>
  </si>
  <si>
    <t>4500156459-30</t>
  </si>
  <si>
    <r>
      <rPr>
        <sz val="11"/>
        <color rgb="FF0000FF"/>
        <rFont val="Arial"/>
        <charset val="0"/>
      </rPr>
      <t xml:space="preserve">3/24 </t>
    </r>
    <r>
      <rPr>
        <sz val="11"/>
        <color rgb="FF0000FF"/>
        <rFont val="宋体"/>
        <charset val="0"/>
      </rPr>
      <t>截</t>
    </r>
    <r>
      <rPr>
        <sz val="11"/>
        <color rgb="FF0000FF"/>
        <rFont val="Arial"/>
        <charset val="0"/>
      </rPr>
      <t>SI</t>
    </r>
  </si>
  <si>
    <t>ZB00037</t>
  </si>
  <si>
    <t>0891979257
STATESBORO</t>
  </si>
  <si>
    <t>4500156459-40</t>
  </si>
  <si>
    <t>0891979259
SUFFOLK</t>
  </si>
  <si>
    <t>4500156459-50</t>
  </si>
  <si>
    <r>
      <rPr>
        <sz val="11"/>
        <color rgb="FF0000FF"/>
        <rFont val="Arial"/>
        <charset val="0"/>
      </rPr>
      <t xml:space="preserve">3/21 </t>
    </r>
    <r>
      <rPr>
        <sz val="11"/>
        <color rgb="FF0000FF"/>
        <rFont val="宋体"/>
        <charset val="0"/>
      </rPr>
      <t>截</t>
    </r>
    <r>
      <rPr>
        <sz val="11"/>
        <color rgb="FF0000FF"/>
        <rFont val="Arial"/>
        <charset val="0"/>
      </rPr>
      <t>SI</t>
    </r>
  </si>
  <si>
    <t>ZB00076</t>
  </si>
  <si>
    <t>4500156374-70</t>
  </si>
  <si>
    <t>有第三方监柜，需要每款多备1套完整物料</t>
  </si>
  <si>
    <t>2/25 UPC贴纸+外箱贴纸+进口商贴纸</t>
  </si>
  <si>
    <t>日期码格式：ZURU INC(BVI) 标准格式 日期：按实际生产日期 
Packaging Info: 77555GQ2:MA 3L EAN包装+UPC贴纸+MA 3L PDQ+外箱贴纸+进口商贴纸+箱唛
Remark: 此单有第三方监柜，需要每款多备1套完整物料</t>
  </si>
  <si>
    <t>94515-3.11</t>
  </si>
  <si>
    <t>PO#2450Y5 -
96640</t>
  </si>
  <si>
    <t>4500156878-10</t>
  </si>
  <si>
    <t>3月18 100%大货验货+ VT抽测试样 + 封样</t>
  </si>
  <si>
    <r>
      <rPr>
        <sz val="11"/>
        <color rgb="FF0000FF"/>
        <rFont val="Arial"/>
        <charset val="0"/>
      </rPr>
      <t xml:space="preserve">4/7 </t>
    </r>
    <r>
      <rPr>
        <sz val="11"/>
        <color rgb="FF0000FF"/>
        <rFont val="宋体"/>
        <charset val="0"/>
      </rPr>
      <t>交仓</t>
    </r>
  </si>
  <si>
    <t>外箱务必是双层瓦楞纸箱  箱唛翻单4500156075</t>
  </si>
  <si>
    <t>日期码格式：DOLLAR GENERAL 格式日期码 日期：
Packaging Info: 客版包装AWs翻单4500156575 + 箱唛翻单4500156075
Remark: 1.包装：
客版包装AWs翻单4500156575。
客户要求： "产品和包装不能含有PFAS 物质以及1,4 dioxane" 客户指定实验室做测试，请确保产品可以过美国标准ASTM F963-23测试。
大货外箱必须是双坑材质。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31328302D25
(2)产品日期码：DOLGEN31328302D25 （打在球壳上）
（3）UPC条形码：193052064264
3. 无价贴。
4. 无样板需求。
5. 验货抽样事宜：
3月18早上进行客人指定TUV的100%验货+抽测试样（VT）. 抽样数量：随机抽取12PCS成品球 + 5套散件光身样 + 干漆。
封样：各2-3套。
请在3月17日前完成ZURU QC验货，并当天14点前提供验货报告+大货图片给跟单。
6. 箱唛：翻单4500156575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内袋需要警示语，警示语内容为以下，内袋打孔，并用胶纸封口，因客户以内袋为单位往每家店分配。封住内袋口防止产品散落出来。请告知内袋尺寸，我们设
计师做警示语aws，邮件发送aws。
WARNING: TO AVOID DANGER OF SUFFOCATION, KEEP THIS BAG AWAY FROM BABIES AND CHILDREN. DO NOT USE IN CRIBS, BEDS, STROLLERS OR PLAY PENS. THIS B
AG IS NOT A TOY.</t>
  </si>
  <si>
    <t>ZB00101-4.7</t>
  </si>
  <si>
    <t>PO#2450X5 -
96630</t>
  </si>
  <si>
    <t>4500156878-20</t>
  </si>
  <si>
    <t>ZMPO250182</t>
  </si>
  <si>
    <t>指定款78套散件-22款/1套/1袋</t>
  </si>
  <si>
    <t>Remark：大货最新版本/左图中每个散件 各78个
共22款散件为一套，一套装一个袋。共78套散件/包含说明书+收缩指南                                                                                                                                                       备注： 收到样品订单后尽快安排 ，注意样板品质质量要求要高于大货品质质量 ，送货时必须要附带送货单(没有送货单和QC检验合格报告的仓库一律拒绝收货)，请知悉，谢谢！</t>
  </si>
  <si>
    <t>94679-3.31</t>
  </si>
  <si>
    <t>4500155167-20</t>
  </si>
  <si>
    <t>日期码格式：ZURU INC(BVI) 标准格式 日期：按实际生产日期 
Packaging Info: 
 2.77555GQ1: MA 1L UPC包装
3.配比跟MA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，否则到目的仓无法扫描入仓由工厂承担责任 。
 *所有产品按符合欧洲标准走货，需要是不含微塑料版本 。
 *涉及到硼的，需要符合欧洲标准
 *客户不接受PVC材质</t>
  </si>
  <si>
    <t>94617-3.24</t>
  </si>
  <si>
    <t>Entertainment Earth, LLC.</t>
  </si>
  <si>
    <t>PO#50598</t>
  </si>
  <si>
    <t>4500157093-10</t>
  </si>
  <si>
    <t>日期码格式：ZURU INC(BVI) 标准格式 日期：按实际生产日期
Packaging Info: 1. 包材： ZURU MA UPC 版本最新包装，出口美国
Remark: 2. 日期跟踪码：ZURU标准格式日期码，产品包装及产品本身都必须有ZURU标准格式日期码，并且确保两者信息保持一致(请自行调整具体年月日生产期，但不能为
 周末）。
 3. 出货配比：
 #77555GQ1-S001-MINI BRANDS-HOME MINI BRANDS-SERIES 1-CAPSULE,13PCS/Gravity PDQ, 52PCS/4PDQ/CTN</t>
  </si>
  <si>
    <t>ZB00043</t>
  </si>
  <si>
    <t>OSIRIS INC.</t>
  </si>
  <si>
    <t>4500158159-10</t>
  </si>
  <si>
    <t>94637-3.25</t>
  </si>
  <si>
    <r>
      <rPr>
        <sz val="11"/>
        <color rgb="FF0000FF"/>
        <rFont val="Arial"/>
        <charset val="0"/>
      </rPr>
      <t xml:space="preserve">3/26 </t>
    </r>
    <r>
      <rPr>
        <sz val="11"/>
        <color rgb="FF0000FF"/>
        <rFont val="宋体"/>
        <charset val="0"/>
      </rPr>
      <t>截</t>
    </r>
    <r>
      <rPr>
        <sz val="11"/>
        <color rgb="FF0000FF"/>
        <rFont val="Arial"/>
        <charset val="0"/>
      </rPr>
      <t>SI</t>
    </r>
  </si>
  <si>
    <r>
      <rPr>
        <sz val="11"/>
        <color rgb="FF0000FF"/>
        <rFont val="Arial"/>
        <charset val="0"/>
      </rPr>
      <t>2/21 UPC</t>
    </r>
    <r>
      <rPr>
        <sz val="11"/>
        <color rgb="FF0000FF"/>
        <rFont val="宋体"/>
        <charset val="0"/>
      </rPr>
      <t>贴纸</t>
    </r>
  </si>
  <si>
    <t>日期码格式： 标准格式 日期：按实际生产日期 
Packaging Info: 77555GQ2 MA 多语 EAN+ UPC贴纸，193052064264
Remark: 出加拿大
Zuru验货.日期跟踪码：产品外包装及产品本身都必须有日期跟踪码，ZURU标准格式日期码</t>
  </si>
  <si>
    <t>2025ZURU10</t>
  </si>
  <si>
    <t>4500157213-20</t>
  </si>
  <si>
    <t>94638-3.25</t>
  </si>
  <si>
    <t>3/26 截SI</t>
  </si>
  <si>
    <t>2/11UPC贴纸</t>
  </si>
  <si>
    <t>日期码格式： 标准格式 日期：按实际生产日期
Packaging Info:
77555GQ1 MA 多语EAN+UPC贴纸 UPC 193052064264
Remark: 出加拿大
Zuru验货.日期跟踪码：产品外包装及产品本身都必须有日期跟踪码，ZURU标准格式日期码。（箱唛日期码按跟单提供格式）</t>
  </si>
  <si>
    <t>23XWV1</t>
  </si>
  <si>
    <t>4500156075-10</t>
  </si>
  <si>
    <t>3/31 100%大货验货+ VT抽测试样 + 封样</t>
  </si>
  <si>
    <r>
      <rPr>
        <sz val="11"/>
        <color rgb="FFFF0000"/>
        <rFont val="Arial"/>
        <charset val="0"/>
      </rPr>
      <t xml:space="preserve">4/30 </t>
    </r>
    <r>
      <rPr>
        <sz val="11"/>
        <color rgb="FFFF0000"/>
        <rFont val="宋体"/>
        <charset val="0"/>
      </rPr>
      <t>通知可以出货</t>
    </r>
    <r>
      <rPr>
        <sz val="11"/>
        <color rgb="FFFF0000"/>
        <rFont val="Arial"/>
        <charset val="0"/>
      </rPr>
      <t xml:space="preserve"> 5/8 </t>
    </r>
    <r>
      <rPr>
        <sz val="11"/>
        <color rgb="FFFF0000"/>
        <rFont val="宋体"/>
        <charset val="0"/>
      </rPr>
      <t>截</t>
    </r>
    <r>
      <rPr>
        <sz val="11"/>
        <color rgb="FFFF0000"/>
        <rFont val="Arial"/>
        <charset val="0"/>
      </rPr>
      <t>SI</t>
    </r>
  </si>
  <si>
    <t>外箱务必是双层瓦楞纸箱  箱唛翻单4500156575</t>
  </si>
  <si>
    <t>日期码格式：DOLLAR GENERAL 格式日期码 日期：
Packaging Info: 客版收缩膜包装1L+客版PDQ 1L(8pcs/GQ) + ZURU MA 说明书或者收藏指南，优选1L.
Remark: 1.包装：
 客版包装AWs翻单4500156575。
 客户要求： "产品和包装不能含有PFAS 物质以及1,4 dioxane" 客户指定实验室做测试，请确保产品可以过美国标准ASTM F963-23测试。
 大货外箱必须是双坑材质。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31328302D25
 (2)产品日期码：DOLGEN31328302D25 （打在球壳上）
 （3）UPC条形码：193052064264
 3. 无价贴。
 4. 无样板需求。
 5. 验货抽样事宜：
 3月31早上进行客人指定TUV的100%验货+抽测试样（VT）. 抽样数量：随机抽取12PCS成品球 + 5套散件光身样 + 干漆。
 封样：各2-3套。
 请在3月30日前完成ZURU QC验货，并当天14点前提供验货报告+大货图片给跟单。
 6. 箱唛：翻单4500156575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内袋需要警示语，警示语内容为以下，内袋打孔，并用胶纸封口，因客户以内袋为单位往每家店分配。封住内袋口防止产品散落出来。请告知内袋尺寸，我们设
 计师做警示语aws，邮件发送aws。
 WARNING: TO AVOID DANGER OF SUFFOCATION, KEEP THIS BAG AWAY FROM BABIES AND CHILDREN. DO NOT USE IN CRIBS, BEDS, STROLLERS OR PLAY PENS. THIS B
 AG IS NOT A TOY.</t>
  </si>
  <si>
    <t>ZB00209-5.8</t>
  </si>
  <si>
    <t>4500156075-20</t>
  </si>
  <si>
    <r>
      <rPr>
        <sz val="11"/>
        <color rgb="FFFF0000"/>
        <rFont val="Arial"/>
        <charset val="0"/>
      </rPr>
      <t xml:space="preserve">4/30 </t>
    </r>
    <r>
      <rPr>
        <sz val="11"/>
        <color rgb="FFFF0000"/>
        <rFont val="宋体"/>
        <charset val="0"/>
      </rPr>
      <t>通知可以出货</t>
    </r>
    <r>
      <rPr>
        <sz val="11"/>
        <color rgb="FFFF0000"/>
        <rFont val="Arial"/>
        <charset val="0"/>
      </rPr>
      <t xml:space="preserve">  4/16 </t>
    </r>
    <r>
      <rPr>
        <sz val="11"/>
        <color rgb="FFFF0000"/>
        <rFont val="宋体"/>
        <charset val="0"/>
      </rPr>
      <t>交仓</t>
    </r>
  </si>
  <si>
    <t>241R94</t>
  </si>
  <si>
    <t>4500156595-10</t>
  </si>
  <si>
    <r>
      <rPr>
        <sz val="11"/>
        <color rgb="FFFF0000"/>
        <rFont val="Arial"/>
        <charset val="0"/>
      </rPr>
      <t xml:space="preserve">4/30 </t>
    </r>
    <r>
      <rPr>
        <sz val="11"/>
        <color rgb="FFFF0000"/>
        <rFont val="宋体"/>
        <charset val="0"/>
      </rPr>
      <t>通知可以出货</t>
    </r>
    <r>
      <rPr>
        <sz val="11"/>
        <color rgb="FFFF0000"/>
        <rFont val="Arial"/>
        <charset val="0"/>
      </rPr>
      <t xml:space="preserve">  5/8 </t>
    </r>
    <r>
      <rPr>
        <sz val="11"/>
        <color rgb="FFFF0000"/>
        <rFont val="宋体"/>
        <charset val="0"/>
      </rPr>
      <t>截</t>
    </r>
    <r>
      <rPr>
        <sz val="11"/>
        <color rgb="FFFF0000"/>
        <rFont val="Arial"/>
        <charset val="0"/>
      </rPr>
      <t>SI</t>
    </r>
  </si>
  <si>
    <t>外箱务必是双层瓦楞纸箱 箱唛都翻单4500156575</t>
  </si>
  <si>
    <t>日期码格式：DOLLAR GENERAL 格式日期码 日期： 
Packaging Info: 客版包装AWs翻单4500156575。
Remark: 1.包装：
 客版包装AWs翻单4500156575。
 客户要求： "产品和包装不能含有PFAS 物质以及1,4 dioxane" 客户指定实验室做测试，请确保产品可以过美国标准ASTM F963-23测试。
 大货外箱必须是双坑材质。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31328302D25
 (2)产品日期码：DOLGEN31328302D25 （打在球壳上）
 （3）UPC条形码：193052064264
 3. 无价贴。
 4. 无样板需求。
 5. 验货抽样事宜：
 3月31早上进行客人指定TUV的100%验货+抽测试样（VT）. 抽样数量：随机抽取12PCS成品球 + 5套散件光身样 + 干漆。
 封样：各2-3套。
 请在3月28日前完成ZURU QC验货，并当天14点前提供验货报告+大货图片给跟单。
 6. 箱唛：翻单4500156575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内袋需要警示语，警示语内容为以下，内袋打孔，并用胶纸封口，因客户以内袋为单位往每家店分配。封住内袋口防止产品散落出来。请告知内袋尺寸，我们设
 计师做警示语aws，邮件发送aws。
 WARNING: TO AVOID DANGER OF SUFFOCATION, KEEP THIS BAG AWAY FROM BABIES AND CHILDREN. DO NOT USE IN CRIBS, BEDS, STROLLERS OR PLAY PENS. THIS B
 AG IS NOT A TOY.</t>
  </si>
  <si>
    <t>ZB00208-5.8</t>
  </si>
  <si>
    <t>4500158356-100</t>
  </si>
  <si>
    <t>4/3 截SI</t>
  </si>
  <si>
    <t>2/24 UPC贴纸</t>
  </si>
  <si>
    <t>日期码格式：ZURU INC(BVI) 标准格式 日期：按实际生产日期
Packaging Info:
 77515GQ2: MA多语EAN包装+UPC贴纸+MA PDQ包装+箱唛
Remark: 
 77515GQ2: 3PCS AG13 BATTERIES(INCLUDED)</t>
  </si>
  <si>
    <t>94687-4.1</t>
  </si>
  <si>
    <t>FB12159</t>
  </si>
  <si>
    <t>4500155272-10</t>
  </si>
  <si>
    <r>
      <rPr>
        <sz val="11"/>
        <color rgb="FF0000FF"/>
        <rFont val="Arial"/>
        <charset val="0"/>
      </rPr>
      <t xml:space="preserve">4/2 </t>
    </r>
    <r>
      <rPr>
        <sz val="11"/>
        <color rgb="FF0000FF"/>
        <rFont val="宋体"/>
        <charset val="0"/>
      </rPr>
      <t>截</t>
    </r>
    <r>
      <rPr>
        <sz val="11"/>
        <color rgb="FF0000FF"/>
        <rFont val="Arial"/>
        <charset val="0"/>
      </rPr>
      <t>SI</t>
    </r>
  </si>
  <si>
    <t>EAN条码翻单144795)</t>
  </si>
  <si>
    <t>日期码格式：ZURU INC(BVI) 标准格式 日期：按实际生产日期 Tracking Code:
Packaging Info: 77555GQ1: MA最新1L配套包装+客户EAN条码(翻单4500144795)覆盖ZURU 原条码,MA PDQ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 大货样： 每个item 请在2/25 之前寄出2pcs 样板+1套散件到罗湖办公室7A Sandy Shao 收</t>
  </si>
  <si>
    <t>94684-4.1</t>
  </si>
  <si>
    <t>4500157189-10</t>
  </si>
  <si>
    <t>4/30通知出货</t>
  </si>
  <si>
    <t>3/4客供价格贴纸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</si>
  <si>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跟单提供ROSS通用的箱唛模版，工厂按实际45 PO上客户PO/Item号/装箱数 提供箱唛排版来确认。
6. PVC 桶中球不能出现完全相同的ASSORTMENT ， 即同一个PVC 中球里的ASSORTMENT 需要不同。 以免消费者失望。
7.PVC 桶上加上 MINI BRAND 的LOGO 贴纸 （ ZURU 统一要求的）
8.收缩膜可使用标版带UPC条码MA，无需白色贴纸覆盖。</t>
  </si>
  <si>
    <t>ZB00128-4.10/ZB00128-4.10</t>
  </si>
  <si>
    <r>
      <rPr>
        <sz val="11"/>
        <color rgb="FFFF0000"/>
        <rFont val="Arial"/>
        <charset val="0"/>
      </rPr>
      <t>10/25</t>
    </r>
    <r>
      <rPr>
        <sz val="11"/>
        <color rgb="FFFF0000"/>
        <rFont val="宋体"/>
        <charset val="0"/>
      </rPr>
      <t>已放</t>
    </r>
  </si>
  <si>
    <t>4500158785-80</t>
  </si>
  <si>
    <r>
      <rPr>
        <sz val="11"/>
        <color rgb="FF0000FF"/>
        <rFont val="Arial"/>
        <charset val="0"/>
      </rPr>
      <t xml:space="preserve">4/9 </t>
    </r>
    <r>
      <rPr>
        <sz val="11"/>
        <color rgb="FF0000FF"/>
        <rFont val="宋体"/>
        <charset val="0"/>
      </rPr>
      <t>交仓</t>
    </r>
  </si>
  <si>
    <t>3/17 SSCC Label</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</si>
  <si>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</si>
  <si>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94744-4.10</t>
  </si>
  <si>
    <t>ZMPO250257</t>
  </si>
  <si>
    <t>11空球</t>
  </si>
  <si>
    <t>Remark：大货最新版本/11PCS空球要用大货收缩膜收缩好；备注： 收到样品订单后尽快安排 ，注意样板品质质量要求要高于大货品质质量 ，送货时必须要附带送货单(没有送货单和QC检验合格报告的仓库一律拒绝收货)，请知悉，谢谢！</t>
  </si>
  <si>
    <t>5套散件</t>
  </si>
  <si>
    <t>Remark：大货最新版本/只需要齐全套散件，每款散件不要用纸袋子装，用透明塑胶袋装即可/麻烦用胶袋分装好一套为一袋；备注： 收到样品订单后尽快安排 ，注意样板品质质量要求要高于大货品质质量 ，送货时必须要附带送货单(没有送货单和QC检验合格报告的仓库一律拒绝收货)，请知悉，谢谢！</t>
  </si>
  <si>
    <t>I-VISION TOYS.INC</t>
  </si>
  <si>
    <t>韩国</t>
  </si>
  <si>
    <t>IVI-0221GH</t>
  </si>
  <si>
    <t>4500158523-10</t>
  </si>
  <si>
    <t>必须确保生产年份"2025" 月份"03"</t>
  </si>
  <si>
    <t>4/9 截SI</t>
  </si>
  <si>
    <t>2/28 韩语贴纸</t>
  </si>
  <si>
    <t>日期码格式：ZURU INC(BVI) 标准格式 日期：按实际生产日期 
Packaging Info: 77555GQ1: MA 1L 收缩膜+1张韩语贴纸+客版韩语收藏指南（新稿），箱唛新稿 ; 客版韩语PDQ
Remark: 由于韩国法律法规要求，吸塑需PET材质；产品品质需符合KC测试标准
 大货品质需严格跟到2024.8 月份寄出的测试办一致。
 请确保大货包装的生产年月 信息跟到到贴纸上的一致。
生产日信息不做特别要求，可安排统一日期，但必须确保生产年份"2025" 月份"03" 谢谢！</t>
  </si>
  <si>
    <t>94723-4.8</t>
  </si>
  <si>
    <t>77555GQ1-S002-客版</t>
  </si>
  <si>
    <t>4500158523-20</t>
  </si>
  <si>
    <t>日期码格式：ZURU INC(BVI) 标准格式 日期：按实际生产日期 
Packaging Info: 
 77555GQ2: MA 1L PDQ + MA 1L 收缩膜+1张韩语贴纸+客版韩语收藏指南（新稿），箱唛新稿
Remark: 由于韩国法律法规要求，吸塑需PET材质；产品品质需符合KC测试标准
 大货品质需严格跟到2024.8 月份寄出的测试办一致。
 请确保大货包装的生产年月 信息跟到到贴纸上的一致。
生产日信息不做特别要求，可安排统一日期，但必须确保生产年份"2025" 月份"03" 谢谢！</t>
  </si>
  <si>
    <t>77555GQ2-S002-客版</t>
  </si>
  <si>
    <t>4500158523-30</t>
  </si>
  <si>
    <t>日期码格式：ZURU INC(BVI) 标准格式 日期：按实际生产日期 
Packaging Info:
 77555SK: MA 1L 收缩膜+1张韩语贴纸+客版韩语收藏指南（新稿）+MA 3L 展架；箱唛新稿
Remark: 由于韩国法律法规要求，吸塑需PET材质；产品品质需符合KC测试标准
 大货品质需严格跟到2024.8 月份寄出的测试办一致。
 请确保大货包装的生产年月 信息跟到到贴纸上的一致。
生产日信息不做特别要求，可安排统一日期，但必须确保生产年份"2025" 月份"03" 谢谢！</t>
  </si>
  <si>
    <t>77555SK-S002-客版</t>
  </si>
  <si>
    <t>4500158306-10</t>
  </si>
  <si>
    <t>第三方验货</t>
  </si>
  <si>
    <t>4/21 截SI</t>
  </si>
  <si>
    <t>警告语贴纸 翻单128658</t>
  </si>
  <si>
    <t>日期码格式：ZURU INC(BVI) 标准格式 日期：按实际生产日期
Packaging Info: 77555GQ1:MA EAN 3L+1警告语贴纸(翻单4500128658）
Remark: 1/ 工厂货号77555GQ1-客户货号7223866-彩盒条码4894680033429-外箱条码10193052064261
2/ 产品和包装要求无硼无香，包装不能含有PVC
3/ 如有微塑料，必须合规欧洲标准，闪粉也是微塑料的一种，目前仅接受三张方式1.去除，2.用可降解材料，和3. 永久封印在固体。
4/ 此订单有第三方验货, 77555验货样请用4500128658</t>
  </si>
  <si>
    <t>94835-4.24</t>
  </si>
  <si>
    <t>4500158306-20</t>
  </si>
  <si>
    <t>CatchMe.lk (PVT) LTD</t>
  </si>
  <si>
    <t>4500159239-20</t>
  </si>
  <si>
    <t>4/18 交仓</t>
  </si>
  <si>
    <t>日期码格式：ZURU INC(BVI) 标准格式 日期：按实际生产日期
Packaging Info: MA PKG, 优先1L(UPC 条码）
Remark: 出斯里兰卡，需送货到汕头仓库</t>
  </si>
  <si>
    <t>94841-4.25</t>
  </si>
  <si>
    <t>0903761959
ELWOOD</t>
  </si>
  <si>
    <t>4500160035-10</t>
  </si>
  <si>
    <t>4/14 BV</t>
  </si>
  <si>
    <t>4/21 交仓</t>
  </si>
  <si>
    <t>3/21 RFID</t>
  </si>
  <si>
    <t>ZB00149-4.18</t>
  </si>
  <si>
    <t>12/6已放收藏指南</t>
  </si>
  <si>
    <t>3/13已放500PCS PDQ</t>
  </si>
  <si>
    <t>0903761969
RIDGEVILLE SC</t>
  </si>
  <si>
    <t>4500160035-20</t>
  </si>
  <si>
    <t>4/18 截SI</t>
  </si>
  <si>
    <t>ZB0085-4.26</t>
  </si>
  <si>
    <t>0903761971
HOUSTON</t>
  </si>
  <si>
    <t>4500160035-30</t>
  </si>
  <si>
    <t>ZB00165-4.23</t>
  </si>
  <si>
    <t>0903761975
EASTVALE</t>
  </si>
  <si>
    <t>4500160035-40</t>
  </si>
  <si>
    <t>ZB00184-4.26</t>
  </si>
  <si>
    <t>4500158302-30</t>
  </si>
  <si>
    <t>4/28 截SI</t>
  </si>
  <si>
    <t>3/24 双坑纸箱</t>
  </si>
  <si>
    <t>3/21进口商贴纸+UPC贴纸</t>
  </si>
  <si>
    <t>日期码格式：ZURU INC(BVI) 标准格式 日期：按实际生产日期 
Packaging Info: 1. 77555GQ2：MA 3L EAN包装+UPC贴纸+MA 3L PDQ包装+MA多语收藏指南+进口商贴纸+箱唛
Remark: 1.使用双坑外箱
 2.请注意产品包装条形码必须是UPC
 3.无第三方验货</t>
  </si>
  <si>
    <t>94865-4.28</t>
  </si>
  <si>
    <t>4500158415-30</t>
  </si>
  <si>
    <t>4/29 截SI</t>
  </si>
  <si>
    <t>进口商贴纸+UPC贴纸翻单158302</t>
  </si>
  <si>
    <t>日期码格式：ZURU INC(BVI) 标准格式 日期：按实际生产日期 
Packaging Info: 1. 77555GQ2：MA 3L EAN包装+UPC贴纸+MA 3L PDQ包装+MA多语收藏指南+进口商贴纸+箱唛
 以上所有贴纸翻单PO4500158302
Remark: 1.使用双坑外箱
 2.请注意产品包装条形码必须是UPC
 3.无第三方验货</t>
  </si>
  <si>
    <t>94891-4.30</t>
  </si>
  <si>
    <t>4500158535-30</t>
  </si>
  <si>
    <t>日期码格式：ZURU INC(BVI) 标准格式 日期：按实际生产日期
Packaging Info: 1. 77555GQ2：MA 3L EAN包装+UPC贴纸+MA 3L PDQ包装+MA多语收藏指南+进口商贴纸+箱唛
 以上贴纸翻单PO 4500158302
Remark: 1.使用双坑外箱
 2.请注意产品包装条形码必须是UPC
 3.无第三方验货</t>
  </si>
  <si>
    <t>94882-4.29</t>
  </si>
  <si>
    <t>4500158447-30</t>
  </si>
  <si>
    <t>94923-5.5</t>
  </si>
  <si>
    <t>4500160222-10</t>
  </si>
  <si>
    <r>
      <rPr>
        <sz val="11"/>
        <color rgb="FF0000FF"/>
        <rFont val="Arial"/>
        <charset val="0"/>
      </rPr>
      <t xml:space="preserve">4/18 </t>
    </r>
    <r>
      <rPr>
        <sz val="11"/>
        <color rgb="FF0000FF"/>
        <rFont val="宋体"/>
        <charset val="0"/>
      </rPr>
      <t>交仓</t>
    </r>
  </si>
  <si>
    <t>3/24 WIC贴纸+PDQ折页 （同PO 4500142744）</t>
  </si>
  <si>
    <t>日期码格式：ZURU INC(BVI) 标准格式:DG20250417 日期：04-17-2025
Packaging Info:
Remark: 客版1L PDQ + MA 1L包装 + WIC贴纸（WIC#744432）+ MA 收藏指南 + PDQ折页 （同PO 4500152753）
产品和包装上面要有ZURU 标准格式TRACKING CODE， DG20250417</t>
  </si>
  <si>
    <t>ZB00151-4.18</t>
  </si>
  <si>
    <t>4500160222-20</t>
  </si>
  <si>
    <t>标准格式:DG20250417</t>
  </si>
  <si>
    <t>4500160268-40</t>
  </si>
  <si>
    <r>
      <rPr>
        <sz val="11"/>
        <color rgb="FF0000FF"/>
        <rFont val="Arial"/>
        <charset val="0"/>
      </rPr>
      <t xml:space="preserve">4/22 </t>
    </r>
    <r>
      <rPr>
        <sz val="11"/>
        <color rgb="FF0000FF"/>
        <rFont val="宋体"/>
        <charset val="0"/>
      </rPr>
      <t>交仓</t>
    </r>
  </si>
  <si>
    <t>3/31 SSCC Label</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</si>
  <si>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
92119实际为LCL出货</t>
  </si>
  <si>
    <t>94836-4.24</t>
  </si>
  <si>
    <t>Distruibuciones Universales, SA - D</t>
  </si>
  <si>
    <t>4500160421-80</t>
  </si>
  <si>
    <t>4/22 截SI</t>
  </si>
  <si>
    <t>3/25 UPC贴纸</t>
  </si>
  <si>
    <t>日期码格式：ZURU INC(BVI) 标准格式 日期：按实际生产日期
Packaging Info:
77555GQ2: MA多语EAN包装+UPC贴纸+MA多语收藏指南+MA多语PDQ+箱唛
Remark:</t>
  </si>
  <si>
    <t>94795-4.18</t>
  </si>
  <si>
    <t>Simba Toys VN</t>
  </si>
  <si>
    <t>4500160287-10</t>
  </si>
  <si>
    <t>4/8 进口商贴纸</t>
  </si>
  <si>
    <t>日期码格式：ZURU INC(BVI) 标准格式 日期：按实际生产日期
Packaging Info:
其他item-MA EAN包装(语言包含英语就行)+1张进口商贴纸,
贴纸资料待提供
Remark:</t>
  </si>
  <si>
    <t>4500160287-20</t>
  </si>
  <si>
    <r>
      <rPr>
        <sz val="11"/>
        <color rgb="FF1506E0"/>
        <rFont val="Arial"/>
        <charset val="0"/>
      </rPr>
      <t>77555GQ1-S001</t>
    </r>
    <r>
      <rPr>
        <sz val="11"/>
        <color rgb="FF1506E0"/>
        <rFont val="宋体"/>
        <charset val="0"/>
      </rPr>
      <t>－</t>
    </r>
    <r>
      <rPr>
        <sz val="11"/>
        <color rgb="FF1506E0"/>
        <rFont val="Arial"/>
        <charset val="0"/>
      </rPr>
      <t>3L</t>
    </r>
  </si>
  <si>
    <t>4500160287-30</t>
  </si>
  <si>
    <t>4500161136-60</t>
  </si>
  <si>
    <r>
      <rPr>
        <sz val="11"/>
        <color rgb="FF1506E0"/>
        <rFont val="Arial"/>
        <charset val="0"/>
      </rPr>
      <t xml:space="preserve">4/24 </t>
    </r>
    <r>
      <rPr>
        <sz val="11"/>
        <color rgb="FF1506E0"/>
        <rFont val="宋体"/>
        <charset val="0"/>
      </rPr>
      <t>截</t>
    </r>
    <r>
      <rPr>
        <sz val="11"/>
        <color rgb="FF1506E0"/>
        <rFont val="Arial"/>
        <charset val="0"/>
      </rPr>
      <t>SI</t>
    </r>
  </si>
  <si>
    <t>日期码格式：ZURU INC(BVI) 标准格式 日期：按实际生产日期
Packaging Info: MA PKG ,优先1L
Remark:</t>
  </si>
  <si>
    <t>94837-4.24</t>
  </si>
  <si>
    <t>WALMART INC.</t>
  </si>
  <si>
    <t>0906735640
HOUSTON</t>
  </si>
  <si>
    <t>4500161613-10</t>
  </si>
  <si>
    <t>4/30 BV</t>
  </si>
  <si>
    <t>4/7 RFID</t>
  </si>
  <si>
    <t>ZB00222-5.9</t>
  </si>
  <si>
    <t>0906735648
EASTVALE</t>
  </si>
  <si>
    <t>4500161613-20</t>
  </si>
  <si>
    <t>ZB00223-5.9</t>
  </si>
  <si>
    <t>0906735651
RIDGEVILLE SC</t>
  </si>
  <si>
    <t>4500161613-30</t>
  </si>
  <si>
    <t>5/6 截SI</t>
  </si>
  <si>
    <t>ZB00200-5.7</t>
  </si>
  <si>
    <t>0906735654
ELWOOD</t>
  </si>
  <si>
    <t>4500161613-40</t>
  </si>
  <si>
    <t>ZB00228-5.10</t>
  </si>
  <si>
    <t>0906735659
SUFFOLK</t>
  </si>
  <si>
    <t>4500161613-50</t>
  </si>
  <si>
    <t>ZB00237-5.12</t>
  </si>
  <si>
    <t>4500155227-20</t>
  </si>
  <si>
    <r>
      <rPr>
        <sz val="11"/>
        <color rgb="FF1506E0"/>
        <rFont val="Arial"/>
        <charset val="0"/>
      </rPr>
      <t xml:space="preserve">4/28 </t>
    </r>
    <r>
      <rPr>
        <sz val="11"/>
        <color rgb="FF1506E0"/>
        <rFont val="宋体"/>
        <charset val="0"/>
      </rPr>
      <t>交仓</t>
    </r>
  </si>
  <si>
    <t>日期码格式：ZURU INC(BVI) 标准格式 日期：按实际生产日期
Packaging Info: 
 2.77555GQ1: MA 1L UPC包装
3.配比跟MA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，否则到目的仓无法扫描入仓由工厂承担责任 。
 *所有产品按符合欧洲标准走货，微塑料需符合欧规 。
 *涉及到硼的，需要符合欧洲标准
 *客户不接受PVC材质</t>
  </si>
  <si>
    <t>94940-5.7</t>
  </si>
  <si>
    <t>4500160901-1:
FB12977</t>
  </si>
  <si>
    <t>4500160901-10</t>
  </si>
  <si>
    <t>已出样板 4/29 截SI</t>
  </si>
  <si>
    <t>日期码格式：ZURU INC(BVI) 标准格式 日期：按实际生产日期
Packaging Info: 77555GQ1-S002: MA最新1L配套包装+客户EAN条码(翻单4500144795)覆盖ZURU 原条码,MA PDQ; BARCODE: 5056296043035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*订单对应客户3个PO号 ，备注有显示 ，注意分开做货/验货/装柜 ，混装有罚款。
* 大货样： 请在4/10 前寄出每款1整套大货样到罗湖办公室7B Sandy Shao 收。</t>
  </si>
  <si>
    <t>94866-4.29</t>
  </si>
  <si>
    <t>4500160901-2:
FB12978</t>
  </si>
  <si>
    <t>4500160901-100</t>
  </si>
  <si>
    <r>
      <rPr>
        <sz val="11"/>
        <color rgb="FF1506E0"/>
        <rFont val="Arial"/>
        <charset val="0"/>
      </rPr>
      <t xml:space="preserve">4/29 </t>
    </r>
    <r>
      <rPr>
        <sz val="11"/>
        <color rgb="FF1506E0"/>
        <rFont val="宋体"/>
        <charset val="0"/>
      </rPr>
      <t>截</t>
    </r>
    <r>
      <rPr>
        <sz val="11"/>
        <color rgb="FF1506E0"/>
        <rFont val="Arial"/>
        <charset val="0"/>
      </rPr>
      <t>SI</t>
    </r>
  </si>
  <si>
    <t>4500160901-3:
FB12979</t>
  </si>
  <si>
    <t>4500160901-190</t>
  </si>
  <si>
    <t>4500154618-10</t>
  </si>
  <si>
    <t>4/10SSCC Label</t>
  </si>
  <si>
    <t>日期码格式：ZURU INC(BVI) 标准格式 日期：按实际生产日期 
Packaging Info: 1. 77555GQ1:MA_1L UPC版本包装（收缩膜和说明书, MA首选1L，如无1L可用多语且含英语的配套多语包装) + 箱唛 + 外箱SSCC Label
Remark: 1. 客人要求箱唛不可出现任何手写内容，重量与实际一致且不可手写;
 2. 此单去澳大利亚，请按相应澳新标准生产;
 3. 使用普通透明封箱胶封箱（若有客版封箱胶带库存可先消耗完库存）
 4. 外箱需要贴Target SSCC LABEL,客供PDF文档，工厂自行订购。请贴在正唛右下角（一箱一张，贴1面正唛右下角,封箱胶纸不能挡住贴纸内容。)；外箱贴纸距离外箱边缘应在2cm以上。如果正唛无位置可以贴在侧唛。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</si>
  <si>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94880-4.29</t>
  </si>
  <si>
    <t>ZMPO250315</t>
  </si>
  <si>
    <t>Remark:大货最新版本/大货标准箱装箱/箱唛参照邮件附件;备注：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</si>
  <si>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Amazon
FR:5CYR5FTF</t>
  </si>
  <si>
    <t>4500160662-90</t>
  </si>
  <si>
    <t>77555-S001-PKC</t>
  </si>
  <si>
    <t>迷你房子胶袋装</t>
  </si>
  <si>
    <r>
      <rPr>
        <sz val="11"/>
        <color rgb="FF1506E0"/>
        <rFont val="Arial"/>
        <charset val="0"/>
      </rPr>
      <t xml:space="preserve">5/12 </t>
    </r>
    <r>
      <rPr>
        <sz val="11"/>
        <color rgb="FF1506E0"/>
        <rFont val="宋体"/>
        <charset val="0"/>
      </rPr>
      <t>交仓</t>
    </r>
  </si>
  <si>
    <t>IT&lt;(&gt;&amp;&lt;)&gt;FR环保标+UPC翻单4500131987+ES回收环保标志1号，翻单142613+邮箱+4/7 SSCC</t>
  </si>
  <si>
    <t>日期码格式：ZURU INC(BVI) 标准格式 日期：按实际生产日期
Packaging Info: Amazon UK(FR77555)
 9. 77555：24 PCS/CTN; MA 3L (5L WARNING, EAN#) 收缩膜+4张贴纸(1张IT&lt;(&gt;&amp;&lt;)&gt;FR环保标，1张UPC#，参考翻单PO#4500131987；1张ES回收环保标志1号，参考
翻单PO#4500142613；1张邮箱)+客版Polybag(防窒息的英法德意西5L警示语+塑料循环标, 共用77515胶袋，参考翻单PO#4500154803)+MA 5L (23L warning) A 收藏
 指南+MA 其他最新配套包装；
 11. 最迟验货不得晚于2025/4/30;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</si>
  <si>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4500161007-20</t>
  </si>
  <si>
    <r>
      <rPr>
        <sz val="11"/>
        <color rgb="FF1506E0"/>
        <rFont val="Arial"/>
        <charset val="0"/>
      </rPr>
      <t xml:space="preserve">5/7 </t>
    </r>
    <r>
      <rPr>
        <sz val="11"/>
        <color rgb="FF1506E0"/>
        <rFont val="宋体"/>
        <charset val="0"/>
      </rPr>
      <t>交仓</t>
    </r>
  </si>
  <si>
    <t>4/14 SSCC Label</t>
  </si>
  <si>
    <t>日期码格式：ZURU INC(BVI) 标准格式 日期：按实际生产日期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</si>
  <si>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94956-5.9</t>
  </si>
  <si>
    <t>0910613421
MOBILE</t>
  </si>
  <si>
    <t>4500163552-50</t>
  </si>
  <si>
    <t>5/7 抽办验货</t>
  </si>
  <si>
    <t>5/26 截SI</t>
  </si>
  <si>
    <t>4/21 RFID</t>
  </si>
  <si>
    <t>10001263725-3890</t>
  </si>
  <si>
    <t>4500159315-10</t>
  </si>
  <si>
    <t>6/3 客上柜</t>
  </si>
  <si>
    <t>4/3条码箱贴纸</t>
  </si>
  <si>
    <t>日期码格式：ZURU INC(BVI) 标准格式 日期：按实际生产日期
Packaging Info: 77555GQ2：产品MA包装 (UPC 版), MA 1L 收缩膜, 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5. 外箱正唛箱唛左上方位置粘贴条码箱贴纸，每箱贴一张由ZURU 订购，来料显示DPCI:086-02-7025,UPC# 10193052075106
此订单所有item：
1. 产品和包装上印刷 tracking code信息，格式为ZURU常规格式;
2. 出货方式：货代自提</t>
  </si>
  <si>
    <t>ZB00396-6.3</t>
  </si>
  <si>
    <t>4500162308-10</t>
  </si>
  <si>
    <t>4/14 白色Cat.label</t>
  </si>
  <si>
    <t>日期码格式：ZURU INC(BVI) 标准格式 日期：按实际生产日期
Packaging Info: 77555：MA -1L UPC包装+客人白色Cat.label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</si>
  <si>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May Wu</t>
  </si>
  <si>
    <t>10001263820-3890</t>
  </si>
  <si>
    <t>4500159643-10</t>
  </si>
  <si>
    <r>
      <rPr>
        <sz val="11"/>
        <color rgb="FF0000FF"/>
        <rFont val="Arial"/>
        <charset val="0"/>
      </rPr>
      <t xml:space="preserve">6/3 </t>
    </r>
    <r>
      <rPr>
        <sz val="11"/>
        <color rgb="FF0000FF"/>
        <rFont val="宋体"/>
        <charset val="0"/>
      </rPr>
      <t>客上柜</t>
    </r>
  </si>
  <si>
    <t>4/12条码箱贴纸</t>
  </si>
  <si>
    <t>日期码格式：ZURU INC(BVI) 标准格式 日期：按实际生产日期 
Packaging Info: 产品MA包装 (UPC 版), MA 1L 收缩膜, MA 1L PDQ;
Remark: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4. 产品和包装上印刷 tracking code信息，格式为ZURU常规格式;
 5. 出货方式：货代自提</t>
  </si>
  <si>
    <t>ZB00395-6.3</t>
  </si>
  <si>
    <t>MEIJER DISTRIBUTION, INC.</t>
  </si>
  <si>
    <t>4500161459-20</t>
  </si>
  <si>
    <t>5/22截SI</t>
  </si>
  <si>
    <t>日期码格式：ZURU INC(BVI) 标准格式 日期：
Packaging Info: 1. MA 1L 包装
2. 客人指定箱唛排版
Remark: 出货前 Zuru QC 验货</t>
  </si>
  <si>
    <t>Cherie Li</t>
  </si>
  <si>
    <t>ZB00307-5.22</t>
  </si>
  <si>
    <t>4500161385-20</t>
  </si>
  <si>
    <r>
      <rPr>
        <sz val="11"/>
        <color rgb="FF0000FF"/>
        <rFont val="Arial"/>
        <charset val="0"/>
      </rPr>
      <t>5/22</t>
    </r>
    <r>
      <rPr>
        <sz val="11"/>
        <color rgb="FF0000FF"/>
        <rFont val="宋体"/>
        <charset val="0"/>
      </rPr>
      <t>截</t>
    </r>
    <r>
      <rPr>
        <sz val="11"/>
        <color rgb="FF0000FF"/>
        <rFont val="Arial"/>
        <charset val="0"/>
      </rPr>
      <t>SI</t>
    </r>
  </si>
  <si>
    <t>NUEVOS ALMACENES, S.A.</t>
  </si>
  <si>
    <t>4500162922-50</t>
  </si>
  <si>
    <t>5/16 第三方</t>
  </si>
  <si>
    <r>
      <rPr>
        <sz val="11"/>
        <color rgb="FF0000FF"/>
        <rFont val="Arial"/>
        <charset val="0"/>
      </rPr>
      <t xml:space="preserve">5/17 </t>
    </r>
    <r>
      <rPr>
        <sz val="11"/>
        <color rgb="FF0000FF"/>
        <rFont val="宋体"/>
        <charset val="0"/>
      </rPr>
      <t>出货</t>
    </r>
  </si>
  <si>
    <t>4/8 UPC贴纸</t>
  </si>
  <si>
    <t>日期码格式：ZURU INC(BVI) 标准格式 日期：按实际生产日期
Packaging Info: 77555GQ2:MA 3L EAN包装+UPC贴纸+箱唛，无进口商贴纸
Remark: 订单需第三方（QIMA)验货，无需签板，请多备料。
外箱上的箱唛资料会显示日期30-MAY-2025,产品/包装/外箱可以按ZURU 标准日期码打，也可以跟回外箱日期码，工厂自行选择,两者均可接受</t>
  </si>
  <si>
    <t>0910613410
RIDGEVILLE SC</t>
  </si>
  <si>
    <t>4500163552-10</t>
  </si>
  <si>
    <t>5/19 BV</t>
  </si>
  <si>
    <r>
      <rPr>
        <sz val="11"/>
        <color rgb="FF1506E0"/>
        <rFont val="Arial"/>
        <charset val="0"/>
      </rPr>
      <t xml:space="preserve">5/20 </t>
    </r>
    <r>
      <rPr>
        <sz val="11"/>
        <color rgb="FF1506E0"/>
        <rFont val="宋体"/>
        <charset val="0"/>
      </rPr>
      <t>截</t>
    </r>
    <r>
      <rPr>
        <sz val="11"/>
        <color rgb="FF1506E0"/>
        <rFont val="Arial"/>
        <charset val="0"/>
      </rPr>
      <t>SI</t>
    </r>
  </si>
  <si>
    <t>ZB00306-5.22</t>
  </si>
  <si>
    <t>0910613413
EASTVALE</t>
  </si>
  <si>
    <t>4500163552-20</t>
  </si>
  <si>
    <r>
      <rPr>
        <sz val="11"/>
        <color rgb="FF1506E0"/>
        <rFont val="Arial"/>
        <charset val="0"/>
      </rPr>
      <t xml:space="preserve">5/23 </t>
    </r>
    <r>
      <rPr>
        <sz val="11"/>
        <color rgb="FF1506E0"/>
        <rFont val="宋体"/>
        <charset val="0"/>
      </rPr>
      <t>截</t>
    </r>
    <r>
      <rPr>
        <sz val="11"/>
        <color rgb="FF1506E0"/>
        <rFont val="Arial"/>
        <charset val="0"/>
      </rPr>
      <t>SI</t>
    </r>
  </si>
  <si>
    <t>ZB00324-5.24</t>
  </si>
  <si>
    <t>0910613417
ELWOOD</t>
  </si>
  <si>
    <t>4500163552-30</t>
  </si>
  <si>
    <r>
      <rPr>
        <sz val="11"/>
        <color rgb="FF1506E0"/>
        <rFont val="Arial"/>
        <charset val="0"/>
      </rPr>
      <t xml:space="preserve">5/24 </t>
    </r>
    <r>
      <rPr>
        <sz val="11"/>
        <color rgb="FF1506E0"/>
        <rFont val="宋体"/>
        <charset val="0"/>
      </rPr>
      <t>截</t>
    </r>
    <r>
      <rPr>
        <sz val="11"/>
        <color rgb="FF1506E0"/>
        <rFont val="Arial"/>
        <charset val="0"/>
      </rPr>
      <t>SI</t>
    </r>
  </si>
  <si>
    <t>0910613419
SUFFOLK</t>
  </si>
  <si>
    <t>4500163552-40</t>
  </si>
  <si>
    <r>
      <rPr>
        <sz val="11"/>
        <color rgb="FF0000FF"/>
        <rFont val="Arial"/>
        <charset val="0"/>
      </rPr>
      <t xml:space="preserve">5/19 </t>
    </r>
    <r>
      <rPr>
        <sz val="11"/>
        <color rgb="FF0000FF"/>
        <rFont val="宋体"/>
        <charset val="0"/>
      </rPr>
      <t>截仓</t>
    </r>
  </si>
  <si>
    <t>ZB00342-5.27</t>
  </si>
  <si>
    <t>TOYS "R" US (CANADA) LTD.</t>
  </si>
  <si>
    <t>4500163438-50</t>
  </si>
  <si>
    <t>5/19第三方</t>
  </si>
  <si>
    <r>
      <rPr>
        <sz val="11"/>
        <color rgb="FF0000FF"/>
        <rFont val="Arial"/>
        <charset val="0"/>
      </rPr>
      <t xml:space="preserve">6/6 </t>
    </r>
    <r>
      <rPr>
        <sz val="11"/>
        <color rgb="FF0000FF"/>
        <rFont val="宋体"/>
        <charset val="0"/>
      </rPr>
      <t>截</t>
    </r>
    <r>
      <rPr>
        <sz val="11"/>
        <color rgb="FF0000FF"/>
        <rFont val="Arial"/>
        <charset val="0"/>
      </rPr>
      <t>SI</t>
    </r>
  </si>
  <si>
    <t>4/17 UPC贴纸</t>
  </si>
  <si>
    <t>日期码格式：ZURU INC(BVI) 标准格式 日期：按实际生产日期
Packaging Info: 1. 出口加拿大市场，MA UPC版本包装。
#77555GQ1: MA 3L EAN版本 + UPC贴纸；UPC#193052064264
2. 产品、包装、外箱上面tracking code的时间格式需要一致
Remark: 3. 需要第三方SGS验货，验货时间2025/05/19，每款每色请备1PC完整带包装样品供验货人员参考。用完后若无损坏可以放回大货里。</t>
  </si>
  <si>
    <t>Abby Mai,Lluvia Zeng</t>
  </si>
  <si>
    <t>4500163696-10</t>
  </si>
  <si>
    <t>4/29 进口商贴纸</t>
  </si>
  <si>
    <t xml:space="preserve">日期码格式：ZURU INC(BVI) 标准格式 日期：按实际生产日期
Packaging Info:
 1.MA EAN包装(语言包含英语就行)+1张进口商贴纸,
 进口商贴纸的AW、位置图都翻单4500160287(进口商贴纸上的logo要替换成黑色的那个，贴纸内容不变。黑色logo图稿见PO#4500160287邮件主题下 2025/4/14 Emma
 发的邮件）
Remark: </t>
  </si>
  <si>
    <t>PO#60X273684</t>
  </si>
  <si>
    <t>4500158500-30</t>
  </si>
  <si>
    <t>6/17 抽办+验货</t>
  </si>
  <si>
    <t>7/5 截SI</t>
  </si>
  <si>
    <t>日期码格式：ZURU INC(BVI) 标准格式 日期：按实际生产日期
Packaging Info: 1. 包材：ZURU MA 1L UPC最新版本，出口美国:
Remark: 2. 日期跟踪码：ZURU标准格式日期码，产品包装及产品本身都必须有ZURU标准格式日期码，并且确保两者日期码的格式和时间保持一致(请自行调整具体年月日生
 产期，但不能为周末）
 3. 验货+ 抽板 （同一天进行）
 预约5月21日第三方（利丰）到工厂做100%大货现场验货和抽板，验货需打印EPM出来跟客户回签样板供第三方验货参考。
 PS:EPM是跟单提供。
 抽板：
 利丰验货员现场针对指定款随机抽板6PCS 成品， 工厂需把抽板寄到以下MTS地址做测试，测试通过后才能出货；如产品有油漆的工厂需额外准备5G/色的油漆涂在
 同材质胶件上(面积类似A4纸大小)一并寄出；
 实验室收件地址：
 东莞现代产品整理服务有限公司（MTS）
 广东省东莞市寮步镇新旧围村良平路76号
 收件人：Cherry Wang （汪单）
 Tel: +86 769- 8112 0818 ext.893
 抽板有随样文件TRF（跟单提供），工厂在寄样时打印出来放纸箱内随样寄走
 5. 出货配比：
 #77555GQ1-S002-MINI BRANDS-HOME MINI BRANDS-SERIES 1-CAPSULE,13PCS/Gravity PDQ, 13PCS/PDQ/CTN
 6. ZURU QA验货时需拍齐每款角色的产品和产品包装上的日期码照片（供实验室review）</t>
  </si>
  <si>
    <t>K􀃤rkk􀃤inen Oy /Centrawla rehouse</t>
  </si>
  <si>
    <t>芬兰</t>
  </si>
  <si>
    <t>4100411993</t>
  </si>
  <si>
    <t>4500161573-150</t>
  </si>
  <si>
    <r>
      <rPr>
        <sz val="11"/>
        <color rgb="FF0000FF"/>
        <rFont val="Arial"/>
        <charset val="0"/>
      </rPr>
      <t xml:space="preserve">6/4 </t>
    </r>
    <r>
      <rPr>
        <sz val="11"/>
        <color rgb="FF0000FF"/>
        <rFont val="宋体"/>
        <charset val="0"/>
      </rPr>
      <t>截</t>
    </r>
    <r>
      <rPr>
        <sz val="11"/>
        <color rgb="FF0000FF"/>
        <rFont val="Arial"/>
        <charset val="0"/>
      </rPr>
      <t>SI</t>
    </r>
  </si>
  <si>
    <t>4/18 警告语贴纸</t>
  </si>
  <si>
    <t>日期码格式：ZURU INC(BVI) 标准格式 日期：按实际生产日期
Packaging Info: 
15. 77555GQ2: MA 3L EAN版收缩膜+收缩膜和纸袋上的警告语都翻译成瑞典芬兰爱沙尼亚语贴在收缩膜上/MADE IN CHINA翻译成瑞典芬兰爱沙尼亚语言/E-Mail:care
@zuru.com/ZURU Denmark地址做成一张贴纸+MA 9L纸袋+MA 5L(23L warning)收藏指南+MA 23L说明书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77555GQ2:4894680033429</t>
  </si>
  <si>
    <t>Sheba</t>
  </si>
  <si>
    <t>4500162968-60</t>
  </si>
  <si>
    <r>
      <rPr>
        <sz val="11"/>
        <color rgb="FF0000FF"/>
        <rFont val="Arial"/>
        <charset val="0"/>
      </rPr>
      <t xml:space="preserve">5/27 </t>
    </r>
    <r>
      <rPr>
        <sz val="11"/>
        <color rgb="FF0000FF"/>
        <rFont val="宋体"/>
        <charset val="0"/>
      </rPr>
      <t>交仓</t>
    </r>
  </si>
  <si>
    <t>5/6 SSCC Label</t>
  </si>
  <si>
    <t>Dream Blossom Ltd</t>
  </si>
  <si>
    <t>PO004</t>
  </si>
  <si>
    <t>4500163667-20</t>
  </si>
  <si>
    <r>
      <rPr>
        <sz val="11"/>
        <color rgb="FF0000FF"/>
        <rFont val="Arial"/>
        <charset val="0"/>
      </rPr>
      <t xml:space="preserve">5/27 </t>
    </r>
    <r>
      <rPr>
        <sz val="11"/>
        <color rgb="FF0000FF"/>
        <rFont val="宋体"/>
        <charset val="0"/>
      </rPr>
      <t>截</t>
    </r>
    <r>
      <rPr>
        <sz val="11"/>
        <color rgb="FF0000FF"/>
        <rFont val="Arial"/>
        <charset val="0"/>
      </rPr>
      <t>SI</t>
    </r>
  </si>
  <si>
    <t>4/27 6+贴纸</t>
  </si>
  <si>
    <t>日期码格式：ZURU INC(BVI) 标准格式 日期：按实际生产日期
Packaging Info: MA 1L PKG+1张日语贴纸, 收缩膜和收藏指南上需各加一张6+贴纸覆盖原本的3+。
Remark: 出日本， 待客户确认是否需寄板做QC check。</t>
  </si>
  <si>
    <t>8IS66Y6L</t>
  </si>
  <si>
    <t>4500163897-200</t>
  </si>
  <si>
    <r>
      <rPr>
        <sz val="11"/>
        <color rgb="FF0000FF"/>
        <rFont val="Arial"/>
        <charset val="0"/>
      </rPr>
      <t xml:space="preserve">5/28 </t>
    </r>
    <r>
      <rPr>
        <sz val="11"/>
        <color rgb="FF0000FF"/>
        <rFont val="宋体"/>
        <charset val="0"/>
      </rPr>
      <t>交仓</t>
    </r>
  </si>
  <si>
    <t>5/12 SSCC+UPC贴纸翻单#4500132673</t>
  </si>
  <si>
    <t>日期码格式：ZURU INC(BVI) 标准格式 日期：按实际生产日期
Packaging Info: 
#77555：MA 3L 收缩膜加UPC贴纸覆盖原EAN条码，UPC贴纸跟翻单#4500132673。收藏指南MA 5L.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</si>
  <si>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Shen/Mia Pan/P</t>
  </si>
  <si>
    <t>4500160573-30</t>
  </si>
  <si>
    <t>有第三方监柜，至少多备一套完整的物料用于监柜，</t>
  </si>
  <si>
    <r>
      <rPr>
        <sz val="11"/>
        <color rgb="FF0000FF"/>
        <rFont val="Arial"/>
        <charset val="0"/>
      </rPr>
      <t xml:space="preserve">5/29 </t>
    </r>
    <r>
      <rPr>
        <sz val="11"/>
        <color rgb="FF0000FF"/>
        <rFont val="宋体"/>
        <charset val="0"/>
      </rPr>
      <t>截</t>
    </r>
    <r>
      <rPr>
        <sz val="11"/>
        <color rgb="FF0000FF"/>
        <rFont val="Arial"/>
        <charset val="0"/>
      </rPr>
      <t>SI</t>
    </r>
  </si>
  <si>
    <t>4/23 UPC条码贴纸+进口商贴纸</t>
  </si>
  <si>
    <t>日期码格式：LOTDGYYYYMMDD 日期：按实际生产日期
Packaging Info:
 3. 77555GQ2: MA 3L EAN包装+UPC条码贴纸+MA 3L PDQ包装+MA 多语收藏指南+进口商贴纸+箱唛;
Remark: 1. 客版日期码要求：LOT+ZURU标准日期码格式。东莞生产的格式：LOTDGYYYYMMDD, DG是东莞拼音首字母，
YYYYMMDD是实际的年月日，例如(LOTDG20240920)
 4. 此单有第三方监柜，至少多备一套完整的物料用于监柜，请多备料。
 5.WM墨西哥防霉的新要求:货物必须在出货主箱和集装箱中按要求放置干燥剂，干燥剂指定品牌干霸
77555GQ2：需要在每箱放入6小包干燥剂，每包干燥剂重量2g
 如走柜货等loading plan 确认后再通知集装箱干燥剂数量
 此单兴信将安排8*40HC柜子，每个HC需要放置10包干燥剂，每包干燥剂1KG</t>
  </si>
  <si>
    <t>156653-2</t>
  </si>
  <si>
    <t>4500164226-260</t>
  </si>
  <si>
    <t>6/3 待SO出货</t>
  </si>
  <si>
    <t>5/9警告语/进口商贴纸</t>
  </si>
  <si>
    <t>日期码格式：ZURU INC(BVI) 标准格式 日期：按实际生产日期
Packaging Info: 
 77555GQ2-S002:77555GQ2: MA 3L EAN A版收缩膜+MA 9L纸袋+MA 5L(23L warning)收藏指南+警告语/进口商贴纸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77555GQ2-S002//100-563010534//4894680033429</t>
  </si>
  <si>
    <t>Luna Lin</t>
  </si>
  <si>
    <t>Amazon
DE:1GEH8QAE</t>
  </si>
  <si>
    <t>4500164250-30</t>
  </si>
  <si>
    <r>
      <rPr>
        <sz val="11"/>
        <color rgb="FF0000FF"/>
        <rFont val="Arial"/>
        <charset val="0"/>
      </rPr>
      <t xml:space="preserve">6/15 </t>
    </r>
    <r>
      <rPr>
        <sz val="11"/>
        <color rgb="FF0000FF"/>
        <rFont val="宋体"/>
        <charset val="0"/>
      </rPr>
      <t>交仓</t>
    </r>
  </si>
  <si>
    <t>5/12 SSCC+空白贴纸</t>
  </si>
  <si>
    <t>日期码格式：ZURU INC(BVI) 标准格式 日期：按实际生产日期
Packaging Info: Amazon UK(15714K/7150B/77673/77723/92119AH/9279B/9561)/FR(9543D)/DE(71126/77555/77731/92104G/9543E)
9. 77555: 24 PCS/CTN; MA 3L (5L WARNING, EAN#) 收缩膜+2张贴纸(1张UPC#，1张IT/FR/ES环保标+ZURU邮箱)+客版Polybag(防窒息的英法德意西5L警示语+塑料循
环标, 共用77515胶袋，参考翻单PO#4500154803)+MA 5L (23L warning) A 收藏指南+MA 其他最新配套包装；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</si>
  <si>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4500162886-20</t>
  </si>
  <si>
    <t>77555-S003-PKC</t>
  </si>
  <si>
    <t>迷你房子-放干燥剂 纸箱有要求</t>
  </si>
  <si>
    <t>5/30 第三方</t>
  </si>
  <si>
    <r>
      <rPr>
        <sz val="11"/>
        <color rgb="FF0000FF"/>
        <rFont val="Arial"/>
        <charset val="0"/>
      </rPr>
      <t xml:space="preserve">6/5 </t>
    </r>
    <r>
      <rPr>
        <sz val="11"/>
        <color rgb="FF0000FF"/>
        <rFont val="宋体"/>
        <charset val="0"/>
      </rPr>
      <t>截</t>
    </r>
    <r>
      <rPr>
        <sz val="11"/>
        <color rgb="FF0000FF"/>
        <rFont val="Arial"/>
        <charset val="0"/>
      </rPr>
      <t xml:space="preserve">SI  </t>
    </r>
    <r>
      <rPr>
        <sz val="11"/>
        <color rgb="FF0000FF"/>
        <rFont val="宋体"/>
        <charset val="0"/>
      </rPr>
      <t>已出样板</t>
    </r>
  </si>
  <si>
    <t>4/11 纸箱5层瓦楞纸，厚度在5-9mm，上下需加保护卡</t>
  </si>
  <si>
    <t>EAN条码贴纸+德语警语贴纸翻单#4500136743</t>
  </si>
  <si>
    <t>日期码格式：ZURU INC(BVI) 标准格式 日期：按实际生产日期
Packaging Info:
77555: 最新MA 1L 收缩膜+EAN条码贴纸+德语警语贴纸+MA 5L 收藏指南+9L纸袋 (资料翻单#4500136743) , EAN: 4894680033429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所有电子产品身上需要加字唛，为ZURU FRANCE 地址 (如无电子产品，产品布标有此地址，或产品太小无法增加可忽略此信息)
ZURU France 1/3, Rue d'Argenteuil 95210 SAINT-GRATIEN, FRANCE
12. 所有出往德国订单的电子产品需增加一张客版WEEE声明说明书，区分带电池和不带电池版本, 如已做客版说明书可忽略此要求。</t>
  </si>
  <si>
    <t>GEKAS ULLAREED AB</t>
  </si>
  <si>
    <t>4500160445-100</t>
  </si>
  <si>
    <r>
      <rPr>
        <sz val="11"/>
        <color rgb="FF1506E0"/>
        <rFont val="Arial"/>
        <charset val="0"/>
      </rPr>
      <t xml:space="preserve">6/9 </t>
    </r>
    <r>
      <rPr>
        <sz val="11"/>
        <color rgb="FF1506E0"/>
        <rFont val="宋体"/>
        <charset val="0"/>
      </rPr>
      <t>截</t>
    </r>
    <r>
      <rPr>
        <sz val="11"/>
        <color rgb="FF1506E0"/>
        <rFont val="Arial"/>
        <charset val="0"/>
      </rPr>
      <t>SI</t>
    </r>
  </si>
  <si>
    <t>5/13进口商/瑞典语警语贴纸</t>
  </si>
  <si>
    <t>日期码格式：ZURU INC(BVI) 标准格式 日期：按实际生产日期
Packaging Info:
 77555GQ2-S002_MA 3L EAN A版收缩膜+MA 9L纸袋+MA 5L(23L warning)收藏指南+MA 23L说明书+瑞典语警告语/进口商贴纸
 北欧五语通用Slime黑白说明书
 带纽扣电池走货北欧六语通用黑白电池说明书
 上述贴纸翻单4500162375，之前已经安排MA 采购，请不要重复采购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
 77555GQ2-S002-4894680033429</t>
  </si>
  <si>
    <t>4500165215-50</t>
  </si>
  <si>
    <r>
      <rPr>
        <sz val="11"/>
        <color rgb="FF1506E0"/>
        <rFont val="Arial"/>
        <charset val="0"/>
      </rPr>
      <t xml:space="preserve">6/11 </t>
    </r>
    <r>
      <rPr>
        <sz val="11"/>
        <color rgb="FF1506E0"/>
        <rFont val="宋体"/>
        <charset val="0"/>
      </rPr>
      <t>交仓</t>
    </r>
  </si>
  <si>
    <t>5/20外箱SSCC Label</t>
  </si>
  <si>
    <t>DOLGENCORP, LLC</t>
  </si>
  <si>
    <t>24R7H6</t>
  </si>
  <si>
    <t>4500160244-30</t>
  </si>
  <si>
    <r>
      <rPr>
        <sz val="11"/>
        <color rgb="FF1506E0"/>
        <rFont val="Arial"/>
        <charset val="0"/>
      </rPr>
      <t>6</t>
    </r>
    <r>
      <rPr>
        <sz val="11"/>
        <color rgb="FF1506E0"/>
        <rFont val="宋体"/>
        <charset val="0"/>
      </rPr>
      <t>、23 交仓</t>
    </r>
  </si>
  <si>
    <t>外箱务必是双层瓦楞纸箱 翻单4500156595</t>
  </si>
  <si>
    <t>3/17进口商贴纸</t>
  </si>
  <si>
    <t>日期码格式：DOLLAR GENERAL 格式日期码 日期：
Packaging Info: 1.包装：
 #77555GQ3客版PDQ 1L(8pcs/GQ)+客版日期码+进口商贴纸（跟单邮件提供贴纸）。 如有说明书或者指南，优先使用ZURUMA 1L的版本。
Remark: 1.包装：
 #77555GQ3客版PDQ 1L(8pcs/GQ)+客版日期码+进口商贴纸（跟单邮件提供贴纸）。 如有说明书或者指南，优先使用ZURUMA 1L的版本。
 客户要求： "产品和包装不能含有PFAS 物质以及1,4 dioxane" 客户指定实验室做测试，请确保产品可以过美国标准ASTM F963-23测试。
 77555GQ3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#77555GQ3：31328302E25
 (2)产品日期码：
 #77555GQ3：DOLGEN31328302E25 （打在球壳上）
 后三位E25代表25年5月，F25代表25年6月的ETD 。
 （3）UPC条形码：
 #77555GQ3：193052064264
 3. 无价贴。
 4. #77711GQ5样板：请尽力在4月8日前提供5 FULL PDQ产前确认样 + 2套光身板，（确保产前样所有信息及质量务必同大货） .寄给ZURU深圳跟单Minny /hailey转
 寄客人签样。（跟单确认样板无误后才可开始大货）。
 5. 验货抽样事宜：
 #77555GQ3无第三方。
 随机抽取每款每色各12pcs + 足量干漆给实验室MTS 5套散件光身样（如适用），2-3套封样。
 请在6月9前完成ZURU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下述数据，材积只接受3%的变小；重量正负不得超过以下列出数据的5%，接受外箱以印章方式印上实际毛重。大货外箱尺寸请保持：
 #77555GQ3唛头需要翻单4500156595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#77555GQ3-S002-PKC内袋翻4500156595</t>
  </si>
  <si>
    <t>ZB00614R1-6.30</t>
  </si>
  <si>
    <t>4500160244-50</t>
  </si>
  <si>
    <t>ZB00585-6.25</t>
  </si>
  <si>
    <t>252G50</t>
  </si>
  <si>
    <t>4500162695-40</t>
  </si>
  <si>
    <r>
      <rPr>
        <sz val="11"/>
        <color rgb="FF1506E0"/>
        <rFont val="Arial"/>
        <charset val="0"/>
      </rPr>
      <t xml:space="preserve">6/23 </t>
    </r>
    <r>
      <rPr>
        <sz val="11"/>
        <color rgb="FF1506E0"/>
        <rFont val="宋体"/>
        <charset val="0"/>
      </rPr>
      <t>交仓</t>
    </r>
  </si>
  <si>
    <t>外箱务必是双层瓦楞纸箱 翻单4500160244</t>
  </si>
  <si>
    <t>日期码格式：DOLLAR GENERAL 格式日期码 日期：
Packaging Info: 1.包装：
 #77555GQ3客版PDQ 1L(8pcs/GQ)+客版收缩膜（跟单邮件提供）。 如有说明书或者指南，优先使用ZURUMA 1L的版本。
Remark: 1.包装：
 #77555GQ3客版PDQ 1L(8pcs/GQ)+客版收缩膜（跟单邮件提供）。 如有说明书或者指南，优先使用ZURUMA 1L的版本。
 客户要求： "产品和包装不能含有PFAS 物质以及1,4 dioxane" 客户指定实验室做测试，请确保产品可以过美国标准ASTM F963-23测试。
 #77555GQ3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#77555GQ3：31328302F25
 (2)产品日期码：
 #77555GQ3：DOLGEN31328302F25 （打在球壳上）
 后三位F25代表25年6月的ETD 。
 （3）UPC条形码：
 #77555GQ3：193052064264
 3. 无价贴。
 4. 无样板需求
 5. 验货抽样事宜：
 #77555GQ3：无第三方验货
 抽样数量：
 请在6月9前完成ZURU QC验货，并当天14点前提供验货报告+大货图片给跟单。
 6. 箱唛：
 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#77555GQ3-S002-PKC内袋翻4500156595</t>
  </si>
  <si>
    <t>ZB00587R1-6.25</t>
  </si>
  <si>
    <t>77555GQ3-S002-PKC-1</t>
  </si>
  <si>
    <t>252GD5</t>
  </si>
  <si>
    <t>4500162695-80</t>
  </si>
  <si>
    <t>ZB00615-6.30</t>
  </si>
  <si>
    <t>4500162695-90</t>
  </si>
  <si>
    <t>ZB00548R1-6.23</t>
  </si>
  <si>
    <t>pi0447951</t>
  </si>
  <si>
    <t>4500164995-20</t>
  </si>
  <si>
    <t>6/16 截SI</t>
  </si>
  <si>
    <t xml:space="preserve">进口商贴纸贴纸翻4500135326 </t>
  </si>
  <si>
    <t>日期码格式：ZURU INC(BVI) 标准格式 日期：按实际生产日期
Packaging Info:
 77555GQ2:A版 1L MA 收缩膜+进口商贴纸（&lt;(&gt;&amp;&lt;)&gt; 4500135339）；A 版 5L MA 收藏指南/A 版3L MA PDQ/MA 说明书
Remark: "1、若产品有比例使用ZURU STD 比例
 2、所有item 均用MA UPC 条码，若包装不是UPC 条码的请告知
 3、此单出欧洲需满足EU测试标准要求"</t>
  </si>
  <si>
    <t>Snowy</t>
  </si>
  <si>
    <t>4500160378-40</t>
  </si>
  <si>
    <t>警告语贴纸翻单161573</t>
  </si>
  <si>
    <t>日期码格式：ZURU INC(BVI) 标准格式 日期：按实际生产日期
Packaging Info:
4. 77555GQ2: MA 3L EAN版收缩膜+收缩膜和纸袋上和UV胶警告语都翻译成瑞典芬兰爱沙尼亚语贴在收缩膜上/MADE IN CHINA翻译成瑞典芬兰爱沙尼亚语言/E-Mail:
care@zuru.com/ZURU Denmark地址做成一张贴纸+MA 9L纸袋+MA 5L(23L warning)收藏指南+MA 23L说明书+MA Mini+home+UV+GL_5L
---77555 客人要求去掉水果碗以及里面的五个小配件
7. 配比跟MA
Remark: * 77555 客人要求去掉水果碗以及里面的五个小配件，请务必通知产线，否则会有客诉产线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77555GQ2-S002:4894680033429</t>
  </si>
  <si>
    <t>95522-7.1</t>
  </si>
  <si>
    <t>Amazon
ES:43R6BUFJ</t>
  </si>
  <si>
    <t>4500165342-10</t>
  </si>
  <si>
    <t>6/27 入仓</t>
  </si>
  <si>
    <t>5/19SSCC</t>
  </si>
  <si>
    <t>日期码格式：ZURU INC(BVI) 标准格式 日期：按实际生产日期
Packaging Info: Amazon ES(9279AE/9543B/77555)
3. 77555：24 PCS/CTN; MA 3L (5L WARNING, EAN#) 收缩膜+2张贴纸(1张UPC#，1张IT/FR/ES环保标+ZURU邮箱，参考翻单PO#4500164250)+客版Polybag(防窒息的英
法德意西5L警示语+塑料循环标, 共用77515胶袋，参考翻单PO#4500154803)+MA 5L (23L warning) A 收藏指南+MA 其他最新配套包装；
4.最迟验货不得晚于2025/6/16;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</si>
  <si>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95521-7.1</t>
  </si>
  <si>
    <t xml:space="preserve"> Amazon CA (Vendor Center)</t>
  </si>
  <si>
    <t>11RRCWWG</t>
  </si>
  <si>
    <t>4500166364-90</t>
  </si>
  <si>
    <r>
      <rPr>
        <sz val="11"/>
        <color rgb="FF0000FF"/>
        <rFont val="Arial"/>
        <charset val="0"/>
      </rPr>
      <t xml:space="preserve">6/16 </t>
    </r>
    <r>
      <rPr>
        <sz val="11"/>
        <color rgb="FF0000FF"/>
        <rFont val="宋体"/>
        <charset val="0"/>
      </rPr>
      <t>交仓</t>
    </r>
  </si>
  <si>
    <t>5/24SSCC Label</t>
  </si>
  <si>
    <t>日期码格式：ZURU INC(BVI) 标准格式 日期：按实际生产日期
Packaging Info: 
#77584：2PK MA 3L-B版本#77555入PVC圆桶，空白贴纸覆盖EAN条码，空白贴纸跟返单4500132623， 3L铜版纸图稿跟Amazon UK/EU PO 4500134367， 铜版纸需要加
英法双语贴纸，英法双语贴纸跟单提供；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</si>
  <si>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 xml:space="preserve"> Kelly Shen</t>
  </si>
  <si>
    <t>77584-S001-B</t>
  </si>
  <si>
    <t>8L253PNF</t>
  </si>
  <si>
    <t>4500166364-100</t>
  </si>
  <si>
    <t>1QAUS8SW</t>
  </si>
  <si>
    <t>4500166364-110</t>
  </si>
  <si>
    <t>1EKN4LMH</t>
  </si>
  <si>
    <t>4500166364-120</t>
  </si>
  <si>
    <t>1G4MKX1T</t>
  </si>
  <si>
    <t>4500166364-130</t>
  </si>
  <si>
    <t>481W8ZRL</t>
  </si>
  <si>
    <t>4500166364-140</t>
  </si>
  <si>
    <t>1T2XSP1U</t>
  </si>
  <si>
    <t>4500166364-150</t>
  </si>
  <si>
    <t>2WE4RTPR</t>
  </si>
  <si>
    <t>4500166364-160</t>
  </si>
  <si>
    <t xml:space="preserve"> TARGET US</t>
  </si>
  <si>
    <t>10001263696-3758</t>
  </si>
  <si>
    <t>4500166241-10</t>
  </si>
  <si>
    <r>
      <rPr>
        <sz val="11"/>
        <color rgb="FF0000FF"/>
        <rFont val="Arial"/>
        <charset val="0"/>
      </rPr>
      <t>6/17</t>
    </r>
    <r>
      <rPr>
        <sz val="11"/>
        <color rgb="FF0000FF"/>
        <rFont val="宋体"/>
        <charset val="0"/>
      </rPr>
      <t>截</t>
    </r>
    <r>
      <rPr>
        <sz val="11"/>
        <color rgb="FF0000FF"/>
        <rFont val="Arial"/>
        <charset val="0"/>
      </rPr>
      <t>SI</t>
    </r>
  </si>
  <si>
    <t>5/30 条码箱贴纸</t>
  </si>
  <si>
    <t>日期码格式：ZURU INC(BVI) 标准格式 日期：按实际生产日期
Packaging Info: 77555GQ2: 产品MA包装 (UPC 版), MA 1L 收缩膜, 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以上所以item均：
 1. 产品和包装上印刷 tracking code信息，格式为ZURU常规格式;
 2. 出货方式：货代自提</t>
  </si>
  <si>
    <t xml:space="preserve"> Holly Zheng</t>
  </si>
  <si>
    <t>ZB00495-6.17</t>
  </si>
  <si>
    <t>10001263695-3890</t>
  </si>
  <si>
    <t>4500166234-10</t>
  </si>
  <si>
    <r>
      <rPr>
        <sz val="11"/>
        <color rgb="FF0000FF"/>
        <rFont val="Arial"/>
        <charset val="0"/>
      </rPr>
      <t xml:space="preserve">6/19 </t>
    </r>
    <r>
      <rPr>
        <sz val="11"/>
        <color rgb="FF0000FF"/>
        <rFont val="宋体"/>
        <charset val="0"/>
      </rPr>
      <t>截</t>
    </r>
    <r>
      <rPr>
        <sz val="11"/>
        <color rgb="FF0000FF"/>
        <rFont val="Arial"/>
        <charset val="0"/>
      </rPr>
      <t>SI</t>
    </r>
  </si>
  <si>
    <t>6/6 条码箱贴纸</t>
  </si>
  <si>
    <t>ZB00519-6.19</t>
  </si>
  <si>
    <t xml:space="preserve"> RIALTO SPA</t>
  </si>
  <si>
    <t>4500163632-10</t>
  </si>
  <si>
    <r>
      <rPr>
        <sz val="11"/>
        <color rgb="FF0000FF"/>
        <rFont val="Arial"/>
        <charset val="0"/>
      </rPr>
      <t xml:space="preserve">6/24 </t>
    </r>
    <r>
      <rPr>
        <sz val="11"/>
        <color rgb="FF0000FF"/>
        <rFont val="宋体"/>
        <charset val="0"/>
      </rPr>
      <t>截</t>
    </r>
    <r>
      <rPr>
        <sz val="11"/>
        <color rgb="FF0000FF"/>
        <rFont val="Arial"/>
        <charset val="0"/>
      </rPr>
      <t>SI</t>
    </r>
  </si>
  <si>
    <t>5/22 EAN贴纸+进口商地址</t>
  </si>
  <si>
    <t>日期码格式：ZURU INC(BVI) 标准格式 日期：按实际生产日期
Packaging Info: 77555SK:MA 3L+5L EAN 收缩膜（1*意大利sorting logo含进口商地址）+ MA 收藏指南/纸袋+MA SK
Remark: 1. 此单出意大利，需符合EU标准，不含微塑料，如果含slime等化学品，需要不含硼
 2. 需保证按期完货，延期罚款
 3.贴纸切勿盖住意大利警告语</t>
  </si>
  <si>
    <t xml:space="preserve"> Lena Li</t>
  </si>
  <si>
    <t xml:space="preserve"> ROFU Kinderland Spielwarenhandelsge</t>
  </si>
  <si>
    <t>4500165600-120</t>
  </si>
  <si>
    <r>
      <rPr>
        <sz val="11"/>
        <color rgb="FF0000FF"/>
        <rFont val="Arial"/>
        <charset val="0"/>
      </rPr>
      <t xml:space="preserve">6/25 </t>
    </r>
    <r>
      <rPr>
        <sz val="11"/>
        <color rgb="FF0000FF"/>
        <rFont val="宋体"/>
        <charset val="0"/>
      </rPr>
      <t>截</t>
    </r>
    <r>
      <rPr>
        <sz val="11"/>
        <color rgb="FF0000FF"/>
        <rFont val="Arial"/>
        <charset val="0"/>
      </rPr>
      <t>SI</t>
    </r>
  </si>
  <si>
    <t>5/30 客供价格贴纸</t>
  </si>
  <si>
    <t>日期码格式：ZURU INC(BVI) 标准格式 日期：按实际生产日期
Packaging Info: 
77555:MA A版 3L EAN收缩膜+1*客供价格贴纸+MA A版5L 收藏指南+MA 纸袋+MA A版PDQ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</si>
  <si>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 xml:space="preserve"> Winnie zhong</t>
  </si>
  <si>
    <t xml:space="preserve"> TOYS "R" US (CANADA) LTD.</t>
  </si>
  <si>
    <t>4500166007-50</t>
  </si>
  <si>
    <t>6/26客验</t>
  </si>
  <si>
    <r>
      <rPr>
        <sz val="11"/>
        <color rgb="FF0000FF"/>
        <rFont val="Arial"/>
        <charset val="0"/>
      </rPr>
      <t>7/2</t>
    </r>
    <r>
      <rPr>
        <sz val="11"/>
        <color rgb="FF0000FF"/>
        <rFont val="宋体"/>
        <charset val="0"/>
      </rPr>
      <t>截</t>
    </r>
    <r>
      <rPr>
        <sz val="11"/>
        <color rgb="FF0000FF"/>
        <rFont val="Arial"/>
        <charset val="0"/>
      </rPr>
      <t>SI</t>
    </r>
  </si>
  <si>
    <t>5/16 UPC贴纸</t>
  </si>
  <si>
    <t>日期码格式：ZURU INC(BVI) 标准格式 日期：按实际生产日期
Packaging Info: 1. 出口加拿大市场。
 #77555GQ1：MA 3L EAN_B版本 + UPC贴纸; UPC#193052064264;
 2. 产品、包装、外箱上面tracking code的时间格式需要一致。
Remark: 3. 需要第三方SGS验货，验货时间2025/06/23，每款每色请备1PC完整带包装样品供验货人员参考。用完后若无损坏可以放回大货里。</t>
  </si>
  <si>
    <t>95575-7.7</t>
  </si>
  <si>
    <t>4500151720-20</t>
  </si>
  <si>
    <t>5/16 恢复生产  无需价格贴纸</t>
  </si>
  <si>
    <r>
      <rPr>
        <sz val="11"/>
        <color rgb="FF0000FF"/>
        <rFont val="Arial"/>
        <charset val="0"/>
      </rPr>
      <t xml:space="preserve">8/22 </t>
    </r>
    <r>
      <rPr>
        <sz val="11"/>
        <color rgb="FF0000FF"/>
        <rFont val="宋体"/>
        <charset val="0"/>
      </rPr>
      <t>截</t>
    </r>
    <r>
      <rPr>
        <sz val="11"/>
        <color rgb="FF0000FF"/>
        <rFont val="Arial"/>
        <charset val="0"/>
      </rPr>
      <t>SI</t>
    </r>
  </si>
  <si>
    <t>11、20</t>
  </si>
  <si>
    <t>1/22 客供价格贴纸</t>
  </si>
  <si>
    <t>日期码格式： 标准格式 日期：按实际生产日期
Packaging Info: 1.ZURU MA UPC 收缩膜+客版铜版纸+PVC桶 + 客供价格贴纸，出口美国 , 优先使用MA 1L 最新版本 。
Remark: 1.ZURU MA UPC 收缩膜+客版铜版纸+PVC桶 + 客供价格贴纸，出口美国 , 优先使用MA 1L 最新版本 。
2.价格贴纸位于包装正面右下角，不挡住重要信息即可，可适当调整
，价格贴纸由跟单提供。
3.标准日期码格式，产品和包装必须有日期码 。
4.同个产品同个货期不可出现不同的包装。
5. PVC 桶中球不能出现完全相同的ASSORTMENT ， 即同一个PVC 中球里的ASSORTMENT 需要不同。 以免消费者失望。
6.PVC 桶上加上 MINI BRANDS 的LOGO 贴纸 （ ZURU 统一要求的）
7.收缩膜可使用标版带UPC条码MA，无需白色贴纸覆盖。</t>
  </si>
  <si>
    <t>2T3XK84N</t>
  </si>
  <si>
    <t>4500167378-50</t>
  </si>
  <si>
    <t>B版收藏指南+B版收缩膜</t>
  </si>
  <si>
    <t>7/7 截SI</t>
  </si>
  <si>
    <t>6/11 SSCC LABEL（客供贴纸)+空白贴纸跟返单4500132623+英法双语贴纸跟翻单#4500166364</t>
  </si>
  <si>
    <t>日期码格式：ZURU INC(BVI) 标准格式 日期：按实际生产日期
Packaging Info: 出口加拿大，包装需要至少2/3L UPC版，无硼版本。
#77584：2PK MA 3L-B版本#77555入PVC圆桶，空白贴纸覆盖EAN条码，空白贴纸跟返单4500132623， 3L铜版纸图稿跟Amazon UK/EU PO 4500134367， 铜版纸需要加
英法双语贴纸，英法双语贴纸跟翻单#4500166364；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</si>
  <si>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562MM8RX</t>
  </si>
  <si>
    <t>4500167378-60</t>
  </si>
  <si>
    <t>8FMTBG8W</t>
  </si>
  <si>
    <t>4500167378-70</t>
  </si>
  <si>
    <t>5S9QUK2V</t>
  </si>
  <si>
    <t>4500167378-80</t>
  </si>
  <si>
    <t>2X9GSICA</t>
  </si>
  <si>
    <t>4500167378-90</t>
  </si>
  <si>
    <t>4YDQXDSP</t>
  </si>
  <si>
    <t>4500167378-100</t>
  </si>
  <si>
    <t>6JWA7KQK</t>
  </si>
  <si>
    <t>4500167378-110</t>
  </si>
  <si>
    <t>6IIQ7CMY</t>
  </si>
  <si>
    <t>4500167378-120</t>
  </si>
  <si>
    <t>3HUQFLNL</t>
  </si>
  <si>
    <t>4500167378-130</t>
  </si>
  <si>
    <t>日期码格式：ZURU INC(BVI) 标准格式 日期：按实际生产日期
Packaging Info: 出口加拿大，包装需要至少2/3L UPC版，无硼版本。
#77555：MA 3L - B版本 （HOME 有法语翻译）加UPC贴纸覆盖原EAN条码，UPC贴纸跟翻单#4500132673。收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</si>
  <si>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1LPAA3EX</t>
  </si>
  <si>
    <t>4500167378-140</t>
  </si>
  <si>
    <t>6O2ZZO7R</t>
  </si>
  <si>
    <t>4500167378-150</t>
  </si>
  <si>
    <t>31YRXV1P</t>
  </si>
  <si>
    <t>4500167378-160</t>
  </si>
  <si>
    <t>8SADEFRU</t>
  </si>
  <si>
    <t>4500167378-170</t>
  </si>
  <si>
    <t>57QXR9CM</t>
  </si>
  <si>
    <t>4500167378-180</t>
  </si>
  <si>
    <t>26L274DM</t>
  </si>
  <si>
    <t>4500167378-190</t>
  </si>
  <si>
    <t>257AM31G</t>
  </si>
  <si>
    <t>4500167378-200</t>
  </si>
  <si>
    <t>Amazon Mexico, S. DE R.L. DE CV</t>
  </si>
  <si>
    <t>7Q2QB28K</t>
  </si>
  <si>
    <t>4500168127-250</t>
  </si>
  <si>
    <t>请每款多备1PC监柜样板</t>
  </si>
  <si>
    <r>
      <rPr>
        <sz val="11"/>
        <color rgb="FF0000FF"/>
        <rFont val="Arial"/>
        <charset val="0"/>
      </rPr>
      <t xml:space="preserve">7/1 </t>
    </r>
    <r>
      <rPr>
        <sz val="11"/>
        <color rgb="FF0000FF"/>
        <rFont val="宋体"/>
        <charset val="0"/>
      </rPr>
      <t>截</t>
    </r>
    <r>
      <rPr>
        <sz val="11"/>
        <color rgb="FF0000FF"/>
        <rFont val="Arial"/>
        <charset val="0"/>
      </rPr>
      <t>SI</t>
    </r>
  </si>
  <si>
    <t>空白外箱加印ZURU Logo（四面加印）+MADE IN CHINA（只印一正一侧）</t>
  </si>
  <si>
    <t>6/20 SSCC LABEL（客供贴纸)</t>
  </si>
  <si>
    <t>日期码格式：ZURU INC(BVI) 标准格式 日期：按实际生产日期
Packaging Info:
11. 77584：2PK MA 3L 无条码包装 77555入PVC圆桶，3L 铜板纸图稿跟翻单PO4500155812+进口商贴纸+SSCC label
Remark: 1. Amazon FOB订单，出口Mexico，外箱最长边不能超过25" （超过了，case pack只能为1），不符合要求的大货，一律不接受。
2. 空白外箱加印ZURU Logo（四面加印）+MADE IN CHINA（只印一正一侧）+SSCC LABEL(客供贴纸），无shipping mark,日期使用ZURU 标准版本。SSCC Label显示
的是客人自己的item#，SSCC Label 贴在外箱正面的正中间，贴一面即可，跟单订购，贴纸离外箱距必须至少3cm,每一张SSCC Label都是唯一且有不同流水及条码的
，没有损耗，绝对不可贴错，否则贴错或损坏一张会导致全部都错，千万要注意！
3. 日期码使用ZURU标准版
4.此单走整柜，需要安排监装，请每款多备1PC监柜样板</t>
  </si>
  <si>
    <t>95534-7.2</t>
  </si>
  <si>
    <t>4BI99IDD</t>
  </si>
  <si>
    <t>4500168127-280</t>
  </si>
  <si>
    <t>7RGABACW</t>
  </si>
  <si>
    <t>4500168127-290</t>
  </si>
  <si>
    <t>JUGUETIBICI, S.A. DE C.V.</t>
  </si>
  <si>
    <t>4500165746-40</t>
  </si>
  <si>
    <t>有监柜要求，请每款多备1pc样板用于监装</t>
  </si>
  <si>
    <r>
      <rPr>
        <sz val="11"/>
        <color rgb="FF0000FF"/>
        <rFont val="Arial"/>
        <charset val="0"/>
      </rPr>
      <t>7/2</t>
    </r>
    <r>
      <rPr>
        <sz val="11"/>
        <color rgb="FF0000FF"/>
        <rFont val="宋体"/>
        <charset val="0"/>
      </rPr>
      <t>截单</t>
    </r>
  </si>
  <si>
    <t>6/27UPC贴纸+进口商贴纸</t>
  </si>
  <si>
    <t>日期码格式：ZURU INC(BVI) 标准格式 日期：按实际生产日期
Packaging Info:
3. 77555GQ2：MA 3L EAN包装+UPC贴纸+MA 3L PDQ包装+进口商贴纸+箱唛
Remark: 
此单有监柜要求，请每款多备1pc样板用于监装</t>
  </si>
  <si>
    <t>95533-7.2</t>
  </si>
  <si>
    <t>CONTINENTE S.A.</t>
  </si>
  <si>
    <t>哥伦比亚</t>
  </si>
  <si>
    <t>COL66-25-FALL</t>
  </si>
  <si>
    <t>4500163691-310</t>
  </si>
  <si>
    <t>6/5进口商贴纸+UPC贴纸</t>
  </si>
  <si>
    <t>日期码格式：DG20250520 日期：
Packaging Info:77555GQ2::MA 3L EAN 包装+进口商贴纸+UPC贴纸+箱唛
Remark:</t>
  </si>
  <si>
    <t>95523-7.1</t>
  </si>
  <si>
    <t>4500168463-80</t>
  </si>
  <si>
    <t>6/5UPC贴纸</t>
  </si>
  <si>
    <t>日期码格式：ZURU INC(BVI) 标准格式 日期：按实际生产日期
Packaging Info: 77555GQ2:MA多语EAN+UPC贴纸+箱唛
Remark: 请确保包装上的条形码是UPC，如有不一致，请及时提出。谢谢！</t>
  </si>
  <si>
    <t>Aimee Huang</t>
  </si>
  <si>
    <t>95581-7.7</t>
  </si>
  <si>
    <t>4500168505-30</t>
  </si>
  <si>
    <t>日期码格式：ZURU INC(BVI) 标准格式 日期：按实际生产日期
Packaging Info:
77555GQ2:MA多语EAN+UPC贴纸+箱唛
Remark: 请确保包装上的条形码是UPC，如有不一致，请及时提出。谢谢！</t>
  </si>
  <si>
    <t>4500168594-130</t>
  </si>
  <si>
    <r>
      <rPr>
        <sz val="11"/>
        <color rgb="FF0000FF"/>
        <rFont val="Arial"/>
        <charset val="0"/>
      </rPr>
      <t>7/29</t>
    </r>
    <r>
      <rPr>
        <sz val="11"/>
        <color rgb="FF0000FF"/>
        <rFont val="宋体"/>
        <charset val="0"/>
      </rPr>
      <t>截</t>
    </r>
    <r>
      <rPr>
        <sz val="11"/>
        <color rgb="FF0000FF"/>
        <rFont val="Arial"/>
        <charset val="0"/>
      </rPr>
      <t>SI</t>
    </r>
  </si>
  <si>
    <t>日期码格式：ZURU INC(BVI) 标准格式 日期：按实际生产日期
Packaging Info:77555GQ2:MA多语EAN+UPC贴纸+箱唛
Remark: 请确保包装上的条形码是UPC，如有不一致，请及时提出。谢谢！</t>
  </si>
  <si>
    <t>95787-7.26</t>
  </si>
  <si>
    <t>4500168238-180</t>
  </si>
  <si>
    <t>95677-7.17</t>
  </si>
  <si>
    <t>4500168055-90</t>
  </si>
  <si>
    <t>日期码格式：ZURU INC(BVI) 标准格式 日期：按实际生产日期
Packaging Info:77555GQ2:MA多语EAN+UPC贴纸+箱唛</t>
  </si>
  <si>
    <t>96338-2-9.6</t>
  </si>
  <si>
    <t>Hobby Lobby Stores, Inc.</t>
  </si>
  <si>
    <t>W0720644</t>
  </si>
  <si>
    <t>4500167259-30</t>
  </si>
  <si>
    <t>6/3价格贴纸+外箱条码贴纸</t>
  </si>
  <si>
    <t>日期码格式：ZURU INC(BVI) 标准格式 日期：按实际生产日期
Packaging Info: 1. MA UPC版包装，优先1L，需要加贴价格贴纸,贴纸产品正面右上角(价格贴纸文档跟单提供)，出美国。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t>
  </si>
  <si>
    <t>Eleven Zhang/Yvonne</t>
  </si>
  <si>
    <t>250400000359</t>
  </si>
  <si>
    <t>4500166992-40</t>
  </si>
  <si>
    <r>
      <rPr>
        <sz val="11"/>
        <color rgb="FF0000FF"/>
        <rFont val="Arial"/>
        <charset val="0"/>
      </rPr>
      <t xml:space="preserve">7/24 </t>
    </r>
    <r>
      <rPr>
        <sz val="11"/>
        <color rgb="FF0000FF"/>
        <rFont val="宋体"/>
        <charset val="0"/>
      </rPr>
      <t>截</t>
    </r>
    <r>
      <rPr>
        <sz val="11"/>
        <color rgb="FF0000FF"/>
        <rFont val="Arial"/>
        <charset val="0"/>
      </rPr>
      <t>SI</t>
    </r>
  </si>
  <si>
    <t>5/30 荷兰语警告语贴纸</t>
  </si>
  <si>
    <t>日期码格式：ZURU INC(BVI) 标准格式 日期：按实际生产日期
Packaging Info:
4.77555GQ2： MA最新版 3L+5LEAN 收缩膜+1张荷兰语警告语贴纸+MA 5L收藏指南+1张荷兰语警告语贴纸+MA 3L PDQ；
Remark: 1.STD配比；
2.外箱需要印条码，请确保条码可以清晰扫描且条码内容正确；
3.出欧洲，微塑料需合规（如item本身不含微塑料,则忽略此要求）;
4.所有产品需要符合REACH申明。</t>
  </si>
  <si>
    <t>Bella Wang</t>
  </si>
  <si>
    <t>95850-7.31</t>
  </si>
  <si>
    <t>AMAZON.COM SERVICES LLC</t>
  </si>
  <si>
    <t>63G8AIKT</t>
  </si>
  <si>
    <t>4500169546-10</t>
  </si>
  <si>
    <r>
      <rPr>
        <sz val="11"/>
        <color rgb="FF0000FF"/>
        <rFont val="Arial"/>
        <charset val="0"/>
      </rPr>
      <t xml:space="preserve">7/11 </t>
    </r>
    <r>
      <rPr>
        <sz val="11"/>
        <color rgb="FF0000FF"/>
        <rFont val="宋体"/>
        <charset val="0"/>
      </rPr>
      <t>截</t>
    </r>
    <r>
      <rPr>
        <sz val="11"/>
        <color rgb="FF0000FF"/>
        <rFont val="Arial"/>
        <charset val="0"/>
      </rPr>
      <t>SI</t>
    </r>
  </si>
  <si>
    <t>6/24 SSCC LABEL（客供贴纸)</t>
  </si>
  <si>
    <t>日期码格式：ZURU INC(BVI) 标准格式 日期：按实际生产日期
Packaging Info: #77584:2PK 77555入PVC圆桶，77555 MA 1L不带UPC， 3L铜版纸图稿跟回PO#4500155812；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</si>
  <si>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2FVQ14VX</t>
  </si>
  <si>
    <t>4500169534-10</t>
  </si>
  <si>
    <t>10001263787-3758</t>
  </si>
  <si>
    <t>4500168042-10</t>
  </si>
  <si>
    <r>
      <rPr>
        <sz val="11"/>
        <color rgb="FF0000FF"/>
        <rFont val="Arial"/>
        <charset val="0"/>
      </rPr>
      <t xml:space="preserve">7/16 </t>
    </r>
    <r>
      <rPr>
        <sz val="11"/>
        <color rgb="FF0000FF"/>
        <rFont val="宋体"/>
        <charset val="0"/>
      </rPr>
      <t>自提</t>
    </r>
  </si>
  <si>
    <t>6/24 条码箱贴纸</t>
  </si>
  <si>
    <t>日期码格式：ZURU INC(BVI) 标准格式 日期：按实际生产日期
Packaging Info: 77555GQ2: 产品MA包装 (UPC 版), MA 1L 收缩膜, 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5. 外箱正唛箱唛左上方位置粘贴条码箱贴纸，每箱贴一张由ZURU 订购，来料显示DPCI:086-02-7025,UPC# 10193052075106
以上所以item均：
1. 产品和包装上印刷 tracking code信息，格式为ZURU常规格式;
2. 出货方式：货代自提</t>
  </si>
  <si>
    <t>FB13021</t>
  </si>
  <si>
    <t>4500167693-20</t>
  </si>
  <si>
    <r>
      <rPr>
        <sz val="11"/>
        <color rgb="FF0000FF"/>
        <rFont val="Arial"/>
        <charset val="0"/>
      </rPr>
      <t xml:space="preserve">7/15 </t>
    </r>
    <r>
      <rPr>
        <sz val="11"/>
        <color rgb="FF0000FF"/>
        <rFont val="宋体"/>
        <charset val="0"/>
      </rPr>
      <t>截</t>
    </r>
    <r>
      <rPr>
        <sz val="11"/>
        <color rgb="FF0000FF"/>
        <rFont val="Arial"/>
        <charset val="0"/>
      </rPr>
      <t>SI</t>
    </r>
  </si>
  <si>
    <t>客户EAN条码(翻单4500144795)</t>
  </si>
  <si>
    <t>日期码格式：ZURU INC(BVI) 标准格式 日期：按实际生产日期
Packaging Info: 77555GQ1-S002： MA最新1L配套包装+客户EAN条码(翻单4500144795)覆盖ZURU 原条码,MA PDQ; 条码请核对: 5056296043035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</si>
  <si>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</si>
  <si>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Amazon UK:
57KDD8KJ</t>
  </si>
  <si>
    <t>4500168472-60</t>
  </si>
  <si>
    <r>
      <rPr>
        <sz val="11"/>
        <color rgb="FF0000FF"/>
        <rFont val="Arial"/>
        <charset val="0"/>
      </rPr>
      <t xml:space="preserve">7/21 </t>
    </r>
    <r>
      <rPr>
        <sz val="11"/>
        <color rgb="FF0000FF"/>
        <rFont val="宋体"/>
        <charset val="0"/>
      </rPr>
      <t>截</t>
    </r>
    <r>
      <rPr>
        <sz val="11"/>
        <color rgb="FF0000FF"/>
        <rFont val="Arial"/>
        <charset val="0"/>
      </rPr>
      <t>SI</t>
    </r>
  </si>
  <si>
    <t>6/9 SSCC</t>
  </si>
  <si>
    <t>日期码格式：ZURU INC(BVI) 标准格式 日期：按实际生产日期
Packaging Info: Amazon UK(77555/71126/77515)/DE(15701AB/71126/92104AG/9258G)/FR(15711D)
1. 77555: 24 PCS/CTN; MA 3L (5L WARNING, EAN#) B收缩膜+2张贴纸(1张UPC#，1张IT/FR/ES环保标+ZURU邮箱，参考翻单PO#4500164250)+客版Polybag(防窒息
的英法德意西5L警示语+塑料循环标, 共用77515胶袋，参考翻单PO#4500154803)+MA 5L (23L warning) B 收藏指南+MA 其他最新配套包装；
8. 验货时间不迟于2025/7/10.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</si>
  <si>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95713-7.21</t>
  </si>
  <si>
    <t>79MYADIU</t>
  </si>
  <si>
    <t>4500168266-50</t>
  </si>
  <si>
    <r>
      <rPr>
        <sz val="11"/>
        <color rgb="FF0000FF"/>
        <rFont val="Arial"/>
        <charset val="0"/>
      </rPr>
      <t xml:space="preserve">7/14 </t>
    </r>
    <r>
      <rPr>
        <sz val="11"/>
        <color rgb="FF0000FF"/>
        <rFont val="宋体"/>
        <charset val="0"/>
      </rPr>
      <t>交仓</t>
    </r>
  </si>
  <si>
    <t>6/20 SSCC LABEL（客供贴纸)+空白贴纸跟返单4500132623+英法双语贴纸跟翻单#4500166364</t>
  </si>
  <si>
    <t>日期码格式：ZURU INC(BVI) 标准格式 日期：按实际生产日期
Packaging Info:
#77584：2PK MA 3L-B版本#77555入PVC圆桶，空白贴纸覆盖EAN条码，空白贴纸跟返单4500132623， 3L铜版纸图稿跟Amazon UK/EU PO 4500134367， 铜版纸需要加
英法双语贴纸，英法双语贴纸跟翻单#4500166364；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</si>
  <si>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95693-7.18</t>
  </si>
  <si>
    <t>2S8A7C5N</t>
  </si>
  <si>
    <t>4500168266-60</t>
  </si>
  <si>
    <t>4I2L7T5R</t>
  </si>
  <si>
    <t>4500168266-70</t>
  </si>
  <si>
    <t>2PAQPRMP</t>
  </si>
  <si>
    <t>4500168266-80</t>
  </si>
  <si>
    <t>815RHKQF</t>
  </si>
  <si>
    <t>4500168266-90</t>
  </si>
  <si>
    <t>629OYBAJ</t>
  </si>
  <si>
    <t>4500168266-100</t>
  </si>
  <si>
    <t>1J7DXRLX</t>
  </si>
  <si>
    <t>4500168266-110</t>
  </si>
  <si>
    <t>4K84XPGJ</t>
  </si>
  <si>
    <t>4500168266-120</t>
  </si>
  <si>
    <t xml:space="preserve"> DOLGENCORP, LLC</t>
  </si>
  <si>
    <t>252GD0</t>
  </si>
  <si>
    <t>4500163953-40</t>
  </si>
  <si>
    <t>7/15 抽办+验货</t>
  </si>
  <si>
    <t>日期码格式：DOLLAR GENERAL 格式日期码 日期：
Packaging Info: 1.包装：
 #77555GQ3客版PDQ 1L(8pcs/GQ)+客版收缩膜（跟单邮件提供）。 如有说明书或者指南，优先使用ZURUMA 1L的版本。
Remark: 1.包装：
 #77555GQ3客版PDQ 1L(8pcs/GQ)+客版收缩膜（跟单邮件提供）。 如有说明书或者指南，优先使用ZURUMA 1L的版本。
 客户要求： "产品和包装不能含有PFAS 物质以及1,4 dioxane" 客户指定实验室做测试，请确保产品可以过美国标准ASTM F963-23测试。
 #77555GQ3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#77555GQ3：31328302H25
 (2)产品日期码：
 #77555GQ3：DOLGEN31328302H25 （打在球壳上）
 后三位H25代表25年8月的ETD 。
 （3）UPC条形码：
 #77555GQ3：193052064264
 3. 无价贴。
 4. 无样板需求
 5. 验货抽样事宜：
 #77555GQ3：7月15早上进行客人知道TUV的VT抽样测试。
 抽样数量：
 随机抽取每款每色各12pcs + 足量干漆给实验室MT&lt;(&gt;&amp;&lt;)&gt; 5套散件光身样（如适用）
 请在7月14前完成ZURU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#77555GQ3-S002-PKC内袋翻4500156595</t>
  </si>
  <si>
    <t xml:space="preserve"> Hailey Yu</t>
  </si>
  <si>
    <t>77555GQ3-S002-PKC-2</t>
  </si>
  <si>
    <t>10001263784-3890</t>
  </si>
  <si>
    <t>4500168048-10</t>
  </si>
  <si>
    <r>
      <rPr>
        <sz val="11"/>
        <color rgb="FF0000FF"/>
        <rFont val="Arial"/>
        <charset val="0"/>
      </rPr>
      <t xml:space="preserve">7/21 </t>
    </r>
    <r>
      <rPr>
        <sz val="11"/>
        <color rgb="FF0000FF"/>
        <rFont val="宋体"/>
        <charset val="0"/>
      </rPr>
      <t>客上柜</t>
    </r>
  </si>
  <si>
    <t>4500168730-80</t>
  </si>
  <si>
    <t>7/19  装柜</t>
  </si>
  <si>
    <t>6/18 进口商贴纸</t>
  </si>
  <si>
    <t>日期码格式：ZURU INC(BVI) 标准格式 日期：按实际生产日期
Packaging Info: ;
77555GQ1：MA UPC收缩膜+进口商贴纸；MA指南；MA PDQ;
Remark: 标准配比</t>
  </si>
  <si>
    <t>Cora Zhou</t>
  </si>
  <si>
    <t>95717-7.21</t>
  </si>
  <si>
    <t xml:space="preserve"> GP TURKEY</t>
  </si>
  <si>
    <t>084212</t>
  </si>
  <si>
    <t>4500165563-10</t>
  </si>
  <si>
    <r>
      <rPr>
        <sz val="11"/>
        <color rgb="FF0000FF"/>
        <rFont val="宋体"/>
        <charset val="0"/>
      </rPr>
      <t>8/13 截SI   日期码：</t>
    </r>
    <r>
      <rPr>
        <sz val="11"/>
        <color rgb="FF0000FF"/>
        <rFont val="Arial"/>
        <charset val="0"/>
      </rPr>
      <t>ZUR5195</t>
    </r>
    <r>
      <rPr>
        <sz val="11"/>
        <color rgb="FF0000FF"/>
        <rFont val="宋体"/>
        <charset val="0"/>
      </rPr>
      <t>，产品</t>
    </r>
    <r>
      <rPr>
        <sz val="11"/>
        <color rgb="FF0000FF"/>
        <rFont val="Arial"/>
        <charset val="0"/>
      </rPr>
      <t>/</t>
    </r>
    <r>
      <rPr>
        <sz val="11"/>
        <color rgb="FF0000FF"/>
        <rFont val="宋体"/>
        <charset val="0"/>
      </rPr>
      <t>包装</t>
    </r>
    <r>
      <rPr>
        <sz val="11"/>
        <color rgb="FF0000FF"/>
        <rFont val="Arial"/>
        <charset val="0"/>
      </rPr>
      <t>/</t>
    </r>
    <r>
      <rPr>
        <sz val="11"/>
        <color rgb="FF0000FF"/>
        <rFont val="宋体"/>
        <charset val="0"/>
      </rPr>
      <t>外箱请保持一致。产品蛋壳需要印日期</t>
    </r>
    <r>
      <rPr>
        <sz val="11"/>
        <color rgb="FF0000FF"/>
        <rFont val="Arial"/>
        <charset val="0"/>
      </rPr>
      <t>ZUR5195</t>
    </r>
    <r>
      <rPr>
        <sz val="11"/>
        <color rgb="FF0000FF"/>
        <rFont val="宋体"/>
        <charset val="0"/>
      </rPr>
      <t>和对应的</t>
    </r>
    <r>
      <rPr>
        <sz val="11"/>
        <color rgb="FF0000FF"/>
        <rFont val="Arial"/>
        <charset val="0"/>
      </rPr>
      <t>item</t>
    </r>
    <r>
      <rPr>
        <sz val="11"/>
        <color rgb="FF0000FF"/>
        <rFont val="宋体"/>
        <charset val="0"/>
      </rPr>
      <t>号码</t>
    </r>
    <r>
      <rPr>
        <sz val="11"/>
        <color rgb="FF0000FF"/>
        <rFont val="Arial"/>
        <charset val="0"/>
      </rPr>
      <t>77555GQ2</t>
    </r>
  </si>
  <si>
    <t>日期码格式：ZUR5195 日期：
Packaging Info: 1.77555GQ2:客版收缩膜(翻单4500127539）+MA 收藏指南;MA PDQ
2.客户日期码：ZUR5195，产品/包装/外箱请保持一致。产品蛋壳需要印日期ZUR5195和对应的item号码77555GQ2/77673/77711GQ2
3.77555GQ2:需要两套完整大货样（不带PDQ);
Remark: Contain UV Glue and Cream Glue 77555GQ2:Contains UV Glue</t>
  </si>
  <si>
    <t xml:space="preserve"> Lena Huang</t>
  </si>
  <si>
    <t>8OGKP8SQ</t>
  </si>
  <si>
    <t>4500169708-590</t>
  </si>
  <si>
    <t>8/7 截SI</t>
  </si>
  <si>
    <t>7/11 SSCC LABEL（客供贴纸)+UPC贴纸跟翻单#4500132673</t>
  </si>
  <si>
    <t>日期码格式：ZURU INC(BVI) 标准格式 日期：按实际生产日期
Packaging Info:
#77555：MA 3L - B版本 +UPC贴纸覆盖原EAN条码，3L B版本收缩膜配套使用最新版本的包材，UPC贴纸跟翻单#4500132673。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</si>
  <si>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3XVICM8A</t>
  </si>
  <si>
    <t>4500169708-600</t>
  </si>
  <si>
    <t>2B87IKKX</t>
  </si>
  <si>
    <t>4500169708-610</t>
  </si>
  <si>
    <t>48AZOZLM</t>
  </si>
  <si>
    <t>4500169708-620</t>
  </si>
  <si>
    <t>82EVWZSS</t>
  </si>
  <si>
    <t>4500169708-630</t>
  </si>
  <si>
    <t>6P9C8HZX</t>
  </si>
  <si>
    <t>4500169708-640</t>
  </si>
  <si>
    <t>8N8H63YE</t>
  </si>
  <si>
    <t>4500169708-650</t>
  </si>
  <si>
    <t>53ARU74U</t>
  </si>
  <si>
    <t>4500169708-660</t>
  </si>
  <si>
    <t>650286
Fall 25</t>
  </si>
  <si>
    <t>4500170074-20</t>
  </si>
  <si>
    <t>7/22 截仓</t>
  </si>
  <si>
    <t>日期码格式：ZURU INC(BVI) 标准格式 日期：按实际生产日期
Packaging Info: 1. ZURU MA UPC 优先1L 最新包装，版本统一，不得混包材， 出口美国
2. 产品和包装需有日期码, ZURU标准日期码格式, 按照实际生产自行调整日期,但不能为周末,日期保持一致。
Remark: 1. ZURU MA UPC 优先1L 最新包装，版本统一，不得混包材， 出口美国
2. 产品和包装需有日期码, ZURU标准日期码格式, 按照实际生产自行调整日期,但不能为周末,日期保持一致。
3. 大货配比：
77555GQ1:S002-MINI BRANDS-HOME MINI BRANDS-SERIES 1-CAPSULE,13PCS/Gravity PDQ, 13PCS/PDQ/CTN. GTIN:10193052064261</t>
  </si>
  <si>
    <t>Yvonne Feng</t>
  </si>
  <si>
    <t>4500168979-50</t>
  </si>
  <si>
    <t>7/22第三方SGS  最新版本MA包材</t>
  </si>
  <si>
    <r>
      <rPr>
        <sz val="11"/>
        <color rgb="FF0000FF"/>
        <rFont val="Arial"/>
        <charset val="0"/>
      </rPr>
      <t xml:space="preserve">8/6 </t>
    </r>
    <r>
      <rPr>
        <sz val="11"/>
        <color rgb="FF0000FF"/>
        <rFont val="宋体"/>
        <charset val="0"/>
      </rPr>
      <t>截</t>
    </r>
    <r>
      <rPr>
        <sz val="11"/>
        <color rgb="FF0000FF"/>
        <rFont val="Arial"/>
        <charset val="0"/>
      </rPr>
      <t>SI</t>
    </r>
  </si>
  <si>
    <t>6/26UPC贴纸</t>
  </si>
  <si>
    <t>日期码格式：ZURU INC(BVI) 标准格式 日期：按实际生产日期
Packaging Info: 1. 出口加拿大市场。
#77555GQ1: MA 3L EAN_B版本 + UPC贴纸; UPC#193052064264;
2. 产品、包装、外箱上面tracking code的时间格式需要一致.
Remark: 3. 需要第三方SGS验货，验货时间暂定2025/07/22，每款每色请备1PC完整带包装样品供验货人员参考。用完后若无损坏可以放回大货里</t>
  </si>
  <si>
    <t>4500160470-100</t>
  </si>
  <si>
    <r>
      <rPr>
        <sz val="11"/>
        <color rgb="FF0000FF"/>
        <rFont val="Arial"/>
        <charset val="0"/>
      </rPr>
      <t xml:space="preserve">7/23 </t>
    </r>
    <r>
      <rPr>
        <sz val="11"/>
        <color rgb="FF0000FF"/>
        <rFont val="宋体"/>
        <charset val="0"/>
      </rPr>
      <t>出货</t>
    </r>
  </si>
  <si>
    <t>进口商/瑞典语警语贴纸 翻单4500160445</t>
  </si>
  <si>
    <t>日期码格式：ZURU INC(BVI) 标准格式 日期：按实际生产日期
Packaging Info:
77555GQ2-S002_MA 3L EAN A版收缩膜+MA 9L纸袋+MA 5L(23L warning)收藏指南+MA 23L说明书+瑞典语警告语/进口商贴纸
北欧五语通用Slime黑白说明书
带纽扣电池走货北欧六语通用黑白电池说明书
上述贴纸翻单4500162375，之前已经安排MA 采购，请不要重复采购
此单资料全部翻单4500160445
Remark: "1. 包装如含PVC,请改为PET，此单出瑞典，需要瑞典语警告语和进口商信息（贴纸需要加上）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SKU-客户SKU-EAN-GTIN
77555GQ2-S002-4894680033429</t>
  </si>
  <si>
    <t>95851-7.31</t>
  </si>
  <si>
    <t>London Supply Group SA</t>
  </si>
  <si>
    <t>乌拉圭</t>
  </si>
  <si>
    <t>4500169604-120</t>
  </si>
  <si>
    <t>8/4 截SI</t>
  </si>
  <si>
    <t>6/24 UPC 条码贴纸</t>
  </si>
  <si>
    <t xml:space="preserve">日期码格式：ZURU INC(BVI) 标准格式 日期：按实际生产日期
Packaging Info: 
77555GQ2: MA 3L EAN PKG+UPC 条码贴纸+MA 3L PDQ+箱唛
Remark: </t>
  </si>
  <si>
    <t>96590-3-9.30</t>
  </si>
  <si>
    <t>25-1068242JUS</t>
  </si>
  <si>
    <t>4500159848-240</t>
  </si>
  <si>
    <t>指定日期码：2025-07（外箱/产品/包装/进口商贴纸 日期码要一致。</t>
  </si>
  <si>
    <t>7/2 UPC贴纸+进口商贴纸</t>
  </si>
  <si>
    <t>日期码格式：2025-07 日期：
Packaging Info: 
77555GQ2: MA多语EAN包装+UPC贴纸+MA多语收藏指南+MA多语PDQ+进口商贴纸+箱唛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
Hershey's-Chocolate Syrup 24 oz
Hershey's-Mini Chocolate Syrup 24 oz
Hershey's-Strawberry Syrup 22 oz</t>
  </si>
  <si>
    <t>96592-5-9.30</t>
  </si>
  <si>
    <t>675QHQAX</t>
  </si>
  <si>
    <t>4500170346-20</t>
  </si>
  <si>
    <t>消耗4500167369</t>
  </si>
  <si>
    <t>7/11 SSCC Label客供贴纸</t>
  </si>
  <si>
    <t>日期码格式：ZURU INC(BVI) 标准格式 日期：按实际生产日期
Packaging Info:
#77584:2PK 77555入PVC圆桶，77555 MA 1L不带UPC， 3L铜版纸图稿跟回PO#4500155812；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</si>
  <si>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51IOPF5Z</t>
  </si>
  <si>
    <t>4500170344-20</t>
  </si>
  <si>
    <t>8/1 截SI</t>
  </si>
  <si>
    <t>日期码格式：ZURU INC(BVI) 标准格式 日期：按实际生产日期
Packaging Info: 
#77584:2PK 77555入PVC圆桶，77555 MA 1L不带UPC， 3L铜版纸图稿跟回PO#4500155812；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</si>
  <si>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ZB01038-8.4</t>
  </si>
  <si>
    <t>7A6SEU8W</t>
  </si>
  <si>
    <t>4500170342-30</t>
  </si>
  <si>
    <r>
      <rPr>
        <sz val="11"/>
        <color rgb="FF0000FF"/>
        <rFont val="Arial"/>
        <charset val="0"/>
      </rPr>
      <t xml:space="preserve">8/1 </t>
    </r>
    <r>
      <rPr>
        <sz val="11"/>
        <color rgb="FF0000FF"/>
        <rFont val="宋体"/>
        <charset val="0"/>
      </rPr>
      <t>截</t>
    </r>
    <r>
      <rPr>
        <sz val="11"/>
        <color rgb="FF0000FF"/>
        <rFont val="Arial"/>
        <charset val="0"/>
      </rPr>
      <t>SI</t>
    </r>
  </si>
  <si>
    <t>ZB01019-8.1</t>
  </si>
  <si>
    <t>4BN3WN6X</t>
  </si>
  <si>
    <t>4500170342-60</t>
  </si>
  <si>
    <t>2TWT4CJH</t>
  </si>
  <si>
    <t>4500170340-10</t>
  </si>
  <si>
    <t>7D4BVEQU</t>
  </si>
  <si>
    <t>4500170340-50</t>
  </si>
  <si>
    <t>4500164920-120</t>
  </si>
  <si>
    <t>8/1 出货</t>
  </si>
  <si>
    <t>6/20 UPC贴纸+进口商贴纸+7/9 价标贴纸</t>
  </si>
  <si>
    <t>日期码格式：ZURU INC(BVI) 标准格式 日期：按实际生产日期
Packaging Info: 
77555GQ2:MA 3L EAN包装+UPC贴纸+进口商贴纸+价标贴纸+箱唛
Remark: 1. 此单价格贴纸（ZURU定购).
2.此单有第三方监柜，不用额外准备备品，会在大货中每款拆1pc，拆了包装的产品会由监装员用客供胶带封好或在外箱上写上"opened by telescope"</t>
  </si>
  <si>
    <t>252GF1</t>
  </si>
  <si>
    <t>4500164072-40</t>
  </si>
  <si>
    <t>#77555GQ3：DOLGEN31328302H25 （打在球壳上）</t>
  </si>
  <si>
    <t>日期码格式：DOLLAR GENERAL 格式日期码 日期：
Packaging Info: 1.包装：
#77555GQ3客版PDQ 1L(8pcs/GQ)+客版收缩膜。 如有说明书或者指南，优先使用ZURUMA 1L的版本。
客版AWs全部翻4500163953
Remark: 1.包装：
#77555GQ3客版PDQ 1L(8pcs/GQ)+客版收缩膜。 如有说明书或者指南，优先使用ZURUMA 1L的版本。
客版AWs全部翻4500163953
客户要求： "产品和包装不能含有PFAS 物质以及1,4 dioxane" 客户指定实验室做测试，请确保产品可以过美国标准ASTM F963-23测试。
77555GQ3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#77555GQ3：31328302H25
(2)产品日期码：
#77555GQ3：DOLGEN31328302H25 （打在球壳上）
后三位H25代表25年8月的ETD 。
（3）UPC条形码：
#77555GQ3：193052064264
3. 无价贴。
4. 无样板需求
5. 验货抽样事宜：
#77555GQ3：无第三方验货
请在7月28前完成ZURU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#77555GQ3-S002-PKC内袋翻4500156595</t>
  </si>
  <si>
    <t>20926656</t>
  </si>
  <si>
    <t>4500169879-50</t>
  </si>
  <si>
    <t>7/7外箱SSCC Label</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</si>
  <si>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</si>
  <si>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4500169878-70</t>
  </si>
  <si>
    <r>
      <rPr>
        <sz val="11"/>
        <color rgb="FF0000FF"/>
        <rFont val="Arial"/>
        <charset val="0"/>
      </rPr>
      <t xml:space="preserve">7/30 </t>
    </r>
    <r>
      <rPr>
        <sz val="11"/>
        <color rgb="FF0000FF"/>
        <rFont val="宋体"/>
        <charset val="0"/>
      </rPr>
      <t>截</t>
    </r>
    <r>
      <rPr>
        <sz val="11"/>
        <color rgb="FF0000FF"/>
        <rFont val="Arial"/>
        <charset val="0"/>
      </rPr>
      <t>SI</t>
    </r>
  </si>
  <si>
    <t>日期码格式：ZURU INC(BVI) 标准格式 日期：按实际生产日期
Packaging Info:
77555GQ1: MA_1L 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</si>
  <si>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BURLINGTON STORES, INC.</t>
  </si>
  <si>
    <t>4500171334-50</t>
  </si>
  <si>
    <t>7/11外箱贴纸</t>
  </si>
  <si>
    <t>日期码格式：ZURU INC(BVI) 标准格式 日期：按实际生产日期
Packaging Info: 1. ZURU MA （首选1L）UPC版本+外箱贴纸（为方便进行装柜区分，请按照后续提供的外箱贴纸文档去粘贴外箱），出口美国
#77584客版MA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外箱贴纸需要按照SHIPMENT ID (不会显示在贴纸上，在贴纸资料文档上命名上）去区分，也就是同个item line 但是SHIPMENT ID 不一样不可以混在一起
，贴纸和大货需要区分开，最后装柜会在不同的柜子里面。</t>
  </si>
  <si>
    <t>ZB01089-8.6</t>
  </si>
  <si>
    <t>6/27 已放 按实单数量</t>
  </si>
  <si>
    <t>60235966</t>
  </si>
  <si>
    <t>4500172213-10</t>
  </si>
  <si>
    <t>77556-S002</t>
  </si>
  <si>
    <t>迷你房子3PK 8pcs/箱</t>
  </si>
  <si>
    <r>
      <rPr>
        <sz val="11"/>
        <color rgb="FF0000FF"/>
        <rFont val="Arial"/>
        <charset val="0"/>
      </rPr>
      <t>8/8</t>
    </r>
    <r>
      <rPr>
        <sz val="11"/>
        <color rgb="FF0000FF"/>
        <rFont val="宋体"/>
        <charset val="0"/>
      </rPr>
      <t>截SI</t>
    </r>
  </si>
  <si>
    <t>7/16客供价格贴纸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</si>
  <si>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t>
  </si>
  <si>
    <t>77556-S002-1</t>
  </si>
  <si>
    <t xml:space="preserve"> Distribuidora Liverpool S.A de C.V.</t>
  </si>
  <si>
    <t>4500165982-210</t>
  </si>
  <si>
    <t>8/1 装柜</t>
  </si>
  <si>
    <t>6/20UPC贴纸+进口商贴纸+7/18 价标贴纸</t>
  </si>
  <si>
    <t>日期码格式：ZURU INC(BVI) 标准格式 日期：按实际生产日期
Packaging Info: 
77555GQ2:MA 3L EAN包装+UPC贴纸+进口商贴纸+价标贴纸+箱唛
Remark: 1. 此单价格贴纸（ZURU定购).
2.此单有第三方监柜，不用额外准备备品，会在大货中每款拆1pc，拆了包装的产品会由监装员用客供胶带封好或在外箱上写上""opened by telescope”</t>
  </si>
  <si>
    <t xml:space="preserve"> Ava Liang</t>
  </si>
  <si>
    <t>KITCHENAID GLOBAL, LLC</t>
  </si>
  <si>
    <t>PO#1830627199</t>
  </si>
  <si>
    <t>4500171955-10</t>
  </si>
  <si>
    <t>HOMEM-S1-001/003/004/007(1个装一个纸袋*500/箱）</t>
  </si>
  <si>
    <t>HOMEM-S1-001 500PCS,1CTN
HOMEM-S1-003 500PCS,1CTN
HOMEM-S1-004 500PCS,1CTN
HOMEM-S1-007 500PCS,1CTN</t>
  </si>
  <si>
    <r>
      <rPr>
        <sz val="11"/>
        <color rgb="FF0000FF"/>
        <rFont val="Arial"/>
        <charset val="0"/>
      </rPr>
      <t xml:space="preserve">8/1 </t>
    </r>
    <r>
      <rPr>
        <sz val="11"/>
        <color rgb="FF0000FF"/>
        <rFont val="宋体"/>
        <charset val="0"/>
      </rPr>
      <t>出货</t>
    </r>
  </si>
  <si>
    <t>日期码格式：ZURU INC(BVI) 标准格式 日期：按实际生产日期
Packaging Info: 1、包装方式：1minis/纸袋（同MA)，500纸袋/外箱，每个外箱的Minis 为同一种，不得混Minis入箱
Remark: 2、无测试与第三方验货要求
3、纸箱4面印ZURU LOGO + 箱唛(见附件）
4、日期码请按ZURU标准版执行即可
5、ZURU QC验货
6、REMARK:
PO#1830627199, 此PO出的Minis为：
HOMEM-S1-001 Stand Mixer Collectible-共500PCS,1CTN
HOMEM-S1-003 Coffee Grinder Collectible-共500PCS,1CTN
HOMEM-S1-004 Espresso Machine Collectible-共500PCS,1CTN
HOMEM-S1-007 Microwave Collectible-共500PCS,1CTN
PO#1830627198, 此PO出的Minis为:
HOMEM-S1-002 Blender Collectible-共500PCS,1CTN
HOMEM-S1-005 Food Processor Collectible-共500PCS,1CTN
HOMEM-S1-006 Countertop Oven Collectible-共500PCS,1CTN</t>
  </si>
  <si>
    <t>ZB01042-8.4</t>
  </si>
  <si>
    <t>PO#1830627198</t>
  </si>
  <si>
    <t>4500171955-20</t>
  </si>
  <si>
    <t>HOMEM-S1-002/005/006(1个装一个纸袋*500/箱）</t>
  </si>
  <si>
    <t>HOMEM-S1-002 500PCS,1CTN
HOMEM-S1-005 500PCS,1CTN
HOMEM-S1-006 500PCS,1CTN</t>
  </si>
  <si>
    <t>TJX COMPANIES, INC</t>
  </si>
  <si>
    <t>TJ MAXX
PO#767796
SKU#135023
DC#891-240pcs
,
DC#894-156pcs
,
DC#896-144pcs
,
DC#897-288pcs
,
DC#898-168pcs</t>
  </si>
  <si>
    <t>4500171919-120</t>
  </si>
  <si>
    <t>8/6 截SI</t>
  </si>
  <si>
    <t>7/16价格贴纸</t>
  </si>
  <si>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分5个DC出货，每款产品每个DC的箱唛资料不同。具体分DC数量，请参考后面行项目备注。
3. ZURU QC验货。</t>
  </si>
  <si>
    <t>Emily Wu</t>
  </si>
  <si>
    <t>TJ MAXX
PO#767795
SKU#136228
DC#891-228pcs
,
DC#894-108pcs
,
DC#896-144pcs
,
DC#897-264pcs
,
DC#898-156pcs</t>
  </si>
  <si>
    <t>4500171918-120</t>
  </si>
  <si>
    <t>8/8装柜  8/12 装柜</t>
  </si>
  <si>
    <t>Marshalls
PO#767785
SKU#855753
DC#881-120pcs
,
DC#884-96pcs,
DC#886-132pcs
,
DC#887-132pcs
,
DC#888-120pcs</t>
  </si>
  <si>
    <t>4500171914-110</t>
  </si>
  <si>
    <r>
      <rPr>
        <sz val="11"/>
        <color rgb="FF0000FF"/>
        <rFont val="Arial"/>
        <charset val="0"/>
      </rPr>
      <t xml:space="preserve">8/11 </t>
    </r>
    <r>
      <rPr>
        <sz val="11"/>
        <color rgb="FF0000FF"/>
        <rFont val="宋体"/>
        <charset val="0"/>
      </rPr>
      <t>装柜</t>
    </r>
  </si>
  <si>
    <t>日期码格式：ZURU INC(BVI) 标准格式 日期：按实际生产日期
Packaging Info: MA UPC包装+价格贴纸，价格贴纸客供。
2PK/3PK的球用无条码收缩膜或者用空白贴纸覆盖原条码。
Remark: 1. 产品和包装上印刷tracking code信息，格式为ZURU常规格式。
2. 分4-5个DC出货，每款产品每个DC的箱唛资料不同。具体分DC数量，请参考后面行项目备注。
3. ZURU QC验货。</t>
  </si>
  <si>
    <t>Marshalls
PO#767790
SKU#856300
DC#881-192pcs
,
DC#884-168pcs
,
DC#886-216pcs
,
DC#887-216pcs
,
DC#888-204pcs</t>
  </si>
  <si>
    <t>4500171912-120</t>
  </si>
  <si>
    <r>
      <rPr>
        <sz val="11"/>
        <color rgb="FF0000FF"/>
        <rFont val="Arial"/>
        <charset val="0"/>
      </rPr>
      <t xml:space="preserve">8/4 </t>
    </r>
    <r>
      <rPr>
        <sz val="11"/>
        <color rgb="FF0000FF"/>
        <rFont val="宋体"/>
        <charset val="0"/>
      </rPr>
      <t>装柜</t>
    </r>
  </si>
  <si>
    <t>日期码格式：ZURU INC(BVI) 标准格式 日期：按实际生产日期
Packaging Info: MA UPC包装+价格贴纸，价格贴纸客供。
2PK/3PK的球用无条码收缩膜或者用空白贴纸覆盖原条码。
Remark: 产品和包装上印刷tracking code信息，格式为ZURU常规格式。
2. 分5个DC出货，每款产品每个DC的箱唛资料不同。具体分DC数量，请参考后面行项目备注。
3. ZURU QC验货。</t>
  </si>
  <si>
    <t>Marshalls
PO#767787
SKU#855498
DC#881-120pcs
,
DC#884-96pcs,
DC#886-132pcs
,
DC#887-132pcs
,
DC#888-120pcs</t>
  </si>
  <si>
    <t>4500171916-110</t>
  </si>
  <si>
    <r>
      <rPr>
        <sz val="11"/>
        <color rgb="FF0000FF"/>
        <rFont val="Arial"/>
        <charset val="0"/>
      </rPr>
      <t xml:space="preserve">8/7 </t>
    </r>
    <r>
      <rPr>
        <sz val="11"/>
        <color rgb="FF0000FF"/>
        <rFont val="宋体"/>
        <charset val="0"/>
      </rPr>
      <t>装柜</t>
    </r>
  </si>
  <si>
    <t>Marshalls
PO#767789
SKU#855242
DC#881-156pcs
,
DC#884-132pcs
,
DC#886-168pcs
,
DC#887-180pcs
,
DC#888-168pcs</t>
  </si>
  <si>
    <t>4500171908-120</t>
  </si>
  <si>
    <t>Marshalls
PO#767788
SKU#856009
DC#881-156pcs
,
DC#884-108pcs
,
DC#887-132pcs
,
DC#888-204pcs</t>
  </si>
  <si>
    <t>4500171907-120</t>
  </si>
  <si>
    <t>TJ MAXX
PO#767793
SKU#135983
DC#891-216pcs
,
DC#894-156pcs
,
DC#896-120pcs
,
DC#897-252pcs
,
DC#898-156pcs</t>
  </si>
  <si>
    <t>4500171924-110</t>
  </si>
  <si>
    <t>TJ MAXX
PO#767798
SKU#135534
DC#891-288pcs
,
DC#894-192pcs
,
DC#896-180pcs
,
DC#897-336pcs
,
DC#898-204pcs</t>
  </si>
  <si>
    <t>4500171921-120</t>
  </si>
  <si>
    <t>8/4 装柜</t>
  </si>
  <si>
    <t>TJ MAXX
PO#767791
SKU#135264
DC#891-240pcs
,
DC#894-180pcs
,
DC#896-96pcs,
DC#897-216pcs
,
DC#898-168pcs</t>
  </si>
  <si>
    <t>4500171922-110</t>
  </si>
  <si>
    <t>ZB01105R1-8.6</t>
  </si>
  <si>
    <t>TJ MAXX
PO#767791
SKU#135269
DC#891-240pcs
,
DC#894-176pcs
,
DC#896-96pcs,
DC#897-216pcs
,
DC#898-168pcs</t>
  </si>
  <si>
    <t>4500171922-120</t>
  </si>
  <si>
    <t>7/4 已放10936PCS，无条码收缩膜54192</t>
  </si>
  <si>
    <t>4500164131-20</t>
  </si>
  <si>
    <t>8/18 截SI</t>
  </si>
  <si>
    <t>6/30客人白色Cat.label</t>
  </si>
  <si>
    <t>日期码格式：ZURU INC(BVI) 标准格式 日期：按实际生产日期
Packaging Info: 
77555：
1. MA -1L UPC+客人白色Cat.label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3.请先检查条码是否正确再安排做，标签上的目录编号数字（7786248）高度必须至少为5mm （14.17pt），条码扫描结果应为7165168。
-订单对应客户2个PO号 ，备注有显示，注意分开做货/验货/装柜，混装有罚款。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</si>
  <si>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TJ MAXX
PO#767798
SKU#135539
DC#891-296pcs
,
DC#894-192pcs
,
DC#896-176pcs
,
DC#897-336pcs</t>
  </si>
  <si>
    <t>4500171921-130</t>
  </si>
  <si>
    <t>TJ MAXX
PO#767793
SKU#135984
DC#891-216pcs
,
DC#894-160pcs
,
DC#896-120pcs
,
DC#897-248pcs
,
DC#898-152pcs</t>
  </si>
  <si>
    <t>4500171924-120</t>
  </si>
  <si>
    <t>Marshalls
PO#767788
SKU#856010
DC#881-152pcs
,
DC#884-184pcs
,
DC#887-136pcs
,
DC#888-128pcs</t>
  </si>
  <si>
    <t>4500171907-130</t>
  </si>
  <si>
    <t>ZB01100-8.6</t>
  </si>
  <si>
    <t>Marshalls
PO#767789
SKU#855246
DC#881-160pcs
,
DC#884-136pcs
,
DC#886-168pcs
,
DC#887-176pcs,
DC#888-160pcs</t>
  </si>
  <si>
    <t>4500171908-130</t>
  </si>
  <si>
    <t>TJ MAXX
PO#767796
SKU#135024
DC#891-240pcs
,
DC#894-160pcs
,
DC#896-152pcs
,
DC#897-280pcs,
DC#898-168pcs</t>
  </si>
  <si>
    <t>4500171919-130</t>
  </si>
  <si>
    <t>Marshalls
PO#767787
SKU#855503
DC#881-120pcs
,
DC#884-104pcs
,
DC#886-136pcs
,
DC#887-128pcs
,
DC#888-112pcs</t>
  </si>
  <si>
    <t>4500171916-120</t>
  </si>
  <si>
    <t>Marshalls
PO#767785
SKU#855754
DC#881-120pcs
,
DC#884-96pcs,
DC#886-136pcs
,
DC#887-128pcs
,
DC#888-120pcs</t>
  </si>
  <si>
    <t>4500171914-120</t>
  </si>
  <si>
    <t>TJ MAXX
PO#767795
SKU#136230
DC#891-232pcs
,
DC#894-104pcs
,
DC#896-144pcs
,
DC#897-264pcs,
DC#898-152pcs</t>
  </si>
  <si>
    <t>4500171918-130</t>
  </si>
  <si>
    <t>Marshalls
PO#767790
SKU#856336
DC#881-204pcs
,
DC#884-180pcs,
DC#886-216pcs
,
DC#887-192pcs
,
DC#888-204pcs</t>
  </si>
  <si>
    <t>4500171912-170</t>
  </si>
  <si>
    <t>FAMILY DOLLAR SERVICES, LLC.</t>
  </si>
  <si>
    <t>客户PO#450783
32</t>
  </si>
  <si>
    <t>4500171049-10</t>
  </si>
  <si>
    <t>指定日期码：DG20250806</t>
  </si>
  <si>
    <r>
      <rPr>
        <sz val="11"/>
        <color rgb="FF0000FF"/>
        <rFont val="Arial"/>
        <charset val="0"/>
      </rPr>
      <t>8/6</t>
    </r>
    <r>
      <rPr>
        <sz val="11"/>
        <color rgb="FF0000FF"/>
        <rFont val="宋体"/>
        <charset val="0"/>
      </rPr>
      <t>装柜</t>
    </r>
  </si>
  <si>
    <t>6/26 彩色贴纸 7/9客供防盗贴纸</t>
  </si>
  <si>
    <t>日期码格式：ZURU INC(BVI) 标准格式 日期：2025-08-06
Packaging Info: 1)客版PDQ(翻单：4500152838)，最新版ZURU MA UPC包装(优先1L)，出口美国。如有说明书请使用ZURU MA说明书，优先放1L英语。
2)ZURU标准日期码格式：工厂城市缩写+生产年月日。此单61440pcs指定日期码：DG20250806。
此单45,000pcs 提前CRD至20250805，日期码由工厂提供记录，待工厂提供后更新备注。
3)外箱箱唛正侧相邻两面粘贴产品彩色贴纸，每箱两张彩色贴纸, 彩色贴纸翻单4500152838。如侧唛位置放不下彩贴和唛头信息，可改为放两个正唛。无论是正唛+
侧唛或者是两个正唛，唛头信息和彩贴需放在同一个面。箱唛需排版给跟单确认。
4) 每个球贴一张客供防盗贴，贴在收缩膜上，防盗贴由跟单采购，供应商直接发货到工厂。防盗贴贴纸位置与PO#4500152838确认的位置一致。
Remark: 客户PO#45078332
客户SKU#1096263
1) Item#77555GQ7-S001
2) 此单无第三方验货+抽样测试，ZURU QC验货PASS后，跟单得到客户的approval之后方可安排出货
3)大货外箱材积绝对不可大于下述数据，材积只接受3%的变小；重量正负不得超过以下列出数据的5%，接受外箱以印章方式印上实际毛重。
大货外箱尺寸请保持： 21.3 x 11.9 x 29.8 cm(即8.39 x 4.69 x 11.73 inch)，材积必须不能大于0.2684CubeFeet（即0.0076CBM); 外箱毛重 1.5 LBS（即0.69 K
GS）。
4) 大货配比：
Item#77555GQ7-S001
S001-MINI BRANDS-HOME MINI BRANDS-SERIES 1-CAPSULE,6pcs/Gravity PDQ,6PCS/PDQ/CTN
UPC:193052064264
Contains UV Glue.
1FACING 6PCS/PDQ/CTN;1W*2D*3H=6PCS/PDQ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配合，避免任何额外费用的产生。</t>
  </si>
  <si>
    <t>Jenny Liu/Nellie</t>
  </si>
  <si>
    <t>ZB01088-8.6</t>
  </si>
  <si>
    <t>多米尼加共和国</t>
  </si>
  <si>
    <t>25-1070373JDO</t>
  </si>
  <si>
    <t>4500172288-20</t>
  </si>
  <si>
    <t>指定日期码：2025-07</t>
  </si>
  <si>
    <r>
      <rPr>
        <sz val="11"/>
        <color rgb="FF0000FF"/>
        <rFont val="Arial"/>
        <charset val="0"/>
      </rPr>
      <t xml:space="preserve">8/4 </t>
    </r>
    <r>
      <rPr>
        <sz val="11"/>
        <color rgb="FF0000FF"/>
        <rFont val="宋体"/>
        <charset val="0"/>
      </rPr>
      <t>截</t>
    </r>
    <r>
      <rPr>
        <sz val="11"/>
        <color rgb="FF0000FF"/>
        <rFont val="Arial"/>
        <charset val="0"/>
      </rPr>
      <t>SI</t>
    </r>
  </si>
  <si>
    <t>进口商贴纸/UPC贴纸翻单PO4500159848</t>
  </si>
  <si>
    <t>日期码格式：2025-07 日期：
Packaging Info:
77555GQ2:MA 多语 EAN包装+进口商贴纸+UPC贴纸+箱唛，进口商贴纸/UPC贴纸翻单PO4500159848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</si>
  <si>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96223-8.29</t>
  </si>
  <si>
    <t>DD'S DISCOUNT</t>
  </si>
  <si>
    <t>4500161255-10</t>
  </si>
  <si>
    <t>空白贴纸</t>
  </si>
  <si>
    <t>日期码格式：ZURU INC(BVI) 标准格式 日期：按实际生产日期
Packaging Info: 1.ZURU MA UPC 现有版本包装 ，出口美国 , 优先使用MA 1L 最新版本 。无需价格贴纸
Remark: 1.ZURU MA UPC 现有版本包装，出口美国 , 优先使用MA 1L 最新版本 。无需价格贴纸
2.标准日期码格式，产品和包装必须有日期码 。
3.同个产品同个货期不可出现不同的包装。
4. 跟单提供ROSS箱唛模版，工厂提供箱唛排版来确认。
5. PVC 桶中球不能出现完全相同的ASSORTMENT ， 即同一个PVC 中球里的ASSORTMENT 需要不同。 以免消费者失望。
6.球的收缩膜条码需要用空白贴纸覆盖。</t>
  </si>
  <si>
    <t>4500172246-20</t>
  </si>
  <si>
    <r>
      <rPr>
        <sz val="11"/>
        <color rgb="FF0000FF"/>
        <rFont val="Arial"/>
        <charset val="0"/>
      </rPr>
      <t xml:space="preserve">8/8 </t>
    </r>
    <r>
      <rPr>
        <sz val="11"/>
        <color rgb="FF0000FF"/>
        <rFont val="宋体"/>
        <charset val="0"/>
      </rPr>
      <t>截</t>
    </r>
    <r>
      <rPr>
        <sz val="11"/>
        <color rgb="FF0000FF"/>
        <rFont val="Arial"/>
        <charset val="0"/>
      </rPr>
      <t>SI</t>
    </r>
  </si>
  <si>
    <t>Sharon Yang</t>
  </si>
  <si>
    <t>DD'S DISCOUNTS</t>
  </si>
  <si>
    <t>4500171786-10</t>
  </si>
  <si>
    <r>
      <rPr>
        <sz val="11"/>
        <color rgb="FF0000FF"/>
        <rFont val="Arial"/>
        <charset val="0"/>
      </rPr>
      <t xml:space="preserve">8/14 </t>
    </r>
    <r>
      <rPr>
        <sz val="11"/>
        <color rgb="FF0000FF"/>
        <rFont val="宋体"/>
        <charset val="0"/>
      </rPr>
      <t>截</t>
    </r>
    <r>
      <rPr>
        <sz val="11"/>
        <color rgb="FF0000FF"/>
        <rFont val="Arial"/>
        <charset val="0"/>
      </rPr>
      <t>SI</t>
    </r>
  </si>
  <si>
    <t>4500172252-20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</si>
  <si>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t>
  </si>
  <si>
    <t>25-1070321JEC</t>
  </si>
  <si>
    <t>4500172286-20</t>
  </si>
  <si>
    <t>日期码格式：2025-07 日期：
Packaging Info:
77555GQ2:MA 多语EAN包装+进口商贴纸+UPC贴纸+箱唛，进口商贴纸/UPC贴纸翻单PO4500159848
Remark: 1.指定日期码：2025-07（外箱/产品/包装/进口商贴纸 日期码要一致。
如果部分半成品已打ZURU 标准日期码，满足不了指定日期码的要求，可以接受标准日期码，不用重复确认。)
2.所有item的包装上的条码必须是UPC，如果后续提供的贴纸资料已将进口商贴纸和UPC条码合并到一张，
则不需要额外再订购UPC贴纸资料，仅需要订购一张进口商贴纸</t>
  </si>
  <si>
    <t>PO#40398067</t>
  </si>
  <si>
    <t>4500171664-20</t>
  </si>
  <si>
    <t>迷你房子3PK 2pcs/箱</t>
  </si>
  <si>
    <t>日期码格式：ZURU INC(BVI) 标准格式 日期：按实际生产日期
Packaging Info: 1、包装方式：MA UPC优先1L最新版+客版球收缩膜（无UPC条码版本）+PVC筒+铜板纸，出口美国
Remark: 2、无测试无验货要求
3、纸箱4面印ZURU LOGO + 箱唛
4、日期码请按ZURU标准版执行即可
5、ZURU QC验货</t>
  </si>
  <si>
    <t>ZB01633-9.1</t>
  </si>
  <si>
    <t>77556-S001-1</t>
  </si>
  <si>
    <t>BEALL'S OUTLET STORES, INC.</t>
  </si>
  <si>
    <t>4500171933-10</t>
  </si>
  <si>
    <t>7/9客供价格贴纸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</si>
  <si>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</si>
  <si>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TJ MAXX
PO#777711SKU#137036
DC#891-276pcs
,
DC#894-192pcs
,
DC#896-168pcs
,
DC#897-348pcs
,
DC#898-216pcs</t>
  </si>
  <si>
    <t>4500172370-100</t>
  </si>
  <si>
    <r>
      <rPr>
        <sz val="11"/>
        <color rgb="FF0000FF"/>
        <rFont val="Arial"/>
        <charset val="0"/>
      </rPr>
      <t>8/12</t>
    </r>
    <r>
      <rPr>
        <sz val="11"/>
        <color rgb="FF0000FF"/>
        <rFont val="宋体"/>
        <charset val="0"/>
      </rPr>
      <t>装柜</t>
    </r>
  </si>
  <si>
    <t>Marshalls
PO#777702SKU#857146
DC#881-204pcs
,
DC#884-240pcs
,
DC#886-168pcs
,
DC#887-168pcs
,
DC#888-216pcs</t>
  </si>
  <si>
    <t>4500172365-100</t>
  </si>
  <si>
    <r>
      <rPr>
        <sz val="11"/>
        <color rgb="FF0000FF"/>
        <rFont val="Arial"/>
        <charset val="0"/>
      </rPr>
      <t xml:space="preserve">8/8 </t>
    </r>
    <r>
      <rPr>
        <sz val="11"/>
        <color rgb="FF0000FF"/>
        <rFont val="宋体"/>
        <charset val="0"/>
      </rPr>
      <t>装柜</t>
    </r>
  </si>
  <si>
    <t>ARCHIBRAND, S.A. DE C.V.</t>
  </si>
  <si>
    <t>4500170750-140</t>
  </si>
  <si>
    <t>7/11UPC贴纸+进口商贴纸</t>
  </si>
  <si>
    <t>日期码格式：ZURU INC(BVI) 标准格式 日期：按实际生产日期
Packaging Info: 
77555GQ2:MA 3L EAN PKG+UPC 条码贴纸+MA 3L PDQ+MA 收藏指南+进口商贴纸+箱唛
所有带电产品的保证书通用1份
Remark:</t>
  </si>
  <si>
    <t>96589-3-9.30</t>
  </si>
  <si>
    <t>HARALD NYBORG A/S</t>
  </si>
  <si>
    <t>4500172335-10</t>
  </si>
  <si>
    <r>
      <rPr>
        <sz val="11"/>
        <color rgb="FF0000FF"/>
        <rFont val="Arial"/>
        <charset val="0"/>
      </rPr>
      <t xml:space="preserve">8/10 </t>
    </r>
    <r>
      <rPr>
        <sz val="11"/>
        <color rgb="FF0000FF"/>
        <rFont val="宋体"/>
        <charset val="0"/>
      </rPr>
      <t>截</t>
    </r>
    <r>
      <rPr>
        <sz val="11"/>
        <color rgb="FF0000FF"/>
        <rFont val="Arial"/>
        <charset val="0"/>
      </rPr>
      <t>SI</t>
    </r>
  </si>
  <si>
    <t>7/11 丹麦语警告语/进口商/ZURU丹麦地址贴纸</t>
  </si>
  <si>
    <t>日期码格式：ZURU INC(BVI) 标准格式 日期：按实际生产日期
Packaging Info: 77555GQ2-S002:3L B版EAN收缩膜+其它MA 包装+丹麦语警告语/进口商/ZURU丹麦地址贴纸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77555GQ2-S002:44669-4894680033429</t>
  </si>
  <si>
    <t>AMAZON CA (VENDOR CENTER)</t>
  </si>
  <si>
    <t>1DIEYR6O</t>
  </si>
  <si>
    <t>4500172623-100</t>
  </si>
  <si>
    <r>
      <rPr>
        <sz val="11"/>
        <color rgb="FF0000FF"/>
        <rFont val="Arial"/>
        <charset val="0"/>
      </rPr>
      <t xml:space="preserve">8/18 </t>
    </r>
    <r>
      <rPr>
        <sz val="11"/>
        <color rgb="FF0000FF"/>
        <rFont val="宋体"/>
        <charset val="0"/>
      </rPr>
      <t>截</t>
    </r>
    <r>
      <rPr>
        <sz val="11"/>
        <color rgb="FF0000FF"/>
        <rFont val="Arial"/>
        <charset val="0"/>
      </rPr>
      <t>SI</t>
    </r>
  </si>
  <si>
    <t>7/22SSCC LABEL+UPC贴纸跟翻单#4500132673</t>
  </si>
  <si>
    <t>日期码格式：ZURU INC(BVI) 标准格式 日期：按实际生产日期
Packaging Info: 出口加拿大，包装需要至少2/3L UPC版，无硼版本。
#77555：MA 3L - B版本 （HOME 有法语翻译）加UPC贴纸覆盖原EAN条码，UPC贴纸跟翻单#4500132673。UPC：193052064264;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</si>
  <si>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6CDOUNUW</t>
  </si>
  <si>
    <t>4500172623-110</t>
  </si>
  <si>
    <t>NASA PANAMA</t>
  </si>
  <si>
    <t>4500171286-90</t>
  </si>
  <si>
    <r>
      <rPr>
        <sz val="11"/>
        <color rgb="FF0000FF"/>
        <rFont val="Arial"/>
        <charset val="0"/>
      </rPr>
      <t xml:space="preserve">9/8 </t>
    </r>
    <r>
      <rPr>
        <sz val="11"/>
        <color rgb="FF0000FF"/>
        <rFont val="宋体"/>
        <charset val="0"/>
      </rPr>
      <t>开仓</t>
    </r>
  </si>
  <si>
    <t>7/18 UPC贴纸</t>
  </si>
  <si>
    <t>日期码格式：ZURU INC(BVI) 标准格式 日期：按实际生产日期
Packaging Info: 
77555GQ2：MA 多语EAN包装+UPC贴纸+MA 多语收藏指南+MA多语PDQ+箱唛
Remark:</t>
  </si>
  <si>
    <t>96364-9.8</t>
  </si>
  <si>
    <t>ZMPO250638</t>
  </si>
  <si>
    <t>PDQ的15套Demo</t>
  </si>
  <si>
    <t>Remark:大货版本/只需要左图中红框中的Demo;备注：收到样品订单后尽快安排 ，注意样板品质质量要求要高于大货品质要求 ，送货时必须要附带送货单(没有送货单和QC检验合格报告的仓库一律拒绝收货)，请知悉，谢谢！</t>
  </si>
  <si>
    <t>THE KROGER CO.</t>
  </si>
  <si>
    <t>PO#600-68123</t>
  </si>
  <si>
    <t>4500172914-10</t>
  </si>
  <si>
    <r>
      <rPr>
        <sz val="11"/>
        <color rgb="FF0000FF"/>
        <rFont val="Arial"/>
        <charset val="0"/>
      </rPr>
      <t>8</t>
    </r>
    <r>
      <rPr>
        <sz val="11"/>
        <color rgb="FF0000FF"/>
        <rFont val="宋体"/>
        <charset val="0"/>
      </rPr>
      <t>月</t>
    </r>
    <r>
      <rPr>
        <sz val="11"/>
        <color rgb="FF0000FF"/>
        <rFont val="Arial"/>
        <charset val="0"/>
      </rPr>
      <t>15</t>
    </r>
    <r>
      <rPr>
        <sz val="11"/>
        <color rgb="FF0000FF"/>
        <rFont val="宋体"/>
        <charset val="0"/>
      </rPr>
      <t>号交仓</t>
    </r>
  </si>
  <si>
    <t>PO#500-37641</t>
  </si>
  <si>
    <t>4500172914-20</t>
  </si>
  <si>
    <r>
      <rPr>
        <sz val="11"/>
        <color rgb="FF0000FF"/>
        <rFont val="Arial"/>
        <charset val="0"/>
      </rPr>
      <t>8</t>
    </r>
    <r>
      <rPr>
        <sz val="11"/>
        <color rgb="FF0000FF"/>
        <rFont val="宋体"/>
        <charset val="0"/>
      </rPr>
      <t>月</t>
    </r>
    <r>
      <rPr>
        <sz val="11"/>
        <color rgb="FF0000FF"/>
        <rFont val="Arial"/>
        <charset val="0"/>
      </rPr>
      <t>18</t>
    </r>
    <r>
      <rPr>
        <sz val="11"/>
        <color rgb="FF0000FF"/>
        <rFont val="宋体"/>
        <charset val="0"/>
      </rPr>
      <t>号交仓</t>
    </r>
  </si>
  <si>
    <t>4500173851-60</t>
  </si>
  <si>
    <t>7/28 进口商贴纸+空白条码贴纸</t>
  </si>
  <si>
    <t>日期码格式：ZURU INC(BVI) 标准格式 日期：按实际生产日期
Packaging Info: 
77584：3L铜板纸贴纸+进口商贴纸+箱唛，2个77555入1个PVC管，2个球不能是相同配比。77555用MA 3L EAN包装+MA 多语收藏指南+空白条码贴纸覆盖原球MA条码
Remark:</t>
  </si>
  <si>
    <t>96253-8.30</t>
  </si>
  <si>
    <t>4500171789-10</t>
  </si>
  <si>
    <t>7/26 客供价格贴纸</t>
  </si>
  <si>
    <t>4500171794-10</t>
  </si>
  <si>
    <r>
      <rPr>
        <sz val="11"/>
        <color rgb="FF0000FF"/>
        <rFont val="Arial"/>
        <charset val="0"/>
      </rPr>
      <t xml:space="preserve">8/29 </t>
    </r>
    <r>
      <rPr>
        <sz val="11"/>
        <color rgb="FF0000FF"/>
        <rFont val="宋体"/>
        <charset val="0"/>
      </rPr>
      <t>截</t>
    </r>
    <r>
      <rPr>
        <sz val="11"/>
        <color rgb="FF0000FF"/>
        <rFont val="Arial"/>
        <charset val="0"/>
      </rPr>
      <t>SI</t>
    </r>
  </si>
  <si>
    <t>8/2 客供价格贴纸</t>
  </si>
  <si>
    <t>4500171049-20</t>
  </si>
  <si>
    <t>8/26截SI</t>
  </si>
  <si>
    <t>4500164293-70</t>
  </si>
  <si>
    <t>日期码格式：ZURU INC(BVI) 标准格式 日期：按实际生产日期
Packaging Info: 
77555：
1. MA -1L UPC+客人白色Cat.label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3.请先检查条码是否正确再安排做，标签上的目录编号数字（7786248）高度必须至少为5mm （14.17pt），条码扫描结果应为7165168。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</si>
  <si>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Ina Song</t>
  </si>
  <si>
    <t>4500166666-20</t>
  </si>
  <si>
    <t>日期码格式：ZURU INC(BVI) 标准格式 日期：按实际生产日期
Packaging Info: 1.ZURU MA UPC 现有版本包装 出口美国 。
Remark: 1.ZURU MA UPC 现有版本包装 出口美国 。
2.标准日期码格式，产品和包装必须有日期码 。
3.同个产品同个货期不可出现不同的包装。</t>
  </si>
  <si>
    <t>PO#40398172</t>
  </si>
  <si>
    <t>4500171664-10</t>
  </si>
  <si>
    <t>4500172260-20</t>
  </si>
  <si>
    <t>9/24 截SI</t>
  </si>
  <si>
    <t>8/13客供价格贴纸</t>
  </si>
  <si>
    <t>ZB02032-9.22</t>
  </si>
  <si>
    <t>252GD2</t>
  </si>
  <si>
    <t>4500164261-20</t>
  </si>
  <si>
    <t>#77555GQ3：DOLGEN31328302I25 （打在球壳上）</t>
  </si>
  <si>
    <t>9/10交仓  新资料追跟单要  未出样板</t>
  </si>
  <si>
    <t>日期码格式：DOLLAR GENERAL 格式日期码 日期：
Packaging Info: 1.包装：
 #77555GQ3客版PDQ 1L(8pcs/GQ)+客版收缩膜（跟单邮件提供）。 如有说明书或者指南，优先使用ZURUMA 1L的版本。
Remark: 1.包装：
 #77555GQ3客版PDQ 1L(8pcs/GQ)+客版收缩膜（跟单邮件提供）。 如有说明书或者指南，优先使用ZURUMA 1L的版本。
 客户要求： "产品和包装不能含有PFAS 物质以及1,4 dioxane" 客户指定实验室做测试，请确保产品可以过美国标准ASTM F963-23测试。
 #77555GQ3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#77555GQ3：31328302I25
 (2)产品日期码：
 #77555GQ3：DOLGEN31328302I25 （打在球壳上）
 后三位I25代表25年9月的ETD 。
 （3）UPC条形码：
 #77555GQ3：193052064264
 3. 无价贴。
 4. 无样板需求
 5. 验货抽样事宜：
 #77555GQ3：无第三方验货
 请在8月25前完成ZURU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10. 内袋需要警示语，警示语内容为以下，内袋打孔，并用胶纸封口，因客户以内袋为单位往每家店分配。封住内袋口防止产品散落出来。
 WARNING: TO AVOID DANGER ONBOCORNS-PUPPYCORN SURPRISE-SERIES 8-SCENT SURPRISE PLUSH SMALL SHRINK WRAP,2PCS/Polybag,6pcs/3Polybag/CTNF SUFFOCATIO
 N, KEEP THIS BAG AWAY FROM BABIES AND CHILDREN. DO NOT USE IN CRIBS, BEDS, STROLLERS OR PLAY PENS. THIS BAG IS NOT A TOY.
#77555GQ3-S002-PKC内袋翻4500156595</t>
  </si>
  <si>
    <t>ZB01831-9.10</t>
  </si>
  <si>
    <t>77555GQ3-S002-PKC-3</t>
  </si>
  <si>
    <t>DREAM BLOSSOM LTD</t>
  </si>
  <si>
    <t>4500170921-20</t>
  </si>
  <si>
    <r>
      <rPr>
        <sz val="11"/>
        <color rgb="FF0000FF"/>
        <rFont val="Arial"/>
        <charset val="0"/>
      </rPr>
      <t xml:space="preserve">9/4 </t>
    </r>
    <r>
      <rPr>
        <sz val="11"/>
        <color rgb="FF0000FF"/>
        <rFont val="宋体"/>
        <charset val="0"/>
      </rPr>
      <t>截</t>
    </r>
    <r>
      <rPr>
        <sz val="11"/>
        <color rgb="FF0000FF"/>
        <rFont val="Arial"/>
        <charset val="0"/>
      </rPr>
      <t>SI</t>
    </r>
  </si>
  <si>
    <t>日语贴纸+年龄贴纸翻单：4500163667</t>
  </si>
  <si>
    <t>日期码格式：ZURU INC(BVI) 标准格式 日期：按实际生产日期
Packaging Info: 
77555GQ1：MA 1L UPC PKG+MA 3L PDQ+1张日语贴纸, 收缩膜和收藏指南上需各加一张6+贴纸覆盖原本的3+。(日语贴纸及年龄贴纸翻单：4500163667)。
Remark: 1.出日本
2.需在生产完成后提供检针测试报告，需提供装柜图片。
3.待客户确认是否需寄板做QC check。</t>
  </si>
  <si>
    <t>96301-9.3</t>
  </si>
  <si>
    <t>77555GQ1-S001-1</t>
  </si>
  <si>
    <t>HOBBY LOBBY STORES, INC.</t>
  </si>
  <si>
    <t>W0730434</t>
  </si>
  <si>
    <t>4500174788-20</t>
  </si>
  <si>
    <t>9/15 截SI</t>
  </si>
  <si>
    <t>7/31贴价格贴纸+外箱条码贴纸</t>
  </si>
  <si>
    <t>日期码格式：ZURU INC(BVI) 标准格式 日期：按实际生产日期
Packaging Info: 1. MA UPC版包装，优先1L，需要加贴价格贴纸,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</si>
  <si>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ZB01848-9.11</t>
  </si>
  <si>
    <t>4500174556-10</t>
  </si>
  <si>
    <t>9/3 截SI</t>
  </si>
  <si>
    <t>日期码格式：ZURU INC(BVI) 标准格式 日期：按实际生产日期
Packaging Info: 1.ZURU最新MA UPC包装(优先1L) +客供价格贴纸（贴在产品包装右下角，跟单找第三方订购贴纸寄到工厂）。
Remark: 1.ZURU最新MA UPC包装(优先1L)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</si>
  <si>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ZB01714-9.5</t>
  </si>
  <si>
    <t>4500174553-10</t>
  </si>
  <si>
    <t>ZB01745-9.6</t>
  </si>
  <si>
    <t>4500174588-10</t>
  </si>
  <si>
    <t>ZB01746-9.6</t>
  </si>
  <si>
    <t>2VH8GB7L</t>
  </si>
  <si>
    <t>4500175051-220</t>
  </si>
  <si>
    <t>9/17 截SI</t>
  </si>
  <si>
    <t>8/18 SSCC LABEL+空白贴纸翻单4500132623+英法双语贴纸翻单4500166364</t>
  </si>
  <si>
    <t>日期码格式：ZURU INC(BVI) 标准格式 日期：按实际生产日期
Packaging Info: 
#77584：2PK MA 3L-B版本#77555入PVC圆桶，空白贴纸覆盖EAN条码，空白贴纸跟返单4500132623， 3L铜版纸图稿跟Amazon UK/EU PO 4500134367， 铜版纸需要加
英法双语贴纸，英法双语贴纸跟翻单#4500166364；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</si>
  <si>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96448-9.16</t>
  </si>
  <si>
    <t>7NP55TPP</t>
  </si>
  <si>
    <t>4500175051-230</t>
  </si>
  <si>
    <t>5TYOH5UG</t>
  </si>
  <si>
    <t>4500175051-240</t>
  </si>
  <si>
    <t>7SXJ1YPI</t>
  </si>
  <si>
    <t>4500175051-250</t>
  </si>
  <si>
    <t>日期码格式：ZURU INC(BVI) 标准格式 日期：按实际生产日期
Packaging Info:
#77555：MA 3L - B版本 +UPC贴纸覆盖原EAN条码，3L B版本收缩膜配套使用最新版本的包材，UPC贴纸跟翻单#4500132673。
#77555：MA 3L - B版本 +UPC贴纸覆盖原EAN条码，3L B版本收缩膜配套使用最新版本的包材，UPC贴纸跟翻单#4500132673。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</si>
  <si>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8GAHNODP</t>
  </si>
  <si>
    <t>4500175051-260</t>
  </si>
  <si>
    <t>7OMCRRYB</t>
  </si>
  <si>
    <t>4500175051-270</t>
  </si>
  <si>
    <t>7W1E78EJ</t>
  </si>
  <si>
    <t>4500175051-280</t>
  </si>
  <si>
    <t>8FNTLPCM</t>
  </si>
  <si>
    <t>4500175051-290</t>
  </si>
  <si>
    <t>0935462311</t>
  </si>
  <si>
    <t>4500175910-10</t>
  </si>
  <si>
    <t>9/5 BV</t>
  </si>
  <si>
    <t>8/13 RFID</t>
  </si>
  <si>
    <t>ZB01965-9.17</t>
  </si>
  <si>
    <t>0935462318</t>
  </si>
  <si>
    <t>4500175910-20</t>
  </si>
  <si>
    <t>ZB01927R1-9.15</t>
  </si>
  <si>
    <t>0935462324</t>
  </si>
  <si>
    <t>4500175910-30</t>
  </si>
  <si>
    <t>ZB02269(REV1)-10.8</t>
  </si>
  <si>
    <t>4500173646-10</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</si>
  <si>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</si>
  <si>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ZB01849-9.11</t>
  </si>
  <si>
    <t>4500172226-10</t>
  </si>
  <si>
    <t>8/18客供价格贴纸</t>
  </si>
  <si>
    <t>ZB01886-9.13</t>
  </si>
  <si>
    <t>BR25968</t>
  </si>
  <si>
    <t>4500175045-80</t>
  </si>
  <si>
    <t>9/19 截SI</t>
  </si>
  <si>
    <t>8/18进口商贴纸+客户条码贴纸</t>
  </si>
  <si>
    <t>日期码格式：ZURU INC(BVI) 标准格式 日期：按实际生产日期
Packaging Info: 
77555GQ2:MA 1L包装+进口商贴纸+客户条码贴纸+箱唛
Remark: 外箱胶带要用CANDIDE 格式</t>
  </si>
  <si>
    <t>96478-2-9.20</t>
  </si>
  <si>
    <t>4500174775-10</t>
  </si>
  <si>
    <t>9/18 截SI</t>
  </si>
  <si>
    <t>ZB01968-9.17</t>
  </si>
  <si>
    <t>4500174845-10</t>
  </si>
  <si>
    <t>8/7客供价格贴纸</t>
  </si>
  <si>
    <t>ZB02020-9.20</t>
  </si>
  <si>
    <t>4500174780-20</t>
  </si>
  <si>
    <t>ZB02021-9.20</t>
  </si>
  <si>
    <t>252GF2</t>
  </si>
  <si>
    <t>4500164352-40</t>
  </si>
  <si>
    <t>9/19 抽办+验货</t>
  </si>
  <si>
    <t>9/27交仓</t>
  </si>
  <si>
    <t>日期码格式：DOLLAR GENERAL 格式日期码 日期：
Packaging Info: 1.包装：
#77555GQ3客版PDQ 1L(8pcs/GQ)+客版收缩膜（跟单邮件提供）。 如有说明书或者指南，优先使用ZURUMA 1L的版本。
Remark: 1.包装：
#77555GQ3客版PDQ 1L(8pcs/GQ)+客版收缩膜（跟单邮件提供）。 如有说明书或者指南，优先使用ZURUMA 1L的版本。
客户要求： "产品和包装不能含有PFAS 物质以及1,4 dioxane" 客户指定实验室做测试，请确保产品可以过美国标准ASTM F963-23测试。
#77555GQ3、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#77555GQ3：31328302I25
(2)产品日期码：
#77555GQ3：DOLGEN31328302I25 （打在球壳上）
后三位I25代表25年9月的ETD 。
（3）UPC条形码：
#77555GQ3：193052064264
3. 无价贴。
4. 无样板需求
5. 验货抽样事宜：
#77555GQ3：无第三方验货
请在8月25前完成ZURU QC验货，并当天14点前提供验货报告+大货图片给跟单。
6. 箱唛：翻4500160244。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10. 内袋需要警示语，警示语内容为以下，内袋打孔，并用胶纸封口，因客户以内袋为单位往每家店分配。封住内袋口防止产品散落出来。
WARNING: TO AVOID DANGER ONBOCORNS-PUPPYCORN SURPRISE-SERIES 8-SCENT SURPRISE PLUSH SMALL SHRINK WRAP,2PCS/Polybag,6pcs/3Polybag/CTNF SUFFOCATIO
N, KEEP THIS BAG AWAY FROM BABIES AND CHILDREN. DO NOT USE IN CRIBS, BEDS, STROLLERS OR PLAY PENS. THIS BAG IS NOT A TOY.
#77555GQ3-S002-PKC内袋翻4500156595</t>
  </si>
  <si>
    <t>ZB02189-9.27  ZB02195-9.29</t>
  </si>
  <si>
    <t>PO# 35261</t>
  </si>
  <si>
    <t>4500176521-50</t>
  </si>
  <si>
    <t>9/22 交仓</t>
  </si>
  <si>
    <t>Angel Lin</t>
  </si>
  <si>
    <t>ZB02191-9.27</t>
  </si>
  <si>
    <t>1100030564-2</t>
  </si>
  <si>
    <t>4500176300-30</t>
  </si>
  <si>
    <t>日期码格式：ZURU INC(BVI) 标准格式 日期：按实际生产日期
Packaging Info: MA PKG,优先1L
Remark:</t>
  </si>
  <si>
    <t>Chelsea Luo</t>
  </si>
  <si>
    <t>96512-9.23</t>
  </si>
  <si>
    <t>W0734381</t>
  </si>
  <si>
    <t>4500176896-10</t>
  </si>
  <si>
    <t>8/20价格贴纸+外箱条码贴纸</t>
  </si>
  <si>
    <t>ZB02092-9.25</t>
  </si>
  <si>
    <t>26SMR5</t>
  </si>
  <si>
    <t>4500175762-10</t>
  </si>
  <si>
    <t>客版AWS翻单4500164261</t>
  </si>
  <si>
    <t>10/9交仓</t>
  </si>
  <si>
    <t>箱唛翻单4500164261</t>
  </si>
  <si>
    <t>日期码格式：DOLLAR GENERAL 格式日期码 日期：
Packaging Info: 1.包装：
客版收缩膜包装1L+客版PDQ 1L(8pcs/GQ)，翻4500164261。 如有说明书或者指南，优先使用ZURUMA 1L的版本。
Remark: 1.包装：客版收缩膜包装1L+客版PDQ 1L(8pcs/GQ)，翻4500164261。 如有说明书或者指南，优先使用ZURUMA 1L的版本。
客户要求： "产品和包装不能含有PFAS 物质以及1,4 dioxane" 客户指定实验室做测试，请确保产品可以过美国标准ASTM F963-23测试。
大货外箱必须是双坑材质。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31328302I25
(2)产品日期码：DOLGEN31328302I25 （打在球壳上）
（3）UPC条形码：193052064264
3. 无价贴。
4. 无样板
5. 无第三方验货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下述数据，材积只接受3%的变小；重量正负不得超过以下列出数据的5%，接受外箱以印章方式印上实际毛重。大货外箱材积必须不能大于2.37Cube Feet(0.067cbm);
外箱毛重12.7LBS。如有变化，请收单后2周内告知跟单评估是否可行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内袋需要警示语，警示语内容为以下，内袋打孔，并用胶纸封口，因客户以内袋为单位往每家店分配。封住内袋口防止产品散落出来。内袋翻4500164261。
WARNING: TO AVOID DANGER OF SUFFOCATION, KEEP THIS BAG AWAY FROM BABIES AND CHILDREN. DO NOT USE IN CRIBS, BEDS, STROLLERS OR PLAY PENS. THIS B
AG IS NOT A TOY.</t>
  </si>
  <si>
    <t>ZB02268-10.8</t>
  </si>
  <si>
    <t>0941292542</t>
  </si>
  <si>
    <t>4500178103-10</t>
  </si>
  <si>
    <t>9/29  BV</t>
  </si>
  <si>
    <t>10/16 截SI</t>
  </si>
  <si>
    <t>9/9RFID</t>
  </si>
  <si>
    <t>zb02446-10.15</t>
  </si>
  <si>
    <t>SINGLETON TRADING LTD</t>
  </si>
  <si>
    <t>CUS PO: 12114</t>
  </si>
  <si>
    <t>4500177282-10</t>
  </si>
  <si>
    <t>77555GQ3-S003</t>
  </si>
  <si>
    <t>迷你房子8PCS/GQ3*4/箱</t>
  </si>
  <si>
    <t>10/14 截SI</t>
  </si>
  <si>
    <t>日期码格式：ZURU INC(BVI) 标准格式 日期：
Packaging Info: 77555GQ3：最新MA-3L EAN包装+客版1L PDQ(翻PO#4500164261)；按ZURU标准配比
Remark: *包装日期码按ZURU格式即可， 见指定日期码 DG20250915 (工厂需复核生产地名缩写是否正确)
*订单出英国，请注意检查产品及包装应带UKCA图标（14+产品除外），包装显示ZURU UK LTD地址信息，QC部门请查核，如有问题与跟单确认
*订单必须经过ZURU QC验货并且通过后方可出货。
*条码以订单显示为准 ，请安排生产前先核对 ，有问题请提出。
*微塑料需符合欧洲标准，否则不合法规会有客诉产生</t>
  </si>
  <si>
    <t>A96668-10.16</t>
  </si>
  <si>
    <t>70072712</t>
  </si>
  <si>
    <t>4500176167-10</t>
  </si>
  <si>
    <t>9/12客供价格贴纸</t>
  </si>
  <si>
    <t>ZB02492-10.17</t>
  </si>
  <si>
    <t>4500176181-10</t>
  </si>
  <si>
    <t>ZB02494-10.17</t>
  </si>
  <si>
    <t>4500176494-20</t>
  </si>
  <si>
    <t>10/9 截SI</t>
  </si>
  <si>
    <t>丹麦语警告语/进口商/ZURU丹麦地址贴纸(翻单4500172335）</t>
  </si>
  <si>
    <t>日期码格式：ZURU INC(BVI) 标准格式 日期：按实际生产日期
Packaging Info: 
77555GQ2-S002:3L B版EAN收缩膜+其它MA 包装+丹麦语警告语/进口商/ZURU丹麦地址贴纸(翻单4500172335）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77555GQ2-S002:44669-4894680033429</t>
  </si>
  <si>
    <t>A96789-10.31</t>
  </si>
  <si>
    <t>4500176183-10</t>
  </si>
  <si>
    <t>ZB02565-10.23</t>
  </si>
  <si>
    <t>4500178155-20</t>
  </si>
  <si>
    <t>10/25 出货</t>
  </si>
  <si>
    <t>9/8进口商贴</t>
  </si>
  <si>
    <t>日期码格式：ZURU INC(BVI) 标准格式 日期：按实际生产日期
Packaging Info: 
77555GQ2：A 版 1L MA UPC 收缩膜+进口商贴纸（翻4500135326 &lt;(&gt;&amp;&lt;)&gt; 4500135339）；B 版 1L MA PDQ/B 版 5L MA 收藏指南/MA 小产品说明书
Remark: 1、若产品有比例使用ZURU STD 比例
2、所有item 均用MA UPC 条码，若包装不是UPC 条码的请告知
3、此单出欧洲需满足EU测试标准要求</t>
  </si>
  <si>
    <t>A96770-10.30</t>
  </si>
  <si>
    <t>2777R6 2777R7</t>
  </si>
  <si>
    <t>4500178240-10</t>
  </si>
  <si>
    <t>10/17 抽办</t>
  </si>
  <si>
    <t>10/31交仓</t>
  </si>
  <si>
    <t>日期码格式：DOLLAR GENERAL 格式日期码 日期：
Packaging Info: 1.包装：客板收缩膜+客版PDQ 1L(8pcs/GQ)，客PDQ翻4500163953。 如有说明书或者指南，优先使用ZURU MA 1L的版本,跟4500163953收藏指南版本一致。
Remark: 1.包装：客版收缩膜（跟单邮件提供）+客版PDQ 1L(8pcs/GQ)，PDQ翻单4500163953，旧版本的PDQ。 如有说明书或者指南，优先使用ZURU MA 1L的版本，收藏指南
保持跟4500163953的版本一致。
客户要求： "产品和包装不能含有PFAS 物质以及1,4 dioxane" 客户指定实验室做测试，请确保产品可以过美国标准ASTM F963-23测试。
大货外箱必须是双坑材质。
2.日期码：产品和包装上必须有客版格式日期码。
客版收缩膜上已印有客版日期码，大货前需核对好这些信息，包装无需额外打ZURU日期码了。但是产品上需打客版日期码。
(1) 包装日期码（已印在收缩膜上，无需额外添加），内容如 31328302K25
(2)产品日期码：DOLGEN31328302K25 （打在球壳上）
（3）UPC条形码：193052064264
3. 无价贴。
4. 无样板
5. 10月17早上进行客人指定TUV的VT抽样测试。随机抽取每款每色各12pcs + 足量干漆给实验室MT+5套散件光身样（如适用）. 请在10月16前完成ZURU QC验货，并
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下述数据，材积只接受3%的变小；重量正负不得超过以下列出数据的5%，接受外箱以印章方式印上实际毛重。大货外箱材积必须不能大于2.37Cube Feet(0.067cbm);
外箱毛重12.7LBS。如有变化，请收单后2周内告知跟单评估是否可行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内袋需要警示语，警示语内容为以下，内袋打孔，并用胶纸封口，因客户以内袋为单位往每家店分配。封住内袋口防止产品散落出来。内袋翻4500164261。
WARNING: TO AVOID DANGER OF SUFFOCATION, KEEP THIS BAG AWAY FROM BABIES AND CHILDREN. DO NOT USE IN CRIBS, BEDS, STROLLERS OR PLAY PENS. THIS B
AG IS NOT A TOY.</t>
  </si>
  <si>
    <t>ZB02750-11.1
ZB02751-11.1</t>
  </si>
  <si>
    <t>4500178240-20</t>
  </si>
  <si>
    <t>0944785640</t>
  </si>
  <si>
    <t>4500179411-10</t>
  </si>
  <si>
    <t>10/16 BV</t>
  </si>
  <si>
    <t>10/24 装柜</t>
  </si>
  <si>
    <t>9/29RFID</t>
  </si>
  <si>
    <t>ZB02566-10.23</t>
  </si>
  <si>
    <t>0944785652</t>
  </si>
  <si>
    <t>4500179411-20</t>
  </si>
  <si>
    <t>ZB02692-10.29</t>
  </si>
  <si>
    <t>0944785666</t>
  </si>
  <si>
    <t>4500179411-30</t>
  </si>
  <si>
    <t>10/27 截SI</t>
  </si>
  <si>
    <t>ZB02624-10.25</t>
  </si>
  <si>
    <t>0944785667</t>
  </si>
  <si>
    <t>4500179411-40</t>
  </si>
  <si>
    <t>ZB02605-10.24</t>
  </si>
  <si>
    <t>0944785687</t>
  </si>
  <si>
    <t>4500179411-50</t>
  </si>
  <si>
    <t>10/25 交仓</t>
  </si>
  <si>
    <t>ZB02625R1-10.25</t>
  </si>
  <si>
    <t>0944785690</t>
  </si>
  <si>
    <t>4500179411-60</t>
  </si>
  <si>
    <t>10/18 交仓</t>
  </si>
  <si>
    <t>ZB02539-10.21</t>
  </si>
  <si>
    <t>0944785695</t>
  </si>
  <si>
    <t>4500179411-70</t>
  </si>
  <si>
    <t>ZB02606-10.24</t>
  </si>
  <si>
    <t>1627461 ALBERTA LTD C/O SHOPVILLE</t>
  </si>
  <si>
    <t>4500178548-30</t>
  </si>
  <si>
    <t>9/11UPC贴纸</t>
  </si>
  <si>
    <t>日期码格式：ZURU INC(BVI) 标准格式 日期：按实际生产日期
Packaging Info: 
77555GQ1：MA 3L B版加UPC贴纸
Remark: 出加拿大
Zuru验货.日期跟踪码：产品外包装及产品本身都必须有日期跟踪码，ZURU标准格式日期码</t>
  </si>
  <si>
    <t>Bella Tan</t>
  </si>
  <si>
    <t>THE HAMLEYS GROUP LTD</t>
  </si>
  <si>
    <t>HLL-PO-000015
760</t>
  </si>
  <si>
    <t>4500178312-40</t>
  </si>
  <si>
    <t>11/3 交仓</t>
  </si>
  <si>
    <t>日期码格式：ZURU INC(BVI) 标准格式 日期：按实际生产日期
Packaging Info: 
77555:MA 1L UPC最新包装，UPC：193052064264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*在CRD前1周提供指定格式的自检报告
* 大货样： 新款请在CRD前10天寄出每款2整套大货样到罗湖办公室7B Aaron Xia 收，翻单不用寄。"</t>
  </si>
  <si>
    <t>Aaron Xia</t>
  </si>
  <si>
    <t>96916-11.10</t>
  </si>
  <si>
    <t>4500178606-10</t>
  </si>
  <si>
    <t>带电池出货的产品所用到的电池需要符合欧洲电池新规(EU)2023-1542</t>
  </si>
  <si>
    <t>11/23 截SI</t>
  </si>
  <si>
    <t>警告语贴纸(翻单4500128658）</t>
  </si>
  <si>
    <t>日期码格式：ZURU INC(BVI) 标准格式 日期：按实际生产日期
Packaging Info: 77555GQ1:MA EAN 3L+警告语贴纸(翻单4500128658）
Remark: 1/ 工厂货号-客户货号-彩盒条码-外箱条码
77555GQ1-7223866-4894680033429-10193052064261
2/ 产品和包装要求无硼无香，包装不能含有PVC
3/ 如有微塑料，必须合规欧洲标准，闪粉也是微塑料的一种，目前仅接受三张方式1.去除，2.用可降解材料，和3. 永久封印在固体。
4/ 此订单有第三方验货, 77555验货样请用4500128658，
5.带电池出货的产品所用到的电池需要符合欧洲电池新规(EU)2023-1542；</t>
  </si>
  <si>
    <t>96991-11.21</t>
  </si>
  <si>
    <t>PO# 33036</t>
  </si>
  <si>
    <t>4500179366-20</t>
  </si>
  <si>
    <t>日期码格式：ZURU INC(BVI) 标准格式 日期：按实际生产日期
Packaging Info: 1. ZURU 标准日期码格式，
2. 无第三方测试和验货，ZURU 内部QC验货即可出货
Remark: 3. 优先 MA 1L UPC包装;
4. 纸箱印ZURU LOGO，出口美国；</t>
  </si>
  <si>
    <t>ZB02660-10.27</t>
  </si>
  <si>
    <r>
      <rPr>
        <sz val="11"/>
        <color rgb="FF1C05ED"/>
        <rFont val="宋体"/>
        <charset val="0"/>
      </rPr>
      <t>客户</t>
    </r>
    <r>
      <rPr>
        <sz val="11"/>
        <color rgb="FF1C05ED"/>
        <rFont val="Arial"/>
        <charset val="0"/>
      </rPr>
      <t>PO#474166
62</t>
    </r>
  </si>
  <si>
    <t>4500178874-10</t>
  </si>
  <si>
    <t>指定日期码：DG20251010</t>
  </si>
  <si>
    <t>彩色贴纸翻单4500152838</t>
  </si>
  <si>
    <t>日期码格式：ZURU INC(BVI) 标准格式 日期：2025-10-10
Packaging Info: 1)客版PDQ(翻单：4500152838)，最新版ZURU MA UPC包装(优先1L)，出口美国。如有说明书请使用ZURU MA说明书，优先放1L英语。
2)ZURU标准日期码格式：工厂城市缩写+生产年月日。此单指定日期码：DG20251010。
3)外箱箱唛正侧相邻两面粘贴产品彩色贴纸，每箱两张彩色贴纸, 彩色贴纸翻单4500152838。如侧唛位置放不下彩贴和唛头信息，可改为放两个正唛。无论是正唛+
侧唛或者是两个正唛，唛头信息和彩贴需放在同一个面。箱唛需排版给跟单确认。
4) 每个球贴一张客供防盗贴，贴在收缩膜上，防盗贴由跟单采购，供应商直接发货到工厂。防盗贴贴纸位置与PO#4500152838确认的位置一致。
Remark: 客户PO#47416662
客户SKU#1096263
1) Item#77555GQ7-S001
2) 此单无第三方验货+抽样测试，ZURU QC验货PASS后，跟单得到客户的approval之后方可安排出货
3)大货外箱材积绝对不可大于下述数据，材积只接受3%的变小；重量正负不得超过以下列出数据的5%，接受外箱以印章方式印上实际毛重。
大货外箱尺寸请保持： 21.3 x 11.9 x 29.8 cm(即8.39 x 4.69 x 11.73 inch)，材积必须不能大于0.2684CubeFeet（即0.0076CBM); 外箱毛重 1.5 LBS（即0.69 K
GS）。
4) 大货配比：
Item#77555GQ7-S001
S001-MINI BRANDS-HOME MINI BRANDS-SERIES 1-CAPSULE,6pcs/Gravity PDQ,6PCS/PDQ/CTN
UPC:193052064264
Contains UV Glue.
1FACING 6PCS/PDQ/CTN;1W*2D*3H=6PCS/PDQ
5) 客户Family Dollar不允许少数出货，必须按照PO上的数量出货，也不允许延期，否则会有罚款。
6) 客户要求:"产品和包装不能含有PFAS 物质以及1,4 dioxane",请确保产品可以过美国标准测试。
7) 任何产品包装和日期码的变更，在收到ZURU的订单后，不管是MA包装还是客版包装，都需要及时告知跟单并在生产前与跟单确认是否需要重新签板留样。ZURU验
货员验货以Family Dollar跟单寄给工厂的签板为准。如因工厂不及时告知变更而导致的无法出货，客诉或者罚款等，将保留对工厂追责的权利。请工厂务必重视和
配合，避免任何额外费用的产生。</t>
  </si>
  <si>
    <t>ZB02717-10.31</t>
  </si>
  <si>
    <t>4500179630-10</t>
  </si>
  <si>
    <t>10.24 截SI</t>
  </si>
  <si>
    <t>价格贴纸 (翻单，同4500132142)</t>
  </si>
  <si>
    <t>日期码格式：ZURU INC(BVI) 标准格式 日期：按实际生产日期
Packaging Info: 1. MA, UPC版包装，优先1L + 价格贴纸 (翻单，同4500132142). 出口美国。
Remark: 1.产品和包装上需要印刷tracking code信息且两者印刷的内容必须一致, 为ZURU常规格式。
2.ZURU QC 验货。</t>
  </si>
  <si>
    <t>ZB02564-10.23</t>
  </si>
  <si>
    <t>ZU25080702SG</t>
  </si>
  <si>
    <t>4500179037-10</t>
  </si>
  <si>
    <t>进口商贴纸翻单4500154572</t>
  </si>
  <si>
    <t xml:space="preserve">日期码格式：ZURU INC(BVI) 标准格式 日期：按实际生产日期
Packaging Info: MA UPC包装(优先1L)+1张进口商贴纸,贴纸图稿及位置图翻单如下
77555GQ1-4500154572
Remark: </t>
  </si>
  <si>
    <t>A96744-10.28</t>
  </si>
  <si>
    <t>CUS PO#12515</t>
  </si>
  <si>
    <t>4500179560-10</t>
  </si>
  <si>
    <t>10/24 截SI</t>
  </si>
  <si>
    <t>日期码格式：ZURU INC(BVI) 标准格式 日期：按实际生产日期
Packaging Info: 77584: MA-1L收缩膜(2个球各加一张白色空白贴纸覆盖条码)+客版3L PVC桶UPC彩卡(翻PO#4500137498)
Remark: *订单必须经过ZURU QC验货并且通过后方可出货。
*条码以订单显示为准 ，请安排生产前先核对 ，有问题请提出。
*此票转运到UK，需符合US法规要求</t>
  </si>
  <si>
    <t>Meyya Liu</t>
  </si>
  <si>
    <t>A96737-10.27</t>
  </si>
  <si>
    <t>CUS PO#12514</t>
  </si>
  <si>
    <t>4500179557-10</t>
  </si>
  <si>
    <t>A96736R1-10.27</t>
  </si>
  <si>
    <t>4500176175-10</t>
  </si>
  <si>
    <t>11/6 截SI</t>
  </si>
  <si>
    <t>9/29客供价格贴纸</t>
  </si>
  <si>
    <t>ZBO2829-11.5</t>
  </si>
  <si>
    <t>0947820104</t>
  </si>
  <si>
    <t>4500180340-10</t>
  </si>
  <si>
    <t>10/30 BV</t>
  </si>
  <si>
    <t>11/3 截SI</t>
  </si>
  <si>
    <t>10/11RFID</t>
  </si>
  <si>
    <t>ZBO2813-11.4</t>
  </si>
  <si>
    <t>4500179403-10</t>
  </si>
  <si>
    <t>11/15 截SI</t>
  </si>
  <si>
    <t>10/16客供价格贴纸</t>
  </si>
  <si>
    <t>ZB02922-11.15</t>
  </si>
  <si>
    <t>4500179403-20</t>
  </si>
  <si>
    <t>ROFU KINDERLAND SPIELWARENHANDELSGE</t>
  </si>
  <si>
    <t>4500180040-20</t>
  </si>
  <si>
    <t>11/11 截SI</t>
  </si>
  <si>
    <t>10/17客供价格贴纸</t>
  </si>
  <si>
    <t>日期码格式：ZURU INC(BVI) 标准格式 日期：按实际生产日期
Packaging Info: 
77555-S001: 最新MA 3L+5L警语EAN包装+客供价格贴纸+5收藏指南+9L 袋子
Remark: "1. 出口欧洲，微塑料需符合法规；
2. 所有电子产品身上需要加字唛，为ZURU FRANCE 地址 (如无电子产品/产品布标有此地址/产品太小无法增加，可忽略此信息)
ZURU FRANCE 33 rue Paul Meurice 75020 Paris,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</si>
  <si>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0948877816</t>
  </si>
  <si>
    <t>4500181074-10</t>
  </si>
  <si>
    <t>11/13 BV</t>
  </si>
  <si>
    <t>11/15 交仓</t>
  </si>
  <si>
    <t>10/16 RFID</t>
  </si>
  <si>
    <t>ZB02924-11.15</t>
  </si>
  <si>
    <t>0948877819</t>
  </si>
  <si>
    <t>4500181074-20</t>
  </si>
  <si>
    <t>0948877823</t>
  </si>
  <si>
    <t>4500181074-30</t>
  </si>
  <si>
    <t>11/26 截SI</t>
  </si>
  <si>
    <t>0948877827</t>
  </si>
  <si>
    <t>4500181074-40</t>
  </si>
  <si>
    <t>11/22 截SI</t>
  </si>
  <si>
    <t>0948877832</t>
  </si>
  <si>
    <t>4500181074-50</t>
  </si>
  <si>
    <t>0948877841</t>
  </si>
  <si>
    <t>4500181074-60</t>
  </si>
  <si>
    <t>11/25 截SI</t>
  </si>
  <si>
    <t>0948877845</t>
  </si>
  <si>
    <t>4500181074-70</t>
  </si>
  <si>
    <t>12/1 截SI</t>
  </si>
  <si>
    <t>218139630 DC
802</t>
  </si>
  <si>
    <t>4500179587-70</t>
  </si>
  <si>
    <t>218139628 DC
086</t>
  </si>
  <si>
    <t>4500179587-80</t>
  </si>
  <si>
    <t>4500175911-30</t>
  </si>
  <si>
    <t>客人要求去掉水果碗以及里面的五个小配件(翻PO#4500160378）</t>
  </si>
  <si>
    <t>警告语地址贴纸翻单160378</t>
  </si>
  <si>
    <t>日期码格式：ZURU INC(BVI) 标准格式 日期：按实际生产日期
Packaging Info: 
3. 77555GQ2: MA B3L EAN版收缩膜+收缩膜和纸袋上和UV胶警告语都翻译成瑞典芬兰爱沙尼亚语贴在收缩膜上/MADE IN CHINA翻译成瑞典芬兰爱沙尼亚语言/E-Mail:
care@zuru.com/ZURU Denmark地址做成一张贴纸(贴纸和位置图翻PO#4500160378)+MA 9L纸袋+MA B5L(23L warning)收藏指南+MA 23L说明书+MA Mini+home+UV+GL_B5
L版+MA B3L PDQ
---77555 客人要求去掉水果碗以及里面的五个小配件(翻PO#4500160378）
Remark
*. 包装如含PVC,请改为PET并第一时间通知跟单
*. 产品/包装要求无硼无香，出欧洲，微塑料需合规。
*.带电池出货的产品所用到的电池需要符合欧洲电池新规(EU) 2023-1542
*.有胶袋的产品：要求产品的胶袋厚度要大于等于0.05mm
*.关于贴纸，如果贴纸位置图的包装版本与大货不一致，请工厂第一时间提前提出。跟单会重新调整确认是否更新贴纸或调整位置图
*.产品/包装不含PFAS成分
*.产品条码如下: 请先检查条码是否正确再安排做货，如有问题请告知
ZURU ITEM#&lt;(&gt;&amp;&lt;)&gt;EAN
77555GQ2-S002:4894680033429</t>
  </si>
  <si>
    <t>97053-11.28</t>
  </si>
  <si>
    <t>CUS PO#12449</t>
  </si>
  <si>
    <t>4500180683-10</t>
  </si>
  <si>
    <t>日期码格式：ZURU INC(BVI) 标准格式 日期：按实际生产日期
Packaging Info: 最新MA-1L包装+客版1L PDQ(翻PO#4500164261)；按ZURU标准配比
Remark: *订单必须经过ZURU QC验货并且通过后方可出货。
*条码以订单显示为准 ，请安排生产前先核对 ，有问题请提出。
*此票转运到UK，需符合US法规要求</t>
  </si>
  <si>
    <t>Savannah Liang</t>
  </si>
  <si>
    <t>77555GQ3-S003-1L</t>
  </si>
  <si>
    <t>0950689027</t>
  </si>
  <si>
    <t>4500181295-10</t>
  </si>
  <si>
    <t>10/29RFID</t>
  </si>
  <si>
    <t>ZB02923-11.15</t>
  </si>
  <si>
    <t>0950689032</t>
  </si>
  <si>
    <t>4500181295-20</t>
  </si>
  <si>
    <t>0950689038</t>
  </si>
  <si>
    <t>4500181295-30</t>
  </si>
  <si>
    <t>0950689055</t>
  </si>
  <si>
    <t>4500181295-40</t>
  </si>
  <si>
    <t>0950689057</t>
  </si>
  <si>
    <t>4500181295-50</t>
  </si>
  <si>
    <t>0950689058</t>
  </si>
  <si>
    <t>4500181295-60</t>
  </si>
  <si>
    <t>0950689061</t>
  </si>
  <si>
    <t>4500181295-70</t>
  </si>
  <si>
    <t>GLOBUS LOGISTIK GMBH AND CO KG</t>
  </si>
  <si>
    <t>10357170 10357227</t>
  </si>
  <si>
    <t>4500180582-20</t>
  </si>
  <si>
    <t>11/28 截SI</t>
  </si>
  <si>
    <t>10/17外箱产品图片贴纸</t>
  </si>
  <si>
    <t>日期码格式：ZURU INC(BVI) 标准格式 日期：按实际生产日期
Packaging Info:
77555GQ1-S002：最新MA B版3L+5L 警语EAN收缩膜，MA B版5L收藏指南， MA B版 3L PDQ
Remark: 1. 此单出德国，需准时出货，微塑料需符合法规；无须客户第三方验货但是需要在11/14提供验货图片(含不良图）。待客人放货后才能安排走货。
2. 外箱正唛需要贴产品图片贴纸
3. 外箱印4面-2*正唛+2*侧唛
4. 一个外箱里超过一个PDQ- 外箱上无需印GTIN 条码 / 一个外箱里只有一个PDQ- 外箱上印GTIN 条码
5. 需要在货期前一个月安排样品给客户评估（非测试，包装无要求）
6. 所有出往欧洲订单的电子产品需增加一张客版 B版 WEEE声明说明书，区分带电池(WEEE 带电池走货 B版 通用30L 说明书)和不带电池版本(WEEE 不带电池走货
B版 通用30L 说明书)
7.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8. 所有出往GAS市场(德国/奥地利/瑞士)订单，化学品需无硼无香版本。</t>
  </si>
  <si>
    <t>Nicole Ye</t>
  </si>
  <si>
    <t>97025-11.26</t>
  </si>
  <si>
    <t>B0CPQTBYTJ</t>
  </si>
  <si>
    <t>4500181253-10</t>
  </si>
  <si>
    <t>11/18 截Si</t>
  </si>
  <si>
    <t>日期码格式：ZURU INC(BVI) 标准格式 日期：按实际生产日期
Packaging Info: #77584:2PK 77555入PVC圆桶，77555 MA 1L不带UPC， 3L铜版纸图稿跟回PO#4500167369；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</si>
  <si>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ZB02936-11.17</t>
  </si>
  <si>
    <t>DSIEA26-004</t>
  </si>
  <si>
    <t>4500181032-40</t>
  </si>
  <si>
    <t>27KJQ3</t>
  </si>
  <si>
    <t>4500179907-10</t>
  </si>
  <si>
    <t>产品日期码：DOLGEN31328302L25 （打在球壳上）</t>
  </si>
  <si>
    <t>11/20交仓</t>
  </si>
  <si>
    <t>10/10进口商贴纸</t>
  </si>
  <si>
    <t>日期码格式：DOLLAR GENERAL 格式日期码 日期：
Packaging Info: 1.包装：MA UPC 1L包装+进口商贴纸（跟单邮件提供）+客版PDQ 1L(8pcs/GQ)，翻4500164261。 如有说明书或者指南，优先使用ZURUMA 1L的版本。
Remark: 1.包装：MA UPC 1L包装+进口商贴纸（跟单邮件提供）+客版PDQ 1L(8pcs/GQ)，翻4500164261。 如有说明书或者指南，优先使用ZURUMA 1L的版本。
客户要求： "产品和包装不能含有PFAS 物质以及1,4 dioxane" 客户指定实验室做测试，请确保产品可以过美国标准ASTM F963-23测试。
大货外箱必须是双坑材质。
2.日期码：产品和包装上必须有客版格式日期码。
进口商贴纸上已印有客版日期码，大货前需核对好这些信息，包装无需额外打ZURU日期码了。但是产品上需打客版日期码。
(1) 包装日期码（已印在进口商贴纸那里，无需额外添加），内容如 31328302L25
(2)产品日期码：DOLGEN31328302L25 （打在球壳上）
（3）UPC条形码：193052064264
3. 无价贴。
4. 无样板
5. 无第三方验货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下述数据，材积只接受3%的变小；重量正负不得超过以下列出数据的5%，接受外箱以印章方式印上实际毛重。大货外箱材积必须不能大于2.37Cube Feet(0.067cbm);
外箱毛重12.7LBS。如有变化，请收单后2周内告知跟单评估是否可行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内袋需要警示语，警示语内容为以下，内袋打孔，并用胶纸封口，因客户以内袋为单位往每家店分配。封住内袋口防止产品散落出来。内袋翻4500164261。
WARNING: TO AVOID DANGER OF SUFFOCATION, KEEP THIS BAG AWAY FROM BABIES AND CHILDREN. DO NOT USE IN CRIBS, BEDS, STROLLERS OR PLAY PENS. THIS B
AG IS NOT A TOY.</t>
  </si>
  <si>
    <t>77555GQ3-S002-PKC-4</t>
  </si>
  <si>
    <t>WALGREENS CO.</t>
  </si>
  <si>
    <t>4500179548-10</t>
  </si>
  <si>
    <t>10/29抽板20%数量</t>
  </si>
  <si>
    <t>9/17 WIC贴纸+ PDQ折页 （同PO 4500152753）</t>
  </si>
  <si>
    <t>日期码格式：ZURU INC(BVI) 标准格式 日期：10-28-2025
Packaging Info: 此单20%数量需要在10/28完成，10/29抽板测试，测试通过后才可以出货
Remark: 客版1L PDQ + MA 1L包装 + WIC贴纸（WIC#744432）+ MA 收藏指南 + PDQ折页 （同PO 4500152753）
产品和包装上面要有ZURU 标准格式TRACKING CODE， DG20251028</t>
  </si>
  <si>
    <t>4500179548-20</t>
  </si>
  <si>
    <t>4500179548-30</t>
  </si>
  <si>
    <t>4500179548-40</t>
  </si>
  <si>
    <t>4500179548-50</t>
  </si>
  <si>
    <t>4500179548-60</t>
  </si>
  <si>
    <t>4500179548-70</t>
  </si>
  <si>
    <t>4500179548-80</t>
  </si>
  <si>
    <t>4500179548-90</t>
  </si>
  <si>
    <t>4500176581-20</t>
  </si>
  <si>
    <t>11/29 截SI</t>
  </si>
  <si>
    <t>10/16 客供价格贴纸</t>
  </si>
  <si>
    <t>5ID1Y4XZ</t>
  </si>
  <si>
    <t>4500181602-160</t>
  </si>
  <si>
    <t>11/24 交仓</t>
  </si>
  <si>
    <t>10/31 SSCC LABEL+空白贴纸翻单4500132623+英法双语贴纸翻单4500166364</t>
  </si>
  <si>
    <t>97024-11.26</t>
  </si>
  <si>
    <t>3IRCRO7Y</t>
  </si>
  <si>
    <t>4500181602-170</t>
  </si>
  <si>
    <t>31HY34KN</t>
  </si>
  <si>
    <t>4500181602-180</t>
  </si>
  <si>
    <t>8BIKKGEQ</t>
  </si>
  <si>
    <t>4500181602-190</t>
  </si>
  <si>
    <t>8WHHH8QF</t>
  </si>
  <si>
    <t>4500181602-200</t>
  </si>
  <si>
    <t>51GHO4SK</t>
  </si>
  <si>
    <t>4500181601-100</t>
  </si>
  <si>
    <t>日期码格式：ZURU INC(BVI) 标准格式 日期：按实际生产日期
Packaging Info: 
#77584：2PK MA 3L-B版本#77555入PVC圆桶，空白贴纸覆盖EAN条码，空白贴纸跟返单4500132623， 3L铜版纸图稿跟Amazon UK/EU PO 4500134367， 铜版纸需要加
英法双语贴纸，英法双语贴纸跟翻单#4500166364；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</si>
  <si>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97023-11.26</t>
  </si>
  <si>
    <t>8DX3OX2R</t>
  </si>
  <si>
    <t>4500181601-110</t>
  </si>
  <si>
    <t>7FZJVTEZ</t>
  </si>
  <si>
    <t>4500181601-120</t>
  </si>
  <si>
    <t>7BJ1XXHP</t>
  </si>
  <si>
    <t>4500181601-130</t>
  </si>
  <si>
    <t>792Q39PU</t>
  </si>
  <si>
    <t>4500181601-140</t>
  </si>
  <si>
    <t>555ZVCIO</t>
  </si>
  <si>
    <t>4500181601-150</t>
  </si>
  <si>
    <t>5PYHC1KD</t>
  </si>
  <si>
    <t>4500181601-160</t>
  </si>
  <si>
    <t>5K9UTZTH</t>
  </si>
  <si>
    <t>4500181601-170</t>
  </si>
  <si>
    <t>0953880053</t>
  </si>
  <si>
    <t>4500182808-10</t>
  </si>
  <si>
    <t>12/1 交仓</t>
  </si>
  <si>
    <t>11/6RFID</t>
  </si>
  <si>
    <t>0953880054</t>
  </si>
  <si>
    <t>4500182808-20</t>
  </si>
  <si>
    <t>11/29 交仓</t>
  </si>
  <si>
    <t>0953880056</t>
  </si>
  <si>
    <t>4500182808-30</t>
  </si>
  <si>
    <t>0953880058</t>
  </si>
  <si>
    <t>4500182808-40</t>
  </si>
  <si>
    <t>0953880060</t>
  </si>
  <si>
    <t>4500182808-50</t>
  </si>
  <si>
    <t>11/24 BV</t>
  </si>
  <si>
    <t>11/25 截仓</t>
  </si>
  <si>
    <t>0953880061</t>
  </si>
  <si>
    <t>4500182808-60</t>
  </si>
  <si>
    <t>0953880066</t>
  </si>
  <si>
    <t>4500182808-70</t>
  </si>
  <si>
    <t>Amazon DE:
8A5LN1RH</t>
  </si>
  <si>
    <t>4500180750-50</t>
  </si>
  <si>
    <t>77555-S004-MB</t>
  </si>
  <si>
    <t>迷你房子1pcs/邮包盒*24/箱</t>
  </si>
  <si>
    <t>12/9 入仓</t>
  </si>
  <si>
    <t>空白外箱（加印带Zuru字样的最新logo，除了邮包盒直接做外箱的产品），MADE IN CHINA 外箱只印一正一侧。</t>
  </si>
  <si>
    <t>11/6 SSCC LABEL</t>
  </si>
  <si>
    <t>日期码格式：ZURU INC(BVI) 标准格式 日期：按实际生产日期
Packaging Info: Amazon UK(71109D/77515/9543AE)/DE(77555/9543E)/FR(92104H/9543AE)
4. 77555: 1pc/mailbox, 24mailboxes/CTN; MA 3L (5L WARNING, EAN#) B收缩膜+MA 5L (23L warning) B 收藏指南+MA 其他最新配套包装+客版邮包盒；
6. 验货时间不迟于2025/12/1.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</si>
  <si>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CUS PO#12113</t>
  </si>
  <si>
    <t>4500183147-10</t>
  </si>
  <si>
    <t>指定日期码: DG20251120</t>
  </si>
  <si>
    <t>日期码格式：ZURU INC(BVI) 标准格式 日期：
Packaging Info: 最新MA-3L EAN包装+客版1L PDQ(翻PO#4500164261)；按ZURU标准配比
Remark: *包装日期码按ZURU格式即可, 见指定日期码: DG20251120 (工厂需复核生产地名缩写是否正确)
*订单出英国，请注意检查产品及包装应带UKCA图标（14+产品除外），包装显示ZURU UK LTD地址信息，QC部门请查核，如有问题与跟单确认
*订单必须经过ZURU QC验货并且通过后方可出货。
*条码以订单显示为准 ，请安排生产前先核对 ，有问题请提出。
*微塑料需符合欧洲标准，否则不合法规会有客诉产生</t>
  </si>
  <si>
    <t>年存</t>
  </si>
  <si>
    <t>4500182703-130</t>
  </si>
  <si>
    <t>12/3 出货</t>
  </si>
  <si>
    <t>11/11客供价格贴纸</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</si>
  <si>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</si>
  <si>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4500182703-160</t>
  </si>
  <si>
    <t>4500182987-10</t>
  </si>
  <si>
    <t>有第三方验货</t>
  </si>
  <si>
    <t>12/20 交仓</t>
  </si>
  <si>
    <t>日期码格式：ZURU INC(BVI) 标准格式 日期：按实际生产日期
Packaging Info: 77555GQ1:MA EAN 3L+警告语贴纸(翻单4500128658）
Remark: 1/ 工厂货号77555GQ1-客户货号7223866-彩盒条码4894680033429-外箱条码10193052064261
2/ 产品和包装要求无硼无香，包装不能含有PVC
3/ 如有微塑料，必须合规欧洲标准，闪粉也是微塑料的一种，目前仅接受三张方式1.去除，2.用可降解材料，和3. 永久封印在固体。
4/ 此订单有第三方验货, 77555验货样请用4500178606</t>
  </si>
  <si>
    <t>4500183542-10</t>
  </si>
  <si>
    <t>日期码格式：ZURU INC(BVI) 标准格式 日期：按实际生产日期
Packaging Info: 77555GQ1:MA EAN 3L+警告语贴纸(翻单4500128658）
Remark: 1/ 工厂货号77555GQ1-客户货号7223866-彩盒条码4894680033429-外箱条码10193052064261；
2/ 产品和包装要求无硼无香，包装不能含有PVC
3/ 如有微塑料，必须合规欧洲标准，闪粉也是微塑料的一种，目前仅接受三张方式1.去除，2.用可降解材料，和3. 永久封印在固体。
4/ 此订单有第三方验货, 77555验货样请用4500178606，77711验货样用于4500162231</t>
  </si>
  <si>
    <t>4500176094-20</t>
  </si>
  <si>
    <t>10/23 进口商贴纸+UPC贴纸</t>
  </si>
  <si>
    <t>日期码格式：ZURU INC(BVI) 标准格式 日期：按实际生产日期
Packaging Info:
77555GQ2:MA 多语EAN包装+进口商贴纸+UPC贴纸+箱唛
Remark: 进口商贴纸内容会显示日期码为：2025-12，包装/产品/外箱可按ZURU标准日期码，不需要跟回进口商贴纸上的日期码</t>
  </si>
  <si>
    <t>97176-12.10</t>
  </si>
  <si>
    <t>25-1071942JUS</t>
  </si>
  <si>
    <t>4500181141-30</t>
  </si>
  <si>
    <t>11/10 进口商贴纸+UPC贴纸</t>
  </si>
  <si>
    <t>日期码格式：ZURU INC(BVI) 标准格式 日期：按实际生产日期
Packaging Info:77555GQ2:MA 多语EAN包装+进口商贴纸+UPC贴纸+箱唛
Remark: 进口商贴纸内容会显示日期码为：2025-12，包装/产品/外箱可按ZURU标准日期码，不需要跟回进口商贴纸上的日期码</t>
  </si>
  <si>
    <t>97180-12-10</t>
  </si>
  <si>
    <t>Marshalls
PO#533156,SKU
#892290
DC#881-204PCS
,
DC#884-156PCS
,
DC#886-240PCS
,
DC#887-192PCS
,
DC#888-204PCS</t>
  </si>
  <si>
    <t>4500183797-70</t>
  </si>
  <si>
    <t>12/9装柜</t>
  </si>
  <si>
    <t>11/24价格贴纸</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</si>
  <si>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</si>
  <si>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Emily Wu</t>
  </si>
  <si>
    <t xml:space="preserve"> TJX COMPANIES, INC</t>
  </si>
  <si>
    <t>TJ MAXX
PO#533249,SKU
#170710
DC#891-264PCS
,
DC#894-180PCS
,
DC#896-288PCS
,
DC#897-228PCS
,
DC#898-240PCS</t>
  </si>
  <si>
    <t>4500183798-70</t>
  </si>
  <si>
    <t>0956611173</t>
  </si>
  <si>
    <t>4500184465-10</t>
  </si>
  <si>
    <t>12/10 BV</t>
  </si>
  <si>
    <t>11/20 RFID</t>
  </si>
  <si>
    <t>28JLC2
DC 96000</t>
  </si>
  <si>
    <t>4500187121-30</t>
  </si>
  <si>
    <t>77555SLB-S003</t>
  </si>
  <si>
    <t>迷你房子48PCS/箱*15/SLB</t>
  </si>
  <si>
    <t>取消单4500181787/182514/181793/183277改下新单4500187121打slip sheet</t>
  </si>
  <si>
    <t>12/9  出货</t>
  </si>
  <si>
    <t>箱唛：翻4500176962</t>
  </si>
  <si>
    <t>日期码格式：DOLLAR GENERAL 客日期码 日期：
Packaging Info: 客版收缩膜+客版PDQ，打纸滑托盘SLIP SHEET出货。
Remark: 此单是以下四张FOB订单的转单，因转单后客户要求出货加纸滑托盘SLIP SHEET，我们将以下四张订单删除，产品spec做了更新。 但是产品+外箱还是用这四单的物
料。
4500181787
4500181793
4500182514
4500183277
改物料后的item号是：
#77555GQ3-S002-PKC 改为
#77555SLB-S003-MINI BRANDS-HOME-SERIES 1-CAPSULE,8PCS/GRAVITY PDQ/POLYBAG,48PCS/6POLYBAG/CTN,720PCS/15CTN/SLIP SHEET
托盘上打的产品是4500181787,4500181793,4500182514,4500183277 # 77555GQ3-S002-PKC ，因托盘需要整数，此款原订单数量是68064pcs，改打托后最终数量更新
为67680pcs（共94个托），原单余数的呆滞料有384pcs，后续如果有订单不做第三方的前提下可以消耗掉。
特别注意： 此款客户分了21个DC的数量下单，整柜到美国客户CIC仓库后需要以整托方式分发到21个DC，请根据订单所下行项目数量以DC为单位分别打托，客户不接
受混款以及混DC打托。我们会邮件提供每个DC的托盘贴纸给工厂进行标识区分出每个DC。
稍后邮件发送打slip sheet的loading 方案图。
打托注意事项：
1. DG客户slip sheet尺寸1219.2x1016x1219.2mm
,,长度Length: 48 inches
,,宽度Width: 40 inches
,,高度Height: Not explicitly specified for pallets; slip sheet builds are typically double stacked to about 48 inches (4 feet) tall 未明确指定托
盘；薄板建筑通常是双层堆叠，大约48英寸（4英尺）高
,,托盘等级Pallet Grade: No specific grade required, but wood pallets must comply with ISPM 15 (treated and officially marked) 没有特定的等级要求
，但木托盘必须符合ISPM 15（处理和正式标记）。
,,突出部分Overhang: Not allowed—product must fit entirely within pallet footprint 不允许-产品必须完全适合托盘的空间。
,,装载稳定性Load Stability: Loads must be stable and secure for handling and transport货物必须稳定、安全，便于搬运和运输
,,All pallets must be labeled with the Dollar General Purchase Order number and Dollar General destination distribution center. If cartons are
floor loaded, the PO should be listed on each carton.
,, 所有的托盘必须贴上DG采购订单号和DG目的地配送中心的标签。
,,我们计划是40HQ出货，客户允许一个柜子堆叠2层，但是2层中间需要加一个保护片。</t>
  </si>
  <si>
    <t>无bom</t>
  </si>
  <si>
    <t>已下</t>
  </si>
  <si>
    <t>28JLD7
DC 96590</t>
  </si>
  <si>
    <t>4500187121-60</t>
  </si>
  <si>
    <t>28JLC6
DC 96100</t>
  </si>
  <si>
    <t>4500187121-90</t>
  </si>
  <si>
    <t>28JLD3
DC 96300</t>
  </si>
  <si>
    <t>4500187121-120</t>
  </si>
  <si>
    <t>28JLF4
DC96930</t>
  </si>
  <si>
    <t>4500187121-150</t>
  </si>
  <si>
    <t>28JLD9
DC 96700</t>
  </si>
  <si>
    <t>4500187121-180</t>
  </si>
  <si>
    <t>28JLF0
DC 96800</t>
  </si>
  <si>
    <t>4500187121-210</t>
  </si>
  <si>
    <t>28JLD6
DC 96570</t>
  </si>
  <si>
    <t>4500187121-240</t>
  </si>
  <si>
    <t>28JLD5
DC 96540</t>
  </si>
  <si>
    <t>4500187121-270</t>
  </si>
  <si>
    <t>28JLC9
DC 96140</t>
  </si>
  <si>
    <t>4500187121-300</t>
  </si>
  <si>
    <t>28JLF5
DC 96970</t>
  </si>
  <si>
    <t>4500187121-330</t>
  </si>
  <si>
    <t>28JLD8
DC 96600</t>
  </si>
  <si>
    <t>4500187121-360</t>
  </si>
  <si>
    <t>28JLF1
DC 96900</t>
  </si>
  <si>
    <t>4500187121-390</t>
  </si>
  <si>
    <t>28JLC8
DC 96130</t>
  </si>
  <si>
    <t>4500187121-420</t>
  </si>
  <si>
    <t>28JLC7
DC 96120</t>
  </si>
  <si>
    <t>4500187121-450</t>
  </si>
  <si>
    <t>28JLD0
DC 96150</t>
  </si>
  <si>
    <t>4500187121-480</t>
  </si>
  <si>
    <t>28JLD1
DC 96160</t>
  </si>
  <si>
    <t>4500187121-510</t>
  </si>
  <si>
    <t>28JLD4
DC 96500</t>
  </si>
  <si>
    <t>4500187121-540</t>
  </si>
  <si>
    <t>28JLF2
DC 96910</t>
  </si>
  <si>
    <t>4500187121-570</t>
  </si>
  <si>
    <t>28JLF3
DC 96920</t>
  </si>
  <si>
    <t>4500187121-600</t>
  </si>
  <si>
    <t>28JLD2
DC 96170</t>
  </si>
  <si>
    <t>4500187121-630</t>
  </si>
  <si>
    <t>4500179539-120</t>
  </si>
  <si>
    <t>UPC贴纸+进口商贴纸 贴纸翻单PO4500160573</t>
  </si>
  <si>
    <t>日期码格式：LOTDGYYYYMMDD 日期：按实际生产日期
Packaging Info: 
10. 77555GQ2: MA 3L EAN包装+UPC条码贴纸+MA 3L PDQ包装+MA 多语收藏指南+进口商贴纸+箱唛，贴纸翻单PO4500160573
Remark: 1：客版日期码要求：LOT+ZURU标准日期码格式。东莞生产的格式：LOTDGYYYYMMDD, DG是东莞拼音首字母，YYYYMMDD是实际的年月日
2. 
3. 此单有第三方监柜，至少多备一套完整的物料用于监柜，请多备料。
4. WM墨西哥防霉的新要求:货物必须在出货主箱和集装箱中按要求放置干燥剂，干燥剂指定品牌干霸
77555GQ2：每箱需放置6小包干燥剂, 每包重2-3g
5. 如走柜货等loading plan 确认后再通知集装箱干燥剂数量
此单会和其他工厂的产品合并出4*40HC，每个HC需要放置20包干燥剂，每包干燥剂1KG</t>
  </si>
  <si>
    <t>MIGROS-GENOSSENSCHAFTS-BUND</t>
  </si>
  <si>
    <t>瑞士</t>
  </si>
  <si>
    <t>4500185407-10</t>
  </si>
  <si>
    <t>日期码格式：ZURU INC(BVI) 标准格式 日期：按实际生产日期
Packaging Info: 77555GQ1: 最新MA 3L+5L警语EAN包装+5收藏指南+9L 袋子+MA PDQ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</si>
  <si>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Winnie Zhong</t>
  </si>
  <si>
    <t>AMAZON EU SARL, NDL DEUTSCHLAND</t>
  </si>
  <si>
    <t>Amazon DE:
8QEPGNJR</t>
  </si>
  <si>
    <t>4500183904-10</t>
  </si>
  <si>
    <t>12/29 入仓   SSCC label将于2025/11/24提供</t>
  </si>
  <si>
    <t>折叠贴纸翻单PO#4500177457+10/29 防伪贴纸+11/24 SSCC LABEL</t>
  </si>
  <si>
    <t>日期码格式：ZURU INC(BVI) 标准格式 日期：按实际生产日期
Packaging Info: Amazon UK(77673)/DE(77555/92104H)
2. 77555：1pc/mailbox, 24mailboxes/CTN; MA 3L (5L WARNING, EAN#) B收缩膜+MA 5L (23L warning) B 收藏指南+MA 其他最新配套包装+客版邮包盒(参考翻单P
O#4500180750)；
4. 最迟验货不得晚于2025/12/19;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</si>
  <si>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WALMART CENTRAL AMERICA-HN</t>
  </si>
  <si>
    <t>4500184422-80</t>
  </si>
  <si>
    <t>PO4500184399的item数量合并到PO4500184422</t>
  </si>
  <si>
    <t>UPC贴纸+进口商贴纸翻单PO4500158302</t>
  </si>
  <si>
    <t>日期码格式：ZURU INC(BVI) 标准格式 日期：按实际生产日期
Packaging Info: 
7. 77555GQ2：MA 3L EAN包装+UPC贴纸+MA 3L PDQ包装+MA多语收藏指南+进口商贴纸+箱唛，贴纸翻单PO4500158302
Remark: 1.请注意产品包装条形码必须是UPC
2.无第三方验货</t>
  </si>
  <si>
    <t>WALMART CENTRAL AMERICA-CR</t>
  </si>
  <si>
    <t>4500184316-80</t>
  </si>
  <si>
    <t>1/1 截SI</t>
  </si>
  <si>
    <t>日期码格式：ZURU INC(BVI) 标准格式 日期：按实际生产日期
Packaging Info:
7. 77555GQ2：MA 3L EAN包装+UPC贴纸+MA 3L PDQ包装+MA多语收藏指南+进口商贴纸+箱唛，贴纸翻单PO4500158302
Remark: 1.请注意产品包装条形码必须是UPC
2.无第三方验货</t>
  </si>
  <si>
    <t>WALMART CENTRAL AMERICA-GT</t>
  </si>
  <si>
    <t>4500184355-80</t>
  </si>
  <si>
    <t>11/4 截SI</t>
  </si>
  <si>
    <t>2ZA5E43L</t>
  </si>
  <si>
    <t>4500184839-60</t>
  </si>
  <si>
    <t>12/21 交仓</t>
  </si>
  <si>
    <t>11/26 SSCC LABEL（客供贴纸)+空白贴纸跟返单4500132623+英法双语贴纸跟翻单#4500166364</t>
  </si>
  <si>
    <t>2Q6RTN3O</t>
  </si>
  <si>
    <t>4500184839-70</t>
  </si>
  <si>
    <t>7LNT97IM</t>
  </si>
  <si>
    <t>4500184839-80</t>
  </si>
  <si>
    <t>6CF9EZUB</t>
  </si>
  <si>
    <t>4500184839-90</t>
  </si>
  <si>
    <t>2NUSMNHW</t>
  </si>
  <si>
    <t>4500184839-100</t>
  </si>
  <si>
    <t>285EEF9X</t>
  </si>
  <si>
    <t>4500184839-110</t>
  </si>
  <si>
    <t>ZMPO251050</t>
  </si>
  <si>
    <t>ZMPO251050-20</t>
  </si>
  <si>
    <t>20套散件</t>
  </si>
  <si>
    <t>Remark：大货最新版本/只需要齐全套散件，. 每款散件不要用纸袋子装，用透明塑胶袋装即可/麻烦用胶袋分装好一套为一袋；
备注：收到样品订单后尽快安排 ，注意样板品质质量要求要高于大货品质要求 ，送货时必须要附带送货单(没有送货单和QC检验合格报告的仓库一律拒绝收货)，请知悉，谢谢！</t>
  </si>
  <si>
    <t>PR􀃉NATAL RETAIL GROUP ASIA PACIFIC</t>
  </si>
  <si>
    <t>4500183322-10</t>
  </si>
  <si>
    <t>12/17 SGS</t>
  </si>
  <si>
    <t>1/31 截SI  已出样板</t>
  </si>
  <si>
    <t>11/24 进口商折叠贴纸+希腊语警语贴纸+产品贴纸</t>
  </si>
  <si>
    <t>日期码格式：LOT2551 日期：
Packaging Info: 1. 77555GQ1: 最新MA 3L EAN收缩膜+一张进口商折叠贴纸（含希腊警语+意大利环保标）+一张希腊语警语贴纸（贴在收藏指南上）+一张产品贴纸+最新MA 3L PDQ
Remark: 1.RATIO 同MA 一致。
2.大货样品2套/item，用于客人验货签板。验货后还会抽办1套/item，请多备料。
3.客人日期码：LOT2551，包装（含收缩膜等）/产品/外箱 请保持一致。
4.产品均符合EU微塑料法规要求：不能含有微塑料/闪粉
5. SMASHERS 或含Slime产品，所有化合物使用无硼版本出意大利。
6. 本订单所有 具有 baby items / assorted items 的款式，零售包装上都要用 母 EAN;
7. 此客户需要第三方验货，请在约三方验货前必须PASS ZURU验货。</t>
  </si>
  <si>
    <t>Christine He</t>
  </si>
  <si>
    <t>DISTRIBUIDORA LIVERPOOL S.A DE C.V.</t>
  </si>
  <si>
    <t>4500182578-80</t>
  </si>
  <si>
    <t>11/28 UPC贴纸+进口商贴纸+12/1价标贴纸（客供）</t>
  </si>
  <si>
    <t>日期码格式：ZURU INC(BVI) 标准格式 日期：按实际生产日期
Packaging Info: 77555GQ2:MA 多语 EAN 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</si>
  <si>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4500177857-50</t>
  </si>
  <si>
    <t>日期码格式：ZURU INC(BVI) 标准格式 日期：按实际生产日期
Packaging Info:77555TQ2:MA 多语EAN包装+UPC贴纸+进口商贴纸+价标贴纸+箱唛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</si>
  <si>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TJ MAXX
PO#533273,SKU
#170621
DC#891-276PCS
,
DC#894-204PCS
,
DC#896-156PCS
,
DC#897-312PCS
,
DC#898-252PCS</t>
  </si>
  <si>
    <t>4500183802-40</t>
  </si>
  <si>
    <t>12/20 装柜</t>
  </si>
  <si>
    <t>Marshalls
PO#533170,SKU
#892202
DC#881-408PCS
,
DC#884-324PCS
,
DC#888-264PCS</t>
  </si>
  <si>
    <t>4500183801-40</t>
  </si>
  <si>
    <t>12/31 截SI</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</si>
  <si>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分3-5个DC出货，每款产品每个DC的箱唛资料不同。具体分DC数量，请参考后面行项目备注。
 3. ZURU QC验货。</t>
  </si>
  <si>
    <t>4500185190-10</t>
  </si>
  <si>
    <t>WIC贴纸翻单+ PDQ折页 （同PO 4500152753）</t>
  </si>
  <si>
    <t>日期码格式：ZURU INC(BVI) 标准格式 日期：12-18-2025
Packaging Info: 客版1L PDQ + MA 1L包装 + WIC贴纸（WIC#744432, 同PO4500179548）+ MA 收藏指南 + PDQ折页 （同PO 4500152753）
Remark: 产品和包装上面要有ZURU 标准格式TRACKING CODE， DG20251218</t>
  </si>
  <si>
    <t>4500185190-20</t>
  </si>
  <si>
    <t>4500184377-10</t>
  </si>
  <si>
    <t>12/1价格贴纸</t>
  </si>
  <si>
    <t>日期码格式：ZURU INC(BVI) 标准格式 日期：按实际生产日期
Packaging Info:
Remark: 1. Cus Item
#77584：MA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</si>
  <si>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0959970250</t>
  </si>
  <si>
    <t>4500186197-10</t>
  </si>
  <si>
    <t>12/22 BV</t>
  </si>
  <si>
    <t>1/5截SI</t>
  </si>
  <si>
    <t>12/1 RFID</t>
  </si>
  <si>
    <t>0959970260</t>
  </si>
  <si>
    <t>4500186197-20</t>
  </si>
  <si>
    <t>0959970267</t>
  </si>
  <si>
    <t>4500186197-30</t>
  </si>
  <si>
    <t>1/9 截SI</t>
  </si>
  <si>
    <t>0959970270</t>
  </si>
  <si>
    <t>4500186197-40</t>
  </si>
  <si>
    <t>12/22 交仓</t>
  </si>
  <si>
    <t>0959970272</t>
  </si>
  <si>
    <t>4500186197-50</t>
  </si>
  <si>
    <t>0959970283</t>
  </si>
  <si>
    <t>4500186197-60</t>
  </si>
  <si>
    <t>12/29 截SI</t>
  </si>
  <si>
    <t>4500184791-150</t>
  </si>
  <si>
    <t>12/3进口商贴纸+UPC贴纸+12/2外箱贴纸</t>
  </si>
  <si>
    <t>日期码格式：ZURU INC(BVI) 标准格式 日期：按实际生产日期
Packaging Info:77555GQ2:MA 多语EAN包装+进口商贴纸+UPC贴纸+外箱贴纸+箱唛
Remark: 此单有第三方监柜，需要每款多备1套完整物料</t>
  </si>
  <si>
    <t>PRENATAL RETAIL GROUP SPAIN S.L.</t>
  </si>
  <si>
    <t>4500183350-10</t>
  </si>
  <si>
    <t>12/26 客验</t>
  </si>
  <si>
    <t>已出样板  格式日期码 LOT2552，包装（含收缩膜等）/产品/外箱 请保持一致</t>
  </si>
  <si>
    <t>11/26 进口商折叠贴纸+产品贴纸</t>
  </si>
  <si>
    <t>日期码格式：LOT2552 日期：
Packaging Info: 1. 77555: 最新MA 3L EAN收缩膜+一张进口商折叠贴纸（含葡萄牙警语+西班牙环保标）+一张葡萄牙语警语贴纸（贴在收藏指南上）+一张产品贴纸+最新MA 3L PDQ
Remark: 1. 订单出欧洲国家-西班牙，产品不能含有闪粉/微塑料，请确保所有包装都有西班牙环保标。
2. 客人格式日期码 LOT2552，包装（含收缩膜等）/产品/外箱 请保持一致。
3. 新品需提供2套大货样品给客人，客人会签回一套，验货后验货员需要封1套板寄给香港办公室，请多备料。
4. 需要符合欧洲标准不能含有闪粉和微塑料，否则不合法规会有客诉产生。
5. 硼含量需要符合欧洲标准，否则不合法规会有客诉产生
6. 此客户需要第三方验货，请在约三方验货前必须PASS ZURU验货。</t>
  </si>
  <si>
    <t>25-1071592JEC</t>
  </si>
  <si>
    <t>4500179365-20</t>
  </si>
  <si>
    <t xml:space="preserve">12/29 入仓  </t>
  </si>
  <si>
    <t>11/10进口商贴纸+UPC贴纸</t>
  </si>
  <si>
    <t>日期码格式：ZURU INC(BVI) 标准格式 日期：按实际生产日期
Packaging Info: MA 多语EAN包装+进口商贴纸+UPC贴纸+箱唛
Remark: 进口商贴纸内容会显示日期码为：2025-12，包装/产品/外箱可按ZURU标准日期码，不需要跟回进口商贴纸上的日期码</t>
  </si>
  <si>
    <t>ZU25092601SG</t>
  </si>
  <si>
    <t>4500184690-30</t>
  </si>
  <si>
    <t xml:space="preserve">日期码格式：ZURU INC(BVI) 标准格式 日期：按实际生产日期
Packaging Info: MA UPC包装(优先1L)+进口商贴纸,整单的贴纸图稿和位置图翻
77555GQ1-4500154572
Remark: </t>
  </si>
  <si>
    <t>GREENBRIER INTERNATIONAL, INC</t>
  </si>
  <si>
    <t>00014211505</t>
  </si>
  <si>
    <t>4500186021-10</t>
  </si>
  <si>
    <t>12/29部分交仓-1/6 部分入仓,1/10 截SI,1/12 截SI</t>
  </si>
  <si>
    <t>11/20彩色贴和荧光贴</t>
  </si>
  <si>
    <t>日期码格式：ZURU INC(BVI) 标准格式 日期：按实际生产日期
Packaging Info:
Remark: 1.包材：ZURU MA UPC收缩膜（优选1L，如没有1L，请告知是几L） + ZURU MA PDQ （优选1L）+ 如果有说明书或指南，请优选ZURU MA 1L + 客版外箱彩色贴和荧
光贴 。产品本身和产品包装均不含客户价格标签或者价格信息。
2.产品需符合美国最新测试要求，特别是符合CHCC测试要求.
3.出美国，产品和包装上必须有ZURU标准格式的日期码，2者需保持一致并且早于CRD的日期并且不能为周末。
4.UPC ,ZURU MA UPC#
# 77555GQ1-S002&lt;(&gt;,&lt;)&gt;客户SKU#423380,UPC#193052064264 &lt;(&gt;,&lt;)&gt;MINI BRANDS HOME SERIES 1 Q2
5.客版外箱唛头，外箱上贴产品彩贴+glow荧光贴纸。贴在外箱正侧相对两面，贴纸尺寸大小可以根据外箱大小调整，贴纸AWS跟单邮件发送，外箱尺寸不能大于目
前SPEC和SAP中的数据。唛头排版格式跟单邮件发送。
6.样板需求：需要11月25前寄出2FULL PDQ带产品的样板给Hailey/Minny转寄美国客户走签样流程。不可延迟。
7.无第三方验货+抽样测试，如客户QC抽中此单做验货，会邮件通知，货物需放huiyou厂做客验。请务必按期在12月26日前完成100%大货生产并入箱，以及完成ZURU
QC的验货。
8.确认样被买手批准 + ZURU测试报告被批准 + 以及验货pass后会收到客户的shipping approval和货代的SO，方可出货。不接受任何理由的延迟，会带来很重的lat
e罚款。</t>
  </si>
  <si>
    <t>年存155831PCS</t>
  </si>
  <si>
    <t>W0746379</t>
  </si>
  <si>
    <t>4500186288-10</t>
  </si>
  <si>
    <t>11/27 价格贴纸+条码贴纸</t>
  </si>
  <si>
    <t>4500186619-90</t>
  </si>
  <si>
    <t>77584-S002</t>
  </si>
  <si>
    <t>迷你房子2PK圆筒*6/箱</t>
  </si>
  <si>
    <t>12/3加价格贴+12/4 外箱贴纸</t>
  </si>
  <si>
    <t>日期码格式：ZURU INC(BVI) 标准格式 日期：按实际生产日期
Packaging Info: 1. ZURU MA （首选1L）UPC版本+加价格贴+外箱贴纸
77584 - ZURU MA （首选1L）UPC版本 + 客版 TUBE +加价格贴+外箱贴纸
（为方便进行装柜区分，请按照后续提供的外箱贴纸文档去粘贴外箱），出口美国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</si>
  <si>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PO#2896Z7</t>
  </si>
  <si>
    <t>4500184930-20</t>
  </si>
  <si>
    <t>1/4 第三方日期码：DOLGEN31328302A26 （打在球壳上）</t>
  </si>
  <si>
    <t>1/9交仓
新收缩膜资料 未出样板</t>
  </si>
  <si>
    <t>箱唛：翻4500176962 &lt;(&gt;&amp;&lt;)&gt; 4500181787</t>
  </si>
  <si>
    <t>日期码格式：DOLLAR GENERAL 客日期码 日期：
Packaging Info: #77555GQ3客版PDQ 1L(8pcs/GQ)+客版收缩膜。 如有说明书或者指南，优先使用ZURUMA 1L的版本。
Remark: 1.包装：
#77555GQ3客版PDQ 1L(8pcs/GQ)+客版收缩膜。 如有说明书或者指南，优先使用ZURUMA 1L的版本。客aws跟单邮件发送 。
#77555GQ3、必须是双坑外箱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#77555GQ3：31328302A26
(2)产品日期码：
#77555GQ3：DOLGEN31328302A26 （打在球壳上）
后三位L25代表25年12月的ETD 。
（3）UPC条形码：
#77555GQ3：193052064264
3. 无价贴。
4. 无样板需求
5. 验货抽样事宜：
#77555GQ3：12月31日早上第三方TUV来厂做100%大货验货，无抽样。请务必12.30前完成大货生产以及ZURU QC的验货。并当天14点前提供验货报告+大货图片给跟单
。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WARNING: TO AVOID DANGER OF SUFFOCATION, KEEP THIS BAG AWAY FROM BABIES AND CHILDREN. DO NOT USE IN CRIBS, BEDS, STROLLERS OR PLAY PENS. THIS B
AG IS NOT A TOY.
#77555GQ3-S002-PKC内袋翻4500156595</t>
  </si>
  <si>
    <t>77555GQ3-S002-PKC-6</t>
  </si>
  <si>
    <t>Marshalls
PO#533219,SKU
#892556
DC#881-216PCS
,
DC#884-168PCS
,
DC#886-216PCS
,
DC#887-204PCS
,
DC#888-192PCS</t>
  </si>
  <si>
    <t>4500183805-50</t>
  </si>
  <si>
    <t>1/8 装柜</t>
  </si>
  <si>
    <t>12/15价格贴纸</t>
  </si>
  <si>
    <t>arshalls
PO#534821,SKU
#892796
DC#884-180PCS
,
DC#886-624PCS
,
DC#887-144PCS
,
DC#888-48PCS</t>
  </si>
  <si>
    <t>4500183807-30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</si>
  <si>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分4-5个DC出货，每款产品每个DC的箱唛资料不同。具体分DC数量，请参考后面行项目备注。
 3. ZURU QC验货。</t>
  </si>
  <si>
    <t>TJ MAXX
PO#534824,
SKU#171210</t>
  </si>
  <si>
    <t>4500183811-30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</si>
  <si>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1个DC#893出货。
 3. ZURU QC验货。</t>
  </si>
  <si>
    <t>TJ MAXX
PO#533283,SKU
#170953
DC#891-264PCS
,
DC#894-180PCS
,
DC#896-288PCS
,
DC#897-228PCS
,
DC#898-240PCS</t>
  </si>
  <si>
    <t>4500183809-50</t>
  </si>
  <si>
    <t>4500187232-30</t>
  </si>
  <si>
    <t>1/9 装柜</t>
  </si>
  <si>
    <t>12/15 价格贴纸客供</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</si>
  <si>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item#77584: TJ MAXX PO#765820,SKU#178314 DC#891-240PCS, DC#894-204PCS, DC#896-192PCS, DC#897-372PCS, DC#898-192PCS;</t>
  </si>
  <si>
    <t>4500187228-30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</si>
  <si>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item#77584: Marshalls PO#765819,SKU#899666 DC#882-996PCS;</t>
  </si>
  <si>
    <t>ZU02-26</t>
  </si>
  <si>
    <t>4500183616-140</t>
  </si>
  <si>
    <t>1/13 截SI</t>
  </si>
  <si>
    <t>12/10 进口商贴纸+UPC贴纸</t>
  </si>
  <si>
    <t xml:space="preserve">日期码格式：ZURU INC(BVI) 标准格式 日期：按实际生产日期
Packaging Info:
其余item：MA 多语EAN包装+进口商贴纸+UPC贴纸+箱唛
Remark: </t>
  </si>
  <si>
    <t>28HJ36</t>
  </si>
  <si>
    <t>4500186337-50</t>
  </si>
  <si>
    <t>1/6 第三方抽办+验货</t>
  </si>
  <si>
    <t>箱唛：翻4500176962 &amp; 4500181787</t>
  </si>
  <si>
    <t>日期码格式：DOLLAR GENERAL 客日期码 日期：
Packaging Info: 。
#77555GQ3客版PDQ + 内袋警示语AWS + 客版收缩膜，请有说明书收藏指南等，请优先使用MA 1L。
Remark: 1.包装：
#77555GQ3-S002-PKC 客版PDQ（翻4500184930） + 内袋警示语AWS（翻已出货订单） + 客版收缩膜(AWS跟单邮件发)，请有说明书收藏指南等，请优先使用MA 1L.
以上包材需要跟第三方之前密封在厂的MA内容版本一致，否则会导致第三方验货和抽板fail。如果有不一致，一定在收到订单后三天内告知，我们需要提前做评估以
及找客户审批。
客户要求： "产品和包装不能含有PFAS 物质以及1,4 dioxane" 客户指定实验室做测试，请确保产品可以过美国标准ASTM F963-23测试。
 77555GQ3必须是双坑外箱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 31328302B26
(2)产品日期码：
#77555GQ3: DOLGEN31328302B26（打在球壳上）
后三位B26代表26年2月的ETD 。
（3）UPC条形码：
#77555GQ3: 193052064264
3. 无价贴。
4. 无样板需求
5. 验货抽样事宜：
1.6早上做第三方TUV的100%大货验货+抽样。第三方验货和抽样点数会按照几单的总数，抽板数量成品随机12pcs球+5套光身板+足量干漆面/油墨。
请在1月5前完成ZURU QC验货，并当天14点前提供验货报告+大货图片给跟单。
6. 箱唛：翻4500176962 &amp;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 S002-PKC-MINI BRANDS-HOME MINI BRANDS-SERIES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#77555GQ3内袋翻4500178240</t>
  </si>
  <si>
    <t>77555GQ3-S002-PKC-7</t>
  </si>
  <si>
    <t>4500188050-10</t>
  </si>
  <si>
    <t>1/7 bv</t>
  </si>
  <si>
    <t>12/16  RFID</t>
  </si>
  <si>
    <t>4500188050-20</t>
  </si>
  <si>
    <t>4500188050-30</t>
  </si>
  <si>
    <t>4500188050-40</t>
  </si>
  <si>
    <t>4500188050-50</t>
  </si>
  <si>
    <t>4500188050-60</t>
  </si>
  <si>
    <t>4500188050-70</t>
  </si>
  <si>
    <t>Amazon
UK:79APT6WT</t>
  </si>
  <si>
    <t>4500185910-10</t>
  </si>
  <si>
    <t>1/15 交仓</t>
  </si>
  <si>
    <t>12/15 SSCC LABEL</t>
  </si>
  <si>
    <t>日期码格式：ZURU INC(BVI) 标准格式 日期：按实际生产日期
Packaging Info: Amazon UK(77555）
1. 77555:1pc/mailbox, 24mailboxes/CTN; MA 3L (5L WARNING, EAN#) B收缩膜+MA 5L (23L warning) B 收藏指南+MA 其他最新配套包装+客版邮包盒(参考翻单PO
#4500180750)；
2.最迟验货不得晚于2026/1/6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</si>
  <si>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Mia Xing</t>
  </si>
  <si>
    <t>ZMPO251168</t>
  </si>
  <si>
    <t>ZMPO251168-20</t>
  </si>
  <si>
    <t>空球壳，只需收缩内外模</t>
  </si>
  <si>
    <t>Remark:大货版本/只需要空球，里面不需要放公仔/空球/要用大货收缩膜收缩好
备注：收到样品订单后尽快安排 ，注意样板品质质量要求要高于大货品质要求 ，送货时必须要附带送货单(没有送货单和QC检验合格报告的仓库一律拒绝收货)，请知悉，谢谢！</t>
  </si>
  <si>
    <t>77555-S001-1</t>
  </si>
  <si>
    <t>3EGDIACK</t>
  </si>
  <si>
    <t>4500186530-50</t>
  </si>
  <si>
    <t>12/22 SSCC LABEL（客供贴纸)+UPC贴纸跟翻单#4500132673</t>
  </si>
  <si>
    <t>日期码格式：ZURU INC(BVI) 标准格式 日期：按实际生产日期
Packaging Info: 
#77555：MA 3L - B版本 （HOME 有法语翻译）加UPC贴纸覆盖原EAN条码，UPC贴纸跟翻单#4500132673。UPC：193052064264;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</si>
  <si>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 xml:space="preserve"> RED APPLE STORES INC.</t>
  </si>
  <si>
    <t xml:space="preserve"> 2916318-00 2916318-00</t>
  </si>
  <si>
    <t>4500183410-110</t>
  </si>
  <si>
    <t>10/28 UPC贴纸</t>
  </si>
  <si>
    <t>日期码格式： 标准格式 日期：按实际生产日期
Packaging Info:
 77555GQ2 MA 多语 EAN+ UPC贴纸，193052064264
Remark: 出加拿大
 日期跟踪码：产品外包装及产品本身都必须有日期跟踪码，并且确保两者的日期跟踪码要一致；ZURU标准格式日期码(请自行调整具体年月日生产期，但不能为周末
 ）</t>
  </si>
  <si>
    <t xml:space="preserve"> Summer Mo</t>
  </si>
  <si>
    <t>4500185120-60</t>
  </si>
  <si>
    <t>12/3 UPC贴纸</t>
  </si>
  <si>
    <t>日期码格式：ZURU INC(BVI) 标准格式 日期：按实际生产日期
Packaging Info:
其余item：MA 多语包装+ UPC贴纸+箱唛，无客户贴纸
Remark:</t>
  </si>
  <si>
    <t>3MG3X2RW</t>
  </si>
  <si>
    <t>4500186572-30</t>
  </si>
  <si>
    <t>1/5 SSCC Label客供</t>
  </si>
  <si>
    <r>
      <rPr>
        <sz val="11"/>
        <rFont val="宋体"/>
        <charset val="0"/>
      </rPr>
      <t xml:space="preserve">日期码格式：ZURU INC(BVI) 标准格式 日期：按实际生产日期
Packaging Info: 
#77584:2PK #77555入PVC圆桶，77555 MA 1L不带UPC， </t>
    </r>
    <r>
      <rPr>
        <sz val="11"/>
        <color rgb="FFFF0000"/>
        <rFont val="宋体"/>
        <charset val="0"/>
      </rPr>
      <t>2PK的3L铜版纸B版本</t>
    </r>
    <r>
      <rPr>
        <sz val="11"/>
        <rFont val="宋体"/>
        <charset val="0"/>
      </rPr>
      <t>；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</si>
  <si>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3QLPXR4G</t>
  </si>
  <si>
    <t>4500186574-50</t>
  </si>
  <si>
    <t>1/5 SSCC Label(客供贴纸</t>
  </si>
  <si>
    <r>
      <rPr>
        <sz val="11"/>
        <rFont val="宋体"/>
        <charset val="0"/>
      </rPr>
      <t xml:space="preserve">日期码格式：ZURU INC(BVI) 标准格式 日期：按实际生产日期
Packaging Info: 
#77584:2PK #77555入PVC圆桶，77555 </t>
    </r>
    <r>
      <rPr>
        <sz val="11"/>
        <color rgb="FFFF0000"/>
        <rFont val="宋体"/>
        <charset val="0"/>
      </rPr>
      <t>MA 1L不带UPC， 2PK的3L铜版纸B版本；</t>
    </r>
    <r>
      <rPr>
        <sz val="11"/>
        <rFont val="宋体"/>
        <charset val="0"/>
      </rPr>
      <t xml:space="preserve">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</si>
  <si>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32EIFMSQ</t>
  </si>
  <si>
    <t>4500186574-60</t>
  </si>
  <si>
    <t>8768FQMJ</t>
  </si>
  <si>
    <t>4500186575-30</t>
  </si>
  <si>
    <r>
      <rPr>
        <sz val="11"/>
        <rFont val="宋体"/>
        <charset val="0"/>
      </rPr>
      <t>日期码格式：ZURU INC(BVI) 标准格式 日期：按实际生产日期
Packaging Info:
#77584:2PK #77555入PVC圆桶，77555 MA 1L不带UPC，</t>
    </r>
    <r>
      <rPr>
        <sz val="11"/>
        <color rgb="FFFF0000"/>
        <rFont val="宋体"/>
        <charset val="0"/>
      </rPr>
      <t xml:space="preserve"> 2PK的3L铜版纸B版本</t>
    </r>
    <r>
      <rPr>
        <sz val="11"/>
        <rFont val="宋体"/>
        <charset val="0"/>
      </rPr>
      <t>；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r>
  </si>
  <si>
    <t>4500187623-50</t>
  </si>
  <si>
    <t>第三方</t>
  </si>
  <si>
    <t>12/18 UPC贴纸</t>
  </si>
  <si>
    <t>日期码格式：ZURU INC(BVI) 标准格式 日期：按实际生产日期
Packaging Info:
77555GQ2:MA 多语 EAN包装+UPC贴纸+箱唛，无客户贴纸
Remark: 订单需第三方（QIMA)验货，无需签板，请多备料。
外箱上的箱唛资料会显示客户指定日期01-FEB-2026,产品/包装/外箱可以按ZURU 标准日期码打，也可以跟回外箱日期码，工厂自行选择,两者均可接受</t>
  </si>
  <si>
    <t>832DHVZB</t>
  </si>
  <si>
    <t>4500187446-70</t>
  </si>
  <si>
    <t>12/22 SSCC LABEL（客供贴纸)+空白贴纸跟返单4500132623+英法双语贴纸跟翻单#4500166364</t>
  </si>
  <si>
    <t>日期码格式：ZURU INC(BVI) 标准格式 日期：按实际生产日期
Packaging Info: 
.#77584：2PK MA 3L-B版本#77555入PVC圆桶，空白贴纸覆盖EAN条码，空白贴纸跟返单4500132623， 3L铜版纸图稿跟Amazon UK/EU PO 4500134367， 铜版纸需要加
英法双语贴纸，英法双语贴纸跟翻单#4500166364；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</si>
  <si>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885FPCTR</t>
  </si>
  <si>
    <t>4500187446-80</t>
  </si>
  <si>
    <t>6CFSC1FM</t>
  </si>
  <si>
    <t>4500187446-90</t>
  </si>
  <si>
    <t>6Y19IDOH</t>
  </si>
  <si>
    <t>4500187446-100</t>
  </si>
  <si>
    <t>KING JOUET LOGISTIQUE</t>
  </si>
  <si>
    <t>4500183456-10</t>
  </si>
  <si>
    <t>1/21 第三方验货</t>
  </si>
  <si>
    <t>1/29 出货 客版日期码LOT2604</t>
  </si>
  <si>
    <t>12、16 进口商折叠贴纸+产品贴纸</t>
  </si>
  <si>
    <t>日期码格式：LOT2604 日期：
Packaging Info: 1. 77555：最新MA 3L EAN收缩膜+一张进口商折叠贴纸+一张产品贴纸+最新MA 3L PDQ
Remark: 1. 大货样品2套/item，用于客人验货签板。验货后还会抽办1套/item，请多备料；
2. 客版日期码LOT2604, 包装（含收缩膜等）/产品/外箱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</si>
  <si>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Amazon UK:
7ITEM2NA</t>
  </si>
  <si>
    <t>4500187205-10</t>
  </si>
  <si>
    <t>12/16 SSCC LABEL</t>
  </si>
  <si>
    <t>日期码格式：ZURU INC(BVI) 标准格式 日期：按实际生产日期
Packaging Info: Amazon UK(77755/9543BD)/FR(9543D)/DE(9543D)/IT(9543D)
1. 77555:1pc/mailbox, 24mailboxes/CTN; MA 3L (5L WARNING, EAN#) B收缩膜+MA 5L (23L warning) B 收藏指南+MA 其他最新配套包装+客版邮包盒(参考翻单PO
#4500180750)；
3.最晚验货不得晚于2026/1/20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9.无论是工厂自检还是ZURU验货，验货报告中必须有产品6面图(正面/背面/左面/右面/顶部/底部，不带包装);</t>
  </si>
  <si>
    <t>4500189328-10</t>
  </si>
  <si>
    <t>1/20 bv</t>
  </si>
  <si>
    <t>1/5  RFID</t>
  </si>
  <si>
    <t>日期码格式：ZURU DGYYYYMMDD CHINA(日期避开周末和法定节假日即可） 日期：按实际生产日期
Packaging Info: 77555SLB-S002
1.包装要求：
MA 1L收缩膜+ MA 收藏指南+客版 1L PDQ，翻单：4500129394
每pcs产品上要贴1张RFID贴纸，贴纸由ZURU提供，贴纸位置请严格按照我们签回的签板；
Remark: 77555SLB-S002
1.包装要求：
MA 1L收缩膜+ MA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77555SLB-S002:1152pcs/96CTN/Slip Sheet</t>
  </si>
  <si>
    <t>4500189328-20</t>
  </si>
  <si>
    <t>4500189328-30</t>
  </si>
  <si>
    <t>4500189328-40</t>
  </si>
  <si>
    <t>4500189328-50</t>
  </si>
  <si>
    <t>4500189328-60</t>
  </si>
  <si>
    <t>4500189328-70</t>
  </si>
  <si>
    <t>COL-15-26-SPR</t>
  </si>
  <si>
    <t>4500187640-90</t>
  </si>
  <si>
    <t>指定日期码：DG20260120</t>
  </si>
  <si>
    <t>12/19进口商贴纸+UPC贴纸</t>
  </si>
  <si>
    <t>日期码格式：DG20260120 日期：按实际生产日期
Packaging Info: 其余item：MA 多语包装+进口商贴纸+UPC贴纸+箱唛
Remark: 外箱/产品/包装-指定日期码：DG20260120</t>
  </si>
  <si>
    <t>4500186392-10</t>
  </si>
  <si>
    <t>12/15 客供价格贴纸</t>
  </si>
  <si>
    <t>日期码格式：ZURU INC(BVI) 标准格式 日期：按实际生产日期
Packaging Info: 1. STD Items: ZURU MA UPC 现有包装+客供价格贴纸，优先使用MA 1L最新版本（可接受多语）,出口美国
Remark: 1. Cus Item
#77584 ：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</si>
  <si>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MINISO DEPOT CA INC.</t>
  </si>
  <si>
    <t>4500188208-40</t>
  </si>
  <si>
    <t>12/18 UPC 条码贴纸</t>
  </si>
  <si>
    <t>日期码格式：ZURU INC(BVI) 标准格式 日期：按实际生产日期
Packaging Info: 1. 包装方式：MA UPC优先1L最新包装，出口美国；
2. 产品和包装上印刷tracking code信息，格式为ZURU常规；
3. ZURU QC 验货合格后即可出货.
Remark: 
7. 77555GQ2-S002 PDQ上需要贴一张UPC 条码贴纸,UPC显示：193052064264，贴纸AW跟单提供，工厂自行采购.</t>
  </si>
  <si>
    <t>4500187984-40</t>
  </si>
  <si>
    <t>日期码格式：ZURU INC(BVI) 标准格式 日期：按实际生产日期
Packaging Info: 1. 包装方式：MA UPC优先1L最新包装，出口美国；
2. 产品和包装上印刷tracking code信息，格式为ZURU常规；
3. ZURU QC 验货合格后即可出货.
Remark:
7. 77555GQ2-S002 PDQ上需要贴一张UPC 条码贴纸,UPC显示：193052064264，贴纸AW跟单提供，工厂自行采购.</t>
  </si>
  <si>
    <t>W0750693</t>
  </si>
  <si>
    <t>4500188454-40</t>
  </si>
  <si>
    <t>12/17价格贴纸+外箱贴纸</t>
  </si>
  <si>
    <t>Eleven Zhang</t>
  </si>
  <si>
    <t>26-128</t>
  </si>
  <si>
    <t>4500189254-20</t>
  </si>
  <si>
    <t>客人今天已寄出，待收到后登记发出</t>
  </si>
  <si>
    <t>欠客供价格贴纸</t>
  </si>
  <si>
    <t>日期码格式：ZURU INC(BVI) 标准格式 日期：按实际生产日期
Packaging Info:
此单有客供价格贴纸，预计1/2前提供
77555GQ1：MA B版3L+5L 警语EAN收缩膜，MA B版5L收藏指南， MA B版 3L PDQ
Remark: 1.此单出德国，需要满足Zuru Standard欧洲标准测试要求；微塑料需符合法规；化学品无硼无香；电池符合欧洲法规要求(如有)。所有包装警语部分需含德语警语
。
2.请准时完货，推期会有罚款。请验货后马上上传验货报告和图片，需提供ZURU标准验货报告和验货图片给客人确认后才可以安排出货。
3.所有出往GAS市场(德国/奥地利/瑞士)的电子产品身上需要加字唛，为ZURU FRANCE 地址，需跟包装上的地址一致 （如该电子产品无法打上字唛但是可以在产品上
加贴纸，需让对应跟单提供产品贴纸资料。如无电子产品；或产品布标有此地址；或产品太小既无法增加字唛也无法加上贴纸，可忽略此信息。）
新地址：ZURU France 33 rue Paul Meurice 75020 Paris, France
旧地址：ZURU France 1/3, Rue d'Argenteuil 95210 SAINT-GRATIEN, FRANCE
4.所有出往德国订单的电子产品需增加一张客版WEEE声明说明书，区分带电池和不带电池版本, 如已做客版说明书可忽略此要求。
5.大货样品一套
6.STD配比</t>
  </si>
  <si>
    <r>
      <rPr>
        <sz val="11"/>
        <rFont val="Arial"/>
        <charset val="0"/>
      </rPr>
      <t>77555GQ1-S001</t>
    </r>
    <r>
      <rPr>
        <sz val="11"/>
        <rFont val="宋体"/>
        <charset val="0"/>
      </rPr>
      <t>－</t>
    </r>
    <r>
      <rPr>
        <sz val="11"/>
        <rFont val="Arial"/>
        <charset val="0"/>
      </rPr>
      <t>3L</t>
    </r>
  </si>
  <si>
    <t>AMAZON MEXICO, S. DE R.L. DE CV</t>
  </si>
  <si>
    <t>8DU2ZUMH</t>
  </si>
  <si>
    <t>4500189841-40</t>
  </si>
  <si>
    <t>空白外箱加印ZURU Logo+MADE IN CHINA</t>
  </si>
  <si>
    <t>欠SSCC lable+1/6 进口商贴纸+空白贴纸</t>
  </si>
  <si>
    <r>
      <rPr>
        <sz val="11"/>
        <rFont val="宋体"/>
        <charset val="0"/>
      </rPr>
      <t>日期码格式：ZURU INC(BVI) 标准格式 日期：按实际生产日期
Packaging Info: 
3.77584</t>
    </r>
    <r>
      <rPr>
        <sz val="11"/>
        <color rgb="FFFF0000"/>
        <rFont val="宋体"/>
        <charset val="0"/>
      </rPr>
      <t>:2PK MA 3L 无条码包装 77555入PVC圆桶，SSCC lable+进口商贴纸 ，3L铜版纸</t>
    </r>
    <r>
      <rPr>
        <sz val="11"/>
        <rFont val="宋体"/>
        <charset val="0"/>
      </rPr>
      <t xml:space="preserve">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r>
  </si>
  <si>
    <t>Candy Liu</t>
  </si>
  <si>
    <t>4500188302-20</t>
  </si>
  <si>
    <t>1/6 UPC贴纸</t>
  </si>
  <si>
    <r>
      <rPr>
        <sz val="11"/>
        <rFont val="宋体"/>
        <charset val="0"/>
      </rPr>
      <t xml:space="preserve">日期码格式：ZURU INC(BVI) 标准格式 日期：按实际生产日期
Packaging Info: 请确保包装上的条形码是UPC，如果是babyUPC，需要用mother UPC覆盖，如有不一致，请及时提出。谢谢!
</t>
    </r>
    <r>
      <rPr>
        <sz val="11"/>
        <color rgb="FFFF0000"/>
        <rFont val="宋体"/>
        <charset val="0"/>
      </rPr>
      <t>77555GQ2,,MA 多语EAN包装+UPC贴纸+MA 多语收藏指南+MA多语PDQ+箱唛,,</t>
    </r>
    <r>
      <rPr>
        <sz val="11"/>
        <rFont val="宋体"/>
        <charset val="0"/>
      </rPr>
      <t xml:space="preserve">
Remark: </t>
    </r>
  </si>
  <si>
    <t>4500188248-60</t>
  </si>
  <si>
    <t>UPC贴纸翻单188248</t>
  </si>
  <si>
    <r>
      <rPr>
        <sz val="11"/>
        <rFont val="宋体"/>
        <charset val="0"/>
      </rPr>
      <t xml:space="preserve">日期码格式：ZURU INC(BVI) 标准格式 日期：按实际生产日期
Packaging Info:
</t>
    </r>
    <r>
      <rPr>
        <sz val="11"/>
        <color rgb="FFFF0000"/>
        <rFont val="宋体"/>
        <charset val="0"/>
      </rPr>
      <t>77555GQ2,,MA 多语EAN包装+UPC贴纸+MA 多语收藏指南+MA多语PDQ+箱唛,,</t>
    </r>
    <r>
      <rPr>
        <sz val="11"/>
        <rFont val="宋体"/>
        <charset val="0"/>
      </rPr>
      <t xml:space="preserve">
Remark: </t>
    </r>
  </si>
  <si>
    <t>4500189203-10</t>
  </si>
  <si>
    <t>日期码格式：ZURU INC(BVI) 标准格式 日期：按实际生产日期
Packaging Info: 请确保包装上的条形码是UPC，如果是babyUPC，需要用mother UPC覆盖，如有不一致，请及时提出。谢谢!
77555GQ2,,MA 多语EAN包装+UPC贴纸+MA 多语收藏指南+MAPDQ+箱唛,,
Remark:
Common: Equal ratio</t>
  </si>
  <si>
    <t>4500189691-20</t>
  </si>
  <si>
    <t>2/3 截SI</t>
  </si>
  <si>
    <t>日期码格式：ZURU INC(BVI) 标准格式 日期：按实际生产日期
Packaging Info: 请确保包装上的条形码是UPC，如果是babyUPC，需要用mother UPC覆盖，如有不一致，请及时提出。谢谢!
Remark:  77555GQ2,,MA 多语EAN包装+UPC贴纸+MA 多语收藏指南+MA多语PDQ+箱唛,,
Common: Equal ratio,,</t>
  </si>
  <si>
    <t>4500188307-40</t>
  </si>
  <si>
    <t>2/5 截SI</t>
  </si>
  <si>
    <t>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t>
  </si>
  <si>
    <t>AMBIENTAL PARAGUAY</t>
  </si>
  <si>
    <t>4500187657-60</t>
  </si>
  <si>
    <t>12/24进口商贴纸</t>
  </si>
  <si>
    <t>日期码格式：ZURU INC(BVI) 标准格式 日期：按实际生产日期
Packaging Info: 其余item:MA 多语包装+进口商贴纸+箱唛
Remark:</t>
  </si>
  <si>
    <t>4500188881-50</t>
  </si>
  <si>
    <t>1/6 进口商贴纸+条码贴纸</t>
  </si>
  <si>
    <t>日期码格式：ZURU INC(BVI) 标准格式 日期：按实际生产日期
Packaging Info:
其余item：MA 多语包装+进口商贴纸+条码贴纸+箱唛
Remark: 进口商贴纸请多备料5pcs,出货后需要寄给客户</t>
  </si>
  <si>
    <t>4500189455-30</t>
  </si>
  <si>
    <t>77555SLB-S004</t>
  </si>
  <si>
    <t>迷你房子 25PCS/GQ2/箱*40/卡板</t>
  </si>
  <si>
    <t>日期码格式：ZURU MA格式 日期：按实际生产日期
Packaging Info: 包装： ZURU MA 包装 + ZURU MA PDQ（如带PDQ）+ ZURU说明书或收藏指南（如带有）+ 个别item需要加客户永久性粘度的UPC贴纸。贴纸aws跟单邮件发送。MA包材
优选1L。
Remark: 1. 包装： ZURU MA 包装 + ZURU MA PDQ（如带PDQ）+ ZURU说明书或收藏指南（如带有）+ 个别item需要加客户永久性粘度的UPC贴纸。贴纸aws跟单邮件发送。MA
包材优选1L。
大货外箱材质用ZURU MA的标准规格即可。
客户要求： "产品和包装不能含有PFAS 物质以及1,4 dioxane"出口美国，客户指定实验室做产品测美国标准的实际测试。On and after 20 April 2024&lt;(&gt;,&lt;)&gt; to
ys must comply with ASTM F963-23.
2.日期码：产品和包装上必须有ZURU MA格式日期码。2者保持一致，避开周末。
3. 此单无价贴。
4. 样板：请尽力1月10日左右初寄出：
不带PDQ的，需要每款每色各两套
带PDQ的，需要2FULL PDQ+3空PDQ大货样给Hailey/Minny，转寄美国 （1PDQ POG样+1PDQ SMSB拍照样）。
5.此单是DDP term，无第三方验货要求。
6.箱唛：此客人要求严格，外箱不接受水贴纸，外箱唛头是客户版本的，跟单邮件发送。
7.此客人不接受任何理由的延期，会有高额罚金产生.
8.此单每款打SLIP SHEET纸滑托后整柜出货.跟单邮件发送打SLIP SHEET的装载图和具体要求。
9.出货配比：MA配比。
10.以下是每款的spec：
#77555SLB-S004-MINI BRANDS-HOME-SERIES 1-CAPSULE,WITH DEMO,25PCS/GRAVITY PDQ,1000PCS/40CTN/SLIP SHEET
具体的产品item#：77555GQ2-S002
客户SKU#31328302
客户描述：MINI BRANDS HOME
客户UPC# 193052106407&lt;(&gt;,&lt;)&gt; 此款需要加UPC贴纸覆盖ZURU MA UPC。</t>
  </si>
  <si>
    <t>4500190234-20</t>
  </si>
  <si>
    <t>版本待与客人 确认</t>
  </si>
  <si>
    <t xml:space="preserve">日期码格式：ZURU INC(BVI) 标准格式 日期：按实际生产日期
Packaging Info: 1.优先多语 MA UPC或者3L/5L MA EAN 包装
2.请确保包装上的条形码是UPC，如果是babyUPC、需要用mother UPC覆盖，如有不一致，请及时提出。谢谢!
Remark: </t>
  </si>
  <si>
    <t>4500190045-120</t>
  </si>
  <si>
    <t>1/6 UPC贴纸+进口商贴纸</t>
  </si>
  <si>
    <t xml:space="preserve">日期码格式：ZURU INC(BVI) 标准格式 日期：按实际生产日期
Packaging Info:
12. 77555GQ2：MA 3L EAN包装+UPC贴纸+MA 3L PDQ包装+MA多语收藏指南+进口商贴纸+箱唛
所有带电产品的保证书是通用的
Remark: </t>
  </si>
  <si>
    <t>TOYZOONA LIMITED</t>
  </si>
  <si>
    <t>肯尼亚</t>
  </si>
  <si>
    <t>4500190681-50</t>
  </si>
  <si>
    <t>日期码格式：ZURU INC(BVI) 标准格式 日期：按实际生产日期
Packaging Info: MA PKG , 优先1L
(需留意此单外箱上无客户名称）
Remark: 此单按EXW +送货运费实报实销，需赶年前出货，请留意船务出货通知。</t>
  </si>
  <si>
    <t>4500189850-40</t>
  </si>
  <si>
    <t>欠 价格贴纸</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</si>
  <si>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item#77584: Marshalls PO#951854,SKU#903559 DC#881-216PCS, DC#884-168PCS, DC#886-216PCS, DC#887-192PCS, DC#888-204PCS</t>
  </si>
  <si>
    <t>4500189851-40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</si>
  <si>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item#77584: TJ MAXX PO#951857,SKU#182166 DC#891-264PCS, DC#894-204PCS, DC#896-168PCS, DC#897-336PCS, DC#898-228PCS</t>
  </si>
  <si>
    <t>4500190462-70</t>
  </si>
  <si>
    <t xml:space="preserve">日期码格式：ZURU INC(BVI) 标准格式 日期：按实际生产日期
Packaging Info: 1. 优先多语 MA UPC或者3L/5L MA EAN 包装+进口商贴纸
2. 带有说明书需要说明书贴纸
3. 不带电只有一个贴纸贴在包装上,带电产品会有两个贴纸，分别贴到产品电池门+包装+一张保证书
5. 请确保包装上的条形码是UPC，如果是babyUPC、需要用mother UPC覆盖，如有不一致，请及时提出。谢谢
Remark: </t>
  </si>
  <si>
    <t>16JN2FQU</t>
  </si>
  <si>
    <t>4500190061-280</t>
  </si>
  <si>
    <t>欠客供防伪贴纸+欠 SSCC贴纸，UPC贴纸跟返单4500132673</t>
  </si>
  <si>
    <t>1TDBKBXY</t>
  </si>
  <si>
    <t>4500190061-290</t>
  </si>
  <si>
    <t>7JBMXC5B</t>
  </si>
  <si>
    <t>4500190061-300</t>
  </si>
  <si>
    <t>7UVBDGWT</t>
  </si>
  <si>
    <t>4500190061-310</t>
  </si>
  <si>
    <t>4GRTCZKV</t>
  </si>
  <si>
    <t>4500190061-320</t>
  </si>
  <si>
    <t>4500186630-10</t>
  </si>
  <si>
    <t>日期码格式：ZURU INC(BVI) 标准格式 日期：按实际生产日期
Packaging Info: 1. STD Items: ZURU MA UPC 现有包装+客供价格贴纸，优先使用MA 1L最新版本（可接受多语）,出口美国
Remark: 1. Cus Item
#77584：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</si>
  <si>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Blanche</t>
  </si>
  <si>
    <t>4500186623-10</t>
  </si>
  <si>
    <t>日期码格式：ZURU INC(BVI) 标准格式 日期：按实际生产日期
Packaging Info: 1. Cus Item
#77584 ： MA UPC 现有包装+PVC桶,铜板纸+客供价格贴纸，优先使用MA 1L最新版本
Remark: 1. Cus Item
#77584 &lt;(&gt;&amp;&lt;)&gt; #77731：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</si>
  <si>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2OXDNY7V</t>
  </si>
  <si>
    <t>4500190053-70</t>
  </si>
  <si>
    <t>欠 SSCC LABEL</t>
  </si>
  <si>
    <t>日期码格式：ZURU INC(BVI) 标准格式 日期：按实际生产日期
Packaging Info: Amazon DE（92104H/9296A/9296G/9543B）-7UPKSA3M
Amazon IT（77555/9543B）-2OXDNY7V
1. 77555：1pc/mailbox, 24mailboxes/CTN; MA 3L (5L WARNING, EAN#) B收缩膜+MA 5L (23L warning) B 收藏指南+MA 其他最新配套包装+客版邮包盒(参考翻单P
O#4500180750)；
最迟验货不得晚于2025/2/27;
Remark: 1.空白外箱（加印带Zuru字样的最新logo，除了邮包盒直接做外箱的产品） + SSCC LABEL一张, 无箱唛。
(SSCC LABEL贴在外箱正面的正中间，贴一面即可,贴纸离外箱边距必须至少3.2CM), SSCC贴纸由工厂直接跟勤得采购或者工厂自行采购，每一张SSCC Label都是唯一
且有不同流水及条码，且需要检查条码是否能正常扫描，另外，此贴纸印刷不可出现模糊，溢出及粘胶不牢易脱落等现象，如工厂不按此要求导致贴纸有任何问题产
生的罚款将由工厂承担一切责任 。’MADE IN CHINA 外箱只印一正一侧。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
9.箱唛资料按照给定的标准去做即可，无需发回我方再行审批(新标准将另行通知);</t>
  </si>
  <si>
    <t>0969889604</t>
  </si>
  <si>
    <t>4500190471-10</t>
  </si>
  <si>
    <t>欠  RFID</t>
  </si>
  <si>
    <t>0969889626</t>
  </si>
  <si>
    <t>4500190471-20</t>
  </si>
  <si>
    <t>0969889650</t>
  </si>
  <si>
    <t>4500190471-30</t>
  </si>
  <si>
    <t>0969889690</t>
  </si>
  <si>
    <t>4500190471-40</t>
  </si>
  <si>
    <t>0969889701</t>
  </si>
  <si>
    <t>4500190471-50</t>
  </si>
  <si>
    <t>0969889728</t>
  </si>
  <si>
    <t>4500190471-60</t>
  </si>
  <si>
    <t>0969889730</t>
  </si>
  <si>
    <t>4500190471-70</t>
  </si>
  <si>
    <t>W0754362</t>
  </si>
  <si>
    <t>4500190546-30</t>
  </si>
  <si>
    <t>日期码格式：ZURU INC(BVI) 标准格式 日期：按实际生产日期
Packaging Info: 1. MA 优先1L UPC版包装,需要加贴价格贴纸, 贴在产品包装正面右上角(价格贴纸文档跟单提供)，出美国。
2. 外箱正唛(2面)右下角贴条码贴纸各贴1张(即1面1张共2张),贴纸大小：2.75 x 1.5 inch。(跟单提供文档，工厂采购)
Remark: 1. 产品外包装及产品本身都必须有日期跟踪码，格式为：ZURU 标准日期码。
2. ZURU QC验货，无测试。
3. 产品配比按照MA标准配比执行。</t>
  </si>
  <si>
    <t>TJX UK</t>
  </si>
  <si>
    <t>4500190237-40</t>
  </si>
  <si>
    <t>日期码格式：ZURU INC(BVI) 标准格式 日期：按实际生产日期
Packaging Info:
77555GQ1:MA 3L(5L Warning)最新EAN版本+一张客供价格贴纸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</si>
  <si>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AaronXia</t>
  </si>
  <si>
    <t>TJX UK C/O TJX DISTRIBUTION LTD &amp; C</t>
  </si>
  <si>
    <t>4500190214-40</t>
  </si>
  <si>
    <t>欠客供价格贴纸+12/31警告语贴纸</t>
  </si>
  <si>
    <t>日期码格式：ZURU INC(BVI) 标准格式 日期：按实际生产日期
Packaging Info:
77555GQ1:MA 3L(5L Warning)最新EAN版本+一张客供价格贴纸+一张警告语贴纸（波兰&lt;(&gt;&amp;&lt;)&gt;荷兰语）
Remark: "1. 出往UK的产品+包装务必打上UKCA logo ，否则客人会退货且当地会有罚款；
2. 订单必须经过ZURU QC验货并且通过后方可出货；
3. 订单每行对应客人不同的PO， 箱唛也有不同，做货的时候请分开堆放；
4. 包装条码请按包装备注上的对应的警示语语种包装，出德国的订单(订单备注为TJX Europe-DE)需要确保有英语+德语+荷兰语+波兰语警示语；
5. 订单每行对应客人不同的PO，即同款item的价格贴纸都不相同，请注意收到贴纸后不要弄混!（客人PO号请参考PO最后一栏remark）；
6. 客供价格贴纸位置为产品正面右上角，不能遮住产品信息，有无客供价格贴纸请参考该单包装信息一栏的备注，没备注就是没有；如有请在大货生产前把贴纸位
置先发给跟单确认
7. 涉及到相关款式会有闪粉的或者微塑料的，请统一默认出无闪粉或者不含微塑料版本;
8. 外箱封箱必须是工字型封箱方式；"</t>
  </si>
  <si>
    <t>4500186326-10</t>
  </si>
  <si>
    <t>日期码格式：ZURU INC(BVI) 标准格式 日期：按实际生产日期
Packaging Info: 1. STD Items: ZURU MA UPC 现有包装+客供价格贴纸，优先使用MA 1L最新版本（可接受多语）,出口美国
Remark: 1. Cus Item
#77584 : MA UPC 现有包装+PVC桶, 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</si>
  <si>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4500186354-10</t>
  </si>
  <si>
    <t>日期码格式：ZURU INC(BVI) 标准格式 日期：按实际生产日期
Packaging Info: 1. Cus Item
#77584 ： MA UPC 现有包装+PVC桶，铜板纸+客供价格贴纸，优先使用MA 1L最新版本
Remark: 1. Cus Item
#77584 ： MA UPC 现有包装+PVC桶，铜板纸+客供价格贴纸，优先使用MA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</si>
  <si>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4500186375-10</t>
  </si>
  <si>
    <t>日期码格式：ZURU INC(BVI) 标准格式 日期：按实际生产日期
Packaging Info: 1. STD Items: ZURU MA UPC 现有包装+客供价格贴纸，优先使用MA 1L最新版本（可接受多语）,出口美国
Remark: 1. Cus Item
#77584 ： MA UPC 现有包装+PVC桶&lt;(&gt;&amp;&lt;)&gt;铜板纸+客供价格贴纸，优先使用MA 1L最新版本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PVC 桶中球不能出现完全相同的ASSORTMENT ， 即同一个PVC 中球里的ASSORTMENT 需要不同。 以免消费者失望。
7.PVC 桶中球的UPC条码可以不需要空白贴纸覆盖。</t>
  </si>
  <si>
    <t>、</t>
  </si>
  <si>
    <t>合计</t>
  </si>
  <si>
    <t>验算</t>
  </si>
  <si>
    <r>
      <rPr>
        <sz val="11"/>
        <rFont val="Arial"/>
        <charset val="0"/>
      </rPr>
      <t>24</t>
    </r>
    <r>
      <rPr>
        <sz val="11"/>
        <rFont val="宋体"/>
        <charset val="0"/>
      </rPr>
      <t>年年存</t>
    </r>
    <r>
      <rPr>
        <sz val="11"/>
        <rFont val="Arial"/>
        <charset val="0"/>
      </rPr>
      <t>+</t>
    </r>
    <r>
      <rPr>
        <sz val="11"/>
        <rFont val="宋体"/>
        <charset val="0"/>
      </rPr>
      <t>实际</t>
    </r>
  </si>
  <si>
    <t>24年已删</t>
  </si>
  <si>
    <t>4500167369-10</t>
  </si>
  <si>
    <t>6/27取消成品，8640PCS，消耗到PO 4500170340, 4500170342, 4500170346</t>
  </si>
  <si>
    <r>
      <rPr>
        <sz val="11"/>
        <color rgb="FFFF0000"/>
        <rFont val="Arial"/>
        <charset val="0"/>
      </rPr>
      <t xml:space="preserve">7/4 </t>
    </r>
    <r>
      <rPr>
        <sz val="11"/>
        <color rgb="FFFF0000"/>
        <rFont val="宋体"/>
        <charset val="0"/>
      </rPr>
      <t>截</t>
    </r>
    <r>
      <rPr>
        <sz val="11"/>
        <color rgb="FFFF0000"/>
        <rFont val="Arial"/>
        <charset val="0"/>
      </rPr>
      <t>SI</t>
    </r>
  </si>
  <si>
    <t>日期码格式：ZURU INC(BVI) 标准格式 日期：按实际生产日期
Packaging Info: #77584:2PK 77555入PVC圆桶，77555 MA 1L不带UPC， 3L铜版纸图稿跟回PO#4500155812；
Remark: 1.Amazon domestic 订单。出口美国。外箱最长边不能超过25" （超过了，case pack只能为1），不符合要求的大货，一律不接受。
2.无第三方验货/测试要求。
3.日期码使用ZURU标准版本。
4.邮包盒要印刷日期码。</t>
  </si>
  <si>
    <t>生产报数</t>
  </si>
  <si>
    <t>PO#2818W3</t>
  </si>
  <si>
    <t>4500183277-20</t>
  </si>
  <si>
    <t>日期码格式：DOLLAR GENERAL 客日期码 日期：
Packaging Info: #77555GQ3客版PDQ 1L(8pcs/GQ)+客版收缩膜。 如有说明书或者指南，优先使用ZURUMA 1L的版本。
Remark: 1.包装：
#77555GQ3客版PDQ 1L(8pcs/GQ)+客版收缩膜。 如有说明书或者指南，优先使用ZURUMA 1L的版本。全部包材翻单4500181787 。
客户要求： "产品和包装不能含有PFAS 物质以及1,4 dioxane" 客户指定实验室做测试，请确保产品可以过美国标准ASTM F963-23测试。
#77555GQ3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#77555GQ3：31328302L25
(2)产品日期码：
#77555GQ3：DOLGEN31328302L25 （打在球壳上）
后三位L25代表25年12月的ETD 。
（3）UPC条形码：
#77555GQ3：193052064264
3. 无价贴。
4. 无样板需求
5. 验货抽样事宜：
#77555GQ3：无第三方验货
请在12月1前完成ZURU QC验货，并当天14点前提供验货报告+大货图片给跟单。
6. 箱唛：翻4500176962 &lt;(&gt;&amp;&lt;)&gt;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#77555GQ3-S002-PKC内袋翻4500156595</t>
  </si>
  <si>
    <t>77555GQ3-S002-PKC-5</t>
  </si>
  <si>
    <t>PO#2818X3</t>
  </si>
  <si>
    <t>4500183277-40</t>
  </si>
  <si>
    <t>PO#27T2X4</t>
  </si>
  <si>
    <t>4500181793-20</t>
  </si>
  <si>
    <t>产品日期码：（打在球壳上）
#77555GQ3-S002-PKC DOLGEN31328302L25</t>
  </si>
  <si>
    <t>收缩膜翻单181787</t>
  </si>
  <si>
    <t>箱唛：此单全部翻单4500181787</t>
  </si>
  <si>
    <t>日期码格式：DOLLAR GENERAL 客日期码 日期：
Packaging Info: 客收缩膜+客PDQ，MA指南
Remark: 1.包装：客版收缩膜+客版PDQ 1L(8pcs/GQ)，
#77555GQ3-S002-PKC 此单全部翻单4500181787
重要提醒： 如果此单的包材跟上面翻单订单的不同，请务必本周内告知，我们需要提前找客户审批调整第三方验货和测试的安排。我们建议跟我们提到的翻单一致
，这样可以减少第三方的次数和费用。
客户要求： "产品和包装不能含有PFAS 物质以及1,4 dioxane" 客户指定实验室做测试，请确保产品可以过美国标准ASTM F963-23测试。
大货外箱必须是双坑材质。
2.日期码：产品和包装上必须有客版格式日期码。此单全部翻单4500181787
客版收缩膜上已印有客版日期码，大货前需核对好这些信息，包装无需额外打ZURU日期码了。但是产品上需打客版日期码。
(1) 包装日期码（已印在收缩膜上，无需额外添加），内容如：
#77555GQ3-S002-PKC 31328302L25
L大写字母代表ETD 12月。
(2)产品日期码：（打在球壳上）
#77555GQ3-S002-PKC DOLGEN31328302L25
（3）UPC条形码：
#77555GQ3-S002-PKC 193052064264
3. 无价贴。
4. 无样板
5. #77555GQ3-S002-PKC无第三方.
6. 箱唛：此单全部翻单4500181787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 内袋翻单4500178240</t>
  </si>
  <si>
    <t>PO#27T2X0</t>
  </si>
  <si>
    <t>4500181793-40</t>
  </si>
  <si>
    <t>PO#27YPD3</t>
  </si>
  <si>
    <t>4500182514-30</t>
  </si>
  <si>
    <t>日期码格式：DOLLAR GENERAL 客日期码 日期：
Packaging Info: #9298-S006-PKC: 客版收缩膜
#77555GQ3客版PDQ 1L(8pcs/GQ)+客版收缩膜。 如有说明书或者指南，优先使用ZURUMA 1L的版本。
Remark: 1.包装：
#77555GQ3客版PDQ 1L(8pcs/GQ)+客版收缩膜。 如有说明书或者指南，优先使用ZURUMA 1L的版本。全部包材翻单4500181787 。
#77555GQ3、77111GQ5 必须是双坑外箱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#77555GQ3：31328302L25
(2)产品日期码：
#77555GQ3：DOLGEN31328302L25 （打在球壳上）
后三位L25代表25年12月的ETD 。
（3）UPC条形码：
#77555GQ3：193052064264
3. 无价贴。
4. 无样板需求
5. 验货抽样事宜：
#77555GQ3：无第三方验货
请在12月4前完成ZURU QC验货，并当天14点前提供验货报告+大货图片给跟单。
6. 箱唛：翻4500176962 &amp; 4500181787。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#77555GQ3-S002-PKC-MINI BRANDS-HOME MINI BRANDS-SERIES 1-CAPSULE,8PCS/Gravity PDQ/POLYBAG,48PCS/6POLYBAG/CTN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#77555GQ3-S002-PKC内袋翻4500156595</t>
  </si>
  <si>
    <t>PO#27Q9N9</t>
  </si>
  <si>
    <t>4500181787-10</t>
  </si>
  <si>
    <t>12/1 TUV抽办</t>
  </si>
  <si>
    <t>新收缩膜资料 12/19 交仓</t>
  </si>
  <si>
    <t>箱唛翻单4500178240</t>
  </si>
  <si>
    <t>日期码格式：DOLLAR GENERAL 客日期码 日期：
Packaging Info: 客1L收缩膜+客PDQ，MA收藏指南
Remark: 1.包装：客版收缩膜（跟单邮件提供）+客版PDQ 1L(8pcs/GQ)，
#77555GQ3-S002-PKC PDQ需要使用旧版PDQ，客版收缩膜（AWs跟单邮件提供），说明书，
重要提醒： 如果此单的包材跟上面翻单订单的不同，请务必本周内告知，我们需要提前找客户审批调整第三方验货和测试的安排。我们建议跟我们提到的翻单一致
，这样可以减少第三方的次数和费用。
客户要求： "产品和包装不能含有PFAS 物质以及1,4 dioxane" 客户指定实验室做测试，请确保产品可以过美国标准ASTM F963-23测试。
大货外箱必须是双坑材质。
2.日期码：产品和包装上必须有客版格式日期码。
客版收缩膜上已印有客版日期码，大货前需核对好这些信息，包装无需额外打ZURU日期码了。但是产品上需打客版日期码。
(1) 包装日期码（已印在收缩膜上，无需额外添加），内容如：
#77555GQ3-S002-PKC 31328302L25
L大写字母代表ETD 12月。
(2)产品日期码：（打在球壳上）
#77555GQ3-S002-PKC DOLGEN31328302L25
（3）UPC条形码：
#77555GQ3-S002-PKC 193052064264
3. 无价贴。
4. 无样板
5. 第三方：
#77555GQ3-S002-PKC 无第三方
12月2日早上进行客人指定TUV的CT抽样+验货（因用了新版冰袋和说明书）。随机抽取每款每色各12pcs + 足量干漆给实验室MT+5套散件光身样（如适用）. 请在12
月1前完成ZURU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
#77555GQ3-S002-PKC 箱唛翻单4500178240
#77711GQ5-S002-NA-PKC 箱唛翻单4500163953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
WARNING: TO AVOID DANGER OF SUFFOCATION, KEEP THIS BAG AWAY FROM BABIES AND CHILDREN. DO NOT USE IN CRIBS, BEDS, STROLLERS OR PLAY PENS. THIS B
AG IS NOT A TOY.
#77555GQ3-S002-PKC 内袋翻单4500178240</t>
  </si>
  <si>
    <t>PO#27Q9P3</t>
  </si>
  <si>
    <t>4500181787-30</t>
  </si>
  <si>
    <t>12/19 交仓</t>
  </si>
  <si>
    <t>DG 更新-6客版</t>
  </si>
  <si>
    <t>C版铜版纸</t>
  </si>
  <si>
    <t>1/21截SI</t>
  </si>
  <si>
    <t>1/9交仓
1/22 交仓
新收缩膜资料 未出样板</t>
  </si>
  <si>
    <t>1/23 截SI</t>
  </si>
  <si>
    <t>1/19 截SI</t>
  </si>
  <si>
    <t>1/17 交仓</t>
  </si>
  <si>
    <t>1/18 交仓</t>
  </si>
  <si>
    <t>日期码格式：ZURU INC(BVI) 标准格式 日期：按实际生产日期
Packaging Info: 
#77584:2PK #77555入PVC圆桶，77555 MA 1L不带UPC， 2PK的3L铜版纸B版本；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</si>
  <si>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日期码格式：ZURU INC(BVI) 标准格式 日期：按实际生产日期
Packaging Info:
#77584:2PK #77555入PVC圆桶，77555 MA 1L不带UPC， 2PK的3L铜版纸B版本；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</si>
  <si>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1/20 第三方验货</t>
  </si>
  <si>
    <t>1/29 截SI  已出样板客版日期码LOT2604</t>
  </si>
  <si>
    <t>1/30 截SI</t>
  </si>
  <si>
    <t>2/2 截SI</t>
  </si>
  <si>
    <t>1/29 截SI</t>
  </si>
  <si>
    <t>1/31 截SI</t>
  </si>
  <si>
    <t>1/24 交仓</t>
  </si>
  <si>
    <t>2/4 截SI</t>
  </si>
  <si>
    <t>1/13客供价格贴纸</t>
  </si>
  <si>
    <r>
      <rPr>
        <sz val="11"/>
        <color rgb="FF1C05ED"/>
        <rFont val="Arial"/>
        <charset val="0"/>
      </rPr>
      <t>77555GQ1-S001</t>
    </r>
    <r>
      <rPr>
        <sz val="11"/>
        <color rgb="FF1C05ED"/>
        <rFont val="宋体"/>
        <charset val="0"/>
      </rPr>
      <t>－</t>
    </r>
    <r>
      <rPr>
        <sz val="11"/>
        <color rgb="FF1C05ED"/>
        <rFont val="Arial"/>
        <charset val="0"/>
      </rPr>
      <t>3L</t>
    </r>
  </si>
  <si>
    <t>1/31 交仓</t>
  </si>
  <si>
    <t>1/13SSCC lable+1/6 进口商贴纸</t>
  </si>
  <si>
    <t>日期码格式：ZURU INC(BVI) 标准格式 日期：按实际生产日期
Packaging Info: 
3.77584:2PK MA 3L 无条码包装 77555入PVC圆桶，SSCC lable+进口商贴纸 ，3L铜版纸
Remark: Amazon FOB订单，出口Mexico，外箱最长边不能超过25" （超过了，casepack只能为1），不符合要求的大货，一律不接受。
1.空白外箱加印ZURU Logo+MADE IN CHINA+SSCC LABEL(客供贴纸），无shippingmark,日期使用ZURU 标准版本。SSCC Label显示的是客人自己的item#，SSCC Lab
el 贴在外箱正面的正中间，贴一面即可，跟单订购，贴纸离外箱距必须至少3cm
,每一张SSCC Label都是唯一且有不同流水及条码的，没有损耗，绝对不可贴错，否
则贴错或损坏一张会导致全部都错，千万要注意！
2. 日期码使用ZURU标准版</t>
  </si>
  <si>
    <t xml:space="preserve">日期码格式：ZURU INC(BVI) 标准格式 日期：按实际生产日期
Packaging Info:
77555GQ2,,MA 多语EAN包装+UPC贴纸+MA 多语收藏指南+MA多语PDQ+箱唛,,
Remark: </t>
  </si>
  <si>
    <t xml:space="preserve">日期码格式：ZURU INC(BVI) 标准格式 日期：按实际生产日期
Packaging Info: 请确保包装上的条形码是UPC，如果是babyUPC，需要用mother UPC覆盖，如有不一致，请及时提出。谢谢!
77555GQ2,,MA 多语EAN包装+UPC贴纸+MA 多语收藏指南+MA多语PDQ+箱唛,,
Remark: </t>
  </si>
  <si>
    <t>2/6 出货</t>
  </si>
  <si>
    <t>2/9 自提</t>
  </si>
  <si>
    <t>年底出货</t>
  </si>
  <si>
    <t>1/15 价格贴纸</t>
  </si>
  <si>
    <t>预计2月底或者3月初出货</t>
  </si>
  <si>
    <t>2/2 出货</t>
  </si>
  <si>
    <t>日期码格式：ZURU MA格式 日期：按实际生产日期
Packaging Info: 包装： ZURU MA 包装 + ZURU MA PDQ（如带PDQ）+ ZURU说明书或收藏指南（如带有）+ 个别item需要加客户永久性粘度的UPC贴纸。贴纸aws跟单邮件发送。MA包材
优选1L。
Remark: 1. 包装： ZURU MA 包装 + ZURU MA PDQ（如带PDQ）+ ZURU说明书或收藏指南（如带有）+ 个别item需要加客户永久性粘度的UPC贴纸。贴纸aws跟单邮件发送。MA
包材优选1L。
大货外箱材质用ZURU MA的标准规格即可。
客户要求： "产品和包装不能含有PFAS 物质以及1,4 dioxane"出口美国，客户指定实验室做产品测美国标准的实际测试。On and after 20 April 2024, toys mus
t comply with ASTM F963-23.
2.日期码：产品和包装上必须有ZURU MA格式日期码。2者保持一致，避开周末。
3. 此单无价贴。
4. 样板：请尽力1月10日左右初寄出：
不带PDQ的，需要每款每色各两套
带PDQ的，需要2FULL PDQ+3空PDQ大货样给Hailey/Minny，转寄美国 （1PDQ POG样+1PDQ SMSB拍照样）。
5.此单是DDP term，无第三方验货要求。
6.箱唛：此客人要求严格，外箱不接受水贴纸，外箱唛头是客户版本的，跟单邮件发送。
7.此客人不接受任何理由的延期，会有高额罚金产生.
8.此单每款打SLIP SHEET纸滑托后整柜出货.跟单邮件发送打SLIP SHEET的装载图和具体要求。
9.出货配比：MA配比。
10.以下是每款的spec：
#77555SLB-S004-MINI BRANDS-HOME-SERIES 1-CAPSULE,WITH DEMO,25PCS/GRAVITY PDQ&lt;(&gt;,&lt;)&gt; 750PCS/30CTN/SLIP SHEET
具体的产品item#：77555GQ2-S002
客户SKU#31328302
客户描述：MINI BRANDS HOME
客户UPC# 193052106407, 此款需要加UPC贴纸覆盖ZURU MA UPC。</t>
  </si>
  <si>
    <t>2/8 截SI</t>
  </si>
  <si>
    <t>1/12口商贴纸</t>
  </si>
  <si>
    <t>3/2 截SI</t>
  </si>
  <si>
    <t>1/27 SSCC贴纸，UPC贴纸跟返单4500132673</t>
  </si>
  <si>
    <t>1/15客供价格贴纸</t>
  </si>
  <si>
    <t>3/11 入仓</t>
  </si>
  <si>
    <t>1/19 SSCC LABEL</t>
  </si>
  <si>
    <t>2/24 BV</t>
  </si>
  <si>
    <t>1/15  RFID</t>
  </si>
  <si>
    <t>0972931032</t>
  </si>
  <si>
    <t>4500191341-10</t>
  </si>
  <si>
    <t>3/30BV</t>
  </si>
  <si>
    <t>1/26  RFID</t>
  </si>
  <si>
    <t>0972931063</t>
  </si>
  <si>
    <t>4500191341-20</t>
  </si>
  <si>
    <t>1/8价格贴纸+外箱条码贴纸</t>
  </si>
  <si>
    <t>450191055-30</t>
  </si>
  <si>
    <t>1/22UPC贴纸</t>
  </si>
  <si>
    <t>日期码格式：ZURU INC(BVI) 标准格式 日期：按实际生产日期
Packaging Info: 1. 包装方式：MA UPC优先1L最新包装，出口美国；
2. 产品和包装上印刷tracking code信息，格式为ZURU常规；
3. ZURU QC 验货合格后即可出货.
Remark:
6. 77555GQ2-S002 PDQ上需要贴一张UPC 条码贴纸,UPC显示：193052064264，贴纸AW跟单提供，工厂自行采购;</t>
  </si>
  <si>
    <t>4500191070-30</t>
  </si>
  <si>
    <t>日期码格式：ZURU INC(BVI) 标准格式 日期：按实际生产日期
Packaging Info: 1. 包装方式：MA UPC优先1L最新包装，出口美国；
2. 产品和包装上印刷tracking code信息，格式为ZURU常规；
3. ZURU QC 验货合格后即可出货.
Remark: 
6. 77555GQ2-S002 PDQ上需要贴一张UPC 条码贴纸,UPC显示：193052064264，贴纸AW跟单提供，工厂自行采购;</t>
  </si>
  <si>
    <t>ZMPO260171</t>
  </si>
  <si>
    <t>ZMPO260171-10</t>
  </si>
  <si>
    <t>10套散件</t>
  </si>
  <si>
    <t>Remark：大货版本/只需要齐套散件/麻烦用胶袋分装好一套为一袋
备注：收到样品订单后尽快安排 ，注意样板品质质量要求要高于大货品质要求 ，送货时必须要附带送货单(没有送货单和QC检验合格报告的仓库一律拒绝收货)，请知悉，谢谢！</t>
  </si>
  <si>
    <t xml:space="preserve">sally Li
</t>
  </si>
  <si>
    <t>ZMPO260171-20</t>
  </si>
  <si>
    <t>Remark：大货版本/只需要空球，里面不需要放公仔/空球/要用大货收缩膜收缩好
备注：收到样品订单后尽快安排 ，注意样板品质质量要求要高于大货品质要求 ，送货时必须要附带送货单(没有送货单和QC检验合格报告的仓库一律拒绝收货)，请知悉，谢谢！</t>
  </si>
  <si>
    <t>1/26客供价格贴纸</t>
  </si>
  <si>
    <t>1/26客供价格贴纸+12/31警告语贴纸</t>
  </si>
  <si>
    <t>2BHT91LL</t>
  </si>
  <si>
    <t>4500191202-260</t>
  </si>
  <si>
    <t>1/30 SSCC LABEL（客供贴纸)+UPC贴纸跟翻单#4500132673</t>
  </si>
  <si>
    <t>日期码格式：ZURU INC(BVI) 标准格式 日期：按实际生产日期
Packaging Info:
#77555：MA 3L - B版本 （HOME 有法语翻译）加UPC贴纸覆盖原EAN条码，UPC贴纸跟翻单#4500132673。UPC：193052064264;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</si>
  <si>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3V9J6TLK</t>
  </si>
  <si>
    <t>4500191202-270</t>
  </si>
  <si>
    <t>CARLOS FEDERSPIEL &amp; CIA. - UNIVERSA</t>
  </si>
  <si>
    <t>4500191577-80</t>
  </si>
  <si>
    <t>1/30 进口商贴纸+UPC贴纸</t>
  </si>
  <si>
    <t>日期码格式：ZURU INC(BVI) 标准格式 日期：按实际生产日期
Packaging Info: 
其余item：MA 多语 包装+进口商贴纸+UPC贴纸+箱唛
Remark:</t>
  </si>
  <si>
    <t>1/16 客供价格贴纸</t>
  </si>
  <si>
    <t>PT. STAKOM TRIJAYA ANDALA</t>
  </si>
  <si>
    <t>印度尼西亚</t>
  </si>
  <si>
    <t>4500192280-20</t>
  </si>
  <si>
    <t>有第三方</t>
  </si>
  <si>
    <t>2/9 SNI label</t>
  </si>
  <si>
    <t>日期码格式：ZURU INC(BVI) 标准格式 日期：按实际生产日期
Packaging Info: 1.MA UPC(优先1L) package+SNI label;贴纸资料待提供;
2.此单是交SZ 普通仓库跟客人其他货一起拼柜,无散货进仓费,是按照整柜的本地费收费标准;
PO先开出厂价,发票请按照出厂价开,如有问题,请在出发票前同我沟通以防后续修改事项;
3.可能会需样板做测试, 也有可能有第三方验货,请等我们进一步通知;
4.玩具订单一般都是第三方视频验货,实际不会有第三方的人到厂验货; 需按照客人要求提供2轮照片;
第一轮是产品包装/纸箱/堆码等情况下的照片;
第二轮是VO number打印出来,站在货物前的照片;待提供VO number,靠近货期才有;
照片标准可参考此客人前期出货的订单,做完货请帮忙同步提供照片;
Remark:</t>
  </si>
  <si>
    <t>29KH57</t>
  </si>
  <si>
    <t>4500192542-10</t>
  </si>
  <si>
    <t>4/2第三方</t>
  </si>
  <si>
    <t>产品日期码：DOLGEN31328302D26 （打在球壳上）</t>
  </si>
  <si>
    <t>收缩膜更新  4/15交仓</t>
  </si>
  <si>
    <t>箱唛翻4500186337</t>
  </si>
  <si>
    <r>
      <rPr>
        <sz val="11"/>
        <rFont val="宋体"/>
        <charset val="0"/>
      </rPr>
      <t xml:space="preserve">日期码格式：DOLLAR GENERAL 格式日期码 日期：
Packaging Info: 1.包装：客版收缩膜包装1L+客版PDQ 1L(8pcs/GQ)。 如有说明书或者指南，优先使用ZURUMA 1L的版本。
PDQ翻4500186337，客版收缩膜AWs跟单稍后提供。
Remark: 1.包装：客版收缩膜包装1L+客版PDQ 1L(8pcs/GQ)。 如有说明书或者指南，优先使用ZURUMA 1L的版本。
PDQ翻4500186337，客版收缩膜AWs跟单稍后提供。
客户要求： "产品和包装不能含有PFAS 物质以及1,4 dioxane" 客户指定实验室做测试，请确保产品可以过美国标准ASTM F963-23测试。
大货外箱必须是双坑材质。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31328302D26
(2)产品日期码：DOLGEN31328302D26 （打在球壳上）
（3）UPC条形码：193052064264
3. 无价贴。
4. 无样板需求
5. 验货抽样事宜：
</t>
    </r>
    <r>
      <rPr>
        <sz val="11"/>
        <color rgb="FFFF0000"/>
        <rFont val="宋体"/>
        <charset val="0"/>
      </rPr>
      <t>4月2</t>
    </r>
    <r>
      <rPr>
        <sz val="11"/>
        <rFont val="宋体"/>
        <charset val="0"/>
      </rPr>
      <t>早上进行客人指定TUV的100%验货+抽测试样. 抽样数量：随机抽取12PCS成品球 + 5套散件光身样 + 干漆。
封样：各2-3套。
请在</t>
    </r>
    <r>
      <rPr>
        <sz val="11"/>
        <color rgb="FFFF0000"/>
        <rFont val="宋体"/>
        <charset val="0"/>
      </rPr>
      <t>4月1日</t>
    </r>
    <r>
      <rPr>
        <sz val="11"/>
        <rFont val="宋体"/>
        <charset val="0"/>
      </rPr>
      <t>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下述数据，材积只接受3%的变小；重量正负不得超过以下列出数据的5%，接受外箱以印章方式印上实际毛重。大货外箱材积必须不能大于2.37Cube Feet(0.067cbm);
外箱毛重12.7LBS。如有变化，请收单后2周内告知跟单评估是否可行
箱唛不需要印ZURU格式日期码，不需要印外箱环保标识。
箱唛翻4500186337
重要提示：客人强制要求大货外箱必须是双层瓦楞纸的，否则会导致第三方验货fail，产生返工和罚款。
7.此客人不接受任何理由的延期，会有高额罚金产生.
8.如散货入仓需在货车上加防护网.
9.出货配比：ZURU MA配比
10. 内袋需要警示语，警示语内容为以下，内袋打孔，并用胶纸封口，因客户以内袋为单位往每家店分配。封住内袋口防止产品散落出来。请告知内袋尺寸，内袋翻
4500186337。
WARNING: TO AVOID DANGER OF SUFFOCATION, KEEP THIS BAG AWAY FROM BABIES AND CHILDREN. DO NOT USE IN CRIBS, BEDS, STROLLERS OR PLAY PENS. THIS B
AG IS NOT A TOY.</t>
    </r>
  </si>
  <si>
    <t>77555GQ3-S002-PKC-8</t>
  </si>
  <si>
    <t>W0758454</t>
  </si>
  <si>
    <t>4500192693-50</t>
  </si>
  <si>
    <t>2/6 价格贴纸+外箱条码贴纸</t>
  </si>
  <si>
    <t>3OBA2QYO</t>
  </si>
  <si>
    <t>4500193318-10</t>
  </si>
  <si>
    <t>空白外箱（加印带Zuru字样的最新logo，除了邮包盒直接做外箱的产品） + MADE IN CHINA 外箱只印一正一侧</t>
  </si>
  <si>
    <t>欠SSCC LABEL+空白贴纸</t>
  </si>
  <si>
    <t>日期码格式：ZURU INC(BVI) 标准格式 日期：按实际生产日期
Packaging Info: Amazon DE :3OBA2QYO(77584)
1. 77584:77555 2pcs/pvc tube, 12tubes/ctn; MA 3L (5L WARNING) 收缩膜（EAN#请用空白贴纸覆盖）+MA 其他最新包装+客版3L(5L warning, #UPC, FR/IT/ES
环保标+care@zuru.com+新FR/DK地址)PVC tube彩卡
2. 24pcs/ctn, no inner; 客版邮包盒(UPC#+英法西3L警示语+FR/ES/IT环保标+GPSR邮箱care@zuru.com，参考翻单PO#4500177457)+1张可折叠贴纸(德意警告语，贴
在邮包盒，参考翻单PO#4500177457)+MA 3L(3L warning EAN#) C收缩膜+MA 5L B收藏指南+MA23L C警示说明书+其他最新版配套MA包装+1张防伪贴纸(具体位置参考
USA同款订单)+WEEE电子产品说明书30L(带电池走货B版)；
3. 最迟验货不得晚于2026/04/07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,&lt;(&gt;,&lt;)&gt; 此要求只适用Amazon UK/DE
/FR/ES/IT,
不适用Amazon GPE，Amazon GPE无SSCC label, 但是有对应箱唛，需印刷到外箱 。
2.出往UK的产品+包装务必打上UKCA logo ，否则客人会退货且当地会有罚款。 Amazon GPE也适用此规则。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故此请严格把关。Amazon GPE也适用此规则。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
9. 无论是工厂自检还是ZURU验货，验货报告中必须有产品6面图(正面/背面/左面/右面/顶部/底部，不带包装);
10. 按空海运鉴定报告的要求，只要带锂电池出货，都需要加贴UN贴纸；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太小无法增加可忽略此信息。如产品无法加字唛，需让对应跟单提供产品贴纸资料);Amazon GPE也适用此规则。
12. 所有出往GAS德国 (瑞士，奥地利)。水弹枪系列必须使用EN71版本（电子和非电子水弹枪系列都需要符合); 护目镜需打日期码, 格式跟ZURU标准格式一样; 枪
身上增加ZURU FRANCE公司名和地址。使用贴纸和辐射上去都可以。如果有位置，最好增加ZURU Represented by: (此最好翻译德语，如果位置不允许，那么就只增
加ZURU法国和地址)。使用最新的EN71版包装和说明书）. Amazon GPE也适用此规则。
13. Amazon GPE最终出货都是到EU&lt;(&gt;&amp;&lt;)&gt;UK, 此账户是Amazon需要先备库存放到中国保税区，再根据EU&lt;(&gt;&amp;&lt;)&gt;UK市场售卖情况，从保税区配货，我们跟Amazon的
业务截止于保税区，后段保税区发往EU&lt;(&gt;&amp;&lt;)&gt;UK由Amazon自行安排，此段我们不得而知，故此账户下的所有产品都需要加上出EU&lt;(&gt;&amp;&lt;)&gt;UK（英国/法国/西班牙/意
大利/德国）的所有信息。</t>
  </si>
  <si>
    <t>77584-S001-C</t>
  </si>
  <si>
    <t>4500193110-200</t>
  </si>
  <si>
    <t xml:space="preserve"> WIC贴纸（WIC#744432, 同PO4500179548） + PDQ折页 （同PO 4500152753）</t>
  </si>
  <si>
    <t>日期码格式：ZURU INC(BVI) 标准格式 日期：04-07-2026
Packaging Info: 
77555GQ4：客版1L PDQ + MA 1L包装 + WIC贴纸（WIC#744432, 同PO4500179548）+ MA 收藏指南 + PDQ折页 （同PO 4500152753）
Remark: 产品和包装上面要有zuru标准格式的tracking code DG20260407</t>
  </si>
  <si>
    <t>4500193110-210</t>
  </si>
  <si>
    <t>4500193110-220</t>
  </si>
  <si>
    <t>4500193110-230</t>
  </si>
  <si>
    <t>4500193110-240</t>
  </si>
  <si>
    <t>4500191650-90</t>
  </si>
  <si>
    <t>欠</t>
  </si>
  <si>
    <t>欠客供价格贴+外箱贴纸</t>
  </si>
  <si>
    <t>日期码格式：ZURU INC(BVI) 标准格式 日期：按实际生产日期
Packaging Info: 1. ZURU MA （首选1L）UPC版本+客供价格贴+外箱贴纸（为方便进行装柜区分，请按照后续提供的外箱贴纸文档去粘贴外箱），出口美国
价格贴参考4500186619 和4500186887
Remark: 2. 产品和包装上印刷ZURU 标准日期码；
3. 纸箱中间靠上沿印刷ZURU LOGO，见箱唛资料
4. 外箱UCC 条码贴纸，尺寸: 4*6inch，贴在其中一面正唛右下角，贴纸距离外箱底部3.5cm, 侧边距离3.5cm。外箱贴纸由跟单提供电子版, 工厂自行安排，不可用
封箱胶覆盖贴纸条码，贴纸需要可以扫描且无损坏.
很重要： 每份贴纸文档的数量对应的是装柜数量，一个ID对应一个柜子，外箱贴纸需要按照SHIPMENT ID (不会显示在贴纸上，在贴纸资料文档上命名上）去区分
，也就是同个item line 但是SHIPMENT ID 不一样不可以混在一起，贴纸和大货需要区分开，最后装柜会在不同的柜子里面。
5，每个产品有一个价格贴纸， 价格贴纸覆盖UPC条码上 （若UPC 条码太大，可以露出ITEM#, 覆盖条码即可），价格贴纸覆盖UPC 会挡住文字/图案，需用空白贴覆
盖UPC，价格贴纸移到空白处。贴的时候要是会覆盖包装上重要的信息和图案，需要告知跟单。</t>
  </si>
  <si>
    <t>4500193874-20</t>
  </si>
  <si>
    <t>日期码格式：ZURU INC(BVI) 标准格式 日期：按实际生产日期
Packaging Info: 
77555GQ1: MA B版 3L+5L警语EAN包装+MA B版 5L 收藏指南+ MA 9L 袋子+MA PDQ
Remark: "1. 价格贴纸要求为可移动贴纸（包装备注有则需要满足要求，没有则忽略）
2.一套大货样品/item，请多备料。
3.延期出货会有罚款，请务必按时完货。
4.客人要求飞机孔的尺寸为3.0-3.2 cm（包装备注有则需要满足要求，没有则忽略）
5.所有包装材料禁止使用PVC，需改用PET材料
6. 出口欧洲 微塑料需合规
7. 请确保产品不含任何俄罗斯生产，或从俄罗斯进口的钢铁材料
8.所有出往欧洲订单的电子产品需增加一张客版WEEE声明说明书，区分带电池(WEEE 带电池走货 通用30L 说明书)和不带电池版本(WEEE 不带电池走货 通用30L 说
明书)
9.所有出往GAS市场(德国/奥地利/瑞士)的电子产品身上需要加字唛，为ZURU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t>
  </si>
  <si>
    <t>68S14XMA</t>
  </si>
  <si>
    <t>4500193215-130</t>
  </si>
  <si>
    <t>欠 SSCC LABEL（客供贴纸)+空白贴纸跟返单4500132623</t>
  </si>
  <si>
    <t>4FSTP9JQ</t>
  </si>
  <si>
    <t>4500193215-140</t>
  </si>
  <si>
    <t>1P9C9SWJ</t>
  </si>
  <si>
    <t>4500193215-150</t>
  </si>
  <si>
    <r>
      <rPr>
        <sz val="11"/>
        <rFont val="Arial"/>
        <charset val="0"/>
      </rPr>
      <t>25</t>
    </r>
    <r>
      <rPr>
        <sz val="11"/>
        <rFont val="宋体"/>
        <charset val="0"/>
      </rPr>
      <t>年年存</t>
    </r>
    <r>
      <rPr>
        <sz val="11"/>
        <rFont val="Arial"/>
        <charset val="0"/>
      </rPr>
      <t>+</t>
    </r>
    <r>
      <rPr>
        <sz val="11"/>
        <rFont val="宋体"/>
        <charset val="0"/>
      </rPr>
      <t>实际</t>
    </r>
  </si>
  <si>
    <t>25年已删</t>
  </si>
  <si>
    <t>放定日期</t>
  </si>
  <si>
    <t>到料日期</t>
  </si>
  <si>
    <t>Damand FCST by 2023-12-14</t>
  </si>
  <si>
    <t>MA No.</t>
  </si>
  <si>
    <t>MA-RR-1029</t>
  </si>
  <si>
    <t>MA-RR-1178</t>
  </si>
  <si>
    <t>MA-RR-1383</t>
  </si>
  <si>
    <t>MA-RR-1664</t>
  </si>
  <si>
    <t>MA-RR-1882</t>
  </si>
  <si>
    <t>MA-RR-2111</t>
  </si>
  <si>
    <t>MA</t>
  </si>
  <si>
    <t>图片</t>
  </si>
  <si>
    <t>名称</t>
  </si>
  <si>
    <t>Ratio</t>
  </si>
  <si>
    <t>布料名称</t>
  </si>
  <si>
    <t>部位</t>
  </si>
  <si>
    <t>MOQ</t>
  </si>
  <si>
    <t>用量</t>
  </si>
  <si>
    <t>可生产item数量(PCS)</t>
  </si>
  <si>
    <t>单价
(RMB)</t>
  </si>
  <si>
    <t>布料生產期單位(天)+测试</t>
  </si>
  <si>
    <t>MOQ生产球的数量</t>
  </si>
  <si>
    <t>FCST布料需求量</t>
  </si>
  <si>
    <t>新购买</t>
  </si>
  <si>
    <t>累计购买金额</t>
  </si>
  <si>
    <t>总放定布料数</t>
  </si>
  <si>
    <t>总放定布料可生产数</t>
  </si>
  <si>
    <t>此款需求数(按球MA数量)</t>
  </si>
  <si>
    <t>此款布料需求(按球MA数量)</t>
  </si>
  <si>
    <t>新MA需放定数量</t>
  </si>
  <si>
    <t>剩余布料可生产球数</t>
  </si>
  <si>
    <t>地毯</t>
  </si>
  <si>
    <t>330g3MM粉色半光塞乐绒</t>
  </si>
  <si>
    <t>毯子裁片</t>
  </si>
  <si>
    <t>35+7天</t>
  </si>
  <si>
    <t>粉色过胶色丁</t>
  </si>
  <si>
    <t>全套辅料</t>
  </si>
  <si>
    <t>MA Order No. :</t>
  </si>
  <si>
    <t>MA-RR-1063</t>
  </si>
  <si>
    <t>MA-RR-1113</t>
  </si>
  <si>
    <t>MA-RR-1198</t>
  </si>
  <si>
    <t>MA-RR-1251</t>
  </si>
  <si>
    <t>MA-RR-1338</t>
  </si>
  <si>
    <t>MA-RR-1358</t>
  </si>
  <si>
    <t>MA-RR-1407</t>
  </si>
  <si>
    <t>MA-RR-1458</t>
  </si>
  <si>
    <t>MA-RR-1750</t>
  </si>
  <si>
    <t>MA-RR-1883</t>
  </si>
  <si>
    <t>MA-RR-1940</t>
  </si>
  <si>
    <t>MA-RR-2116</t>
  </si>
  <si>
    <t>MA-RR-</t>
  </si>
  <si>
    <t>Grand Total</t>
  </si>
  <si>
    <t>Order Date:</t>
  </si>
  <si>
    <t>Required CRD:</t>
  </si>
  <si>
    <t>实际订单</t>
  </si>
  <si>
    <t>MA剩余数量</t>
  </si>
  <si>
    <t>Capsule 77555</t>
  </si>
  <si>
    <t>Balls SUM</t>
  </si>
  <si>
    <t>英文名称</t>
  </si>
  <si>
    <t>配比</t>
  </si>
  <si>
    <t>中文名称</t>
  </si>
  <si>
    <t>HOMEM-S1-014</t>
  </si>
  <si>
    <t>400ml Klip it plus</t>
  </si>
  <si>
    <t>小冷藏盒</t>
  </si>
  <si>
    <t>HOMEM-S1-019</t>
  </si>
  <si>
    <t>Magazines</t>
  </si>
  <si>
    <t>大书</t>
  </si>
  <si>
    <t>HOMEM-S1-020</t>
  </si>
  <si>
    <t>小书</t>
  </si>
  <si>
    <t>HOMEM-S1-022</t>
  </si>
  <si>
    <t>Ice Tray</t>
  </si>
  <si>
    <t>冰块</t>
  </si>
  <si>
    <t>HOMEM-S1-023</t>
  </si>
  <si>
    <t>Water Pitcher</t>
  </si>
  <si>
    <t>大冷水壶</t>
  </si>
  <si>
    <t>HOMEM-S1-024</t>
  </si>
  <si>
    <t>Food Container A</t>
  </si>
  <si>
    <t>圆保鲜盒</t>
  </si>
  <si>
    <t>HOMEM-S1-025</t>
  </si>
  <si>
    <t>Food Container B</t>
  </si>
  <si>
    <t>方保鲜盒</t>
  </si>
  <si>
    <t>HOMEM-S1-028</t>
  </si>
  <si>
    <t>Egg Pack</t>
  </si>
  <si>
    <t>鸡蛋</t>
  </si>
  <si>
    <t>HOMEM-S1-029</t>
  </si>
  <si>
    <t>Food Scale</t>
  </si>
  <si>
    <t>电子秤</t>
  </si>
  <si>
    <t>HOMEM-S1-030</t>
  </si>
  <si>
    <t>Cupcake</t>
  </si>
  <si>
    <t>蛋糕盒</t>
  </si>
  <si>
    <t>HOMEM-S1-031</t>
  </si>
  <si>
    <t>Chopping Board</t>
  </si>
  <si>
    <t>菜板</t>
  </si>
  <si>
    <t>HOMEM-S1-032</t>
  </si>
  <si>
    <t>Measure Cup</t>
  </si>
  <si>
    <t>量杯</t>
  </si>
  <si>
    <t>HOMEM-S1-033</t>
  </si>
  <si>
    <t>Rolling Pin</t>
  </si>
  <si>
    <t>擀面杖</t>
  </si>
  <si>
    <t>HOMEM-S1-034</t>
  </si>
  <si>
    <t>Cheese Crater</t>
  </si>
  <si>
    <t>刨丝器</t>
  </si>
  <si>
    <t>HOMEM-S1-035</t>
  </si>
  <si>
    <t>Air Diffuser</t>
  </si>
  <si>
    <t>圆台灯</t>
  </si>
  <si>
    <t>HOMEM-S1-049</t>
  </si>
  <si>
    <t>Ironing Board</t>
  </si>
  <si>
    <t>烫衣架</t>
  </si>
  <si>
    <t>HOMEM-S1-050</t>
  </si>
  <si>
    <t>Stool</t>
  </si>
  <si>
    <t>独凳</t>
  </si>
  <si>
    <t>HOMEM-S1-036</t>
  </si>
  <si>
    <t>Desk Lamp</t>
  </si>
  <si>
    <t>台灯</t>
  </si>
  <si>
    <t>HOMEM-S1-038</t>
  </si>
  <si>
    <t>Wall Clock</t>
  </si>
  <si>
    <t>钟</t>
  </si>
  <si>
    <t>HOMEM-S1-041</t>
  </si>
  <si>
    <t>Basket</t>
  </si>
  <si>
    <t>鱼篓</t>
  </si>
  <si>
    <t>HOMEM-S1-043</t>
  </si>
  <si>
    <t>Wall Framed Art</t>
  </si>
  <si>
    <t>相框</t>
  </si>
  <si>
    <t>HOMEM-S1-044</t>
  </si>
  <si>
    <t>Shelf</t>
  </si>
  <si>
    <t>壁柜</t>
  </si>
  <si>
    <t>HOMEM-S1-045</t>
  </si>
  <si>
    <t>Night Table</t>
  </si>
  <si>
    <t>床头柜</t>
  </si>
  <si>
    <t>HOMEM-S1-053</t>
  </si>
  <si>
    <t>Bar Chair</t>
  </si>
  <si>
    <t>吧台凳</t>
  </si>
  <si>
    <t>HOMEM-S1-060</t>
  </si>
  <si>
    <t>Stand Mirror</t>
  </si>
  <si>
    <t>梳妆镜</t>
  </si>
  <si>
    <t>HOMEM-S1-037</t>
  </si>
  <si>
    <t>Lava Lamp</t>
  </si>
  <si>
    <t>矿灯</t>
  </si>
  <si>
    <t>HOMEM-S1-039</t>
  </si>
  <si>
    <t>Candle Stand*3</t>
  </si>
  <si>
    <t>蜡烛</t>
  </si>
  <si>
    <t>HOMEM-S1-040</t>
  </si>
  <si>
    <t>Fan</t>
  </si>
  <si>
    <t>风扇</t>
  </si>
  <si>
    <t>HOMEM-S1-042</t>
  </si>
  <si>
    <t>Garbage Bin</t>
  </si>
  <si>
    <t>垃圾桶</t>
  </si>
  <si>
    <t>HOMEM-S1-009</t>
  </si>
  <si>
    <t>Iron</t>
  </si>
  <si>
    <t>电烫斗</t>
  </si>
  <si>
    <t>HOMEM-S1-010</t>
  </si>
  <si>
    <t>Jigsaw</t>
  </si>
  <si>
    <t>电锯</t>
  </si>
  <si>
    <t>HOMEM-S1-012</t>
  </si>
  <si>
    <t>1.65L Bento Lunch</t>
  </si>
  <si>
    <t>方冷藏盒</t>
  </si>
  <si>
    <t>HOMEM-S1-013</t>
  </si>
  <si>
    <t>656ml Soup Mug</t>
  </si>
  <si>
    <t>储藏杯</t>
  </si>
  <si>
    <t>HOMEM-S1-048</t>
  </si>
  <si>
    <t>Dinning Table</t>
  </si>
  <si>
    <t>圆台</t>
  </si>
  <si>
    <t>HOMEM-S1-051</t>
  </si>
  <si>
    <t>Shell Arm Chair</t>
  </si>
  <si>
    <t>圆沙发</t>
  </si>
  <si>
    <t>HOMEM-S1-052</t>
  </si>
  <si>
    <t>Bean Bag</t>
  </si>
  <si>
    <t>懒人沙发</t>
  </si>
  <si>
    <t>HOMEM-S1-015</t>
  </si>
  <si>
    <t>800ml Water Bottle</t>
  </si>
  <si>
    <t>保温杯B</t>
  </si>
  <si>
    <t>HOMEM-S1-016</t>
  </si>
  <si>
    <t>Frying Pan</t>
  </si>
  <si>
    <t>炒锅</t>
  </si>
  <si>
    <t>HOMEM-S1-017</t>
  </si>
  <si>
    <t>Saucepan with lid</t>
  </si>
  <si>
    <t>小平底锅</t>
  </si>
  <si>
    <t>HOMEM-S1-018</t>
  </si>
  <si>
    <t>24cm Casserole with lid</t>
  </si>
  <si>
    <t>汤锅</t>
  </si>
  <si>
    <t>HOMEM-S1-027</t>
  </si>
  <si>
    <t>Sandwiches maker</t>
  </si>
  <si>
    <t>小型烤饼箱</t>
  </si>
  <si>
    <t>HOMEM-S1-059</t>
  </si>
  <si>
    <t>Make up stool</t>
  </si>
  <si>
    <t>梳妆凳</t>
  </si>
  <si>
    <t>HOMEM-S1-003</t>
  </si>
  <si>
    <t>Coffee Grinder</t>
  </si>
  <si>
    <t>咖啡机B</t>
  </si>
  <si>
    <t>HOMEM-S1-004</t>
  </si>
  <si>
    <t>Espresso machine</t>
  </si>
  <si>
    <t>咖啡机A</t>
  </si>
  <si>
    <t>HOMEM-S1-007</t>
  </si>
  <si>
    <t>Microwave</t>
  </si>
  <si>
    <t>微波炉</t>
  </si>
  <si>
    <t>HOMEM-S1-005</t>
  </si>
  <si>
    <t>Food Processor</t>
  </si>
  <si>
    <t>榨汁机</t>
  </si>
  <si>
    <t>HOMEM-S1-008</t>
  </si>
  <si>
    <t>Power Drill</t>
  </si>
  <si>
    <t>电钻</t>
  </si>
  <si>
    <t>HOMEM-S1-026</t>
  </si>
  <si>
    <t>Air Fryer</t>
  </si>
  <si>
    <t>空气炸锅</t>
  </si>
  <si>
    <t>HOMEM-S1-058</t>
  </si>
  <si>
    <t>Make up table</t>
  </si>
  <si>
    <t>梳妆台</t>
  </si>
  <si>
    <t>HOMEM-S1-056</t>
  </si>
  <si>
    <t>Working Chair</t>
  </si>
  <si>
    <t>办公椅</t>
  </si>
  <si>
    <t>HOMEM-S1-061</t>
  </si>
  <si>
    <t>Rug</t>
  </si>
  <si>
    <t>HOMEM-S1-046</t>
  </si>
  <si>
    <t>Small Cupboard</t>
  </si>
  <si>
    <t>鞋柜</t>
  </si>
  <si>
    <t>HOMEM-S1-047</t>
  </si>
  <si>
    <t>TV Cupboard</t>
  </si>
  <si>
    <t>电视机柜</t>
  </si>
  <si>
    <t>HOMEM-S1-057</t>
  </si>
  <si>
    <t>Lip Soft</t>
  </si>
  <si>
    <t>双人沙发</t>
  </si>
  <si>
    <t>HOMEM-S1-001</t>
  </si>
  <si>
    <t>Stand Mixer</t>
  </si>
  <si>
    <t>搅面机</t>
  </si>
  <si>
    <t>HOMEM-S1-002</t>
  </si>
  <si>
    <t>Blender</t>
  </si>
  <si>
    <t>破壁机</t>
  </si>
  <si>
    <t>HOMEM-S1-011</t>
  </si>
  <si>
    <t>Vacuum Cleaner</t>
  </si>
  <si>
    <t>吸尘器</t>
  </si>
  <si>
    <t>HOMEM-S1-021</t>
  </si>
  <si>
    <t>Fruit Bowl</t>
  </si>
  <si>
    <t>果盆</t>
  </si>
  <si>
    <t>HOMEM-S1-055</t>
  </si>
  <si>
    <t>Wooden Arm Stool</t>
  </si>
  <si>
    <t>脚凳</t>
  </si>
  <si>
    <t>HOMEM-S1-054</t>
  </si>
  <si>
    <t>Wooden Arm Chair</t>
  </si>
  <si>
    <t>躺椅</t>
  </si>
  <si>
    <t>HOMEM-S1-006</t>
  </si>
  <si>
    <t>Countertop Oven</t>
  </si>
  <si>
    <t>烤箱</t>
  </si>
  <si>
    <t>HOMEM-S1-062</t>
  </si>
  <si>
    <t>Pot Plant</t>
  </si>
  <si>
    <t>花瓶</t>
  </si>
  <si>
    <t>HOMEM-S1-063</t>
  </si>
  <si>
    <t>Frying Pan With Food</t>
  </si>
  <si>
    <t>中平底锅</t>
  </si>
  <si>
    <t>HOMEM-S1-064</t>
  </si>
  <si>
    <t>Fish Bowl</t>
  </si>
  <si>
    <t>鱼缸</t>
  </si>
  <si>
    <t>PDQ Demo</t>
  </si>
  <si>
    <t>PDQ贴纸配套购买</t>
  </si>
  <si>
    <t>SK Demo</t>
  </si>
  <si>
    <t>SK贴纸配套购买</t>
  </si>
  <si>
    <t>WM MSLD96 Demo</t>
  </si>
  <si>
    <t>Whirlpool Order</t>
  </si>
  <si>
    <t>Sistema Order</t>
  </si>
  <si>
    <r>
      <rPr>
        <b/>
        <sz val="14"/>
        <rFont val="Arial"/>
        <charset val="0"/>
      </rPr>
      <t xml:space="preserve">ZURU  </t>
    </r>
    <r>
      <rPr>
        <b/>
        <sz val="14"/>
        <rFont val="宋体"/>
        <charset val="0"/>
      </rPr>
      <t>（</t>
    </r>
    <r>
      <rPr>
        <b/>
        <sz val="14"/>
        <rFont val="Arial"/>
        <charset val="0"/>
      </rPr>
      <t xml:space="preserve">77555 </t>
    </r>
    <r>
      <rPr>
        <b/>
        <sz val="14"/>
        <rFont val="宋体"/>
        <charset val="0"/>
      </rPr>
      <t>迷你房子</t>
    </r>
    <r>
      <rPr>
        <b/>
        <sz val="14"/>
        <rFont val="Arial"/>
        <charset val="0"/>
      </rPr>
      <t xml:space="preserve"> MA</t>
    </r>
    <r>
      <rPr>
        <b/>
        <sz val="14"/>
        <rFont val="宋体"/>
        <charset val="0"/>
      </rPr>
      <t>包裝扣數表</t>
    </r>
  </si>
  <si>
    <r>
      <rPr>
        <sz val="10"/>
        <rFont val="宋体"/>
        <charset val="134"/>
      </rPr>
      <t>日期</t>
    </r>
  </si>
  <si>
    <r>
      <rPr>
        <sz val="10"/>
        <rFont val="宋体"/>
        <charset val="134"/>
      </rPr>
      <t>MA PO</t>
    </r>
  </si>
  <si>
    <t>負責</t>
  </si>
  <si>
    <t>货号</t>
  </si>
  <si>
    <t>数量</t>
  </si>
  <si>
    <t>产品名称</t>
  </si>
  <si>
    <t>语言</t>
  </si>
  <si>
    <t>版本</t>
  </si>
  <si>
    <t>Singleton 300163</t>
  </si>
  <si>
    <r>
      <rPr>
        <sz val="10"/>
        <rFont val="Arial"/>
        <charset val="0"/>
      </rPr>
      <t>MA 1</t>
    </r>
    <r>
      <rPr>
        <sz val="10"/>
        <rFont val="宋体"/>
        <charset val="0"/>
      </rPr>
      <t>语</t>
    </r>
    <r>
      <rPr>
        <sz val="10"/>
        <rFont val="Arial"/>
        <charset val="0"/>
      </rPr>
      <t xml:space="preserve">
</t>
    </r>
    <r>
      <rPr>
        <sz val="10"/>
        <rFont val="宋体"/>
        <charset val="0"/>
      </rPr>
      <t>收缩膜</t>
    </r>
  </si>
  <si>
    <r>
      <rPr>
        <sz val="10"/>
        <color rgb="FFFF0000"/>
        <rFont val="Arial"/>
        <charset val="0"/>
      </rPr>
      <t>MA 3</t>
    </r>
    <r>
      <rPr>
        <sz val="10"/>
        <color indexed="10"/>
        <rFont val="宋体"/>
        <charset val="134"/>
      </rPr>
      <t>语</t>
    </r>
    <r>
      <rPr>
        <sz val="10"/>
        <color rgb="FFFF0000"/>
        <rFont val="Arial"/>
        <charset val="0"/>
      </rPr>
      <t xml:space="preserve">
</t>
    </r>
    <r>
      <rPr>
        <sz val="10"/>
        <color indexed="10"/>
        <rFont val="宋体"/>
        <charset val="134"/>
      </rPr>
      <t>收缩膜</t>
    </r>
  </si>
  <si>
    <r>
      <rPr>
        <sz val="10"/>
        <color rgb="FF00B0F0"/>
        <rFont val="宋体"/>
        <charset val="0"/>
      </rPr>
      <t>客版</t>
    </r>
    <r>
      <rPr>
        <sz val="10"/>
        <color rgb="FF00B0F0"/>
        <rFont val="Arial"/>
        <charset val="0"/>
      </rPr>
      <t xml:space="preserve"> 3</t>
    </r>
    <r>
      <rPr>
        <sz val="10"/>
        <color rgb="FF00B0F0"/>
        <rFont val="宋体"/>
        <charset val="0"/>
      </rPr>
      <t>语</t>
    </r>
    <r>
      <rPr>
        <sz val="10"/>
        <color rgb="FF00B0F0"/>
        <rFont val="Arial"/>
        <charset val="0"/>
      </rPr>
      <t xml:space="preserve">
</t>
    </r>
    <r>
      <rPr>
        <sz val="10"/>
        <color rgb="FF00B0F0"/>
        <rFont val="宋体"/>
        <charset val="0"/>
      </rPr>
      <t>收缩膜</t>
    </r>
  </si>
  <si>
    <r>
      <rPr>
        <sz val="10"/>
        <color rgb="FFFF0000"/>
        <rFont val="Arial"/>
        <charset val="0"/>
      </rPr>
      <t>MA 5</t>
    </r>
    <r>
      <rPr>
        <sz val="10"/>
        <color rgb="FFFF0000"/>
        <rFont val="宋体"/>
        <charset val="0"/>
      </rPr>
      <t>语</t>
    </r>
    <r>
      <rPr>
        <sz val="10"/>
        <color rgb="FFFF0000"/>
        <rFont val="Arial"/>
        <charset val="0"/>
      </rPr>
      <t xml:space="preserve">
</t>
    </r>
    <r>
      <rPr>
        <sz val="10"/>
        <color rgb="FFFF0000"/>
        <rFont val="宋体"/>
        <charset val="0"/>
      </rPr>
      <t>收藏指南</t>
    </r>
  </si>
  <si>
    <t>客版指南</t>
  </si>
  <si>
    <r>
      <rPr>
        <sz val="10"/>
        <rFont val="Arial"/>
        <charset val="0"/>
      </rPr>
      <t>MA 1</t>
    </r>
    <r>
      <rPr>
        <sz val="10"/>
        <rFont val="宋体"/>
        <charset val="0"/>
      </rPr>
      <t>语</t>
    </r>
    <r>
      <rPr>
        <sz val="10"/>
        <rFont val="Arial"/>
        <charset val="0"/>
      </rPr>
      <t>PDQ</t>
    </r>
    <r>
      <rPr>
        <sz val="10"/>
        <rFont val="宋体"/>
        <charset val="0"/>
      </rPr>
      <t>盒</t>
    </r>
    <r>
      <rPr>
        <sz val="10"/>
        <rFont val="Arial"/>
        <charset val="0"/>
      </rPr>
      <t xml:space="preserve">
77515GQ2</t>
    </r>
  </si>
  <si>
    <r>
      <rPr>
        <sz val="10"/>
        <color rgb="FFFF0000"/>
        <rFont val="Arial"/>
        <charset val="0"/>
      </rPr>
      <t>MA 3</t>
    </r>
    <r>
      <rPr>
        <sz val="10"/>
        <color rgb="FFFF0000"/>
        <rFont val="宋体"/>
        <charset val="0"/>
      </rPr>
      <t>语</t>
    </r>
    <r>
      <rPr>
        <sz val="10"/>
        <color rgb="FFFF0000"/>
        <rFont val="Arial"/>
        <charset val="0"/>
      </rPr>
      <t>PDQ</t>
    </r>
    <r>
      <rPr>
        <sz val="10"/>
        <color rgb="FFFF0000"/>
        <rFont val="宋体"/>
        <charset val="0"/>
      </rPr>
      <t>盒</t>
    </r>
    <r>
      <rPr>
        <sz val="10"/>
        <color rgb="FFFF0000"/>
        <rFont val="Arial"/>
        <charset val="0"/>
      </rPr>
      <t xml:space="preserve">
77515GQ2</t>
    </r>
  </si>
  <si>
    <t>GQ4-S001 MA 1L</t>
  </si>
  <si>
    <t>GQ1-S001 13pcs</t>
  </si>
  <si>
    <t>GQ1-S001 13pcs B 3L</t>
  </si>
  <si>
    <t>GQ1-S001 13pcs 3L</t>
  </si>
  <si>
    <r>
      <rPr>
        <sz val="11"/>
        <rFont val="Arial"/>
        <charset val="0"/>
      </rPr>
      <t xml:space="preserve">SK-S002 60PCS </t>
    </r>
    <r>
      <rPr>
        <sz val="11"/>
        <rFont val="宋体"/>
        <charset val="0"/>
      </rPr>
      <t>底座</t>
    </r>
  </si>
  <si>
    <r>
      <rPr>
        <sz val="11"/>
        <rFont val="Arial"/>
        <charset val="0"/>
      </rPr>
      <t xml:space="preserve">SK1-S002 30PCS </t>
    </r>
    <r>
      <rPr>
        <sz val="11"/>
        <rFont val="宋体"/>
        <charset val="0"/>
      </rPr>
      <t>底座</t>
    </r>
  </si>
  <si>
    <r>
      <rPr>
        <sz val="11"/>
        <rFont val="宋体"/>
        <charset val="0"/>
      </rPr>
      <t>客版</t>
    </r>
    <r>
      <rPr>
        <sz val="11"/>
        <rFont val="Arial"/>
        <charset val="0"/>
      </rPr>
      <t>GQ3</t>
    </r>
  </si>
  <si>
    <t>新铜版纸加拿大版本</t>
  </si>
  <si>
    <r>
      <rPr>
        <sz val="10"/>
        <rFont val="Arial"/>
        <charset val="0"/>
      </rPr>
      <t>A</t>
    </r>
    <r>
      <rPr>
        <sz val="10"/>
        <rFont val="宋体"/>
        <charset val="134"/>
      </rPr>
      <t>版本</t>
    </r>
  </si>
  <si>
    <t>B版本</t>
  </si>
  <si>
    <t>A版本</t>
  </si>
  <si>
    <t>1000018735</t>
  </si>
  <si>
    <t>Jasmine</t>
  </si>
  <si>
    <t>shrink wrap</t>
  </si>
  <si>
    <t>1000018736</t>
  </si>
  <si>
    <t>1000018737</t>
  </si>
  <si>
    <t>collector guide</t>
  </si>
  <si>
    <t>5L</t>
  </si>
  <si>
    <t>1000018738</t>
  </si>
  <si>
    <t>77555GQ1</t>
  </si>
  <si>
    <t>1000018739</t>
  </si>
  <si>
    <t>1000018740</t>
  </si>
  <si>
    <t>77555GQ2</t>
  </si>
  <si>
    <t>1000018741</t>
  </si>
  <si>
    <t>1000018742</t>
  </si>
  <si>
    <t>77555SK</t>
  </si>
  <si>
    <t>Sidekick</t>
  </si>
  <si>
    <t>1000018743</t>
  </si>
  <si>
    <t>Base</t>
  </si>
  <si>
    <t>Daisy</t>
  </si>
  <si>
    <r>
      <rPr>
        <sz val="8"/>
        <color theme="1"/>
        <rFont val="宋体"/>
        <charset val="134"/>
      </rPr>
      <t>客版</t>
    </r>
    <r>
      <rPr>
        <sz val="8"/>
        <color theme="1"/>
        <rFont val="Arial"/>
        <charset val="134"/>
      </rPr>
      <t>Shrink Wrap</t>
    </r>
  </si>
  <si>
    <r>
      <rPr>
        <sz val="11"/>
        <rFont val="宋体"/>
        <charset val="0"/>
      </rPr>
      <t>客版</t>
    </r>
    <r>
      <rPr>
        <sz val="11"/>
        <rFont val="Calibri"/>
        <charset val="0"/>
      </rPr>
      <t>3 L</t>
    </r>
  </si>
  <si>
    <r>
      <rPr>
        <sz val="10"/>
        <color rgb="FF000000"/>
        <rFont val="宋体"/>
        <charset val="134"/>
      </rPr>
      <t>用于</t>
    </r>
    <r>
      <rPr>
        <sz val="10"/>
        <color rgb="FF000000"/>
        <rFont val="Times New Roman"/>
        <charset val="134"/>
      </rPr>
      <t>Willow</t>
    </r>
    <r>
      <rPr>
        <sz val="10"/>
        <color rgb="FF000000"/>
        <rFont val="宋体"/>
        <charset val="134"/>
      </rPr>
      <t xml:space="preserve">订单 </t>
    </r>
    <r>
      <rPr>
        <sz val="10"/>
        <color rgb="FF000000"/>
        <rFont val="Times New Roman"/>
        <charset val="134"/>
      </rPr>
      <t>4500126515 4500127148 4500127149 4500127150 4500127223 4500127224</t>
    </r>
  </si>
  <si>
    <t>1000019118</t>
  </si>
  <si>
    <t>1000019119</t>
  </si>
  <si>
    <t>1000019121</t>
  </si>
  <si>
    <t>1000019124</t>
  </si>
  <si>
    <t>1000019125</t>
  </si>
  <si>
    <t>1000019126</t>
  </si>
  <si>
    <t>1000019127</t>
  </si>
  <si>
    <t>1000019161</t>
  </si>
  <si>
    <t>77555SK1</t>
  </si>
  <si>
    <t>1000019162</t>
  </si>
  <si>
    <t>仅采购底座</t>
  </si>
  <si>
    <t>77555GQ6</t>
  </si>
  <si>
    <t>Iris 用于订单 4500129386;4500129387;4500129388;4500129389;4500129390;4500129391;4500129393;4500129394;4500129395;4500129396;4500129397;4500129398;4500129399;</t>
  </si>
  <si>
    <t>Collector guide</t>
  </si>
  <si>
    <t>此单按单订购不另建MA PO</t>
  </si>
  <si>
    <t>Peggy Wu</t>
  </si>
  <si>
    <t>PVC  Tube(2PK)</t>
  </si>
  <si>
    <t>1/3L共用</t>
  </si>
  <si>
    <t>Agnes用于 #4500127809</t>
  </si>
  <si>
    <t>Art Paper（2PK)</t>
  </si>
  <si>
    <t>Lid sticker(2PK)</t>
  </si>
  <si>
    <t>1000019520</t>
  </si>
  <si>
    <t>Jasmine Hunag</t>
  </si>
  <si>
    <t>1000019521</t>
  </si>
  <si>
    <t>1000019522</t>
  </si>
  <si>
    <t>1000019523</t>
  </si>
  <si>
    <t>1000019524</t>
  </si>
  <si>
    <t>1000019525</t>
  </si>
  <si>
    <t>1000019526</t>
  </si>
  <si>
    <t>1000019806</t>
  </si>
  <si>
    <t>1000019807</t>
  </si>
  <si>
    <t>1000019808</t>
  </si>
  <si>
    <t>1000019809</t>
  </si>
  <si>
    <t>1000019810</t>
  </si>
  <si>
    <t>1000019811</t>
  </si>
  <si>
    <t>1000019826</t>
  </si>
  <si>
    <t>1000019827</t>
  </si>
  <si>
    <t>Daisy.Li</t>
  </si>
  <si>
    <t>Maggie 用于订单 4500131242;4500131244;4500131236;4500131249;4500131248;4500131246;</t>
  </si>
  <si>
    <t>Collector Guide</t>
  </si>
  <si>
    <t>1000020182</t>
  </si>
  <si>
    <t>1000020183</t>
  </si>
  <si>
    <t>1000020184</t>
  </si>
  <si>
    <t>1000020185</t>
  </si>
  <si>
    <t>1000020186</t>
  </si>
  <si>
    <t>1000020187</t>
  </si>
  <si>
    <t>1000020188</t>
  </si>
  <si>
    <t>Jenny Shen</t>
  </si>
  <si>
    <t>Crystal用于#4500133492</t>
  </si>
  <si>
    <t>Maggie 用于订单 4500135041;4500135045;4500135037;4500135059;4500135044;4500135057;4500135054;</t>
  </si>
  <si>
    <t>N/A</t>
  </si>
  <si>
    <t>1000020739</t>
  </si>
  <si>
    <t>1000020740</t>
  </si>
  <si>
    <t>1000020741</t>
  </si>
  <si>
    <t>1000020756</t>
  </si>
  <si>
    <t>1000020757</t>
  </si>
  <si>
    <t>Crystal用于订单4500134977/4500125833/4500133489</t>
  </si>
  <si>
    <t>Maggie 用于订单4500136065 4500136057 4500136071</t>
  </si>
  <si>
    <t>Mandy用于订单4500136617-504pcs，后续来单请优先消耗此MA</t>
  </si>
  <si>
    <t>1000021218</t>
  </si>
  <si>
    <t>1000021219</t>
  </si>
  <si>
    <t>1000021220</t>
  </si>
  <si>
    <t>1000021221</t>
  </si>
  <si>
    <t>1000021222</t>
  </si>
  <si>
    <t>Violet Chen</t>
  </si>
  <si>
    <t>Mia用于4500137269/4500137299/4500137817</t>
  </si>
  <si>
    <t>Maggie 用于订单4500139357 4500139359</t>
  </si>
  <si>
    <t xml:space="preserve"> 1000021489</t>
  </si>
  <si>
    <t xml:space="preserve"> 1000021490</t>
  </si>
  <si>
    <t xml:space="preserve"> 1000021491</t>
  </si>
  <si>
    <t xml:space="preserve"> 1000021492</t>
  </si>
  <si>
    <t>此单按实单订购，不另建MA</t>
  </si>
  <si>
    <t>PVC  Tube(3PK)</t>
  </si>
  <si>
    <t>Kathy用于4500138064</t>
  </si>
  <si>
    <t>Art Paper（3PK)</t>
  </si>
  <si>
    <t>Shrink Wrap(without UPC)</t>
  </si>
  <si>
    <t>Lid sticker(3PK)</t>
  </si>
  <si>
    <t>Mia用于4500139220 CA/4500139401/4500139475/4500139533/4500139582</t>
  </si>
  <si>
    <t>Crystal用于订单4500139240/4500139373/4500139572/4500139313/4500139446</t>
  </si>
  <si>
    <t>1000021841</t>
  </si>
  <si>
    <t>1000021842</t>
  </si>
  <si>
    <t>1000021843</t>
  </si>
  <si>
    <t>77555SQ1</t>
  </si>
  <si>
    <t>Kathy用于4500140090/4500140817</t>
  </si>
  <si>
    <t>1000022129</t>
  </si>
  <si>
    <t>1000022130</t>
  </si>
  <si>
    <t>1000022131</t>
  </si>
  <si>
    <t>1000022132</t>
  </si>
  <si>
    <t>1000022133</t>
  </si>
  <si>
    <t>1000022134</t>
  </si>
  <si>
    <t>1000022135</t>
  </si>
  <si>
    <t>Mandy用于Amazon EU&amp;UK订单4500141110-1008pcs，可用于Amazon US订单</t>
  </si>
  <si>
    <t>Mandy用于Amazon EU&amp;UK订单4500141110-1008pcs，可用于'Amazon CA订单</t>
  </si>
  <si>
    <t>Shrink Wrap</t>
  </si>
  <si>
    <t>Mandy用于Amazon EU&amp;UK订单4500141110-2016pcs，后续来单请优先消耗</t>
  </si>
  <si>
    <t>Maggie 用于订单MO20240719</t>
  </si>
  <si>
    <t>1000022489</t>
  </si>
  <si>
    <t>1000022490</t>
  </si>
  <si>
    <t>1000022491</t>
  </si>
  <si>
    <t>1000022492</t>
  </si>
  <si>
    <t>Maggie 用于订单4500142773 4500142774 4500142765 4500142776 4500142775 4500142769 4500142771</t>
  </si>
  <si>
    <t>Ariel Peng</t>
  </si>
  <si>
    <t>77555GQ4</t>
  </si>
  <si>
    <t>Lillian用于Coles PO#4500143030 及后续订单</t>
  </si>
  <si>
    <t>Mandy用于Amazon EU&amp;UK订单4500142713-1548pc，剩余数量后续消耗</t>
  </si>
  <si>
    <t>1000022906</t>
  </si>
  <si>
    <t>用于Willow订单 4500144521及后续订单</t>
  </si>
  <si>
    <t>1000022920</t>
  </si>
  <si>
    <t>1000022921</t>
  </si>
  <si>
    <t>1000022922</t>
  </si>
  <si>
    <t>1000023094</t>
  </si>
  <si>
    <t>Maggie 用于订单MO20240910</t>
  </si>
  <si>
    <t>1000023095</t>
  </si>
  <si>
    <t>1000023100</t>
  </si>
  <si>
    <t>Mandy用于Amazon EU&amp;UK订单4500144675-588pc，剩余数量后续消耗</t>
  </si>
  <si>
    <t>1000023101</t>
  </si>
  <si>
    <t>1000023102</t>
  </si>
  <si>
    <t>1000023179</t>
  </si>
  <si>
    <t>Maggie 用于订单4500145391 4500145393 4500145412</t>
  </si>
  <si>
    <t>1000023180</t>
  </si>
  <si>
    <t>1000023275</t>
  </si>
  <si>
    <t>Mandy用于Amazon EU&amp;UK订单4500145205-1176pc，4500145138-504pcs剩余数量后续消耗</t>
  </si>
  <si>
    <t>1000023276</t>
  </si>
  <si>
    <t>余数448</t>
  </si>
  <si>
    <t>1000023277</t>
  </si>
  <si>
    <t>1000023327</t>
  </si>
  <si>
    <t>1000023328</t>
  </si>
  <si>
    <t>1000023329</t>
  </si>
  <si>
    <t>1000023474</t>
  </si>
  <si>
    <t>Iris 用于订单4500146437</t>
  </si>
  <si>
    <t>用于Willow订单 4500146386及后续订单</t>
  </si>
  <si>
    <t>1000023659</t>
  </si>
  <si>
    <t>剩余212pcs(without uv胶）</t>
  </si>
  <si>
    <t>Iris 用于订单4500147376</t>
  </si>
  <si>
    <t>1000023603</t>
  </si>
  <si>
    <t>Lydia用于Coles PO#4500147319-48pcs ,剩余用于后续订单</t>
  </si>
  <si>
    <t>1000023644</t>
  </si>
  <si>
    <t>第一次放订，需要建物料号</t>
  </si>
  <si>
    <t>1000023645</t>
  </si>
  <si>
    <t>1000023646</t>
  </si>
  <si>
    <t>1000023647</t>
  </si>
  <si>
    <t>1000023648</t>
  </si>
  <si>
    <t>1000023649</t>
  </si>
  <si>
    <t>1000023650</t>
  </si>
  <si>
    <t>1000023651</t>
  </si>
  <si>
    <t>1000023935</t>
  </si>
  <si>
    <t>Zoe用于Amazon EU&amp;UK订单4500148999-504pcs，剩余数量后续消耗</t>
  </si>
  <si>
    <t>1000023936</t>
  </si>
  <si>
    <t>余数3044</t>
  </si>
  <si>
    <t>1000023937</t>
  </si>
  <si>
    <t>1000023731</t>
  </si>
  <si>
    <t>Iris 用于订单 4500147376（76pcs）4500149334(424pcs)</t>
  </si>
  <si>
    <t>1000023991</t>
  </si>
  <si>
    <t>Iris 用于订单4500149334</t>
  </si>
  <si>
    <t>1000024057</t>
  </si>
  <si>
    <t>1000024330</t>
  </si>
  <si>
    <t>Iris 用于订单4500150740</t>
  </si>
  <si>
    <t>用于Willow订单 MPO03008及后续订单</t>
  </si>
  <si>
    <t>1000024338</t>
  </si>
  <si>
    <t>用于Bealls 4500149782 1452pcs + Ross 订单 11004pcs</t>
  </si>
  <si>
    <t>1000024339</t>
  </si>
  <si>
    <t>1000024340</t>
  </si>
  <si>
    <t>1000024652</t>
  </si>
  <si>
    <t>1000024653</t>
  </si>
  <si>
    <t>1000024654</t>
  </si>
  <si>
    <t>1000024655</t>
  </si>
  <si>
    <t>1000024688</t>
  </si>
  <si>
    <t>Maggie用于订单4500152241</t>
  </si>
  <si>
    <t>1000024689</t>
  </si>
  <si>
    <t>1000024948</t>
  </si>
  <si>
    <t>1000024949</t>
  </si>
  <si>
    <t>1000024950</t>
  </si>
  <si>
    <t>1000024951</t>
  </si>
  <si>
    <t>1000024992</t>
  </si>
  <si>
    <t>剩余14240pcs</t>
  </si>
  <si>
    <t>Maggie用于订单4500153486 4500175910（3552）</t>
  </si>
  <si>
    <t>1000024990</t>
  </si>
  <si>
    <t>剩余20pcs</t>
  </si>
  <si>
    <t>Maggie用于订单4500153486</t>
  </si>
  <si>
    <t>1000025391</t>
  </si>
  <si>
    <t>Maggie用于订单4500154934</t>
  </si>
  <si>
    <t>1000025494</t>
  </si>
  <si>
    <t>1000025495</t>
  </si>
  <si>
    <t>消耗库存，剩余19500pcs</t>
  </si>
  <si>
    <t>1000025636</t>
  </si>
  <si>
    <t>Maggie用于订单4500156459</t>
  </si>
  <si>
    <t>1000025637</t>
  </si>
  <si>
    <t>1000025624</t>
  </si>
  <si>
    <t>1000025625</t>
  </si>
  <si>
    <t>1000026160</t>
  </si>
  <si>
    <t>1000026303</t>
  </si>
  <si>
    <t>Maggie用于订单4500160035</t>
  </si>
  <si>
    <t>1000026659</t>
  </si>
  <si>
    <t>1000026660</t>
  </si>
  <si>
    <t>1000026661</t>
  </si>
  <si>
    <t>1000026662</t>
  </si>
  <si>
    <t>扣去本次MA实际库存16500</t>
  </si>
  <si>
    <t>1000026884</t>
  </si>
  <si>
    <t xml:space="preserve">Maggie用于订单4500161613；4500163552；                      </t>
  </si>
  <si>
    <t>1000026885</t>
  </si>
  <si>
    <t>Maggie用于订单4500161613 4500163552</t>
  </si>
  <si>
    <t>1000027097</t>
  </si>
  <si>
    <t>Maggie用于订单4500163552</t>
  </si>
  <si>
    <t>1000027431</t>
  </si>
  <si>
    <t>1000027432</t>
  </si>
  <si>
    <t>1000027433</t>
  </si>
  <si>
    <t>1000027434</t>
  </si>
  <si>
    <t>扣去本次MA实际库存16000</t>
  </si>
  <si>
    <t>1000027698</t>
  </si>
  <si>
    <t>1000027699</t>
  </si>
  <si>
    <t>1000027700</t>
  </si>
  <si>
    <t>1000028368</t>
  </si>
  <si>
    <t>Christine Yuan</t>
  </si>
  <si>
    <t>Peggy用于Amazon US Domestic订单4500167369-8640pcs,剩余数量后续订单消耗</t>
  </si>
  <si>
    <t>最后一次放订，工厂根据实际需求采购</t>
  </si>
  <si>
    <t>1000028810</t>
  </si>
  <si>
    <t>1000028811</t>
  </si>
  <si>
    <t>1000028812</t>
  </si>
  <si>
    <t>优先用于CA市场订单</t>
  </si>
  <si>
    <t>1000028814</t>
  </si>
  <si>
    <t>1000028815</t>
  </si>
  <si>
    <t>扣去本次MA工厂实际库存15500</t>
  </si>
  <si>
    <t>Mina Pan</t>
  </si>
  <si>
    <t>Elaine用于US Burlington Coat Factory 订单4500171334</t>
  </si>
  <si>
    <t>Emily用于TJX PO#4500171907~4500172370 共12张订单</t>
  </si>
  <si>
    <t>Emily用于TJX PO#4500171907~4500171924 共10张订单-8488pcs/用于Fred Meyer + Kroger PO#4500171664 + 未下单-2448pcs</t>
  </si>
  <si>
    <t>1000030067</t>
  </si>
  <si>
    <t>1000030068</t>
  </si>
  <si>
    <t>1000030703</t>
  </si>
  <si>
    <t>Fiona Huang</t>
  </si>
  <si>
    <t>Maggie用于订单4500175910（2208）,4500178103 (剩17792pcs待后续订单消耗）</t>
  </si>
  <si>
    <t>1000030702</t>
  </si>
  <si>
    <t>Maggie用于订单
4500175910；剩20pcs待后续订单消耗</t>
  </si>
  <si>
    <t>1000030872</t>
  </si>
  <si>
    <t>1000031143</t>
  </si>
  <si>
    <t>Babbit Zhong</t>
  </si>
  <si>
    <t>77555GQ3</t>
  </si>
  <si>
    <r>
      <rPr>
        <sz val="12"/>
        <rFont val="Calibri"/>
        <charset val="134"/>
      </rPr>
      <t>Savannah</t>
    </r>
    <r>
      <rPr>
        <sz val="12"/>
        <rFont val="宋体"/>
        <charset val="134"/>
      </rPr>
      <t>用于</t>
    </r>
    <r>
      <rPr>
        <sz val="12"/>
        <rFont val="Calibri"/>
        <charset val="134"/>
      </rPr>
      <t xml:space="preserve">Singleton UK </t>
    </r>
    <r>
      <rPr>
        <sz val="12"/>
        <rFont val="宋体"/>
        <charset val="134"/>
      </rPr>
      <t>新单</t>
    </r>
    <r>
      <rPr>
        <sz val="12"/>
        <rFont val="Calibri"/>
        <charset val="134"/>
      </rPr>
      <t>-PO#4500177282</t>
    </r>
  </si>
  <si>
    <t>1000031533</t>
  </si>
  <si>
    <t>1000031529</t>
  </si>
  <si>
    <t>Maggie用于订单4500178103，剩424pcs待后续订单消耗</t>
  </si>
  <si>
    <t>1000032039</t>
  </si>
  <si>
    <t>Maggie用于订单4500179411,4500180340,  (4500181074消耗13,600pcs)</t>
  </si>
  <si>
    <t>1000032040</t>
  </si>
  <si>
    <t>Maggie用于订单4500179411,4500180340,(剩13,600pcs待后续订单消耗)</t>
  </si>
  <si>
    <t>1000032084</t>
  </si>
  <si>
    <t>1000032085</t>
  </si>
  <si>
    <t>1000032380</t>
  </si>
  <si>
    <t>Maggie用于订单 4500180340  (4500181074消耗308pcs)</t>
  </si>
  <si>
    <t>1000032737</t>
  </si>
  <si>
    <t>Maggie用于订单4500181074（剩1344pcs待后续订单消耗）</t>
  </si>
  <si>
    <t>1000032738</t>
  </si>
  <si>
    <t>Maggie用于订单4500181074</t>
  </si>
  <si>
    <t>1000032810</t>
  </si>
  <si>
    <t>Maggie用于订单4500181295，（剩5,216Pcs待后续订单消耗</t>
  </si>
  <si>
    <t>1000032811</t>
  </si>
  <si>
    <t>Rosen Wan/Jasmine</t>
  </si>
  <si>
    <t>1000033269</t>
  </si>
  <si>
    <t>Maggie用于订单4500182808 ；4500184465,4500186197，（4500188050 消耗3328PCS</t>
  </si>
  <si>
    <t>1000033268</t>
  </si>
  <si>
    <t xml:space="preserve">Maggie用于订单4500182808 </t>
  </si>
  <si>
    <t>1000033782</t>
  </si>
  <si>
    <t>Maggie用于订单4500184465 （4500186197消耗404pcs）</t>
  </si>
  <si>
    <t>1000033961</t>
  </si>
  <si>
    <t>1000033962</t>
  </si>
  <si>
    <t>扣去本次MA工厂实际库存14300</t>
  </si>
  <si>
    <t>1000029352</t>
  </si>
  <si>
    <t>1000029353</t>
  </si>
  <si>
    <t>扣去本次MA工厂实际库存14800</t>
  </si>
  <si>
    <t>1000034228</t>
  </si>
  <si>
    <t>Maggie用于订单4500186197，4500188050消耗232PCS</t>
  </si>
  <si>
    <t>1000034414</t>
  </si>
  <si>
    <t>PVC  Tube</t>
  </si>
  <si>
    <t>/</t>
  </si>
  <si>
    <t>Megan用于Burlington订单4500186619-1440pcs；Sharon 12624PCS  用于ROSS &amp; DD'S 订单4500186326，4500186354，4500186375，4500184377，4500186392，4500186623，4500186630</t>
  </si>
  <si>
    <t>1000034417</t>
  </si>
  <si>
    <t>Art Paper</t>
  </si>
  <si>
    <t>1000034416</t>
  </si>
  <si>
    <t>Sticker</t>
  </si>
  <si>
    <t>1000034468</t>
  </si>
  <si>
    <t>扣去本次MA工厂实际库存13800</t>
  </si>
  <si>
    <t>1000034729</t>
  </si>
  <si>
    <t>Maggie用于订单4500188050</t>
  </si>
  <si>
    <t>1000034730</t>
  </si>
  <si>
    <t>Maggie用于订单 4500188050</t>
  </si>
  <si>
    <t>1000034846</t>
  </si>
  <si>
    <t>1000035037</t>
  </si>
  <si>
    <t>1000035501</t>
  </si>
  <si>
    <t>Maggie用于PO#4500190471</t>
  </si>
  <si>
    <t>1000035640</t>
  </si>
  <si>
    <t>扣去本次MA工厂实际库存13300</t>
  </si>
  <si>
    <t>1000035913</t>
  </si>
  <si>
    <t>Maggie用于4500191341 （剩308待后续订单消耗</t>
  </si>
  <si>
    <t>Yilia用于订单4500193110</t>
  </si>
  <si>
    <r>
      <rPr>
        <sz val="10"/>
        <rFont val="宋体"/>
        <charset val="134"/>
      </rPr>
      <t>合计MA数量</t>
    </r>
  </si>
  <si>
    <r>
      <rPr>
        <sz val="10"/>
        <rFont val="宋体"/>
        <charset val="134"/>
      </rPr>
      <t>訂單需求數</t>
    </r>
  </si>
  <si>
    <t>樣板需求</t>
  </si>
  <si>
    <r>
      <rPr>
        <sz val="10"/>
        <rFont val="Arial"/>
        <charset val="0"/>
      </rPr>
      <t>MA</t>
    </r>
    <r>
      <rPr>
        <sz val="10"/>
        <rFont val="宋体"/>
        <charset val="134"/>
      </rPr>
      <t>庫存數</t>
    </r>
  </si>
  <si>
    <t>Mini Home Packing Ratio</t>
  </si>
  <si>
    <t>Product No.</t>
  </si>
  <si>
    <t>Product Description</t>
  </si>
  <si>
    <t>Product Image</t>
  </si>
  <si>
    <t>Licensing</t>
  </si>
  <si>
    <t>Catalogue</t>
  </si>
  <si>
    <t>Level</t>
  </si>
  <si>
    <t>Level Count</t>
  </si>
  <si>
    <t>Daily Demand Quantity</t>
  </si>
  <si>
    <t>sistema</t>
  </si>
  <si>
    <t>L3</t>
  </si>
  <si>
    <t>Total Order Quantities (pcs)</t>
  </si>
  <si>
    <t>BHG</t>
  </si>
  <si>
    <t>N3</t>
  </si>
  <si>
    <t>N4</t>
  </si>
  <si>
    <t>N5</t>
  </si>
  <si>
    <t>N1</t>
  </si>
  <si>
    <t>N2</t>
  </si>
  <si>
    <t>BLACK + DECKER</t>
  </si>
  <si>
    <t>L2</t>
  </si>
  <si>
    <t>MasterChef</t>
  </si>
  <si>
    <t>N6</t>
  </si>
  <si>
    <t>KitchenAid</t>
  </si>
  <si>
    <t>L1</t>
  </si>
  <si>
    <t>Whirlpool</t>
  </si>
  <si>
    <t>N7</t>
  </si>
  <si>
    <t>Total</t>
  </si>
  <si>
    <t>STD Sku No.</t>
  </si>
  <si>
    <t>Product Bom Line/Item No.</t>
  </si>
  <si>
    <t>Product Bom Line/Minis Name</t>
  </si>
  <si>
    <t>Product Styles</t>
  </si>
  <si>
    <t>Item Qty Per 100 segments (20 Capsules)</t>
  </si>
  <si>
    <t>Product Bom Line/Suggested Item Ratio</t>
  </si>
  <si>
    <t>Daily Demand QTY based on Suggested %</t>
  </si>
  <si>
    <t>Remark</t>
  </si>
  <si>
    <t>77555</t>
  </si>
  <si>
    <t>L4</t>
  </si>
  <si>
    <t>Level 1</t>
  </si>
  <si>
    <t>N8</t>
  </si>
  <si>
    <t>N9</t>
  </si>
  <si>
    <t>N10</t>
  </si>
  <si>
    <t>Level 2</t>
  </si>
  <si>
    <t>L5</t>
  </si>
  <si>
    <t>L6</t>
  </si>
  <si>
    <t>N11</t>
  </si>
  <si>
    <t>Level 3</t>
  </si>
  <si>
    <t>Level 4</t>
  </si>
  <si>
    <t>N12</t>
  </si>
  <si>
    <t>level 5</t>
  </si>
  <si>
    <t>R6</t>
  </si>
  <si>
    <t>level 6</t>
  </si>
  <si>
    <t>MO20240403</t>
  </si>
  <si>
    <t>手工单先备料</t>
  </si>
  <si>
    <t>77555SLB-S002
1.包装要求：
MA 1L收缩膜+ 客版 收藏指南+客版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77555SLB-S002以slip sheet出货</t>
  </si>
  <si>
    <t>77555GQ6-S001
1.包装要求：
MA 1L收缩膜+ 客版 收藏指南+客版 1L PDQ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7.，77555GQ6-S001以散箱出货</t>
  </si>
  <si>
    <t>20091073</t>
  </si>
  <si>
    <t>4500133663-10</t>
  </si>
  <si>
    <t>取消</t>
  </si>
  <si>
    <t>欠SSCC Label</t>
  </si>
  <si>
    <t>日期码格式：ZURU INC(BVI) 标准格式 日期：按实际生产日期
Packaging Info: 1,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</si>
  <si>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4500133661-40</t>
  </si>
  <si>
    <t>日期码格式：ZURU INC(BVI) 标准格式 日期：按实际生产日期
Packaging Info:
4.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</si>
  <si>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20102854</t>
  </si>
  <si>
    <t>4500134470-10</t>
  </si>
  <si>
    <t>日期码格式：ZURU INC(BVI) 标准格式 日期：按实际生产日期
Packaging Info: 1.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</si>
  <si>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 xml:space="preserve"> 
20134850</t>
  </si>
  <si>
    <t>4500135948-30</t>
  </si>
  <si>
    <t>4500135080-70</t>
  </si>
  <si>
    <t>与客人确认是否取消</t>
  </si>
  <si>
    <t>5、28</t>
  </si>
  <si>
    <t>日期码格式：ZURU INC(BVI) 标准格式 日期：按实际生产日期
Packaging Info: 
77555GQ1: MA_1L UPC版本包装（收缩膜和说明书, MA首选1L，如无1L可用多语且含英语的配套多语包装) + 1张防盗贴纸 (贴纸以及位置图翻单PO#4500125858）+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</si>
  <si>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4500132673-70</t>
  </si>
  <si>
    <t>7/9通知取消，已验货ok，消耗到新单4500139401 成品可以加水贴纸返工箱唛</t>
  </si>
  <si>
    <t>4ZWKI4LV</t>
  </si>
  <si>
    <t>4500140367-10</t>
  </si>
  <si>
    <t>日期码格式：ZURU INC(BVI) 标准格式 日期：按实际生产日期
Packaging Info: #77584:2PK 77555入PVC圆桶，77555 1L不带UPC版收缩膜, 铜版纸图稿跟回PO#4500134367；
Remark: 1.Amazon FOB订单，出口US。外箱最长边不能超过25" （超过了，case pack只能为1），不符合要求的大货，一律不接受。
2. 外箱正面印ZURU Logo+SSCC LABEL（客供贴纸), 侧面印item#（订单上显示的SKU#)+carton size(以工厂实际尺寸为准,单位: inch) +MADE IN CHINA,日期使用Z
URU 标准版本 SSCC Label 显示的是客人自己的item#, SSCC Label 贴在外箱正面的正中间，贴一面即可，跟单订购，贴纸离外箱距必须至少3cm, 每一张SSCC labe
l 都是唯一且有不同流水及条码的，没有损耗，绝对不可贴错 ，否则贴错或损坏一张会导致全部都错，千万要注意.
SSCC 贴纸务必要在正中间(可以覆盖Logo &lt;(&gt;&amp;&lt;)&gt; 箱唛), 否则会影响到仓库扫描识别
3.日期码使用ZURU标准版本
邮包盒上要打上日期码
4.按照客户PO# 装柜/箱号顺序装柜，跟单会提前给到装柜计划。请大货生产/仓库存放时留意，以便装柜时不混乱（装错/装漏/找不到货号）</t>
  </si>
  <si>
    <t>6WIKJXJG</t>
  </si>
  <si>
    <t>4500140371-10</t>
  </si>
  <si>
    <t>2POPEDIA</t>
  </si>
  <si>
    <t>4500140377-10</t>
  </si>
  <si>
    <t>4500140377</t>
  </si>
  <si>
    <t>2PZHJ5YD</t>
  </si>
  <si>
    <t>4500140377-20</t>
  </si>
  <si>
    <t>4500143407-10</t>
  </si>
  <si>
    <t>8/27取消</t>
  </si>
  <si>
    <t>手工单</t>
  </si>
  <si>
    <t>欠条码箱贴纸 7/12 Event label</t>
  </si>
  <si>
    <t>日期码格式：ZURU INC(BVI) 标准格式 日期：按实际生产日期
Packaging Info: MA 1L收缩膜, 客版PDQ; 客版PDQ翻单4500140090;
Remark: 1. 77555SQ1-S001-MINI BRANDS-HOME MINI BRANDS-SERIES 1-CAPSULE, 22PCS/PDQ,22PCS/1PDQ/CTN
2. MA 1L收缩膜, 收缩膜上的UPC显示193052064264；客版PDQ; 客版PDQ翻单4500140090
3. 外箱正唛左上角粘贴条码箱贴纸，每箱只贴一张;由ZURU订购, 来料贴纸上显示的客户DPCI# 086-02-1299, UPC# 193052078865;
4. 外箱正唛箱唛内容右侧需贴一张Event label，内容显示L10 Toys Rear Seasonal Set Date: 12/15/2024，工厂自行订购; 贴纸资料翻单4500140090
5. 产品和包装上均要印刷tracking code信息，格式为ZURU常规格式
6. 出货方式：货代自提</t>
  </si>
  <si>
    <t>Wal-mart US</t>
  </si>
  <si>
    <t>MO20240719</t>
  </si>
  <si>
    <t>手工订单</t>
  </si>
  <si>
    <t>77555SLB-S002
1.包装要求：
MA 1L收缩膜+ 客版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以slip sheet出货， 12pcs/CTN，77555SLB-S002:1152pcs/96CTN/Slip Sheet</t>
  </si>
  <si>
    <t>82340</t>
  </si>
  <si>
    <t>4500142443-50</t>
  </si>
  <si>
    <t>客人取消，撕膜或者撕贴纸后生产直接消耗到其他MA订单</t>
  </si>
  <si>
    <t>9/20完成</t>
  </si>
  <si>
    <t>进口商贴纸翻单129469</t>
  </si>
  <si>
    <t>日期码格式：ZURU INC(BVI) 标准格式 日期：按实际生产日期
Packaging Info: 
3.  77555GQ2: 英文MA包装UPC版本（首选1L,无1L可选多语）+客人通用进口商贴纸(每PCS贴一张进口商贴纸)+箱唛（进口商贴纸及其位置图跟回PO#4500129469）
Remark: 1.按实际生产日期;
2.出澳大利亚，请按照相应标准生产;
3.</t>
  </si>
  <si>
    <t>MO20240910</t>
  </si>
  <si>
    <t>77555GQ6-S001
1.包装要求：
MA 1L收缩膜+ 客版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77555GQ6-S001以loose carton出货， 12pcs/PDQ/CTN</t>
  </si>
  <si>
    <t>77555SLB-S002
1.包装要求：
MA 1L收缩膜+ 客版 收藏指南+客版 1L PDQ，翻单：4500129394
每pcs产品上要贴1张RFID贴纸，贴纸由ZURU提供，贴纸位置请严格按照我们签回的签板；
2. 外箱印刷带条码的RFID箱唛：RFID紫色色带+WM Dept.图标+RFID图标+ITF-14条码，四面右下角印刷ZURU logo, ITFF条码只印刷在正唛一面，在加印的时候确保条形码能扫描出来，外箱侧面任一角落加印："MADE IN CHINA" 字样；
3. 每个slip sheet上面贴一张艾利贴纸（不干胶贴纸）和一张普通贴纸（A4纸），slip sheet打印的普通贴纸的尺寸不能比艾利贴纸小，普通贴纸内容见附件；
4. 在产品上和包装上要有日期码、以及要有MADE IN CHINA和ZURU字样；
5. 产品如有扎带口要剪平，不能刮手。
6. 此单需要验货，请多备料
7. 77555SLB-S002以slip sheet出货， 12pcs/PDQ/CTN，77555SLB-S002:1152pcs/96CTN/Slip Sheet</t>
  </si>
  <si>
    <t>4500145426-60</t>
  </si>
  <si>
    <t>9/19取消</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</si>
  <si>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</si>
  <si>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4500145428-50</t>
  </si>
  <si>
    <t>9/29 取消</t>
  </si>
  <si>
    <t>MTA</t>
  </si>
  <si>
    <t xml:space="preserve"> 77555GQ1</t>
  </si>
  <si>
    <t>4500145917-1
01632311/1</t>
  </si>
  <si>
    <t>4500145917-20</t>
  </si>
  <si>
    <t>11/11客人确认取消，无客制物料产生</t>
  </si>
  <si>
    <t>11、25 截SI</t>
  </si>
  <si>
    <t>日期码格式：ZURU INC(BVI) 标准格式 日期：按实际生产日期
Packaging Info: 
77555GQ2:MA-1L配套包装 ,按ZURU 标准比例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，如无照片批复直接走柜，有问题由工厂负责。
*订单对应客户-2个订单号(见备注） ，箱唛信息不一样 ，请务必注意分开做货及装柜，避免发生混装导致罚款。
*最终出货工厂需要按船务要求为集装箱挂网，如不按要求挂网导致罚款由工厂承担 。</t>
  </si>
  <si>
    <t>4500145917-2
01632312/1</t>
  </si>
  <si>
    <t>4500145917-40</t>
  </si>
  <si>
    <t>4500148978-10</t>
  </si>
  <si>
    <t>11/6客人取消，无客制物料产生</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</si>
  <si>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</si>
  <si>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4500148982-10</t>
  </si>
  <si>
    <t>4500149297-70</t>
  </si>
  <si>
    <t>日期码格式：ZURU INC(BVI) 标准格式 日期：按实际生产日期
Packaging Info:77555GQ1: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</si>
  <si>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MPOWAL034</t>
  </si>
  <si>
    <t>MPO03152替换原手工单</t>
  </si>
  <si>
    <t>77555-S001-MSLD109</t>
  </si>
  <si>
    <t>11/22送库有</t>
  </si>
  <si>
    <t>Remark:
1. 2% 损耗
2. 送货前必需通知我司安排验货
3. 77555:MA 1L包装+ WIC贴纸（WIC # 795595） 
4.产品和包装上要有ZURU 标准格式 tracking code DG20241122
4.先安排CRD 11/22的数量，CRD 12/10的数量等通知后再安排
5.11/22完成23452PCS, 11/23抽板测试，抽板后才可以安排送货。所有来料都要测试符合美国联邦法规和州法规后才可以做大货。如因测试问题延期造成罚款需由工厂承担。
6. 装箱方式需另外跟PM确认，用周转箱/周转框，出货前需提供装箱清单
7.收到PO后请寄出每款1个球和全套散件给实验室。大货样77515 12PCS，77555 16PCS,7748516PCS, 待通知后再寄出。</t>
  </si>
  <si>
    <t>Remark:
1. 2% 损耗
2. 送货前必需通知我司安排验货
3.  77555:MA 1L包装+ WIC贴纸（WIC # 795595）
4.产品和包装上要有ZURU 标准格式 tracking code DG20241122
4.先安排CRD 11/22的数量，CRD 12/10的数量等通知后再安排
5.11/22完成23452PCS, 11/23抽板测试，抽板后才可以安排送货。所有来料都要测试符合美国联邦法规和州法规后才可以做大货。如因测试问题延期造成罚款需由工厂承担。
6. 装箱方式需另外跟PM确认，用周转箱/周转框，出货前需提供装箱清单
7.收到PO后请寄出每款1个球和全套散件给实验室。大货样77515 12PCS，77555 16PCS,7748516PCS, 待通知后再寄出。</t>
  </si>
  <si>
    <t>1/10 送库有</t>
  </si>
  <si>
    <t>Remark:
1. 2% 损耗
2. 送货前必需通知我司安排验货
3. 77515: MA 3L包装 + WIC贴纸（WIC # 795892） 77555:MA 1L包装+ WIC贴纸（WIC # 795595） 77485：MA 1L包装 + WIC贴纸（WIC # 795592）
4.产品和包装上要有ZURU 标准格式 tracking code DG20241122
4.先安排CRD 11/22的数量和CRD 12/10的数量， CRD 12/30的数量等通知后再安排
5.11/22完成23452PCS, 11/23抽板测试，抽板后才可以安排送货。所有来料都要测试符合美国联邦法规和州法规后才可以做大货。如因测试问题延期造成罚款需由工厂承担。
6. 装箱方式需另外跟PM确认，用周转箱/周转框，出货前需提供装箱清单
7.收到PO后请寄出每款1个球和全套散件给实验室。大货样77515 12PCS，77555 16PCS,7748516PCS, 待通知后再寄出</t>
  </si>
  <si>
    <t>4500153723-30</t>
  </si>
  <si>
    <t>1/16 客人取消</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</si>
  <si>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Remark:</t>
  </si>
  <si>
    <t>Abby Liang</t>
  </si>
  <si>
    <t>4500153609-30</t>
  </si>
  <si>
    <t>23JBW4</t>
  </si>
  <si>
    <t>4500154357-10</t>
  </si>
  <si>
    <t>1/14 双层瓦楞纸材质</t>
  </si>
  <si>
    <t>日期码格式：DOLLAR GENERAL 格式日期码 日期：
Packaging Info: 客版收缩膜包装1L+客版PDQ 1L(8pcs/GQ) + ZURU MA 说明书或者收藏指南，优选1L.
Remark: 1.包装：
 客版收缩膜包装1L+客版PDQ 1L(8pcs/GQ)。
 如有说明书或者指南，优先使用ZURUMA 1L的版本。
 客版包装AWs跟单稍后提供。
 客户要求： "产品和包装不能含有PFAS 物质以及1,4 dioxane" 客户指定实验室做测试，请确保产品可以过美国标准ASTM F963-23测试。
 大货外箱必须是双坑材质。
 2.日期码：产品和包装上必须有客版格式日期码。
客版包装AWs上已印有客版日期码和客版UPC#，大货前需核对好这些信息，包装无需额外打ZURU日期码了。但是产品上需打客版日期码。
 (1) 包装日期码（已印在包装UPC码旁边竖排那里，无需额外添加），内容如
 31328301C25
 (2)产品日期码：
 DOLGEN31328301C25 （打在球壳上）
 （3）UPC条形码：
 193052064264
 3. 无价贴。
 4. 样板：请尽力在1月20日前提供4 FULL PDQ产前确认样 + 2套光身板，（确保产前样所有信息及质量务必同大货） .寄给ZURU深圳跟单Hailey /Cora 转寄客人签
 样 。（跟单确认样板无误后才可开始大货）。
 5. 验货抽样事宜：
 2月27早上进行客人指定TUV的100%验货+抽测试样.
 抽样数量：随机抽取12PCS成品球 + 5套散件光身样 + 干漆。
 封样：各2-3套。
 请在2月26日前完成ZURU QC验货，并当天14点前提供验货报告+大货图片给跟单。
 6. 箱唛：此客人要求严格，外箱不接受水贴纸，材积以及重量必须按照以下要求，否则不符会导致验货fail从而影响货期而产生罚款。大货外箱材积绝对不可大于
 下述数据，材积只接受3%的变小；重量正负不得超过以下列出数据的5%，接受外箱以印章方式印上实际毛重。大货外箱材积必须不能大于2.37Cube Feet(0.067cbm);
 外箱毛重12.7LBS。如有变化，请收单后2周内告知跟单评估是否可行。
 箱唛不需要印ZURU格式日期码，不需要印外箱环保标识。
 重要提示：客人强制要求大货外箱必须是双层瓦楞纸的，否则会导致第三方验货fail，产生返工和罚款。
 7.此客人不接受任何理由的延期，会有高额罚金产生.
 8.如散货入仓需在货车上加防护网.
 9.出货配比：
 ZURU MA配比
 10. 内袋需要警示语，警示语内容为以下，内袋打孔，并用胶纸封口，因客户以内袋为单位往每家店分配。封住内袋口防止产品散落出来。请告知内袋尺寸，我们设
 计师做警示语aws，邮件发送aws。
 WARNING: TO AVOID DANGER OF SUFFOCATION, KEEP THIS BAG AWAY FROM BABIES AND CHILDREN. DO NOT USE IN CRIBS, BEDS, STROLLERS OR PLAY PENS. THIS B
 AG IS NOT A TOY.</t>
  </si>
  <si>
    <t>69NMTA8C</t>
  </si>
  <si>
    <t>4500155020-30</t>
  </si>
  <si>
    <t>2/11客人取消</t>
  </si>
  <si>
    <t>纸箱已订回</t>
  </si>
  <si>
    <t>SSCC 2/5寄出</t>
  </si>
  <si>
    <t>日期码格式：ZURU INC(BVI) 标准格式 日期：按实际生产日期 
Packaging Info: 
 #77555：MA1L 收缩膜+5L收藏指南。
Remark: 1. Amazon FOB订单，出口US。
 2. 日期码使用ZURU标准版本。
 3. 如果大货有要求入邮包盒，则对应的邮包盒上面要打上日期码。
 4. 箱尺寸要求：外箱最长边不能超过25" （超过了，case pack只能为1），不符合要求的大货，一律不接受。
 5. 外箱箱唛要求：
 ①外箱正面印ZURU Logo+SSCC Label（客供贴纸，由跟单订购)。关于 SSCC Label 请注意：
 SSCC Label 显示的是客人自己的item#。每一张SSCC label 都是唯一且有不同流水及条码的，没有损耗，绝对不可贴错 。如果贴错或损坏任何一张，都会导致全
 部都错，千万要注意！
 SSCC Label 必须贴在外箱正面的正中间位置（贴一面即可），并且贴纸离外箱边距必须至少3cm(可以覆盖Logo&lt;(&gt;&amp;&lt;)&gt;箱唛)，否则会影响到客户那边仓库的扫描识
 别。
 ②外箱侧面印item#（订单上显示的SKU#)+carton size(以工厂实际尺寸为准,单位: inch) +MADE IN CHINA,日期使用ZURU 标准版本。
 6. 装柜要求：按照客户PO# 装柜/箱号顺序装柜，跟单会提前给到装柜计划。
 在大货生产/仓库存放时，请留意该装柜要求，以便装柜时不混乱（避免装错/装漏/找不到货号等）。</t>
  </si>
  <si>
    <t>2TJZFF5C</t>
  </si>
  <si>
    <t>4500155812-40</t>
  </si>
  <si>
    <t>日期码格式：ZURU INC(BVI) 标准格式 日期：按实际生产日期 
Packaging Info:
 #77555：MA1L 收缩膜+5L收藏指南。
Remark: 1. Amazon FOB订单，出口US。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</si>
  <si>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4500162346-20</t>
  </si>
  <si>
    <t>4/14客人取消，无客制物料产生</t>
  </si>
  <si>
    <t>欠警告语贴纸</t>
  </si>
  <si>
    <t>日期码格式：ZURU INC(BVI) 标准格式 日期：按实际生产日期
Packaging Info:
77555GQ1: MA 3L A版PDQ + 3L警语 EAN A版收缩膜 + 4L(DK+NO+SE+FI)警告语贴纸 + 5L+23L警语 A版收藏指南 + 9L警语 A版纸袋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</si>
  <si>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SD04</t>
  </si>
  <si>
    <t>10001368521-3891</t>
  </si>
  <si>
    <t>4500174721-10</t>
  </si>
  <si>
    <t>8/5客人取消</t>
  </si>
  <si>
    <t>欠条码箱贴纸</t>
  </si>
  <si>
    <t>日期码格式：ZURU INC(BVI) 标准格式 日期：按实际生产日期
Packaging Info: 77555GQ2: 产品MA包装 (UPC 版), MA 1L 收缩膜, 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5. 每个产品彩盒正面需要贴一张"Only at Target"贴纸，工厂自行采购; 贴纸翻单4500160759；
6. 外箱正唛箱唛左上方位置粘贴条码箱贴纸，每箱贴一张由ZURU 订购，来料显示DPCI:086-02-0636,UPC# 10193052078428;
以上所有item均：
1. 产品和包装上均要印刷tracking code信息，格式为ZURU常规格式;</t>
  </si>
  <si>
    <t>10001401742-3891</t>
  </si>
  <si>
    <t>4500170741-10</t>
  </si>
  <si>
    <t>7/16条码箱贴纸</t>
  </si>
  <si>
    <t>日期码格式：ZURU INC(BVI) 标准格式 日期：按实际生产日期
Packaging Info: 77555GQ2: 产品MA包装 (UPC 版), MA 1L 收缩膜, 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以上所以item均：
1. 产品和包装上均要印刷tracking code信息，格式为ZURU常规格式;
2. 出货方式：货代自提</t>
  </si>
  <si>
    <t>10001401741-3890</t>
  </si>
  <si>
    <t>4500170737-10</t>
  </si>
  <si>
    <t>7/28条码箱贴纸</t>
  </si>
  <si>
    <t>10001368437-3891</t>
  </si>
  <si>
    <t>4500170675-10</t>
  </si>
  <si>
    <t>日期码格式：ZURU INC(BVI) 标准格式 日期：按实际生产日期
Packaging Info: 77555GQ2: 产品MA包装 (UPC 版), MA 1L 收缩膜, MA 1L PDQ;
Remark: 77555GQ2:
1. 77555GQ2-S002-MINI BRANDS-HOME MINI BRANDS-SERIES 1-CAPSULE,25PCS/Gravity PDQ, 25PCS/PDQ/CTN
2. 产品MA包装 (UPC 版), MA 1L 收缩膜，收缩膜上的UPC显示 193052064264, MA 1L PDQ;
3. 外箱正唛左上角位置粘贴条码箱贴纸，每箱只贴一张，由ZURU订购。来料贴纸上显示的客户DPCI# 086-02-1571， UPC显示10193052064261;
4. 产品和包装上印刷 tracking code信息，格式为ZURU常规格式;
5. 出货方式：货代自提</t>
  </si>
  <si>
    <t>10001368436-3890</t>
  </si>
  <si>
    <t>4500170676-10</t>
  </si>
  <si>
    <t>10001368612-3891</t>
  </si>
  <si>
    <t>4500170678-10</t>
  </si>
  <si>
    <t>4500175179-40</t>
  </si>
  <si>
    <t>8/11取消</t>
  </si>
  <si>
    <t>欠 SSCC Label</t>
  </si>
  <si>
    <t>4500175177-40</t>
  </si>
  <si>
    <t>日期码格式：ZURU INC(BVI) 标准格式 日期：按实际生产日期
Packaging Info: 
77555GQ1: MA_1L UPC版本包装（收缩膜和说明书, MA首选1L，如无1L可用多语且含英语的配套多语包装) + + 1张防盗贴纸 (贴纸以及位置图翻单PO#4500125858）
+ 箱唛 + 外箱SSCC Label
配比信息：6 Assortments,siamese cat:pink-white cat:purple cat:black cat:brown-white cat:orange cat=1:1:1:1:1:1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</si>
  <si>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4500172403-60</t>
  </si>
  <si>
    <t>日期码格式：ZURU INC(BVI) 标准格式 日期：按实际生产日期
77555GQ1: MA_1L UPC版本包装（收缩膜和说明书, MA首选1L，如无1L可用多语且含英语的配套多语包装) + + 1张防盗贴纸 (贴纸以及位置图翻单PO#4500125858）
+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</si>
  <si>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4500172405-60</t>
  </si>
  <si>
    <t>4500184399-80</t>
  </si>
  <si>
    <t>4500186424-10</t>
  </si>
  <si>
    <t>欠外箱SSCC Label</t>
  </si>
  <si>
    <t>日期码格式：ZURU INC(BVI) 标准格式 日期：按实际生产日期
Packaging Info: 1. 77555GQ1: MA_1L UPC版本包装（收缩膜和说明书, MA首选1L，如无1L可用多语且含英语的配套多语包装) + 箱唛 + 外箱SSCC Label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5.SSCC LABEL要求：贴纸内容&lt;(&gt;&amp;&lt;)&gt;条形码印刷不完整/不清晰或有划痕/缺失，贴纸脏污、破损、条形码折叠、翘起、重复或者丢失，以及封箱胶盖住贴纸任何位
置的，客户都不能接受，如有发现以上异常，须返工重新贴
6.外箱材质为ZURU标准；
7.产品和包装上要有tracking label信息：格式为Zuru标准格式（可以自行调整具体年月日生产日期,避开节假期日）；
8.SSCC Label 尺寸更新为：4x4 inch。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</si>
</sst>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2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0.0000;\-[$$-409]#,##0.0000"/>
    <numFmt numFmtId="178" formatCode="yyyy/m/d;@"/>
    <numFmt numFmtId="179" formatCode="yyyy/m/d&quot;周&quot;aaa"/>
    <numFmt numFmtId="180" formatCode="m/d;@"/>
    <numFmt numFmtId="181" formatCode="&quot;US$&quot;#,##0_);[Red]\(&quot;US$&quot;#,##0\)"/>
    <numFmt numFmtId="182" formatCode="0.00_ "/>
    <numFmt numFmtId="183" formatCode="0_);[Red]\(0\)"/>
    <numFmt numFmtId="184" formatCode="0_ ;[Red]\-0\ "/>
    <numFmt numFmtId="185" formatCode="m&quot;月&quot;d&quot;日&quot;;@"/>
    <numFmt numFmtId="186" formatCode="#,##0_);[Red]\(#,##0\)"/>
    <numFmt numFmtId="187" formatCode="#,##0_ "/>
    <numFmt numFmtId="188" formatCode="0.0000"/>
    <numFmt numFmtId="189" formatCode="&quot;$&quot;#,##0.00_);[Red]\(&quot;$&quot;#,##0.00\)"/>
    <numFmt numFmtId="190" formatCode="#,##0.00_ "/>
    <numFmt numFmtId="191" formatCode="[$-409]d\-mmm\-yy;@"/>
    <numFmt numFmtId="192" formatCode="\¥#,##0_);[Red]\(\¥#,##0\)"/>
    <numFmt numFmtId="193" formatCode="_ * #,##0_ ;_ * \-#,##0_ ;_ * &quot;-&quot;??_ ;_ @_ "/>
    <numFmt numFmtId="194" formatCode="\¥#,##0.00;\¥\-#,##0.00"/>
    <numFmt numFmtId="195" formatCode="#,##0_ ;[Red]\-#,##0\ "/>
    <numFmt numFmtId="196" formatCode="0_ "/>
    <numFmt numFmtId="197" formatCode="&quot;US$&quot;#,##0.00;\-&quot;US$&quot;#,##0.00"/>
    <numFmt numFmtId="198" formatCode="[$HK$-C04]#,##0;\-[$HK$-C04]#,##0"/>
    <numFmt numFmtId="199" formatCode="0.00_);[Red]\(0.00\)"/>
    <numFmt numFmtId="200" formatCode="0.0_ "/>
  </numFmts>
  <fonts count="243">
    <font>
      <sz val="12"/>
      <name val="宋体"/>
      <charset val="134"/>
    </font>
    <font>
      <sz val="11"/>
      <name val="Arial"/>
      <charset val="0"/>
    </font>
    <font>
      <sz val="8"/>
      <color rgb="FFFF0000"/>
      <name val="Arial"/>
      <charset val="0"/>
    </font>
    <font>
      <sz val="8"/>
      <name val="Arial"/>
      <charset val="0"/>
    </font>
    <font>
      <sz val="11"/>
      <color rgb="FFFF0000"/>
      <name val="Arial"/>
      <charset val="0"/>
    </font>
    <font>
      <sz val="12"/>
      <color rgb="FFFF0000"/>
      <name val="宋体"/>
      <charset val="134"/>
    </font>
    <font>
      <b/>
      <sz val="11"/>
      <name val="宋体"/>
      <charset val="0"/>
    </font>
    <font>
      <b/>
      <sz val="11"/>
      <name val="Arial"/>
      <charset val="0"/>
    </font>
    <font>
      <b/>
      <sz val="10"/>
      <name val="Arial"/>
      <charset val="0"/>
    </font>
    <font>
      <b/>
      <sz val="9"/>
      <name val="宋体"/>
      <charset val="134"/>
      <scheme val="minor"/>
    </font>
    <font>
      <b/>
      <sz val="11"/>
      <name val="宋体"/>
      <charset val="134"/>
    </font>
    <font>
      <b/>
      <sz val="11"/>
      <color rgb="FF7030A0"/>
      <name val="宋体"/>
      <charset val="0"/>
    </font>
    <font>
      <b/>
      <sz val="11"/>
      <color rgb="FFDF1FD4"/>
      <name val="宋体"/>
      <charset val="0"/>
    </font>
    <font>
      <b/>
      <sz val="11"/>
      <color rgb="FFFF0000"/>
      <name val="宋体"/>
      <charset val="0"/>
    </font>
    <font>
      <b/>
      <sz val="11"/>
      <color theme="1"/>
      <name val="宋体"/>
      <charset val="0"/>
    </font>
    <font>
      <b/>
      <sz val="11"/>
      <color rgb="FFFF0000"/>
      <name val="Arial"/>
      <charset val="0"/>
    </font>
    <font>
      <b/>
      <sz val="11"/>
      <color rgb="FF00B0F0"/>
      <name val="宋体"/>
      <charset val="0"/>
    </font>
    <font>
      <sz val="11"/>
      <name val="宋体"/>
      <charset val="0"/>
    </font>
    <font>
      <sz val="8"/>
      <color rgb="FFFF0000"/>
      <name val="宋体"/>
      <charset val="134"/>
    </font>
    <font>
      <sz val="8"/>
      <color rgb="FFFF0000"/>
      <name val="宋体"/>
      <charset val="0"/>
    </font>
    <font>
      <sz val="8"/>
      <color rgb="FFFF0000"/>
      <name val="Calibri"/>
      <charset val="0"/>
    </font>
    <font>
      <b/>
      <sz val="8"/>
      <color rgb="FFFF0000"/>
      <name val="宋体"/>
      <charset val="0"/>
    </font>
    <font>
      <b/>
      <sz val="8"/>
      <color rgb="FFFF0000"/>
      <name val="Arial"/>
      <charset val="0"/>
    </font>
    <font>
      <sz val="8"/>
      <name val="宋体"/>
      <charset val="134"/>
    </font>
    <font>
      <sz val="8"/>
      <name val="宋体"/>
      <charset val="0"/>
    </font>
    <font>
      <sz val="8"/>
      <name val="Calibri"/>
      <charset val="0"/>
    </font>
    <font>
      <b/>
      <sz val="8"/>
      <name val="宋体"/>
      <charset val="0"/>
    </font>
    <font>
      <b/>
      <sz val="8"/>
      <name val="Arial"/>
      <charset val="0"/>
    </font>
    <font>
      <sz val="8"/>
      <color rgb="FF2727F0"/>
      <name val="Arial"/>
      <charset val="0"/>
    </font>
    <font>
      <sz val="8"/>
      <color theme="1"/>
      <name val="宋体"/>
      <charset val="134"/>
    </font>
    <font>
      <sz val="8"/>
      <color rgb="FF000000"/>
      <name val="Calibri"/>
      <charset val="134"/>
    </font>
    <font>
      <sz val="10"/>
      <color rgb="FFFF0000"/>
      <name val="等线"/>
      <charset val="134"/>
    </font>
    <font>
      <sz val="11"/>
      <color rgb="FFFF0000"/>
      <name val="宋体"/>
      <charset val="134"/>
    </font>
    <font>
      <sz val="11"/>
      <color rgb="FFFF0000"/>
      <name val="宋体"/>
      <charset val="0"/>
    </font>
    <font>
      <sz val="10"/>
      <color rgb="FFFF0000"/>
      <name val="宋体"/>
      <charset val="134"/>
      <scheme val="minor"/>
    </font>
    <font>
      <sz val="11"/>
      <color rgb="FFFF0000"/>
      <name val="宋体"/>
      <charset val="134"/>
      <scheme val="minor"/>
    </font>
    <font>
      <sz val="10"/>
      <color rgb="FFFF0000"/>
      <name val="Calibri"/>
      <charset val="0"/>
    </font>
    <font>
      <sz val="11"/>
      <color rgb="FFFF0000"/>
      <name val="等线"/>
      <charset val="134"/>
    </font>
    <font>
      <sz val="12"/>
      <color rgb="FFFF0000"/>
      <name val="Arial"/>
      <charset val="0"/>
    </font>
    <font>
      <sz val="12"/>
      <color rgb="FFFF0000"/>
      <name val="宋体"/>
      <charset val="0"/>
    </font>
    <font>
      <sz val="10"/>
      <color rgb="FFFF0000"/>
      <name val="宋体"/>
      <charset val="134"/>
    </font>
    <font>
      <sz val="12"/>
      <color rgb="FFFF0000"/>
      <name val="宋体"/>
      <charset val="134"/>
      <scheme val="minor"/>
    </font>
    <font>
      <sz val="11"/>
      <color rgb="FFFF0000"/>
      <name val="Arial"/>
      <charset val="134"/>
    </font>
    <font>
      <sz val="6"/>
      <color rgb="FFFF0000"/>
      <name val="宋体"/>
      <charset val="134"/>
    </font>
    <font>
      <sz val="12"/>
      <color rgb="FFFF0000"/>
      <name val="宋体"/>
      <charset val="0"/>
      <scheme val="minor"/>
    </font>
    <font>
      <sz val="12"/>
      <name val="宋体"/>
      <charset val="0"/>
      <scheme val="minor"/>
    </font>
    <font>
      <sz val="11"/>
      <name val="宋体"/>
      <charset val="134"/>
      <scheme val="minor"/>
    </font>
    <font>
      <sz val="12"/>
      <name val="宋体"/>
      <charset val="134"/>
      <scheme val="minor"/>
    </font>
    <font>
      <sz val="11"/>
      <name val="宋体"/>
      <charset val="134"/>
    </font>
    <font>
      <sz val="14"/>
      <color rgb="FFFF0000"/>
      <name val="宋体"/>
      <charset val="134"/>
    </font>
    <font>
      <sz val="11"/>
      <color theme="1"/>
      <name val="Arial"/>
      <charset val="134"/>
    </font>
    <font>
      <sz val="11"/>
      <color theme="1"/>
      <name val="宋体"/>
      <charset val="134"/>
    </font>
    <font>
      <sz val="10"/>
      <name val="Calibri"/>
      <charset val="0"/>
    </font>
    <font>
      <sz val="11"/>
      <color theme="1"/>
      <name val="宋体"/>
      <charset val="0"/>
    </font>
    <font>
      <sz val="11"/>
      <color rgb="FFDF1FD4"/>
      <name val="宋体"/>
      <charset val="134"/>
    </font>
    <font>
      <sz val="14"/>
      <color theme="1"/>
      <name val="宋体"/>
      <charset val="134"/>
      <scheme val="minor"/>
    </font>
    <font>
      <sz val="10"/>
      <name val="宋体"/>
      <charset val="134"/>
    </font>
    <font>
      <sz val="11"/>
      <name val="等线"/>
      <charset val="134"/>
    </font>
    <font>
      <sz val="10"/>
      <name val="Arial"/>
      <charset val="0"/>
    </font>
    <font>
      <sz val="10"/>
      <name val="等线"/>
      <charset val="134"/>
    </font>
    <font>
      <sz val="11"/>
      <color rgb="FF0000FF"/>
      <name val="Arial"/>
      <charset val="0"/>
    </font>
    <font>
      <sz val="10"/>
      <color rgb="FFFF0000"/>
      <name val="Arial"/>
      <charset val="0"/>
    </font>
    <font>
      <sz val="10.5"/>
      <color rgb="FFFF0000"/>
      <name val="宋体"/>
      <charset val="134"/>
    </font>
    <font>
      <sz val="11"/>
      <color theme="1"/>
      <name val="宋体"/>
      <charset val="134"/>
      <scheme val="minor"/>
    </font>
    <font>
      <sz val="11"/>
      <name val="Arial"/>
      <charset val="134"/>
    </font>
    <font>
      <b/>
      <sz val="14"/>
      <color rgb="FF000000"/>
      <name val="Calibri"/>
      <charset val="134"/>
    </font>
    <font>
      <b/>
      <sz val="12"/>
      <color rgb="FF000000"/>
      <name val="Calibri"/>
      <charset val="134"/>
    </font>
    <font>
      <sz val="11"/>
      <color rgb="FF000000"/>
      <name val="Calibri"/>
      <charset val="134"/>
    </font>
    <font>
      <b/>
      <i/>
      <sz val="12"/>
      <color theme="1"/>
      <name val="宋体"/>
      <charset val="134"/>
      <scheme val="minor"/>
    </font>
    <font>
      <i/>
      <sz val="12"/>
      <color rgb="FFFF0000"/>
      <name val="宋体"/>
      <charset val="134"/>
      <scheme val="minor"/>
    </font>
    <font>
      <b/>
      <i/>
      <sz val="18"/>
      <color rgb="FF000000"/>
      <name val="Calibri"/>
      <charset val="134"/>
    </font>
    <font>
      <b/>
      <sz val="14"/>
      <name val="Arial"/>
      <charset val="0"/>
    </font>
    <font>
      <sz val="10"/>
      <color rgb="FF00B0F0"/>
      <name val="Arial"/>
      <charset val="0"/>
    </font>
    <font>
      <b/>
      <sz val="11"/>
      <color rgb="FF0000FF"/>
      <name val="宋体"/>
      <charset val="0"/>
    </font>
    <font>
      <b/>
      <sz val="11"/>
      <color rgb="FF0000FF"/>
      <name val="Arial"/>
      <charset val="0"/>
    </font>
    <font>
      <sz val="10"/>
      <color rgb="FF00B0F0"/>
      <name val="宋体"/>
      <charset val="0"/>
    </font>
    <font>
      <b/>
      <sz val="11"/>
      <color rgb="FFFF0000"/>
      <name val="宋体"/>
      <charset val="134"/>
    </font>
    <font>
      <sz val="10"/>
      <name val="宋体"/>
      <charset val="0"/>
    </font>
    <font>
      <sz val="12"/>
      <name val="Calibri"/>
      <charset val="0"/>
    </font>
    <font>
      <sz val="8"/>
      <color theme="1"/>
      <name val="Arial"/>
      <charset val="134"/>
    </font>
    <font>
      <sz val="11"/>
      <name val="Calibri"/>
      <charset val="0"/>
    </font>
    <font>
      <sz val="10"/>
      <color rgb="FF000000"/>
      <name val="宋体"/>
      <charset val="134"/>
    </font>
    <font>
      <sz val="8"/>
      <color rgb="FFFF0000"/>
      <name val="Arial"/>
      <charset val="134"/>
    </font>
    <font>
      <sz val="11"/>
      <color rgb="FFFF0000"/>
      <name val="Calibri"/>
      <charset val="0"/>
    </font>
    <font>
      <sz val="12"/>
      <name val="Calibri"/>
      <charset val="134"/>
    </font>
    <font>
      <sz val="10"/>
      <name val="Times New Roman"/>
      <charset val="134"/>
    </font>
    <font>
      <b/>
      <sz val="10"/>
      <name val="Times New Roman"/>
      <charset val="134"/>
    </font>
    <font>
      <sz val="10"/>
      <color theme="0" tint="-0.499984740745262"/>
      <name val="Times New Roman"/>
      <charset val="134"/>
    </font>
    <font>
      <b/>
      <sz val="10"/>
      <color rgb="FFFFFF00"/>
      <name val="Times New Roman"/>
      <charset val="134"/>
    </font>
    <font>
      <b/>
      <sz val="10"/>
      <color theme="0"/>
      <name val="Times New Roman"/>
      <charset val="134"/>
    </font>
    <font>
      <b/>
      <sz val="10"/>
      <color theme="1"/>
      <name val="Times New Roman"/>
      <charset val="134"/>
    </font>
    <font>
      <b/>
      <sz val="10"/>
      <color theme="0"/>
      <name val="宋体"/>
      <charset val="134"/>
    </font>
    <font>
      <sz val="10"/>
      <color rgb="FFFF0000"/>
      <name val="Times New Roman"/>
      <charset val="134"/>
    </font>
    <font>
      <b/>
      <sz val="11"/>
      <color rgb="FFFFFF00"/>
      <name val="宋体"/>
      <charset val="134"/>
      <scheme val="minor"/>
    </font>
    <font>
      <b/>
      <sz val="11"/>
      <color theme="0"/>
      <name val="宋体"/>
      <charset val="134"/>
      <scheme val="minor"/>
    </font>
    <font>
      <sz val="11"/>
      <color rgb="FFFFFF00"/>
      <name val="宋体"/>
      <charset val="134"/>
      <scheme val="minor"/>
    </font>
    <font>
      <sz val="11"/>
      <color theme="0"/>
      <name val="宋体"/>
      <charset val="134"/>
      <scheme val="minor"/>
    </font>
    <font>
      <b/>
      <sz val="11"/>
      <name val="宋体"/>
      <charset val="134"/>
      <scheme val="minor"/>
    </font>
    <font>
      <b/>
      <sz val="11"/>
      <color rgb="FFFFC000"/>
      <name val="宋体"/>
      <charset val="134"/>
      <scheme val="minor"/>
    </font>
    <font>
      <sz val="10"/>
      <color indexed="8"/>
      <name val="宋体"/>
      <charset val="134"/>
      <scheme val="minor"/>
    </font>
    <font>
      <sz val="12"/>
      <color rgb="FF0000FF"/>
      <name val="宋体"/>
      <charset val="134"/>
    </font>
    <font>
      <sz val="12"/>
      <color rgb="FF1C05ED"/>
      <name val="宋体"/>
      <charset val="134"/>
    </font>
    <font>
      <sz val="12"/>
      <color rgb="FF2029DE"/>
      <name val="宋体"/>
      <charset val="134"/>
    </font>
    <font>
      <b/>
      <sz val="16"/>
      <name val="Arial"/>
      <charset val="0"/>
    </font>
    <font>
      <b/>
      <sz val="9"/>
      <color rgb="FFFF0000"/>
      <name val="宋体"/>
      <charset val="0"/>
    </font>
    <font>
      <sz val="10"/>
      <color rgb="FFFF0000"/>
      <name val="宋体"/>
      <charset val="0"/>
    </font>
    <font>
      <b/>
      <sz val="16"/>
      <color rgb="FFFF0000"/>
      <name val="Arial"/>
      <charset val="0"/>
    </font>
    <font>
      <b/>
      <sz val="16"/>
      <color indexed="39"/>
      <name val="Arial"/>
      <charset val="0"/>
    </font>
    <font>
      <b/>
      <sz val="12"/>
      <color rgb="FFFF0000"/>
      <name val="宋体"/>
      <charset val="134"/>
    </font>
    <font>
      <b/>
      <sz val="11"/>
      <name val="Arial"/>
      <charset val="134"/>
    </font>
    <font>
      <b/>
      <sz val="12"/>
      <color indexed="10"/>
      <name val="宋体"/>
      <charset val="134"/>
    </font>
    <font>
      <b/>
      <sz val="12"/>
      <name val="宋体"/>
      <charset val="134"/>
    </font>
    <font>
      <sz val="10"/>
      <color rgb="FF0000FF"/>
      <name val="等线"/>
      <charset val="134"/>
    </font>
    <font>
      <sz val="11"/>
      <color rgb="FF0000FF"/>
      <name val="宋体"/>
      <charset val="0"/>
    </font>
    <font>
      <sz val="10"/>
      <color rgb="FF0000FF"/>
      <name val="Arial"/>
      <charset val="0"/>
    </font>
    <font>
      <sz val="11"/>
      <color rgb="FF0000FF"/>
      <name val="宋体"/>
      <charset val="134"/>
    </font>
    <font>
      <sz val="10.5"/>
      <color rgb="FF0000FF"/>
      <name val="宋体"/>
      <charset val="134"/>
    </font>
    <font>
      <sz val="10"/>
      <color rgb="FF0000FF"/>
      <name val="宋体"/>
      <charset val="134"/>
      <scheme val="minor"/>
    </font>
    <font>
      <sz val="10.5"/>
      <name val="宋体"/>
      <charset val="134"/>
    </font>
    <font>
      <sz val="10"/>
      <name val="宋体"/>
      <charset val="134"/>
      <scheme val="minor"/>
    </font>
    <font>
      <sz val="11"/>
      <color rgb="FF1C05ED"/>
      <name val="宋体"/>
      <charset val="134"/>
    </font>
    <font>
      <sz val="10"/>
      <color rgb="FF1C05ED"/>
      <name val="等线"/>
      <charset val="134"/>
    </font>
    <font>
      <sz val="11"/>
      <color rgb="FF1C05ED"/>
      <name val="Arial"/>
      <charset val="0"/>
    </font>
    <font>
      <sz val="11"/>
      <color rgb="FF1C05ED"/>
      <name val="宋体"/>
      <charset val="0"/>
    </font>
    <font>
      <sz val="10.5"/>
      <color rgb="FF1C05ED"/>
      <name val="宋体"/>
      <charset val="134"/>
    </font>
    <font>
      <sz val="10"/>
      <color rgb="FF1C05ED"/>
      <name val="宋体"/>
      <charset val="134"/>
      <scheme val="minor"/>
    </font>
    <font>
      <b/>
      <sz val="11"/>
      <color rgb="FF1C05ED"/>
      <name val="Arial"/>
      <charset val="0"/>
    </font>
    <font>
      <b/>
      <sz val="11"/>
      <color rgb="FF1C05ED"/>
      <name val="宋体"/>
      <charset val="0"/>
    </font>
    <font>
      <sz val="10"/>
      <color rgb="FF1C05ED"/>
      <name val="Arial"/>
      <charset val="0"/>
    </font>
    <font>
      <sz val="10"/>
      <color rgb="FF1C05ED"/>
      <name val="宋体"/>
      <charset val="134"/>
    </font>
    <font>
      <sz val="10"/>
      <color rgb="FF1C05ED"/>
      <name val="宋体"/>
      <charset val="0"/>
    </font>
    <font>
      <sz val="11"/>
      <color rgb="FF1C05ED"/>
      <name val="宋体"/>
      <charset val="134"/>
      <scheme val="minor"/>
    </font>
    <font>
      <sz val="10"/>
      <color rgb="FF0000FF"/>
      <name val="宋体"/>
      <charset val="134"/>
    </font>
    <font>
      <sz val="10"/>
      <color rgb="FF2029DE"/>
      <name val="宋体"/>
      <charset val="134"/>
    </font>
    <font>
      <sz val="10"/>
      <color rgb="FF0000FF"/>
      <name val="宋体"/>
      <charset val="0"/>
    </font>
    <font>
      <sz val="10"/>
      <color rgb="FF2029DE"/>
      <name val="等线"/>
      <charset val="134"/>
    </font>
    <font>
      <sz val="11"/>
      <color rgb="FF2029DE"/>
      <name val="Arial"/>
      <charset val="0"/>
    </font>
    <font>
      <sz val="11"/>
      <color rgb="FF2029DE"/>
      <name val="宋体"/>
      <charset val="0"/>
    </font>
    <font>
      <sz val="11"/>
      <color rgb="FF2029DE"/>
      <name val="宋体"/>
      <charset val="134"/>
    </font>
    <font>
      <sz val="10.5"/>
      <color rgb="FF2029DE"/>
      <name val="宋体"/>
      <charset val="134"/>
    </font>
    <font>
      <sz val="10"/>
      <color rgb="FF2029DE"/>
      <name val="宋体"/>
      <charset val="134"/>
      <scheme val="minor"/>
    </font>
    <font>
      <sz val="10"/>
      <color rgb="FF2029DE"/>
      <name val="Arial"/>
      <charset val="0"/>
    </font>
    <font>
      <b/>
      <sz val="11"/>
      <color rgb="FF2029DE"/>
      <name val="Arial"/>
      <charset val="0"/>
    </font>
    <font>
      <b/>
      <sz val="11"/>
      <color rgb="FF2029DE"/>
      <name val="宋体"/>
      <charset val="0"/>
    </font>
    <font>
      <sz val="11"/>
      <color theme="1"/>
      <name val="Arial"/>
      <charset val="0"/>
    </font>
    <font>
      <sz val="11"/>
      <color rgb="FF1506E0"/>
      <name val="Arial"/>
      <charset val="0"/>
    </font>
    <font>
      <sz val="12"/>
      <color rgb="FF1506E0"/>
      <name val="宋体"/>
      <charset val="134"/>
    </font>
    <font>
      <sz val="10"/>
      <color theme="1"/>
      <name val="宋体"/>
      <charset val="0"/>
    </font>
    <font>
      <sz val="10"/>
      <color theme="1"/>
      <name val="宋体"/>
      <charset val="134"/>
    </font>
    <font>
      <sz val="12"/>
      <color theme="1"/>
      <name val="宋体"/>
      <charset val="0"/>
    </font>
    <font>
      <b/>
      <sz val="11"/>
      <color theme="1"/>
      <name val="Arial"/>
      <charset val="0"/>
    </font>
    <font>
      <sz val="12"/>
      <color theme="1"/>
      <name val="宋体"/>
      <charset val="134"/>
    </font>
    <font>
      <sz val="11"/>
      <color rgb="FF0000FF"/>
      <name val="Arial"/>
      <charset val="134"/>
    </font>
    <font>
      <sz val="10"/>
      <color rgb="FF0000FF"/>
      <name val="Arial"/>
      <charset val="134"/>
    </font>
    <font>
      <sz val="12"/>
      <color rgb="FF0000FF"/>
      <name val="宋体"/>
      <charset val="134"/>
      <scheme val="minor"/>
    </font>
    <font>
      <sz val="10"/>
      <name val="Arial"/>
      <charset val="134"/>
    </font>
    <font>
      <sz val="11"/>
      <color rgb="FF1506E0"/>
      <name val="宋体"/>
      <charset val="134"/>
    </font>
    <font>
      <sz val="11"/>
      <color rgb="FF0000FF"/>
      <name val="等线"/>
      <charset val="134"/>
    </font>
    <font>
      <sz val="11"/>
      <color rgb="FF0000FF"/>
      <name val="宋体"/>
      <charset val="134"/>
      <scheme val="minor"/>
    </font>
    <font>
      <sz val="12"/>
      <color theme="1"/>
      <name val="宋体"/>
      <charset val="134"/>
      <scheme val="minor"/>
    </font>
    <font>
      <sz val="11"/>
      <color rgb="FF1506E0"/>
      <name val="等线"/>
      <charset val="134"/>
    </font>
    <font>
      <sz val="11"/>
      <color rgb="FF1506E0"/>
      <name val="宋体"/>
      <charset val="134"/>
      <scheme val="minor"/>
    </font>
    <font>
      <sz val="10"/>
      <color rgb="FF1506E0"/>
      <name val="等线"/>
      <charset val="134"/>
    </font>
    <font>
      <sz val="10"/>
      <color rgb="FF1506E0"/>
      <name val="Arial"/>
      <charset val="0"/>
    </font>
    <font>
      <sz val="10"/>
      <color rgb="FF1506E0"/>
      <name val="宋体"/>
      <charset val="0"/>
    </font>
    <font>
      <sz val="11"/>
      <color rgb="FF1506E0"/>
      <name val="宋体"/>
      <charset val="0"/>
    </font>
    <font>
      <sz val="10"/>
      <color rgb="FF1506E0"/>
      <name val="宋体"/>
      <charset val="134"/>
      <scheme val="minor"/>
    </font>
    <font>
      <sz val="12"/>
      <color rgb="FF1506E0"/>
      <name val="宋体"/>
      <charset val="134"/>
      <scheme val="minor"/>
    </font>
    <font>
      <sz val="10"/>
      <color rgb="FF1506E0"/>
      <name val="宋体"/>
      <charset val="134"/>
    </font>
    <font>
      <b/>
      <sz val="11"/>
      <color rgb="FF1506E0"/>
      <name val="Arial"/>
      <charset val="0"/>
    </font>
    <font>
      <b/>
      <sz val="11"/>
      <color rgb="FF1506E0"/>
      <name val="宋体"/>
      <charset val="0"/>
    </font>
    <font>
      <b/>
      <sz val="8"/>
      <color rgb="FF1506E0"/>
      <name val="STSong-Light-Identity-H"/>
      <charset val="134"/>
    </font>
    <font>
      <sz val="12"/>
      <color rgb="FF0000FF"/>
      <name val="宋体"/>
      <charset val="0"/>
      <scheme val="minor"/>
    </font>
    <font>
      <sz val="9"/>
      <color rgb="FF0000FF"/>
      <name val="Arial"/>
      <charset val="0"/>
    </font>
    <font>
      <b/>
      <sz val="8"/>
      <color rgb="FF0000FF"/>
      <name val="STSong-Light-Identity-H"/>
      <charset val="134"/>
    </font>
    <font>
      <sz val="11"/>
      <color rgb="FF2727F0"/>
      <name val="Arial"/>
      <charset val="0"/>
    </font>
    <font>
      <sz val="9"/>
      <color rgb="FF1C05ED"/>
      <name val="宋体"/>
      <charset val="134"/>
    </font>
    <font>
      <sz val="12"/>
      <color rgb="FF1C05ED"/>
      <name val="宋体"/>
      <charset val="134"/>
      <scheme val="minor"/>
    </font>
    <font>
      <sz val="11"/>
      <color rgb="FF1C05ED"/>
      <name val="Arial"/>
      <charset val="134"/>
    </font>
    <font>
      <sz val="9"/>
      <color rgb="FF1C05ED"/>
      <name val="Arial"/>
      <charset val="134"/>
    </font>
    <font>
      <sz val="10"/>
      <color rgb="FF1C05ED"/>
      <name val="Arial"/>
      <charset val="134"/>
    </font>
    <font>
      <b/>
      <sz val="10"/>
      <color rgb="FFFF0000"/>
      <name val="宋体"/>
      <charset val="0"/>
    </font>
    <font>
      <sz val="10"/>
      <color rgb="FF0000FF"/>
      <name val="Calibri"/>
      <charset val="0"/>
    </font>
    <font>
      <sz val="14"/>
      <color theme="1"/>
      <name val="宋体"/>
      <charset val="0"/>
    </font>
    <font>
      <sz val="12"/>
      <color rgb="FF0000FF"/>
      <name val="宋体"/>
      <charset val="0"/>
      <scheme val="major"/>
    </font>
    <font>
      <sz val="11"/>
      <color rgb="FF0000FF"/>
      <name val="Calibri"/>
      <charset val="134"/>
    </font>
    <font>
      <sz val="10"/>
      <color rgb="FF0000FF"/>
      <name val="宋体"/>
      <charset val="0"/>
      <scheme val="major"/>
    </font>
    <font>
      <sz val="14"/>
      <color rgb="FF0000FF"/>
      <name val="宋体"/>
      <charset val="0"/>
    </font>
    <font>
      <sz val="10"/>
      <color theme="1"/>
      <name val="等线"/>
      <charset val="134"/>
    </font>
    <font>
      <sz val="9"/>
      <color theme="1"/>
      <name val="Arial"/>
      <charset val="0"/>
    </font>
    <font>
      <sz val="10"/>
      <color theme="1"/>
      <name val="Arial"/>
      <charset val="134"/>
    </font>
    <font>
      <sz val="11"/>
      <color rgb="FF2727F0"/>
      <name val="宋体"/>
      <charset val="134"/>
    </font>
    <font>
      <sz val="11"/>
      <color rgb="FF2727F0"/>
      <name val="宋体"/>
      <charset val="0"/>
    </font>
    <font>
      <sz val="10"/>
      <color rgb="FF0000FF"/>
      <name val="宋体"/>
      <charset val="0"/>
      <scheme val="minor"/>
    </font>
    <font>
      <sz val="12"/>
      <color rgb="FF0000FF"/>
      <name val="宋体"/>
      <charset val="0"/>
    </font>
    <font>
      <sz val="12"/>
      <color rgb="FF0000FF"/>
      <name val="Arial"/>
      <charset val="0"/>
    </font>
    <font>
      <sz val="12"/>
      <color rgb="FF0000FF"/>
      <name val="等线"/>
      <charset val="134"/>
    </font>
    <font>
      <sz val="14"/>
      <color rgb="FF0000FF"/>
      <name val="宋体"/>
      <charset val="0"/>
      <scheme val="minor"/>
    </font>
    <font>
      <sz val="14"/>
      <color rgb="FF0000FF"/>
      <name val="Arial"/>
      <charset val="0"/>
    </font>
    <font>
      <sz val="14"/>
      <color rgb="FF0000FF"/>
      <name val="宋体"/>
      <charset val="134"/>
    </font>
    <font>
      <sz val="14"/>
      <color rgb="FF0000FF"/>
      <name val="宋体"/>
      <charset val="134"/>
      <scheme val="minor"/>
    </font>
    <font>
      <b/>
      <sz val="14"/>
      <color rgb="FF0000FF"/>
      <name val="宋体"/>
      <charset val="0"/>
    </font>
    <font>
      <sz val="11"/>
      <color rgb="FF1506E0"/>
      <name val="Arial"/>
      <charset val="134"/>
    </font>
    <font>
      <u/>
      <sz val="11"/>
      <color rgb="FF0000FF"/>
      <name val="宋体"/>
      <charset val="134"/>
      <scheme val="minor"/>
    </font>
    <font>
      <u/>
      <sz val="11"/>
      <color rgb="FF800080"/>
      <name val="宋体"/>
      <charset val="134"/>
      <scheme val="minor"/>
    </font>
    <font>
      <sz val="11"/>
      <color indexed="8"/>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2"/>
      <name val="新細明體"/>
      <charset val="134"/>
    </font>
    <font>
      <sz val="12"/>
      <name val="新細明體"/>
      <charset val="136"/>
    </font>
    <font>
      <sz val="10"/>
      <color theme="1"/>
      <name val="Times New Roman"/>
      <charset val="134"/>
    </font>
    <font>
      <b/>
      <sz val="11"/>
      <color rgb="FF00B0F0"/>
      <name val="Arial"/>
      <charset val="0"/>
    </font>
    <font>
      <sz val="10"/>
      <color rgb="FF000000"/>
      <name val="Times New Roman"/>
      <charset val="134"/>
    </font>
    <font>
      <sz val="10"/>
      <color indexed="10"/>
      <name val="宋体"/>
      <charset val="134"/>
    </font>
    <font>
      <b/>
      <sz val="14"/>
      <name val="宋体"/>
      <charset val="0"/>
    </font>
    <font>
      <b/>
      <sz val="9"/>
      <color rgb="FFFF0000"/>
      <name val="Arial"/>
      <charset val="0"/>
    </font>
    <font>
      <b/>
      <sz val="10"/>
      <color rgb="FFFF0000"/>
      <name val="Arial"/>
      <charset val="0"/>
    </font>
    <font>
      <b/>
      <sz val="10"/>
      <color rgb="FF2727F0"/>
      <name val="宋体"/>
      <charset val="0"/>
    </font>
    <font>
      <sz val="10"/>
      <color rgb="FF2727F0"/>
      <name val="宋体"/>
      <charset val="0"/>
    </font>
    <font>
      <b/>
      <sz val="16"/>
      <name val="宋体"/>
      <charset val="0"/>
    </font>
    <font>
      <b/>
      <sz val="16"/>
      <name val="宋体"/>
      <charset val="134"/>
    </font>
    <font>
      <b/>
      <sz val="14"/>
      <name val="宋体"/>
      <charset val="134"/>
    </font>
    <font>
      <sz val="14"/>
      <name val="宋体"/>
      <charset val="134"/>
    </font>
    <font>
      <b/>
      <sz val="12"/>
      <name val="宋体"/>
      <charset val="134"/>
    </font>
    <font>
      <b/>
      <sz val="9"/>
      <name val="宋体"/>
      <charset val="134"/>
    </font>
    <font>
      <sz val="12"/>
      <name val="宋体"/>
      <charset val="134"/>
    </font>
    <font>
      <sz val="16"/>
      <name val="宋体"/>
      <charset val="134"/>
    </font>
    <font>
      <sz val="10"/>
      <name val="宋体"/>
      <charset val="134"/>
    </font>
    <font>
      <sz val="9"/>
      <name val="宋体"/>
      <charset val="134"/>
    </font>
    <font>
      <b/>
      <sz val="10"/>
      <name val="Calibri"/>
      <charset val="134"/>
    </font>
    <font>
      <sz val="11"/>
      <name val="宋体"/>
      <charset val="134"/>
    </font>
  </fonts>
  <fills count="52">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theme="8" tint="0.799981688894314"/>
        <bgColor indexed="64"/>
      </patternFill>
    </fill>
    <fill>
      <patternFill patternType="solid">
        <fgColor theme="3" tint="0.799981688894314"/>
        <bgColor indexed="64"/>
      </patternFill>
    </fill>
    <fill>
      <patternFill patternType="solid">
        <fgColor theme="4" tint="0.799676503799554"/>
        <bgColor indexed="64"/>
      </patternFill>
    </fill>
    <fill>
      <patternFill patternType="solid">
        <fgColor theme="3" tint="0.599993896298105"/>
        <bgColor indexed="64"/>
      </patternFill>
    </fill>
    <fill>
      <patternFill patternType="solid">
        <fgColor theme="3" tint="0.399975585192419"/>
        <bgColor indexed="64"/>
      </patternFill>
    </fill>
    <fill>
      <patternFill patternType="solid">
        <fgColor theme="3" tint="-0.249977111117893"/>
        <bgColor indexed="64"/>
      </patternFill>
    </fill>
    <fill>
      <patternFill patternType="solid">
        <fgColor theme="7" tint="0.399975585192419"/>
        <bgColor indexed="64"/>
      </patternFill>
    </fill>
    <fill>
      <patternFill patternType="solid">
        <fgColor theme="7" tint="-0.249977111117893"/>
        <bgColor indexed="64"/>
      </patternFill>
    </fill>
    <fill>
      <patternFill patternType="solid">
        <fgColor indexed="50"/>
        <bgColor indexed="64"/>
      </patternFill>
    </fill>
    <fill>
      <patternFill patternType="solid">
        <fgColor theme="6" tint="0.599993896298105"/>
        <bgColor indexed="64"/>
      </patternFill>
    </fill>
    <fill>
      <patternFill patternType="solid">
        <fgColor theme="1" tint="0.499984740745262"/>
        <bgColor indexed="64"/>
      </patternFill>
    </fill>
    <fill>
      <patternFill patternType="solid">
        <fgColor theme="0" tint="-0.0499893185216834"/>
        <bgColor indexed="64"/>
      </patternFill>
    </fill>
    <fill>
      <patternFill patternType="solid">
        <fgColor theme="0" tint="-0.149906918546098"/>
        <bgColor indexed="64"/>
      </patternFill>
    </fill>
    <fill>
      <patternFill patternType="solid">
        <fgColor theme="9" tint="-0.499984740745262"/>
        <bgColor indexed="64"/>
      </patternFill>
    </fill>
    <fill>
      <patternFill patternType="solid">
        <fgColor theme="0" tint="-0.499984740745262"/>
        <bgColor indexed="64"/>
      </patternFill>
    </fill>
    <fill>
      <patternFill patternType="solid">
        <fgColor theme="0" tint="-0.149998474074526"/>
        <bgColor indexed="64"/>
      </patternFill>
    </fill>
    <fill>
      <patternFill patternType="solid">
        <fgColor rgb="FFA4FCB9"/>
        <bgColor indexed="64"/>
      </patternFill>
    </fill>
    <fill>
      <patternFill patternType="solid">
        <fgColor theme="9" tint="0.599993896298105"/>
        <bgColor indexed="64"/>
      </patternFill>
    </fill>
    <fill>
      <patternFill patternType="solid">
        <fgColor rgb="FFFFFF00"/>
        <bgColor indexed="64"/>
      </patternFill>
    </fill>
    <fill>
      <patternFill patternType="solid">
        <fgColor rgb="FF0FB7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bottom style="medium">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3"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5" fillId="25" borderId="35" applyNumberFormat="0" applyFont="0" applyAlignment="0" applyProtection="0">
      <alignment vertical="center"/>
    </xf>
    <xf numFmtId="0" fontId="35"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8" fillId="0" borderId="36" applyNumberFormat="0" applyFill="0" applyAlignment="0" applyProtection="0">
      <alignment vertical="center"/>
    </xf>
    <xf numFmtId="0" fontId="209" fillId="0" borderId="36" applyNumberFormat="0" applyFill="0" applyAlignment="0" applyProtection="0">
      <alignment vertical="center"/>
    </xf>
    <xf numFmtId="0" fontId="210" fillId="0" borderId="37" applyNumberFormat="0" applyFill="0" applyAlignment="0" applyProtection="0">
      <alignment vertical="center"/>
    </xf>
    <xf numFmtId="0" fontId="210" fillId="0" borderId="0" applyNumberFormat="0" applyFill="0" applyBorder="0" applyAlignment="0" applyProtection="0">
      <alignment vertical="center"/>
    </xf>
    <xf numFmtId="0" fontId="211" fillId="26" borderId="38" applyNumberFormat="0" applyAlignment="0" applyProtection="0">
      <alignment vertical="center"/>
    </xf>
    <xf numFmtId="0" fontId="212" fillId="27" borderId="39" applyNumberFormat="0" applyAlignment="0" applyProtection="0">
      <alignment vertical="center"/>
    </xf>
    <xf numFmtId="0" fontId="213" fillId="27" borderId="38" applyNumberFormat="0" applyAlignment="0" applyProtection="0">
      <alignment vertical="center"/>
    </xf>
    <xf numFmtId="0" fontId="214" fillId="28" borderId="40" applyNumberFormat="0" applyAlignment="0" applyProtection="0">
      <alignment vertical="center"/>
    </xf>
    <xf numFmtId="0" fontId="215" fillId="0" borderId="41" applyNumberFormat="0" applyFill="0" applyAlignment="0" applyProtection="0">
      <alignment vertical="center"/>
    </xf>
    <xf numFmtId="0" fontId="216" fillId="0" borderId="42" applyNumberFormat="0" applyFill="0" applyAlignment="0" applyProtection="0">
      <alignment vertical="center"/>
    </xf>
    <xf numFmtId="0" fontId="217" fillId="29" borderId="0" applyNumberFormat="0" applyBorder="0" applyAlignment="0" applyProtection="0">
      <alignment vertical="center"/>
    </xf>
    <xf numFmtId="0" fontId="218" fillId="30" borderId="0" applyNumberFormat="0" applyBorder="0" applyAlignment="0" applyProtection="0">
      <alignment vertical="center"/>
    </xf>
    <xf numFmtId="0" fontId="219" fillId="31" borderId="0" applyNumberFormat="0" applyBorder="0" applyAlignment="0" applyProtection="0">
      <alignment vertical="center"/>
    </xf>
    <xf numFmtId="0" fontId="96" fillId="32" borderId="0" applyNumberFormat="0" applyBorder="0" applyAlignment="0" applyProtection="0">
      <alignment vertical="center"/>
    </xf>
    <xf numFmtId="0" fontId="63" fillId="33" borderId="0" applyNumberFormat="0" applyBorder="0" applyAlignment="0" applyProtection="0">
      <alignment vertical="center"/>
    </xf>
    <xf numFmtId="0" fontId="63" fillId="34" borderId="0" applyNumberFormat="0" applyBorder="0" applyAlignment="0" applyProtection="0">
      <alignment vertical="center"/>
    </xf>
    <xf numFmtId="0" fontId="96" fillId="35" borderId="0" applyNumberFormat="0" applyBorder="0" applyAlignment="0" applyProtection="0">
      <alignment vertical="center"/>
    </xf>
    <xf numFmtId="0" fontId="96" fillId="36" borderId="0" applyNumberFormat="0" applyBorder="0" applyAlignment="0" applyProtection="0">
      <alignment vertical="center"/>
    </xf>
    <xf numFmtId="0" fontId="63" fillId="37" borderId="0" applyNumberFormat="0" applyBorder="0" applyAlignment="0" applyProtection="0">
      <alignment vertical="center"/>
    </xf>
    <xf numFmtId="0" fontId="63" fillId="38" borderId="0" applyNumberFormat="0" applyBorder="0" applyAlignment="0" applyProtection="0">
      <alignment vertical="center"/>
    </xf>
    <xf numFmtId="0" fontId="96" fillId="39" borderId="0" applyNumberFormat="0" applyBorder="0" applyAlignment="0" applyProtection="0">
      <alignment vertical="center"/>
    </xf>
    <xf numFmtId="0" fontId="96" fillId="40" borderId="0" applyNumberFormat="0" applyBorder="0" applyAlignment="0" applyProtection="0">
      <alignment vertical="center"/>
    </xf>
    <xf numFmtId="0" fontId="63" fillId="41" borderId="0" applyNumberFormat="0" applyBorder="0" applyAlignment="0" applyProtection="0">
      <alignment vertical="center"/>
    </xf>
    <xf numFmtId="0" fontId="63" fillId="14" borderId="0" applyNumberFormat="0" applyBorder="0" applyAlignment="0" applyProtection="0">
      <alignment vertical="center"/>
    </xf>
    <xf numFmtId="0" fontId="96" fillId="42" borderId="0" applyNumberFormat="0" applyBorder="0" applyAlignment="0" applyProtection="0">
      <alignment vertical="center"/>
    </xf>
    <xf numFmtId="0" fontId="96" fillId="43" borderId="0" applyNumberFormat="0" applyBorder="0" applyAlignment="0" applyProtection="0">
      <alignment vertical="center"/>
    </xf>
    <xf numFmtId="0" fontId="63" fillId="44" borderId="0" applyNumberFormat="0" applyBorder="0" applyAlignment="0" applyProtection="0">
      <alignment vertical="center"/>
    </xf>
    <xf numFmtId="0" fontId="63" fillId="45" borderId="0" applyNumberFormat="0" applyBorder="0" applyAlignment="0" applyProtection="0">
      <alignment vertical="center"/>
    </xf>
    <xf numFmtId="0" fontId="96" fillId="11" borderId="0" applyNumberFormat="0" applyBorder="0" applyAlignment="0" applyProtection="0">
      <alignment vertical="center"/>
    </xf>
    <xf numFmtId="0" fontId="96" fillId="46" borderId="0" applyNumberFormat="0" applyBorder="0" applyAlignment="0" applyProtection="0">
      <alignment vertical="center"/>
    </xf>
    <xf numFmtId="0" fontId="63" fillId="5" borderId="0" applyNumberFormat="0" applyBorder="0" applyAlignment="0" applyProtection="0">
      <alignment vertical="center"/>
    </xf>
    <xf numFmtId="0" fontId="63" fillId="47" borderId="0" applyNumberFormat="0" applyBorder="0" applyAlignment="0" applyProtection="0">
      <alignment vertical="center"/>
    </xf>
    <xf numFmtId="0" fontId="96" fillId="48" borderId="0" applyNumberFormat="0" applyBorder="0" applyAlignment="0" applyProtection="0">
      <alignment vertical="center"/>
    </xf>
    <xf numFmtId="0" fontId="96" fillId="49" borderId="0" applyNumberFormat="0" applyBorder="0" applyAlignment="0" applyProtection="0">
      <alignment vertical="center"/>
    </xf>
    <xf numFmtId="0" fontId="63" fillId="50" borderId="0" applyNumberFormat="0" applyBorder="0" applyAlignment="0" applyProtection="0">
      <alignment vertical="center"/>
    </xf>
    <xf numFmtId="0" fontId="63" fillId="22" borderId="0" applyNumberFormat="0" applyBorder="0" applyAlignment="0" applyProtection="0">
      <alignment vertical="center"/>
    </xf>
    <xf numFmtId="0" fontId="96" fillId="51" borderId="0" applyNumberFormat="0" applyBorder="0" applyAlignment="0" applyProtection="0">
      <alignment vertical="center"/>
    </xf>
    <xf numFmtId="0" fontId="220" fillId="0" borderId="0">
      <alignment vertical="center"/>
    </xf>
    <xf numFmtId="0" fontId="0" fillId="0" borderId="0"/>
    <xf numFmtId="0" fontId="221" fillId="0" borderId="0">
      <alignment vertical="center"/>
    </xf>
    <xf numFmtId="0" fontId="155" fillId="0" borderId="0"/>
    <xf numFmtId="43" fontId="63" fillId="0" borderId="0" applyFont="0" applyFill="0" applyBorder="0" applyAlignment="0" applyProtection="0">
      <alignment vertical="center"/>
    </xf>
    <xf numFmtId="0" fontId="63" fillId="0" borderId="0"/>
    <xf numFmtId="0" fontId="155" fillId="0" borderId="0"/>
    <xf numFmtId="176" fontId="222" fillId="0" borderId="0">
      <alignment vertical="center"/>
    </xf>
    <xf numFmtId="0" fontId="0" fillId="0" borderId="0">
      <alignment vertical="center"/>
    </xf>
    <xf numFmtId="176" fontId="63" fillId="0" borderId="0"/>
    <xf numFmtId="176" fontId="63" fillId="0" borderId="0">
      <alignment vertical="center"/>
    </xf>
    <xf numFmtId="0" fontId="63" fillId="0" borderId="0">
      <alignment vertical="center"/>
    </xf>
    <xf numFmtId="177" fontId="63" fillId="0" borderId="0">
      <alignment vertical="center"/>
    </xf>
  </cellStyleXfs>
  <cellXfs count="1827">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xf>
    <xf numFmtId="0" fontId="3" fillId="0" borderId="0" xfId="0" applyFont="1" applyFill="1" applyAlignment="1">
      <alignment horizontal="center" vertical="center"/>
    </xf>
    <xf numFmtId="0" fontId="4" fillId="0" borderId="0" xfId="0" applyFont="1" applyFill="1" applyAlignment="1">
      <alignment horizontal="center" vertical="center"/>
    </xf>
    <xf numFmtId="0" fontId="4" fillId="2" borderId="0" xfId="0" applyFont="1" applyFill="1" applyAlignment="1">
      <alignment horizontal="center" vertical="center"/>
    </xf>
    <xf numFmtId="0" fontId="4" fillId="3" borderId="0" xfId="0" applyFont="1" applyFill="1" applyAlignment="1">
      <alignment horizontal="center" vertical="center"/>
    </xf>
    <xf numFmtId="0" fontId="1" fillId="0" borderId="0" xfId="0" applyFont="1" applyFill="1" applyAlignment="1">
      <alignment horizontal="center" vertical="center"/>
    </xf>
    <xf numFmtId="0" fontId="1" fillId="2" borderId="0" xfId="0" applyFont="1" applyFill="1" applyAlignment="1">
      <alignment horizontal="center" vertical="center"/>
    </xf>
    <xf numFmtId="0" fontId="5" fillId="0" borderId="0" xfId="0" applyFont="1" applyFill="1">
      <alignment vertical="center"/>
    </xf>
    <xf numFmtId="0" fontId="5" fillId="3" borderId="0" xfId="0" applyFont="1" applyFill="1">
      <alignment vertical="center"/>
    </xf>
    <xf numFmtId="0" fontId="5" fillId="0" borderId="0" xfId="0" applyFont="1" applyFill="1" applyProtection="1">
      <alignment vertical="center"/>
      <protection locked="0"/>
    </xf>
    <xf numFmtId="178" fontId="6" fillId="0" borderId="1" xfId="0" applyNumberFormat="1" applyFont="1" applyFill="1" applyBorder="1" applyAlignment="1">
      <alignment horizontal="center" vertical="center" wrapText="1" shrinkToFit="1"/>
    </xf>
    <xf numFmtId="0" fontId="7" fillId="0" borderId="1" xfId="0" applyFont="1" applyFill="1" applyBorder="1" applyAlignment="1">
      <alignment horizontal="center" vertical="center" wrapText="1" shrinkToFit="1"/>
    </xf>
    <xf numFmtId="0" fontId="8" fillId="0" borderId="1" xfId="0" applyFont="1" applyFill="1" applyBorder="1" applyAlignment="1">
      <alignment horizontal="center" vertical="center" wrapText="1" shrinkToFit="1"/>
    </xf>
    <xf numFmtId="179" fontId="9" fillId="0" borderId="1" xfId="0" applyNumberFormat="1" applyFont="1" applyFill="1" applyBorder="1" applyAlignment="1">
      <alignment horizontal="center" vertical="center" wrapText="1" shrinkToFit="1"/>
    </xf>
    <xf numFmtId="180" fontId="6" fillId="0" borderId="1" xfId="0" applyNumberFormat="1" applyFont="1" applyFill="1" applyBorder="1" applyAlignment="1">
      <alignment horizontal="center" vertical="center" wrapText="1" shrinkToFit="1"/>
    </xf>
    <xf numFmtId="0" fontId="6" fillId="0" borderId="1" xfId="0" applyFont="1" applyFill="1" applyBorder="1" applyAlignment="1">
      <alignment horizontal="center" vertical="center" wrapText="1" shrinkToFit="1"/>
    </xf>
    <xf numFmtId="180" fontId="7" fillId="0" borderId="1" xfId="0" applyNumberFormat="1" applyFont="1" applyFill="1" applyBorder="1" applyAlignment="1">
      <alignment horizontal="center" vertical="center" wrapText="1" shrinkToFit="1"/>
    </xf>
    <xf numFmtId="0" fontId="10" fillId="0" borderId="1" xfId="0" applyNumberFormat="1" applyFont="1" applyFill="1" applyBorder="1" applyAlignment="1">
      <alignment horizontal="center" vertical="center" wrapText="1" shrinkToFit="1"/>
    </xf>
    <xf numFmtId="181" fontId="7" fillId="0" borderId="1" xfId="0" applyNumberFormat="1" applyFont="1" applyFill="1" applyBorder="1" applyAlignment="1">
      <alignment horizontal="center" vertical="center" wrapText="1" shrinkToFit="1"/>
    </xf>
    <xf numFmtId="0" fontId="7" fillId="0" borderId="1" xfId="0" applyNumberFormat="1" applyFont="1" applyFill="1" applyBorder="1" applyAlignment="1">
      <alignment horizontal="center" vertical="center" wrapText="1" shrinkToFit="1"/>
    </xf>
    <xf numFmtId="0" fontId="6" fillId="0" borderId="1" xfId="0" applyNumberFormat="1" applyFont="1" applyFill="1" applyBorder="1" applyAlignment="1">
      <alignment horizontal="center" vertical="center" wrapText="1" shrinkToFit="1"/>
    </xf>
    <xf numFmtId="0" fontId="11" fillId="0" borderId="1" xfId="0" applyNumberFormat="1" applyFont="1" applyFill="1" applyBorder="1" applyAlignment="1">
      <alignment horizontal="center" vertical="center" wrapText="1" shrinkToFit="1"/>
    </xf>
    <xf numFmtId="0" fontId="11" fillId="0" borderId="1" xfId="0" applyFont="1" applyFill="1" applyBorder="1" applyAlignment="1">
      <alignment horizontal="center" vertical="center" wrapText="1" shrinkToFit="1"/>
    </xf>
    <xf numFmtId="0" fontId="12" fillId="0" borderId="1" xfId="0" applyNumberFormat="1" applyFont="1" applyFill="1" applyBorder="1" applyAlignment="1">
      <alignment horizontal="center" vertical="center" wrapText="1" shrinkToFit="1"/>
    </xf>
    <xf numFmtId="0" fontId="13" fillId="0" borderId="1" xfId="0" applyNumberFormat="1" applyFont="1" applyFill="1" applyBorder="1" applyAlignment="1">
      <alignment horizontal="center" vertical="center" wrapText="1" shrinkToFit="1"/>
    </xf>
    <xf numFmtId="0" fontId="14" fillId="0" borderId="1" xfId="0" applyNumberFormat="1" applyFont="1" applyFill="1" applyBorder="1" applyAlignment="1">
      <alignment horizontal="center" vertical="center" wrapText="1" shrinkToFit="1"/>
    </xf>
    <xf numFmtId="0" fontId="15" fillId="0" borderId="1" xfId="0" applyFont="1" applyFill="1" applyBorder="1" applyAlignment="1">
      <alignment horizontal="center" vertical="center" wrapText="1" shrinkToFit="1"/>
    </xf>
    <xf numFmtId="0" fontId="16" fillId="0" borderId="1" xfId="0" applyFont="1" applyFill="1" applyBorder="1" applyAlignment="1">
      <alignment horizontal="center" vertical="center" wrapText="1" shrinkToFit="1"/>
    </xf>
    <xf numFmtId="0" fontId="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79" fontId="18" fillId="0" borderId="2" xfId="0" applyNumberFormat="1" applyFont="1" applyFill="1" applyBorder="1" applyAlignment="1">
      <alignment horizontal="center" vertical="center" shrinkToFit="1"/>
    </xf>
    <xf numFmtId="0" fontId="18" fillId="2" borderId="2" xfId="0" applyFont="1" applyFill="1" applyBorder="1" applyAlignment="1">
      <alignment horizontal="center" vertical="center" wrapText="1" shrinkToFit="1"/>
    </xf>
    <xf numFmtId="0" fontId="18" fillId="0" borderId="2" xfId="0" applyFont="1" applyFill="1" applyBorder="1" applyAlignment="1">
      <alignment horizontal="center" vertical="center" wrapText="1" shrinkToFit="1"/>
    </xf>
    <xf numFmtId="0" fontId="19" fillId="0" borderId="1" xfId="0" applyFont="1" applyFill="1" applyBorder="1" applyAlignment="1">
      <alignment horizontal="center" vertical="center"/>
    </xf>
    <xf numFmtId="0" fontId="18" fillId="0" borderId="2" xfId="0" applyNumberFormat="1" applyFont="1" applyFill="1" applyBorder="1" applyAlignment="1">
      <alignment horizontal="center" vertical="center" wrapText="1"/>
    </xf>
    <xf numFmtId="0" fontId="19" fillId="0" borderId="2" xfId="0" applyNumberFormat="1" applyFont="1" applyFill="1" applyBorder="1" applyAlignment="1">
      <alignment horizontal="center" vertical="center" shrinkToFit="1"/>
    </xf>
    <xf numFmtId="0" fontId="20"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0" borderId="1" xfId="0" applyFont="1" applyFill="1" applyBorder="1" applyAlignment="1">
      <alignment horizontal="center" vertical="center" wrapText="1" shrinkToFit="1"/>
    </xf>
    <xf numFmtId="179" fontId="18" fillId="0" borderId="1" xfId="0" applyNumberFormat="1" applyFont="1" applyFill="1" applyBorder="1" applyAlignment="1">
      <alignment horizontal="center" vertical="center" wrapText="1" shrinkToFit="1"/>
    </xf>
    <xf numFmtId="180" fontId="18" fillId="0" borderId="1" xfId="0" applyNumberFormat="1" applyFont="1" applyFill="1" applyBorder="1" applyAlignment="1">
      <alignment horizontal="center" vertical="center" wrapText="1"/>
    </xf>
    <xf numFmtId="0" fontId="18" fillId="0" borderId="1" xfId="0" applyNumberFormat="1" applyFont="1" applyFill="1" applyBorder="1" applyAlignment="1">
      <alignment horizontal="center" vertical="center" wrapText="1"/>
    </xf>
    <xf numFmtId="179" fontId="18" fillId="0" borderId="2" xfId="0" applyNumberFormat="1" applyFont="1" applyFill="1" applyBorder="1" applyAlignment="1">
      <alignment horizontal="center" vertical="center" wrapText="1" shrinkToFit="1"/>
    </xf>
    <xf numFmtId="182" fontId="19" fillId="0" borderId="1" xfId="0" applyNumberFormat="1" applyFont="1" applyFill="1" applyBorder="1" applyAlignment="1">
      <alignment horizontal="center" vertical="center" wrapText="1" shrinkToFit="1"/>
    </xf>
    <xf numFmtId="181" fontId="19" fillId="0" borderId="1" xfId="0" applyNumberFormat="1" applyFont="1" applyFill="1" applyBorder="1" applyAlignment="1">
      <alignment horizontal="center" vertical="center"/>
    </xf>
    <xf numFmtId="0" fontId="19" fillId="0" borderId="1" xfId="0" applyFont="1" applyFill="1" applyBorder="1" applyAlignment="1">
      <alignment horizontal="left" vertical="center" wrapText="1" shrinkToFit="1"/>
    </xf>
    <xf numFmtId="0" fontId="19" fillId="3" borderId="1" xfId="0" applyNumberFormat="1" applyFont="1" applyFill="1" applyBorder="1" applyAlignment="1">
      <alignment horizontal="center" vertical="center" wrapText="1" shrinkToFit="1"/>
    </xf>
    <xf numFmtId="180" fontId="18"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shrinkToFit="1"/>
    </xf>
    <xf numFmtId="0" fontId="18" fillId="0" borderId="1" xfId="0" applyNumberFormat="1" applyFont="1" applyFill="1" applyBorder="1" applyAlignment="1">
      <alignment horizontal="center" vertical="center" wrapText="1" shrinkToFit="1"/>
    </xf>
    <xf numFmtId="0" fontId="19" fillId="0" borderId="3" xfId="0" applyNumberFormat="1" applyFont="1" applyFill="1" applyBorder="1" applyAlignment="1">
      <alignment horizontal="center" vertical="center"/>
    </xf>
    <xf numFmtId="0" fontId="19" fillId="0" borderId="4" xfId="0" applyNumberFormat="1" applyFont="1" applyFill="1" applyBorder="1" applyAlignment="1">
      <alignment horizontal="center" vertical="center"/>
    </xf>
    <xf numFmtId="0" fontId="19" fillId="0" borderId="1" xfId="0" applyNumberFormat="1" applyFont="1" applyFill="1" applyBorder="1" applyAlignment="1">
      <alignment horizontal="center" vertical="center"/>
    </xf>
    <xf numFmtId="183" fontId="21" fillId="0" borderId="1" xfId="0" applyNumberFormat="1" applyFont="1" applyFill="1" applyBorder="1" applyAlignment="1">
      <alignment horizontal="center" vertical="center" wrapText="1" shrinkToFit="1"/>
    </xf>
    <xf numFmtId="0" fontId="19" fillId="0" borderId="2" xfId="0" applyNumberFormat="1" applyFont="1" applyFill="1" applyBorder="1" applyAlignment="1">
      <alignment horizontal="center" vertical="center" wrapText="1" shrinkToFit="1"/>
    </xf>
    <xf numFmtId="0" fontId="19" fillId="0" borderId="4" xfId="0" applyFont="1" applyFill="1" applyBorder="1" applyAlignment="1">
      <alignment horizontal="center" vertical="center"/>
    </xf>
    <xf numFmtId="180" fontId="18" fillId="0" borderId="5" xfId="0" applyNumberFormat="1" applyFont="1" applyFill="1" applyBorder="1" applyAlignment="1">
      <alignment horizontal="center" vertical="center" wrapText="1"/>
    </xf>
    <xf numFmtId="0" fontId="19" fillId="0" borderId="1" xfId="0" applyNumberFormat="1" applyFont="1" applyFill="1" applyBorder="1" applyAlignment="1">
      <alignment horizontal="center" vertical="center" wrapText="1" shrinkToFit="1"/>
    </xf>
    <xf numFmtId="183" fontId="22" fillId="0" borderId="0" xfId="0" applyNumberFormat="1" applyFont="1" applyFill="1" applyAlignment="1">
      <alignment horizontal="center" vertical="center" wrapText="1" shrinkToFit="1"/>
    </xf>
    <xf numFmtId="184" fontId="2" fillId="0" borderId="0" xfId="0" applyNumberFormat="1" applyFont="1" applyFill="1" applyAlignment="1">
      <alignment horizontal="center" vertical="center"/>
    </xf>
    <xf numFmtId="179" fontId="23" fillId="0" borderId="2" xfId="0" applyNumberFormat="1" applyFont="1" applyFill="1" applyBorder="1" applyAlignment="1">
      <alignment horizontal="center" vertical="center" shrinkToFit="1"/>
    </xf>
    <xf numFmtId="0" fontId="23" fillId="0" borderId="2" xfId="0" applyFont="1" applyFill="1" applyBorder="1" applyAlignment="1">
      <alignment horizontal="center" vertical="center" wrapText="1" shrinkToFit="1"/>
    </xf>
    <xf numFmtId="0" fontId="24" fillId="0" borderId="1" xfId="0" applyFont="1" applyFill="1" applyBorder="1" applyAlignment="1">
      <alignment horizontal="center" vertical="center"/>
    </xf>
    <xf numFmtId="0" fontId="23" fillId="0" borderId="2" xfId="0" applyNumberFormat="1" applyFont="1" applyFill="1" applyBorder="1" applyAlignment="1">
      <alignment horizontal="center" vertical="center" wrapText="1"/>
    </xf>
    <xf numFmtId="0" fontId="24" fillId="0" borderId="2" xfId="0" applyNumberFormat="1" applyFont="1" applyFill="1" applyBorder="1" applyAlignment="1">
      <alignment horizontal="center" vertical="center" shrinkToFit="1"/>
    </xf>
    <xf numFmtId="0" fontId="25" fillId="0" borderId="1" xfId="0" applyNumberFormat="1" applyFont="1" applyFill="1" applyBorder="1" applyAlignment="1">
      <alignment horizontal="center" vertical="center" wrapText="1"/>
    </xf>
    <xf numFmtId="0" fontId="23" fillId="0"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0" borderId="1" xfId="0" applyFont="1" applyFill="1" applyBorder="1" applyAlignment="1">
      <alignment horizontal="center" vertical="center" wrapText="1" shrinkToFit="1"/>
    </xf>
    <xf numFmtId="179" fontId="23" fillId="0" borderId="1" xfId="0" applyNumberFormat="1" applyFont="1" applyFill="1" applyBorder="1" applyAlignment="1">
      <alignment horizontal="center" vertical="center" wrapText="1" shrinkToFit="1"/>
    </xf>
    <xf numFmtId="180" fontId="23" fillId="0" borderId="1" xfId="0" applyNumberFormat="1" applyFont="1" applyFill="1" applyBorder="1" applyAlignment="1">
      <alignment horizontal="center" vertical="center" wrapText="1"/>
    </xf>
    <xf numFmtId="0" fontId="23" fillId="0" borderId="1" xfId="0" applyNumberFormat="1" applyFont="1" applyFill="1" applyBorder="1" applyAlignment="1">
      <alignment horizontal="center" vertical="center" wrapText="1"/>
    </xf>
    <xf numFmtId="180" fontId="23" fillId="0" borderId="5" xfId="0" applyNumberFormat="1" applyFont="1" applyFill="1" applyBorder="1" applyAlignment="1">
      <alignment horizontal="center" vertical="center" wrapText="1"/>
    </xf>
    <xf numFmtId="182" fontId="24" fillId="0" borderId="1" xfId="0" applyNumberFormat="1" applyFont="1" applyFill="1" applyBorder="1" applyAlignment="1">
      <alignment horizontal="center" vertical="center" wrapText="1" shrinkToFit="1"/>
    </xf>
    <xf numFmtId="181" fontId="24" fillId="0" borderId="1" xfId="0" applyNumberFormat="1" applyFont="1" applyFill="1" applyBorder="1" applyAlignment="1">
      <alignment horizontal="center" vertical="center"/>
    </xf>
    <xf numFmtId="0" fontId="24" fillId="0" borderId="1" xfId="0" applyFont="1" applyFill="1" applyBorder="1" applyAlignment="1">
      <alignment horizontal="left" vertical="center" wrapText="1" shrinkToFit="1"/>
    </xf>
    <xf numFmtId="0" fontId="24" fillId="0" borderId="1" xfId="0" applyNumberFormat="1" applyFont="1" applyFill="1" applyBorder="1" applyAlignment="1">
      <alignment horizontal="center" vertical="center" wrapText="1" shrinkToFit="1"/>
    </xf>
    <xf numFmtId="180" fontId="23" fillId="3" borderId="1" xfId="0" applyNumberFormat="1" applyFont="1" applyFill="1" applyBorder="1" applyAlignment="1">
      <alignment horizontal="center" vertical="center" wrapText="1"/>
    </xf>
    <xf numFmtId="0" fontId="23" fillId="3" borderId="1" xfId="0" applyNumberFormat="1" applyFont="1" applyFill="1" applyBorder="1" applyAlignment="1">
      <alignment horizontal="center" vertical="center" wrapText="1" shrinkToFit="1"/>
    </xf>
    <xf numFmtId="0" fontId="23" fillId="0" borderId="1" xfId="0" applyNumberFormat="1" applyFont="1" applyFill="1" applyBorder="1" applyAlignment="1">
      <alignment horizontal="center" vertical="center" wrapText="1" shrinkToFit="1"/>
    </xf>
    <xf numFmtId="0" fontId="24" fillId="0" borderId="3" xfId="0" applyNumberFormat="1" applyFont="1" applyFill="1" applyBorder="1" applyAlignment="1">
      <alignment horizontal="center" vertical="center"/>
    </xf>
    <xf numFmtId="0" fontId="24" fillId="0" borderId="1" xfId="0" applyNumberFormat="1" applyFont="1" applyFill="1" applyBorder="1" applyAlignment="1">
      <alignment horizontal="center" vertical="center"/>
    </xf>
    <xf numFmtId="183" fontId="26" fillId="0" borderId="1" xfId="0" applyNumberFormat="1" applyFont="1" applyFill="1" applyBorder="1" applyAlignment="1">
      <alignment horizontal="center" vertical="center" wrapText="1" shrinkToFit="1"/>
    </xf>
    <xf numFmtId="183" fontId="27" fillId="0" borderId="0" xfId="0" applyNumberFormat="1" applyFont="1" applyFill="1" applyAlignment="1">
      <alignment horizontal="center" vertical="center" wrapText="1" shrinkToFit="1"/>
    </xf>
    <xf numFmtId="0" fontId="28" fillId="0" borderId="0" xfId="0" applyFont="1" applyFill="1" applyAlignment="1">
      <alignment horizontal="center" vertical="center"/>
    </xf>
    <xf numFmtId="184" fontId="3" fillId="0" borderId="0" xfId="0" applyNumberFormat="1" applyFont="1" applyFill="1" applyAlignment="1">
      <alignment horizontal="center" vertical="center"/>
    </xf>
    <xf numFmtId="184" fontId="28" fillId="0" borderId="0" xfId="0" applyNumberFormat="1" applyFont="1" applyFill="1" applyAlignment="1">
      <alignment horizontal="center" vertical="center"/>
    </xf>
    <xf numFmtId="0" fontId="19" fillId="0" borderId="1" xfId="0" applyNumberFormat="1" applyFont="1" applyFill="1" applyBorder="1" applyAlignment="1">
      <alignment horizontal="center" vertical="center" shrinkToFit="1"/>
    </xf>
    <xf numFmtId="0" fontId="18" fillId="0" borderId="5" xfId="0" applyNumberFormat="1" applyFont="1" applyFill="1" applyBorder="1" applyAlignment="1">
      <alignment horizontal="center" vertical="center" wrapText="1"/>
    </xf>
    <xf numFmtId="0" fontId="29" fillId="0" borderId="2" xfId="0" applyFont="1" applyFill="1" applyBorder="1" applyAlignment="1">
      <alignment horizontal="center" vertical="center" wrapText="1"/>
    </xf>
    <xf numFmtId="0" fontId="24" fillId="0" borderId="2" xfId="0" applyNumberFormat="1" applyFont="1" applyFill="1" applyBorder="1" applyAlignment="1">
      <alignment horizontal="center" vertical="center" wrapText="1" shrinkToFit="1"/>
    </xf>
    <xf numFmtId="0" fontId="24" fillId="0" borderId="2" xfId="0" applyFont="1" applyFill="1" applyBorder="1" applyAlignment="1">
      <alignment horizontal="center" vertical="center"/>
    </xf>
    <xf numFmtId="179" fontId="23" fillId="0" borderId="2" xfId="0" applyNumberFormat="1" applyFont="1" applyFill="1" applyBorder="1" applyAlignment="1">
      <alignment horizontal="center" vertical="center" wrapText="1" shrinkToFit="1"/>
    </xf>
    <xf numFmtId="0" fontId="24" fillId="3" borderId="1" xfId="0" applyNumberFormat="1" applyFont="1" applyFill="1" applyBorder="1" applyAlignment="1">
      <alignment horizontal="center" vertical="center" wrapText="1" shrinkToFit="1"/>
    </xf>
    <xf numFmtId="0" fontId="24" fillId="0" borderId="4" xfId="0" applyFont="1" applyFill="1" applyBorder="1" applyAlignment="1">
      <alignment horizontal="center" vertical="center"/>
    </xf>
    <xf numFmtId="0" fontId="24" fillId="0" borderId="1" xfId="0" applyNumberFormat="1" applyFont="1" applyFill="1" applyBorder="1" applyAlignment="1">
      <alignment horizontal="center" vertical="center" shrinkToFit="1"/>
    </xf>
    <xf numFmtId="0" fontId="23" fillId="0" borderId="5" xfId="0" applyNumberFormat="1" applyFont="1" applyFill="1" applyBorder="1" applyAlignment="1">
      <alignment horizontal="center" vertical="center" wrapText="1"/>
    </xf>
    <xf numFmtId="0" fontId="24" fillId="0" borderId="4" xfId="0" applyNumberFormat="1" applyFont="1" applyFill="1" applyBorder="1" applyAlignment="1">
      <alignment horizontal="center" vertical="center"/>
    </xf>
    <xf numFmtId="0" fontId="30" fillId="0" borderId="1" xfId="0" applyFont="1" applyFill="1" applyBorder="1" applyAlignment="1">
      <alignment vertical="center"/>
    </xf>
    <xf numFmtId="0" fontId="3" fillId="0" borderId="1" xfId="0" applyNumberFormat="1" applyFont="1" applyFill="1" applyBorder="1" applyAlignment="1">
      <alignment horizontal="center" vertical="center" shrinkToFit="1"/>
    </xf>
    <xf numFmtId="179" fontId="31" fillId="0" borderId="2" xfId="0" applyNumberFormat="1" applyFont="1" applyFill="1" applyBorder="1" applyAlignment="1">
      <alignment horizontal="center" vertical="center" shrinkToFit="1"/>
    </xf>
    <xf numFmtId="0" fontId="4" fillId="0" borderId="2" xfId="0" applyNumberFormat="1" applyFont="1" applyFill="1" applyBorder="1" applyAlignment="1">
      <alignment horizontal="center" vertical="center" wrapText="1"/>
    </xf>
    <xf numFmtId="0" fontId="32" fillId="0" borderId="2" xfId="0" applyNumberFormat="1" applyFont="1" applyFill="1" applyBorder="1" applyAlignment="1">
      <alignment horizontal="center" vertical="center" wrapText="1" shrinkToFit="1"/>
    </xf>
    <xf numFmtId="0" fontId="4" fillId="0" borderId="2" xfId="0" applyNumberFormat="1" applyFont="1" applyFill="1" applyBorder="1" applyAlignment="1">
      <alignment horizontal="center" vertical="center" shrinkToFit="1"/>
    </xf>
    <xf numFmtId="49" fontId="32" fillId="0" borderId="2" xfId="0" applyNumberFormat="1" applyFont="1" applyFill="1" applyBorder="1" applyAlignment="1">
      <alignment horizontal="center" vertical="center" wrapText="1"/>
    </xf>
    <xf numFmtId="0" fontId="33" fillId="0" borderId="1" xfId="0" applyFont="1" applyFill="1" applyBorder="1" applyAlignment="1">
      <alignment horizontal="center" vertical="center" wrapText="1" shrinkToFit="1"/>
    </xf>
    <xf numFmtId="0" fontId="32" fillId="0" borderId="1" xfId="0" applyFont="1" applyFill="1" applyBorder="1" applyAlignment="1">
      <alignment horizontal="center" vertical="center" wrapText="1"/>
    </xf>
    <xf numFmtId="0" fontId="33" fillId="0" borderId="1" xfId="0" applyFont="1" applyFill="1" applyBorder="1" applyAlignment="1">
      <alignment horizontal="center" vertical="center" wrapText="1"/>
    </xf>
    <xf numFmtId="0" fontId="33" fillId="0" borderId="1" xfId="0" applyFont="1" applyFill="1" applyBorder="1" applyAlignment="1">
      <alignment horizontal="center" vertical="center"/>
    </xf>
    <xf numFmtId="179" fontId="32" fillId="0" borderId="1" xfId="0" applyNumberFormat="1" applyFont="1" applyFill="1" applyBorder="1" applyAlignment="1">
      <alignment horizontal="center" vertical="center" wrapText="1" shrinkToFit="1"/>
    </xf>
    <xf numFmtId="180" fontId="32" fillId="0" borderId="1" xfId="0" applyNumberFormat="1" applyFont="1" applyFill="1" applyBorder="1" applyAlignment="1">
      <alignment horizontal="center" vertical="center" wrapText="1"/>
    </xf>
    <xf numFmtId="185" fontId="34" fillId="0" borderId="1" xfId="0" applyNumberFormat="1" applyFont="1" applyFill="1" applyBorder="1" applyAlignment="1">
      <alignment horizontal="center" vertical="center" wrapText="1"/>
    </xf>
    <xf numFmtId="0" fontId="32" fillId="0" borderId="1" xfId="0" applyNumberFormat="1" applyFont="1" applyFill="1" applyBorder="1" applyAlignment="1">
      <alignment horizontal="center" vertical="center" wrapText="1"/>
    </xf>
    <xf numFmtId="179" fontId="32" fillId="0" borderId="2" xfId="0" applyNumberFormat="1" applyFont="1" applyFill="1" applyBorder="1" applyAlignment="1">
      <alignment horizontal="center" vertical="center" wrapText="1" shrinkToFit="1"/>
    </xf>
    <xf numFmtId="182" fontId="33" fillId="0" borderId="1" xfId="0" applyNumberFormat="1" applyFont="1" applyFill="1" applyBorder="1" applyAlignment="1">
      <alignment horizontal="center" vertical="center" wrapText="1" shrinkToFit="1"/>
    </xf>
    <xf numFmtId="181" fontId="33" fillId="0" borderId="1" xfId="0" applyNumberFormat="1" applyFont="1" applyFill="1" applyBorder="1" applyAlignment="1">
      <alignment horizontal="center" vertical="center"/>
    </xf>
    <xf numFmtId="0" fontId="33" fillId="0" borderId="1" xfId="0" applyFont="1" applyFill="1" applyBorder="1" applyAlignment="1">
      <alignment horizontal="left" vertical="center" wrapText="1" shrinkToFit="1"/>
    </xf>
    <xf numFmtId="0" fontId="33" fillId="0" borderId="1" xfId="0" applyNumberFormat="1" applyFont="1" applyFill="1" applyBorder="1" applyAlignment="1">
      <alignment horizontal="center" vertical="center" wrapText="1" shrinkToFit="1"/>
    </xf>
    <xf numFmtId="0" fontId="32" fillId="0" borderId="1" xfId="0" applyNumberFormat="1" applyFont="1" applyFill="1" applyBorder="1" applyAlignment="1">
      <alignment horizontal="center" vertical="center" wrapText="1" shrinkToFit="1"/>
    </xf>
    <xf numFmtId="0" fontId="33" fillId="0" borderId="3" xfId="0" applyNumberFormat="1" applyFont="1" applyFill="1" applyBorder="1" applyAlignment="1">
      <alignment horizontal="center" vertical="center"/>
    </xf>
    <xf numFmtId="0" fontId="33" fillId="0" borderId="4" xfId="0" applyNumberFormat="1" applyFont="1" applyFill="1" applyBorder="1" applyAlignment="1">
      <alignment horizontal="center" vertical="center"/>
    </xf>
    <xf numFmtId="0" fontId="33" fillId="0" borderId="1" xfId="0" applyNumberFormat="1" applyFont="1" applyFill="1" applyBorder="1" applyAlignment="1">
      <alignment horizontal="center" vertical="center"/>
    </xf>
    <xf numFmtId="183" fontId="13" fillId="0" borderId="1" xfId="0" applyNumberFormat="1" applyFont="1" applyFill="1" applyBorder="1" applyAlignment="1">
      <alignment horizontal="center" vertical="center" wrapText="1" shrinkToFit="1"/>
    </xf>
    <xf numFmtId="0" fontId="31" fillId="0" borderId="2" xfId="0" applyNumberFormat="1" applyFont="1" applyFill="1" applyBorder="1" applyAlignment="1">
      <alignment horizontal="center" vertical="center" wrapText="1"/>
    </xf>
    <xf numFmtId="0" fontId="35" fillId="0" borderId="2" xfId="0" applyFont="1" applyFill="1" applyBorder="1" applyAlignment="1">
      <alignment horizontal="center" vertical="center" wrapText="1" shrinkToFit="1"/>
    </xf>
    <xf numFmtId="0" fontId="36" fillId="0" borderId="1" xfId="0" applyNumberFormat="1" applyFont="1" applyFill="1" applyBorder="1" applyAlignment="1">
      <alignment horizontal="center" vertical="center" wrapText="1"/>
    </xf>
    <xf numFmtId="0" fontId="31" fillId="0" borderId="1" xfId="0" applyNumberFormat="1" applyFont="1" applyFill="1" applyBorder="1" applyAlignment="1">
      <alignment horizontal="center" vertical="center" wrapText="1"/>
    </xf>
    <xf numFmtId="0" fontId="33" fillId="0" borderId="4" xfId="0" applyFont="1" applyFill="1" applyBorder="1" applyAlignment="1">
      <alignment horizontal="center" vertical="center"/>
    </xf>
    <xf numFmtId="179" fontId="32" fillId="3" borderId="1" xfId="0" applyNumberFormat="1" applyFont="1" applyFill="1" applyBorder="1" applyAlignment="1">
      <alignment horizontal="center" vertical="center" wrapText="1" shrinkToFit="1"/>
    </xf>
    <xf numFmtId="0" fontId="5" fillId="3" borderId="1" xfId="0" applyNumberFormat="1" applyFont="1" applyFill="1" applyBorder="1" applyAlignment="1">
      <alignment horizontal="center" vertical="center" wrapText="1" shrinkToFit="1"/>
    </xf>
    <xf numFmtId="183" fontId="15" fillId="0" borderId="0" xfId="0" applyNumberFormat="1" applyFont="1" applyFill="1" applyAlignment="1">
      <alignment horizontal="center" vertical="center"/>
    </xf>
    <xf numFmtId="179" fontId="37" fillId="0" borderId="2" xfId="0" applyNumberFormat="1" applyFont="1" applyFill="1" applyBorder="1" applyAlignment="1">
      <alignment horizontal="center" vertical="center" shrinkToFit="1"/>
    </xf>
    <xf numFmtId="0" fontId="35" fillId="0" borderId="2" xfId="0" applyFont="1" applyFill="1" applyBorder="1" applyAlignment="1">
      <alignment horizontal="center" vertical="center" wrapText="1"/>
    </xf>
    <xf numFmtId="0" fontId="35" fillId="0" borderId="1" xfId="0" applyFont="1" applyFill="1" applyBorder="1" applyAlignment="1">
      <alignment horizontal="center" vertical="center" wrapText="1" shrinkToFit="1"/>
    </xf>
    <xf numFmtId="0" fontId="38" fillId="0" borderId="2" xfId="0" applyNumberFormat="1" applyFont="1" applyFill="1" applyBorder="1" applyAlignment="1">
      <alignment horizontal="center" vertical="center" shrinkToFit="1"/>
    </xf>
    <xf numFmtId="0" fontId="39" fillId="0" borderId="2" xfId="0" applyFont="1" applyFill="1" applyBorder="1" applyAlignment="1">
      <alignment horizontal="center" vertical="center" wrapText="1"/>
    </xf>
    <xf numFmtId="185" fontId="40" fillId="0" borderId="1" xfId="0" applyNumberFormat="1" applyFont="1" applyFill="1" applyBorder="1" applyAlignment="1">
      <alignment horizontal="center" vertical="center" wrapText="1"/>
    </xf>
    <xf numFmtId="179" fontId="41" fillId="0" borderId="2" xfId="0" applyNumberFormat="1" applyFont="1" applyFill="1" applyBorder="1" applyAlignment="1">
      <alignment horizontal="center" vertical="center" wrapText="1" shrinkToFit="1"/>
    </xf>
    <xf numFmtId="0" fontId="33" fillId="0" borderId="0" xfId="0" applyFont="1" applyFill="1" applyAlignment="1">
      <alignment horizontal="center" vertical="center"/>
    </xf>
    <xf numFmtId="176" fontId="31" fillId="0" borderId="2" xfId="0" applyNumberFormat="1" applyFont="1" applyFill="1" applyBorder="1" applyAlignment="1">
      <alignment horizontal="center" vertical="center" wrapText="1"/>
    </xf>
    <xf numFmtId="0" fontId="42" fillId="0" borderId="2" xfId="0" applyNumberFormat="1" applyFont="1" applyFill="1" applyBorder="1" applyAlignment="1">
      <alignment horizontal="center" vertical="center"/>
    </xf>
    <xf numFmtId="49" fontId="34" fillId="0" borderId="2" xfId="0" applyNumberFormat="1" applyFont="1" applyFill="1" applyBorder="1" applyAlignment="1">
      <alignment horizontal="center" vertical="center" wrapText="1"/>
    </xf>
    <xf numFmtId="0" fontId="31" fillId="0" borderId="2" xfId="0" applyNumberFormat="1" applyFont="1" applyFill="1" applyBorder="1" applyAlignment="1">
      <alignment horizontal="center" vertical="center"/>
    </xf>
    <xf numFmtId="179" fontId="43" fillId="3" borderId="1" xfId="0" applyNumberFormat="1" applyFont="1" applyFill="1" applyBorder="1" applyAlignment="1">
      <alignment horizontal="center" vertical="center" wrapText="1" shrinkToFit="1"/>
    </xf>
    <xf numFmtId="180" fontId="40" fillId="0" borderId="1" xfId="0" applyNumberFormat="1" applyFont="1" applyFill="1" applyBorder="1" applyAlignment="1">
      <alignment horizontal="center" vertical="center" wrapText="1"/>
    </xf>
    <xf numFmtId="0" fontId="32" fillId="4" borderId="1" xfId="0" applyNumberFormat="1" applyFont="1" applyFill="1" applyBorder="1" applyAlignment="1">
      <alignment horizontal="center" vertical="center" wrapText="1" shrinkToFit="1"/>
    </xf>
    <xf numFmtId="179" fontId="32" fillId="2" borderId="2" xfId="0" applyNumberFormat="1" applyFont="1" applyFill="1" applyBorder="1" applyAlignment="1">
      <alignment horizontal="center" vertical="center" wrapText="1" shrinkToFit="1"/>
    </xf>
    <xf numFmtId="0" fontId="32" fillId="2" borderId="2" xfId="0" applyFont="1" applyFill="1" applyBorder="1" applyAlignment="1">
      <alignment horizontal="center" vertical="center" wrapText="1"/>
    </xf>
    <xf numFmtId="0" fontId="42" fillId="2" borderId="2" xfId="0" applyFont="1" applyFill="1" applyBorder="1" applyAlignment="1">
      <alignment horizontal="center" vertical="center"/>
    </xf>
    <xf numFmtId="0" fontId="32" fillId="2" borderId="2" xfId="0" applyFont="1" applyFill="1" applyBorder="1" applyAlignment="1">
      <alignment horizontal="center" vertical="center"/>
    </xf>
    <xf numFmtId="0" fontId="33" fillId="2" borderId="1" xfId="0" applyFont="1" applyFill="1" applyBorder="1" applyAlignment="1">
      <alignment horizontal="center" vertical="center" wrapText="1" shrinkToFit="1"/>
    </xf>
    <xf numFmtId="0" fontId="32" fillId="2"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2" borderId="1" xfId="0" applyFont="1" applyFill="1" applyBorder="1" applyAlignment="1">
      <alignment horizontal="center" vertical="center"/>
    </xf>
    <xf numFmtId="179" fontId="32" fillId="2" borderId="1" xfId="0" applyNumberFormat="1" applyFont="1" applyFill="1" applyBorder="1" applyAlignment="1">
      <alignment horizontal="center" vertical="center" wrapText="1" shrinkToFit="1"/>
    </xf>
    <xf numFmtId="180" fontId="32" fillId="2" borderId="1" xfId="0" applyNumberFormat="1" applyFont="1" applyFill="1" applyBorder="1" applyAlignment="1">
      <alignment horizontal="center" vertical="center" wrapText="1"/>
    </xf>
    <xf numFmtId="0" fontId="32" fillId="2" borderId="1" xfId="0" applyNumberFormat="1" applyFont="1" applyFill="1" applyBorder="1" applyAlignment="1">
      <alignment horizontal="center" vertical="center" wrapText="1"/>
    </xf>
    <xf numFmtId="182" fontId="33" fillId="2" borderId="1" xfId="0" applyNumberFormat="1" applyFont="1" applyFill="1" applyBorder="1" applyAlignment="1">
      <alignment horizontal="center" vertical="center" wrapText="1" shrinkToFit="1"/>
    </xf>
    <xf numFmtId="181" fontId="33" fillId="2" borderId="1" xfId="0" applyNumberFormat="1" applyFont="1" applyFill="1" applyBorder="1" applyAlignment="1">
      <alignment horizontal="center" vertical="center"/>
    </xf>
    <xf numFmtId="0" fontId="33" fillId="2" borderId="1" xfId="0" applyFont="1" applyFill="1" applyBorder="1" applyAlignment="1">
      <alignment horizontal="left" vertical="center" wrapText="1" shrinkToFit="1"/>
    </xf>
    <xf numFmtId="0" fontId="33" fillId="2" borderId="1" xfId="0" applyNumberFormat="1" applyFont="1" applyFill="1" applyBorder="1" applyAlignment="1">
      <alignment horizontal="center" vertical="center" wrapText="1" shrinkToFit="1"/>
    </xf>
    <xf numFmtId="0" fontId="32" fillId="2" borderId="1" xfId="0" applyNumberFormat="1" applyFont="1" applyFill="1" applyBorder="1" applyAlignment="1">
      <alignment horizontal="center" vertical="center" wrapText="1" shrinkToFit="1"/>
    </xf>
    <xf numFmtId="0" fontId="4" fillId="2" borderId="1" xfId="0" applyFont="1" applyFill="1" applyBorder="1" applyAlignment="1">
      <alignment horizontal="center" vertical="center"/>
    </xf>
    <xf numFmtId="0" fontId="33" fillId="2" borderId="1" xfId="0" applyNumberFormat="1" applyFont="1" applyFill="1" applyBorder="1" applyAlignment="1">
      <alignment horizontal="center" vertical="center"/>
    </xf>
    <xf numFmtId="0" fontId="33" fillId="2" borderId="4" xfId="0" applyNumberFormat="1" applyFont="1" applyFill="1" applyBorder="1" applyAlignment="1">
      <alignment horizontal="center" vertical="center"/>
    </xf>
    <xf numFmtId="183" fontId="13" fillId="2" borderId="1" xfId="0" applyNumberFormat="1" applyFont="1" applyFill="1" applyBorder="1" applyAlignment="1">
      <alignment horizontal="center" vertical="center" wrapText="1" shrinkToFit="1"/>
    </xf>
    <xf numFmtId="178" fontId="44" fillId="3" borderId="2" xfId="0" applyNumberFormat="1" applyFont="1" applyFill="1" applyBorder="1" applyAlignment="1">
      <alignment horizontal="center" vertical="center"/>
    </xf>
    <xf numFmtId="0" fontId="44" fillId="3" borderId="2" xfId="0" applyFont="1" applyFill="1" applyBorder="1" applyAlignment="1">
      <alignment horizontal="center" vertical="center" wrapText="1"/>
    </xf>
    <xf numFmtId="176" fontId="31" fillId="3" borderId="2" xfId="0" applyNumberFormat="1" applyFont="1" applyFill="1" applyBorder="1" applyAlignment="1">
      <alignment horizontal="center" vertical="center" wrapText="1"/>
    </xf>
    <xf numFmtId="0" fontId="44" fillId="3" borderId="2" xfId="0" applyNumberFormat="1" applyFont="1" applyFill="1" applyBorder="1" applyAlignment="1">
      <alignment horizontal="center" vertical="center" shrinkToFit="1"/>
    </xf>
    <xf numFmtId="49" fontId="41" fillId="3" borderId="2" xfId="0" applyNumberFormat="1" applyFont="1" applyFill="1" applyBorder="1" applyAlignment="1">
      <alignment horizontal="center" vertical="center" wrapText="1"/>
    </xf>
    <xf numFmtId="0" fontId="33" fillId="3" borderId="1" xfId="0" applyFont="1" applyFill="1" applyBorder="1" applyAlignment="1">
      <alignment horizontal="center" vertical="center" wrapText="1" shrinkToFit="1"/>
    </xf>
    <xf numFmtId="0" fontId="32" fillId="3" borderId="1" xfId="0"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1" xfId="0" applyFont="1" applyFill="1" applyBorder="1" applyAlignment="1">
      <alignment horizontal="center" vertical="center"/>
    </xf>
    <xf numFmtId="180" fontId="32" fillId="3" borderId="0" xfId="0" applyNumberFormat="1" applyFont="1" applyFill="1" applyAlignment="1">
      <alignment horizontal="center" vertical="center" wrapText="1"/>
    </xf>
    <xf numFmtId="180" fontId="32" fillId="3" borderId="1" xfId="0" applyNumberFormat="1" applyFont="1" applyFill="1" applyBorder="1" applyAlignment="1">
      <alignment horizontal="center" vertical="center" wrapText="1"/>
    </xf>
    <xf numFmtId="0" fontId="33" fillId="3" borderId="0" xfId="0" applyFont="1" applyFill="1" applyAlignment="1">
      <alignment horizontal="center" vertical="center" wrapText="1"/>
    </xf>
    <xf numFmtId="179" fontId="32" fillId="3" borderId="2" xfId="0" applyNumberFormat="1" applyFont="1" applyFill="1" applyBorder="1" applyAlignment="1">
      <alignment horizontal="center" vertical="center" wrapText="1" shrinkToFit="1"/>
    </xf>
    <xf numFmtId="182" fontId="33" fillId="3" borderId="1" xfId="0" applyNumberFormat="1" applyFont="1" applyFill="1" applyBorder="1" applyAlignment="1">
      <alignment horizontal="center" vertical="center" wrapText="1" shrinkToFit="1"/>
    </xf>
    <xf numFmtId="181" fontId="33"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33" fillId="3" borderId="1" xfId="0" applyFont="1" applyFill="1" applyBorder="1" applyAlignment="1">
      <alignment horizontal="left" vertical="center" wrapText="1" shrinkToFit="1"/>
    </xf>
    <xf numFmtId="0" fontId="33" fillId="3" borderId="1" xfId="0" applyNumberFormat="1" applyFont="1" applyFill="1" applyBorder="1" applyAlignment="1">
      <alignment horizontal="center" vertical="center" wrapText="1" shrinkToFit="1"/>
    </xf>
    <xf numFmtId="0" fontId="32" fillId="3" borderId="1" xfId="0" applyNumberFormat="1" applyFont="1" applyFill="1" applyBorder="1" applyAlignment="1">
      <alignment horizontal="center" vertical="center" wrapText="1"/>
    </xf>
    <xf numFmtId="0" fontId="32" fillId="3" borderId="1" xfId="0" applyNumberFormat="1" applyFont="1" applyFill="1" applyBorder="1" applyAlignment="1">
      <alignment horizontal="center" vertical="center" wrapText="1" shrinkToFit="1"/>
    </xf>
    <xf numFmtId="0" fontId="33" fillId="3" borderId="3" xfId="0" applyNumberFormat="1" applyFont="1" applyFill="1" applyBorder="1" applyAlignment="1">
      <alignment horizontal="center" vertical="center"/>
    </xf>
    <xf numFmtId="0" fontId="33" fillId="3" borderId="1" xfId="0" applyNumberFormat="1" applyFont="1" applyFill="1" applyBorder="1" applyAlignment="1">
      <alignment horizontal="center" vertical="center"/>
    </xf>
    <xf numFmtId="0" fontId="33" fillId="3" borderId="4" xfId="0" applyFont="1" applyFill="1" applyBorder="1" applyAlignment="1">
      <alignment horizontal="center" vertical="center"/>
    </xf>
    <xf numFmtId="183" fontId="13" fillId="3" borderId="1" xfId="0" applyNumberFormat="1" applyFont="1" applyFill="1" applyBorder="1" applyAlignment="1">
      <alignment horizontal="center" vertical="center" wrapText="1" shrinkToFit="1"/>
    </xf>
    <xf numFmtId="178" fontId="45" fillId="0" borderId="2" xfId="0" applyNumberFormat="1" applyFont="1" applyFill="1" applyBorder="1" applyAlignment="1">
      <alignment horizontal="center" vertical="center"/>
    </xf>
    <xf numFmtId="0" fontId="45" fillId="0" borderId="2" xfId="0" applyFont="1" applyFill="1" applyBorder="1" applyAlignment="1">
      <alignment horizontal="center" vertical="center" wrapText="1"/>
    </xf>
    <xf numFmtId="0" fontId="46" fillId="0" borderId="2" xfId="0" applyFont="1" applyFill="1" applyBorder="1" applyAlignment="1">
      <alignment horizontal="center" vertical="center" wrapText="1" shrinkToFit="1"/>
    </xf>
    <xf numFmtId="0" fontId="45" fillId="0" borderId="2" xfId="0" applyNumberFormat="1" applyFont="1" applyFill="1" applyBorder="1" applyAlignment="1">
      <alignment horizontal="center" vertical="center" shrinkToFit="1"/>
    </xf>
    <xf numFmtId="49" fontId="47" fillId="0" borderId="2"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shrinkToFit="1"/>
    </xf>
    <xf numFmtId="0" fontId="48" fillId="0"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0" borderId="1" xfId="0" applyFont="1" applyFill="1" applyBorder="1" applyAlignment="1">
      <alignment horizontal="center" vertical="center"/>
    </xf>
    <xf numFmtId="179" fontId="48" fillId="0" borderId="1" xfId="0" applyNumberFormat="1" applyFont="1" applyFill="1" applyBorder="1" applyAlignment="1">
      <alignment horizontal="center" vertical="center" wrapText="1" shrinkToFit="1"/>
    </xf>
    <xf numFmtId="179" fontId="48" fillId="3" borderId="1" xfId="0" applyNumberFormat="1" applyFont="1" applyFill="1" applyBorder="1" applyAlignment="1">
      <alignment horizontal="center" vertical="center" wrapText="1" shrinkToFit="1"/>
    </xf>
    <xf numFmtId="180" fontId="48" fillId="0" borderId="1" xfId="0" applyNumberFormat="1" applyFont="1" applyFill="1" applyBorder="1" applyAlignment="1">
      <alignment horizontal="center" vertical="center" wrapText="1"/>
    </xf>
    <xf numFmtId="180" fontId="48" fillId="3" borderId="1" xfId="0" applyNumberFormat="1" applyFont="1" applyFill="1" applyBorder="1" applyAlignment="1">
      <alignment horizontal="center" vertical="center" wrapText="1"/>
    </xf>
    <xf numFmtId="0" fontId="48" fillId="3" borderId="1" xfId="0" applyNumberFormat="1" applyFont="1" applyFill="1" applyBorder="1" applyAlignment="1">
      <alignment horizontal="center" vertical="center" wrapText="1"/>
    </xf>
    <xf numFmtId="179" fontId="48" fillId="3" borderId="2" xfId="0" applyNumberFormat="1" applyFont="1" applyFill="1" applyBorder="1" applyAlignment="1">
      <alignment horizontal="center" vertical="center" wrapText="1" shrinkToFit="1"/>
    </xf>
    <xf numFmtId="182" fontId="17" fillId="3" borderId="1" xfId="0" applyNumberFormat="1" applyFont="1" applyFill="1" applyBorder="1" applyAlignment="1">
      <alignment horizontal="center" vertical="center" wrapText="1" shrinkToFit="1"/>
    </xf>
    <xf numFmtId="181" fontId="17"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7" fillId="3" borderId="1" xfId="0" applyFont="1" applyFill="1" applyBorder="1" applyAlignment="1">
      <alignment horizontal="left" vertical="center" wrapText="1" shrinkToFit="1"/>
    </xf>
    <xf numFmtId="0" fontId="17" fillId="3" borderId="1" xfId="0" applyFont="1" applyFill="1" applyBorder="1" applyAlignment="1">
      <alignment horizontal="center" vertical="center" wrapText="1" shrinkToFit="1"/>
    </xf>
    <xf numFmtId="0" fontId="17" fillId="4" borderId="1" xfId="0" applyNumberFormat="1" applyFont="1" applyFill="1" applyBorder="1" applyAlignment="1">
      <alignment horizontal="center" vertical="center" wrapText="1" shrinkToFit="1"/>
    </xf>
    <xf numFmtId="0" fontId="48" fillId="0" borderId="1" xfId="0" applyNumberFormat="1" applyFont="1" applyFill="1" applyBorder="1" applyAlignment="1">
      <alignment horizontal="center" vertical="center" wrapText="1"/>
    </xf>
    <xf numFmtId="0" fontId="48" fillId="0" borderId="1" xfId="0" applyNumberFormat="1" applyFont="1" applyFill="1" applyBorder="1" applyAlignment="1">
      <alignment horizontal="center" vertical="center" wrapText="1" shrinkToFit="1"/>
    </xf>
    <xf numFmtId="0" fontId="17" fillId="0" borderId="3" xfId="0" applyNumberFormat="1" applyFont="1" applyFill="1" applyBorder="1" applyAlignment="1">
      <alignment horizontal="center" vertical="center"/>
    </xf>
    <xf numFmtId="0" fontId="17" fillId="0" borderId="4" xfId="0" applyFont="1" applyFill="1" applyBorder="1" applyAlignment="1">
      <alignment horizontal="center" vertical="center"/>
    </xf>
    <xf numFmtId="0" fontId="17" fillId="0" borderId="1" xfId="0" applyNumberFormat="1" applyFont="1" applyFill="1" applyBorder="1" applyAlignment="1">
      <alignment horizontal="center" vertical="center"/>
    </xf>
    <xf numFmtId="183" fontId="6" fillId="0" borderId="1" xfId="0" applyNumberFormat="1" applyFont="1" applyFill="1" applyBorder="1" applyAlignment="1">
      <alignment horizontal="center" vertical="center" wrapText="1" shrinkToFit="1"/>
    </xf>
    <xf numFmtId="178" fontId="44" fillId="0" borderId="2" xfId="0" applyNumberFormat="1" applyFont="1" applyFill="1" applyBorder="1" applyAlignment="1">
      <alignment horizontal="center" vertical="center"/>
    </xf>
    <xf numFmtId="0" fontId="44" fillId="0" borderId="2" xfId="0" applyFont="1" applyFill="1" applyBorder="1" applyAlignment="1">
      <alignment horizontal="center" vertical="center" wrapText="1"/>
    </xf>
    <xf numFmtId="0" fontId="44" fillId="0" borderId="2" xfId="0" applyNumberFormat="1" applyFont="1" applyFill="1" applyBorder="1" applyAlignment="1">
      <alignment horizontal="center" vertical="center" shrinkToFit="1"/>
    </xf>
    <xf numFmtId="49" fontId="41" fillId="0" borderId="2" xfId="0" applyNumberFormat="1" applyFont="1" applyFill="1" applyBorder="1" applyAlignment="1">
      <alignment horizontal="center" vertical="center" wrapText="1"/>
    </xf>
    <xf numFmtId="180" fontId="49" fillId="3" borderId="1" xfId="0" applyNumberFormat="1" applyFont="1" applyFill="1" applyBorder="1" applyAlignment="1">
      <alignment horizontal="center" vertical="center" wrapText="1"/>
    </xf>
    <xf numFmtId="0" fontId="33" fillId="0" borderId="0" xfId="0" applyFont="1" applyFill="1" applyAlignment="1">
      <alignment horizontal="center" vertical="center" wrapText="1"/>
    </xf>
    <xf numFmtId="0" fontId="4" fillId="0" borderId="1" xfId="0" applyFont="1" applyFill="1" applyBorder="1" applyAlignment="1">
      <alignment horizontal="center" vertical="center"/>
    </xf>
    <xf numFmtId="0" fontId="33" fillId="4" borderId="1" xfId="0" applyNumberFormat="1" applyFont="1" applyFill="1" applyBorder="1" applyAlignment="1">
      <alignment horizontal="center" vertical="center" wrapText="1" shrinkToFit="1"/>
    </xf>
    <xf numFmtId="0" fontId="32" fillId="4" borderId="1" xfId="0" applyNumberFormat="1" applyFont="1" applyFill="1" applyBorder="1" applyAlignment="1">
      <alignment horizontal="center" vertical="center" wrapText="1"/>
    </xf>
    <xf numFmtId="178" fontId="45" fillId="2" borderId="2" xfId="0" applyNumberFormat="1" applyFont="1" applyFill="1" applyBorder="1" applyAlignment="1">
      <alignment horizontal="center" vertical="center"/>
    </xf>
    <xf numFmtId="0" fontId="48" fillId="2" borderId="2" xfId="0" applyFont="1" applyFill="1" applyBorder="1" applyAlignment="1">
      <alignment horizontal="center" vertical="center" wrapText="1" shrinkToFit="1"/>
    </xf>
    <xf numFmtId="0" fontId="50" fillId="2" borderId="2" xfId="0" applyFont="1" applyFill="1" applyBorder="1" applyAlignment="1">
      <alignment horizontal="center" vertical="center"/>
    </xf>
    <xf numFmtId="0" fontId="51" fillId="2" borderId="2" xfId="0" applyFont="1" applyFill="1" applyBorder="1" applyAlignment="1">
      <alignment horizontal="center" vertical="center"/>
    </xf>
    <xf numFmtId="0" fontId="17" fillId="2" borderId="1" xfId="0" applyFont="1" applyFill="1" applyBorder="1" applyAlignment="1">
      <alignment horizontal="center" vertical="center" wrapText="1" shrinkToFit="1"/>
    </xf>
    <xf numFmtId="0" fontId="48"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52"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xf>
    <xf numFmtId="179" fontId="48" fillId="2" borderId="1" xfId="0" applyNumberFormat="1" applyFont="1" applyFill="1" applyBorder="1" applyAlignment="1">
      <alignment horizontal="center" vertical="center" wrapText="1" shrinkToFit="1"/>
    </xf>
    <xf numFmtId="180" fontId="48" fillId="2" borderId="1" xfId="0" applyNumberFormat="1" applyFont="1" applyFill="1" applyBorder="1" applyAlignment="1">
      <alignment horizontal="center" vertical="center" wrapText="1"/>
    </xf>
    <xf numFmtId="180" fontId="48" fillId="2" borderId="3" xfId="0" applyNumberFormat="1" applyFont="1" applyFill="1" applyBorder="1" applyAlignment="1">
      <alignment horizontal="center" vertical="center" wrapText="1"/>
    </xf>
    <xf numFmtId="0" fontId="48" fillId="2" borderId="1" xfId="0" applyNumberFormat="1" applyFont="1" applyFill="1" applyBorder="1" applyAlignment="1">
      <alignment horizontal="center" vertical="center" wrapText="1"/>
    </xf>
    <xf numFmtId="179" fontId="47" fillId="2" borderId="2" xfId="0" applyNumberFormat="1" applyFont="1" applyFill="1" applyBorder="1" applyAlignment="1">
      <alignment horizontal="center" vertical="center" wrapText="1" shrinkToFit="1"/>
    </xf>
    <xf numFmtId="182" fontId="17" fillId="2" borderId="1" xfId="0" applyNumberFormat="1" applyFont="1" applyFill="1" applyBorder="1" applyAlignment="1">
      <alignment horizontal="center" vertical="center" wrapText="1" shrinkToFit="1"/>
    </xf>
    <xf numFmtId="181" fontId="17" fillId="2" borderId="1" xfId="0" applyNumberFormat="1" applyFont="1" applyFill="1" applyBorder="1" applyAlignment="1">
      <alignment horizontal="center" vertical="center"/>
    </xf>
    <xf numFmtId="0" fontId="17" fillId="2" borderId="1" xfId="0" applyFont="1" applyFill="1" applyBorder="1" applyAlignment="1">
      <alignment horizontal="left" vertical="center" wrapText="1" shrinkToFit="1"/>
    </xf>
    <xf numFmtId="0" fontId="53" fillId="2" borderId="1" xfId="0" applyNumberFormat="1" applyFont="1" applyFill="1" applyBorder="1" applyAlignment="1">
      <alignment horizontal="center" vertical="center" wrapText="1" shrinkToFit="1"/>
    </xf>
    <xf numFmtId="0" fontId="48" fillId="2" borderId="1" xfId="0" applyNumberFormat="1" applyFont="1" applyFill="1" applyBorder="1" applyAlignment="1">
      <alignment horizontal="center" vertical="center" wrapText="1" shrinkToFit="1"/>
    </xf>
    <xf numFmtId="0" fontId="54" fillId="2" borderId="1" xfId="0" applyNumberFormat="1" applyFont="1" applyFill="1" applyBorder="1" applyAlignment="1">
      <alignment horizontal="center" vertical="center" wrapText="1" shrinkToFit="1"/>
    </xf>
    <xf numFmtId="0" fontId="17" fillId="2" borderId="3" xfId="0" applyNumberFormat="1" applyFont="1" applyFill="1" applyBorder="1" applyAlignment="1">
      <alignment horizontal="center" vertical="center"/>
    </xf>
    <xf numFmtId="0" fontId="17" fillId="2" borderId="1" xfId="0" applyNumberFormat="1" applyFont="1" applyFill="1" applyBorder="1" applyAlignment="1">
      <alignment horizontal="center" vertical="center"/>
    </xf>
    <xf numFmtId="183" fontId="6" fillId="2" borderId="1" xfId="0" applyNumberFormat="1" applyFont="1" applyFill="1" applyBorder="1" applyAlignment="1">
      <alignment horizontal="center" vertical="center" wrapText="1" shrinkToFit="1"/>
    </xf>
    <xf numFmtId="0" fontId="0" fillId="2" borderId="0" xfId="0" applyFill="1" applyBorder="1">
      <alignment vertical="center"/>
    </xf>
    <xf numFmtId="0" fontId="48" fillId="4" borderId="1" xfId="0" applyNumberFormat="1" applyFont="1" applyFill="1" applyBorder="1" applyAlignment="1">
      <alignment horizontal="center" vertical="center" wrapText="1" shrinkToFit="1"/>
    </xf>
    <xf numFmtId="0" fontId="51" fillId="0" borderId="2" xfId="0" applyFont="1" applyFill="1" applyBorder="1" applyAlignment="1">
      <alignment horizontal="center" vertical="center" wrapText="1"/>
    </xf>
    <xf numFmtId="0" fontId="50" fillId="0" borderId="2" xfId="0" applyFont="1" applyFill="1" applyBorder="1" applyAlignment="1">
      <alignment horizontal="center" vertical="center"/>
    </xf>
    <xf numFmtId="0" fontId="51" fillId="0" borderId="2" xfId="0" applyFont="1" applyFill="1" applyBorder="1" applyAlignment="1">
      <alignment horizontal="center" vertical="center"/>
    </xf>
    <xf numFmtId="0" fontId="55" fillId="0" borderId="1" xfId="0" applyFont="1" applyFill="1" applyBorder="1" applyAlignment="1">
      <alignment horizontal="center" vertical="center"/>
    </xf>
    <xf numFmtId="180" fontId="48" fillId="0" borderId="3" xfId="0" applyNumberFormat="1" applyFont="1" applyFill="1" applyBorder="1" applyAlignment="1">
      <alignment horizontal="center" vertical="center" wrapText="1"/>
    </xf>
    <xf numFmtId="179" fontId="48" fillId="0" borderId="2" xfId="0" applyNumberFormat="1" applyFont="1" applyFill="1" applyBorder="1" applyAlignment="1">
      <alignment horizontal="center" vertical="center" wrapText="1" shrinkToFit="1"/>
    </xf>
    <xf numFmtId="182" fontId="17" fillId="0" borderId="1" xfId="0" applyNumberFormat="1" applyFont="1" applyFill="1" applyBorder="1" applyAlignment="1">
      <alignment horizontal="center" vertical="center" wrapText="1" shrinkToFit="1"/>
    </xf>
    <xf numFmtId="181" fontId="17" fillId="0" borderId="1" xfId="0" applyNumberFormat="1" applyFont="1" applyFill="1" applyBorder="1" applyAlignment="1">
      <alignment horizontal="center" vertical="center"/>
    </xf>
    <xf numFmtId="0" fontId="17" fillId="0" borderId="1" xfId="0" applyFont="1" applyFill="1" applyBorder="1" applyAlignment="1">
      <alignment horizontal="left" vertical="center" wrapText="1" shrinkToFit="1"/>
    </xf>
    <xf numFmtId="0" fontId="53" fillId="4" borderId="1" xfId="0" applyNumberFormat="1" applyFont="1" applyFill="1" applyBorder="1" applyAlignment="1">
      <alignment horizontal="center" vertical="center" wrapText="1" shrinkToFit="1"/>
    </xf>
    <xf numFmtId="0" fontId="48" fillId="4" borderId="1" xfId="0" applyNumberFormat="1" applyFont="1" applyFill="1" applyBorder="1" applyAlignment="1">
      <alignment horizontal="center" vertical="center" wrapText="1"/>
    </xf>
    <xf numFmtId="0" fontId="48" fillId="3" borderId="1" xfId="0" applyNumberFormat="1" applyFont="1" applyFill="1" applyBorder="1" applyAlignment="1">
      <alignment horizontal="center" vertical="center" wrapText="1" shrinkToFit="1"/>
    </xf>
    <xf numFmtId="0" fontId="17" fillId="0" borderId="4" xfId="0" applyNumberFormat="1" applyFont="1" applyFill="1" applyBorder="1" applyAlignment="1">
      <alignment horizontal="center" vertical="center"/>
    </xf>
    <xf numFmtId="0" fontId="32" fillId="0" borderId="2" xfId="0" applyFont="1" applyFill="1" applyBorder="1" applyAlignment="1">
      <alignment horizontal="center" vertical="center" wrapText="1"/>
    </xf>
    <xf numFmtId="0" fontId="42" fillId="0" borderId="2" xfId="0" applyFont="1" applyFill="1" applyBorder="1" applyAlignment="1">
      <alignment horizontal="center" vertical="center"/>
    </xf>
    <xf numFmtId="0" fontId="32" fillId="0" borderId="2" xfId="0" applyFont="1" applyFill="1" applyBorder="1" applyAlignment="1">
      <alignment horizontal="center" vertical="center"/>
    </xf>
    <xf numFmtId="180" fontId="56" fillId="0" borderId="1" xfId="0" applyNumberFormat="1" applyFont="1" applyFill="1" applyBorder="1" applyAlignment="1">
      <alignment horizontal="center" vertical="center"/>
    </xf>
    <xf numFmtId="58" fontId="40" fillId="0" borderId="1" xfId="0" applyNumberFormat="1" applyFont="1" applyFill="1" applyBorder="1" applyAlignment="1">
      <alignment horizontal="center" vertical="center"/>
    </xf>
    <xf numFmtId="180" fontId="32" fillId="0" borderId="3" xfId="0" applyNumberFormat="1" applyFont="1" applyFill="1" applyBorder="1" applyAlignment="1">
      <alignment horizontal="center" vertical="center" wrapText="1"/>
    </xf>
    <xf numFmtId="0" fontId="32" fillId="0" borderId="0" xfId="0" applyNumberFormat="1" applyFont="1" applyFill="1" applyAlignment="1">
      <alignment horizontal="center" vertical="center" wrapText="1"/>
    </xf>
    <xf numFmtId="180" fontId="40" fillId="0" borderId="1" xfId="0" applyNumberFormat="1" applyFont="1" applyFill="1" applyBorder="1" applyAlignment="1">
      <alignment horizontal="center" vertical="center"/>
    </xf>
    <xf numFmtId="179" fontId="57" fillId="0" borderId="2" xfId="0" applyNumberFormat="1" applyFont="1" applyFill="1" applyBorder="1" applyAlignment="1">
      <alignment horizontal="center" vertical="center" shrinkToFit="1"/>
    </xf>
    <xf numFmtId="0" fontId="1" fillId="0" borderId="1" xfId="0" applyFont="1" applyFill="1" applyBorder="1" applyAlignment="1">
      <alignment horizontal="center" vertical="center"/>
    </xf>
    <xf numFmtId="0" fontId="1" fillId="0" borderId="2" xfId="0" applyNumberFormat="1" applyFont="1" applyFill="1" applyBorder="1" applyAlignment="1">
      <alignment horizontal="center" vertical="center" shrinkToFit="1"/>
    </xf>
    <xf numFmtId="0" fontId="1"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wrapText="1" shrinkToFit="1"/>
    </xf>
    <xf numFmtId="0" fontId="58" fillId="0" borderId="1" xfId="0" applyFont="1" applyFill="1" applyBorder="1" applyAlignment="1">
      <alignment horizontal="center" vertical="center" wrapText="1" shrinkToFit="1"/>
    </xf>
    <xf numFmtId="0" fontId="59" fillId="0" borderId="1" xfId="0" applyNumberFormat="1" applyFont="1" applyFill="1" applyBorder="1" applyAlignment="1">
      <alignment horizontal="center" vertical="center" wrapText="1"/>
    </xf>
    <xf numFmtId="179" fontId="47" fillId="0" borderId="5" xfId="0" applyNumberFormat="1" applyFont="1" applyFill="1" applyBorder="1" applyAlignment="1">
      <alignment horizontal="center" vertical="center" wrapText="1" shrinkToFit="1"/>
    </xf>
    <xf numFmtId="182" fontId="1" fillId="0" borderId="1" xfId="0" applyNumberFormat="1" applyFont="1" applyFill="1" applyBorder="1" applyAlignment="1">
      <alignment horizontal="center" vertical="center" wrapText="1" shrinkToFit="1"/>
    </xf>
    <xf numFmtId="181" fontId="1" fillId="0"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wrapText="1" shrinkToFit="1"/>
    </xf>
    <xf numFmtId="0" fontId="1" fillId="0" borderId="3" xfId="0" applyNumberFormat="1" applyFont="1" applyFill="1" applyBorder="1" applyAlignment="1">
      <alignment horizontal="center" vertical="center"/>
    </xf>
    <xf numFmtId="0" fontId="1" fillId="0" borderId="4" xfId="0" applyFont="1" applyFill="1" applyBorder="1" applyAlignment="1">
      <alignment horizontal="center" vertical="center"/>
    </xf>
    <xf numFmtId="0" fontId="1" fillId="0" borderId="4"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183" fontId="7" fillId="0" borderId="1" xfId="0" applyNumberFormat="1" applyFont="1" applyFill="1" applyBorder="1" applyAlignment="1">
      <alignment horizontal="center" vertical="center" wrapText="1" shrinkToFit="1"/>
    </xf>
    <xf numFmtId="179" fontId="41" fillId="0" borderId="5" xfId="0" applyNumberFormat="1" applyFont="1" applyFill="1" applyBorder="1" applyAlignment="1">
      <alignment horizontal="center" vertical="center" wrapText="1" shrinkToFit="1"/>
    </xf>
    <xf numFmtId="179" fontId="37" fillId="0" borderId="1" xfId="0" applyNumberFormat="1" applyFont="1" applyFill="1" applyBorder="1" applyAlignment="1">
      <alignment horizontal="center" vertical="center" shrinkToFit="1"/>
    </xf>
    <xf numFmtId="0" fontId="35" fillId="0"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shrinkToFit="1"/>
    </xf>
    <xf numFmtId="180" fontId="40" fillId="0" borderId="3" xfId="0" applyNumberFormat="1" applyFont="1" applyFill="1" applyBorder="1" applyAlignment="1">
      <alignment horizontal="center" vertical="center" wrapText="1"/>
    </xf>
    <xf numFmtId="0" fontId="33" fillId="0" borderId="0" xfId="0" applyNumberFormat="1" applyFont="1" applyFill="1" applyAlignment="1">
      <alignment horizontal="center" vertical="center"/>
    </xf>
    <xf numFmtId="178" fontId="40" fillId="0" borderId="1" xfId="0" applyNumberFormat="1" applyFont="1" applyFill="1" applyBorder="1" applyAlignment="1">
      <alignment horizontal="center" vertical="center"/>
    </xf>
    <xf numFmtId="180" fontId="33"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wrapText="1"/>
    </xf>
    <xf numFmtId="180" fontId="4" fillId="0" borderId="1" xfId="0" applyNumberFormat="1" applyFont="1" applyFill="1" applyBorder="1" applyAlignment="1">
      <alignment horizontal="center" vertical="center"/>
    </xf>
    <xf numFmtId="180" fontId="33" fillId="0" borderId="3" xfId="0" applyNumberFormat="1" applyFont="1" applyFill="1" applyBorder="1" applyAlignment="1">
      <alignment horizontal="center" vertical="center" wrapText="1"/>
    </xf>
    <xf numFmtId="0" fontId="33" fillId="0" borderId="1" xfId="0" applyNumberFormat="1" applyFont="1" applyFill="1" applyBorder="1" applyAlignment="1">
      <alignment horizontal="center" vertical="center" wrapText="1"/>
    </xf>
    <xf numFmtId="0" fontId="4" fillId="0" borderId="5"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180" fontId="4" fillId="0" borderId="4" xfId="0" applyNumberFormat="1" applyFont="1" applyFill="1" applyBorder="1" applyAlignment="1">
      <alignment horizontal="center" vertical="center" wrapText="1"/>
    </xf>
    <xf numFmtId="183" fontId="15" fillId="0" borderId="1" xfId="0" applyNumberFormat="1" applyFont="1" applyFill="1" applyBorder="1" applyAlignment="1">
      <alignment horizontal="center" vertical="center"/>
    </xf>
    <xf numFmtId="0" fontId="60" fillId="0" borderId="0" xfId="0" applyFont="1" applyFill="1" applyAlignment="1">
      <alignment horizontal="center" vertical="center"/>
    </xf>
    <xf numFmtId="180" fontId="33" fillId="0" borderId="1" xfId="0" applyNumberFormat="1" applyFont="1" applyFill="1" applyBorder="1" applyAlignment="1">
      <alignment horizontal="center" vertical="center"/>
    </xf>
    <xf numFmtId="180" fontId="4" fillId="0" borderId="3" xfId="0" applyNumberFormat="1" applyFont="1" applyFill="1" applyBorder="1" applyAlignment="1">
      <alignment horizontal="center" vertical="center" wrapText="1"/>
    </xf>
    <xf numFmtId="180" fontId="34" fillId="0" borderId="3" xfId="0" applyNumberFormat="1" applyFont="1" applyFill="1" applyBorder="1" applyAlignment="1">
      <alignment horizontal="center" vertical="center" wrapText="1"/>
    </xf>
    <xf numFmtId="179" fontId="31" fillId="3" borderId="1" xfId="0" applyNumberFormat="1" applyFont="1" applyFill="1" applyBorder="1" applyAlignment="1">
      <alignment horizontal="center" vertical="center" shrinkToFit="1"/>
    </xf>
    <xf numFmtId="0" fontId="4" fillId="3" borderId="1" xfId="0" applyFont="1" applyFill="1" applyBorder="1" applyAlignment="1">
      <alignment horizontal="center" vertical="center" wrapText="1"/>
    </xf>
    <xf numFmtId="180" fontId="3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xf>
    <xf numFmtId="0" fontId="61" fillId="3" borderId="1" xfId="0" applyFont="1" applyFill="1" applyBorder="1" applyAlignment="1">
      <alignment horizontal="center" vertical="center" wrapText="1"/>
    </xf>
    <xf numFmtId="0" fontId="61" fillId="3" borderId="1" xfId="0" applyFont="1" applyFill="1" applyBorder="1" applyAlignment="1">
      <alignment horizontal="center" vertical="center"/>
    </xf>
    <xf numFmtId="180" fontId="4" fillId="3" borderId="1" xfId="0" applyNumberFormat="1" applyFont="1" applyFill="1" applyBorder="1" applyAlignment="1">
      <alignment horizontal="center" vertical="center" wrapText="1"/>
    </xf>
    <xf numFmtId="180" fontId="40" fillId="3" borderId="1" xfId="0" applyNumberFormat="1" applyFont="1" applyFill="1" applyBorder="1" applyAlignment="1">
      <alignment horizontal="center" vertical="center" wrapText="1"/>
    </xf>
    <xf numFmtId="0" fontId="33" fillId="3" borderId="1" xfId="0" applyNumberFormat="1" applyFont="1" applyFill="1" applyBorder="1" applyAlignment="1">
      <alignment horizontal="center" vertical="center" wrapText="1"/>
    </xf>
    <xf numFmtId="0" fontId="4" fillId="3" borderId="5" xfId="0" applyFont="1" applyFill="1" applyBorder="1" applyAlignment="1">
      <alignment horizontal="center" vertical="center"/>
    </xf>
    <xf numFmtId="0" fontId="4" fillId="3" borderId="1" xfId="0" applyNumberFormat="1" applyFont="1" applyFill="1" applyBorder="1" applyAlignment="1">
      <alignment horizontal="center" vertical="center" wrapText="1"/>
    </xf>
    <xf numFmtId="0" fontId="61" fillId="3" borderId="1" xfId="0" applyNumberFormat="1" applyFont="1" applyFill="1" applyBorder="1" applyAlignment="1">
      <alignment horizontal="center" vertical="center"/>
    </xf>
    <xf numFmtId="180" fontId="4" fillId="3" borderId="4" xfId="0" applyNumberFormat="1" applyFont="1" applyFill="1" applyBorder="1" applyAlignment="1">
      <alignment horizontal="center" vertical="center" wrapText="1"/>
    </xf>
    <xf numFmtId="183" fontId="15" fillId="3" borderId="1" xfId="0" applyNumberFormat="1" applyFont="1" applyFill="1" applyBorder="1" applyAlignment="1">
      <alignment horizontal="center" vertical="center"/>
    </xf>
    <xf numFmtId="183" fontId="15" fillId="3" borderId="0" xfId="0" applyNumberFormat="1" applyFont="1" applyFill="1" applyAlignment="1">
      <alignment horizontal="center" vertical="center"/>
    </xf>
    <xf numFmtId="179" fontId="31" fillId="0" borderId="6" xfId="0" applyNumberFormat="1" applyFont="1" applyFill="1" applyBorder="1" applyAlignment="1" applyProtection="1">
      <alignment horizontal="center" vertical="center" shrinkToFit="1"/>
    </xf>
    <xf numFmtId="0" fontId="4" fillId="0" borderId="6" xfId="0" applyFont="1" applyFill="1" applyBorder="1" applyAlignment="1" applyProtection="1">
      <alignment horizontal="center" vertical="center" wrapText="1"/>
      <protection locked="0"/>
    </xf>
    <xf numFmtId="180" fontId="33" fillId="0" borderId="6" xfId="0" applyNumberFormat="1" applyFont="1" applyFill="1" applyBorder="1" applyAlignment="1" applyProtection="1">
      <alignment horizontal="center" vertical="center" wrapText="1"/>
      <protection locked="0"/>
    </xf>
    <xf numFmtId="0" fontId="4" fillId="0" borderId="6" xfId="0" applyNumberFormat="1" applyFont="1" applyFill="1" applyBorder="1" applyAlignment="1" applyProtection="1">
      <alignment horizontal="center" vertical="center"/>
      <protection locked="0"/>
    </xf>
    <xf numFmtId="0" fontId="5" fillId="0" borderId="1" xfId="0" applyFont="1" applyFill="1" applyBorder="1" applyProtection="1">
      <alignment vertical="center"/>
      <protection locked="0"/>
    </xf>
    <xf numFmtId="0" fontId="32" fillId="0" borderId="1" xfId="0" applyFont="1" applyFill="1" applyBorder="1" applyAlignment="1" applyProtection="1">
      <alignment horizontal="center" vertical="center" wrapText="1"/>
      <protection locked="0"/>
    </xf>
    <xf numFmtId="0" fontId="33" fillId="0" borderId="1" xfId="0" applyFont="1" applyFill="1" applyBorder="1" applyAlignment="1" applyProtection="1">
      <alignment horizontal="center" vertical="center" wrapText="1"/>
      <protection locked="0"/>
    </xf>
    <xf numFmtId="0" fontId="33" fillId="0" borderId="1" xfId="0" applyFont="1" applyFill="1" applyBorder="1" applyAlignment="1" applyProtection="1">
      <alignment horizontal="center" vertical="center" wrapText="1" shrinkToFit="1"/>
      <protection locked="0"/>
    </xf>
    <xf numFmtId="0" fontId="33" fillId="0" borderId="1" xfId="0" applyFont="1" applyFill="1" applyBorder="1" applyAlignment="1" applyProtection="1">
      <alignment horizontal="center" vertical="center"/>
      <protection locked="0"/>
    </xf>
    <xf numFmtId="179" fontId="32" fillId="0" borderId="6" xfId="0" applyNumberFormat="1" applyFont="1" applyFill="1" applyBorder="1" applyAlignment="1" applyProtection="1">
      <alignment horizontal="center" vertical="center" wrapText="1" shrinkToFit="1"/>
      <protection locked="0"/>
    </xf>
    <xf numFmtId="180" fontId="32" fillId="0" borderId="1" xfId="0" applyNumberFormat="1" applyFont="1" applyFill="1" applyBorder="1" applyAlignment="1" applyProtection="1">
      <alignment horizontal="center" vertical="center" wrapText="1"/>
      <protection locked="0"/>
    </xf>
    <xf numFmtId="180" fontId="34" fillId="0" borderId="1" xfId="0" applyNumberFormat="1" applyFont="1" applyFill="1" applyBorder="1" applyAlignment="1" applyProtection="1">
      <alignment horizontal="center" vertical="center" wrapText="1"/>
      <protection locked="0"/>
    </xf>
    <xf numFmtId="180" fontId="34" fillId="0" borderId="3" xfId="0" applyNumberFormat="1" applyFont="1" applyFill="1" applyBorder="1" applyAlignment="1" applyProtection="1">
      <alignment horizontal="center" vertical="center" wrapText="1"/>
      <protection locked="0"/>
    </xf>
    <xf numFmtId="0" fontId="33" fillId="0" borderId="6" xfId="0" applyNumberFormat="1"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protection locked="0"/>
    </xf>
    <xf numFmtId="182" fontId="33" fillId="0" borderId="1" xfId="0" applyNumberFormat="1" applyFont="1" applyFill="1" applyBorder="1" applyAlignment="1" applyProtection="1">
      <alignment horizontal="center" vertical="center" wrapText="1" shrinkToFit="1"/>
      <protection locked="0"/>
    </xf>
    <xf numFmtId="181" fontId="33" fillId="0" borderId="1" xfId="0" applyNumberFormat="1" applyFont="1" applyFill="1" applyBorder="1" applyAlignment="1" applyProtection="1">
      <alignment horizontal="center" vertical="center"/>
      <protection locked="0"/>
    </xf>
    <xf numFmtId="0" fontId="33" fillId="0" borderId="1" xfId="0" applyNumberFormat="1" applyFont="1" applyFill="1" applyBorder="1" applyAlignment="1" applyProtection="1">
      <alignment horizontal="center" vertical="center"/>
      <protection locked="0"/>
    </xf>
    <xf numFmtId="0" fontId="4" fillId="0" borderId="6" xfId="0" applyNumberFormat="1" applyFont="1" applyFill="1" applyBorder="1" applyAlignment="1" applyProtection="1">
      <alignment horizontal="center" vertical="center" wrapText="1"/>
      <protection locked="0"/>
    </xf>
    <xf numFmtId="0" fontId="32" fillId="0" borderId="1" xfId="0" applyNumberFormat="1" applyFont="1" applyFill="1" applyBorder="1" applyAlignment="1" applyProtection="1">
      <alignment horizontal="center" vertical="center" wrapText="1" shrinkToFit="1"/>
      <protection locked="0"/>
    </xf>
    <xf numFmtId="0" fontId="61" fillId="0" borderId="6" xfId="0" applyNumberFormat="1" applyFont="1" applyFill="1" applyBorder="1" applyAlignment="1" applyProtection="1">
      <alignment horizontal="center" vertical="center"/>
      <protection locked="0"/>
    </xf>
    <xf numFmtId="180" fontId="4" fillId="0" borderId="7" xfId="0" applyNumberFormat="1" applyFont="1" applyFill="1" applyBorder="1" applyAlignment="1" applyProtection="1">
      <alignment horizontal="center" vertical="center" wrapText="1"/>
      <protection locked="0"/>
    </xf>
    <xf numFmtId="0" fontId="33" fillId="0" borderId="7" xfId="0" applyNumberFormat="1" applyFont="1" applyFill="1" applyBorder="1" applyAlignment="1" applyProtection="1">
      <alignment horizontal="center" vertical="center"/>
      <protection locked="0"/>
    </xf>
    <xf numFmtId="180" fontId="4" fillId="0" borderId="6" xfId="0" applyNumberFormat="1" applyFont="1" applyFill="1" applyBorder="1" applyAlignment="1" applyProtection="1">
      <alignment horizontal="center" vertical="center" wrapText="1"/>
      <protection locked="0"/>
    </xf>
    <xf numFmtId="183" fontId="15" fillId="0" borderId="6" xfId="0" applyNumberFormat="1" applyFont="1" applyFill="1" applyBorder="1" applyAlignment="1" applyProtection="1">
      <alignment horizontal="center" vertical="center"/>
      <protection locked="0"/>
    </xf>
    <xf numFmtId="183" fontId="13" fillId="0" borderId="1" xfId="0" applyNumberFormat="1" applyFont="1" applyFill="1" applyBorder="1" applyAlignment="1" applyProtection="1">
      <alignment horizontal="center" vertical="center" wrapText="1" shrinkToFit="1"/>
      <protection locked="0"/>
    </xf>
    <xf numFmtId="183" fontId="13" fillId="0" borderId="6" xfId="0" applyNumberFormat="1" applyFont="1" applyFill="1" applyBorder="1" applyAlignment="1" applyProtection="1">
      <alignment horizontal="center" vertical="center" wrapText="1" shrinkToFit="1"/>
      <protection locked="0"/>
    </xf>
    <xf numFmtId="183" fontId="15" fillId="0" borderId="0" xfId="0" applyNumberFormat="1" applyFont="1" applyFill="1" applyAlignment="1" applyProtection="1">
      <alignment horizontal="center" vertical="center"/>
      <protection locked="0"/>
    </xf>
    <xf numFmtId="0" fontId="4" fillId="0" borderId="0" xfId="0" applyFont="1" applyFill="1" applyAlignment="1" applyProtection="1">
      <alignment horizontal="center" vertical="center"/>
      <protection locked="0"/>
    </xf>
    <xf numFmtId="180" fontId="32" fillId="0" borderId="6" xfId="0" applyNumberFormat="1" applyFont="1" applyFill="1" applyBorder="1" applyAlignment="1" applyProtection="1">
      <alignment horizontal="center" vertical="center" wrapText="1"/>
      <protection locked="0"/>
    </xf>
    <xf numFmtId="0" fontId="33" fillId="0" borderId="1" xfId="0" applyNumberFormat="1" applyFont="1" applyFill="1" applyBorder="1" applyAlignment="1" applyProtection="1">
      <alignment horizontal="center" vertical="center" wrapText="1" shrinkToFit="1"/>
      <protection locked="0"/>
    </xf>
    <xf numFmtId="0" fontId="33" fillId="0" borderId="6" xfId="0" applyFont="1" applyFill="1" applyBorder="1" applyAlignment="1" applyProtection="1">
      <alignment horizontal="center" vertical="center"/>
      <protection locked="0"/>
    </xf>
    <xf numFmtId="180" fontId="4" fillId="0" borderId="1" xfId="0" applyNumberFormat="1" applyFont="1" applyFill="1" applyBorder="1" applyAlignment="1" applyProtection="1">
      <alignment horizontal="center" vertical="center" wrapText="1"/>
      <protection locked="0"/>
    </xf>
    <xf numFmtId="0" fontId="61" fillId="0" borderId="6" xfId="0" applyFont="1" applyFill="1" applyBorder="1" applyAlignment="1" applyProtection="1">
      <alignment horizontal="center" vertical="center" wrapText="1"/>
      <protection locked="0"/>
    </xf>
    <xf numFmtId="0" fontId="32" fillId="0" borderId="6" xfId="0" applyNumberFormat="1" applyFont="1" applyFill="1" applyBorder="1" applyAlignment="1" applyProtection="1">
      <alignment horizontal="center" vertical="center" wrapText="1" shrinkToFit="1"/>
      <protection locked="0"/>
    </xf>
    <xf numFmtId="0" fontId="33" fillId="0" borderId="7" xfId="0" applyFont="1" applyFill="1" applyBorder="1" applyAlignment="1" applyProtection="1">
      <alignment horizontal="center" vertical="center"/>
      <protection locked="0"/>
    </xf>
    <xf numFmtId="0" fontId="62" fillId="0" borderId="6" xfId="0" applyFont="1" applyFill="1" applyBorder="1" applyAlignment="1" applyProtection="1">
      <alignment vertical="center" wrapText="1"/>
      <protection locked="0"/>
    </xf>
    <xf numFmtId="180" fontId="34" fillId="0" borderId="8" xfId="0" applyNumberFormat="1" applyFont="1" applyFill="1" applyBorder="1" applyAlignment="1" applyProtection="1">
      <alignment horizontal="center" vertical="center" wrapText="1"/>
      <protection locked="0"/>
    </xf>
    <xf numFmtId="180" fontId="1" fillId="2" borderId="7" xfId="0" applyNumberFormat="1" applyFont="1" applyFill="1" applyBorder="1" applyAlignment="1" applyProtection="1">
      <alignment horizontal="center" vertical="center" wrapText="1"/>
      <protection locked="0"/>
    </xf>
    <xf numFmtId="183" fontId="4" fillId="0" borderId="6" xfId="0" applyNumberFormat="1" applyFont="1" applyFill="1" applyBorder="1" applyAlignment="1" applyProtection="1">
      <alignment horizontal="center" vertical="center" wrapText="1"/>
      <protection locked="0"/>
    </xf>
    <xf numFmtId="183" fontId="4" fillId="0" borderId="7" xfId="0" applyNumberFormat="1" applyFont="1" applyFill="1" applyBorder="1" applyAlignment="1" applyProtection="1">
      <alignment horizontal="center" vertical="center" wrapText="1"/>
      <protection locked="0"/>
    </xf>
    <xf numFmtId="0" fontId="33" fillId="0" borderId="6" xfId="0" applyNumberFormat="1" applyFont="1" applyFill="1" applyBorder="1" applyAlignment="1" applyProtection="1">
      <alignment horizontal="center" vertical="center"/>
      <protection locked="0"/>
    </xf>
    <xf numFmtId="0" fontId="4" fillId="0" borderId="1" xfId="0" applyFont="1" applyFill="1" applyBorder="1" applyAlignment="1" applyProtection="1">
      <alignment horizontal="center" vertical="center" wrapText="1"/>
      <protection locked="0"/>
    </xf>
    <xf numFmtId="180" fontId="33" fillId="0" borderId="1" xfId="0" applyNumberFormat="1" applyFont="1" applyFill="1" applyBorder="1" applyAlignment="1" applyProtection="1">
      <alignment horizontal="center" vertical="center" wrapText="1"/>
      <protection locked="0"/>
    </xf>
    <xf numFmtId="0" fontId="4" fillId="0" borderId="1" xfId="0" applyNumberFormat="1" applyFont="1" applyFill="1" applyBorder="1" applyAlignment="1" applyProtection="1">
      <alignment horizontal="center" vertical="center"/>
      <protection locked="0"/>
    </xf>
    <xf numFmtId="179" fontId="32" fillId="0" borderId="1" xfId="0" applyNumberFormat="1" applyFont="1" applyFill="1" applyBorder="1" applyAlignment="1" applyProtection="1">
      <alignment horizontal="center" vertical="center" wrapText="1" shrinkToFit="1"/>
      <protection locked="0"/>
    </xf>
    <xf numFmtId="0" fontId="62" fillId="0" borderId="1" xfId="0" applyFont="1" applyFill="1" applyBorder="1" applyAlignment="1" applyProtection="1">
      <alignment vertical="center" wrapText="1"/>
      <protection locked="0"/>
    </xf>
    <xf numFmtId="180" fontId="4" fillId="3" borderId="7" xfId="0" applyNumberFormat="1" applyFont="1" applyFill="1" applyBorder="1" applyAlignment="1" applyProtection="1">
      <alignment horizontal="center" vertical="center" wrapText="1"/>
      <protection locked="0"/>
    </xf>
    <xf numFmtId="180" fontId="1" fillId="3" borderId="7" xfId="0" applyNumberFormat="1" applyFont="1" applyFill="1" applyBorder="1" applyAlignment="1" applyProtection="1">
      <alignment horizontal="center" vertical="center" wrapText="1"/>
      <protection locked="0"/>
    </xf>
    <xf numFmtId="180" fontId="34" fillId="0" borderId="2" xfId="0" applyNumberFormat="1" applyFont="1" applyFill="1" applyBorder="1" applyAlignment="1" applyProtection="1">
      <alignment horizontal="center" vertical="center" wrapText="1"/>
      <protection locked="0"/>
    </xf>
    <xf numFmtId="0" fontId="33" fillId="0" borderId="0" xfId="0" applyFont="1" applyFill="1" applyAlignment="1" applyProtection="1">
      <alignment horizontal="center" vertical="center" wrapText="1" shrinkToFit="1"/>
      <protection locked="0"/>
    </xf>
    <xf numFmtId="177" fontId="46" fillId="0" borderId="0" xfId="61" applyFont="1" applyAlignment="1">
      <alignment vertical="center" wrapText="1"/>
    </xf>
    <xf numFmtId="0" fontId="63" fillId="0" borderId="0" xfId="0" applyFont="1" applyFill="1" applyAlignment="1"/>
    <xf numFmtId="0" fontId="63" fillId="0" borderId="0" xfId="0" applyFont="1" applyFill="1" applyAlignment="1">
      <alignment horizontal="center"/>
    </xf>
    <xf numFmtId="177" fontId="64" fillId="3" borderId="0" xfId="61" applyFont="1" applyFill="1" applyAlignment="1">
      <alignment horizontal="center" vertical="center" wrapText="1"/>
    </xf>
    <xf numFmtId="177" fontId="64" fillId="0" borderId="0" xfId="61" applyFont="1" applyAlignment="1">
      <alignment horizontal="center" vertical="center" wrapText="1"/>
    </xf>
    <xf numFmtId="10" fontId="64" fillId="0" borderId="0" xfId="61" applyNumberFormat="1" applyFont="1" applyAlignment="1">
      <alignment horizontal="center" vertical="center" wrapText="1"/>
    </xf>
    <xf numFmtId="10" fontId="64" fillId="3" borderId="0" xfId="61" applyNumberFormat="1" applyFont="1" applyFill="1" applyAlignment="1">
      <alignment horizontal="center" vertical="center" wrapText="1"/>
    </xf>
    <xf numFmtId="186" fontId="64" fillId="0" borderId="0" xfId="61" applyNumberFormat="1" applyFont="1" applyAlignment="1">
      <alignment horizontal="center" vertical="center" wrapText="1"/>
    </xf>
    <xf numFmtId="187" fontId="46" fillId="0" borderId="0" xfId="61" applyNumberFormat="1" applyFont="1" applyAlignment="1">
      <alignment vertical="center" wrapText="1"/>
    </xf>
    <xf numFmtId="0" fontId="63" fillId="0" borderId="0" xfId="0" applyFont="1" applyFill="1" applyAlignment="1">
      <alignment horizontal="center" vertical="center"/>
    </xf>
    <xf numFmtId="10" fontId="64" fillId="0" borderId="0" xfId="0" applyNumberFormat="1" applyFont="1" applyFill="1" applyAlignment="1">
      <alignment horizontal="center" vertical="center" wrapText="1"/>
    </xf>
    <xf numFmtId="1" fontId="63" fillId="0" borderId="0" xfId="0" applyNumberFormat="1" applyFont="1" applyFill="1" applyAlignment="1">
      <alignment horizontal="center" vertical="center"/>
    </xf>
    <xf numFmtId="2" fontId="63" fillId="0" borderId="0" xfId="0" applyNumberFormat="1" applyFont="1" applyFill="1" applyAlignment="1"/>
    <xf numFmtId="188" fontId="63" fillId="0" borderId="0" xfId="0" applyNumberFormat="1" applyFont="1" applyFill="1" applyAlignment="1">
      <alignment horizontal="center" vertical="center"/>
    </xf>
    <xf numFmtId="0" fontId="63" fillId="3" borderId="0" xfId="0" applyFont="1" applyFill="1" applyAlignment="1">
      <alignment horizontal="center" vertical="center"/>
    </xf>
    <xf numFmtId="2" fontId="63" fillId="0" borderId="0" xfId="0" applyNumberFormat="1" applyFont="1" applyFill="1" applyAlignment="1">
      <alignment horizontal="center"/>
    </xf>
    <xf numFmtId="10" fontId="63" fillId="0" borderId="0" xfId="0" applyNumberFormat="1" applyFont="1" applyFill="1" applyAlignment="1">
      <alignment horizontal="center" vertical="center"/>
    </xf>
    <xf numFmtId="188" fontId="63" fillId="0" borderId="0" xfId="0" applyNumberFormat="1" applyFont="1" applyFill="1" applyAlignment="1"/>
    <xf numFmtId="0" fontId="65" fillId="5" borderId="9" xfId="0" applyFont="1" applyFill="1" applyBorder="1" applyAlignment="1">
      <alignment horizontal="center" vertical="center"/>
    </xf>
    <xf numFmtId="0" fontId="65" fillId="5" borderId="10" xfId="0" applyFont="1" applyFill="1" applyBorder="1" applyAlignment="1">
      <alignment horizontal="center" vertical="center"/>
    </xf>
    <xf numFmtId="0" fontId="65" fillId="5" borderId="11" xfId="0" applyFont="1" applyFill="1" applyBorder="1" applyAlignment="1">
      <alignment horizontal="center" vertical="center"/>
    </xf>
    <xf numFmtId="0" fontId="66" fillId="5" borderId="12" xfId="0" applyFont="1" applyFill="1" applyBorder="1" applyAlignment="1">
      <alignment horizontal="center" vertical="center"/>
    </xf>
    <xf numFmtId="0" fontId="66" fillId="5" borderId="2" xfId="0" applyFont="1" applyFill="1" applyBorder="1" applyAlignment="1">
      <alignment horizontal="center" vertical="center"/>
    </xf>
    <xf numFmtId="0" fontId="66" fillId="5" borderId="13" xfId="0" applyFont="1" applyFill="1" applyBorder="1" applyAlignment="1">
      <alignment horizontal="center" vertical="center"/>
    </xf>
    <xf numFmtId="0" fontId="66" fillId="5" borderId="14" xfId="0" applyFont="1" applyFill="1" applyBorder="1" applyAlignment="1">
      <alignment horizontal="center" vertical="center"/>
    </xf>
    <xf numFmtId="0" fontId="67" fillId="0" borderId="15" xfId="0" applyFont="1" applyFill="1" applyBorder="1" applyAlignment="1">
      <alignment horizontal="center" vertical="center"/>
    </xf>
    <xf numFmtId="0" fontId="67" fillId="0" borderId="1" xfId="0" applyFont="1" applyFill="1" applyBorder="1" applyAlignment="1">
      <alignment horizontal="center" vertical="center"/>
    </xf>
    <xf numFmtId="0" fontId="63" fillId="0" borderId="1" xfId="0" applyFont="1" applyFill="1" applyBorder="1" applyAlignment="1"/>
    <xf numFmtId="10" fontId="67" fillId="0" borderId="1" xfId="3" applyNumberFormat="1" applyFont="1" applyBorder="1" applyAlignment="1">
      <alignment horizontal="center" vertical="center"/>
    </xf>
    <xf numFmtId="0" fontId="67" fillId="6" borderId="1" xfId="0" applyFont="1" applyFill="1" applyBorder="1" applyAlignment="1">
      <alignment horizontal="center" vertical="center"/>
    </xf>
    <xf numFmtId="0" fontId="67" fillId="0" borderId="6" xfId="0" applyFont="1" applyFill="1" applyBorder="1" applyAlignment="1">
      <alignment horizontal="center" vertical="center"/>
    </xf>
    <xf numFmtId="0" fontId="67" fillId="0" borderId="3" xfId="0" applyFont="1" applyFill="1" applyBorder="1" applyAlignment="1">
      <alignment horizontal="center" vertical="center"/>
    </xf>
    <xf numFmtId="0" fontId="67" fillId="0" borderId="16" xfId="0" applyFont="1" applyFill="1" applyBorder="1" applyAlignment="1">
      <alignment horizontal="center" vertical="center"/>
    </xf>
    <xf numFmtId="3" fontId="68" fillId="0" borderId="9" xfId="52" applyNumberFormat="1" applyFont="1" applyFill="1" applyBorder="1" applyAlignment="1">
      <alignment vertical="center" wrapText="1"/>
    </xf>
    <xf numFmtId="3" fontId="69" fillId="7" borderId="11" xfId="52" applyNumberFormat="1" applyFont="1" applyFill="1" applyBorder="1" applyAlignment="1">
      <alignment horizontal="left" vertical="center"/>
    </xf>
    <xf numFmtId="0" fontId="67" fillId="0" borderId="17" xfId="0" applyFont="1" applyFill="1" applyBorder="1" applyAlignment="1">
      <alignment horizontal="center" vertical="center"/>
    </xf>
    <xf numFmtId="0" fontId="67" fillId="0" borderId="2" xfId="0" applyFont="1" applyFill="1" applyBorder="1" applyAlignment="1">
      <alignment horizontal="center" vertical="center"/>
    </xf>
    <xf numFmtId="0" fontId="67" fillId="8" borderId="1" xfId="0" applyFont="1" applyFill="1" applyBorder="1" applyAlignment="1">
      <alignment horizontal="center" vertical="center"/>
    </xf>
    <xf numFmtId="1" fontId="67" fillId="0" borderId="3" xfId="0" applyNumberFormat="1" applyFont="1" applyFill="1" applyBorder="1" applyAlignment="1">
      <alignment horizontal="center" vertical="center"/>
    </xf>
    <xf numFmtId="0" fontId="67" fillId="9" borderId="1" xfId="0" applyFont="1" applyFill="1" applyBorder="1" applyAlignment="1">
      <alignment horizontal="center" vertical="center"/>
    </xf>
    <xf numFmtId="0" fontId="67" fillId="3" borderId="1" xfId="0" applyFont="1" applyFill="1" applyBorder="1" applyAlignment="1">
      <alignment horizontal="center" vertical="center"/>
    </xf>
    <xf numFmtId="0" fontId="63" fillId="3" borderId="1" xfId="0" applyFont="1" applyFill="1" applyBorder="1" applyAlignment="1"/>
    <xf numFmtId="10" fontId="67" fillId="3" borderId="1" xfId="3" applyNumberFormat="1" applyFont="1" applyFill="1" applyBorder="1" applyAlignment="1">
      <alignment horizontal="center" vertical="center"/>
    </xf>
    <xf numFmtId="1" fontId="67" fillId="3" borderId="3" xfId="0" applyNumberFormat="1" applyFont="1" applyFill="1" applyBorder="1" applyAlignment="1">
      <alignment horizontal="center" vertical="center"/>
    </xf>
    <xf numFmtId="0" fontId="67" fillId="3" borderId="16" xfId="0" applyFont="1" applyFill="1" applyBorder="1" applyAlignment="1">
      <alignment horizontal="center" vertical="center"/>
    </xf>
    <xf numFmtId="0" fontId="67" fillId="10" borderId="1" xfId="0" applyFont="1" applyFill="1" applyBorder="1" applyAlignment="1">
      <alignment horizontal="center" vertical="center"/>
    </xf>
    <xf numFmtId="0" fontId="67" fillId="11" borderId="1" xfId="0" applyFont="1" applyFill="1" applyBorder="1" applyAlignment="1">
      <alignment horizontal="center" vertical="center"/>
    </xf>
    <xf numFmtId="0" fontId="67" fillId="12" borderId="1" xfId="0" applyFont="1" applyFill="1" applyBorder="1" applyAlignment="1">
      <alignment horizontal="center" vertical="center"/>
    </xf>
    <xf numFmtId="0" fontId="63" fillId="0" borderId="18" xfId="0" applyFont="1" applyFill="1" applyBorder="1" applyAlignment="1"/>
    <xf numFmtId="0" fontId="63" fillId="0" borderId="19" xfId="0" applyFont="1" applyFill="1" applyBorder="1" applyAlignment="1"/>
    <xf numFmtId="0" fontId="70" fillId="0" borderId="20" xfId="0" applyFont="1" applyFill="1" applyBorder="1" applyAlignment="1">
      <alignment horizontal="center" vertical="center"/>
    </xf>
    <xf numFmtId="10" fontId="63" fillId="0" borderId="20" xfId="0" applyNumberFormat="1" applyFont="1" applyFill="1" applyBorder="1" applyAlignment="1">
      <alignment horizontal="center" vertical="center"/>
    </xf>
    <xf numFmtId="1" fontId="67" fillId="0" borderId="20" xfId="0" applyNumberFormat="1" applyFont="1" applyFill="1" applyBorder="1" applyAlignment="1">
      <alignment horizontal="center" vertical="center"/>
    </xf>
    <xf numFmtId="0" fontId="63" fillId="0" borderId="20" xfId="0" applyFont="1" applyFill="1" applyBorder="1" applyAlignment="1"/>
    <xf numFmtId="1" fontId="67" fillId="0" borderId="21" xfId="0" applyNumberFormat="1" applyFont="1" applyFill="1" applyBorder="1" applyAlignment="1">
      <alignment horizontal="center" vertical="center"/>
    </xf>
    <xf numFmtId="0" fontId="63" fillId="0" borderId="22" xfId="0" applyFont="1" applyFill="1" applyBorder="1" applyAlignment="1"/>
    <xf numFmtId="0" fontId="0" fillId="0" borderId="0" xfId="0" applyFill="1" applyAlignment="1">
      <alignment horizontal="center" vertical="center"/>
    </xf>
    <xf numFmtId="0" fontId="5" fillId="0" borderId="0" xfId="0" applyFont="1" applyAlignment="1">
      <alignment horizontal="center" vertical="center"/>
    </xf>
    <xf numFmtId="0" fontId="0" fillId="0" borderId="0" xfId="0" applyFill="1">
      <alignment vertical="center"/>
    </xf>
    <xf numFmtId="178" fontId="0" fillId="0" borderId="0" xfId="0" applyNumberFormat="1" applyAlignment="1">
      <alignment horizontal="center" vertical="center"/>
    </xf>
    <xf numFmtId="0" fontId="0" fillId="0" borderId="0" xfId="0" applyAlignment="1">
      <alignment horizontal="center" vertical="center"/>
    </xf>
    <xf numFmtId="178" fontId="71" fillId="13" borderId="3" xfId="49" applyNumberFormat="1" applyFont="1" applyFill="1" applyBorder="1" applyAlignment="1">
      <alignment horizontal="center" vertical="center" wrapText="1"/>
    </xf>
    <xf numFmtId="178" fontId="71" fillId="13" borderId="23" xfId="49" applyNumberFormat="1" applyFont="1" applyFill="1" applyBorder="1" applyAlignment="1">
      <alignment horizontal="center" vertical="center" wrapText="1"/>
    </xf>
    <xf numFmtId="178" fontId="71" fillId="13" borderId="23" xfId="49" applyNumberFormat="1" applyFont="1" applyFill="1" applyBorder="1" applyAlignment="1">
      <alignment vertical="center" wrapText="1"/>
    </xf>
    <xf numFmtId="178" fontId="71" fillId="13" borderId="4" xfId="49" applyNumberFormat="1" applyFont="1" applyFill="1" applyBorder="1" applyAlignment="1">
      <alignment vertical="center" wrapText="1"/>
    </xf>
    <xf numFmtId="178" fontId="58" fillId="0" borderId="1" xfId="49" applyNumberFormat="1" applyFont="1" applyBorder="1" applyAlignment="1">
      <alignment horizontal="center" vertical="center"/>
    </xf>
    <xf numFmtId="183" fontId="56" fillId="0" borderId="1" xfId="49" applyNumberFormat="1" applyFont="1" applyBorder="1" applyAlignment="1">
      <alignment horizontal="center" vertical="center"/>
    </xf>
    <xf numFmtId="0" fontId="56" fillId="0" borderId="1" xfId="49" applyFont="1" applyBorder="1" applyAlignment="1">
      <alignment horizontal="center" vertical="center"/>
    </xf>
    <xf numFmtId="0" fontId="56" fillId="0" borderId="6" xfId="49" applyFont="1" applyBorder="1" applyAlignment="1">
      <alignment horizontal="center" vertical="center"/>
    </xf>
    <xf numFmtId="0" fontId="56" fillId="3" borderId="24" xfId="49" applyFont="1" applyFill="1" applyBorder="1" applyAlignment="1">
      <alignment horizontal="center" vertical="center"/>
    </xf>
    <xf numFmtId="0" fontId="58" fillId="0" borderId="23" xfId="50" applyFont="1" applyBorder="1" applyAlignment="1">
      <alignment horizontal="center" vertical="center"/>
    </xf>
    <xf numFmtId="0" fontId="58" fillId="0" borderId="4" xfId="50" applyFont="1" applyBorder="1" applyAlignment="1">
      <alignment horizontal="center" vertical="center"/>
    </xf>
    <xf numFmtId="0" fontId="58" fillId="0" borderId="23" xfId="50" applyFont="1" applyBorder="1" applyAlignment="1">
      <alignment vertical="center"/>
    </xf>
    <xf numFmtId="0" fontId="58" fillId="0" borderId="1" xfId="50" applyFont="1" applyBorder="1" applyAlignment="1">
      <alignment horizontal="center" vertical="center" wrapText="1"/>
    </xf>
    <xf numFmtId="0" fontId="72" fillId="0" borderId="3" xfId="50" applyFont="1" applyBorder="1" applyAlignment="1">
      <alignment horizontal="center" vertical="center" wrapText="1"/>
    </xf>
    <xf numFmtId="0" fontId="58" fillId="0" borderId="3" xfId="50" applyFont="1" applyBorder="1" applyAlignment="1">
      <alignment horizontal="center" vertical="center" wrapText="1"/>
    </xf>
    <xf numFmtId="183" fontId="73" fillId="0" borderId="3" xfId="0" applyNumberFormat="1" applyFont="1" applyFill="1" applyBorder="1" applyAlignment="1">
      <alignment horizontal="center" vertical="center"/>
    </xf>
    <xf numFmtId="183" fontId="74" fillId="0" borderId="23" xfId="0" applyNumberFormat="1" applyFont="1" applyFill="1" applyBorder="1" applyAlignment="1">
      <alignment horizontal="center" vertical="center"/>
    </xf>
    <xf numFmtId="183" fontId="74" fillId="0" borderId="4" xfId="0" applyNumberFormat="1" applyFont="1" applyFill="1" applyBorder="1" applyAlignment="1">
      <alignment horizontal="center" vertical="center"/>
    </xf>
    <xf numFmtId="0" fontId="58" fillId="0" borderId="1" xfId="0" applyFont="1" applyBorder="1" applyAlignment="1">
      <alignment horizontal="center" vertical="center"/>
    </xf>
    <xf numFmtId="183" fontId="58" fillId="0" borderId="1" xfId="49" applyNumberFormat="1" applyFont="1" applyBorder="1" applyAlignment="1">
      <alignment horizontal="center" vertical="center"/>
    </xf>
    <xf numFmtId="0" fontId="58" fillId="0" borderId="1" xfId="49" applyFont="1" applyBorder="1" applyAlignment="1">
      <alignment horizontal="center" vertical="center"/>
    </xf>
    <xf numFmtId="0" fontId="56" fillId="0" borderId="17" xfId="49" applyFont="1" applyBorder="1" applyAlignment="1">
      <alignment horizontal="center" vertical="center"/>
    </xf>
    <xf numFmtId="0" fontId="56" fillId="3" borderId="25" xfId="49" applyFont="1" applyFill="1" applyBorder="1" applyAlignment="1">
      <alignment horizontal="center" vertical="center"/>
    </xf>
    <xf numFmtId="0" fontId="58" fillId="0" borderId="4" xfId="50" applyFont="1" applyBorder="1" applyAlignment="1">
      <alignment horizontal="center" vertical="center" wrapText="1"/>
    </xf>
    <xf numFmtId="0" fontId="61" fillId="3" borderId="3" xfId="50" applyFont="1" applyFill="1" applyBorder="1" applyAlignment="1">
      <alignment horizontal="center" vertical="center" wrapText="1"/>
    </xf>
    <xf numFmtId="0" fontId="61" fillId="3" borderId="4" xfId="50" applyFont="1" applyFill="1" applyBorder="1" applyAlignment="1">
      <alignment horizontal="center" vertical="center" wrapText="1"/>
    </xf>
    <xf numFmtId="0" fontId="75" fillId="0" borderId="1" xfId="50" applyFont="1" applyFill="1" applyBorder="1" applyAlignment="1">
      <alignment horizontal="center" vertical="center" wrapText="1"/>
    </xf>
    <xf numFmtId="0" fontId="61" fillId="0" borderId="3" xfId="50" applyFont="1" applyBorder="1" applyAlignment="1">
      <alignment horizontal="center" vertical="center" wrapText="1"/>
    </xf>
    <xf numFmtId="0" fontId="61" fillId="0" borderId="4" xfId="50" applyFont="1" applyBorder="1" applyAlignment="1">
      <alignment horizontal="center" vertical="center" wrapText="1"/>
    </xf>
    <xf numFmtId="0" fontId="75" fillId="0" borderId="1" xfId="50" applyFont="1" applyBorder="1" applyAlignment="1">
      <alignment horizontal="center" vertical="center" wrapText="1"/>
    </xf>
    <xf numFmtId="0" fontId="61" fillId="0" borderId="1" xfId="50" applyFont="1" applyBorder="1" applyAlignment="1">
      <alignment horizontal="center" vertical="center" wrapText="1"/>
    </xf>
    <xf numFmtId="183" fontId="76" fillId="0" borderId="1" xfId="0" applyNumberFormat="1" applyFont="1" applyFill="1" applyBorder="1" applyAlignment="1">
      <alignment horizontal="center" vertical="center" wrapText="1" shrinkToFit="1"/>
    </xf>
    <xf numFmtId="0" fontId="1"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 fillId="4" borderId="3" xfId="0" applyFont="1" applyFill="1" applyBorder="1" applyAlignment="1">
      <alignment vertical="center" wrapText="1"/>
    </xf>
    <xf numFmtId="0" fontId="17" fillId="4" borderId="1" xfId="0" applyFont="1" applyFill="1" applyBorder="1" applyAlignment="1">
      <alignment horizontal="center" vertical="center" wrapText="1"/>
    </xf>
    <xf numFmtId="0" fontId="56" fillId="0" borderId="1" xfId="0" applyFont="1" applyBorder="1" applyAlignment="1">
      <alignment horizontal="center" vertical="center" wrapText="1"/>
    </xf>
    <xf numFmtId="0" fontId="56" fillId="0" borderId="2" xfId="49" applyFont="1" applyBorder="1" applyAlignment="1">
      <alignment horizontal="center" vertical="center"/>
    </xf>
    <xf numFmtId="0" fontId="56" fillId="3" borderId="8" xfId="49" applyFont="1" applyFill="1" applyBorder="1" applyAlignment="1">
      <alignment horizontal="center" vertical="center"/>
    </xf>
    <xf numFmtId="0" fontId="77" fillId="0" borderId="1" xfId="50" applyFont="1" applyBorder="1" applyAlignment="1">
      <alignment horizontal="center" vertical="center" wrapText="1"/>
    </xf>
    <xf numFmtId="14" fontId="78" fillId="0" borderId="1" xfId="0" applyNumberFormat="1" applyFont="1" applyFill="1" applyBorder="1" applyAlignment="1">
      <alignment horizontal="left" vertical="center"/>
    </xf>
    <xf numFmtId="178" fontId="0" fillId="0" borderId="1" xfId="0" applyNumberFormat="1" applyBorder="1" applyAlignment="1">
      <alignment horizontal="center" vertical="center"/>
    </xf>
    <xf numFmtId="49" fontId="79" fillId="0" borderId="1" xfId="55" applyNumberFormat="1" applyFont="1" applyBorder="1" applyAlignment="1">
      <alignment horizontal="center" vertical="center"/>
    </xf>
    <xf numFmtId="0" fontId="0" fillId="0" borderId="1" xfId="0" applyBorder="1" applyAlignment="1">
      <alignment horizontal="center" vertical="center"/>
    </xf>
    <xf numFmtId="0" fontId="79" fillId="0" borderId="1" xfId="55" applyFont="1" applyBorder="1" applyAlignment="1">
      <alignment horizontal="center" vertical="center"/>
    </xf>
    <xf numFmtId="189" fontId="80" fillId="4" borderId="3" xfId="55" applyNumberFormat="1" applyFont="1" applyFill="1" applyBorder="1" applyAlignment="1">
      <alignment horizontal="center" vertical="center"/>
    </xf>
    <xf numFmtId="189" fontId="80" fillId="4" borderId="1" xfId="55" applyNumberFormat="1" applyFont="1" applyFill="1" applyBorder="1" applyAlignment="1">
      <alignment horizontal="center" vertical="center"/>
    </xf>
    <xf numFmtId="0" fontId="5" fillId="0" borderId="1" xfId="0" applyFont="1" applyBorder="1" applyAlignment="1">
      <alignment horizontal="center" vertical="center"/>
    </xf>
    <xf numFmtId="178" fontId="0" fillId="0" borderId="1" xfId="0" applyNumberFormat="1" applyFill="1" applyBorder="1" applyAlignment="1">
      <alignment horizontal="center" vertical="center"/>
    </xf>
    <xf numFmtId="49" fontId="79" fillId="0" borderId="1" xfId="55" applyNumberFormat="1" applyFont="1" applyFill="1" applyBorder="1" applyAlignment="1">
      <alignment horizontal="center" vertical="center"/>
    </xf>
    <xf numFmtId="0" fontId="0" fillId="0" borderId="1" xfId="0" applyFill="1" applyBorder="1" applyAlignment="1">
      <alignment horizontal="center" vertical="center"/>
    </xf>
    <xf numFmtId="0" fontId="29" fillId="0" borderId="1" xfId="55" applyFont="1" applyFill="1" applyBorder="1" applyAlignment="1">
      <alignment horizontal="center" vertical="center"/>
    </xf>
    <xf numFmtId="189" fontId="17" fillId="0" borderId="3" xfId="55" applyNumberFormat="1" applyFont="1" applyFill="1" applyBorder="1" applyAlignment="1">
      <alignment horizontal="center" vertical="center"/>
    </xf>
    <xf numFmtId="0" fontId="5" fillId="0" borderId="1" xfId="0" applyFont="1" applyFill="1" applyBorder="1" applyAlignment="1">
      <alignment horizontal="center" vertical="center"/>
    </xf>
    <xf numFmtId="0" fontId="81" fillId="0" borderId="1" xfId="0" applyFont="1" applyFill="1" applyBorder="1" applyAlignment="1">
      <alignment horizontal="center" vertical="center" wrapText="1"/>
    </xf>
    <xf numFmtId="189" fontId="80" fillId="0" borderId="1" xfId="55" applyNumberFormat="1" applyFont="1" applyFill="1" applyBorder="1" applyAlignment="1">
      <alignment horizontal="center" vertical="center"/>
    </xf>
    <xf numFmtId="178" fontId="5" fillId="0" borderId="1" xfId="0" applyNumberFormat="1" applyFont="1" applyFill="1" applyBorder="1" applyAlignment="1">
      <alignment horizontal="center" vertical="center"/>
    </xf>
    <xf numFmtId="49" fontId="82" fillId="0" borderId="1" xfId="55" applyNumberFormat="1" applyFont="1" applyFill="1" applyBorder="1" applyAlignment="1">
      <alignment horizontal="center" vertical="center"/>
    </xf>
    <xf numFmtId="0" fontId="18" fillId="0" borderId="1" xfId="55" applyFont="1" applyFill="1" applyBorder="1" applyAlignment="1">
      <alignment horizontal="center" vertical="center"/>
    </xf>
    <xf numFmtId="189" fontId="33" fillId="0" borderId="3" xfId="55" applyNumberFormat="1" applyFont="1" applyFill="1" applyBorder="1" applyAlignment="1">
      <alignment horizontal="center" vertical="center"/>
    </xf>
    <xf numFmtId="189" fontId="83" fillId="0" borderId="1" xfId="55" applyNumberFormat="1" applyFont="1" applyFill="1" applyBorder="1" applyAlignment="1">
      <alignment horizontal="center" vertical="center"/>
    </xf>
    <xf numFmtId="0" fontId="40" fillId="0" borderId="1" xfId="0" applyFont="1" applyFill="1" applyBorder="1" applyAlignment="1">
      <alignment horizontal="center" vertical="center" wrapText="1"/>
    </xf>
    <xf numFmtId="0" fontId="29" fillId="3" borderId="1" xfId="55" applyFont="1" applyFill="1" applyBorder="1" applyAlignment="1">
      <alignment horizontal="center" vertical="center"/>
    </xf>
    <xf numFmtId="189" fontId="17" fillId="0" borderId="3" xfId="55" applyNumberFormat="1" applyFont="1" applyFill="1" applyBorder="1" applyAlignment="1">
      <alignment horizontal="center" vertical="center" wrapText="1"/>
    </xf>
    <xf numFmtId="189" fontId="33" fillId="0" borderId="3" xfId="55" applyNumberFormat="1" applyFont="1" applyFill="1" applyBorder="1" applyAlignment="1">
      <alignment horizontal="center" vertical="center" wrapText="1"/>
    </xf>
    <xf numFmtId="0" fontId="0" fillId="3" borderId="1" xfId="0" applyFill="1" applyBorder="1" applyAlignment="1">
      <alignment horizontal="center" vertical="center"/>
    </xf>
    <xf numFmtId="0" fontId="81" fillId="3" borderId="1" xfId="0" applyFont="1" applyFill="1" applyBorder="1" applyAlignment="1">
      <alignment horizontal="center" vertical="center" wrapText="1"/>
    </xf>
    <xf numFmtId="0" fontId="0" fillId="0" borderId="1" xfId="0" applyFill="1" applyBorder="1" applyAlignment="1">
      <alignment horizontal="left" vertical="center"/>
    </xf>
    <xf numFmtId="0" fontId="0" fillId="0" borderId="1" xfId="0" applyFill="1" applyBorder="1" applyAlignment="1">
      <alignment horizontal="center" vertical="center" shrinkToFit="1"/>
    </xf>
    <xf numFmtId="0" fontId="0" fillId="3" borderId="1" xfId="0" applyFill="1" applyBorder="1" applyAlignment="1">
      <alignment horizontal="center" vertical="center" shrinkToFit="1"/>
    </xf>
    <xf numFmtId="49" fontId="84" fillId="0" borderId="2" xfId="0" applyNumberFormat="1" applyFont="1" applyFill="1" applyBorder="1" applyAlignment="1">
      <alignment horizontal="center" vertical="center"/>
    </xf>
    <xf numFmtId="3" fontId="84" fillId="0" borderId="2" xfId="0" applyNumberFormat="1" applyFont="1" applyFill="1" applyBorder="1" applyAlignment="1">
      <alignment horizontal="center" vertical="center"/>
    </xf>
    <xf numFmtId="3" fontId="84" fillId="0" borderId="2" xfId="0" applyNumberFormat="1" applyFont="1" applyFill="1" applyBorder="1" applyAlignment="1">
      <alignment horizontal="left" vertical="center"/>
    </xf>
    <xf numFmtId="178" fontId="0" fillId="3" borderId="1" xfId="0" applyNumberFormat="1" applyFill="1" applyBorder="1" applyAlignment="1">
      <alignment horizontal="center" vertical="center"/>
    </xf>
    <xf numFmtId="49" fontId="84" fillId="3" borderId="2" xfId="0" applyNumberFormat="1" applyFont="1" applyFill="1" applyBorder="1" applyAlignment="1">
      <alignment horizontal="center" vertical="center"/>
    </xf>
    <xf numFmtId="3" fontId="84" fillId="3" borderId="2" xfId="0" applyNumberFormat="1" applyFont="1" applyFill="1" applyBorder="1" applyAlignment="1">
      <alignment horizontal="center" vertical="center"/>
    </xf>
    <xf numFmtId="0" fontId="5" fillId="3" borderId="1" xfId="0" applyFont="1" applyFill="1" applyBorder="1" applyAlignment="1">
      <alignment horizontal="center" vertical="center"/>
    </xf>
    <xf numFmtId="3" fontId="84" fillId="3" borderId="2" xfId="0" applyNumberFormat="1" applyFont="1" applyFill="1" applyBorder="1" applyAlignment="1">
      <alignment horizontal="left" vertical="center"/>
    </xf>
    <xf numFmtId="0" fontId="58" fillId="13" borderId="26" xfId="49" applyFont="1" applyFill="1" applyBorder="1" applyAlignment="1">
      <alignment horizontal="center" vertical="center" wrapText="1"/>
    </xf>
    <xf numFmtId="183" fontId="58" fillId="13" borderId="1" xfId="49" applyNumberFormat="1" applyFont="1" applyFill="1" applyBorder="1" applyAlignment="1">
      <alignment horizontal="center" vertical="center" wrapText="1"/>
    </xf>
    <xf numFmtId="0" fontId="58" fillId="13" borderId="1" xfId="50" applyFont="1" applyFill="1" applyBorder="1" applyAlignment="1">
      <alignment horizontal="center" vertical="center" wrapText="1" shrinkToFit="1"/>
    </xf>
    <xf numFmtId="0" fontId="61" fillId="13" borderId="1" xfId="50" applyFont="1" applyFill="1" applyBorder="1" applyAlignment="1">
      <alignment horizontal="center" vertical="center" wrapText="1" shrinkToFit="1"/>
    </xf>
    <xf numFmtId="0" fontId="77" fillId="13" borderId="1" xfId="50" applyFont="1" applyFill="1" applyBorder="1" applyAlignment="1">
      <alignment horizontal="center" vertical="center" wrapText="1" shrinkToFit="1"/>
    </xf>
    <xf numFmtId="0" fontId="58" fillId="13" borderId="27" xfId="49" applyFont="1" applyFill="1" applyBorder="1" applyAlignment="1">
      <alignment horizontal="center" vertical="center" wrapText="1"/>
    </xf>
    <xf numFmtId="183" fontId="58" fillId="13" borderId="28" xfId="49" applyNumberFormat="1" applyFont="1" applyFill="1" applyBorder="1" applyAlignment="1">
      <alignment horizontal="center" vertical="center" wrapText="1"/>
    </xf>
    <xf numFmtId="0" fontId="58" fillId="13" borderId="28" xfId="50" applyFont="1" applyFill="1" applyBorder="1" applyAlignment="1">
      <alignment horizontal="center" vertical="center" wrapText="1" shrinkToFit="1"/>
    </xf>
    <xf numFmtId="0" fontId="58" fillId="13" borderId="29" xfId="50" applyFont="1" applyFill="1" applyBorder="1" applyAlignment="1">
      <alignment horizontal="center" vertical="center" wrapText="1" shrinkToFit="1"/>
    </xf>
    <xf numFmtId="184" fontId="58" fillId="13" borderId="28" xfId="50" applyNumberFormat="1" applyFont="1" applyFill="1" applyBorder="1" applyAlignment="1">
      <alignment horizontal="center" vertical="center" wrapText="1" shrinkToFit="1"/>
    </xf>
    <xf numFmtId="0" fontId="85" fillId="4" borderId="0" xfId="60" applyFont="1" applyFill="1" applyAlignment="1"/>
    <xf numFmtId="0" fontId="86" fillId="0" borderId="0" xfId="60" applyFont="1" applyAlignment="1">
      <alignment horizontal="center"/>
    </xf>
    <xf numFmtId="0" fontId="86" fillId="0" borderId="0" xfId="60" applyFont="1" applyAlignment="1"/>
    <xf numFmtId="38" fontId="85" fillId="0" borderId="0" xfId="60" applyNumberFormat="1" applyFont="1">
      <alignment vertical="center"/>
    </xf>
    <xf numFmtId="38" fontId="86" fillId="0" borderId="0" xfId="60" applyNumberFormat="1" applyFont="1">
      <alignment vertical="center"/>
    </xf>
    <xf numFmtId="0" fontId="87" fillId="0" borderId="0" xfId="60" applyFont="1" applyAlignment="1"/>
    <xf numFmtId="0" fontId="85" fillId="0" borderId="0" xfId="60" applyFont="1" applyAlignment="1"/>
    <xf numFmtId="0" fontId="87" fillId="0" borderId="0" xfId="60" applyFont="1" applyAlignment="1">
      <alignment horizontal="center"/>
    </xf>
    <xf numFmtId="0" fontId="86" fillId="14" borderId="3" xfId="60" applyFont="1" applyFill="1" applyBorder="1" applyAlignment="1">
      <alignment horizontal="left" vertical="center"/>
    </xf>
    <xf numFmtId="0" fontId="86" fillId="14" borderId="4" xfId="60" applyFont="1" applyFill="1" applyBorder="1" applyAlignment="1">
      <alignment horizontal="left" vertical="center"/>
    </xf>
    <xf numFmtId="186" fontId="88" fillId="15" borderId="1" xfId="60" applyNumberFormat="1" applyFont="1" applyFill="1" applyBorder="1" applyAlignment="1">
      <alignment horizontal="center" vertical="top" wrapText="1"/>
    </xf>
    <xf numFmtId="0" fontId="89" fillId="15" borderId="1" xfId="60" applyFont="1" applyFill="1" applyBorder="1" applyAlignment="1">
      <alignment horizontal="center" vertical="top" wrapText="1"/>
    </xf>
    <xf numFmtId="14" fontId="88" fillId="15" borderId="1" xfId="60" applyNumberFormat="1" applyFont="1" applyFill="1" applyBorder="1" applyAlignment="1">
      <alignment horizontal="center" vertical="center" wrapText="1"/>
    </xf>
    <xf numFmtId="0" fontId="86" fillId="16" borderId="3" xfId="60" applyFont="1" applyFill="1" applyBorder="1" applyAlignment="1">
      <alignment horizontal="left" vertical="center"/>
    </xf>
    <xf numFmtId="0" fontId="86" fillId="16" borderId="4" xfId="60" applyFont="1" applyFill="1" applyBorder="1" applyAlignment="1">
      <alignment horizontal="left" vertical="center"/>
    </xf>
    <xf numFmtId="38" fontId="85" fillId="0" borderId="1" xfId="60" applyNumberFormat="1" applyFont="1" applyBorder="1">
      <alignment vertical="center"/>
    </xf>
    <xf numFmtId="38" fontId="85" fillId="0" borderId="1" xfId="60" applyNumberFormat="1" applyFont="1" applyBorder="1" applyAlignment="1">
      <alignment horizontal="center" vertical="center"/>
    </xf>
    <xf numFmtId="38" fontId="90" fillId="17" borderId="1" xfId="53" applyNumberFormat="1" applyFont="1" applyFill="1" applyBorder="1" applyAlignment="1">
      <alignment horizontal="right" vertical="center"/>
    </xf>
    <xf numFmtId="3" fontId="87" fillId="0" borderId="0" xfId="60" applyNumberFormat="1" applyFont="1" applyAlignment="1"/>
    <xf numFmtId="0" fontId="89" fillId="18" borderId="1" xfId="60" applyFont="1" applyFill="1" applyBorder="1" applyAlignment="1">
      <alignment horizontal="center" vertical="center"/>
    </xf>
    <xf numFmtId="0" fontId="89" fillId="18" borderId="1" xfId="60" applyFont="1" applyFill="1" applyBorder="1">
      <alignment vertical="center"/>
    </xf>
    <xf numFmtId="0" fontId="91" fillId="18" borderId="1" xfId="60" applyFont="1" applyFill="1" applyBorder="1">
      <alignment vertical="center"/>
    </xf>
    <xf numFmtId="38" fontId="89" fillId="18" borderId="1" xfId="60" applyNumberFormat="1" applyFont="1" applyFill="1" applyBorder="1">
      <alignment vertical="center"/>
    </xf>
    <xf numFmtId="38" fontId="89" fillId="18" borderId="1" xfId="60" applyNumberFormat="1" applyFont="1" applyFill="1" applyBorder="1" applyAlignment="1">
      <alignment horizontal="center" vertical="center"/>
    </xf>
    <xf numFmtId="0" fontId="85" fillId="0" borderId="1" xfId="60" applyFont="1" applyBorder="1" applyAlignment="1">
      <alignment horizontal="center" vertical="center"/>
    </xf>
    <xf numFmtId="49" fontId="85" fillId="0" borderId="1" xfId="60" applyNumberFormat="1" applyFont="1" applyBorder="1">
      <alignment vertical="center"/>
    </xf>
    <xf numFmtId="10" fontId="85" fillId="0" borderId="1" xfId="60" applyNumberFormat="1" applyFont="1" applyBorder="1">
      <alignment vertical="center"/>
    </xf>
    <xf numFmtId="190" fontId="85" fillId="4" borderId="1" xfId="60" applyNumberFormat="1" applyFont="1" applyFill="1" applyBorder="1">
      <alignment vertical="center"/>
    </xf>
    <xf numFmtId="187" fontId="85" fillId="4" borderId="1" xfId="60" applyNumberFormat="1" applyFont="1" applyFill="1" applyBorder="1">
      <alignment vertical="center"/>
    </xf>
    <xf numFmtId="187" fontId="85" fillId="4" borderId="1" xfId="60" applyNumberFormat="1" applyFont="1" applyFill="1" applyBorder="1" applyAlignment="1">
      <alignment horizontal="right" vertical="center"/>
    </xf>
    <xf numFmtId="187" fontId="85" fillId="4" borderId="1" xfId="60" applyNumberFormat="1" applyFont="1" applyFill="1" applyBorder="1" applyAlignment="1">
      <alignment horizontal="center" vertical="center"/>
    </xf>
    <xf numFmtId="186" fontId="87" fillId="0" borderId="0" xfId="53" applyNumberFormat="1" applyFont="1" applyFill="1" applyBorder="1" applyAlignment="1">
      <alignment horizontal="right" vertical="center"/>
    </xf>
    <xf numFmtId="49" fontId="92" fillId="0" borderId="1" xfId="60" applyNumberFormat="1" applyFont="1" applyBorder="1">
      <alignment vertical="center"/>
    </xf>
    <xf numFmtId="0" fontId="85" fillId="0" borderId="6" xfId="60" applyFont="1" applyBorder="1" applyAlignment="1">
      <alignment horizontal="center" vertical="center"/>
    </xf>
    <xf numFmtId="0" fontId="85" fillId="0" borderId="17" xfId="60" applyFont="1" applyBorder="1" applyAlignment="1">
      <alignment horizontal="center" vertical="center"/>
    </xf>
    <xf numFmtId="0" fontId="85" fillId="0" borderId="2" xfId="60" applyFont="1" applyBorder="1" applyAlignment="1">
      <alignment horizontal="center" vertical="center"/>
    </xf>
    <xf numFmtId="0" fontId="85" fillId="0" borderId="6" xfId="60" applyFont="1" applyFill="1" applyBorder="1" applyAlignment="1">
      <alignment horizontal="center" vertical="center" wrapText="1"/>
    </xf>
    <xf numFmtId="186" fontId="87" fillId="0" borderId="0" xfId="53" applyNumberFormat="1" applyFont="1" applyFill="1" applyAlignment="1">
      <alignment horizontal="right" vertical="center"/>
    </xf>
    <xf numFmtId="0" fontId="85" fillId="0" borderId="17" xfId="60" applyFont="1" applyFill="1" applyBorder="1" applyAlignment="1">
      <alignment horizontal="center" vertical="center" wrapText="1"/>
    </xf>
    <xf numFmtId="0" fontId="85" fillId="0" borderId="1" xfId="60" applyFont="1" applyFill="1" applyBorder="1" applyAlignment="1">
      <alignment horizontal="center" vertical="center" wrapText="1"/>
    </xf>
    <xf numFmtId="49" fontId="85" fillId="0" borderId="1" xfId="60" applyNumberFormat="1" applyFont="1" applyFill="1" applyBorder="1" applyAlignment="1">
      <alignment vertical="center"/>
    </xf>
    <xf numFmtId="0" fontId="85" fillId="0" borderId="2" xfId="60" applyFont="1" applyFill="1" applyBorder="1" applyAlignment="1">
      <alignment horizontal="center" vertical="center" wrapText="1"/>
    </xf>
    <xf numFmtId="0" fontId="89" fillId="4" borderId="1" xfId="60" applyFont="1" applyFill="1" applyBorder="1" applyAlignment="1">
      <alignment horizontal="center" vertical="center"/>
    </xf>
    <xf numFmtId="0" fontId="89" fillId="4" borderId="1" xfId="60" applyFont="1" applyFill="1" applyBorder="1">
      <alignment vertical="center"/>
    </xf>
    <xf numFmtId="38" fontId="89" fillId="4" borderId="1" xfId="60" applyNumberFormat="1" applyFont="1" applyFill="1" applyBorder="1">
      <alignment vertical="center"/>
    </xf>
    <xf numFmtId="0" fontId="87" fillId="4" borderId="0" xfId="60" applyFont="1" applyFill="1" applyAlignment="1"/>
    <xf numFmtId="0" fontId="63" fillId="0" borderId="0" xfId="55" applyFont="1" applyFill="1" applyAlignment="1">
      <alignment horizontal="left" wrapText="1"/>
    </xf>
    <xf numFmtId="0" fontId="63" fillId="0" borderId="0" xfId="55" applyFont="1" applyFill="1" applyAlignment="1">
      <alignment horizontal="left" vertical="center" wrapText="1"/>
    </xf>
    <xf numFmtId="191" fontId="93" fillId="19" borderId="1" xfId="1" applyNumberFormat="1" applyFont="1" applyFill="1" applyBorder="1" applyAlignment="1">
      <alignment horizontal="left" vertical="center" wrapText="1"/>
    </xf>
    <xf numFmtId="191" fontId="93" fillId="19" borderId="1" xfId="1" applyNumberFormat="1" applyFont="1" applyFill="1" applyBorder="1" applyAlignment="1">
      <alignment horizontal="right" vertical="center" wrapText="1"/>
    </xf>
    <xf numFmtId="191" fontId="93" fillId="19" borderId="1" xfId="1" applyNumberFormat="1" applyFont="1" applyFill="1" applyBorder="1" applyAlignment="1">
      <alignment horizontal="center" vertical="center" wrapText="1"/>
    </xf>
    <xf numFmtId="14" fontId="93" fillId="19" borderId="1" xfId="1" applyNumberFormat="1" applyFont="1" applyFill="1" applyBorder="1" applyAlignment="1">
      <alignment horizontal="right" vertical="center" wrapText="1"/>
    </xf>
    <xf numFmtId="192" fontId="63" fillId="0" borderId="0" xfId="1" applyNumberFormat="1" applyFont="1" applyAlignment="1">
      <alignment horizontal="left" vertical="center" wrapText="1"/>
    </xf>
    <xf numFmtId="186" fontId="63" fillId="0" borderId="0" xfId="55" applyNumberFormat="1" applyFont="1" applyFill="1" applyAlignment="1">
      <alignment horizontal="left" vertical="center" wrapText="1"/>
    </xf>
    <xf numFmtId="191" fontId="93" fillId="19" borderId="6" xfId="1" applyNumberFormat="1" applyFont="1" applyFill="1" applyBorder="1" applyAlignment="1">
      <alignment horizontal="left" vertical="center" wrapText="1"/>
    </xf>
    <xf numFmtId="191" fontId="93" fillId="19" borderId="6" xfId="1" applyNumberFormat="1" applyFont="1" applyFill="1" applyBorder="1" applyAlignment="1">
      <alignment horizontal="right" vertical="center" wrapText="1"/>
    </xf>
    <xf numFmtId="191" fontId="93" fillId="19" borderId="6" xfId="1" applyNumberFormat="1" applyFont="1" applyFill="1" applyBorder="1" applyAlignment="1">
      <alignment horizontal="center" vertical="center" wrapText="1"/>
    </xf>
    <xf numFmtId="14" fontId="93" fillId="19" borderId="6" xfId="1" applyNumberFormat="1" applyFont="1" applyFill="1" applyBorder="1" applyAlignment="1">
      <alignment horizontal="right" vertical="center" wrapText="1"/>
    </xf>
    <xf numFmtId="177" fontId="94" fillId="19" borderId="1" xfId="52" applyNumberFormat="1" applyFont="1" applyFill="1" applyBorder="1" applyAlignment="1">
      <alignment horizontal="left" vertical="center" wrapText="1"/>
    </xf>
    <xf numFmtId="191" fontId="94" fillId="19" borderId="1" xfId="1" applyNumberFormat="1" applyFont="1" applyFill="1" applyBorder="1" applyAlignment="1">
      <alignment horizontal="left" vertical="center" wrapText="1"/>
    </xf>
    <xf numFmtId="191" fontId="95" fillId="19" borderId="6" xfId="1" applyNumberFormat="1" applyFont="1" applyFill="1" applyBorder="1" applyAlignment="1">
      <alignment horizontal="left" vertical="center" wrapText="1"/>
    </xf>
    <xf numFmtId="177" fontId="96" fillId="19" borderId="1" xfId="52" applyNumberFormat="1" applyFont="1" applyFill="1" applyBorder="1" applyAlignment="1">
      <alignment horizontal="left" vertical="center" wrapText="1"/>
    </xf>
    <xf numFmtId="182" fontId="94" fillId="19" borderId="3" xfId="52" applyNumberFormat="1" applyFont="1" applyFill="1" applyBorder="1" applyAlignment="1">
      <alignment horizontal="center" vertical="center" wrapText="1"/>
    </xf>
    <xf numFmtId="182" fontId="94" fillId="19" borderId="4" xfId="52" applyNumberFormat="1" applyFont="1" applyFill="1" applyBorder="1" applyAlignment="1">
      <alignment horizontal="center" vertical="center" wrapText="1"/>
    </xf>
    <xf numFmtId="193" fontId="94" fillId="19" borderId="1" xfId="1" applyNumberFormat="1" applyFont="1" applyFill="1" applyBorder="1" applyAlignment="1">
      <alignment horizontal="left" vertical="center" wrapText="1"/>
    </xf>
    <xf numFmtId="186" fontId="93" fillId="19" borderId="1" xfId="55" applyNumberFormat="1" applyFont="1" applyFill="1" applyBorder="1" applyAlignment="1">
      <alignment horizontal="left" vertical="center" wrapText="1"/>
    </xf>
    <xf numFmtId="186" fontId="93" fillId="19" borderId="1" xfId="55" applyNumberFormat="1" applyFont="1" applyFill="1" applyBorder="1" applyAlignment="1">
      <alignment horizontal="center" vertical="center" wrapText="1"/>
    </xf>
    <xf numFmtId="186" fontId="97" fillId="20" borderId="6" xfId="55" applyNumberFormat="1" applyFont="1" applyFill="1" applyBorder="1" applyAlignment="1">
      <alignment horizontal="center" vertical="center" wrapText="1"/>
    </xf>
    <xf numFmtId="177" fontId="94" fillId="19" borderId="6" xfId="52" applyNumberFormat="1" applyFont="1" applyFill="1" applyBorder="1" applyAlignment="1">
      <alignment horizontal="left" vertical="top" wrapText="1"/>
    </xf>
    <xf numFmtId="177" fontId="96" fillId="19" borderId="6" xfId="52" applyNumberFormat="1" applyFont="1" applyFill="1" applyBorder="1" applyAlignment="1">
      <alignment horizontal="left" vertical="top" wrapText="1"/>
    </xf>
    <xf numFmtId="177" fontId="94" fillId="19" borderId="6" xfId="52" applyNumberFormat="1" applyFont="1" applyFill="1" applyBorder="1" applyAlignment="1">
      <alignment horizontal="left" vertical="top" wrapText="1" shrinkToFit="1"/>
    </xf>
    <xf numFmtId="182" fontId="94" fillId="19" borderId="6" xfId="52" applyNumberFormat="1" applyFont="1" applyFill="1" applyBorder="1" applyAlignment="1">
      <alignment horizontal="left" vertical="top" wrapText="1" shrinkToFit="1"/>
    </xf>
    <xf numFmtId="193" fontId="94" fillId="19" borderId="6" xfId="1" applyNumberFormat="1" applyFont="1" applyFill="1" applyBorder="1" applyAlignment="1">
      <alignment horizontal="left" vertical="top" wrapText="1"/>
    </xf>
    <xf numFmtId="193" fontId="94" fillId="19" borderId="6" xfId="1" applyNumberFormat="1" applyFont="1" applyFill="1" applyBorder="1" applyAlignment="1">
      <alignment horizontal="center" vertical="top" wrapText="1"/>
    </xf>
    <xf numFmtId="193" fontId="98" fillId="19" borderId="6" xfId="1" applyNumberFormat="1" applyFont="1" applyFill="1" applyBorder="1" applyAlignment="1">
      <alignment horizontal="left" vertical="top" wrapText="1"/>
    </xf>
    <xf numFmtId="193" fontId="93" fillId="19" borderId="6" xfId="1" applyNumberFormat="1" applyFont="1" applyFill="1" applyBorder="1" applyAlignment="1">
      <alignment horizontal="left" vertical="top" wrapText="1"/>
    </xf>
    <xf numFmtId="186" fontId="97" fillId="20" borderId="6" xfId="55" applyNumberFormat="1" applyFont="1" applyFill="1" applyBorder="1" applyAlignment="1">
      <alignment horizontal="left" vertical="top" wrapText="1"/>
    </xf>
    <xf numFmtId="0" fontId="63" fillId="0" borderId="30" xfId="55" applyFont="1" applyFill="1" applyBorder="1" applyAlignment="1">
      <alignment horizontal="center" vertical="center" wrapText="1"/>
    </xf>
    <xf numFmtId="0" fontId="63" fillId="0" borderId="31" xfId="55" applyFont="1" applyFill="1" applyBorder="1" applyAlignment="1">
      <alignment horizontal="center" vertical="center" wrapText="1"/>
    </xf>
    <xf numFmtId="188" fontId="99" fillId="0" borderId="31" xfId="51" applyNumberFormat="1" applyFont="1" applyFill="1" applyBorder="1" applyAlignment="1">
      <alignment horizontal="center" vertical="center" wrapText="1"/>
    </xf>
    <xf numFmtId="0" fontId="46" fillId="0" borderId="32" xfId="57" applyFont="1" applyFill="1" applyBorder="1" applyAlignment="1">
      <alignment horizontal="center" vertical="center" wrapText="1"/>
    </xf>
    <xf numFmtId="193" fontId="63" fillId="0" borderId="32" xfId="1" applyNumberFormat="1" applyFont="1" applyFill="1" applyBorder="1" applyAlignment="1">
      <alignment horizontal="center" vertical="center" wrapText="1"/>
    </xf>
    <xf numFmtId="193" fontId="63" fillId="0" borderId="32" xfId="1" applyNumberFormat="1" applyFont="1" applyFill="1" applyBorder="1" applyAlignment="1">
      <alignment horizontal="center" vertical="center" wrapText="1" shrinkToFit="1"/>
    </xf>
    <xf numFmtId="188" fontId="63" fillId="0" borderId="32" xfId="55" applyNumberFormat="1" applyFont="1" applyFill="1" applyBorder="1" applyAlignment="1">
      <alignment horizontal="center" vertical="center" wrapText="1"/>
    </xf>
    <xf numFmtId="194" fontId="63" fillId="0" borderId="32" xfId="52" applyNumberFormat="1" applyFont="1" applyFill="1" applyBorder="1" applyAlignment="1">
      <alignment horizontal="center" vertical="center" wrapText="1" shrinkToFit="1"/>
    </xf>
    <xf numFmtId="187" fontId="63" fillId="0" borderId="32" xfId="55" applyNumberFormat="1" applyFont="1" applyFill="1" applyBorder="1" applyAlignment="1">
      <alignment horizontal="center" vertical="center" wrapText="1"/>
    </xf>
    <xf numFmtId="186" fontId="63" fillId="4" borderId="32" xfId="55" applyNumberFormat="1" applyFont="1" applyFill="1" applyBorder="1" applyAlignment="1">
      <alignment horizontal="center" vertical="center" wrapText="1"/>
    </xf>
    <xf numFmtId="186" fontId="63" fillId="21" borderId="32" xfId="55" applyNumberFormat="1" applyFont="1" applyFill="1" applyBorder="1" applyAlignment="1">
      <alignment horizontal="center" vertical="center" wrapText="1"/>
    </xf>
    <xf numFmtId="193" fontId="63" fillId="21" borderId="32" xfId="1" applyNumberFormat="1" applyFont="1" applyFill="1" applyBorder="1" applyAlignment="1">
      <alignment horizontal="center" vertical="center" wrapText="1"/>
    </xf>
    <xf numFmtId="193" fontId="63" fillId="21" borderId="2" xfId="1" applyNumberFormat="1" applyFont="1" applyFill="1" applyBorder="1" applyAlignment="1">
      <alignment horizontal="center" vertical="center" wrapText="1"/>
    </xf>
    <xf numFmtId="186" fontId="63" fillId="21" borderId="1" xfId="55" applyNumberFormat="1" applyFont="1" applyFill="1" applyBorder="1" applyAlignment="1">
      <alignment horizontal="center" vertical="center" wrapText="1"/>
    </xf>
    <xf numFmtId="192" fontId="63" fillId="0" borderId="2" xfId="1" applyNumberFormat="1" applyFont="1" applyBorder="1" applyAlignment="1">
      <alignment horizontal="center" vertical="center" wrapText="1"/>
    </xf>
    <xf numFmtId="186" fontId="63" fillId="3" borderId="32" xfId="55" applyNumberFormat="1" applyFont="1" applyFill="1" applyBorder="1" applyAlignment="1">
      <alignment horizontal="center" vertical="center" wrapText="1"/>
    </xf>
    <xf numFmtId="187" fontId="63" fillId="22" borderId="32" xfId="55" applyNumberFormat="1" applyFont="1" applyFill="1" applyBorder="1" applyAlignment="1">
      <alignment horizontal="center" vertical="center" wrapText="1"/>
    </xf>
    <xf numFmtId="186" fontId="63" fillId="0" borderId="32" xfId="55" applyNumberFormat="1" applyFont="1" applyFill="1" applyBorder="1" applyAlignment="1">
      <alignment horizontal="center" vertical="center" wrapText="1"/>
    </xf>
    <xf numFmtId="195" fontId="63" fillId="0" borderId="1" xfId="1" applyNumberFormat="1" applyFont="1" applyBorder="1" applyAlignment="1">
      <alignment horizontal="center" vertical="center"/>
    </xf>
    <xf numFmtId="0" fontId="63" fillId="0" borderId="33" xfId="55" applyFont="1" applyFill="1" applyBorder="1" applyAlignment="1">
      <alignment horizontal="center" vertical="center" wrapText="1"/>
    </xf>
    <xf numFmtId="0" fontId="63" fillId="0" borderId="17" xfId="55" applyFont="1" applyFill="1" applyBorder="1" applyAlignment="1">
      <alignment horizontal="center" vertical="center" wrapText="1"/>
    </xf>
    <xf numFmtId="188" fontId="99" fillId="0" borderId="17" xfId="51" applyNumberFormat="1" applyFont="1" applyFill="1" applyBorder="1" applyAlignment="1">
      <alignment horizontal="center" vertical="center" wrapText="1"/>
    </xf>
    <xf numFmtId="0" fontId="46" fillId="0" borderId="2" xfId="57" applyFont="1" applyFill="1" applyBorder="1" applyAlignment="1">
      <alignment horizontal="center" vertical="center" wrapText="1"/>
    </xf>
    <xf numFmtId="1" fontId="63" fillId="0" borderId="2" xfId="55" applyNumberFormat="1" applyFont="1" applyFill="1" applyBorder="1" applyAlignment="1">
      <alignment horizontal="center" vertical="center" wrapText="1"/>
    </xf>
    <xf numFmtId="188" fontId="63" fillId="0" borderId="2" xfId="55" applyNumberFormat="1" applyFont="1" applyFill="1" applyBorder="1" applyAlignment="1">
      <alignment horizontal="center" vertical="center" wrapText="1"/>
    </xf>
    <xf numFmtId="193" fontId="63" fillId="0" borderId="2" xfId="1" applyNumberFormat="1" applyFont="1" applyFill="1" applyBorder="1" applyAlignment="1">
      <alignment horizontal="center" vertical="center" wrapText="1" shrinkToFit="1"/>
    </xf>
    <xf numFmtId="194" fontId="63" fillId="0" borderId="2" xfId="52" applyNumberFormat="1" applyFont="1" applyFill="1" applyBorder="1" applyAlignment="1">
      <alignment horizontal="center" vertical="center" wrapText="1" shrinkToFit="1"/>
    </xf>
    <xf numFmtId="0" fontId="63" fillId="0" borderId="2" xfId="55" applyFont="1" applyFill="1" applyBorder="1" applyAlignment="1">
      <alignment horizontal="center" vertical="center" wrapText="1"/>
    </xf>
    <xf numFmtId="186" fontId="63" fillId="4" borderId="2" xfId="55" applyNumberFormat="1" applyFont="1" applyFill="1" applyBorder="1" applyAlignment="1">
      <alignment horizontal="center" vertical="center" wrapText="1"/>
    </xf>
    <xf numFmtId="186" fontId="63" fillId="21" borderId="2" xfId="55" applyNumberFormat="1" applyFont="1" applyFill="1" applyBorder="1" applyAlignment="1">
      <alignment horizontal="center" vertical="center" wrapText="1"/>
    </xf>
    <xf numFmtId="186" fontId="63" fillId="3" borderId="2" xfId="55" applyNumberFormat="1" applyFont="1" applyFill="1" applyBorder="1" applyAlignment="1">
      <alignment horizontal="center" vertical="center" wrapText="1"/>
    </xf>
    <xf numFmtId="187" fontId="63" fillId="22" borderId="2" xfId="55" applyNumberFormat="1" applyFont="1" applyFill="1" applyBorder="1" applyAlignment="1">
      <alignment horizontal="center" vertical="center" wrapText="1"/>
    </xf>
    <xf numFmtId="186" fontId="63" fillId="0" borderId="2" xfId="55" applyNumberFormat="1" applyFont="1" applyFill="1" applyBorder="1" applyAlignment="1">
      <alignment horizontal="center" vertical="center" wrapText="1"/>
    </xf>
    <xf numFmtId="0" fontId="63" fillId="0" borderId="12" xfId="55" applyFont="1" applyFill="1" applyBorder="1" applyAlignment="1">
      <alignment horizontal="center" vertical="center" wrapText="1"/>
    </xf>
    <xf numFmtId="188" fontId="99" fillId="0" borderId="2" xfId="51" applyNumberFormat="1" applyFont="1" applyFill="1" applyBorder="1" applyAlignment="1">
      <alignment horizontal="center" vertical="center" wrapText="1"/>
    </xf>
    <xf numFmtId="193" fontId="63" fillId="0" borderId="2" xfId="1" applyNumberFormat="1" applyFont="1" applyFill="1" applyBorder="1" applyAlignment="1">
      <alignment horizontal="center" vertical="center" wrapText="1"/>
    </xf>
    <xf numFmtId="43" fontId="63" fillId="0" borderId="0" xfId="0" applyNumberFormat="1" applyFont="1" applyFill="1" applyAlignment="1"/>
    <xf numFmtId="0" fontId="1" fillId="0" borderId="0" xfId="0" applyFont="1" applyFill="1" applyBorder="1" applyAlignment="1" applyProtection="1">
      <alignment horizontal="center" vertical="center"/>
      <protection locked="0"/>
    </xf>
    <xf numFmtId="0" fontId="1" fillId="0" borderId="0" xfId="0" applyFont="1" applyFill="1" applyBorder="1" applyProtection="1">
      <alignment vertical="center"/>
      <protection locked="0"/>
    </xf>
    <xf numFmtId="0" fontId="1" fillId="0" borderId="0" xfId="0" applyFont="1" applyFill="1" applyAlignment="1" applyProtection="1">
      <alignment horizontal="center" vertical="top" wrapText="1"/>
      <protection locked="0"/>
    </xf>
    <xf numFmtId="0" fontId="100" fillId="0" borderId="0" xfId="0" applyFont="1" applyFill="1" applyProtection="1">
      <alignment vertical="center"/>
      <protection locked="0"/>
    </xf>
    <xf numFmtId="0" fontId="0" fillId="0" borderId="0" xfId="0" applyFont="1" applyFill="1" applyProtection="1">
      <alignment vertical="center"/>
      <protection locked="0"/>
    </xf>
    <xf numFmtId="0" fontId="101" fillId="0" borderId="0" xfId="0" applyFont="1" applyFill="1" applyProtection="1">
      <alignment vertical="center"/>
      <protection locked="0"/>
    </xf>
    <xf numFmtId="0" fontId="101" fillId="0" borderId="1" xfId="0" applyFont="1" applyFill="1" applyBorder="1" applyProtection="1">
      <alignment vertical="center"/>
      <protection locked="0"/>
    </xf>
    <xf numFmtId="0" fontId="102" fillId="0" borderId="0" xfId="0" applyFont="1" applyFill="1" applyProtection="1">
      <alignment vertical="center"/>
      <protection locked="0"/>
    </xf>
    <xf numFmtId="0" fontId="101" fillId="3" borderId="0" xfId="0" applyFont="1" applyFill="1" applyProtection="1">
      <alignment vertical="center"/>
      <protection locked="0"/>
    </xf>
    <xf numFmtId="0" fontId="0" fillId="3" borderId="0" xfId="0" applyFont="1" applyFill="1" applyProtection="1">
      <alignment vertical="center"/>
      <protection locked="0"/>
    </xf>
    <xf numFmtId="0" fontId="0" fillId="0" borderId="0" xfId="0" applyFont="1" applyFill="1" applyProtection="1">
      <alignment vertical="center"/>
      <protection locked="0"/>
    </xf>
    <xf numFmtId="0" fontId="0" fillId="0" borderId="0" xfId="0" applyFill="1" applyProtection="1">
      <alignment vertical="center"/>
      <protection locked="0"/>
    </xf>
    <xf numFmtId="178" fontId="1" fillId="0" borderId="0" xfId="0" applyNumberFormat="1" applyFont="1" applyFill="1" applyAlignment="1" applyProtection="1">
      <alignment horizontal="center"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horizontal="center" vertical="center"/>
      <protection locked="0"/>
    </xf>
    <xf numFmtId="180" fontId="1" fillId="0" borderId="0" xfId="0" applyNumberFormat="1" applyFont="1" applyFill="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wrapText="1"/>
      <protection locked="0"/>
    </xf>
    <xf numFmtId="181" fontId="1" fillId="0" borderId="0" xfId="0" applyNumberFormat="1" applyFont="1" applyFill="1" applyAlignment="1" applyProtection="1">
      <alignment horizontal="center" vertical="center"/>
      <protection locked="0"/>
    </xf>
    <xf numFmtId="0" fontId="1" fillId="0" borderId="0" xfId="0" applyNumberFormat="1" applyFont="1" applyFill="1" applyAlignment="1" applyProtection="1">
      <alignment horizontal="center" vertical="center"/>
      <protection locked="0"/>
    </xf>
    <xf numFmtId="0" fontId="1" fillId="0" borderId="0" xfId="0" applyNumberFormat="1" applyFont="1" applyFill="1" applyAlignment="1" applyProtection="1">
      <alignment horizontal="center" vertical="center" wrapText="1"/>
      <protection locked="0"/>
    </xf>
    <xf numFmtId="0" fontId="58" fillId="0" borderId="0" xfId="0" applyNumberFormat="1" applyFont="1" applyFill="1" applyAlignment="1" applyProtection="1">
      <alignment horizontal="center" vertical="center"/>
      <protection locked="0"/>
    </xf>
    <xf numFmtId="0" fontId="1" fillId="0" borderId="0" xfId="0" applyFont="1" applyFill="1" applyBorder="1" applyAlignment="1" applyProtection="1">
      <alignment horizontal="center" vertical="center" wrapText="1"/>
      <protection locked="0"/>
    </xf>
    <xf numFmtId="183" fontId="7" fillId="0" borderId="0" xfId="0" applyNumberFormat="1" applyFont="1" applyFill="1" applyAlignment="1" applyProtection="1">
      <alignment horizontal="center" vertical="center"/>
      <protection locked="0"/>
    </xf>
    <xf numFmtId="178" fontId="103" fillId="0" borderId="0" xfId="0" applyNumberFormat="1" applyFont="1" applyFill="1" applyBorder="1" applyAlignment="1" applyProtection="1">
      <alignment vertical="center"/>
    </xf>
    <xf numFmtId="178" fontId="103" fillId="0" borderId="0" xfId="0" applyNumberFormat="1" applyFont="1" applyFill="1" applyBorder="1" applyAlignment="1" applyProtection="1">
      <alignment vertical="center"/>
      <protection locked="0"/>
    </xf>
    <xf numFmtId="0" fontId="103" fillId="0" borderId="0" xfId="0" applyFont="1" applyFill="1" applyBorder="1" applyAlignment="1" applyProtection="1">
      <alignment vertical="center" wrapText="1"/>
      <protection locked="0"/>
    </xf>
    <xf numFmtId="178" fontId="7" fillId="0" borderId="0" xfId="0" applyNumberFormat="1" applyFont="1" applyFill="1" applyBorder="1" applyAlignment="1" applyProtection="1">
      <alignment vertical="center"/>
      <protection locked="0"/>
    </xf>
    <xf numFmtId="0" fontId="104" fillId="0" borderId="0" xfId="0" applyNumberFormat="1" applyFont="1" applyFill="1" applyBorder="1" applyAlignment="1" applyProtection="1">
      <alignment vertical="center"/>
      <protection locked="0"/>
    </xf>
    <xf numFmtId="0" fontId="103" fillId="0" borderId="0" xfId="0" applyFont="1" applyFill="1" applyBorder="1" applyAlignment="1" applyProtection="1">
      <alignment vertical="center"/>
      <protection locked="0"/>
    </xf>
    <xf numFmtId="0" fontId="103" fillId="0" borderId="0" xfId="0" applyNumberFormat="1" applyFont="1" applyFill="1" applyBorder="1" applyAlignment="1" applyProtection="1">
      <alignment vertical="center"/>
      <protection locked="0"/>
    </xf>
    <xf numFmtId="180" fontId="103" fillId="0" borderId="0" xfId="0" applyNumberFormat="1" applyFont="1" applyFill="1" applyBorder="1" applyAlignment="1" applyProtection="1">
      <alignment vertical="center" wrapText="1"/>
      <protection locked="0"/>
    </xf>
    <xf numFmtId="0" fontId="103" fillId="0" borderId="1" xfId="0" applyNumberFormat="1" applyFont="1" applyFill="1" applyBorder="1" applyAlignment="1" applyProtection="1">
      <alignment vertical="center" wrapText="1"/>
      <protection locked="0"/>
    </xf>
    <xf numFmtId="0" fontId="103" fillId="0" borderId="0" xfId="0" applyNumberFormat="1" applyFont="1" applyFill="1" applyBorder="1" applyAlignment="1" applyProtection="1">
      <alignment horizontal="center" vertical="center"/>
      <protection locked="0"/>
    </xf>
    <xf numFmtId="0" fontId="103" fillId="0" borderId="0" xfId="0" applyNumberFormat="1" applyFont="1" applyFill="1" applyBorder="1" applyAlignment="1" applyProtection="1">
      <alignment vertical="center" wrapText="1"/>
      <protection locked="0"/>
    </xf>
    <xf numFmtId="180" fontId="105" fillId="0" borderId="0" xfId="0" applyNumberFormat="1" applyFont="1" applyFill="1" applyBorder="1" applyAlignment="1" applyProtection="1">
      <alignment vertical="center"/>
      <protection locked="0"/>
    </xf>
    <xf numFmtId="0" fontId="106" fillId="0" borderId="0" xfId="0" applyFont="1" applyFill="1" applyBorder="1" applyAlignment="1" applyProtection="1">
      <alignment vertical="center" wrapText="1"/>
      <protection locked="0"/>
    </xf>
    <xf numFmtId="183" fontId="107" fillId="0" borderId="0" xfId="0" applyNumberFormat="1" applyFont="1" applyFill="1" applyBorder="1" applyAlignment="1" applyProtection="1">
      <alignment vertical="center"/>
      <protection locked="0"/>
    </xf>
    <xf numFmtId="178" fontId="108" fillId="0" borderId="0" xfId="0" applyNumberFormat="1" applyFont="1" applyFill="1" applyBorder="1" applyAlignment="1" applyProtection="1">
      <alignment horizontal="center" vertical="center"/>
    </xf>
    <xf numFmtId="178" fontId="108" fillId="0" borderId="0" xfId="0" applyNumberFormat="1" applyFont="1" applyFill="1" applyBorder="1" applyAlignment="1" applyProtection="1">
      <alignment horizontal="center" vertical="center"/>
      <protection locked="0"/>
    </xf>
    <xf numFmtId="0" fontId="7" fillId="0" borderId="0" xfId="0" applyFont="1" applyFill="1" applyBorder="1" applyAlignment="1" applyProtection="1">
      <alignment horizontal="center" vertical="center" wrapText="1"/>
      <protection locked="0"/>
    </xf>
    <xf numFmtId="178" fontId="109" fillId="0" borderId="0" xfId="0" applyNumberFormat="1" applyFont="1" applyFill="1" applyBorder="1" applyAlignment="1" applyProtection="1">
      <alignment vertical="center"/>
      <protection locked="0"/>
    </xf>
    <xf numFmtId="178" fontId="110" fillId="0" borderId="0" xfId="0" applyNumberFormat="1" applyFont="1" applyFill="1" applyBorder="1" applyAlignment="1" applyProtection="1">
      <alignment vertical="center"/>
      <protection locked="0"/>
    </xf>
    <xf numFmtId="0" fontId="110" fillId="0" borderId="0" xfId="0" applyNumberFormat="1" applyFont="1" applyFill="1" applyBorder="1" applyAlignment="1" applyProtection="1">
      <alignment vertical="center"/>
      <protection locked="0"/>
    </xf>
    <xf numFmtId="0" fontId="111" fillId="0" borderId="0"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center" vertical="center"/>
      <protection locked="0"/>
    </xf>
    <xf numFmtId="180" fontId="7" fillId="0" borderId="0" xfId="0" applyNumberFormat="1" applyFont="1" applyFill="1" applyBorder="1" applyAlignment="1" applyProtection="1">
      <alignment horizontal="center" vertical="center" wrapText="1"/>
      <protection locked="0"/>
    </xf>
    <xf numFmtId="0" fontId="7" fillId="0" borderId="1" xfId="0" applyNumberFormat="1" applyFont="1" applyFill="1" applyBorder="1" applyAlignment="1" applyProtection="1">
      <alignment horizontal="center" vertical="center" wrapText="1"/>
      <protection locked="0"/>
    </xf>
    <xf numFmtId="181" fontId="7" fillId="0" borderId="0" xfId="0" applyNumberFormat="1" applyFont="1" applyFill="1" applyBorder="1" applyAlignment="1" applyProtection="1">
      <alignment horizontal="center" vertical="center"/>
      <protection locked="0"/>
    </xf>
    <xf numFmtId="0" fontId="7" fillId="0" borderId="0" xfId="0" applyNumberFormat="1" applyFont="1" applyFill="1" applyBorder="1" applyAlignment="1" applyProtection="1">
      <alignment horizontal="center" vertical="center"/>
      <protection locked="0"/>
    </xf>
    <xf numFmtId="0" fontId="7" fillId="0" borderId="0" xfId="0" applyNumberFormat="1" applyFont="1" applyFill="1" applyBorder="1" applyAlignment="1" applyProtection="1">
      <alignment horizontal="center" vertical="center" wrapText="1"/>
      <protection locked="0"/>
    </xf>
    <xf numFmtId="0" fontId="58" fillId="0" borderId="0" xfId="0" applyNumberFormat="1" applyFont="1" applyFill="1" applyBorder="1" applyAlignment="1" applyProtection="1">
      <alignment horizontal="center" vertical="center"/>
      <protection locked="0"/>
    </xf>
    <xf numFmtId="0" fontId="10" fillId="0" borderId="1" xfId="0" applyFont="1" applyFill="1" applyBorder="1" applyAlignment="1" applyProtection="1">
      <alignment horizontal="center" vertical="center" wrapText="1"/>
      <protection locked="0"/>
    </xf>
    <xf numFmtId="183" fontId="7" fillId="0" borderId="1" xfId="0" applyNumberFormat="1" applyFont="1" applyFill="1" applyBorder="1" applyAlignment="1" applyProtection="1">
      <alignment horizontal="center" vertical="center"/>
      <protection locked="0"/>
    </xf>
    <xf numFmtId="183" fontId="7" fillId="0" borderId="3" xfId="0" applyNumberFormat="1" applyFont="1" applyFill="1" applyBorder="1" applyAlignment="1" applyProtection="1">
      <alignment horizontal="center" vertical="center"/>
      <protection locked="0"/>
    </xf>
    <xf numFmtId="183" fontId="7" fillId="0" borderId="23" xfId="0" applyNumberFormat="1" applyFont="1" applyFill="1" applyBorder="1" applyAlignment="1" applyProtection="1">
      <alignment horizontal="center" vertical="center"/>
      <protection locked="0"/>
    </xf>
    <xf numFmtId="183" fontId="7" fillId="0" borderId="4" xfId="0" applyNumberFormat="1" applyFont="1" applyFill="1" applyBorder="1" applyAlignment="1" applyProtection="1">
      <alignment horizontal="center" vertical="center"/>
      <protection locked="0"/>
    </xf>
    <xf numFmtId="183" fontId="6" fillId="0" borderId="0" xfId="0" applyNumberFormat="1" applyFont="1" applyFill="1" applyBorder="1" applyAlignment="1" applyProtection="1">
      <alignment horizontal="center" vertical="center"/>
      <protection locked="0"/>
    </xf>
    <xf numFmtId="183" fontId="74" fillId="0" borderId="1" xfId="0" applyNumberFormat="1" applyFont="1" applyFill="1" applyBorder="1" applyAlignment="1" applyProtection="1">
      <alignment horizontal="center" vertical="center"/>
      <protection locked="0"/>
    </xf>
    <xf numFmtId="183" fontId="73" fillId="0" borderId="1" xfId="0" applyNumberFormat="1" applyFont="1" applyFill="1" applyBorder="1" applyAlignment="1" applyProtection="1">
      <alignment horizontal="center" vertical="center"/>
      <protection locked="0"/>
    </xf>
    <xf numFmtId="0" fontId="17" fillId="0" borderId="0" xfId="0" applyFont="1" applyFill="1" applyAlignment="1" applyProtection="1">
      <alignment horizontal="center" vertical="center"/>
      <protection locked="0"/>
    </xf>
    <xf numFmtId="178" fontId="6" fillId="0" borderId="1" xfId="0" applyNumberFormat="1" applyFont="1" applyFill="1" applyBorder="1" applyAlignment="1" applyProtection="1">
      <alignment horizontal="center" vertical="top" wrapText="1" shrinkToFit="1"/>
    </xf>
    <xf numFmtId="0" fontId="6" fillId="0" borderId="1" xfId="0" applyFont="1" applyFill="1" applyBorder="1" applyAlignment="1" applyProtection="1">
      <alignment horizontal="center" vertical="top" wrapText="1" shrinkToFit="1"/>
      <protection locked="0"/>
    </xf>
    <xf numFmtId="0" fontId="7" fillId="0" borderId="1" xfId="0" applyFont="1" applyFill="1" applyBorder="1" applyAlignment="1" applyProtection="1">
      <alignment horizontal="center" vertical="top" wrapText="1" shrinkToFit="1"/>
      <protection locked="0"/>
    </xf>
    <xf numFmtId="0" fontId="8" fillId="0" borderId="1" xfId="0" applyFont="1" applyFill="1" applyBorder="1" applyAlignment="1" applyProtection="1">
      <alignment horizontal="center" vertical="top" wrapText="1" shrinkToFit="1"/>
      <protection locked="0"/>
    </xf>
    <xf numFmtId="179" fontId="9" fillId="0" borderId="1" xfId="0" applyNumberFormat="1" applyFont="1" applyFill="1" applyBorder="1" applyAlignment="1" applyProtection="1">
      <alignment horizontal="center" vertical="top" wrapText="1" shrinkToFit="1"/>
      <protection locked="0"/>
    </xf>
    <xf numFmtId="180" fontId="6" fillId="0" borderId="1" xfId="0" applyNumberFormat="1" applyFont="1" applyFill="1" applyBorder="1" applyAlignment="1" applyProtection="1">
      <alignment horizontal="center" vertical="top" wrapText="1" shrinkToFit="1"/>
      <protection locked="0"/>
    </xf>
    <xf numFmtId="180" fontId="7" fillId="0" borderId="3" xfId="0" applyNumberFormat="1" applyFont="1" applyFill="1" applyBorder="1" applyAlignment="1" applyProtection="1">
      <alignment horizontal="center" vertical="top" wrapText="1" shrinkToFit="1"/>
      <protection locked="0"/>
    </xf>
    <xf numFmtId="0" fontId="10" fillId="0" borderId="1" xfId="0" applyNumberFormat="1" applyFont="1" applyFill="1" applyBorder="1" applyAlignment="1" applyProtection="1">
      <alignment horizontal="center" vertical="top" wrapText="1" shrinkToFit="1"/>
      <protection locked="0"/>
    </xf>
    <xf numFmtId="0" fontId="7" fillId="0" borderId="4" xfId="0" applyFont="1" applyFill="1" applyBorder="1" applyAlignment="1" applyProtection="1">
      <alignment horizontal="center" vertical="top" wrapText="1" shrinkToFit="1"/>
      <protection locked="0"/>
    </xf>
    <xf numFmtId="181" fontId="7" fillId="0" borderId="1" xfId="0" applyNumberFormat="1" applyFont="1" applyFill="1" applyBorder="1" applyAlignment="1" applyProtection="1">
      <alignment horizontal="center" vertical="top" wrapText="1" shrinkToFit="1"/>
      <protection locked="0"/>
    </xf>
    <xf numFmtId="0" fontId="7" fillId="0" borderId="1" xfId="0" applyNumberFormat="1" applyFont="1" applyFill="1" applyBorder="1" applyAlignment="1" applyProtection="1">
      <alignment horizontal="center" vertical="top" wrapText="1" shrinkToFit="1"/>
      <protection locked="0"/>
    </xf>
    <xf numFmtId="0" fontId="6" fillId="0" borderId="1" xfId="0" applyNumberFormat="1" applyFont="1" applyFill="1" applyBorder="1" applyAlignment="1" applyProtection="1">
      <alignment horizontal="center" vertical="top" wrapText="1" shrinkToFit="1"/>
      <protection locked="0"/>
    </xf>
    <xf numFmtId="0" fontId="11" fillId="0" borderId="1" xfId="0" applyNumberFormat="1" applyFont="1" applyFill="1" applyBorder="1" applyAlignment="1" applyProtection="1">
      <alignment horizontal="center" vertical="top" wrapText="1" shrinkToFit="1"/>
      <protection locked="0"/>
    </xf>
    <xf numFmtId="0" fontId="14" fillId="0" borderId="1" xfId="0" applyNumberFormat="1" applyFont="1" applyFill="1" applyBorder="1" applyAlignment="1" applyProtection="1">
      <alignment horizontal="center" vertical="top" wrapText="1" shrinkToFit="1"/>
      <protection locked="0"/>
    </xf>
    <xf numFmtId="0" fontId="15" fillId="0" borderId="1" xfId="0" applyFont="1" applyFill="1" applyBorder="1" applyAlignment="1" applyProtection="1">
      <alignment horizontal="center" vertical="top" wrapText="1" shrinkToFit="1"/>
      <protection locked="0"/>
    </xf>
    <xf numFmtId="0" fontId="16" fillId="0" borderId="1" xfId="0" applyFont="1" applyFill="1" applyBorder="1" applyAlignment="1" applyProtection="1">
      <alignment horizontal="center" vertical="top" wrapText="1" shrinkToFit="1"/>
      <protection locked="0"/>
    </xf>
    <xf numFmtId="0" fontId="1" fillId="0" borderId="1" xfId="0" applyFont="1" applyFill="1" applyBorder="1" applyAlignment="1" applyProtection="1">
      <alignment horizontal="center" vertical="top" wrapText="1"/>
      <protection locked="0"/>
    </xf>
    <xf numFmtId="0" fontId="17" fillId="0" borderId="1" xfId="0" applyFont="1" applyFill="1" applyBorder="1" applyAlignment="1" applyProtection="1">
      <alignment horizontal="center" vertical="top" wrapText="1"/>
      <protection locked="0"/>
    </xf>
    <xf numFmtId="0" fontId="4" fillId="0" borderId="1" xfId="0" applyFont="1" applyFill="1" applyBorder="1" applyAlignment="1" applyProtection="1">
      <alignment horizontal="center" vertical="top" wrapText="1"/>
      <protection locked="0"/>
    </xf>
    <xf numFmtId="0" fontId="33" fillId="0" borderId="1" xfId="0" applyFont="1" applyFill="1" applyBorder="1" applyAlignment="1" applyProtection="1">
      <alignment horizontal="center" vertical="top" wrapText="1"/>
      <protection locked="0"/>
    </xf>
    <xf numFmtId="0" fontId="1" fillId="0" borderId="0" xfId="0" applyFont="1" applyFill="1" applyAlignment="1" applyProtection="1">
      <alignment horizontal="center" vertical="top"/>
      <protection locked="0"/>
    </xf>
    <xf numFmtId="0" fontId="33" fillId="0" borderId="0" xfId="0" applyFont="1" applyFill="1" applyAlignment="1" applyProtection="1">
      <alignment horizontal="center" vertical="center"/>
      <protection locked="0"/>
    </xf>
    <xf numFmtId="179" fontId="112" fillId="0" borderId="6" xfId="0" applyNumberFormat="1" applyFont="1" applyFill="1" applyBorder="1" applyAlignment="1" applyProtection="1">
      <alignment horizontal="center" vertical="center" shrinkToFit="1"/>
    </xf>
    <xf numFmtId="0" fontId="60" fillId="0" borderId="1" xfId="0" applyFont="1" applyFill="1" applyBorder="1" applyAlignment="1" applyProtection="1">
      <alignment horizontal="center" vertical="center" wrapText="1"/>
      <protection locked="0"/>
    </xf>
    <xf numFmtId="180" fontId="113" fillId="0" borderId="1" xfId="0" applyNumberFormat="1" applyFont="1" applyFill="1" applyBorder="1" applyAlignment="1" applyProtection="1">
      <alignment horizontal="center" vertical="center" wrapText="1"/>
      <protection locked="0"/>
    </xf>
    <xf numFmtId="0" fontId="60" fillId="0" borderId="1" xfId="0" applyNumberFormat="1" applyFont="1" applyFill="1" applyBorder="1" applyAlignment="1" applyProtection="1">
      <alignment horizontal="center" vertical="center"/>
      <protection locked="0"/>
    </xf>
    <xf numFmtId="0" fontId="114" fillId="0" borderId="1" xfId="0" applyFont="1" applyFill="1" applyBorder="1" applyAlignment="1" applyProtection="1">
      <alignment horizontal="center" vertical="center" wrapText="1"/>
      <protection locked="0"/>
    </xf>
    <xf numFmtId="0" fontId="100" fillId="0" borderId="1" xfId="0" applyFont="1" applyFill="1" applyBorder="1" applyProtection="1">
      <alignment vertical="center"/>
      <protection locked="0"/>
    </xf>
    <xf numFmtId="0" fontId="115" fillId="0" borderId="1" xfId="0" applyFont="1" applyFill="1" applyBorder="1" applyAlignment="1" applyProtection="1">
      <alignment horizontal="center" vertical="center" wrapText="1"/>
      <protection locked="0"/>
    </xf>
    <xf numFmtId="0" fontId="113" fillId="0" borderId="1" xfId="0" applyFont="1" applyFill="1" applyBorder="1" applyAlignment="1" applyProtection="1">
      <alignment horizontal="center" vertical="center" wrapText="1"/>
      <protection locked="0"/>
    </xf>
    <xf numFmtId="0" fontId="113" fillId="0" borderId="1" xfId="0" applyFont="1" applyFill="1" applyBorder="1" applyAlignment="1" applyProtection="1">
      <alignment horizontal="center" vertical="center" wrapText="1" shrinkToFit="1"/>
      <protection locked="0"/>
    </xf>
    <xf numFmtId="0" fontId="113" fillId="0" borderId="1" xfId="0" applyFont="1" applyFill="1" applyBorder="1" applyAlignment="1" applyProtection="1">
      <alignment horizontal="center" vertical="center"/>
      <protection locked="0"/>
    </xf>
    <xf numFmtId="179" fontId="115" fillId="0" borderId="1" xfId="0" applyNumberFormat="1" applyFont="1" applyFill="1" applyBorder="1" applyAlignment="1" applyProtection="1">
      <alignment horizontal="center" vertical="center" wrapText="1" shrinkToFit="1"/>
      <protection locked="0"/>
    </xf>
    <xf numFmtId="180" fontId="115" fillId="0" borderId="1" xfId="0" applyNumberFormat="1" applyFont="1" applyFill="1" applyBorder="1" applyAlignment="1" applyProtection="1">
      <alignment horizontal="center" vertical="center" wrapText="1"/>
      <protection locked="0"/>
    </xf>
    <xf numFmtId="0" fontId="116" fillId="0" borderId="1" xfId="0" applyFont="1" applyFill="1" applyBorder="1" applyAlignment="1" applyProtection="1">
      <alignment vertical="center" wrapText="1"/>
      <protection locked="0"/>
    </xf>
    <xf numFmtId="180" fontId="117" fillId="0" borderId="1" xfId="0" applyNumberFormat="1" applyFont="1" applyFill="1" applyBorder="1" applyAlignment="1" applyProtection="1">
      <alignment horizontal="center" vertical="center" wrapText="1"/>
      <protection locked="0"/>
    </xf>
    <xf numFmtId="180" fontId="117" fillId="0" borderId="3" xfId="0" applyNumberFormat="1" applyFont="1" applyFill="1" applyBorder="1" applyAlignment="1" applyProtection="1">
      <alignment horizontal="center" vertical="center" wrapText="1"/>
      <protection locked="0"/>
    </xf>
    <xf numFmtId="0" fontId="113" fillId="0" borderId="6" xfId="0" applyNumberFormat="1" applyFont="1" applyFill="1" applyBorder="1" applyAlignment="1" applyProtection="1">
      <alignment horizontal="center" vertical="center" wrapText="1"/>
      <protection locked="0"/>
    </xf>
    <xf numFmtId="0" fontId="60" fillId="0" borderId="1" xfId="0" applyFont="1" applyFill="1" applyBorder="1" applyAlignment="1" applyProtection="1">
      <alignment horizontal="center" vertical="center"/>
      <protection locked="0"/>
    </xf>
    <xf numFmtId="182" fontId="113" fillId="0" borderId="1" xfId="0" applyNumberFormat="1" applyFont="1" applyFill="1" applyBorder="1" applyAlignment="1" applyProtection="1">
      <alignment horizontal="center" vertical="center" wrapText="1" shrinkToFit="1"/>
      <protection locked="0"/>
    </xf>
    <xf numFmtId="181" fontId="113" fillId="0" borderId="1" xfId="0" applyNumberFormat="1" applyFont="1" applyFill="1" applyBorder="1" applyAlignment="1" applyProtection="1">
      <alignment horizontal="center" vertical="center"/>
      <protection locked="0"/>
    </xf>
    <xf numFmtId="0" fontId="113" fillId="0" borderId="6" xfId="0" applyNumberFormat="1" applyFont="1" applyFill="1" applyBorder="1" applyAlignment="1" applyProtection="1">
      <alignment horizontal="center" vertical="center"/>
      <protection locked="0"/>
    </xf>
    <xf numFmtId="0" fontId="113" fillId="0" borderId="6" xfId="0" applyFont="1" applyFill="1" applyBorder="1" applyAlignment="1" applyProtection="1">
      <alignment horizontal="center" vertical="center" wrapText="1" shrinkToFit="1"/>
      <protection locked="0"/>
    </xf>
    <xf numFmtId="0" fontId="113" fillId="0" borderId="1" xfId="0" applyNumberFormat="1" applyFont="1" applyFill="1" applyBorder="1" applyAlignment="1" applyProtection="1">
      <alignment horizontal="center" vertical="center"/>
      <protection locked="0"/>
    </xf>
    <xf numFmtId="0" fontId="60" fillId="0" borderId="6" xfId="0" applyNumberFormat="1" applyFont="1" applyFill="1" applyBorder="1" applyAlignment="1" applyProtection="1">
      <alignment horizontal="center" vertical="center" wrapText="1"/>
      <protection locked="0"/>
    </xf>
    <xf numFmtId="0" fontId="115" fillId="0" borderId="1" xfId="0" applyNumberFormat="1" applyFont="1" applyFill="1" applyBorder="1" applyAlignment="1" applyProtection="1">
      <alignment horizontal="center" vertical="center" wrapText="1" shrinkToFit="1"/>
      <protection locked="0"/>
    </xf>
    <xf numFmtId="180" fontId="117" fillId="0" borderId="8" xfId="0" applyNumberFormat="1" applyFont="1" applyFill="1" applyBorder="1" applyAlignment="1" applyProtection="1">
      <alignment horizontal="center" vertical="center" wrapText="1"/>
      <protection locked="0"/>
    </xf>
    <xf numFmtId="0" fontId="60" fillId="0" borderId="6" xfId="0" applyNumberFormat="1" applyFont="1" applyFill="1" applyBorder="1" applyAlignment="1" applyProtection="1">
      <alignment horizontal="center" vertical="center"/>
      <protection locked="0"/>
    </xf>
    <xf numFmtId="180" fontId="60" fillId="0" borderId="7" xfId="0" applyNumberFormat="1" applyFont="1" applyFill="1" applyBorder="1" applyAlignment="1" applyProtection="1">
      <alignment horizontal="center" vertical="center" wrapText="1"/>
      <protection locked="0"/>
    </xf>
    <xf numFmtId="0" fontId="113" fillId="0" borderId="7" xfId="0" applyNumberFormat="1" applyFont="1" applyFill="1" applyBorder="1" applyAlignment="1" applyProtection="1">
      <alignment horizontal="center" vertical="center"/>
      <protection locked="0"/>
    </xf>
    <xf numFmtId="180" fontId="60" fillId="0" borderId="6" xfId="0" applyNumberFormat="1" applyFont="1" applyFill="1" applyBorder="1" applyAlignment="1" applyProtection="1">
      <alignment horizontal="center" vertical="center" wrapText="1"/>
      <protection locked="0"/>
    </xf>
    <xf numFmtId="183" fontId="74" fillId="0" borderId="6" xfId="0" applyNumberFormat="1" applyFont="1" applyFill="1" applyBorder="1" applyAlignment="1" applyProtection="1">
      <alignment horizontal="center" vertical="center"/>
      <protection locked="0"/>
    </xf>
    <xf numFmtId="183" fontId="73" fillId="0" borderId="1" xfId="0" applyNumberFormat="1" applyFont="1" applyFill="1" applyBorder="1" applyAlignment="1" applyProtection="1">
      <alignment horizontal="center" vertical="center" wrapText="1" shrinkToFit="1"/>
      <protection locked="0"/>
    </xf>
    <xf numFmtId="183" fontId="73" fillId="0" borderId="6" xfId="0" applyNumberFormat="1" applyFont="1" applyFill="1" applyBorder="1" applyAlignment="1" applyProtection="1">
      <alignment horizontal="center" vertical="center" wrapText="1" shrinkToFit="1"/>
      <protection locked="0"/>
    </xf>
    <xf numFmtId="183" fontId="74" fillId="0" borderId="0" xfId="0" applyNumberFormat="1" applyFont="1" applyFill="1" applyAlignment="1" applyProtection="1">
      <alignment horizontal="center" vertical="center"/>
      <protection locked="0"/>
    </xf>
    <xf numFmtId="0" fontId="60" fillId="0" borderId="0" xfId="0" applyFont="1" applyFill="1" applyAlignment="1" applyProtection="1">
      <alignment horizontal="center" vertical="center"/>
      <protection locked="0"/>
    </xf>
    <xf numFmtId="179" fontId="59" fillId="0" borderId="6" xfId="0" applyNumberFormat="1" applyFont="1" applyFill="1" applyBorder="1" applyAlignment="1" applyProtection="1">
      <alignment horizontal="center" vertical="center" shrinkToFit="1"/>
    </xf>
    <xf numFmtId="0" fontId="1" fillId="0" borderId="6" xfId="0" applyFont="1" applyFill="1" applyBorder="1" applyAlignment="1" applyProtection="1">
      <alignment horizontal="center" vertical="center" wrapText="1"/>
      <protection locked="0"/>
    </xf>
    <xf numFmtId="180" fontId="17" fillId="0" borderId="6" xfId="0" applyNumberFormat="1" applyFont="1" applyFill="1" applyBorder="1" applyAlignment="1" applyProtection="1">
      <alignment horizontal="center" vertical="center" wrapText="1"/>
      <protection locked="0"/>
    </xf>
    <xf numFmtId="0" fontId="1" fillId="0" borderId="6" xfId="0" applyNumberFormat="1" applyFont="1" applyFill="1" applyBorder="1" applyAlignment="1" applyProtection="1">
      <alignment horizontal="center" vertical="center"/>
      <protection locked="0"/>
    </xf>
    <xf numFmtId="0" fontId="0" fillId="0" borderId="1" xfId="0" applyFont="1" applyFill="1" applyBorder="1" applyProtection="1">
      <alignment vertical="center"/>
      <protection locked="0"/>
    </xf>
    <xf numFmtId="0" fontId="17"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shrinkToFit="1"/>
      <protection locked="0"/>
    </xf>
    <xf numFmtId="0" fontId="17" fillId="0" borderId="1" xfId="0" applyFont="1" applyFill="1" applyBorder="1" applyAlignment="1" applyProtection="1">
      <alignment horizontal="center" vertical="center"/>
      <protection locked="0"/>
    </xf>
    <xf numFmtId="179" fontId="48" fillId="0" borderId="6" xfId="0" applyNumberFormat="1" applyFont="1" applyFill="1" applyBorder="1" applyAlignment="1" applyProtection="1">
      <alignment horizontal="center" vertical="center" wrapText="1" shrinkToFit="1"/>
      <protection locked="0"/>
    </xf>
    <xf numFmtId="179" fontId="48" fillId="0" borderId="1" xfId="0" applyNumberFormat="1" applyFont="1" applyFill="1" applyBorder="1" applyAlignment="1" applyProtection="1">
      <alignment horizontal="center" vertical="center" wrapText="1" shrinkToFit="1"/>
      <protection locked="0"/>
    </xf>
    <xf numFmtId="180" fontId="48" fillId="0" borderId="1" xfId="0" applyNumberFormat="1" applyFont="1" applyFill="1" applyBorder="1" applyAlignment="1" applyProtection="1">
      <alignment horizontal="center" vertical="center" wrapText="1"/>
      <protection locked="0"/>
    </xf>
    <xf numFmtId="0" fontId="118" fillId="0" borderId="6" xfId="0" applyFont="1" applyFill="1" applyBorder="1" applyAlignment="1" applyProtection="1">
      <alignment vertical="center" wrapText="1"/>
      <protection locked="0"/>
    </xf>
    <xf numFmtId="180" fontId="48" fillId="0" borderId="6" xfId="0" applyNumberFormat="1" applyFont="1" applyFill="1" applyBorder="1" applyAlignment="1" applyProtection="1">
      <alignment horizontal="center" vertical="center" wrapText="1"/>
      <protection locked="0"/>
    </xf>
    <xf numFmtId="180" fontId="119" fillId="0" borderId="1" xfId="0" applyNumberFormat="1" applyFont="1" applyFill="1" applyBorder="1" applyAlignment="1" applyProtection="1">
      <alignment horizontal="center" vertical="center" wrapText="1"/>
      <protection locked="0"/>
    </xf>
    <xf numFmtId="180" fontId="119" fillId="0" borderId="3" xfId="0" applyNumberFormat="1" applyFont="1" applyFill="1" applyBorder="1" applyAlignment="1" applyProtection="1">
      <alignment horizontal="center" vertical="center" wrapText="1"/>
      <protection locked="0"/>
    </xf>
    <xf numFmtId="0" fontId="17" fillId="0" borderId="6" xfId="0" applyNumberFormat="1"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protection locked="0"/>
    </xf>
    <xf numFmtId="182" fontId="17" fillId="0" borderId="1" xfId="0" applyNumberFormat="1" applyFont="1" applyFill="1" applyBorder="1" applyAlignment="1" applyProtection="1">
      <alignment horizontal="center" vertical="center" wrapText="1" shrinkToFit="1"/>
      <protection locked="0"/>
    </xf>
    <xf numFmtId="181" fontId="17" fillId="0" borderId="1" xfId="0" applyNumberFormat="1" applyFont="1" applyFill="1" applyBorder="1" applyAlignment="1" applyProtection="1">
      <alignment horizontal="center" vertical="center"/>
      <protection locked="0"/>
    </xf>
    <xf numFmtId="0" fontId="17" fillId="0" borderId="6" xfId="0" applyNumberFormat="1" applyFont="1" applyFill="1" applyBorder="1" applyAlignment="1" applyProtection="1">
      <alignment horizontal="center" vertical="center"/>
      <protection locked="0"/>
    </xf>
    <xf numFmtId="0" fontId="17" fillId="0" borderId="6" xfId="0" applyFont="1" applyFill="1" applyBorder="1" applyAlignment="1" applyProtection="1">
      <alignment horizontal="center" vertical="center" wrapText="1" shrinkToFit="1"/>
      <protection locked="0"/>
    </xf>
    <xf numFmtId="0" fontId="17" fillId="0" borderId="1" xfId="0" applyNumberFormat="1" applyFont="1" applyFill="1" applyBorder="1" applyAlignment="1" applyProtection="1">
      <alignment horizontal="center" vertical="center"/>
      <protection locked="0"/>
    </xf>
    <xf numFmtId="0" fontId="1" fillId="0" borderId="6" xfId="0" applyNumberFormat="1" applyFont="1" applyFill="1" applyBorder="1" applyAlignment="1" applyProtection="1">
      <alignment horizontal="center" vertical="center" wrapText="1"/>
      <protection locked="0"/>
    </xf>
    <xf numFmtId="0" fontId="120" fillId="0" borderId="1" xfId="0" applyNumberFormat="1" applyFont="1" applyFill="1" applyBorder="1" applyAlignment="1" applyProtection="1">
      <alignment horizontal="center" vertical="center" wrapText="1" shrinkToFit="1"/>
      <protection locked="0"/>
    </xf>
    <xf numFmtId="0" fontId="77" fillId="0" borderId="6" xfId="0" applyNumberFormat="1" applyFont="1" applyFill="1" applyBorder="1" applyAlignment="1" applyProtection="1">
      <alignment horizontal="center" vertical="center"/>
      <protection locked="0"/>
    </xf>
    <xf numFmtId="0" fontId="48" fillId="0" borderId="1" xfId="0" applyNumberFormat="1" applyFont="1" applyFill="1" applyBorder="1" applyAlignment="1" applyProtection="1">
      <alignment horizontal="center" vertical="center" wrapText="1" shrinkToFit="1"/>
      <protection locked="0"/>
    </xf>
    <xf numFmtId="180" fontId="1" fillId="0" borderId="7" xfId="0" applyNumberFormat="1" applyFont="1" applyFill="1" applyBorder="1" applyAlignment="1" applyProtection="1">
      <alignment horizontal="center" vertical="center" wrapText="1"/>
      <protection locked="0"/>
    </xf>
    <xf numFmtId="0" fontId="48" fillId="0" borderId="6" xfId="0" applyNumberFormat="1" applyFont="1" applyFill="1" applyBorder="1" applyAlignment="1" applyProtection="1">
      <alignment horizontal="center" vertical="center" wrapText="1" shrinkToFit="1"/>
      <protection locked="0"/>
    </xf>
    <xf numFmtId="183" fontId="1" fillId="0" borderId="7" xfId="0" applyNumberFormat="1" applyFont="1" applyFill="1" applyBorder="1" applyAlignment="1" applyProtection="1">
      <alignment horizontal="center" vertical="center" wrapText="1"/>
      <protection locked="0"/>
    </xf>
    <xf numFmtId="0" fontId="17" fillId="0" borderId="7" xfId="0" applyNumberFormat="1" applyFont="1" applyFill="1" applyBorder="1" applyAlignment="1" applyProtection="1">
      <alignment horizontal="center" vertical="center"/>
      <protection locked="0"/>
    </xf>
    <xf numFmtId="180" fontId="1" fillId="0" borderId="6" xfId="0" applyNumberFormat="1" applyFont="1" applyFill="1" applyBorder="1" applyAlignment="1" applyProtection="1">
      <alignment horizontal="center" vertical="center" wrapText="1"/>
      <protection locked="0"/>
    </xf>
    <xf numFmtId="183" fontId="7" fillId="0" borderId="6" xfId="0" applyNumberFormat="1" applyFont="1" applyFill="1" applyBorder="1" applyAlignment="1" applyProtection="1">
      <alignment horizontal="center" vertical="center"/>
      <protection locked="0"/>
    </xf>
    <xf numFmtId="183" fontId="6" fillId="0" borderId="1" xfId="0" applyNumberFormat="1" applyFont="1" applyFill="1" applyBorder="1" applyAlignment="1" applyProtection="1">
      <alignment horizontal="center" vertical="center" wrapText="1" shrinkToFit="1"/>
      <protection locked="0"/>
    </xf>
    <xf numFmtId="183" fontId="6" fillId="0" borderId="6" xfId="0" applyNumberFormat="1" applyFont="1" applyFill="1" applyBorder="1" applyAlignment="1" applyProtection="1">
      <alignment horizontal="center" vertical="center" wrapText="1" shrinkToFit="1"/>
      <protection locked="0"/>
    </xf>
    <xf numFmtId="179" fontId="121" fillId="0" borderId="6" xfId="0" applyNumberFormat="1" applyFont="1" applyFill="1" applyBorder="1" applyAlignment="1" applyProtection="1">
      <alignment horizontal="center" vertical="center" shrinkToFit="1"/>
    </xf>
    <xf numFmtId="0" fontId="122" fillId="0" borderId="6" xfId="0" applyFont="1" applyFill="1" applyBorder="1" applyAlignment="1" applyProtection="1">
      <alignment horizontal="center" vertical="center" wrapText="1"/>
      <protection locked="0"/>
    </xf>
    <xf numFmtId="180" fontId="123" fillId="0" borderId="6" xfId="0" applyNumberFormat="1" applyFont="1" applyFill="1" applyBorder="1" applyAlignment="1" applyProtection="1">
      <alignment horizontal="center" vertical="center" wrapText="1"/>
      <protection locked="0"/>
    </xf>
    <xf numFmtId="0" fontId="122" fillId="0" borderId="6" xfId="0" applyNumberFormat="1" applyFont="1" applyFill="1" applyBorder="1" applyAlignment="1" applyProtection="1">
      <alignment horizontal="center" vertical="center"/>
      <protection locked="0"/>
    </xf>
    <xf numFmtId="0" fontId="120" fillId="0" borderId="1" xfId="0" applyFont="1" applyFill="1" applyBorder="1" applyAlignment="1" applyProtection="1">
      <alignment horizontal="center" vertical="center" wrapText="1"/>
      <protection locked="0"/>
    </xf>
    <xf numFmtId="0" fontId="123" fillId="0" borderId="1" xfId="0" applyFont="1" applyFill="1" applyBorder="1" applyAlignment="1" applyProtection="1">
      <alignment horizontal="center" vertical="center" wrapText="1"/>
      <protection locked="0"/>
    </xf>
    <xf numFmtId="0" fontId="123" fillId="0" borderId="1" xfId="0" applyFont="1" applyFill="1" applyBorder="1" applyAlignment="1" applyProtection="1">
      <alignment horizontal="center" vertical="center" wrapText="1" shrinkToFit="1"/>
      <protection locked="0"/>
    </xf>
    <xf numFmtId="0" fontId="123" fillId="0" borderId="1" xfId="0" applyFont="1" applyFill="1" applyBorder="1" applyAlignment="1" applyProtection="1">
      <alignment horizontal="center" vertical="center"/>
      <protection locked="0"/>
    </xf>
    <xf numFmtId="179" fontId="120" fillId="0" borderId="6" xfId="0" applyNumberFormat="1" applyFont="1" applyFill="1" applyBorder="1" applyAlignment="1" applyProtection="1">
      <alignment horizontal="center" vertical="center" wrapText="1" shrinkToFit="1"/>
      <protection locked="0"/>
    </xf>
    <xf numFmtId="179" fontId="120" fillId="0" borderId="1" xfId="0" applyNumberFormat="1" applyFont="1" applyFill="1" applyBorder="1" applyAlignment="1" applyProtection="1">
      <alignment horizontal="center" vertical="center" wrapText="1" shrinkToFit="1"/>
      <protection locked="0"/>
    </xf>
    <xf numFmtId="180" fontId="120" fillId="0" borderId="1" xfId="0" applyNumberFormat="1" applyFont="1" applyFill="1" applyBorder="1" applyAlignment="1" applyProtection="1">
      <alignment horizontal="center" vertical="center" wrapText="1"/>
      <protection locked="0"/>
    </xf>
    <xf numFmtId="0" fontId="124" fillId="0" borderId="6" xfId="0" applyFont="1" applyFill="1" applyBorder="1" applyAlignment="1" applyProtection="1">
      <alignment vertical="center" wrapText="1"/>
      <protection locked="0"/>
    </xf>
    <xf numFmtId="180" fontId="125" fillId="0" borderId="3" xfId="0" applyNumberFormat="1" applyFont="1" applyFill="1" applyBorder="1" applyAlignment="1" applyProtection="1">
      <alignment horizontal="center" vertical="center" wrapText="1"/>
      <protection locked="0"/>
    </xf>
    <xf numFmtId="0" fontId="123" fillId="0" borderId="6" xfId="0" applyNumberFormat="1" applyFont="1" applyFill="1" applyBorder="1" applyAlignment="1" applyProtection="1">
      <alignment horizontal="center" vertical="center" wrapText="1"/>
      <protection locked="0"/>
    </xf>
    <xf numFmtId="0" fontId="122" fillId="0" borderId="1" xfId="0" applyFont="1" applyFill="1" applyBorder="1" applyAlignment="1" applyProtection="1">
      <alignment horizontal="center" vertical="center"/>
      <protection locked="0"/>
    </xf>
    <xf numFmtId="182" fontId="123" fillId="0" borderId="1" xfId="0" applyNumberFormat="1" applyFont="1" applyFill="1" applyBorder="1" applyAlignment="1" applyProtection="1">
      <alignment horizontal="center" vertical="center" wrapText="1" shrinkToFit="1"/>
      <protection locked="0"/>
    </xf>
    <xf numFmtId="181" fontId="123" fillId="0" borderId="1" xfId="0" applyNumberFormat="1" applyFont="1" applyFill="1" applyBorder="1" applyAlignment="1" applyProtection="1">
      <alignment horizontal="center" vertical="center"/>
      <protection locked="0"/>
    </xf>
    <xf numFmtId="0" fontId="123" fillId="0" borderId="6" xfId="0" applyNumberFormat="1" applyFont="1" applyFill="1" applyBorder="1" applyAlignment="1" applyProtection="1">
      <alignment horizontal="center" vertical="center"/>
      <protection locked="0"/>
    </xf>
    <xf numFmtId="0" fontId="123" fillId="0" borderId="1" xfId="0" applyNumberFormat="1" applyFont="1" applyFill="1" applyBorder="1" applyAlignment="1" applyProtection="1">
      <alignment horizontal="center" vertical="center"/>
      <protection locked="0"/>
    </xf>
    <xf numFmtId="0" fontId="122" fillId="0" borderId="6" xfId="0" applyNumberFormat="1" applyFont="1" applyFill="1" applyBorder="1" applyAlignment="1" applyProtection="1">
      <alignment horizontal="center" vertical="center" wrapText="1"/>
      <protection locked="0"/>
    </xf>
    <xf numFmtId="0" fontId="122" fillId="0" borderId="1" xfId="0" applyFont="1" applyFill="1" applyBorder="1" applyAlignment="1">
      <alignment horizontal="center" vertical="center" wrapText="1" shrinkToFit="1"/>
    </xf>
    <xf numFmtId="183" fontId="122" fillId="0" borderId="6" xfId="0" applyNumberFormat="1" applyFont="1" applyFill="1" applyBorder="1" applyAlignment="1" applyProtection="1">
      <alignment horizontal="center" vertical="center" wrapText="1"/>
      <protection locked="0"/>
    </xf>
    <xf numFmtId="180" fontId="122" fillId="0" borderId="7" xfId="0" applyNumberFormat="1" applyFont="1" applyFill="1" applyBorder="1" applyAlignment="1" applyProtection="1">
      <alignment horizontal="center" vertical="center" wrapText="1"/>
      <protection locked="0"/>
    </xf>
    <xf numFmtId="0" fontId="123" fillId="0" borderId="7" xfId="0" applyNumberFormat="1" applyFont="1" applyFill="1" applyBorder="1" applyAlignment="1" applyProtection="1">
      <alignment horizontal="center" vertical="center"/>
      <protection locked="0"/>
    </xf>
    <xf numFmtId="180" fontId="122" fillId="0" borderId="6" xfId="0" applyNumberFormat="1" applyFont="1" applyFill="1" applyBorder="1" applyAlignment="1" applyProtection="1">
      <alignment horizontal="center" vertical="center" wrapText="1"/>
      <protection locked="0"/>
    </xf>
    <xf numFmtId="183" fontId="126" fillId="0" borderId="6" xfId="0" applyNumberFormat="1" applyFont="1" applyFill="1" applyBorder="1" applyAlignment="1" applyProtection="1">
      <alignment horizontal="center" vertical="center"/>
      <protection locked="0"/>
    </xf>
    <xf numFmtId="183" fontId="127" fillId="0" borderId="1" xfId="0" applyNumberFormat="1" applyFont="1" applyFill="1" applyBorder="1" applyAlignment="1" applyProtection="1">
      <alignment horizontal="center" vertical="center" wrapText="1" shrinkToFit="1"/>
      <protection locked="0"/>
    </xf>
    <xf numFmtId="183" fontId="127" fillId="0" borderId="6" xfId="0" applyNumberFormat="1" applyFont="1" applyFill="1" applyBorder="1" applyAlignment="1" applyProtection="1">
      <alignment horizontal="center" vertical="center" wrapText="1" shrinkToFit="1"/>
      <protection locked="0"/>
    </xf>
    <xf numFmtId="183" fontId="126" fillId="0" borderId="0" xfId="0" applyNumberFormat="1" applyFont="1" applyFill="1" applyAlignment="1" applyProtection="1">
      <alignment horizontal="center" vertical="center"/>
      <protection locked="0"/>
    </xf>
    <xf numFmtId="0" fontId="122" fillId="0" borderId="1" xfId="0" applyFont="1" applyFill="1" applyBorder="1" applyAlignment="1" applyProtection="1">
      <alignment horizontal="center" vertical="center" wrapText="1"/>
      <protection locked="0"/>
    </xf>
    <xf numFmtId="180" fontId="123" fillId="0" borderId="1" xfId="0" applyNumberFormat="1" applyFont="1" applyFill="1" applyBorder="1" applyAlignment="1" applyProtection="1">
      <alignment horizontal="center" vertical="center" wrapText="1"/>
      <protection locked="0"/>
    </xf>
    <xf numFmtId="0" fontId="122" fillId="0" borderId="1" xfId="0" applyNumberFormat="1" applyFont="1" applyFill="1" applyBorder="1" applyAlignment="1" applyProtection="1">
      <alignment horizontal="center" vertical="center"/>
      <protection locked="0"/>
    </xf>
    <xf numFmtId="0" fontId="128" fillId="0" borderId="1" xfId="0" applyFont="1" applyFill="1" applyBorder="1" applyAlignment="1" applyProtection="1">
      <alignment horizontal="center" vertical="center" wrapText="1"/>
      <protection locked="0"/>
    </xf>
    <xf numFmtId="180" fontId="125" fillId="0" borderId="1" xfId="0" applyNumberFormat="1" applyFont="1" applyFill="1" applyBorder="1" applyAlignment="1" applyProtection="1">
      <alignment horizontal="center" vertical="center" wrapText="1"/>
      <protection locked="0"/>
    </xf>
    <xf numFmtId="179" fontId="121" fillId="0" borderId="1" xfId="0" applyNumberFormat="1" applyFont="1" applyFill="1" applyBorder="1" applyAlignment="1" applyProtection="1">
      <alignment horizontal="center" vertical="center" shrinkToFit="1"/>
    </xf>
    <xf numFmtId="0" fontId="124" fillId="0" borderId="1" xfId="0" applyFont="1" applyFill="1" applyBorder="1" applyAlignment="1" applyProtection="1">
      <alignment vertical="center" wrapText="1"/>
      <protection locked="0"/>
    </xf>
    <xf numFmtId="0" fontId="123" fillId="0" borderId="1" xfId="0" applyNumberFormat="1" applyFont="1" applyFill="1" applyBorder="1" applyAlignment="1" applyProtection="1">
      <alignment horizontal="center" vertical="center" wrapText="1"/>
      <protection locked="0"/>
    </xf>
    <xf numFmtId="0" fontId="122" fillId="0" borderId="1" xfId="0" applyNumberFormat="1" applyFont="1" applyFill="1" applyBorder="1" applyAlignment="1" applyProtection="1">
      <alignment horizontal="center" vertical="center" wrapText="1"/>
      <protection locked="0"/>
    </xf>
    <xf numFmtId="0" fontId="120" fillId="0" borderId="6" xfId="0" applyNumberFormat="1" applyFont="1" applyFill="1" applyBorder="1" applyAlignment="1" applyProtection="1">
      <alignment horizontal="center" vertical="center" wrapText="1" shrinkToFit="1"/>
      <protection locked="0"/>
    </xf>
    <xf numFmtId="0" fontId="128" fillId="0" borderId="1" xfId="0" applyNumberFormat="1" applyFont="1" applyFill="1" applyBorder="1" applyAlignment="1" applyProtection="1">
      <alignment horizontal="center" vertical="center"/>
      <protection locked="0"/>
    </xf>
    <xf numFmtId="180" fontId="1" fillId="0" borderId="1" xfId="0" applyNumberFormat="1" applyFont="1" applyFill="1" applyBorder="1" applyAlignment="1" applyProtection="1">
      <alignment horizontal="center" vertical="center" wrapText="1"/>
      <protection locked="0"/>
    </xf>
    <xf numFmtId="183" fontId="122" fillId="0" borderId="1" xfId="0" applyNumberFormat="1" applyFont="1" applyFill="1" applyBorder="1" applyAlignment="1" applyProtection="1">
      <alignment horizontal="center" vertical="center" wrapText="1"/>
      <protection locked="0"/>
    </xf>
    <xf numFmtId="180" fontId="122" fillId="0" borderId="1" xfId="0" applyNumberFormat="1" applyFont="1" applyFill="1" applyBorder="1" applyAlignment="1" applyProtection="1">
      <alignment horizontal="center" vertical="center" wrapText="1"/>
      <protection locked="0"/>
    </xf>
    <xf numFmtId="183" fontId="126" fillId="0" borderId="1" xfId="0" applyNumberFormat="1" applyFont="1" applyFill="1" applyBorder="1" applyAlignment="1" applyProtection="1">
      <alignment horizontal="center" vertical="center"/>
      <protection locked="0"/>
    </xf>
    <xf numFmtId="180" fontId="125" fillId="0" borderId="8" xfId="0" applyNumberFormat="1" applyFont="1" applyFill="1" applyBorder="1" applyAlignment="1" applyProtection="1">
      <alignment horizontal="center" vertical="center" wrapText="1"/>
      <protection locked="0"/>
    </xf>
    <xf numFmtId="0" fontId="128" fillId="0" borderId="6" xfId="0" applyNumberFormat="1" applyFont="1" applyFill="1" applyBorder="1" applyAlignment="1" applyProtection="1">
      <alignment horizontal="center" vertical="center"/>
      <protection locked="0"/>
    </xf>
    <xf numFmtId="183" fontId="122" fillId="0" borderId="7" xfId="0" applyNumberFormat="1" applyFont="1" applyFill="1" applyBorder="1" applyAlignment="1" applyProtection="1">
      <alignment horizontal="center" vertical="center" wrapText="1"/>
      <protection locked="0"/>
    </xf>
    <xf numFmtId="179" fontId="121" fillId="0" borderId="2" xfId="0" applyNumberFormat="1" applyFont="1" applyFill="1" applyBorder="1" applyAlignment="1" applyProtection="1">
      <alignment horizontal="center" vertical="center" shrinkToFit="1"/>
    </xf>
    <xf numFmtId="0" fontId="122" fillId="0" borderId="2" xfId="0" applyFont="1" applyFill="1" applyBorder="1" applyAlignment="1" applyProtection="1">
      <alignment horizontal="center" vertical="center" wrapText="1"/>
      <protection locked="0"/>
    </xf>
    <xf numFmtId="180" fontId="123" fillId="0" borderId="17" xfId="0" applyNumberFormat="1" applyFont="1" applyFill="1" applyBorder="1" applyAlignment="1" applyProtection="1">
      <alignment horizontal="center" vertical="center" wrapText="1"/>
      <protection locked="0"/>
    </xf>
    <xf numFmtId="0" fontId="122" fillId="0" borderId="2" xfId="0" applyNumberFormat="1" applyFont="1" applyFill="1" applyBorder="1" applyAlignment="1" applyProtection="1">
      <alignment horizontal="center" vertical="center"/>
      <protection locked="0"/>
    </xf>
    <xf numFmtId="0" fontId="122" fillId="0" borderId="0" xfId="0" applyFont="1" applyFill="1" applyAlignment="1" applyProtection="1">
      <alignment horizontal="center" vertical="center" wrapText="1"/>
      <protection locked="0"/>
    </xf>
    <xf numFmtId="0" fontId="101" fillId="0" borderId="2" xfId="0" applyFont="1" applyFill="1" applyBorder="1" applyProtection="1">
      <alignment vertical="center"/>
      <protection locked="0"/>
    </xf>
    <xf numFmtId="179" fontId="120" fillId="0" borderId="2" xfId="0" applyNumberFormat="1" applyFont="1" applyFill="1" applyBorder="1" applyAlignment="1" applyProtection="1">
      <alignment horizontal="center" vertical="center" wrapText="1" shrinkToFit="1"/>
      <protection locked="0"/>
    </xf>
    <xf numFmtId="180" fontId="120" fillId="0" borderId="2" xfId="0" applyNumberFormat="1" applyFont="1" applyFill="1" applyBorder="1" applyAlignment="1" applyProtection="1">
      <alignment horizontal="center" vertical="center" wrapText="1"/>
      <protection locked="0"/>
    </xf>
    <xf numFmtId="0" fontId="124" fillId="0" borderId="2" xfId="0" applyFont="1" applyFill="1" applyBorder="1" applyAlignment="1" applyProtection="1">
      <alignment vertical="center" wrapText="1"/>
      <protection locked="0"/>
    </xf>
    <xf numFmtId="0" fontId="123" fillId="0" borderId="2" xfId="0" applyNumberFormat="1" applyFont="1" applyFill="1" applyBorder="1" applyAlignment="1" applyProtection="1">
      <alignment horizontal="center" vertical="center" wrapText="1"/>
      <protection locked="0"/>
    </xf>
    <xf numFmtId="0" fontId="122" fillId="0" borderId="5" xfId="0" applyFont="1" applyFill="1" applyBorder="1" applyAlignment="1" applyProtection="1">
      <alignment horizontal="center" vertical="center"/>
      <protection locked="0"/>
    </xf>
    <xf numFmtId="0" fontId="123" fillId="0" borderId="2" xfId="0" applyNumberFormat="1" applyFont="1" applyFill="1" applyBorder="1" applyAlignment="1" applyProtection="1">
      <alignment horizontal="center" vertical="center"/>
      <protection locked="0"/>
    </xf>
    <xf numFmtId="0" fontId="123" fillId="0" borderId="17" xfId="0" applyFont="1" applyFill="1" applyBorder="1" applyAlignment="1" applyProtection="1">
      <alignment horizontal="center" vertical="center" wrapText="1" shrinkToFit="1"/>
      <protection locked="0"/>
    </xf>
    <xf numFmtId="0" fontId="122" fillId="0" borderId="2" xfId="0" applyNumberFormat="1" applyFont="1" applyFill="1" applyBorder="1" applyAlignment="1" applyProtection="1">
      <alignment horizontal="center" vertical="center" wrapText="1"/>
      <protection locked="0"/>
    </xf>
    <xf numFmtId="0" fontId="128" fillId="0" borderId="2" xfId="0" applyNumberFormat="1" applyFont="1" applyFill="1" applyBorder="1" applyAlignment="1" applyProtection="1">
      <alignment horizontal="center" vertical="center"/>
      <protection locked="0"/>
    </xf>
    <xf numFmtId="0" fontId="123" fillId="0" borderId="8" xfId="0" applyFont="1" applyFill="1" applyBorder="1" applyAlignment="1" applyProtection="1">
      <alignment horizontal="center" vertical="center"/>
      <protection locked="0"/>
    </xf>
    <xf numFmtId="180" fontId="1" fillId="2" borderId="5" xfId="0" applyNumberFormat="1" applyFont="1" applyFill="1" applyBorder="1" applyAlignment="1" applyProtection="1">
      <alignment horizontal="center" vertical="center" wrapText="1"/>
      <protection locked="0"/>
    </xf>
    <xf numFmtId="183" fontId="122" fillId="0" borderId="17" xfId="0" applyNumberFormat="1" applyFont="1" applyFill="1" applyBorder="1" applyAlignment="1" applyProtection="1">
      <alignment horizontal="center" vertical="center" wrapText="1"/>
      <protection locked="0"/>
    </xf>
    <xf numFmtId="183" fontId="122" fillId="0" borderId="5" xfId="0" applyNumberFormat="1" applyFont="1" applyFill="1" applyBorder="1" applyAlignment="1" applyProtection="1">
      <alignment horizontal="center" vertical="center" wrapText="1"/>
      <protection locked="0"/>
    </xf>
    <xf numFmtId="180" fontId="122" fillId="0" borderId="5" xfId="0" applyNumberFormat="1" applyFont="1" applyFill="1" applyBorder="1" applyAlignment="1" applyProtection="1">
      <alignment horizontal="center" vertical="center" wrapText="1"/>
      <protection locked="0"/>
    </xf>
    <xf numFmtId="0" fontId="123" fillId="0" borderId="5" xfId="0" applyNumberFormat="1" applyFont="1" applyFill="1" applyBorder="1" applyAlignment="1" applyProtection="1">
      <alignment horizontal="center" vertical="center"/>
      <protection locked="0"/>
    </xf>
    <xf numFmtId="180" fontId="122" fillId="0" borderId="2" xfId="0" applyNumberFormat="1" applyFont="1" applyFill="1" applyBorder="1" applyAlignment="1" applyProtection="1">
      <alignment horizontal="center" vertical="center" wrapText="1"/>
      <protection locked="0"/>
    </xf>
    <xf numFmtId="183" fontId="126" fillId="0" borderId="2" xfId="0" applyNumberFormat="1" applyFont="1" applyFill="1" applyBorder="1" applyAlignment="1" applyProtection="1">
      <alignment horizontal="center" vertical="center"/>
      <protection locked="0"/>
    </xf>
    <xf numFmtId="183" fontId="127" fillId="0" borderId="2" xfId="0" applyNumberFormat="1" applyFont="1" applyFill="1" applyBorder="1" applyAlignment="1" applyProtection="1">
      <alignment horizontal="center" vertical="center" wrapText="1" shrinkToFit="1"/>
      <protection locked="0"/>
    </xf>
    <xf numFmtId="183" fontId="127" fillId="0" borderId="0" xfId="0" applyNumberFormat="1" applyFont="1" applyFill="1" applyAlignment="1" applyProtection="1">
      <alignment horizontal="center" vertical="center" wrapText="1" shrinkToFit="1"/>
      <protection locked="0"/>
    </xf>
    <xf numFmtId="183" fontId="126" fillId="0" borderId="17" xfId="0" applyNumberFormat="1" applyFont="1" applyFill="1" applyBorder="1" applyAlignment="1" applyProtection="1">
      <alignment horizontal="center" vertical="center"/>
      <protection locked="0"/>
    </xf>
    <xf numFmtId="0" fontId="128" fillId="0" borderId="6" xfId="0" applyFont="1" applyFill="1" applyBorder="1" applyAlignment="1" applyProtection="1">
      <alignment horizontal="center" vertical="center" wrapText="1"/>
      <protection locked="0"/>
    </xf>
    <xf numFmtId="0" fontId="123" fillId="0" borderId="0" xfId="0" applyFont="1" applyFill="1" applyAlignment="1" applyProtection="1">
      <alignment horizontal="center" vertical="center" wrapText="1" shrinkToFit="1"/>
      <protection locked="0"/>
    </xf>
    <xf numFmtId="0" fontId="123" fillId="0" borderId="6" xfId="0" applyFont="1" applyFill="1" applyBorder="1" applyAlignment="1" applyProtection="1">
      <alignment horizontal="center" vertical="center"/>
      <protection locked="0"/>
    </xf>
    <xf numFmtId="180" fontId="129" fillId="0" borderId="3" xfId="0" applyNumberFormat="1" applyFont="1" applyFill="1" applyBorder="1" applyAlignment="1" applyProtection="1">
      <alignment horizontal="center" vertical="center" wrapText="1"/>
      <protection locked="0"/>
    </xf>
    <xf numFmtId="0" fontId="123" fillId="0" borderId="6" xfId="0" applyFont="1" applyFill="1" applyBorder="1" applyAlignment="1" applyProtection="1">
      <alignment horizontal="center" vertical="center" wrapText="1" shrinkToFit="1"/>
      <protection locked="0"/>
    </xf>
    <xf numFmtId="0" fontId="101" fillId="0" borderId="1" xfId="0" applyFont="1" applyFill="1" applyBorder="1" applyAlignment="1" applyProtection="1">
      <alignment vertical="center" wrapText="1"/>
      <protection locked="0"/>
    </xf>
    <xf numFmtId="0" fontId="130" fillId="0" borderId="6" xfId="0" applyNumberFormat="1" applyFont="1" applyFill="1" applyBorder="1" applyAlignment="1" applyProtection="1">
      <alignment horizontal="center" vertical="center"/>
      <protection locked="0"/>
    </xf>
    <xf numFmtId="0" fontId="122" fillId="4" borderId="6" xfId="0" applyNumberFormat="1" applyFont="1" applyFill="1" applyBorder="1" applyAlignment="1" applyProtection="1">
      <alignment horizontal="center" vertical="center"/>
      <protection locked="0"/>
    </xf>
    <xf numFmtId="180" fontId="131" fillId="0" borderId="1" xfId="0" applyNumberFormat="1" applyFont="1" applyFill="1" applyBorder="1" applyAlignment="1" applyProtection="1">
      <alignment horizontal="center" vertical="center" wrapText="1" shrinkToFit="1"/>
      <protection locked="0"/>
    </xf>
    <xf numFmtId="180" fontId="129" fillId="0" borderId="1" xfId="0" applyNumberFormat="1" applyFont="1" applyFill="1" applyBorder="1" applyAlignment="1" applyProtection="1">
      <alignment horizontal="center" vertical="center" wrapText="1"/>
      <protection locked="0"/>
    </xf>
    <xf numFmtId="0" fontId="46" fillId="0" borderId="1" xfId="0" applyFont="1" applyFill="1" applyBorder="1" applyAlignment="1">
      <alignment horizontal="center" vertical="center" wrapText="1"/>
    </xf>
    <xf numFmtId="0" fontId="46" fillId="0" borderId="1" xfId="0" applyFont="1" applyFill="1" applyBorder="1" applyAlignment="1">
      <alignment horizontal="center" vertical="center" wrapText="1" shrinkToFit="1"/>
    </xf>
    <xf numFmtId="0" fontId="48" fillId="0" borderId="1" xfId="0" applyFont="1" applyFill="1" applyBorder="1" applyAlignment="1" applyProtection="1">
      <alignment horizontal="center" vertical="center" wrapText="1"/>
      <protection locked="0"/>
    </xf>
    <xf numFmtId="180" fontId="119" fillId="0" borderId="8" xfId="0" applyNumberFormat="1" applyFont="1" applyFill="1" applyBorder="1" applyAlignment="1" applyProtection="1">
      <alignment horizontal="center" vertical="center" wrapText="1"/>
      <protection locked="0"/>
    </xf>
    <xf numFmtId="0" fontId="58" fillId="0" borderId="6" xfId="0" applyNumberFormat="1" applyFont="1" applyFill="1" applyBorder="1" applyAlignment="1" applyProtection="1">
      <alignment horizontal="center" vertical="center"/>
      <protection locked="0"/>
    </xf>
    <xf numFmtId="180" fontId="125" fillId="0" borderId="2" xfId="0" applyNumberFormat="1" applyFont="1" applyFill="1" applyBorder="1" applyAlignment="1" applyProtection="1">
      <alignment horizontal="center" vertical="center" wrapText="1"/>
      <protection locked="0"/>
    </xf>
    <xf numFmtId="0" fontId="122" fillId="0" borderId="0" xfId="0" applyFont="1" applyFill="1" applyAlignment="1" applyProtection="1">
      <alignment horizontal="center" vertical="center"/>
      <protection locked="0"/>
    </xf>
    <xf numFmtId="0" fontId="123" fillId="0" borderId="7" xfId="0" applyFont="1" applyFill="1" applyBorder="1" applyAlignment="1" applyProtection="1">
      <alignment horizontal="center" vertical="center"/>
      <protection locked="0"/>
    </xf>
    <xf numFmtId="0" fontId="122" fillId="0" borderId="1" xfId="0" applyFont="1" applyFill="1" applyBorder="1" applyAlignment="1" applyProtection="1">
      <alignment horizontal="center" vertical="center" wrapText="1" shrinkToFit="1"/>
      <protection locked="0"/>
    </xf>
    <xf numFmtId="0" fontId="60" fillId="0" borderId="6" xfId="0" applyFont="1" applyFill="1" applyBorder="1" applyAlignment="1" applyProtection="1">
      <alignment horizontal="center" vertical="center" wrapText="1"/>
      <protection locked="0"/>
    </xf>
    <xf numFmtId="180" fontId="113" fillId="0" borderId="6" xfId="0" applyNumberFormat="1" applyFont="1" applyFill="1" applyBorder="1" applyAlignment="1" applyProtection="1">
      <alignment horizontal="center" vertical="center" wrapText="1"/>
      <protection locked="0"/>
    </xf>
    <xf numFmtId="179" fontId="115" fillId="0" borderId="6" xfId="0" applyNumberFormat="1" applyFont="1" applyFill="1" applyBorder="1" applyAlignment="1" applyProtection="1">
      <alignment horizontal="center" vertical="center" wrapText="1" shrinkToFit="1"/>
      <protection locked="0"/>
    </xf>
    <xf numFmtId="0" fontId="116" fillId="0" borderId="6" xfId="0" applyFont="1" applyFill="1" applyBorder="1" applyAlignment="1" applyProtection="1">
      <alignment vertical="center" wrapText="1"/>
      <protection locked="0"/>
    </xf>
    <xf numFmtId="180" fontId="132" fillId="0" borderId="3" xfId="0" applyNumberFormat="1" applyFont="1" applyFill="1" applyBorder="1" applyAlignment="1" applyProtection="1">
      <alignment horizontal="center" vertical="center" wrapText="1"/>
      <protection locked="0"/>
    </xf>
    <xf numFmtId="0" fontId="60" fillId="0" borderId="1" xfId="0" applyFont="1" applyFill="1" applyBorder="1" applyAlignment="1" applyProtection="1">
      <alignment horizontal="center" vertical="center" wrapText="1" shrinkToFit="1"/>
      <protection locked="0"/>
    </xf>
    <xf numFmtId="0" fontId="114" fillId="0" borderId="6" xfId="0" applyNumberFormat="1" applyFont="1" applyFill="1" applyBorder="1" applyAlignment="1" applyProtection="1">
      <alignment horizontal="center" vertical="center"/>
      <protection locked="0"/>
    </xf>
    <xf numFmtId="183" fontId="60" fillId="0" borderId="7" xfId="0" applyNumberFormat="1" applyFont="1" applyFill="1" applyBorder="1" applyAlignment="1" applyProtection="1">
      <alignment horizontal="center" vertical="center" wrapText="1"/>
      <protection locked="0"/>
    </xf>
    <xf numFmtId="0" fontId="113" fillId="0" borderId="2" xfId="0" applyNumberFormat="1" applyFont="1" applyFill="1" applyBorder="1" applyAlignment="1" applyProtection="1">
      <alignment horizontal="center" vertical="center"/>
      <protection locked="0"/>
    </xf>
    <xf numFmtId="180" fontId="120" fillId="0" borderId="1" xfId="0" applyNumberFormat="1" applyFont="1" applyFill="1" applyBorder="1" applyAlignment="1">
      <alignment horizontal="center" vertical="center" wrapText="1"/>
    </xf>
    <xf numFmtId="3" fontId="113" fillId="0" borderId="1" xfId="0" applyNumberFormat="1" applyFont="1" applyFill="1" applyBorder="1" applyAlignment="1" applyProtection="1">
      <alignment horizontal="center" vertical="center" wrapText="1"/>
      <protection locked="0"/>
    </xf>
    <xf numFmtId="180" fontId="133" fillId="0" borderId="1" xfId="0" applyNumberFormat="1" applyFont="1" applyFill="1" applyBorder="1" applyAlignment="1" applyProtection="1">
      <alignment horizontal="center" vertical="center" wrapText="1"/>
      <protection locked="0"/>
    </xf>
    <xf numFmtId="0" fontId="134" fillId="0" borderId="6" xfId="0" applyNumberFormat="1" applyFont="1" applyFill="1" applyBorder="1" applyAlignment="1" applyProtection="1">
      <alignment horizontal="center" vertical="center"/>
      <protection locked="0"/>
    </xf>
    <xf numFmtId="3" fontId="123" fillId="0" borderId="1" xfId="0" applyNumberFormat="1" applyFont="1" applyFill="1" applyBorder="1" applyAlignment="1" applyProtection="1">
      <alignment horizontal="center" vertical="center" wrapText="1"/>
      <protection locked="0"/>
    </xf>
    <xf numFmtId="0" fontId="123" fillId="3" borderId="6" xfId="0" applyNumberFormat="1" applyFont="1" applyFill="1" applyBorder="1" applyAlignment="1" applyProtection="1">
      <alignment horizontal="center" vertical="center" wrapText="1"/>
      <protection locked="0"/>
    </xf>
    <xf numFmtId="179" fontId="135" fillId="0" borderId="6" xfId="0" applyNumberFormat="1" applyFont="1" applyFill="1" applyBorder="1" applyAlignment="1" applyProtection="1">
      <alignment horizontal="center" vertical="center" shrinkToFit="1"/>
    </xf>
    <xf numFmtId="0" fontId="136" fillId="0" borderId="6" xfId="0" applyFont="1" applyFill="1" applyBorder="1" applyAlignment="1" applyProtection="1">
      <alignment horizontal="center" vertical="center" wrapText="1"/>
      <protection locked="0"/>
    </xf>
    <xf numFmtId="180" fontId="137" fillId="0" borderId="6" xfId="0" applyNumberFormat="1" applyFont="1" applyFill="1" applyBorder="1" applyAlignment="1" applyProtection="1">
      <alignment horizontal="center" vertical="center" wrapText="1"/>
      <protection locked="0"/>
    </xf>
    <xf numFmtId="0" fontId="136" fillId="0" borderId="6" xfId="0" applyNumberFormat="1" applyFont="1" applyFill="1" applyBorder="1" applyAlignment="1" applyProtection="1">
      <alignment horizontal="center" vertical="center"/>
      <protection locked="0"/>
    </xf>
    <xf numFmtId="0" fontId="102" fillId="0" borderId="1" xfId="0" applyFont="1" applyFill="1" applyBorder="1" applyProtection="1">
      <alignment vertical="center"/>
      <protection locked="0"/>
    </xf>
    <xf numFmtId="0" fontId="138" fillId="0" borderId="1" xfId="0" applyFont="1" applyFill="1" applyBorder="1" applyAlignment="1" applyProtection="1">
      <alignment horizontal="center" vertical="center" wrapText="1"/>
      <protection locked="0"/>
    </xf>
    <xf numFmtId="3" fontId="137" fillId="0" borderId="1" xfId="0" applyNumberFormat="1" applyFont="1" applyFill="1" applyBorder="1" applyAlignment="1" applyProtection="1">
      <alignment horizontal="center" vertical="center" wrapText="1"/>
      <protection locked="0"/>
    </xf>
    <xf numFmtId="0" fontId="137" fillId="0" borderId="1" xfId="0" applyFont="1" applyFill="1" applyBorder="1" applyAlignment="1" applyProtection="1">
      <alignment horizontal="center" vertical="center" wrapText="1" shrinkToFit="1"/>
      <protection locked="0"/>
    </xf>
    <xf numFmtId="0" fontId="137" fillId="0" borderId="1" xfId="0" applyFont="1" applyFill="1" applyBorder="1" applyAlignment="1" applyProtection="1">
      <alignment horizontal="center" vertical="center"/>
      <protection locked="0"/>
    </xf>
    <xf numFmtId="179" fontId="138" fillId="0" borderId="6" xfId="0" applyNumberFormat="1" applyFont="1" applyFill="1" applyBorder="1" applyAlignment="1" applyProtection="1">
      <alignment horizontal="center" vertical="center" wrapText="1" shrinkToFit="1"/>
      <protection locked="0"/>
    </xf>
    <xf numFmtId="180" fontId="138" fillId="0" borderId="1" xfId="0" applyNumberFormat="1" applyFont="1" applyFill="1" applyBorder="1" applyAlignment="1" applyProtection="1">
      <alignment horizontal="center" vertical="center" wrapText="1"/>
      <protection locked="0"/>
    </xf>
    <xf numFmtId="0" fontId="139" fillId="0" borderId="6" xfId="0" applyFont="1" applyFill="1" applyBorder="1" applyAlignment="1" applyProtection="1">
      <alignment vertical="center" wrapText="1"/>
      <protection locked="0"/>
    </xf>
    <xf numFmtId="180" fontId="138" fillId="0" borderId="2" xfId="0" applyNumberFormat="1" applyFont="1" applyFill="1" applyBorder="1" applyAlignment="1" applyProtection="1">
      <alignment horizontal="center" vertical="center" wrapText="1"/>
      <protection locked="0"/>
    </xf>
    <xf numFmtId="180" fontId="140" fillId="0" borderId="1" xfId="0" applyNumberFormat="1" applyFont="1" applyFill="1" applyBorder="1" applyAlignment="1" applyProtection="1">
      <alignment horizontal="center" vertical="center" wrapText="1"/>
      <protection locked="0"/>
    </xf>
    <xf numFmtId="180" fontId="140" fillId="0" borderId="8" xfId="0" applyNumberFormat="1" applyFont="1" applyFill="1" applyBorder="1" applyAlignment="1" applyProtection="1">
      <alignment horizontal="center" vertical="center" wrapText="1"/>
      <protection locked="0"/>
    </xf>
    <xf numFmtId="0" fontId="137" fillId="0" borderId="6" xfId="0" applyNumberFormat="1" applyFont="1" applyFill="1" applyBorder="1" applyAlignment="1" applyProtection="1">
      <alignment horizontal="center" vertical="center" wrapText="1"/>
      <protection locked="0"/>
    </xf>
    <xf numFmtId="0" fontId="136" fillId="0" borderId="1" xfId="0" applyFont="1" applyFill="1" applyBorder="1" applyAlignment="1" applyProtection="1">
      <alignment horizontal="center" vertical="center"/>
      <protection locked="0"/>
    </xf>
    <xf numFmtId="182" fontId="137" fillId="0" borderId="1" xfId="0" applyNumberFormat="1" applyFont="1" applyFill="1" applyBorder="1" applyAlignment="1" applyProtection="1">
      <alignment horizontal="center" vertical="center" wrapText="1" shrinkToFit="1"/>
      <protection locked="0"/>
    </xf>
    <xf numFmtId="181" fontId="137" fillId="0" borderId="1" xfId="0" applyNumberFormat="1" applyFont="1" applyFill="1" applyBorder="1" applyAlignment="1" applyProtection="1">
      <alignment horizontal="center" vertical="center"/>
      <protection locked="0"/>
    </xf>
    <xf numFmtId="0" fontId="102" fillId="3" borderId="1" xfId="0" applyFont="1" applyFill="1" applyBorder="1" applyProtection="1">
      <alignment vertical="center"/>
      <protection locked="0"/>
    </xf>
    <xf numFmtId="0" fontId="137" fillId="0" borderId="1" xfId="0" applyNumberFormat="1" applyFont="1" applyFill="1" applyBorder="1" applyAlignment="1" applyProtection="1">
      <alignment horizontal="center" vertical="center"/>
      <protection locked="0"/>
    </xf>
    <xf numFmtId="0" fontId="136" fillId="0" borderId="6" xfId="0" applyNumberFormat="1" applyFont="1" applyFill="1" applyBorder="1" applyAlignment="1" applyProtection="1">
      <alignment horizontal="center" vertical="center" wrapText="1"/>
      <protection locked="0"/>
    </xf>
    <xf numFmtId="0" fontId="138" fillId="0" borderId="1" xfId="0" applyNumberFormat="1" applyFont="1" applyFill="1" applyBorder="1" applyAlignment="1" applyProtection="1">
      <alignment horizontal="center" vertical="center" wrapText="1" shrinkToFit="1"/>
      <protection locked="0"/>
    </xf>
    <xf numFmtId="0" fontId="141" fillId="0" borderId="6" xfId="0" applyNumberFormat="1" applyFont="1" applyFill="1" applyBorder="1" applyAlignment="1" applyProtection="1">
      <alignment horizontal="center" vertical="center"/>
      <protection locked="0"/>
    </xf>
    <xf numFmtId="183" fontId="136" fillId="0" borderId="7" xfId="0" applyNumberFormat="1" applyFont="1" applyFill="1" applyBorder="1" applyAlignment="1" applyProtection="1">
      <alignment horizontal="center" vertical="center" wrapText="1"/>
      <protection locked="0"/>
    </xf>
    <xf numFmtId="180" fontId="136" fillId="0" borderId="7" xfId="0" applyNumberFormat="1" applyFont="1" applyFill="1" applyBorder="1" applyAlignment="1" applyProtection="1">
      <alignment horizontal="center" vertical="center" wrapText="1"/>
      <protection locked="0"/>
    </xf>
    <xf numFmtId="0" fontId="137" fillId="0" borderId="7" xfId="0" applyNumberFormat="1" applyFont="1" applyFill="1" applyBorder="1" applyAlignment="1" applyProtection="1">
      <alignment horizontal="center" vertical="center"/>
      <protection locked="0"/>
    </xf>
    <xf numFmtId="0" fontId="137" fillId="0" borderId="6" xfId="0" applyNumberFormat="1" applyFont="1" applyFill="1" applyBorder="1" applyAlignment="1" applyProtection="1">
      <alignment horizontal="center" vertical="center"/>
      <protection locked="0"/>
    </xf>
    <xf numFmtId="180" fontId="136" fillId="0" borderId="6" xfId="0" applyNumberFormat="1" applyFont="1" applyFill="1" applyBorder="1" applyAlignment="1" applyProtection="1">
      <alignment horizontal="center" vertical="center" wrapText="1"/>
      <protection locked="0"/>
    </xf>
    <xf numFmtId="183" fontId="142" fillId="0" borderId="6" xfId="0" applyNumberFormat="1" applyFont="1" applyFill="1" applyBorder="1" applyAlignment="1" applyProtection="1">
      <alignment horizontal="center" vertical="center"/>
      <protection locked="0"/>
    </xf>
    <xf numFmtId="183" fontId="143" fillId="0" borderId="1" xfId="0" applyNumberFormat="1" applyFont="1" applyFill="1" applyBorder="1" applyAlignment="1" applyProtection="1">
      <alignment horizontal="center" vertical="center" wrapText="1" shrinkToFit="1"/>
      <protection locked="0"/>
    </xf>
    <xf numFmtId="183" fontId="143" fillId="0" borderId="6" xfId="0" applyNumberFormat="1" applyFont="1" applyFill="1" applyBorder="1" applyAlignment="1" applyProtection="1">
      <alignment horizontal="center" vertical="center" wrapText="1" shrinkToFit="1"/>
      <protection locked="0"/>
    </xf>
    <xf numFmtId="183" fontId="142" fillId="0" borderId="0" xfId="0" applyNumberFormat="1" applyFont="1" applyFill="1" applyAlignment="1" applyProtection="1">
      <alignment horizontal="center" vertical="center"/>
      <protection locked="0"/>
    </xf>
    <xf numFmtId="180" fontId="122" fillId="2" borderId="7" xfId="0" applyNumberFormat="1" applyFont="1" applyFill="1" applyBorder="1" applyAlignment="1" applyProtection="1">
      <alignment horizontal="center" vertical="center" wrapText="1"/>
      <protection locked="0"/>
    </xf>
    <xf numFmtId="179" fontId="120" fillId="3" borderId="6" xfId="0" applyNumberFormat="1" applyFont="1" applyFill="1" applyBorder="1" applyAlignment="1" applyProtection="1">
      <alignment horizontal="center" vertical="center" wrapText="1" shrinkToFit="1"/>
      <protection locked="0"/>
    </xf>
    <xf numFmtId="180" fontId="120" fillId="3" borderId="1" xfId="0" applyNumberFormat="1" applyFont="1" applyFill="1" applyBorder="1" applyAlignment="1" applyProtection="1">
      <alignment horizontal="center" vertical="center" wrapText="1"/>
      <protection locked="0"/>
    </xf>
    <xf numFmtId="183" fontId="126" fillId="0" borderId="24" xfId="0" applyNumberFormat="1" applyFont="1" applyFill="1" applyBorder="1" applyAlignment="1" applyProtection="1">
      <alignment horizontal="center" vertical="center"/>
      <protection locked="0"/>
    </xf>
    <xf numFmtId="0" fontId="122" fillId="3" borderId="6" xfId="0" applyNumberFormat="1" applyFont="1" applyFill="1" applyBorder="1" applyAlignment="1" applyProtection="1">
      <alignment horizontal="center" vertical="center"/>
      <protection locked="0"/>
    </xf>
    <xf numFmtId="0" fontId="120" fillId="3" borderId="1" xfId="0" applyNumberFormat="1" applyFont="1" applyFill="1" applyBorder="1" applyAlignment="1" applyProtection="1">
      <alignment horizontal="center" vertical="center" wrapText="1" shrinkToFit="1"/>
      <protection locked="0"/>
    </xf>
    <xf numFmtId="0" fontId="123" fillId="3" borderId="1" xfId="0" applyNumberFormat="1" applyFont="1" applyFill="1" applyBorder="1" applyAlignment="1" applyProtection="1">
      <alignment horizontal="center" vertical="center"/>
      <protection locked="0"/>
    </xf>
    <xf numFmtId="0" fontId="123" fillId="3" borderId="1" xfId="0" applyFont="1" applyFill="1" applyBorder="1" applyAlignment="1" applyProtection="1">
      <alignment horizontal="center" vertical="center"/>
      <protection locked="0"/>
    </xf>
    <xf numFmtId="0" fontId="17" fillId="3" borderId="1" xfId="0" applyFont="1" applyFill="1" applyBorder="1" applyAlignment="1" applyProtection="1">
      <alignment horizontal="center" vertical="center"/>
      <protection locked="0"/>
    </xf>
    <xf numFmtId="180" fontId="122" fillId="3" borderId="7" xfId="0" applyNumberFormat="1" applyFont="1" applyFill="1" applyBorder="1" applyAlignment="1" applyProtection="1">
      <alignment horizontal="center" vertical="center" wrapText="1"/>
      <protection locked="0"/>
    </xf>
    <xf numFmtId="0" fontId="123" fillId="3" borderId="7" xfId="0" applyNumberFormat="1" applyFont="1" applyFill="1" applyBorder="1" applyAlignment="1" applyProtection="1">
      <alignment horizontal="center" vertical="center"/>
      <protection locked="0"/>
    </xf>
    <xf numFmtId="0" fontId="101" fillId="3" borderId="1" xfId="0" applyFont="1" applyFill="1" applyBorder="1" applyProtection="1">
      <alignment vertical="center"/>
      <protection locked="0"/>
    </xf>
    <xf numFmtId="180" fontId="122" fillId="3" borderId="6" xfId="0" applyNumberFormat="1" applyFont="1" applyFill="1" applyBorder="1" applyAlignment="1" applyProtection="1">
      <alignment horizontal="center" vertical="center" wrapText="1"/>
      <protection locked="0"/>
    </xf>
    <xf numFmtId="183" fontId="126" fillId="3" borderId="6" xfId="0" applyNumberFormat="1" applyFont="1" applyFill="1" applyBorder="1" applyAlignment="1" applyProtection="1">
      <alignment horizontal="center" vertical="center"/>
      <protection locked="0"/>
    </xf>
    <xf numFmtId="183" fontId="127" fillId="3" borderId="1" xfId="0" applyNumberFormat="1" applyFont="1" applyFill="1" applyBorder="1" applyAlignment="1" applyProtection="1">
      <alignment horizontal="center" vertical="center" wrapText="1" shrinkToFit="1"/>
      <protection locked="0"/>
    </xf>
    <xf numFmtId="183" fontId="127" fillId="3" borderId="6" xfId="0" applyNumberFormat="1" applyFont="1" applyFill="1" applyBorder="1" applyAlignment="1" applyProtection="1">
      <alignment horizontal="center" vertical="center" wrapText="1" shrinkToFit="1"/>
      <protection locked="0"/>
    </xf>
    <xf numFmtId="183" fontId="126" fillId="3" borderId="24" xfId="0" applyNumberFormat="1" applyFont="1" applyFill="1" applyBorder="1" applyAlignment="1" applyProtection="1">
      <alignment horizontal="center" vertical="center"/>
      <protection locked="0"/>
    </xf>
    <xf numFmtId="183" fontId="126" fillId="3" borderId="1" xfId="0" applyNumberFormat="1" applyFont="1" applyFill="1" applyBorder="1" applyAlignment="1" applyProtection="1">
      <alignment horizontal="center" vertical="center"/>
      <protection locked="0"/>
    </xf>
    <xf numFmtId="0" fontId="122" fillId="3" borderId="0" xfId="0" applyFont="1" applyFill="1" applyAlignment="1" applyProtection="1">
      <alignment horizontal="center" vertical="center"/>
      <protection locked="0"/>
    </xf>
    <xf numFmtId="183" fontId="127" fillId="0" borderId="17" xfId="0" applyNumberFormat="1" applyFont="1" applyFill="1" applyBorder="1" applyAlignment="1" applyProtection="1">
      <alignment horizontal="center" vertical="center" wrapText="1" shrinkToFit="1"/>
      <protection locked="0"/>
    </xf>
    <xf numFmtId="0" fontId="131" fillId="0" borderId="1" xfId="0" applyFont="1" applyFill="1" applyBorder="1" applyAlignment="1">
      <alignment horizontal="center" vertical="center" wrapText="1"/>
    </xf>
    <xf numFmtId="0" fontId="131" fillId="0" borderId="1" xfId="0" applyFont="1" applyFill="1" applyBorder="1" applyAlignment="1">
      <alignment horizontal="center" vertical="center" wrapText="1" shrinkToFit="1"/>
    </xf>
    <xf numFmtId="183" fontId="1" fillId="2" borderId="7" xfId="0" applyNumberFormat="1" applyFont="1" applyFill="1" applyBorder="1" applyAlignment="1" applyProtection="1">
      <alignment horizontal="center" vertical="center" wrapText="1"/>
      <protection locked="0"/>
    </xf>
    <xf numFmtId="196" fontId="17" fillId="0" borderId="1" xfId="0" applyNumberFormat="1" applyFont="1" applyFill="1" applyBorder="1" applyAlignment="1" applyProtection="1">
      <alignment horizontal="center" vertical="center"/>
      <protection locked="0"/>
    </xf>
    <xf numFmtId="180" fontId="56" fillId="0" borderId="3" xfId="0" applyNumberFormat="1"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wrapText="1"/>
      <protection locked="0"/>
    </xf>
    <xf numFmtId="0" fontId="1" fillId="3" borderId="6" xfId="0" applyNumberFormat="1" applyFont="1" applyFill="1" applyBorder="1" applyAlignment="1" applyProtection="1">
      <alignment horizontal="center" vertical="center"/>
      <protection locked="0"/>
    </xf>
    <xf numFmtId="0" fontId="48" fillId="3" borderId="1" xfId="0" applyNumberFormat="1" applyFont="1" applyFill="1" applyBorder="1" applyAlignment="1" applyProtection="1">
      <alignment horizontal="center" vertical="center" wrapText="1" shrinkToFit="1"/>
      <protection locked="0"/>
    </xf>
    <xf numFmtId="0" fontId="17" fillId="3" borderId="1" xfId="0" applyNumberFormat="1" applyFont="1" applyFill="1" applyBorder="1" applyAlignment="1" applyProtection="1">
      <alignment horizontal="center" vertical="center"/>
      <protection locked="0"/>
    </xf>
    <xf numFmtId="0" fontId="17" fillId="3" borderId="7" xfId="0" applyNumberFormat="1" applyFont="1" applyFill="1" applyBorder="1" applyAlignment="1" applyProtection="1">
      <alignment horizontal="center" vertical="center"/>
      <protection locked="0"/>
    </xf>
    <xf numFmtId="0" fontId="0" fillId="3" borderId="1" xfId="0" applyFont="1" applyFill="1" applyBorder="1" applyProtection="1">
      <alignment vertical="center"/>
      <protection locked="0"/>
    </xf>
    <xf numFmtId="0" fontId="17" fillId="3" borderId="6" xfId="0" applyNumberFormat="1" applyFont="1" applyFill="1" applyBorder="1" applyAlignment="1" applyProtection="1">
      <alignment horizontal="center" vertical="center"/>
      <protection locked="0"/>
    </xf>
    <xf numFmtId="180" fontId="1" fillId="3" borderId="6" xfId="0" applyNumberFormat="1" applyFont="1" applyFill="1" applyBorder="1" applyAlignment="1" applyProtection="1">
      <alignment horizontal="center" vertical="center" wrapText="1"/>
      <protection locked="0"/>
    </xf>
    <xf numFmtId="183" fontId="7" fillId="3" borderId="6" xfId="0" applyNumberFormat="1" applyFont="1" applyFill="1" applyBorder="1" applyAlignment="1" applyProtection="1">
      <alignment horizontal="center" vertical="center"/>
      <protection locked="0"/>
    </xf>
    <xf numFmtId="183" fontId="6" fillId="3" borderId="6" xfId="0" applyNumberFormat="1" applyFont="1" applyFill="1" applyBorder="1" applyAlignment="1" applyProtection="1">
      <alignment horizontal="center" vertical="center" wrapText="1" shrinkToFit="1"/>
      <protection locked="0"/>
    </xf>
    <xf numFmtId="183" fontId="6" fillId="3" borderId="1" xfId="0" applyNumberFormat="1" applyFont="1" applyFill="1" applyBorder="1" applyAlignment="1" applyProtection="1">
      <alignment horizontal="center" vertical="center" wrapText="1" shrinkToFit="1"/>
      <protection locked="0"/>
    </xf>
    <xf numFmtId="183" fontId="7" fillId="3" borderId="24" xfId="0" applyNumberFormat="1" applyFont="1" applyFill="1" applyBorder="1" applyAlignment="1" applyProtection="1">
      <alignment horizontal="center" vertical="center"/>
      <protection locked="0"/>
    </xf>
    <xf numFmtId="183" fontId="7" fillId="3" borderId="1" xfId="0" applyNumberFormat="1"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23" fillId="3" borderId="6" xfId="0" applyNumberFormat="1" applyFont="1" applyFill="1" applyBorder="1" applyAlignment="1" applyProtection="1">
      <alignment horizontal="center" vertical="center"/>
      <protection locked="0"/>
    </xf>
    <xf numFmtId="180" fontId="48" fillId="0" borderId="2" xfId="0" applyNumberFormat="1" applyFont="1" applyFill="1" applyBorder="1" applyAlignment="1" applyProtection="1">
      <alignment horizontal="center" vertical="center" wrapText="1"/>
      <protection locked="0"/>
    </xf>
    <xf numFmtId="0" fontId="60" fillId="3" borderId="0" xfId="0" applyFont="1" applyFill="1" applyAlignment="1" applyProtection="1">
      <alignment horizontal="center" vertical="center"/>
      <protection locked="0"/>
    </xf>
    <xf numFmtId="183" fontId="7" fillId="0" borderId="24" xfId="0" applyNumberFormat="1" applyFont="1" applyFill="1" applyBorder="1" applyAlignment="1" applyProtection="1">
      <alignment horizontal="center" vertical="center"/>
      <protection locked="0"/>
    </xf>
    <xf numFmtId="3" fontId="17" fillId="0" borderId="1" xfId="0" applyNumberFormat="1" applyFont="1" applyFill="1" applyBorder="1" applyAlignment="1" applyProtection="1">
      <alignment horizontal="center" vertical="center" wrapText="1"/>
      <protection locked="0"/>
    </xf>
    <xf numFmtId="0" fontId="17" fillId="3" borderId="6" xfId="0" applyNumberFormat="1" applyFont="1" applyFill="1" applyBorder="1" applyAlignment="1" applyProtection="1">
      <alignment horizontal="center" vertical="center" wrapText="1"/>
      <protection locked="0"/>
    </xf>
    <xf numFmtId="0" fontId="0" fillId="0" borderId="6" xfId="0" applyFont="1" applyFill="1" applyBorder="1" applyProtection="1">
      <alignment vertical="center"/>
      <protection locked="0"/>
    </xf>
    <xf numFmtId="0" fontId="17" fillId="0" borderId="17" xfId="0" applyFont="1" applyFill="1" applyBorder="1" applyAlignment="1" applyProtection="1">
      <alignment horizontal="center" vertical="center" wrapText="1" shrinkToFit="1"/>
      <protection locked="0"/>
    </xf>
    <xf numFmtId="0" fontId="17" fillId="3" borderId="2" xfId="0" applyNumberFormat="1" applyFont="1" applyFill="1" applyBorder="1" applyAlignment="1" applyProtection="1">
      <alignment horizontal="center" vertical="center"/>
      <protection locked="0"/>
    </xf>
    <xf numFmtId="183" fontId="6" fillId="3" borderId="17" xfId="0" applyNumberFormat="1" applyFont="1" applyFill="1" applyBorder="1" applyAlignment="1" applyProtection="1">
      <alignment horizontal="center" vertical="center" wrapText="1" shrinkToFit="1"/>
      <protection locked="0"/>
    </xf>
    <xf numFmtId="179" fontId="59" fillId="0" borderId="6" xfId="0" applyNumberFormat="1" applyFont="1" applyFill="1" applyBorder="1" applyAlignment="1" applyProtection="1">
      <alignment horizontal="center" vertical="center" shrinkToFit="1"/>
    </xf>
    <xf numFmtId="0" fontId="1" fillId="0" borderId="6" xfId="0" applyFont="1" applyFill="1" applyBorder="1" applyAlignment="1" applyProtection="1">
      <alignment horizontal="center" vertical="center" wrapText="1"/>
      <protection locked="0"/>
    </xf>
    <xf numFmtId="180" fontId="17" fillId="0" borderId="6" xfId="0" applyNumberFormat="1" applyFont="1" applyFill="1" applyBorder="1" applyAlignment="1" applyProtection="1">
      <alignment horizontal="center" vertical="center" wrapText="1"/>
      <protection locked="0"/>
    </xf>
    <xf numFmtId="0" fontId="1" fillId="0" borderId="6" xfId="0" applyNumberFormat="1" applyFont="1" applyFill="1" applyBorder="1" applyAlignment="1" applyProtection="1">
      <alignment horizontal="center" vertical="center"/>
      <protection locked="0"/>
    </xf>
    <xf numFmtId="0" fontId="0" fillId="0" borderId="1" xfId="0" applyFont="1" applyFill="1" applyBorder="1" applyProtection="1">
      <alignment vertical="center"/>
      <protection locked="0"/>
    </xf>
    <xf numFmtId="0" fontId="4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shrinkToFit="1"/>
      <protection locked="0"/>
    </xf>
    <xf numFmtId="0" fontId="17" fillId="0" borderId="1" xfId="0" applyFont="1" applyFill="1" applyBorder="1" applyAlignment="1" applyProtection="1">
      <alignment horizontal="center" vertical="center"/>
      <protection locked="0"/>
    </xf>
    <xf numFmtId="179" fontId="48" fillId="0" borderId="6" xfId="0" applyNumberFormat="1" applyFont="1" applyFill="1" applyBorder="1" applyAlignment="1" applyProtection="1">
      <alignment horizontal="center" vertical="center" wrapText="1" shrinkToFit="1"/>
      <protection locked="0"/>
    </xf>
    <xf numFmtId="180" fontId="48" fillId="0" borderId="1" xfId="0" applyNumberFormat="1" applyFont="1" applyFill="1" applyBorder="1" applyAlignment="1" applyProtection="1">
      <alignment horizontal="center" vertical="center" wrapText="1"/>
      <protection locked="0"/>
    </xf>
    <xf numFmtId="0" fontId="118" fillId="0" borderId="6" xfId="0" applyFont="1" applyFill="1" applyBorder="1" applyAlignment="1" applyProtection="1">
      <alignment vertical="center" wrapText="1"/>
      <protection locked="0"/>
    </xf>
    <xf numFmtId="180" fontId="119" fillId="0" borderId="1" xfId="0" applyNumberFormat="1" applyFont="1" applyFill="1" applyBorder="1" applyAlignment="1" applyProtection="1">
      <alignment horizontal="center" vertical="center" wrapText="1"/>
      <protection locked="0"/>
    </xf>
    <xf numFmtId="180" fontId="48" fillId="0" borderId="1" xfId="0" applyNumberFormat="1" applyFont="1" applyFill="1" applyBorder="1" applyAlignment="1">
      <alignment horizontal="center" vertical="center" wrapText="1"/>
    </xf>
    <xf numFmtId="0" fontId="17" fillId="0" borderId="6" xfId="0" applyNumberFormat="1"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protection locked="0"/>
    </xf>
    <xf numFmtId="182" fontId="17" fillId="0" borderId="1" xfId="0" applyNumberFormat="1" applyFont="1" applyFill="1" applyBorder="1" applyAlignment="1" applyProtection="1">
      <alignment horizontal="center" vertical="center" wrapText="1" shrinkToFit="1"/>
      <protection locked="0"/>
    </xf>
    <xf numFmtId="181" fontId="17" fillId="0" borderId="1" xfId="0" applyNumberFormat="1" applyFont="1" applyFill="1" applyBorder="1" applyAlignment="1" applyProtection="1">
      <alignment horizontal="center" vertical="center"/>
      <protection locked="0"/>
    </xf>
    <xf numFmtId="0" fontId="17" fillId="0" borderId="17" xfId="0" applyFont="1" applyFill="1" applyBorder="1" applyAlignment="1" applyProtection="1">
      <alignment horizontal="center" vertical="center" wrapText="1" shrinkToFit="1"/>
      <protection locked="0"/>
    </xf>
    <xf numFmtId="0" fontId="17" fillId="0" borderId="1" xfId="0" applyNumberFormat="1" applyFont="1" applyFill="1" applyBorder="1" applyAlignment="1" applyProtection="1">
      <alignment horizontal="center" vertical="center"/>
      <protection locked="0"/>
    </xf>
    <xf numFmtId="0" fontId="1" fillId="0" borderId="6" xfId="0" applyNumberFormat="1" applyFont="1" applyFill="1" applyBorder="1" applyAlignment="1" applyProtection="1">
      <alignment horizontal="center" vertical="center" wrapText="1"/>
      <protection locked="0"/>
    </xf>
    <xf numFmtId="0" fontId="48" fillId="0" borderId="1" xfId="0" applyNumberFormat="1" applyFont="1" applyFill="1" applyBorder="1" applyAlignment="1" applyProtection="1">
      <alignment horizontal="center" vertical="center" wrapText="1" shrinkToFit="1"/>
      <protection locked="0"/>
    </xf>
    <xf numFmtId="0" fontId="58" fillId="0" borderId="6" xfId="0" applyNumberFormat="1" applyFont="1" applyFill="1" applyBorder="1" applyAlignment="1" applyProtection="1">
      <alignment horizontal="center" vertical="center"/>
      <protection locked="0"/>
    </xf>
    <xf numFmtId="0" fontId="17" fillId="0" borderId="2" xfId="0" applyNumberFormat="1" applyFont="1" applyFill="1" applyBorder="1" applyAlignment="1" applyProtection="1">
      <alignment horizontal="center" vertical="center"/>
      <protection locked="0"/>
    </xf>
    <xf numFmtId="0" fontId="17" fillId="0" borderId="7" xfId="0" applyNumberFormat="1" applyFont="1" applyFill="1" applyBorder="1" applyAlignment="1" applyProtection="1">
      <alignment horizontal="center" vertical="center"/>
      <protection locked="0"/>
    </xf>
    <xf numFmtId="180" fontId="1" fillId="0" borderId="7" xfId="0" applyNumberFormat="1" applyFont="1" applyFill="1" applyBorder="1" applyAlignment="1" applyProtection="1">
      <alignment horizontal="center" vertical="center" wrapText="1"/>
      <protection locked="0"/>
    </xf>
    <xf numFmtId="180" fontId="1" fillId="0" borderId="6" xfId="0" applyNumberFormat="1" applyFont="1" applyFill="1" applyBorder="1" applyAlignment="1" applyProtection="1">
      <alignment horizontal="center" vertical="center" wrapText="1"/>
      <protection locked="0"/>
    </xf>
    <xf numFmtId="0" fontId="17" fillId="0" borderId="6" xfId="0" applyNumberFormat="1" applyFont="1" applyFill="1" applyBorder="1" applyAlignment="1" applyProtection="1">
      <alignment horizontal="center" vertical="center"/>
      <protection locked="0"/>
    </xf>
    <xf numFmtId="183" fontId="7" fillId="0" borderId="6" xfId="0" applyNumberFormat="1" applyFont="1" applyFill="1" applyBorder="1" applyAlignment="1" applyProtection="1">
      <alignment horizontal="center" vertical="center"/>
      <protection locked="0"/>
    </xf>
    <xf numFmtId="183" fontId="6" fillId="0" borderId="6" xfId="0" applyNumberFormat="1" applyFont="1" applyFill="1" applyBorder="1" applyAlignment="1" applyProtection="1">
      <alignment horizontal="center" vertical="center" wrapText="1" shrinkToFit="1"/>
      <protection locked="0"/>
    </xf>
    <xf numFmtId="183" fontId="6" fillId="0" borderId="17" xfId="0" applyNumberFormat="1" applyFont="1" applyFill="1" applyBorder="1" applyAlignment="1" applyProtection="1">
      <alignment horizontal="center" vertical="center" wrapText="1" shrinkToFit="1"/>
      <protection locked="0"/>
    </xf>
    <xf numFmtId="183" fontId="7" fillId="0" borderId="24" xfId="0" applyNumberFormat="1" applyFont="1" applyFill="1" applyBorder="1" applyAlignment="1" applyProtection="1">
      <alignment horizontal="center" vertical="center"/>
      <protection locked="0"/>
    </xf>
    <xf numFmtId="183" fontId="7" fillId="0" borderId="1" xfId="0" applyNumberFormat="1"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60" fillId="0" borderId="0" xfId="0" applyFont="1" applyFill="1" applyAlignment="1" applyProtection="1">
      <alignment horizontal="center" vertical="center"/>
      <protection locked="0"/>
    </xf>
    <xf numFmtId="0" fontId="122" fillId="0" borderId="0" xfId="0" applyFont="1" applyFill="1" applyAlignment="1" applyProtection="1">
      <alignment horizontal="center" vertical="center"/>
      <protection locked="0"/>
    </xf>
    <xf numFmtId="183" fontId="122" fillId="3" borderId="7" xfId="0" applyNumberFormat="1" applyFont="1" applyFill="1" applyBorder="1" applyAlignment="1" applyProtection="1">
      <alignment horizontal="center" vertical="center" wrapText="1"/>
      <protection locked="0"/>
    </xf>
    <xf numFmtId="179" fontId="59" fillId="3" borderId="6" xfId="0" applyNumberFormat="1" applyFont="1" applyFill="1" applyBorder="1" applyAlignment="1" applyProtection="1">
      <alignment horizontal="center" vertical="center" shrinkToFit="1"/>
    </xf>
    <xf numFmtId="0" fontId="1" fillId="3" borderId="6" xfId="0" applyFont="1" applyFill="1" applyBorder="1" applyAlignment="1" applyProtection="1">
      <alignment horizontal="center" vertical="center" wrapText="1"/>
      <protection locked="0"/>
    </xf>
    <xf numFmtId="180" fontId="17" fillId="3" borderId="6" xfId="0" applyNumberFormat="1" applyFont="1" applyFill="1" applyBorder="1" applyAlignment="1" applyProtection="1">
      <alignment horizontal="center" vertical="center" wrapText="1"/>
      <protection locked="0"/>
    </xf>
    <xf numFmtId="0" fontId="120" fillId="23" borderId="1" xfId="0" applyFont="1" applyFill="1" applyBorder="1" applyAlignment="1" applyProtection="1">
      <alignment horizontal="center" vertical="center" wrapText="1"/>
      <protection locked="0"/>
    </xf>
    <xf numFmtId="3" fontId="123" fillId="23" borderId="1" xfId="0" applyNumberFormat="1" applyFont="1" applyFill="1" applyBorder="1" applyAlignment="1" applyProtection="1">
      <alignment horizontal="center" vertical="center" wrapText="1"/>
      <protection locked="0"/>
    </xf>
    <xf numFmtId="0" fontId="123" fillId="23" borderId="1" xfId="0" applyFont="1" applyFill="1" applyBorder="1" applyAlignment="1" applyProtection="1">
      <alignment horizontal="center" vertical="center" wrapText="1" shrinkToFit="1"/>
      <protection locked="0"/>
    </xf>
    <xf numFmtId="0" fontId="123" fillId="23" borderId="1" xfId="0" applyFont="1" applyFill="1" applyBorder="1" applyAlignment="1" applyProtection="1">
      <alignment horizontal="center" vertical="center"/>
      <protection locked="0"/>
    </xf>
    <xf numFmtId="179" fontId="48" fillId="3" borderId="6" xfId="0" applyNumberFormat="1" applyFont="1" applyFill="1" applyBorder="1" applyAlignment="1" applyProtection="1">
      <alignment horizontal="center" vertical="center" wrapText="1" shrinkToFit="1"/>
      <protection locked="0"/>
    </xf>
    <xf numFmtId="180" fontId="48" fillId="3" borderId="1" xfId="0" applyNumberFormat="1" applyFont="1" applyFill="1" applyBorder="1" applyAlignment="1" applyProtection="1">
      <alignment horizontal="center" vertical="center" wrapText="1"/>
      <protection locked="0"/>
    </xf>
    <xf numFmtId="0" fontId="118" fillId="3" borderId="6" xfId="0" applyFont="1" applyFill="1" applyBorder="1" applyAlignment="1" applyProtection="1">
      <alignment vertical="center" wrapText="1"/>
      <protection locked="0"/>
    </xf>
    <xf numFmtId="180" fontId="119" fillId="3" borderId="1" xfId="0" applyNumberFormat="1" applyFont="1" applyFill="1" applyBorder="1" applyAlignment="1" applyProtection="1">
      <alignment horizontal="center" vertical="center" wrapText="1"/>
      <protection locked="0"/>
    </xf>
    <xf numFmtId="180" fontId="56" fillId="3" borderId="8" xfId="0" applyNumberFormat="1" applyFont="1" applyFill="1" applyBorder="1" applyAlignment="1" applyProtection="1">
      <alignment horizontal="center" vertical="center" wrapText="1"/>
      <protection locked="0"/>
    </xf>
    <xf numFmtId="0" fontId="1" fillId="3" borderId="1" xfId="0" applyFont="1" applyFill="1" applyBorder="1" applyAlignment="1" applyProtection="1">
      <alignment horizontal="center" vertical="center"/>
      <protection locked="0"/>
    </xf>
    <xf numFmtId="182" fontId="123" fillId="23" borderId="1" xfId="0" applyNumberFormat="1" applyFont="1" applyFill="1" applyBorder="1" applyAlignment="1" applyProtection="1">
      <alignment horizontal="center" vertical="center" wrapText="1" shrinkToFit="1"/>
      <protection locked="0"/>
    </xf>
    <xf numFmtId="181" fontId="123" fillId="23" borderId="1" xfId="0" applyNumberFormat="1" applyFont="1" applyFill="1" applyBorder="1" applyAlignment="1" applyProtection="1">
      <alignment horizontal="center" vertical="center"/>
      <protection locked="0"/>
    </xf>
    <xf numFmtId="0" fontId="17" fillId="3" borderId="1" xfId="0" applyFont="1" applyFill="1" applyBorder="1" applyAlignment="1" applyProtection="1">
      <alignment horizontal="center" vertical="center" wrapText="1" shrinkToFit="1"/>
      <protection locked="0"/>
    </xf>
    <xf numFmtId="0" fontId="1" fillId="3" borderId="6" xfId="0" applyNumberFormat="1" applyFont="1" applyFill="1" applyBorder="1" applyAlignment="1" applyProtection="1">
      <alignment horizontal="center" vertical="center" wrapText="1"/>
      <protection locked="0"/>
    </xf>
    <xf numFmtId="0" fontId="58" fillId="3" borderId="6" xfId="0" applyNumberFormat="1" applyFont="1" applyFill="1" applyBorder="1" applyAlignment="1" applyProtection="1">
      <alignment horizontal="center" vertical="center"/>
      <protection locked="0"/>
    </xf>
    <xf numFmtId="0" fontId="48" fillId="3" borderId="6" xfId="0" applyNumberFormat="1" applyFont="1" applyFill="1" applyBorder="1" applyAlignment="1" applyProtection="1">
      <alignment horizontal="center" vertical="center" wrapText="1" shrinkToFit="1"/>
      <protection locked="0"/>
    </xf>
    <xf numFmtId="183" fontId="122" fillId="2" borderId="7" xfId="0" applyNumberFormat="1" applyFont="1" applyFill="1" applyBorder="1" applyAlignment="1" applyProtection="1">
      <alignment horizontal="center" vertical="center" wrapText="1"/>
      <protection locked="0"/>
    </xf>
    <xf numFmtId="0" fontId="120" fillId="23" borderId="1" xfId="0" applyNumberFormat="1" applyFont="1" applyFill="1" applyBorder="1" applyAlignment="1" applyProtection="1">
      <alignment horizontal="center" vertical="center" wrapText="1" shrinkToFit="1"/>
      <protection locked="0"/>
    </xf>
    <xf numFmtId="0" fontId="17" fillId="3" borderId="6" xfId="0" applyNumberFormat="1" applyFont="1" applyFill="1" applyBorder="1" applyAlignment="1" applyProtection="1">
      <alignment horizontal="center" vertical="center"/>
      <protection locked="0"/>
    </xf>
    <xf numFmtId="0" fontId="123" fillId="23" borderId="1" xfId="0" applyNumberFormat="1" applyFont="1" applyFill="1" applyBorder="1" applyAlignment="1" applyProtection="1">
      <alignment horizontal="center" vertical="center"/>
      <protection locked="0"/>
    </xf>
    <xf numFmtId="0" fontId="58" fillId="0" borderId="6" xfId="0"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shrinkToFit="1"/>
      <protection locked="0"/>
    </xf>
    <xf numFmtId="0" fontId="7" fillId="0" borderId="0" xfId="0" applyFont="1" applyFill="1" applyAlignment="1" applyProtection="1">
      <alignment horizontal="center" vertical="center" wrapText="1"/>
      <protection locked="0"/>
    </xf>
    <xf numFmtId="196" fontId="7" fillId="0" borderId="0" xfId="0" applyNumberFormat="1" applyFont="1" applyFill="1" applyAlignment="1" applyProtection="1">
      <alignment horizontal="center" vertical="center" wrapText="1"/>
      <protection locked="0"/>
    </xf>
    <xf numFmtId="180" fontId="1" fillId="0" borderId="0" xfId="0" applyNumberFormat="1" applyFont="1" applyFill="1" applyAlignment="1" applyProtection="1">
      <alignment horizontal="center" vertical="center"/>
      <protection locked="0"/>
    </xf>
    <xf numFmtId="197" fontId="17" fillId="0" borderId="0" xfId="0" applyNumberFormat="1" applyFont="1" applyFill="1" applyAlignment="1" applyProtection="1">
      <alignment horizontal="center" vertical="center" wrapText="1"/>
      <protection locked="0"/>
    </xf>
    <xf numFmtId="197" fontId="1" fillId="0" borderId="0" xfId="0" applyNumberFormat="1" applyFont="1" applyFill="1" applyAlignment="1" applyProtection="1">
      <alignment horizontal="center" vertical="center"/>
      <protection locked="0"/>
    </xf>
    <xf numFmtId="198" fontId="7" fillId="0" borderId="0" xfId="0" applyNumberFormat="1" applyFont="1" applyFill="1" applyAlignment="1" applyProtection="1">
      <alignment horizontal="center" vertical="center"/>
      <protection locked="0"/>
    </xf>
    <xf numFmtId="0" fontId="17" fillId="0" borderId="0" xfId="0" applyNumberFormat="1" applyFont="1" applyFill="1" applyAlignment="1" applyProtection="1">
      <alignment horizontal="center" vertical="center"/>
      <protection locked="0"/>
    </xf>
    <xf numFmtId="199" fontId="1" fillId="0" borderId="0" xfId="0" applyNumberFormat="1" applyFont="1" applyFill="1" applyAlignment="1" applyProtection="1">
      <alignment horizontal="center" vertical="center" wrapText="1"/>
      <protection locked="0"/>
    </xf>
    <xf numFmtId="183" fontId="1" fillId="0" borderId="0" xfId="0" applyNumberFormat="1" applyFont="1" applyFill="1" applyAlignment="1" applyProtection="1">
      <alignment horizontal="center" vertical="center"/>
      <protection locked="0"/>
    </xf>
    <xf numFmtId="183" fontId="1" fillId="0" borderId="0" xfId="0" applyNumberFormat="1" applyFont="1" applyFill="1" applyAlignment="1" applyProtection="1">
      <alignment horizontal="center" vertical="center" wrapText="1"/>
      <protection locked="0"/>
    </xf>
    <xf numFmtId="183" fontId="1" fillId="0" borderId="0" xfId="0" applyNumberFormat="1" applyFont="1" applyFill="1" applyBorder="1" applyAlignment="1" applyProtection="1">
      <alignment horizontal="center" vertical="center" wrapText="1"/>
      <protection locked="0"/>
    </xf>
    <xf numFmtId="183" fontId="0" fillId="0" borderId="0" xfId="0" applyNumberFormat="1" applyFont="1" applyFill="1" applyProtection="1">
      <alignment vertical="center"/>
      <protection locked="0"/>
    </xf>
    <xf numFmtId="0" fontId="33" fillId="0" borderId="0" xfId="0" applyNumberFormat="1" applyFont="1" applyFill="1" applyAlignment="1" applyProtection="1">
      <alignment horizontal="center" vertical="center"/>
      <protection locked="0"/>
    </xf>
    <xf numFmtId="0" fontId="4" fillId="0" borderId="0" xfId="0" applyNumberFormat="1" applyFont="1" applyFill="1" applyAlignment="1" applyProtection="1">
      <alignment horizontal="center" vertical="center"/>
      <protection locked="0"/>
    </xf>
    <xf numFmtId="183" fontId="1" fillId="0" borderId="1" xfId="0" applyNumberFormat="1" applyFont="1" applyFill="1" applyBorder="1" applyAlignment="1" applyProtection="1">
      <alignment horizontal="center" vertical="center"/>
      <protection locked="0"/>
    </xf>
    <xf numFmtId="180" fontId="1" fillId="0" borderId="0" xfId="0" applyNumberFormat="1" applyFont="1" applyFill="1" applyBorder="1" applyAlignment="1" applyProtection="1">
      <alignment horizontal="center" vertical="center" wrapText="1"/>
      <protection locked="0"/>
    </xf>
    <xf numFmtId="0" fontId="144" fillId="0" borderId="0" xfId="0" applyFont="1" applyFill="1" applyAlignment="1" applyProtection="1">
      <alignment horizontal="center" vertical="center"/>
      <protection locked="0"/>
    </xf>
    <xf numFmtId="0" fontId="145" fillId="0" borderId="0" xfId="0" applyFont="1" applyFill="1" applyAlignment="1" applyProtection="1">
      <alignment horizontal="center" vertical="center"/>
      <protection locked="0"/>
    </xf>
    <xf numFmtId="0" fontId="146" fillId="0" borderId="0" xfId="0" applyFont="1" applyFill="1" applyProtection="1">
      <alignment vertical="center"/>
      <protection locked="0"/>
    </xf>
    <xf numFmtId="0" fontId="0" fillId="2" borderId="0" xfId="0" applyFont="1" applyFill="1" applyProtection="1">
      <alignment vertical="center"/>
      <protection locked="0"/>
    </xf>
    <xf numFmtId="179" fontId="115" fillId="0" borderId="2" xfId="0" applyNumberFormat="1" applyFont="1" applyFill="1" applyBorder="1" applyAlignment="1" applyProtection="1">
      <alignment horizontal="center" vertical="center" shrinkToFit="1"/>
    </xf>
    <xf numFmtId="0" fontId="115" fillId="0" borderId="2" xfId="0" applyFont="1" applyFill="1" applyBorder="1" applyAlignment="1" applyProtection="1">
      <alignment horizontal="center" vertical="center" wrapText="1" shrinkToFit="1"/>
      <protection locked="0"/>
    </xf>
    <xf numFmtId="0" fontId="60" fillId="0" borderId="1" xfId="0" applyNumberFormat="1" applyFont="1" applyFill="1" applyBorder="1" applyAlignment="1" applyProtection="1">
      <alignment horizontal="center" vertical="center" shrinkToFit="1"/>
      <protection locked="0"/>
    </xf>
    <xf numFmtId="0" fontId="115" fillId="0" borderId="2" xfId="0" applyNumberFormat="1" applyFont="1" applyFill="1" applyBorder="1" applyAlignment="1" applyProtection="1">
      <alignment horizontal="center" vertical="center" wrapText="1"/>
      <protection locked="0"/>
    </xf>
    <xf numFmtId="0" fontId="134" fillId="0" borderId="1" xfId="0" applyNumberFormat="1" applyFont="1" applyFill="1" applyBorder="1" applyAlignment="1" applyProtection="1">
      <alignment horizontal="center" vertical="center" wrapText="1" shrinkToFit="1"/>
      <protection locked="0"/>
    </xf>
    <xf numFmtId="0" fontId="134" fillId="0" borderId="1" xfId="0" applyFont="1" applyFill="1" applyBorder="1" applyAlignment="1" applyProtection="1">
      <alignment horizontal="center" vertical="center" wrapText="1" shrinkToFit="1"/>
      <protection locked="0"/>
    </xf>
    <xf numFmtId="180" fontId="115" fillId="0" borderId="3" xfId="0" applyNumberFormat="1" applyFont="1" applyFill="1" applyBorder="1" applyAlignment="1" applyProtection="1">
      <alignment horizontal="center" vertical="center" wrapText="1"/>
      <protection locked="0"/>
    </xf>
    <xf numFmtId="0" fontId="115" fillId="0" borderId="1" xfId="0" applyNumberFormat="1" applyFont="1" applyFill="1" applyBorder="1" applyAlignment="1" applyProtection="1">
      <alignment horizontal="center" vertical="center" wrapText="1"/>
      <protection locked="0"/>
    </xf>
    <xf numFmtId="179" fontId="115" fillId="0" borderId="5" xfId="0" applyNumberFormat="1" applyFont="1" applyFill="1" applyBorder="1" applyAlignment="1" applyProtection="1">
      <alignment horizontal="center" vertical="center" wrapText="1" shrinkToFit="1"/>
      <protection locked="0"/>
    </xf>
    <xf numFmtId="0" fontId="113" fillId="0" borderId="1" xfId="0" applyNumberFormat="1" applyFont="1" applyFill="1" applyBorder="1" applyAlignment="1" applyProtection="1">
      <alignment horizontal="center" vertical="center" wrapText="1" shrinkToFit="1"/>
      <protection locked="0"/>
    </xf>
    <xf numFmtId="0" fontId="132" fillId="0" borderId="1" xfId="0" applyNumberFormat="1" applyFont="1" applyFill="1" applyBorder="1" applyAlignment="1" applyProtection="1">
      <alignment horizontal="center" vertical="center" wrapText="1" shrinkToFit="1"/>
      <protection locked="0"/>
    </xf>
    <xf numFmtId="0" fontId="113" fillId="0" borderId="3" xfId="0" applyNumberFormat="1" applyFont="1" applyFill="1" applyBorder="1" applyAlignment="1" applyProtection="1">
      <alignment horizontal="center" vertical="center"/>
      <protection locked="0"/>
    </xf>
    <xf numFmtId="0" fontId="113" fillId="0" borderId="4" xfId="0" applyFont="1" applyFill="1" applyBorder="1" applyAlignment="1" applyProtection="1">
      <alignment horizontal="center" vertical="center"/>
      <protection locked="0"/>
    </xf>
    <xf numFmtId="0" fontId="113" fillId="0" borderId="4" xfId="0" applyNumberFormat="1" applyFont="1" applyFill="1" applyBorder="1" applyAlignment="1" applyProtection="1">
      <alignment horizontal="center" vertical="center"/>
      <protection locked="0"/>
    </xf>
    <xf numFmtId="183" fontId="73" fillId="0" borderId="0" xfId="0" applyNumberFormat="1" applyFont="1" applyFill="1" applyAlignment="1" applyProtection="1">
      <alignment horizontal="center" vertical="center" wrapText="1" shrinkToFit="1"/>
      <protection locked="0"/>
    </xf>
    <xf numFmtId="0" fontId="113" fillId="0" borderId="0" xfId="0" applyFont="1" applyFill="1" applyAlignment="1" applyProtection="1">
      <alignment horizontal="center" vertical="center"/>
      <protection locked="0"/>
    </xf>
    <xf numFmtId="0" fontId="60" fillId="0" borderId="2" xfId="0" applyFont="1" applyFill="1" applyBorder="1" applyAlignment="1" applyProtection="1">
      <alignment horizontal="center" vertical="center"/>
      <protection locked="0"/>
    </xf>
    <xf numFmtId="0" fontId="113" fillId="0" borderId="2" xfId="0" applyNumberFormat="1" applyFont="1" applyFill="1" applyBorder="1" applyAlignment="1" applyProtection="1">
      <alignment horizontal="center" vertical="center" wrapText="1" shrinkToFit="1"/>
      <protection locked="0"/>
    </xf>
    <xf numFmtId="0" fontId="134" fillId="0" borderId="2" xfId="0" applyFont="1" applyFill="1" applyBorder="1" applyAlignment="1" applyProtection="1">
      <alignment horizontal="center" vertical="center" wrapText="1"/>
      <protection locked="0"/>
    </xf>
    <xf numFmtId="179" fontId="51" fillId="0" borderId="2" xfId="0" applyNumberFormat="1" applyFont="1" applyFill="1" applyBorder="1" applyAlignment="1" applyProtection="1">
      <alignment horizontal="center" vertical="center" shrinkToFit="1"/>
    </xf>
    <xf numFmtId="0" fontId="51" fillId="0" borderId="2" xfId="0" applyFont="1" applyFill="1" applyBorder="1" applyAlignment="1" applyProtection="1">
      <alignment horizontal="center" vertical="center" wrapText="1" shrinkToFit="1"/>
      <protection locked="0"/>
    </xf>
    <xf numFmtId="0" fontId="144" fillId="0" borderId="2" xfId="0" applyFont="1" applyFill="1" applyBorder="1" applyAlignment="1" applyProtection="1">
      <alignment horizontal="center" vertical="center"/>
      <protection locked="0"/>
    </xf>
    <xf numFmtId="0" fontId="53" fillId="0" borderId="2" xfId="0" applyNumberFormat="1" applyFont="1" applyFill="1" applyBorder="1" applyAlignment="1" applyProtection="1">
      <alignment horizontal="center" vertical="center" wrapText="1" shrinkToFit="1"/>
      <protection locked="0"/>
    </xf>
    <xf numFmtId="0" fontId="147" fillId="0" borderId="2" xfId="0" applyFont="1" applyFill="1" applyBorder="1" applyAlignment="1" applyProtection="1">
      <alignment horizontal="center" vertical="center" wrapText="1"/>
      <protection locked="0"/>
    </xf>
    <xf numFmtId="0" fontId="147" fillId="0" borderId="1" xfId="0" applyFont="1" applyFill="1" applyBorder="1" applyAlignment="1" applyProtection="1">
      <alignment horizontal="center" vertical="center" wrapText="1" shrinkToFit="1"/>
      <protection locked="0"/>
    </xf>
    <xf numFmtId="0" fontId="51" fillId="0" borderId="1" xfId="0"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protection locked="0"/>
    </xf>
    <xf numFmtId="179" fontId="51" fillId="0" borderId="1" xfId="0" applyNumberFormat="1" applyFont="1" applyFill="1" applyBorder="1" applyAlignment="1" applyProtection="1">
      <alignment horizontal="center" vertical="center" wrapText="1" shrinkToFit="1"/>
      <protection locked="0"/>
    </xf>
    <xf numFmtId="180" fontId="51" fillId="0" borderId="1" xfId="0" applyNumberFormat="1" applyFont="1" applyFill="1" applyBorder="1" applyAlignment="1" applyProtection="1">
      <alignment horizontal="center" vertical="center" wrapText="1"/>
      <protection locked="0"/>
    </xf>
    <xf numFmtId="180" fontId="51" fillId="0" borderId="3" xfId="0" applyNumberFormat="1" applyFont="1" applyFill="1" applyBorder="1" applyAlignment="1" applyProtection="1">
      <alignment horizontal="center" vertical="center" wrapText="1"/>
      <protection locked="0"/>
    </xf>
    <xf numFmtId="0" fontId="51" fillId="0" borderId="1" xfId="0" applyNumberFormat="1" applyFont="1" applyFill="1" applyBorder="1" applyAlignment="1" applyProtection="1">
      <alignment horizontal="center" vertical="center" wrapText="1"/>
      <protection locked="0"/>
    </xf>
    <xf numFmtId="179" fontId="51" fillId="0" borderId="5" xfId="0" applyNumberFormat="1" applyFont="1" applyFill="1" applyBorder="1" applyAlignment="1" applyProtection="1">
      <alignment horizontal="center" vertical="center" wrapText="1" shrinkToFit="1"/>
      <protection locked="0"/>
    </xf>
    <xf numFmtId="182" fontId="53" fillId="0" borderId="1" xfId="0" applyNumberFormat="1" applyFont="1" applyFill="1" applyBorder="1" applyAlignment="1" applyProtection="1">
      <alignment horizontal="center" vertical="center" wrapText="1" shrinkToFit="1"/>
      <protection locked="0"/>
    </xf>
    <xf numFmtId="181" fontId="53" fillId="0" borderId="1" xfId="0" applyNumberFormat="1" applyFont="1" applyFill="1" applyBorder="1" applyAlignment="1" applyProtection="1">
      <alignment horizontal="center" vertical="center"/>
      <protection locked="0"/>
    </xf>
    <xf numFmtId="0" fontId="53" fillId="0" borderId="1" xfId="0" applyNumberFormat="1" applyFont="1" applyFill="1" applyBorder="1" applyAlignment="1" applyProtection="1">
      <alignment horizontal="center" vertical="center" wrapText="1" shrinkToFit="1"/>
      <protection locked="0"/>
    </xf>
    <xf numFmtId="0" fontId="51" fillId="0" borderId="1" xfId="0" applyNumberFormat="1" applyFont="1" applyFill="1" applyBorder="1" applyAlignment="1" applyProtection="1">
      <alignment horizontal="center" vertical="center" wrapText="1" shrinkToFit="1"/>
      <protection locked="0"/>
    </xf>
    <xf numFmtId="0" fontId="148" fillId="0" borderId="1" xfId="0" applyNumberFormat="1" applyFont="1" applyFill="1" applyBorder="1" applyAlignment="1" applyProtection="1">
      <alignment horizontal="center" vertical="center" wrapText="1" shrinkToFit="1"/>
      <protection locked="0"/>
    </xf>
    <xf numFmtId="0" fontId="53" fillId="0" borderId="3" xfId="0" applyNumberFormat="1" applyFont="1" applyFill="1" applyBorder="1" applyAlignment="1" applyProtection="1">
      <alignment horizontal="center" vertical="center"/>
      <protection locked="0"/>
    </xf>
    <xf numFmtId="0" fontId="53" fillId="0" borderId="4" xfId="0" applyFont="1" applyFill="1" applyBorder="1" applyAlignment="1" applyProtection="1">
      <alignment horizontal="center" vertical="center"/>
      <protection locked="0"/>
    </xf>
    <xf numFmtId="0" fontId="53" fillId="0" borderId="4" xfId="0" applyNumberFormat="1" applyFont="1" applyFill="1" applyBorder="1" applyAlignment="1" applyProtection="1">
      <alignment horizontal="center" vertical="center"/>
      <protection locked="0"/>
    </xf>
    <xf numFmtId="0" fontId="53" fillId="0" borderId="1" xfId="0" applyNumberFormat="1" applyFont="1" applyFill="1" applyBorder="1" applyAlignment="1" applyProtection="1">
      <alignment horizontal="center" vertical="center"/>
      <protection locked="0"/>
    </xf>
    <xf numFmtId="183" fontId="14" fillId="0" borderId="1" xfId="0" applyNumberFormat="1" applyFont="1" applyFill="1" applyBorder="1" applyAlignment="1" applyProtection="1">
      <alignment horizontal="center" vertical="center" wrapText="1" shrinkToFit="1"/>
      <protection locked="0"/>
    </xf>
    <xf numFmtId="179" fontId="51" fillId="0" borderId="2" xfId="0" applyNumberFormat="1" applyFont="1" applyFill="1" applyBorder="1" applyAlignment="1" applyProtection="1">
      <alignment horizontal="center" vertical="center" wrapText="1" shrinkToFit="1"/>
    </xf>
    <xf numFmtId="0" fontId="51" fillId="0" borderId="2" xfId="0" applyFont="1" applyFill="1" applyBorder="1" applyAlignment="1" applyProtection="1">
      <alignment horizontal="center" vertical="center" wrapText="1"/>
      <protection locked="0"/>
    </xf>
    <xf numFmtId="0" fontId="149" fillId="0" borderId="2" xfId="0" applyFont="1" applyFill="1" applyBorder="1" applyAlignment="1" applyProtection="1">
      <alignment horizontal="center" vertical="center" wrapText="1"/>
      <protection locked="0"/>
    </xf>
    <xf numFmtId="0" fontId="51" fillId="0" borderId="2" xfId="0" applyFont="1" applyFill="1" applyBorder="1" applyAlignment="1" applyProtection="1">
      <alignment horizontal="center" vertical="center"/>
      <protection locked="0"/>
    </xf>
    <xf numFmtId="0" fontId="148" fillId="0" borderId="2" xfId="0" applyFont="1" applyFill="1" applyBorder="1" applyAlignment="1" applyProtection="1">
      <alignment horizontal="center" vertical="center" wrapText="1"/>
      <protection locked="0"/>
    </xf>
    <xf numFmtId="183" fontId="150" fillId="0" borderId="0" xfId="0" applyNumberFormat="1" applyFont="1" applyFill="1" applyAlignment="1" applyProtection="1">
      <alignment horizontal="center" vertical="center"/>
      <protection locked="0"/>
    </xf>
    <xf numFmtId="0" fontId="50" fillId="0" borderId="2" xfId="0" applyFont="1" applyFill="1" applyBorder="1" applyAlignment="1" applyProtection="1">
      <alignment horizontal="center" vertical="center"/>
      <protection locked="0"/>
    </xf>
    <xf numFmtId="0" fontId="151" fillId="0" borderId="0" xfId="0" applyFont="1" applyFill="1" applyBorder="1" applyProtection="1">
      <alignment vertical="center"/>
      <protection locked="0"/>
    </xf>
    <xf numFmtId="179" fontId="115" fillId="0" borderId="2" xfId="0" applyNumberFormat="1" applyFont="1" applyFill="1" applyBorder="1" applyAlignment="1" applyProtection="1">
      <alignment horizontal="center" vertical="center" wrapText="1" shrinkToFit="1"/>
    </xf>
    <xf numFmtId="0" fontId="115" fillId="0" borderId="2" xfId="0" applyFont="1" applyFill="1" applyBorder="1" applyAlignment="1" applyProtection="1">
      <alignment horizontal="center" vertical="center" wrapText="1"/>
      <protection locked="0"/>
    </xf>
    <xf numFmtId="0" fontId="152" fillId="0" borderId="2" xfId="0" applyFont="1" applyFill="1" applyBorder="1" applyAlignment="1" applyProtection="1">
      <alignment horizontal="center" vertical="center"/>
      <protection locked="0"/>
    </xf>
    <xf numFmtId="0" fontId="153" fillId="0" borderId="2" xfId="0" applyFont="1" applyFill="1" applyBorder="1" applyAlignment="1" applyProtection="1">
      <alignment horizontal="center" vertical="center" wrapText="1"/>
      <protection locked="0"/>
    </xf>
    <xf numFmtId="179" fontId="154" fillId="0" borderId="5" xfId="0" applyNumberFormat="1" applyFont="1" applyFill="1" applyBorder="1" applyAlignment="1" applyProtection="1">
      <alignment horizontal="center" vertical="center" wrapText="1" shrinkToFit="1"/>
      <protection locked="0"/>
    </xf>
    <xf numFmtId="0" fontId="113" fillId="0" borderId="0" xfId="0" applyNumberFormat="1" applyFont="1" applyFill="1" applyAlignment="1" applyProtection="1">
      <alignment horizontal="center" vertical="center"/>
      <protection locked="0"/>
    </xf>
    <xf numFmtId="179" fontId="48" fillId="0" borderId="2" xfId="0" applyNumberFormat="1" applyFont="1" applyFill="1" applyBorder="1" applyAlignment="1" applyProtection="1">
      <alignment horizontal="center" vertical="center" wrapText="1" shrinkToFit="1"/>
    </xf>
    <xf numFmtId="0" fontId="48" fillId="0" borderId="2" xfId="0" applyFont="1" applyFill="1" applyBorder="1" applyAlignment="1" applyProtection="1">
      <alignment horizontal="center" vertical="center" wrapText="1"/>
      <protection locked="0"/>
    </xf>
    <xf numFmtId="0" fontId="64" fillId="0" borderId="2" xfId="0" applyFont="1" applyFill="1" applyBorder="1" applyAlignment="1" applyProtection="1">
      <alignment horizontal="center" vertical="center"/>
      <protection locked="0"/>
    </xf>
    <xf numFmtId="0" fontId="155" fillId="0" borderId="2" xfId="0" applyFont="1" applyFill="1" applyBorder="1" applyAlignment="1" applyProtection="1">
      <alignment horizontal="center" vertical="center" wrapText="1"/>
      <protection locked="0"/>
    </xf>
    <xf numFmtId="0" fontId="77" fillId="0" borderId="1" xfId="0" applyFont="1" applyFill="1" applyBorder="1" applyAlignment="1" applyProtection="1">
      <alignment horizontal="center" vertical="center" wrapText="1" shrinkToFit="1"/>
      <protection locked="0"/>
    </xf>
    <xf numFmtId="180" fontId="48" fillId="0" borderId="3" xfId="0" applyNumberFormat="1" applyFont="1" applyFill="1" applyBorder="1" applyAlignment="1" applyProtection="1">
      <alignment horizontal="center" vertical="center" wrapText="1"/>
      <protection locked="0"/>
    </xf>
    <xf numFmtId="179" fontId="47" fillId="0" borderId="5" xfId="0" applyNumberFormat="1" applyFont="1" applyFill="1" applyBorder="1" applyAlignment="1" applyProtection="1">
      <alignment horizontal="center" vertical="center" wrapText="1" shrinkToFit="1"/>
      <protection locked="0"/>
    </xf>
    <xf numFmtId="0" fontId="17" fillId="0" borderId="1" xfId="0" applyNumberFormat="1" applyFont="1" applyFill="1" applyBorder="1" applyAlignment="1" applyProtection="1">
      <alignment horizontal="center" vertical="center" wrapText="1" shrinkToFit="1"/>
      <protection locked="0"/>
    </xf>
    <xf numFmtId="0" fontId="48" fillId="0" borderId="1" xfId="0" applyNumberFormat="1" applyFont="1" applyFill="1" applyBorder="1" applyAlignment="1" applyProtection="1">
      <alignment horizontal="center" vertical="center" wrapText="1"/>
      <protection locked="0"/>
    </xf>
    <xf numFmtId="0" fontId="56" fillId="0" borderId="1" xfId="0" applyNumberFormat="1" applyFont="1" applyFill="1" applyBorder="1" applyAlignment="1" applyProtection="1">
      <alignment horizontal="center" vertical="center" wrapText="1" shrinkToFit="1"/>
      <protection locked="0"/>
    </xf>
    <xf numFmtId="0" fontId="17" fillId="0" borderId="3" xfId="0" applyNumberFormat="1" applyFont="1" applyFill="1" applyBorder="1" applyAlignment="1" applyProtection="1">
      <alignment horizontal="center" vertical="center"/>
      <protection locked="0"/>
    </xf>
    <xf numFmtId="0" fontId="17" fillId="0" borderId="4" xfId="0" applyNumberFormat="1" applyFont="1" applyFill="1" applyBorder="1" applyAlignment="1" applyProtection="1">
      <alignment horizontal="center" vertical="center"/>
      <protection locked="0"/>
    </xf>
    <xf numFmtId="0" fontId="17" fillId="0" borderId="4" xfId="0" applyFont="1" applyFill="1" applyBorder="1" applyAlignment="1" applyProtection="1">
      <alignment horizontal="center" vertical="center"/>
      <protection locked="0"/>
    </xf>
    <xf numFmtId="0" fontId="115" fillId="0" borderId="2" xfId="0" applyFont="1" applyFill="1" applyBorder="1" applyAlignment="1" applyProtection="1">
      <alignment horizontal="center" vertical="center"/>
      <protection locked="0"/>
    </xf>
    <xf numFmtId="0" fontId="113" fillId="0" borderId="1" xfId="0" applyNumberFormat="1" applyFont="1" applyFill="1" applyBorder="1" applyAlignment="1" applyProtection="1">
      <alignment horizontal="center" vertical="center" wrapText="1"/>
      <protection locked="0"/>
    </xf>
    <xf numFmtId="0" fontId="156" fillId="0" borderId="1" xfId="0" applyNumberFormat="1" applyFont="1" applyFill="1" applyBorder="1" applyAlignment="1" applyProtection="1">
      <alignment horizontal="center" vertical="center" wrapText="1"/>
      <protection locked="0"/>
    </xf>
    <xf numFmtId="179" fontId="157" fillId="0" borderId="2" xfId="0" applyNumberFormat="1" applyFont="1" applyFill="1" applyBorder="1" applyAlignment="1" applyProtection="1">
      <alignment horizontal="center" vertical="center" shrinkToFit="1"/>
    </xf>
    <xf numFmtId="0" fontId="158" fillId="0" borderId="2" xfId="0" applyFont="1" applyFill="1" applyBorder="1" applyAlignment="1" applyProtection="1">
      <alignment horizontal="center" vertical="center" wrapText="1"/>
      <protection locked="0"/>
    </xf>
    <xf numFmtId="0" fontId="158" fillId="0" borderId="2" xfId="0" applyFont="1" applyFill="1" applyBorder="1" applyAlignment="1" applyProtection="1">
      <alignment horizontal="center" vertical="center" wrapText="1" shrinkToFit="1"/>
      <protection locked="0"/>
    </xf>
    <xf numFmtId="0" fontId="60" fillId="0" borderId="2" xfId="0" applyNumberFormat="1" applyFont="1" applyFill="1" applyBorder="1" applyAlignment="1" applyProtection="1">
      <alignment horizontal="center" vertical="center" shrinkToFit="1"/>
      <protection locked="0"/>
    </xf>
    <xf numFmtId="0" fontId="112" fillId="0" borderId="2" xfId="0" applyNumberFormat="1" applyFont="1" applyFill="1" applyBorder="1" applyAlignment="1" applyProtection="1">
      <alignment horizontal="center" vertical="center" wrapText="1"/>
      <protection locked="0"/>
    </xf>
    <xf numFmtId="0" fontId="114" fillId="0" borderId="2" xfId="0" applyNumberFormat="1" applyFont="1" applyFill="1" applyBorder="1" applyAlignment="1" applyProtection="1">
      <alignment horizontal="center" vertical="center" wrapText="1" shrinkToFit="1"/>
      <protection locked="0"/>
    </xf>
    <xf numFmtId="179" fontId="159" fillId="0" borderId="5" xfId="0" applyNumberFormat="1" applyFont="1" applyFill="1" applyBorder="1" applyAlignment="1" applyProtection="1">
      <alignment horizontal="center" vertical="center" wrapText="1" shrinkToFit="1"/>
      <protection locked="0"/>
    </xf>
    <xf numFmtId="0" fontId="60" fillId="0" borderId="3" xfId="0" applyNumberFormat="1" applyFont="1" applyFill="1" applyBorder="1" applyAlignment="1" applyProtection="1">
      <alignment horizontal="center" vertical="center"/>
      <protection locked="0"/>
    </xf>
    <xf numFmtId="0" fontId="60" fillId="0" borderId="4" xfId="0" applyFont="1" applyFill="1" applyBorder="1" applyAlignment="1" applyProtection="1">
      <alignment horizontal="center" vertical="center"/>
      <protection locked="0"/>
    </xf>
    <xf numFmtId="0" fontId="60" fillId="0" borderId="4" xfId="0" applyNumberFormat="1" applyFont="1" applyFill="1" applyBorder="1" applyAlignment="1" applyProtection="1">
      <alignment horizontal="center" vertical="center"/>
      <protection locked="0"/>
    </xf>
    <xf numFmtId="183" fontId="74" fillId="0" borderId="1" xfId="0" applyNumberFormat="1" applyFont="1" applyFill="1" applyBorder="1" applyAlignment="1" applyProtection="1">
      <alignment horizontal="center" vertical="center" wrapText="1" shrinkToFit="1"/>
      <protection locked="0"/>
    </xf>
    <xf numFmtId="0" fontId="100" fillId="0" borderId="0" xfId="0" applyFont="1" applyFill="1" applyBorder="1" applyProtection="1">
      <alignment vertical="center"/>
      <protection locked="0"/>
    </xf>
    <xf numFmtId="179" fontId="160" fillId="0" borderId="2" xfId="0" applyNumberFormat="1" applyFont="1" applyFill="1" applyBorder="1" applyAlignment="1" applyProtection="1">
      <alignment horizontal="center" vertical="center" shrinkToFit="1"/>
    </xf>
    <xf numFmtId="0" fontId="161" fillId="0" borderId="2" xfId="0" applyFont="1" applyFill="1" applyBorder="1" applyAlignment="1" applyProtection="1">
      <alignment horizontal="center" vertical="center" wrapText="1"/>
      <protection locked="0"/>
    </xf>
    <xf numFmtId="0" fontId="161" fillId="0" borderId="2" xfId="0" applyFont="1" applyFill="1" applyBorder="1" applyAlignment="1" applyProtection="1">
      <alignment horizontal="center" vertical="center" wrapText="1" shrinkToFit="1"/>
      <protection locked="0"/>
    </xf>
    <xf numFmtId="0" fontId="145" fillId="0" borderId="2" xfId="0" applyNumberFormat="1" applyFont="1" applyFill="1" applyBorder="1" applyAlignment="1" applyProtection="1">
      <alignment horizontal="center" vertical="center" shrinkToFit="1"/>
      <protection locked="0"/>
    </xf>
    <xf numFmtId="0" fontId="162" fillId="0" borderId="2" xfId="0" applyNumberFormat="1" applyFont="1" applyFill="1" applyBorder="1" applyAlignment="1" applyProtection="1">
      <alignment horizontal="center" vertical="center" wrapText="1"/>
      <protection locked="0"/>
    </xf>
    <xf numFmtId="0" fontId="163" fillId="0" borderId="2" xfId="0" applyNumberFormat="1" applyFont="1" applyFill="1" applyBorder="1" applyAlignment="1" applyProtection="1">
      <alignment horizontal="center" vertical="center" wrapText="1" shrinkToFit="1"/>
      <protection locked="0"/>
    </xf>
    <xf numFmtId="0" fontId="164" fillId="0" borderId="1" xfId="0" applyFont="1" applyFill="1" applyBorder="1" applyAlignment="1" applyProtection="1">
      <alignment horizontal="center" vertical="center" wrapText="1" shrinkToFit="1"/>
      <protection locked="0"/>
    </xf>
    <xf numFmtId="0" fontId="156" fillId="0" borderId="1" xfId="0" applyFont="1" applyFill="1" applyBorder="1" applyAlignment="1" applyProtection="1">
      <alignment horizontal="center" vertical="center" wrapText="1"/>
      <protection locked="0"/>
    </xf>
    <xf numFmtId="0" fontId="165" fillId="0" borderId="1" xfId="0" applyFont="1" applyFill="1" applyBorder="1" applyAlignment="1" applyProtection="1">
      <alignment horizontal="center" vertical="center" wrapText="1"/>
      <protection locked="0"/>
    </xf>
    <xf numFmtId="0" fontId="165" fillId="0" borderId="1" xfId="0" applyFont="1" applyFill="1" applyBorder="1" applyAlignment="1" applyProtection="1">
      <alignment horizontal="center" vertical="center" wrapText="1" shrinkToFit="1"/>
      <protection locked="0"/>
    </xf>
    <xf numFmtId="0" fontId="165" fillId="0" borderId="1" xfId="0" applyFont="1" applyFill="1" applyBorder="1" applyAlignment="1" applyProtection="1">
      <alignment horizontal="center" vertical="center"/>
      <protection locked="0"/>
    </xf>
    <xf numFmtId="179" fontId="156" fillId="0" borderId="1" xfId="0" applyNumberFormat="1" applyFont="1" applyFill="1" applyBorder="1" applyAlignment="1" applyProtection="1">
      <alignment horizontal="center" vertical="center" wrapText="1" shrinkToFit="1"/>
      <protection locked="0"/>
    </xf>
    <xf numFmtId="180" fontId="156" fillId="0" borderId="1" xfId="0" applyNumberFormat="1" applyFont="1" applyFill="1" applyBorder="1" applyAlignment="1" applyProtection="1">
      <alignment horizontal="center" vertical="center" wrapText="1"/>
      <protection locked="0"/>
    </xf>
    <xf numFmtId="180" fontId="166" fillId="0" borderId="1" xfId="0" applyNumberFormat="1" applyFont="1" applyFill="1" applyBorder="1" applyAlignment="1" applyProtection="1">
      <alignment horizontal="center" vertical="center" wrapText="1"/>
      <protection locked="0"/>
    </xf>
    <xf numFmtId="180" fontId="166" fillId="0" borderId="3" xfId="0" applyNumberFormat="1" applyFont="1" applyFill="1" applyBorder="1" applyAlignment="1" applyProtection="1">
      <alignment horizontal="center" vertical="center" wrapText="1"/>
      <protection locked="0"/>
    </xf>
    <xf numFmtId="179" fontId="167" fillId="0" borderId="5" xfId="0" applyNumberFormat="1" applyFont="1" applyFill="1" applyBorder="1" applyAlignment="1" applyProtection="1">
      <alignment horizontal="center" vertical="center" wrapText="1" shrinkToFit="1"/>
      <protection locked="0"/>
    </xf>
    <xf numFmtId="182" fontId="165" fillId="0" borderId="1" xfId="0" applyNumberFormat="1" applyFont="1" applyFill="1" applyBorder="1" applyAlignment="1" applyProtection="1">
      <alignment horizontal="center" vertical="center" wrapText="1" shrinkToFit="1"/>
      <protection locked="0"/>
    </xf>
    <xf numFmtId="181" fontId="165" fillId="0" borderId="1" xfId="0" applyNumberFormat="1" applyFont="1" applyFill="1" applyBorder="1" applyAlignment="1" applyProtection="1">
      <alignment horizontal="center" vertical="center"/>
      <protection locked="0"/>
    </xf>
    <xf numFmtId="0" fontId="165" fillId="0" borderId="1" xfId="0" applyNumberFormat="1" applyFont="1" applyFill="1" applyBorder="1" applyAlignment="1" applyProtection="1">
      <alignment horizontal="center" vertical="center" wrapText="1" shrinkToFit="1"/>
      <protection locked="0"/>
    </xf>
    <xf numFmtId="0" fontId="156" fillId="0" borderId="1" xfId="0" applyNumberFormat="1" applyFont="1" applyFill="1" applyBorder="1" applyAlignment="1" applyProtection="1">
      <alignment horizontal="center" vertical="center" wrapText="1" shrinkToFit="1"/>
      <protection locked="0"/>
    </xf>
    <xf numFmtId="0" fontId="168" fillId="0" borderId="1" xfId="0" applyNumberFormat="1" applyFont="1" applyFill="1" applyBorder="1" applyAlignment="1" applyProtection="1">
      <alignment horizontal="center" vertical="center" wrapText="1" shrinkToFit="1"/>
      <protection locked="0"/>
    </xf>
    <xf numFmtId="0" fontId="165" fillId="0" borderId="1" xfId="0" applyNumberFormat="1" applyFont="1" applyFill="1" applyBorder="1" applyAlignment="1" applyProtection="1">
      <alignment horizontal="center" vertical="center"/>
      <protection locked="0"/>
    </xf>
    <xf numFmtId="0" fontId="145" fillId="0" borderId="1" xfId="0" applyFont="1" applyFill="1" applyBorder="1" applyAlignment="1" applyProtection="1">
      <alignment horizontal="center" vertical="center"/>
      <protection locked="0"/>
    </xf>
    <xf numFmtId="0" fontId="145" fillId="0" borderId="4" xfId="0" applyFont="1" applyFill="1" applyBorder="1" applyAlignment="1" applyProtection="1">
      <alignment horizontal="center" vertical="center"/>
      <protection locked="0"/>
    </xf>
    <xf numFmtId="0" fontId="145" fillId="0" borderId="4" xfId="0" applyNumberFormat="1" applyFont="1" applyFill="1" applyBorder="1" applyAlignment="1" applyProtection="1">
      <alignment horizontal="center" vertical="center"/>
      <protection locked="0"/>
    </xf>
    <xf numFmtId="0" fontId="145" fillId="0" borderId="1" xfId="0" applyNumberFormat="1" applyFont="1" applyFill="1" applyBorder="1" applyAlignment="1" applyProtection="1">
      <alignment horizontal="center" vertical="center"/>
      <protection locked="0"/>
    </xf>
    <xf numFmtId="183" fontId="169" fillId="0" borderId="1" xfId="0" applyNumberFormat="1" applyFont="1" applyFill="1" applyBorder="1" applyAlignment="1" applyProtection="1">
      <alignment horizontal="center" vertical="center" wrapText="1" shrinkToFit="1"/>
      <protection locked="0"/>
    </xf>
    <xf numFmtId="183" fontId="170" fillId="0" borderId="1" xfId="0" applyNumberFormat="1" applyFont="1" applyFill="1" applyBorder="1" applyAlignment="1" applyProtection="1">
      <alignment horizontal="center" vertical="center" wrapText="1" shrinkToFit="1"/>
      <protection locked="0"/>
    </xf>
    <xf numFmtId="0" fontId="165" fillId="0" borderId="0" xfId="0" applyFont="1" applyFill="1" applyAlignment="1" applyProtection="1">
      <alignment horizontal="center" vertical="center"/>
      <protection locked="0"/>
    </xf>
    <xf numFmtId="179" fontId="57" fillId="0" borderId="2" xfId="0" applyNumberFormat="1" applyFont="1" applyFill="1" applyBorder="1" applyAlignment="1" applyProtection="1">
      <alignment horizontal="center" vertical="center" shrinkToFit="1"/>
    </xf>
    <xf numFmtId="0" fontId="46" fillId="0" borderId="2" xfId="0" applyFont="1" applyFill="1" applyBorder="1" applyAlignment="1" applyProtection="1">
      <alignment horizontal="center" vertical="center" wrapText="1"/>
      <protection locked="0"/>
    </xf>
    <xf numFmtId="0" fontId="46" fillId="0" borderId="2" xfId="0" applyFont="1" applyFill="1" applyBorder="1" applyAlignment="1" applyProtection="1">
      <alignment horizontal="center" vertical="center" wrapText="1" shrinkToFit="1"/>
      <protection locked="0"/>
    </xf>
    <xf numFmtId="0" fontId="1" fillId="0" borderId="2" xfId="0" applyNumberFormat="1" applyFont="1" applyFill="1" applyBorder="1" applyAlignment="1" applyProtection="1">
      <alignment horizontal="center" vertical="center" shrinkToFit="1"/>
      <protection locked="0"/>
    </xf>
    <xf numFmtId="0" fontId="59" fillId="0" borderId="2" xfId="0" applyNumberFormat="1" applyFont="1" applyFill="1" applyBorder="1" applyAlignment="1" applyProtection="1">
      <alignment horizontal="center" vertical="center" wrapText="1"/>
      <protection locked="0"/>
    </xf>
    <xf numFmtId="0" fontId="58" fillId="0" borderId="2" xfId="0" applyNumberFormat="1" applyFont="1" applyFill="1" applyBorder="1" applyAlignment="1" applyProtection="1">
      <alignment horizontal="center" vertical="center" wrapText="1" shrinkToFit="1"/>
      <protection locked="0"/>
    </xf>
    <xf numFmtId="0" fontId="1" fillId="0" borderId="4" xfId="0" applyFont="1" applyFill="1" applyBorder="1" applyAlignment="1" applyProtection="1">
      <alignment horizontal="center" vertical="center"/>
      <protection locked="0"/>
    </xf>
    <xf numFmtId="0" fontId="1" fillId="0" borderId="4" xfId="0" applyNumberFormat="1" applyFont="1" applyFill="1" applyBorder="1" applyAlignment="1" applyProtection="1">
      <alignment horizontal="center" vertical="center"/>
      <protection locked="0"/>
    </xf>
    <xf numFmtId="0" fontId="1" fillId="0" borderId="1" xfId="0" applyNumberFormat="1" applyFont="1" applyFill="1" applyBorder="1" applyAlignment="1" applyProtection="1">
      <alignment horizontal="center" vertical="center"/>
      <protection locked="0"/>
    </xf>
    <xf numFmtId="183" fontId="7" fillId="0" borderId="1" xfId="0" applyNumberFormat="1" applyFont="1" applyFill="1" applyBorder="1" applyAlignment="1" applyProtection="1">
      <alignment horizontal="center" vertical="center" wrapText="1" shrinkToFit="1"/>
      <protection locked="0"/>
    </xf>
    <xf numFmtId="179" fontId="160" fillId="0" borderId="1" xfId="0" applyNumberFormat="1" applyFont="1" applyFill="1" applyBorder="1" applyAlignment="1" applyProtection="1">
      <alignment horizontal="center" vertical="center" shrinkToFit="1"/>
    </xf>
    <xf numFmtId="0" fontId="161" fillId="0" borderId="1" xfId="0" applyFont="1" applyFill="1" applyBorder="1" applyAlignment="1" applyProtection="1">
      <alignment horizontal="center" vertical="center" wrapText="1"/>
      <protection locked="0"/>
    </xf>
    <xf numFmtId="0" fontId="161" fillId="0" borderId="1" xfId="0" applyFont="1" applyFill="1" applyBorder="1" applyAlignment="1" applyProtection="1">
      <alignment horizontal="center" vertical="center" wrapText="1" shrinkToFit="1"/>
      <protection locked="0"/>
    </xf>
    <xf numFmtId="0" fontId="145" fillId="0" borderId="1" xfId="0" applyNumberFormat="1" applyFont="1" applyFill="1" applyBorder="1" applyAlignment="1" applyProtection="1">
      <alignment horizontal="center" vertical="center" shrinkToFit="1"/>
      <protection locked="0"/>
    </xf>
    <xf numFmtId="0" fontId="171" fillId="0" borderId="1" xfId="0" applyFont="1" applyFill="1" applyBorder="1" applyAlignment="1" applyProtection="1">
      <alignment horizontal="center" vertical="center"/>
      <protection locked="0"/>
    </xf>
    <xf numFmtId="0" fontId="163" fillId="0" borderId="1" xfId="0" applyNumberFormat="1" applyFont="1" applyFill="1" applyBorder="1" applyAlignment="1" applyProtection="1">
      <alignment horizontal="center" vertical="center" wrapText="1" shrinkToFit="1"/>
      <protection locked="0"/>
    </xf>
    <xf numFmtId="180" fontId="156" fillId="0" borderId="3" xfId="0" applyNumberFormat="1" applyFont="1" applyFill="1" applyBorder="1" applyAlignment="1" applyProtection="1">
      <alignment horizontal="center" vertical="center" wrapText="1"/>
      <protection locked="0"/>
    </xf>
    <xf numFmtId="179" fontId="162" fillId="0" borderId="1" xfId="0" applyNumberFormat="1" applyFont="1" applyFill="1" applyBorder="1" applyAlignment="1" applyProtection="1">
      <alignment horizontal="center" vertical="center" shrinkToFit="1"/>
    </xf>
    <xf numFmtId="0" fontId="162" fillId="0" borderId="1" xfId="0" applyNumberFormat="1" applyFont="1" applyFill="1" applyBorder="1" applyAlignment="1" applyProtection="1">
      <alignment horizontal="center" vertical="center" wrapText="1"/>
      <protection locked="0"/>
    </xf>
    <xf numFmtId="179" fontId="167" fillId="0" borderId="1" xfId="0" applyNumberFormat="1" applyFont="1" applyFill="1" applyBorder="1" applyAlignment="1" applyProtection="1">
      <alignment horizontal="center" vertical="center" wrapText="1" shrinkToFit="1"/>
      <protection locked="0"/>
    </xf>
    <xf numFmtId="0" fontId="165" fillId="0" borderId="3" xfId="0" applyNumberFormat="1" applyFont="1" applyFill="1" applyBorder="1" applyAlignment="1" applyProtection="1">
      <alignment horizontal="center" vertical="center"/>
      <protection locked="0"/>
    </xf>
    <xf numFmtId="0" fontId="165" fillId="0" borderId="4" xfId="0" applyNumberFormat="1" applyFont="1" applyFill="1" applyBorder="1" applyAlignment="1" applyProtection="1">
      <alignment horizontal="center" vertical="center"/>
      <protection locked="0"/>
    </xf>
    <xf numFmtId="0" fontId="165" fillId="0" borderId="4" xfId="0" applyFont="1" applyFill="1" applyBorder="1" applyAlignment="1" applyProtection="1">
      <alignment horizontal="center" vertical="center"/>
      <protection locked="0"/>
    </xf>
    <xf numFmtId="183" fontId="169" fillId="0" borderId="0" xfId="0" applyNumberFormat="1" applyFont="1" applyFill="1" applyAlignment="1" applyProtection="1">
      <alignment horizontal="center" vertical="center" wrapText="1" shrinkToFit="1"/>
      <protection locked="0"/>
    </xf>
    <xf numFmtId="183" fontId="170" fillId="0" borderId="0" xfId="0" applyNumberFormat="1" applyFont="1" applyFill="1" applyAlignment="1" applyProtection="1">
      <alignment horizontal="center" vertical="center" wrapText="1" shrinkToFit="1"/>
      <protection locked="0"/>
    </xf>
    <xf numFmtId="178" fontId="172" fillId="0" borderId="2" xfId="0" applyNumberFormat="1" applyFont="1" applyFill="1" applyBorder="1" applyAlignment="1" applyProtection="1">
      <alignment horizontal="center" vertical="center"/>
    </xf>
    <xf numFmtId="0" fontId="173" fillId="0" borderId="2" xfId="0" applyFont="1" applyFill="1" applyBorder="1" applyAlignment="1" applyProtection="1">
      <alignment horizontal="center" vertical="center" wrapText="1"/>
      <protection locked="0"/>
    </xf>
    <xf numFmtId="0" fontId="112" fillId="0" borderId="1" xfId="0" applyNumberFormat="1" applyFont="1" applyFill="1" applyBorder="1" applyAlignment="1" applyProtection="1">
      <alignment horizontal="center" vertical="center" wrapText="1"/>
      <protection locked="0"/>
    </xf>
    <xf numFmtId="0" fontId="113" fillId="0" borderId="3" xfId="0" applyFont="1" applyFill="1" applyBorder="1" applyAlignment="1" applyProtection="1">
      <alignment horizontal="center" vertical="center"/>
      <protection locked="0"/>
    </xf>
    <xf numFmtId="179" fontId="112" fillId="0" borderId="1" xfId="0" applyNumberFormat="1" applyFont="1" applyFill="1" applyBorder="1" applyAlignment="1" applyProtection="1">
      <alignment horizontal="center" vertical="center" shrinkToFit="1"/>
    </xf>
    <xf numFmtId="0" fontId="158" fillId="0" borderId="1" xfId="0" applyFont="1" applyFill="1" applyBorder="1" applyAlignment="1" applyProtection="1">
      <alignment horizontal="center" vertical="center" wrapText="1"/>
      <protection locked="0"/>
    </xf>
    <xf numFmtId="0" fontId="158" fillId="0" borderId="1" xfId="0" applyFont="1" applyFill="1" applyBorder="1" applyAlignment="1" applyProtection="1">
      <alignment horizontal="center" vertical="center" wrapText="1" shrinkToFit="1"/>
      <protection locked="0"/>
    </xf>
    <xf numFmtId="0" fontId="114" fillId="0" borderId="1" xfId="0" applyNumberFormat="1" applyFont="1" applyFill="1" applyBorder="1" applyAlignment="1" applyProtection="1">
      <alignment horizontal="center" vertical="center" wrapText="1" shrinkToFit="1"/>
      <protection locked="0"/>
    </xf>
    <xf numFmtId="58" fontId="132" fillId="0" borderId="1" xfId="0" applyNumberFormat="1" applyFont="1" applyFill="1" applyBorder="1" applyAlignment="1" applyProtection="1">
      <alignment horizontal="center" vertical="center"/>
      <protection locked="0"/>
    </xf>
    <xf numFmtId="196" fontId="113" fillId="0" borderId="1" xfId="0" applyNumberFormat="1" applyFont="1" applyFill="1" applyBorder="1" applyAlignment="1" applyProtection="1">
      <alignment horizontal="center" vertical="center"/>
      <protection locked="0"/>
    </xf>
    <xf numFmtId="183" fontId="74" fillId="0" borderId="0" xfId="0" applyNumberFormat="1" applyFont="1" applyFill="1" applyAlignment="1" applyProtection="1">
      <alignment horizontal="center" vertical="center" wrapText="1" shrinkToFit="1"/>
      <protection locked="0"/>
    </xf>
    <xf numFmtId="0" fontId="60" fillId="0" borderId="0" xfId="0" applyNumberFormat="1" applyFont="1" applyFill="1" applyAlignment="1" applyProtection="1">
      <alignment horizontal="center" vertical="center"/>
      <protection locked="0"/>
    </xf>
    <xf numFmtId="178" fontId="132" fillId="0" borderId="1" xfId="0" applyNumberFormat="1" applyFont="1" applyFill="1" applyBorder="1" applyAlignment="1" applyProtection="1">
      <alignment horizontal="center" vertical="center"/>
    </xf>
    <xf numFmtId="0" fontId="114" fillId="0" borderId="1" xfId="0" applyFont="1" applyFill="1" applyBorder="1" applyAlignment="1" applyProtection="1">
      <alignment horizontal="center" vertical="center"/>
      <protection locked="0"/>
    </xf>
    <xf numFmtId="180" fontId="60" fillId="0" borderId="1" xfId="0" applyNumberFormat="1" applyFont="1" applyFill="1" applyBorder="1" applyAlignment="1" applyProtection="1">
      <alignment horizontal="center" vertical="center" wrapText="1"/>
      <protection locked="0"/>
    </xf>
    <xf numFmtId="180" fontId="113" fillId="0" borderId="1" xfId="0" applyNumberFormat="1" applyFont="1" applyFill="1" applyBorder="1" applyAlignment="1" applyProtection="1">
      <alignment horizontal="center" vertical="center"/>
      <protection locked="0"/>
    </xf>
    <xf numFmtId="180" fontId="113" fillId="0" borderId="3" xfId="0" applyNumberFormat="1" applyFont="1" applyFill="1" applyBorder="1" applyAlignment="1" applyProtection="1">
      <alignment horizontal="center" vertical="center" wrapText="1"/>
      <protection locked="0"/>
    </xf>
    <xf numFmtId="0" fontId="60" fillId="0" borderId="1" xfId="0" applyNumberFormat="1" applyFont="1" applyFill="1" applyBorder="1" applyAlignment="1" applyProtection="1">
      <alignment horizontal="center" vertical="center" wrapText="1"/>
      <protection locked="0"/>
    </xf>
    <xf numFmtId="0" fontId="114" fillId="0" borderId="1" xfId="0" applyNumberFormat="1" applyFont="1" applyFill="1" applyBorder="1" applyAlignment="1" applyProtection="1">
      <alignment horizontal="center" vertical="center"/>
      <protection locked="0"/>
    </xf>
    <xf numFmtId="183" fontId="60" fillId="0" borderId="3" xfId="0" applyNumberFormat="1" applyFont="1" applyFill="1" applyBorder="1" applyAlignment="1" applyProtection="1">
      <alignment horizontal="center" vertical="center" wrapText="1"/>
      <protection locked="0"/>
    </xf>
    <xf numFmtId="180" fontId="60" fillId="0" borderId="4" xfId="0" applyNumberFormat="1" applyFont="1" applyFill="1" applyBorder="1" applyAlignment="1" applyProtection="1">
      <alignment horizontal="center" vertical="center" wrapText="1"/>
      <protection locked="0"/>
    </xf>
    <xf numFmtId="180" fontId="60" fillId="0" borderId="3" xfId="0" applyNumberFormat="1" applyFont="1" applyFill="1" applyBorder="1" applyAlignment="1" applyProtection="1">
      <alignment horizontal="center" vertical="center" wrapText="1"/>
      <protection locked="0"/>
    </xf>
    <xf numFmtId="183" fontId="60" fillId="0" borderId="4" xfId="0" applyNumberFormat="1" applyFont="1" applyFill="1" applyBorder="1" applyAlignment="1" applyProtection="1">
      <alignment horizontal="center" vertical="center" wrapText="1"/>
      <protection locked="0"/>
    </xf>
    <xf numFmtId="0" fontId="60" fillId="0" borderId="5" xfId="0" applyFont="1" applyFill="1" applyBorder="1" applyAlignment="1" applyProtection="1">
      <alignment horizontal="center" vertical="center"/>
      <protection locked="0"/>
    </xf>
    <xf numFmtId="0" fontId="174" fillId="0" borderId="1" xfId="0" applyFont="1" applyFill="1" applyBorder="1" applyProtection="1">
      <alignment vertical="center"/>
      <protection locked="0"/>
    </xf>
    <xf numFmtId="197" fontId="113" fillId="0" borderId="0" xfId="0" applyNumberFormat="1" applyFont="1" applyFill="1" applyAlignment="1" applyProtection="1">
      <alignment horizontal="center" vertical="center" wrapText="1"/>
      <protection locked="0"/>
    </xf>
    <xf numFmtId="179" fontId="154" fillId="0" borderId="1" xfId="0" applyNumberFormat="1" applyFont="1" applyFill="1" applyBorder="1" applyAlignment="1" applyProtection="1">
      <alignment horizontal="center" vertical="center" wrapText="1" shrinkToFit="1"/>
      <protection locked="0"/>
    </xf>
    <xf numFmtId="0" fontId="134" fillId="0" borderId="1" xfId="0" applyNumberFormat="1" applyFont="1" applyFill="1" applyBorder="1" applyAlignment="1" applyProtection="1">
      <alignment horizontal="center" vertical="center"/>
      <protection locked="0"/>
    </xf>
    <xf numFmtId="200" fontId="113" fillId="0" borderId="1" xfId="0" applyNumberFormat="1" applyFont="1" applyFill="1" applyBorder="1" applyAlignment="1" applyProtection="1">
      <alignment horizontal="center" vertical="center"/>
      <protection locked="0"/>
    </xf>
    <xf numFmtId="180" fontId="60" fillId="0" borderId="1" xfId="0" applyNumberFormat="1" applyFont="1" applyFill="1" applyBorder="1" applyAlignment="1" applyProtection="1">
      <alignment horizontal="center" vertical="center"/>
      <protection locked="0"/>
    </xf>
    <xf numFmtId="197" fontId="60" fillId="0" borderId="1" xfId="0" applyNumberFormat="1" applyFont="1" applyFill="1" applyBorder="1" applyAlignment="1" applyProtection="1">
      <alignment horizontal="center" vertical="center"/>
      <protection locked="0"/>
    </xf>
    <xf numFmtId="183" fontId="60" fillId="0" borderId="1" xfId="0" applyNumberFormat="1" applyFont="1" applyFill="1" applyBorder="1" applyAlignment="1" applyProtection="1">
      <alignment horizontal="center" vertical="center" wrapText="1"/>
      <protection locked="0"/>
    </xf>
    <xf numFmtId="0" fontId="114" fillId="0" borderId="1" xfId="0" applyNumberFormat="1" applyFont="1" applyFill="1" applyBorder="1" applyAlignment="1" applyProtection="1">
      <alignment horizontal="center" vertical="center" wrapText="1"/>
      <protection locked="0"/>
    </xf>
    <xf numFmtId="179" fontId="59" fillId="0" borderId="1" xfId="0" applyNumberFormat="1" applyFont="1" applyFill="1" applyBorder="1" applyAlignment="1" applyProtection="1">
      <alignment horizontal="center" vertical="center" shrinkToFit="1"/>
    </xf>
    <xf numFmtId="180" fontId="17" fillId="0" borderId="1" xfId="0" applyNumberFormat="1" applyFont="1" applyFill="1" applyBorder="1" applyAlignment="1" applyProtection="1">
      <alignment horizontal="center" vertical="center" wrapText="1"/>
      <protection locked="0"/>
    </xf>
    <xf numFmtId="0" fontId="58" fillId="0" borderId="1" xfId="0" applyNumberFormat="1" applyFont="1" applyFill="1" applyBorder="1" applyAlignment="1" applyProtection="1">
      <alignment horizontal="center" vertical="center" wrapText="1"/>
      <protection locked="0"/>
    </xf>
    <xf numFmtId="0" fontId="58" fillId="0" borderId="1" xfId="0" applyFont="1" applyFill="1" applyBorder="1" applyAlignment="1" applyProtection="1">
      <alignment horizontal="center" vertical="center"/>
      <protection locked="0"/>
    </xf>
    <xf numFmtId="0" fontId="17" fillId="0" borderId="1" xfId="0" applyNumberFormat="1" applyFont="1" applyFill="1" applyBorder="1" applyAlignment="1" applyProtection="1">
      <alignment horizontal="center" vertical="center" wrapText="1"/>
      <protection locked="0"/>
    </xf>
    <xf numFmtId="0" fontId="1" fillId="0" borderId="5" xfId="0" applyFont="1" applyFill="1" applyBorder="1" applyAlignment="1" applyProtection="1">
      <alignment horizontal="center" vertical="center"/>
      <protection locked="0"/>
    </xf>
    <xf numFmtId="0" fontId="58" fillId="0" borderId="1" xfId="0" applyNumberFormat="1" applyFont="1" applyFill="1" applyBorder="1" applyAlignment="1" applyProtection="1">
      <alignment horizontal="center" vertical="center"/>
      <protection locked="0"/>
    </xf>
    <xf numFmtId="180" fontId="1" fillId="0" borderId="4" xfId="0" applyNumberFormat="1" applyFont="1" applyFill="1" applyBorder="1" applyAlignment="1" applyProtection="1">
      <alignment horizontal="center" vertical="center" wrapText="1"/>
      <protection locked="0"/>
    </xf>
    <xf numFmtId="183" fontId="1" fillId="0" borderId="4" xfId="0" applyNumberFormat="1" applyFont="1" applyFill="1" applyBorder="1" applyAlignment="1" applyProtection="1">
      <alignment horizontal="center" vertical="center" wrapText="1"/>
      <protection locked="0"/>
    </xf>
    <xf numFmtId="0" fontId="145" fillId="0" borderId="1" xfId="0" applyFont="1" applyFill="1" applyBorder="1" applyAlignment="1" applyProtection="1">
      <alignment horizontal="center" vertical="center" wrapText="1"/>
      <protection locked="0"/>
    </xf>
    <xf numFmtId="180" fontId="165" fillId="0" borderId="1" xfId="0" applyNumberFormat="1" applyFont="1" applyFill="1" applyBorder="1" applyAlignment="1" applyProtection="1">
      <alignment horizontal="center" vertical="center" wrapText="1"/>
      <protection locked="0"/>
    </xf>
    <xf numFmtId="0" fontId="163" fillId="0" borderId="1" xfId="0" applyFont="1" applyFill="1" applyBorder="1" applyAlignment="1" applyProtection="1">
      <alignment horizontal="center" vertical="center" wrapText="1"/>
      <protection locked="0"/>
    </xf>
    <xf numFmtId="0" fontId="163" fillId="0" borderId="1" xfId="0" applyFont="1" applyFill="1" applyBorder="1" applyAlignment="1" applyProtection="1">
      <alignment horizontal="center" vertical="center"/>
      <protection locked="0"/>
    </xf>
    <xf numFmtId="58" fontId="168" fillId="0" borderId="1" xfId="0" applyNumberFormat="1" applyFont="1" applyFill="1" applyBorder="1" applyAlignment="1" applyProtection="1">
      <alignment horizontal="center" vertical="center"/>
      <protection locked="0"/>
    </xf>
    <xf numFmtId="0" fontId="165" fillId="0" borderId="1" xfId="0" applyNumberFormat="1" applyFont="1" applyFill="1" applyBorder="1" applyAlignment="1" applyProtection="1">
      <alignment horizontal="center" vertical="center" wrapText="1"/>
      <protection locked="0"/>
    </xf>
    <xf numFmtId="0" fontId="145" fillId="0" borderId="5" xfId="0" applyFont="1" applyFill="1" applyBorder="1" applyAlignment="1" applyProtection="1">
      <alignment horizontal="center" vertical="center"/>
      <protection locked="0"/>
    </xf>
    <xf numFmtId="0" fontId="145" fillId="0" borderId="1" xfId="0" applyNumberFormat="1" applyFont="1" applyFill="1" applyBorder="1" applyAlignment="1" applyProtection="1">
      <alignment horizontal="center" vertical="center" wrapText="1"/>
      <protection locked="0"/>
    </xf>
    <xf numFmtId="0" fontId="163" fillId="0" borderId="1" xfId="0" applyNumberFormat="1" applyFont="1" applyFill="1" applyBorder="1" applyAlignment="1" applyProtection="1">
      <alignment horizontal="center" vertical="center"/>
      <protection locked="0"/>
    </xf>
    <xf numFmtId="180" fontId="145" fillId="0" borderId="4" xfId="0" applyNumberFormat="1" applyFont="1" applyFill="1" applyBorder="1" applyAlignment="1" applyProtection="1">
      <alignment horizontal="center" vertical="center" wrapText="1"/>
      <protection locked="0"/>
    </xf>
    <xf numFmtId="180" fontId="145" fillId="0" borderId="1" xfId="0" applyNumberFormat="1" applyFont="1" applyFill="1" applyBorder="1" applyAlignment="1" applyProtection="1">
      <alignment horizontal="center" vertical="center" wrapText="1"/>
      <protection locked="0"/>
    </xf>
    <xf numFmtId="183" fontId="169" fillId="0" borderId="1" xfId="0" applyNumberFormat="1" applyFont="1" applyFill="1" applyBorder="1" applyAlignment="1" applyProtection="1">
      <alignment horizontal="center" vertical="center"/>
      <protection locked="0"/>
    </xf>
    <xf numFmtId="183" fontId="169" fillId="0" borderId="0" xfId="0" applyNumberFormat="1" applyFont="1" applyFill="1" applyAlignment="1" applyProtection="1">
      <alignment horizontal="center" vertical="center"/>
      <protection locked="0"/>
    </xf>
    <xf numFmtId="0" fontId="164" fillId="0" borderId="1" xfId="0" applyNumberFormat="1" applyFont="1" applyFill="1" applyBorder="1" applyAlignment="1" applyProtection="1">
      <alignment horizontal="center" vertical="center"/>
      <protection locked="0"/>
    </xf>
    <xf numFmtId="180" fontId="168" fillId="0" borderId="1" xfId="0" applyNumberFormat="1" applyFont="1" applyFill="1" applyBorder="1" applyAlignment="1" applyProtection="1">
      <alignment horizontal="center" vertical="center" wrapText="1"/>
      <protection locked="0"/>
    </xf>
    <xf numFmtId="180" fontId="168" fillId="0" borderId="3" xfId="0" applyNumberFormat="1" applyFont="1" applyFill="1" applyBorder="1" applyAlignment="1" applyProtection="1">
      <alignment horizontal="center" vertical="center" wrapText="1"/>
      <protection locked="0"/>
    </xf>
    <xf numFmtId="180" fontId="132" fillId="0" borderId="1" xfId="0" applyNumberFormat="1" applyFont="1" applyFill="1" applyBorder="1" applyAlignment="1" applyProtection="1">
      <alignment horizontal="center" vertical="center" wrapText="1"/>
      <protection locked="0"/>
    </xf>
    <xf numFmtId="0" fontId="114" fillId="0" borderId="6" xfId="0" applyFont="1" applyFill="1" applyBorder="1" applyAlignment="1" applyProtection="1">
      <alignment horizontal="center" vertical="center"/>
      <protection locked="0"/>
    </xf>
    <xf numFmtId="180" fontId="115" fillId="0" borderId="6" xfId="0" applyNumberFormat="1" applyFont="1" applyFill="1" applyBorder="1" applyAlignment="1" applyProtection="1">
      <alignment horizontal="center" vertical="center" wrapText="1"/>
      <protection locked="0"/>
    </xf>
    <xf numFmtId="0" fontId="60" fillId="0" borderId="34" xfId="0" applyFont="1" applyFill="1" applyBorder="1" applyAlignment="1" applyProtection="1">
      <alignment horizontal="center" vertical="center"/>
      <protection locked="0"/>
    </xf>
    <xf numFmtId="0" fontId="113" fillId="0" borderId="24" xfId="0" applyNumberFormat="1" applyFont="1" applyFill="1" applyBorder="1" applyAlignment="1" applyProtection="1">
      <alignment horizontal="center" vertical="center"/>
      <protection locked="0"/>
    </xf>
    <xf numFmtId="0" fontId="114" fillId="0" borderId="6" xfId="0" applyFont="1" applyFill="1" applyBorder="1" applyAlignment="1" applyProtection="1">
      <alignment horizontal="center" vertical="center" wrapText="1"/>
      <protection locked="0"/>
    </xf>
    <xf numFmtId="0" fontId="115" fillId="0" borderId="6" xfId="0" applyFont="1" applyFill="1" applyBorder="1" applyAlignment="1" applyProtection="1">
      <alignment horizontal="center" vertical="center" wrapText="1"/>
      <protection locked="0"/>
    </xf>
    <xf numFmtId="0" fontId="113" fillId="0" borderId="6" xfId="0" applyFont="1" applyFill="1" applyBorder="1" applyAlignment="1" applyProtection="1">
      <alignment horizontal="center" vertical="center" wrapText="1"/>
      <protection locked="0"/>
    </xf>
    <xf numFmtId="0" fontId="113" fillId="0" borderId="6" xfId="0" applyFont="1" applyFill="1" applyBorder="1" applyAlignment="1" applyProtection="1">
      <alignment horizontal="center" vertical="center"/>
      <protection locked="0"/>
    </xf>
    <xf numFmtId="180" fontId="117" fillId="0" borderId="6" xfId="0" applyNumberFormat="1" applyFont="1" applyFill="1" applyBorder="1" applyAlignment="1" applyProtection="1">
      <alignment horizontal="center" vertical="center" wrapText="1"/>
      <protection locked="0"/>
    </xf>
    <xf numFmtId="180" fontId="117" fillId="0" borderId="24" xfId="0" applyNumberFormat="1" applyFont="1" applyFill="1" applyBorder="1" applyAlignment="1" applyProtection="1">
      <alignment horizontal="center" vertical="center" wrapText="1"/>
      <protection locked="0"/>
    </xf>
    <xf numFmtId="182" fontId="113" fillId="0" borderId="6" xfId="0" applyNumberFormat="1" applyFont="1" applyFill="1" applyBorder="1" applyAlignment="1" applyProtection="1">
      <alignment horizontal="center" vertical="center" wrapText="1" shrinkToFit="1"/>
      <protection locked="0"/>
    </xf>
    <xf numFmtId="181" fontId="113" fillId="0" borderId="6" xfId="0" applyNumberFormat="1" applyFont="1" applyFill="1" applyBorder="1" applyAlignment="1" applyProtection="1">
      <alignment horizontal="center" vertical="center"/>
      <protection locked="0"/>
    </xf>
    <xf numFmtId="0" fontId="115" fillId="0" borderId="6" xfId="0" applyNumberFormat="1" applyFont="1" applyFill="1" applyBorder="1" applyAlignment="1" applyProtection="1">
      <alignment horizontal="center" vertical="center" wrapText="1" shrinkToFit="1"/>
      <protection locked="0"/>
    </xf>
    <xf numFmtId="183" fontId="60" fillId="0" borderId="6" xfId="0" applyNumberFormat="1" applyFont="1" applyFill="1" applyBorder="1" applyAlignment="1" applyProtection="1">
      <alignment horizontal="center" vertical="center" wrapText="1"/>
      <protection locked="0"/>
    </xf>
    <xf numFmtId="0" fontId="146" fillId="0" borderId="1" xfId="0" applyFont="1" applyFill="1" applyBorder="1" applyProtection="1">
      <alignment vertical="center"/>
      <protection locked="0"/>
    </xf>
    <xf numFmtId="0" fontId="145" fillId="0" borderId="1" xfId="0" applyNumberFormat="1" applyFont="1" applyFill="1" applyBorder="1" applyAlignment="1" applyProtection="1">
      <alignment horizontal="center" vertical="center" wrapText="1" shrinkToFit="1"/>
      <protection locked="0"/>
    </xf>
    <xf numFmtId="0" fontId="145" fillId="0" borderId="1" xfId="0" applyFont="1" applyFill="1" applyBorder="1" applyAlignment="1" applyProtection="1">
      <alignment horizontal="center" vertical="center" wrapText="1" shrinkToFit="1"/>
      <protection locked="0"/>
    </xf>
    <xf numFmtId="180" fontId="156" fillId="0" borderId="6" xfId="0" applyNumberFormat="1" applyFont="1" applyFill="1" applyBorder="1" applyAlignment="1" applyProtection="1">
      <alignment horizontal="center" vertical="center" wrapText="1"/>
      <protection locked="0"/>
    </xf>
    <xf numFmtId="180" fontId="145" fillId="0" borderId="6" xfId="0" applyNumberFormat="1" applyFont="1" applyFill="1" applyBorder="1" applyAlignment="1" applyProtection="1">
      <alignment horizontal="center" vertical="center" wrapText="1"/>
      <protection locked="0"/>
    </xf>
    <xf numFmtId="0" fontId="145" fillId="0" borderId="6" xfId="0" applyNumberFormat="1" applyFont="1" applyFill="1" applyBorder="1" applyAlignment="1" applyProtection="1">
      <alignment horizontal="center" vertical="center"/>
      <protection locked="0"/>
    </xf>
    <xf numFmtId="0" fontId="165" fillId="0" borderId="6" xfId="0" applyFont="1" applyFill="1" applyBorder="1" applyAlignment="1" applyProtection="1">
      <alignment horizontal="center" vertical="center" wrapText="1" shrinkToFit="1"/>
      <protection locked="0"/>
    </xf>
    <xf numFmtId="0" fontId="145" fillId="0" borderId="6" xfId="0" applyNumberFormat="1" applyFont="1" applyFill="1" applyBorder="1" applyAlignment="1" applyProtection="1">
      <alignment horizontal="center" vertical="center" wrapText="1"/>
      <protection locked="0"/>
    </xf>
    <xf numFmtId="0" fontId="163" fillId="0" borderId="6" xfId="0" applyNumberFormat="1" applyFont="1" applyFill="1" applyBorder="1" applyAlignment="1" applyProtection="1">
      <alignment horizontal="center" vertical="center"/>
      <protection locked="0"/>
    </xf>
    <xf numFmtId="183" fontId="145" fillId="0" borderId="6" xfId="0" applyNumberFormat="1" applyFont="1" applyFill="1" applyBorder="1" applyAlignment="1" applyProtection="1">
      <alignment horizontal="center" vertical="center" wrapText="1"/>
      <protection locked="0"/>
    </xf>
    <xf numFmtId="180" fontId="145" fillId="0" borderId="7" xfId="0" applyNumberFormat="1" applyFont="1" applyFill="1" applyBorder="1" applyAlignment="1" applyProtection="1">
      <alignment horizontal="center" vertical="center" wrapText="1"/>
      <protection locked="0"/>
    </xf>
    <xf numFmtId="0" fontId="165" fillId="0" borderId="7" xfId="0" applyNumberFormat="1" applyFont="1" applyFill="1" applyBorder="1" applyAlignment="1" applyProtection="1">
      <alignment horizontal="center" vertical="center"/>
      <protection locked="0"/>
    </xf>
    <xf numFmtId="183" fontId="169" fillId="0" borderId="6" xfId="0" applyNumberFormat="1" applyFont="1" applyFill="1" applyBorder="1" applyAlignment="1" applyProtection="1">
      <alignment horizontal="center" vertical="center"/>
      <protection locked="0"/>
    </xf>
    <xf numFmtId="183" fontId="170" fillId="0" borderId="6" xfId="0" applyNumberFormat="1" applyFont="1" applyFill="1" applyBorder="1" applyAlignment="1" applyProtection="1">
      <alignment horizontal="center" vertical="center" wrapText="1" shrinkToFit="1"/>
      <protection locked="0"/>
    </xf>
    <xf numFmtId="179" fontId="162" fillId="0" borderId="6" xfId="0" applyNumberFormat="1" applyFont="1" applyFill="1" applyBorder="1" applyAlignment="1" applyProtection="1">
      <alignment horizontal="center" vertical="center" shrinkToFit="1"/>
    </xf>
    <xf numFmtId="0" fontId="145" fillId="0" borderId="6" xfId="0" applyFont="1" applyFill="1" applyBorder="1" applyAlignment="1" applyProtection="1">
      <alignment horizontal="center" vertical="center" wrapText="1"/>
      <protection locked="0"/>
    </xf>
    <xf numFmtId="180" fontId="165" fillId="0" borderId="6" xfId="0" applyNumberFormat="1" applyFont="1" applyFill="1" applyBorder="1" applyAlignment="1" applyProtection="1">
      <alignment horizontal="center" vertical="center" wrapText="1"/>
      <protection locked="0"/>
    </xf>
    <xf numFmtId="0" fontId="163" fillId="0" borderId="6" xfId="0" applyFont="1" applyFill="1" applyBorder="1" applyAlignment="1" applyProtection="1">
      <alignment horizontal="center" vertical="center" wrapText="1"/>
      <protection locked="0"/>
    </xf>
    <xf numFmtId="0" fontId="146" fillId="0" borderId="1" xfId="0" applyFont="1" applyFill="1" applyBorder="1" applyAlignment="1" applyProtection="1">
      <alignment vertical="center" wrapText="1"/>
      <protection locked="0"/>
    </xf>
    <xf numFmtId="0" fontId="165" fillId="0" borderId="6" xfId="0" applyNumberFormat="1" applyFont="1" applyFill="1" applyBorder="1" applyAlignment="1" applyProtection="1">
      <alignment horizontal="center" vertical="center" wrapText="1"/>
      <protection locked="0"/>
    </xf>
    <xf numFmtId="183" fontId="145" fillId="0" borderId="1" xfId="0" applyNumberFormat="1" applyFont="1" applyFill="1" applyBorder="1" applyAlignment="1" applyProtection="1">
      <alignment horizontal="center" vertical="center" wrapText="1"/>
      <protection locked="0"/>
    </xf>
    <xf numFmtId="179" fontId="156" fillId="0" borderId="6" xfId="0" applyNumberFormat="1" applyFont="1" applyFill="1" applyBorder="1" applyAlignment="1" applyProtection="1">
      <alignment horizontal="center" vertical="center" wrapText="1" shrinkToFit="1"/>
      <protection locked="0"/>
    </xf>
    <xf numFmtId="0" fontId="145" fillId="0" borderId="34" xfId="0" applyFont="1" applyFill="1" applyBorder="1" applyAlignment="1" applyProtection="1">
      <alignment horizontal="center" vertical="center"/>
      <protection locked="0"/>
    </xf>
    <xf numFmtId="0" fontId="165" fillId="0" borderId="6" xfId="0" applyNumberFormat="1" applyFont="1" applyFill="1" applyBorder="1" applyAlignment="1" applyProtection="1">
      <alignment horizontal="center" vertical="center"/>
      <protection locked="0"/>
    </xf>
    <xf numFmtId="0" fontId="165" fillId="0" borderId="24" xfId="0" applyNumberFormat="1" applyFont="1" applyFill="1" applyBorder="1" applyAlignment="1" applyProtection="1">
      <alignment horizontal="center" vertical="center"/>
      <protection locked="0"/>
    </xf>
    <xf numFmtId="0" fontId="165" fillId="0" borderId="6" xfId="0" applyFont="1" applyFill="1" applyBorder="1" applyAlignment="1" applyProtection="1">
      <alignment horizontal="center" vertical="center"/>
      <protection locked="0"/>
    </xf>
    <xf numFmtId="0" fontId="156" fillId="0" borderId="6" xfId="0" applyNumberFormat="1" applyFont="1" applyFill="1" applyBorder="1" applyAlignment="1" applyProtection="1">
      <alignment horizontal="center" vertical="center" wrapText="1"/>
      <protection locked="0"/>
    </xf>
    <xf numFmtId="180" fontId="158" fillId="0" borderId="1" xfId="0" applyNumberFormat="1" applyFont="1" applyFill="1" applyBorder="1" applyAlignment="1" applyProtection="1">
      <alignment horizontal="center" vertical="center" wrapText="1" shrinkToFit="1"/>
      <protection locked="0"/>
    </xf>
    <xf numFmtId="0" fontId="60" fillId="0" borderId="6" xfId="0" applyFont="1" applyFill="1" applyBorder="1" applyAlignment="1" applyProtection="1">
      <alignment horizontal="center" vertical="center"/>
      <protection locked="0"/>
    </xf>
    <xf numFmtId="0" fontId="113" fillId="0" borderId="6" xfId="0" applyNumberFormat="1" applyFont="1" applyFill="1" applyBorder="1" applyAlignment="1" applyProtection="1">
      <alignment horizontal="center" vertical="center" wrapText="1" shrinkToFit="1"/>
      <protection locked="0"/>
    </xf>
    <xf numFmtId="0" fontId="113" fillId="4" borderId="1" xfId="0" applyFont="1" applyFill="1" applyBorder="1" applyAlignment="1" applyProtection="1">
      <alignment horizontal="center" vertical="center"/>
      <protection locked="0"/>
    </xf>
    <xf numFmtId="180" fontId="115" fillId="0" borderId="6" xfId="0" applyNumberFormat="1" applyFont="1" applyFill="1" applyBorder="1" applyAlignment="1" applyProtection="1">
      <alignment vertical="center" wrapText="1"/>
      <protection locked="0"/>
    </xf>
    <xf numFmtId="180" fontId="115" fillId="0" borderId="1" xfId="0" applyNumberFormat="1" applyFont="1" applyFill="1" applyBorder="1" applyAlignment="1" applyProtection="1">
      <alignment vertical="center" wrapText="1"/>
      <protection locked="0"/>
    </xf>
    <xf numFmtId="0" fontId="158" fillId="0" borderId="1" xfId="0" applyFont="1" applyFill="1" applyBorder="1" applyAlignment="1" applyProtection="1">
      <alignment horizontal="center" vertical="center"/>
      <protection locked="0"/>
    </xf>
    <xf numFmtId="0" fontId="60" fillId="4" borderId="6" xfId="0" applyNumberFormat="1" applyFont="1" applyFill="1" applyBorder="1" applyAlignment="1" applyProtection="1">
      <alignment horizontal="center" vertical="center"/>
      <protection locked="0"/>
    </xf>
    <xf numFmtId="0" fontId="154" fillId="0" borderId="1" xfId="0" applyNumberFormat="1" applyFont="1" applyFill="1" applyBorder="1" applyAlignment="1" applyProtection="1">
      <alignment horizontal="center" vertical="center"/>
      <protection locked="0"/>
    </xf>
    <xf numFmtId="180" fontId="60" fillId="0" borderId="34" xfId="0" applyNumberFormat="1" applyFont="1" applyFill="1" applyBorder="1" applyAlignment="1" applyProtection="1">
      <alignment horizontal="center" vertical="center" wrapText="1"/>
      <protection locked="0"/>
    </xf>
    <xf numFmtId="0" fontId="175" fillId="0" borderId="6" xfId="0" applyNumberFormat="1" applyFont="1" applyFill="1" applyBorder="1" applyAlignment="1" applyProtection="1">
      <alignment horizontal="center" vertical="center" wrapText="1"/>
      <protection locked="0"/>
    </xf>
    <xf numFmtId="0" fontId="100" fillId="0" borderId="1" xfId="0" applyFont="1" applyFill="1" applyBorder="1" applyAlignment="1" applyProtection="1">
      <alignment horizontal="center" vertical="center"/>
      <protection locked="0"/>
    </xf>
    <xf numFmtId="180" fontId="117" fillId="0" borderId="2" xfId="0" applyNumberFormat="1" applyFont="1" applyFill="1" applyBorder="1" applyAlignment="1" applyProtection="1">
      <alignment horizontal="center" vertical="center" wrapText="1"/>
      <protection locked="0"/>
    </xf>
    <xf numFmtId="0" fontId="17" fillId="0" borderId="6" xfId="0" applyFont="1" applyFill="1" applyBorder="1" applyAlignment="1" applyProtection="1">
      <alignment horizontal="center" vertical="center"/>
      <protection locked="0"/>
    </xf>
    <xf numFmtId="179" fontId="115" fillId="3" borderId="6" xfId="0" applyNumberFormat="1" applyFont="1" applyFill="1" applyBorder="1" applyAlignment="1" applyProtection="1">
      <alignment horizontal="center" vertical="center" wrapText="1" shrinkToFit="1"/>
      <protection locked="0"/>
    </xf>
    <xf numFmtId="180" fontId="176" fillId="0" borderId="1" xfId="0" applyNumberFormat="1" applyFont="1" applyFill="1" applyBorder="1" applyAlignment="1" applyProtection="1">
      <alignment horizontal="center" vertical="center" wrapText="1"/>
      <protection locked="0"/>
    </xf>
    <xf numFmtId="0" fontId="176" fillId="0" borderId="1" xfId="0" applyFont="1" applyFill="1" applyBorder="1" applyAlignment="1" applyProtection="1">
      <alignment vertical="center" wrapText="1"/>
      <protection locked="0"/>
    </xf>
    <xf numFmtId="0" fontId="123" fillId="0" borderId="1" xfId="0" applyNumberFormat="1" applyFont="1" applyFill="1" applyBorder="1" applyAlignment="1" applyProtection="1">
      <alignment horizontal="center" vertical="center" wrapText="1" shrinkToFit="1"/>
      <protection locked="0"/>
    </xf>
    <xf numFmtId="0" fontId="113" fillId="0" borderId="7" xfId="0" applyFont="1" applyFill="1" applyBorder="1" applyAlignment="1" applyProtection="1">
      <alignment horizontal="center" vertical="center"/>
      <protection locked="0"/>
    </xf>
    <xf numFmtId="180" fontId="132" fillId="4" borderId="1" xfId="0" applyNumberFormat="1" applyFont="1" applyFill="1" applyBorder="1" applyAlignment="1" applyProtection="1">
      <alignment horizontal="center" vertical="center" wrapText="1"/>
      <protection locked="0"/>
    </xf>
    <xf numFmtId="180" fontId="120" fillId="0" borderId="6" xfId="0" applyNumberFormat="1" applyFont="1" applyFill="1" applyBorder="1" applyAlignment="1" applyProtection="1">
      <alignment horizontal="center" vertical="center" wrapText="1"/>
      <protection locked="0"/>
    </xf>
    <xf numFmtId="180" fontId="120" fillId="0" borderId="3" xfId="0" applyNumberFormat="1" applyFont="1" applyFill="1" applyBorder="1" applyAlignment="1" applyProtection="1">
      <alignment horizontal="center" vertical="center" wrapText="1"/>
      <protection locked="0"/>
    </xf>
    <xf numFmtId="0" fontId="120" fillId="0" borderId="7" xfId="0" applyNumberFormat="1" applyFont="1" applyFill="1" applyBorder="1" applyAlignment="1" applyProtection="1">
      <alignment horizontal="center" vertical="center" wrapText="1" shrinkToFit="1"/>
      <protection locked="0"/>
    </xf>
    <xf numFmtId="180" fontId="115" fillId="0" borderId="1" xfId="0" applyNumberFormat="1" applyFont="1" applyFill="1" applyBorder="1" applyAlignment="1">
      <alignment horizontal="center" vertical="center" wrapText="1"/>
    </xf>
    <xf numFmtId="180" fontId="60" fillId="2" borderId="7" xfId="0" applyNumberFormat="1" applyFont="1" applyFill="1" applyBorder="1" applyAlignment="1" applyProtection="1">
      <alignment horizontal="center" vertical="center" wrapText="1"/>
      <protection locked="0"/>
    </xf>
    <xf numFmtId="0" fontId="100" fillId="0" borderId="6" xfId="0" applyFont="1" applyFill="1" applyBorder="1" applyProtection="1">
      <alignment vertical="center"/>
      <protection locked="0"/>
    </xf>
    <xf numFmtId="180" fontId="60" fillId="3" borderId="7" xfId="0" applyNumberFormat="1" applyFont="1" applyFill="1" applyBorder="1" applyAlignment="1" applyProtection="1">
      <alignment horizontal="center" vertical="center" wrapText="1"/>
      <protection locked="0"/>
    </xf>
    <xf numFmtId="0" fontId="113" fillId="3" borderId="1" xfId="0" applyFont="1" applyFill="1" applyBorder="1" applyAlignment="1" applyProtection="1">
      <alignment horizontal="center" vertical="center" wrapText="1" shrinkToFit="1"/>
      <protection locked="0"/>
    </xf>
    <xf numFmtId="0" fontId="60" fillId="4" borderId="1" xfId="0" applyNumberFormat="1" applyFont="1" applyFill="1" applyBorder="1" applyAlignment="1" applyProtection="1">
      <alignment horizontal="center" vertical="center"/>
      <protection locked="0"/>
    </xf>
    <xf numFmtId="0" fontId="116" fillId="0" borderId="1" xfId="0" applyFont="1" applyFill="1" applyBorder="1" applyAlignment="1" applyProtection="1">
      <alignment horizontal="center" vertical="center" wrapText="1"/>
      <protection locked="0"/>
    </xf>
    <xf numFmtId="0" fontId="101" fillId="0" borderId="1" xfId="0" applyFont="1" applyFill="1" applyBorder="1" applyAlignment="1" applyProtection="1">
      <alignment horizontal="center" vertical="center"/>
      <protection locked="0"/>
    </xf>
    <xf numFmtId="179" fontId="120" fillId="0" borderId="1" xfId="0" applyNumberFormat="1" applyFont="1" applyFill="1" applyBorder="1" applyAlignment="1" applyProtection="1">
      <alignment horizontal="center" vertical="center" wrapText="1" shrinkToFit="1"/>
    </xf>
    <xf numFmtId="0" fontId="131" fillId="0" borderId="1" xfId="0" applyFont="1" applyFill="1" applyBorder="1" applyAlignment="1" applyProtection="1">
      <alignment horizontal="center" vertical="center" wrapText="1" shrinkToFit="1"/>
      <protection locked="0"/>
    </xf>
    <xf numFmtId="0" fontId="122" fillId="0" borderId="6" xfId="0" applyNumberFormat="1" applyFont="1" applyFill="1" applyBorder="1" applyAlignment="1" applyProtection="1">
      <alignment horizontal="center" vertical="center" shrinkToFit="1"/>
      <protection locked="0"/>
    </xf>
    <xf numFmtId="179" fontId="177" fillId="0" borderId="1" xfId="0" applyNumberFormat="1" applyFont="1" applyFill="1" applyBorder="1" applyAlignment="1" applyProtection="1">
      <alignment horizontal="center" vertical="center" wrapText="1" shrinkToFit="1"/>
      <protection locked="0"/>
    </xf>
    <xf numFmtId="0" fontId="128" fillId="0" borderId="17" xfId="0" applyNumberFormat="1" applyFont="1" applyFill="1" applyBorder="1" applyAlignment="1" applyProtection="1">
      <alignment horizontal="center" vertical="center"/>
      <protection locked="0"/>
    </xf>
    <xf numFmtId="0" fontId="101" fillId="0" borderId="6" xfId="0" applyFont="1" applyFill="1" applyBorder="1" applyProtection="1">
      <alignment vertical="center"/>
      <protection locked="0"/>
    </xf>
    <xf numFmtId="0" fontId="120" fillId="0" borderId="6" xfId="0" applyFont="1" applyFill="1" applyBorder="1" applyAlignment="1" applyProtection="1">
      <alignment horizontal="center" vertical="center" wrapText="1"/>
      <protection locked="0"/>
    </xf>
    <xf numFmtId="0" fontId="123" fillId="0" borderId="6" xfId="0" applyFont="1" applyFill="1" applyBorder="1" applyAlignment="1" applyProtection="1">
      <alignment horizontal="center" vertical="center" wrapText="1"/>
      <protection locked="0"/>
    </xf>
    <xf numFmtId="180" fontId="125" fillId="0" borderId="6" xfId="0" applyNumberFormat="1" applyFont="1" applyFill="1" applyBorder="1" applyAlignment="1" applyProtection="1">
      <alignment horizontal="center" vertical="center" wrapText="1"/>
      <protection locked="0"/>
    </xf>
    <xf numFmtId="180" fontId="125" fillId="0" borderId="25" xfId="0" applyNumberFormat="1" applyFont="1" applyFill="1" applyBorder="1" applyAlignment="1" applyProtection="1">
      <alignment horizontal="center" vertical="center" wrapText="1"/>
      <protection locked="0"/>
    </xf>
    <xf numFmtId="0" fontId="122" fillId="0" borderId="6" xfId="0" applyFont="1" applyFill="1" applyBorder="1" applyAlignment="1" applyProtection="1">
      <alignment horizontal="center" vertical="center"/>
      <protection locked="0"/>
    </xf>
    <xf numFmtId="182" fontId="123" fillId="0" borderId="6" xfId="0" applyNumberFormat="1" applyFont="1" applyFill="1" applyBorder="1" applyAlignment="1" applyProtection="1">
      <alignment horizontal="center" vertical="center" wrapText="1" shrinkToFit="1"/>
      <protection locked="0"/>
    </xf>
    <xf numFmtId="181" fontId="123" fillId="0" borderId="6" xfId="0" applyNumberFormat="1" applyFont="1" applyFill="1" applyBorder="1" applyAlignment="1" applyProtection="1">
      <alignment horizontal="center" vertical="center"/>
      <protection locked="0"/>
    </xf>
    <xf numFmtId="180" fontId="1" fillId="2" borderId="1" xfId="0" applyNumberFormat="1" applyFont="1" applyFill="1" applyBorder="1" applyAlignment="1" applyProtection="1">
      <alignment horizontal="center" vertical="center" wrapText="1"/>
      <protection locked="0"/>
    </xf>
    <xf numFmtId="179" fontId="120" fillId="0" borderId="2" xfId="0" applyNumberFormat="1" applyFont="1" applyFill="1" applyBorder="1" applyAlignment="1" applyProtection="1">
      <alignment horizontal="center" vertical="center" wrapText="1" shrinkToFit="1"/>
    </xf>
    <xf numFmtId="0" fontId="120" fillId="0" borderId="2" xfId="0" applyFont="1" applyFill="1" applyBorder="1" applyAlignment="1" applyProtection="1">
      <alignment horizontal="center" vertical="center" wrapText="1"/>
      <protection locked="0"/>
    </xf>
    <xf numFmtId="0" fontId="178" fillId="0" borderId="2" xfId="0" applyFont="1" applyFill="1" applyBorder="1" applyAlignment="1" applyProtection="1">
      <alignment horizontal="center" vertical="center"/>
      <protection locked="0"/>
    </xf>
    <xf numFmtId="0" fontId="179" fillId="0" borderId="0" xfId="0" applyFont="1" applyFill="1" applyAlignment="1">
      <alignment horizontal="center" vertical="center"/>
    </xf>
    <xf numFmtId="0" fontId="180" fillId="0" borderId="2" xfId="0" applyFont="1" applyFill="1" applyBorder="1" applyAlignment="1" applyProtection="1">
      <alignment horizontal="center" vertical="center" wrapText="1"/>
      <protection locked="0"/>
    </xf>
    <xf numFmtId="0" fontId="123" fillId="0" borderId="2" xfId="0" applyFont="1" applyFill="1" applyBorder="1" applyAlignment="1" applyProtection="1">
      <alignment horizontal="center" vertical="center" wrapText="1"/>
      <protection locked="0"/>
    </xf>
    <xf numFmtId="0" fontId="123" fillId="0" borderId="2" xfId="0" applyFont="1" applyFill="1" applyBorder="1" applyAlignment="1" applyProtection="1">
      <alignment horizontal="center" vertical="center" wrapText="1" shrinkToFit="1"/>
      <protection locked="0"/>
    </xf>
    <xf numFmtId="0" fontId="123" fillId="0" borderId="2" xfId="0" applyFont="1" applyFill="1" applyBorder="1" applyAlignment="1" applyProtection="1">
      <alignment horizontal="center" vertical="center"/>
      <protection locked="0"/>
    </xf>
    <xf numFmtId="179" fontId="120" fillId="0" borderId="5" xfId="0" applyNumberFormat="1" applyFont="1" applyFill="1" applyBorder="1" applyAlignment="1" applyProtection="1">
      <alignment horizontal="center" vertical="center" wrapText="1" shrinkToFit="1"/>
      <protection locked="0"/>
    </xf>
    <xf numFmtId="182" fontId="123" fillId="0" borderId="2" xfId="0" applyNumberFormat="1" applyFont="1" applyFill="1" applyBorder="1" applyAlignment="1" applyProtection="1">
      <alignment horizontal="center" vertical="center" wrapText="1" shrinkToFit="1"/>
      <protection locked="0"/>
    </xf>
    <xf numFmtId="181" fontId="123" fillId="0" borderId="2" xfId="0" applyNumberFormat="1" applyFont="1" applyFill="1" applyBorder="1" applyAlignment="1" applyProtection="1">
      <alignment horizontal="center" vertical="center"/>
      <protection locked="0"/>
    </xf>
    <xf numFmtId="0" fontId="120" fillId="0" borderId="2" xfId="0" applyNumberFormat="1" applyFont="1" applyFill="1" applyBorder="1" applyAlignment="1" applyProtection="1">
      <alignment horizontal="center" vertical="center" wrapText="1"/>
      <protection locked="0"/>
    </xf>
    <xf numFmtId="0" fontId="120" fillId="0" borderId="2" xfId="0" applyNumberFormat="1" applyFont="1" applyFill="1" applyBorder="1" applyAlignment="1" applyProtection="1">
      <alignment horizontal="center" vertical="center" wrapText="1" shrinkToFit="1"/>
      <protection locked="0"/>
    </xf>
    <xf numFmtId="0" fontId="129" fillId="0" borderId="2" xfId="0" applyNumberFormat="1" applyFont="1" applyFill="1" applyBorder="1" applyAlignment="1" applyProtection="1">
      <alignment horizontal="center" vertical="center" wrapText="1" shrinkToFit="1"/>
      <protection locked="0"/>
    </xf>
    <xf numFmtId="0" fontId="123" fillId="0" borderId="8" xfId="0" applyNumberFormat="1" applyFont="1" applyFill="1" applyBorder="1" applyAlignment="1" applyProtection="1">
      <alignment horizontal="center" vertical="center"/>
      <protection locked="0"/>
    </xf>
    <xf numFmtId="0" fontId="113" fillId="0" borderId="5" xfId="0" applyNumberFormat="1" applyFont="1" applyFill="1" applyBorder="1" applyAlignment="1" applyProtection="1">
      <alignment horizontal="center" vertical="center"/>
      <protection locked="0"/>
    </xf>
    <xf numFmtId="0" fontId="123" fillId="0" borderId="5" xfId="0" applyFont="1" applyFill="1" applyBorder="1" applyAlignment="1" applyProtection="1">
      <alignment horizontal="center" vertical="center"/>
      <protection locked="0"/>
    </xf>
    <xf numFmtId="0" fontId="122" fillId="0" borderId="2" xfId="0" applyFont="1" applyFill="1" applyBorder="1" applyAlignment="1" applyProtection="1">
      <alignment horizontal="center" vertical="center"/>
      <protection locked="0"/>
    </xf>
    <xf numFmtId="58" fontId="124" fillId="0" borderId="1" xfId="0" applyNumberFormat="1" applyFont="1" applyFill="1" applyBorder="1" applyAlignment="1" applyProtection="1">
      <alignment horizontal="center" vertical="center" wrapText="1"/>
      <protection locked="0"/>
    </xf>
    <xf numFmtId="180" fontId="56" fillId="0" borderId="1" xfId="0" applyNumberFormat="1" applyFont="1" applyFill="1" applyBorder="1" applyAlignment="1" applyProtection="1">
      <alignment horizontal="center" vertical="center" wrapText="1"/>
      <protection locked="0"/>
    </xf>
    <xf numFmtId="180" fontId="119" fillId="0" borderId="2" xfId="0" applyNumberFormat="1" applyFont="1" applyFill="1" applyBorder="1" applyAlignment="1" applyProtection="1">
      <alignment horizontal="center" vertical="center" wrapText="1"/>
      <protection locked="0"/>
    </xf>
    <xf numFmtId="180" fontId="46" fillId="0" borderId="1" xfId="0" applyNumberFormat="1" applyFont="1" applyFill="1" applyBorder="1" applyAlignment="1" applyProtection="1">
      <alignment horizontal="center" vertical="center" wrapText="1" shrinkToFit="1"/>
      <protection locked="0"/>
    </xf>
    <xf numFmtId="0" fontId="105" fillId="0" borderId="6" xfId="0" applyNumberFormat="1" applyFont="1" applyFill="1" applyBorder="1" applyAlignment="1" applyProtection="1">
      <alignment horizontal="center" vertical="center"/>
      <protection locked="0"/>
    </xf>
    <xf numFmtId="0" fontId="17" fillId="0" borderId="2" xfId="0" applyNumberFormat="1" applyFont="1" applyFill="1" applyBorder="1" applyAlignment="1" applyProtection="1">
      <alignment horizontal="center" vertical="center"/>
      <protection locked="0"/>
    </xf>
    <xf numFmtId="183" fontId="6" fillId="0" borderId="2" xfId="0" applyNumberFormat="1"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wrapText="1" shrinkToFit="1"/>
      <protection locked="0"/>
    </xf>
    <xf numFmtId="0" fontId="17" fillId="24" borderId="6" xfId="0" applyNumberFormat="1" applyFont="1" applyFill="1" applyBorder="1" applyAlignment="1" applyProtection="1">
      <alignment horizontal="center" vertical="center" wrapText="1"/>
      <protection locked="0"/>
    </xf>
    <xf numFmtId="183" fontId="1" fillId="3" borderId="7" xfId="0" applyNumberFormat="1" applyFont="1" applyFill="1" applyBorder="1" applyAlignment="1" applyProtection="1">
      <alignment horizontal="center" vertical="center" wrapText="1"/>
      <protection locked="0"/>
    </xf>
    <xf numFmtId="0" fontId="48" fillId="3" borderId="1" xfId="0" applyFont="1" applyFill="1" applyBorder="1" applyAlignment="1" applyProtection="1">
      <alignment horizontal="center" vertical="center" wrapText="1"/>
      <protection locked="0"/>
    </xf>
    <xf numFmtId="3" fontId="17" fillId="3" borderId="1" xfId="0" applyNumberFormat="1" applyFont="1" applyFill="1" applyBorder="1" applyAlignment="1" applyProtection="1">
      <alignment horizontal="center" vertical="center" wrapText="1"/>
      <protection locked="0"/>
    </xf>
    <xf numFmtId="180" fontId="56" fillId="3" borderId="3" xfId="0" applyNumberFormat="1" applyFont="1" applyFill="1" applyBorder="1" applyAlignment="1" applyProtection="1">
      <alignment horizontal="center" vertical="center" wrapText="1"/>
      <protection locked="0"/>
    </xf>
    <xf numFmtId="182" fontId="17" fillId="3" borderId="1" xfId="0" applyNumberFormat="1" applyFont="1" applyFill="1" applyBorder="1" applyAlignment="1" applyProtection="1">
      <alignment horizontal="center" vertical="center" wrapText="1" shrinkToFit="1"/>
      <protection locked="0"/>
    </xf>
    <xf numFmtId="181" fontId="17" fillId="3" borderId="1" xfId="0" applyNumberFormat="1" applyFont="1" applyFill="1" applyBorder="1" applyAlignment="1" applyProtection="1">
      <alignment horizontal="center" vertical="center"/>
      <protection locked="0"/>
    </xf>
    <xf numFmtId="183" fontId="7" fillId="3" borderId="0" xfId="0" applyNumberFormat="1" applyFont="1" applyFill="1" applyAlignment="1" applyProtection="1">
      <alignment horizontal="center" vertical="center"/>
      <protection locked="0"/>
    </xf>
    <xf numFmtId="179" fontId="59" fillId="2" borderId="6" xfId="0" applyNumberFormat="1" applyFont="1" applyFill="1" applyBorder="1" applyAlignment="1" applyProtection="1">
      <alignment horizontal="center" vertical="center" shrinkToFit="1"/>
    </xf>
    <xf numFmtId="0" fontId="1" fillId="2" borderId="6" xfId="0" applyFont="1" applyFill="1" applyBorder="1" applyAlignment="1" applyProtection="1">
      <alignment horizontal="center" vertical="center" wrapText="1"/>
      <protection locked="0"/>
    </xf>
    <xf numFmtId="180" fontId="17" fillId="2" borderId="6" xfId="0" applyNumberFormat="1" applyFont="1" applyFill="1" applyBorder="1" applyAlignment="1" applyProtection="1">
      <alignment horizontal="center" vertical="center" wrapText="1"/>
      <protection locked="0"/>
    </xf>
    <xf numFmtId="0" fontId="1" fillId="2" borderId="6" xfId="0" applyNumberFormat="1" applyFont="1" applyFill="1" applyBorder="1" applyAlignment="1" applyProtection="1">
      <alignment horizontal="center" vertical="center"/>
      <protection locked="0"/>
    </xf>
    <xf numFmtId="0" fontId="0" fillId="2" borderId="1" xfId="0" applyFont="1" applyFill="1" applyBorder="1" applyProtection="1">
      <alignment vertical="center"/>
      <protection locked="0"/>
    </xf>
    <xf numFmtId="0" fontId="48" fillId="2" borderId="1" xfId="0" applyFont="1" applyFill="1" applyBorder="1" applyAlignment="1" applyProtection="1">
      <alignment horizontal="center" vertical="center" wrapText="1"/>
      <protection locked="0"/>
    </xf>
    <xf numFmtId="3" fontId="17" fillId="2" borderId="1" xfId="0" applyNumberFormat="1" applyFont="1" applyFill="1" applyBorder="1" applyAlignment="1" applyProtection="1">
      <alignment horizontal="center" vertical="center" wrapText="1"/>
      <protection locked="0"/>
    </xf>
    <xf numFmtId="0" fontId="17" fillId="2" borderId="1" xfId="0" applyFont="1" applyFill="1" applyBorder="1" applyAlignment="1" applyProtection="1">
      <alignment horizontal="center" vertical="center" wrapText="1" shrinkToFit="1"/>
      <protection locked="0"/>
    </xf>
    <xf numFmtId="0" fontId="17" fillId="2" borderId="1" xfId="0" applyFont="1" applyFill="1" applyBorder="1" applyAlignment="1" applyProtection="1">
      <alignment horizontal="center" vertical="center"/>
      <protection locked="0"/>
    </xf>
    <xf numFmtId="179" fontId="48" fillId="2" borderId="6" xfId="0" applyNumberFormat="1" applyFont="1" applyFill="1" applyBorder="1" applyAlignment="1" applyProtection="1">
      <alignment horizontal="center" vertical="center" wrapText="1" shrinkToFit="1"/>
      <protection locked="0"/>
    </xf>
    <xf numFmtId="180" fontId="48" fillId="2" borderId="1" xfId="0" applyNumberFormat="1" applyFont="1" applyFill="1" applyBorder="1" applyAlignment="1" applyProtection="1">
      <alignment horizontal="center" vertical="center" wrapText="1"/>
      <protection locked="0"/>
    </xf>
    <xf numFmtId="0" fontId="118" fillId="2" borderId="6" xfId="0" applyFont="1" applyFill="1" applyBorder="1" applyAlignment="1" applyProtection="1">
      <alignment vertical="center" wrapText="1"/>
      <protection locked="0"/>
    </xf>
    <xf numFmtId="180" fontId="48" fillId="2" borderId="2" xfId="0" applyNumberFormat="1" applyFont="1" applyFill="1" applyBorder="1" applyAlignment="1" applyProtection="1">
      <alignment horizontal="center" vertical="center" wrapText="1"/>
      <protection locked="0"/>
    </xf>
    <xf numFmtId="180" fontId="119" fillId="2" borderId="1" xfId="0" applyNumberFormat="1" applyFont="1" applyFill="1" applyBorder="1" applyAlignment="1" applyProtection="1">
      <alignment horizontal="center" vertical="center" wrapText="1"/>
      <protection locked="0"/>
    </xf>
    <xf numFmtId="180" fontId="119" fillId="2" borderId="8" xfId="0" applyNumberFormat="1" applyFont="1" applyFill="1" applyBorder="1" applyAlignment="1" applyProtection="1">
      <alignment horizontal="center" vertical="center" wrapText="1"/>
      <protection locked="0"/>
    </xf>
    <xf numFmtId="0" fontId="17" fillId="2" borderId="6" xfId="0" applyNumberFormat="1"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protection locked="0"/>
    </xf>
    <xf numFmtId="182" fontId="17" fillId="2" borderId="1" xfId="0" applyNumberFormat="1" applyFont="1" applyFill="1" applyBorder="1" applyAlignment="1" applyProtection="1">
      <alignment horizontal="center" vertical="center" wrapText="1" shrinkToFit="1"/>
      <protection locked="0"/>
    </xf>
    <xf numFmtId="181" fontId="17" fillId="2" borderId="1" xfId="0" applyNumberFormat="1" applyFont="1" applyFill="1" applyBorder="1" applyAlignment="1" applyProtection="1">
      <alignment horizontal="center" vertical="center"/>
      <protection locked="0"/>
    </xf>
    <xf numFmtId="0" fontId="17" fillId="2" borderId="1" xfId="0" applyNumberFormat="1" applyFont="1" applyFill="1" applyBorder="1" applyAlignment="1" applyProtection="1">
      <alignment horizontal="center" vertical="center"/>
      <protection locked="0"/>
    </xf>
    <xf numFmtId="0" fontId="1" fillId="2" borderId="6" xfId="0" applyNumberFormat="1" applyFont="1" applyFill="1" applyBorder="1" applyAlignment="1" applyProtection="1">
      <alignment horizontal="center" vertical="center" wrapText="1"/>
      <protection locked="0"/>
    </xf>
    <xf numFmtId="0" fontId="48" fillId="2" borderId="1" xfId="0" applyNumberFormat="1" applyFont="1" applyFill="1" applyBorder="1" applyAlignment="1" applyProtection="1">
      <alignment horizontal="center" vertical="center" wrapText="1" shrinkToFit="1"/>
      <protection locked="0"/>
    </xf>
    <xf numFmtId="0" fontId="58" fillId="2" borderId="6" xfId="0" applyNumberFormat="1" applyFont="1" applyFill="1" applyBorder="1" applyAlignment="1" applyProtection="1">
      <alignment horizontal="center" vertical="center"/>
      <protection locked="0"/>
    </xf>
    <xf numFmtId="0" fontId="17" fillId="2" borderId="7" xfId="0" applyNumberFormat="1" applyFont="1" applyFill="1" applyBorder="1" applyAlignment="1" applyProtection="1">
      <alignment horizontal="center" vertical="center"/>
      <protection locked="0"/>
    </xf>
    <xf numFmtId="180" fontId="1" fillId="2" borderId="6" xfId="0" applyNumberFormat="1" applyFont="1" applyFill="1" applyBorder="1" applyAlignment="1" applyProtection="1">
      <alignment horizontal="center" vertical="center" wrapText="1"/>
      <protection locked="0"/>
    </xf>
    <xf numFmtId="0" fontId="17" fillId="2" borderId="6" xfId="0" applyNumberFormat="1" applyFont="1" applyFill="1" applyBorder="1" applyAlignment="1" applyProtection="1">
      <alignment horizontal="center" vertical="center"/>
      <protection locked="0"/>
    </xf>
    <xf numFmtId="183" fontId="7" fillId="2" borderId="6" xfId="0" applyNumberFormat="1" applyFont="1" applyFill="1" applyBorder="1" applyAlignment="1" applyProtection="1">
      <alignment horizontal="center" vertical="center"/>
      <protection locked="0"/>
    </xf>
    <xf numFmtId="183" fontId="6" fillId="2" borderId="1" xfId="0" applyNumberFormat="1" applyFont="1" applyFill="1" applyBorder="1" applyAlignment="1" applyProtection="1">
      <alignment horizontal="center" vertical="center" wrapText="1" shrinkToFit="1"/>
      <protection locked="0"/>
    </xf>
    <xf numFmtId="183" fontId="6" fillId="2" borderId="6" xfId="0" applyNumberFormat="1" applyFont="1" applyFill="1" applyBorder="1" applyAlignment="1" applyProtection="1">
      <alignment horizontal="center" vertical="center" wrapText="1" shrinkToFit="1"/>
      <protection locked="0"/>
    </xf>
    <xf numFmtId="183" fontId="7" fillId="2" borderId="0" xfId="0" applyNumberFormat="1" applyFont="1" applyFill="1" applyAlignment="1" applyProtection="1">
      <alignment horizontal="center" vertical="center"/>
      <protection locked="0"/>
    </xf>
    <xf numFmtId="0" fontId="17" fillId="2" borderId="1" xfId="0" applyFont="1" applyFill="1" applyBorder="1" applyAlignment="1" applyProtection="1">
      <alignment horizontal="center" vertical="center" wrapText="1"/>
      <protection locked="0"/>
    </xf>
    <xf numFmtId="180" fontId="56" fillId="2" borderId="3" xfId="0" applyNumberFormat="1"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shrinkToFit="1"/>
      <protection locked="0"/>
    </xf>
    <xf numFmtId="0" fontId="17" fillId="2" borderId="2" xfId="0" applyNumberFormat="1"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183" fontId="15" fillId="0" borderId="1" xfId="0" applyNumberFormat="1" applyFont="1" applyFill="1" applyBorder="1" applyAlignment="1" applyProtection="1">
      <alignment horizontal="center" vertical="center"/>
      <protection locked="0"/>
    </xf>
    <xf numFmtId="0" fontId="1" fillId="0" borderId="0" xfId="0" applyFont="1" applyFill="1" applyBorder="1" applyAlignment="1">
      <alignment horizontal="center" vertical="center"/>
    </xf>
    <xf numFmtId="0" fontId="1" fillId="0" borderId="0" xfId="0" applyFont="1" applyFill="1" applyBorder="1">
      <alignment vertical="center"/>
    </xf>
    <xf numFmtId="0" fontId="1" fillId="0" borderId="0" xfId="0" applyFont="1" applyFill="1" applyAlignment="1">
      <alignment horizontal="center" vertical="top" wrapText="1"/>
    </xf>
    <xf numFmtId="0" fontId="144" fillId="0" borderId="0" xfId="0" applyFont="1" applyFill="1" applyAlignment="1">
      <alignment horizontal="center" vertical="center"/>
    </xf>
    <xf numFmtId="0" fontId="60" fillId="3" borderId="0" xfId="0" applyFont="1" applyFill="1" applyAlignment="1">
      <alignment horizontal="center" vertical="center"/>
    </xf>
    <xf numFmtId="0" fontId="60" fillId="4" borderId="0" xfId="0" applyFont="1" applyFill="1" applyAlignment="1">
      <alignment horizontal="center" vertical="center"/>
    </xf>
    <xf numFmtId="0" fontId="145" fillId="0" borderId="0" xfId="0" applyFont="1" applyFill="1" applyAlignment="1">
      <alignment horizontal="center" vertical="center"/>
    </xf>
    <xf numFmtId="178" fontId="1" fillId="0" borderId="0" xfId="0" applyNumberFormat="1" applyFont="1" applyFill="1" applyAlignment="1">
      <alignment horizontal="center" vertical="center"/>
    </xf>
    <xf numFmtId="180" fontId="1" fillId="0" borderId="0" xfId="0" applyNumberFormat="1" applyFont="1" applyFill="1" applyAlignment="1">
      <alignment horizontal="center" vertical="center" wrapText="1"/>
    </xf>
    <xf numFmtId="0" fontId="1" fillId="0" borderId="1" xfId="0" applyNumberFormat="1" applyFont="1" applyFill="1" applyBorder="1" applyAlignment="1">
      <alignment horizontal="center" vertical="center" wrapText="1"/>
    </xf>
    <xf numFmtId="181" fontId="1" fillId="0" borderId="0" xfId="0" applyNumberFormat="1" applyFont="1" applyFill="1" applyAlignment="1">
      <alignment horizontal="center" vertical="center"/>
    </xf>
    <xf numFmtId="0" fontId="1" fillId="0" borderId="0" xfId="0" applyNumberFormat="1" applyFont="1" applyFill="1" applyAlignment="1">
      <alignment horizontal="center" vertical="center"/>
    </xf>
    <xf numFmtId="0" fontId="1" fillId="0" borderId="0" xfId="0" applyNumberFormat="1" applyFont="1" applyFill="1" applyAlignment="1">
      <alignment horizontal="center" vertical="center" wrapText="1"/>
    </xf>
    <xf numFmtId="0" fontId="1" fillId="0" borderId="0" xfId="0" applyFont="1" applyFill="1" applyBorder="1" applyAlignment="1">
      <alignment horizontal="center" vertical="center" wrapText="1"/>
    </xf>
    <xf numFmtId="183" fontId="7" fillId="0" borderId="0" xfId="0" applyNumberFormat="1" applyFont="1" applyFill="1" applyAlignment="1">
      <alignment horizontal="center" vertical="center"/>
    </xf>
    <xf numFmtId="178" fontId="103" fillId="0" borderId="0" xfId="0" applyNumberFormat="1" applyFont="1" applyFill="1" applyBorder="1" applyAlignment="1">
      <alignment vertical="center"/>
    </xf>
    <xf numFmtId="0" fontId="103" fillId="0" borderId="0" xfId="0" applyFont="1" applyFill="1" applyBorder="1" applyAlignment="1">
      <alignment vertical="center" wrapText="1"/>
    </xf>
    <xf numFmtId="178" fontId="7" fillId="0" borderId="0" xfId="0" applyNumberFormat="1" applyFont="1" applyFill="1" applyBorder="1" applyAlignment="1">
      <alignment vertical="center"/>
    </xf>
    <xf numFmtId="0" fontId="104" fillId="0" borderId="0" xfId="0" applyNumberFormat="1" applyFont="1" applyFill="1" applyBorder="1" applyAlignment="1">
      <alignment vertical="center"/>
    </xf>
    <xf numFmtId="0" fontId="103" fillId="0" borderId="0" xfId="0" applyFont="1" applyFill="1" applyBorder="1" applyAlignment="1">
      <alignment vertical="center"/>
    </xf>
    <xf numFmtId="0" fontId="103" fillId="0" borderId="0" xfId="0" applyNumberFormat="1" applyFont="1" applyFill="1" applyBorder="1" applyAlignment="1">
      <alignment vertical="center"/>
    </xf>
    <xf numFmtId="180" fontId="103" fillId="0" borderId="0" xfId="0" applyNumberFormat="1" applyFont="1" applyFill="1" applyBorder="1" applyAlignment="1">
      <alignment vertical="center" wrapText="1"/>
    </xf>
    <xf numFmtId="0" fontId="103" fillId="0" borderId="1" xfId="0" applyNumberFormat="1" applyFont="1" applyFill="1" applyBorder="1" applyAlignment="1">
      <alignment vertical="center" wrapText="1"/>
    </xf>
    <xf numFmtId="0" fontId="103" fillId="0" borderId="0" xfId="0" applyNumberFormat="1" applyFont="1" applyFill="1" applyBorder="1" applyAlignment="1">
      <alignment horizontal="center" vertical="center"/>
    </xf>
    <xf numFmtId="0" fontId="103" fillId="0" borderId="0" xfId="0" applyNumberFormat="1" applyFont="1" applyFill="1" applyBorder="1" applyAlignment="1">
      <alignment vertical="center" wrapText="1"/>
    </xf>
    <xf numFmtId="180" fontId="181" fillId="0" borderId="0" xfId="0" applyNumberFormat="1" applyFont="1" applyFill="1" applyBorder="1" applyAlignment="1">
      <alignment vertical="center"/>
    </xf>
    <xf numFmtId="0" fontId="106" fillId="0" borderId="0" xfId="0" applyFont="1" applyFill="1" applyBorder="1" applyAlignment="1">
      <alignment vertical="center" wrapText="1"/>
    </xf>
    <xf numFmtId="183" fontId="107" fillId="0" borderId="0" xfId="0" applyNumberFormat="1" applyFont="1" applyFill="1" applyBorder="1" applyAlignment="1">
      <alignment vertical="center"/>
    </xf>
    <xf numFmtId="178" fontId="108" fillId="0" borderId="0" xfId="0" applyNumberFormat="1" applyFont="1" applyFill="1" applyBorder="1" applyAlignment="1">
      <alignment horizontal="center" vertical="center"/>
    </xf>
    <xf numFmtId="0" fontId="7" fillId="0" borderId="0" xfId="0" applyFont="1" applyFill="1" applyBorder="1" applyAlignment="1">
      <alignment horizontal="center" vertical="center" wrapText="1"/>
    </xf>
    <xf numFmtId="178" fontId="109" fillId="0" borderId="0" xfId="0" applyNumberFormat="1" applyFont="1" applyFill="1" applyBorder="1" applyAlignment="1">
      <alignment vertical="center"/>
    </xf>
    <xf numFmtId="178" fontId="110" fillId="0" borderId="0" xfId="0" applyNumberFormat="1" applyFont="1" applyFill="1" applyBorder="1" applyAlignment="1">
      <alignment vertical="center"/>
    </xf>
    <xf numFmtId="0" fontId="110" fillId="0" borderId="0" xfId="0" applyNumberFormat="1" applyFont="1" applyFill="1" applyBorder="1" applyAlignment="1">
      <alignment vertical="center"/>
    </xf>
    <xf numFmtId="0" fontId="111" fillId="0" borderId="0" xfId="0" applyFont="1" applyFill="1" applyBorder="1" applyAlignment="1">
      <alignment horizontal="center" vertical="center" wrapText="1"/>
    </xf>
    <xf numFmtId="0" fontId="7" fillId="0" borderId="0" xfId="0" applyFont="1" applyFill="1" applyBorder="1" applyAlignment="1">
      <alignment horizontal="center" vertical="center"/>
    </xf>
    <xf numFmtId="180" fontId="7" fillId="0" borderId="0"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xf numFmtId="181" fontId="7" fillId="0" borderId="0" xfId="0" applyNumberFormat="1" applyFont="1" applyFill="1" applyBorder="1" applyAlignment="1">
      <alignment horizontal="center" vertical="center"/>
    </xf>
    <xf numFmtId="0" fontId="7" fillId="0" borderId="0" xfId="0" applyNumberFormat="1" applyFont="1" applyFill="1" applyBorder="1" applyAlignment="1">
      <alignment horizontal="center" vertical="center"/>
    </xf>
    <xf numFmtId="0" fontId="7" fillId="0" borderId="0"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183" fontId="7" fillId="0" borderId="1" xfId="0" applyNumberFormat="1" applyFont="1" applyFill="1" applyBorder="1" applyAlignment="1">
      <alignment horizontal="center" vertical="center"/>
    </xf>
    <xf numFmtId="183" fontId="6" fillId="0" borderId="0" xfId="0" applyNumberFormat="1" applyFont="1" applyFill="1" applyBorder="1" applyAlignment="1">
      <alignment horizontal="center" vertical="center"/>
    </xf>
    <xf numFmtId="183" fontId="74" fillId="0" borderId="1" xfId="0" applyNumberFormat="1" applyFont="1" applyFill="1" applyBorder="1" applyAlignment="1">
      <alignment horizontal="center" vertical="center"/>
    </xf>
    <xf numFmtId="183" fontId="73" fillId="0" borderId="1" xfId="0" applyNumberFormat="1" applyFont="1" applyFill="1" applyBorder="1" applyAlignment="1">
      <alignment horizontal="center" vertical="center"/>
    </xf>
    <xf numFmtId="178" fontId="6" fillId="0" borderId="1" xfId="0" applyNumberFormat="1" applyFont="1" applyFill="1" applyBorder="1" applyAlignment="1">
      <alignment horizontal="center" vertical="top" wrapText="1" shrinkToFit="1"/>
    </xf>
    <xf numFmtId="0" fontId="6" fillId="0" borderId="1" xfId="0" applyFont="1" applyFill="1" applyBorder="1" applyAlignment="1">
      <alignment horizontal="center" vertical="top" wrapText="1" shrinkToFit="1"/>
    </xf>
    <xf numFmtId="0" fontId="7" fillId="0" borderId="1" xfId="0" applyFont="1" applyFill="1" applyBorder="1" applyAlignment="1">
      <alignment horizontal="center" vertical="top" wrapText="1" shrinkToFit="1"/>
    </xf>
    <xf numFmtId="0" fontId="8" fillId="0" borderId="1" xfId="0" applyFont="1" applyFill="1" applyBorder="1" applyAlignment="1">
      <alignment horizontal="center" vertical="top" wrapText="1" shrinkToFit="1"/>
    </xf>
    <xf numFmtId="179" fontId="9" fillId="0" borderId="1" xfId="0" applyNumberFormat="1" applyFont="1" applyFill="1" applyBorder="1" applyAlignment="1">
      <alignment horizontal="center" vertical="top" wrapText="1" shrinkToFit="1"/>
    </xf>
    <xf numFmtId="180" fontId="6" fillId="0" borderId="1" xfId="0" applyNumberFormat="1" applyFont="1" applyFill="1" applyBorder="1" applyAlignment="1">
      <alignment horizontal="center" vertical="top" wrapText="1" shrinkToFit="1"/>
    </xf>
    <xf numFmtId="180" fontId="7" fillId="0" borderId="3" xfId="0" applyNumberFormat="1" applyFont="1" applyFill="1" applyBorder="1" applyAlignment="1">
      <alignment horizontal="center" vertical="top" wrapText="1" shrinkToFit="1"/>
    </xf>
    <xf numFmtId="0" fontId="10" fillId="0" borderId="1" xfId="0" applyNumberFormat="1" applyFont="1" applyFill="1" applyBorder="1" applyAlignment="1">
      <alignment horizontal="center" vertical="top" wrapText="1" shrinkToFit="1"/>
    </xf>
    <xf numFmtId="0" fontId="7" fillId="0" borderId="4" xfId="0" applyFont="1" applyFill="1" applyBorder="1" applyAlignment="1">
      <alignment horizontal="center" vertical="top" wrapText="1" shrinkToFit="1"/>
    </xf>
    <xf numFmtId="181" fontId="7" fillId="0" borderId="1" xfId="0" applyNumberFormat="1" applyFont="1" applyFill="1" applyBorder="1" applyAlignment="1">
      <alignment horizontal="center" vertical="top" wrapText="1" shrinkToFit="1"/>
    </xf>
    <xf numFmtId="0" fontId="7" fillId="0" borderId="1" xfId="0" applyNumberFormat="1" applyFont="1" applyFill="1" applyBorder="1" applyAlignment="1">
      <alignment horizontal="center" vertical="top" wrapText="1" shrinkToFit="1"/>
    </xf>
    <xf numFmtId="0" fontId="6" fillId="0" borderId="1" xfId="0" applyNumberFormat="1" applyFont="1" applyFill="1" applyBorder="1" applyAlignment="1">
      <alignment horizontal="center" vertical="top" wrapText="1" shrinkToFit="1"/>
    </xf>
    <xf numFmtId="0" fontId="11" fillId="0" borderId="1" xfId="0" applyNumberFormat="1" applyFont="1" applyFill="1" applyBorder="1" applyAlignment="1">
      <alignment horizontal="center" vertical="top" wrapText="1" shrinkToFit="1"/>
    </xf>
    <xf numFmtId="0" fontId="14" fillId="0" borderId="1" xfId="0" applyNumberFormat="1" applyFont="1" applyFill="1" applyBorder="1" applyAlignment="1">
      <alignment horizontal="center" vertical="top" wrapText="1" shrinkToFit="1"/>
    </xf>
    <xf numFmtId="0" fontId="15" fillId="0" borderId="1" xfId="0" applyFont="1" applyFill="1" applyBorder="1" applyAlignment="1">
      <alignment horizontal="center" vertical="top" wrapText="1" shrinkToFit="1"/>
    </xf>
    <xf numFmtId="0" fontId="16" fillId="0" borderId="1" xfId="0" applyFont="1" applyFill="1" applyBorder="1" applyAlignment="1">
      <alignment horizontal="center" vertical="top" wrapText="1" shrinkToFit="1"/>
    </xf>
    <xf numFmtId="0" fontId="1" fillId="0" borderId="1" xfId="0" applyFont="1" applyFill="1" applyBorder="1" applyAlignment="1">
      <alignment horizontal="center" vertical="top" wrapText="1"/>
    </xf>
    <xf numFmtId="0" fontId="17" fillId="0" borderId="1" xfId="0" applyFont="1" applyFill="1" applyBorder="1" applyAlignment="1">
      <alignment horizontal="center" vertical="top" wrapText="1"/>
    </xf>
    <xf numFmtId="0" fontId="4" fillId="0" borderId="1" xfId="0" applyFont="1" applyFill="1" applyBorder="1" applyAlignment="1">
      <alignment horizontal="center" vertical="top" wrapText="1"/>
    </xf>
    <xf numFmtId="0" fontId="1" fillId="0" borderId="0" xfId="0" applyFont="1" applyFill="1" applyAlignment="1">
      <alignment horizontal="center" vertical="top"/>
    </xf>
    <xf numFmtId="179" fontId="115" fillId="0" borderId="2" xfId="0" applyNumberFormat="1" applyFont="1" applyFill="1" applyBorder="1" applyAlignment="1">
      <alignment horizontal="center" vertical="center" shrinkToFit="1"/>
    </xf>
    <xf numFmtId="0" fontId="115" fillId="0" borderId="2" xfId="0" applyFont="1" applyFill="1" applyBorder="1" applyAlignment="1">
      <alignment horizontal="center" vertical="center" wrapText="1" shrinkToFit="1"/>
    </xf>
    <xf numFmtId="0" fontId="60" fillId="0" borderId="2" xfId="0" applyNumberFormat="1" applyFont="1" applyFill="1" applyBorder="1" applyAlignment="1">
      <alignment horizontal="center" vertical="center" shrinkToFit="1"/>
    </xf>
    <xf numFmtId="0" fontId="115" fillId="0" borderId="2" xfId="0" applyNumberFormat="1" applyFont="1" applyFill="1" applyBorder="1" applyAlignment="1">
      <alignment horizontal="center" vertical="center" wrapText="1"/>
    </xf>
    <xf numFmtId="0" fontId="113" fillId="0" borderId="2" xfId="0" applyNumberFormat="1" applyFont="1" applyFill="1" applyBorder="1" applyAlignment="1">
      <alignment horizontal="center" vertical="center" shrinkToFit="1"/>
    </xf>
    <xf numFmtId="0" fontId="113" fillId="0" borderId="1" xfId="0" applyFont="1" applyFill="1" applyBorder="1" applyAlignment="1">
      <alignment horizontal="center" vertical="center" wrapText="1" shrinkToFit="1"/>
    </xf>
    <xf numFmtId="0" fontId="115" fillId="0" borderId="1" xfId="0" applyFont="1" applyFill="1" applyBorder="1" applyAlignment="1">
      <alignment horizontal="center" vertical="center" wrapText="1"/>
    </xf>
    <xf numFmtId="0" fontId="113" fillId="0" borderId="1" xfId="0" applyFont="1" applyFill="1" applyBorder="1" applyAlignment="1">
      <alignment horizontal="center" vertical="center"/>
    </xf>
    <xf numFmtId="179" fontId="115" fillId="0" borderId="1" xfId="0" applyNumberFormat="1" applyFont="1" applyFill="1" applyBorder="1" applyAlignment="1">
      <alignment horizontal="center" vertical="center" wrapText="1" shrinkToFit="1"/>
    </xf>
    <xf numFmtId="180" fontId="115" fillId="0" borderId="1" xfId="0" applyNumberFormat="1" applyFont="1" applyFill="1" applyBorder="1" applyAlignment="1" applyProtection="1">
      <alignment horizontal="center" vertical="center" wrapText="1"/>
    </xf>
    <xf numFmtId="180" fontId="115" fillId="0" borderId="3" xfId="0" applyNumberFormat="1" applyFont="1" applyFill="1" applyBorder="1" applyAlignment="1">
      <alignment horizontal="center" vertical="center" wrapText="1"/>
    </xf>
    <xf numFmtId="0" fontId="115" fillId="0" borderId="1" xfId="0" applyNumberFormat="1" applyFont="1" applyFill="1" applyBorder="1" applyAlignment="1">
      <alignment horizontal="center" vertical="center" wrapText="1"/>
    </xf>
    <xf numFmtId="179" fontId="115" fillId="0" borderId="5" xfId="0" applyNumberFormat="1" applyFont="1" applyFill="1" applyBorder="1" applyAlignment="1">
      <alignment horizontal="center" vertical="center" wrapText="1" shrinkToFit="1"/>
    </xf>
    <xf numFmtId="182" fontId="113" fillId="0" borderId="1" xfId="0" applyNumberFormat="1" applyFont="1" applyFill="1" applyBorder="1" applyAlignment="1">
      <alignment horizontal="center" vertical="center" wrapText="1" shrinkToFit="1"/>
    </xf>
    <xf numFmtId="181" fontId="113" fillId="0" borderId="1" xfId="0" applyNumberFormat="1" applyFont="1" applyFill="1" applyBorder="1" applyAlignment="1">
      <alignment horizontal="center" vertical="center"/>
    </xf>
    <xf numFmtId="0" fontId="113" fillId="4" borderId="1" xfId="0" applyNumberFormat="1" applyFont="1" applyFill="1" applyBorder="1" applyAlignment="1">
      <alignment horizontal="center" vertical="center" wrapText="1" shrinkToFit="1"/>
    </xf>
    <xf numFmtId="0" fontId="115" fillId="0" borderId="1" xfId="0" applyNumberFormat="1" applyFont="1" applyFill="1" applyBorder="1" applyAlignment="1">
      <alignment horizontal="center" vertical="center" wrapText="1" shrinkToFit="1"/>
    </xf>
    <xf numFmtId="0" fontId="113" fillId="0" borderId="3" xfId="0" applyNumberFormat="1" applyFont="1" applyFill="1" applyBorder="1" applyAlignment="1">
      <alignment horizontal="center" vertical="center"/>
    </xf>
    <xf numFmtId="0" fontId="113" fillId="0" borderId="4" xfId="0" applyFont="1" applyFill="1" applyBorder="1" applyAlignment="1">
      <alignment horizontal="center" vertical="center"/>
    </xf>
    <xf numFmtId="0" fontId="113" fillId="0" borderId="4" xfId="0" applyNumberFormat="1" applyFont="1" applyFill="1" applyBorder="1" applyAlignment="1">
      <alignment horizontal="center" vertical="center"/>
    </xf>
    <xf numFmtId="0" fontId="113" fillId="0" borderId="1" xfId="0" applyNumberFormat="1" applyFont="1" applyFill="1" applyBorder="1" applyAlignment="1">
      <alignment horizontal="center" vertical="center"/>
    </xf>
    <xf numFmtId="183" fontId="73" fillId="0" borderId="1" xfId="0" applyNumberFormat="1" applyFont="1" applyFill="1" applyBorder="1" applyAlignment="1">
      <alignment horizontal="center" vertical="center" wrapText="1" shrinkToFit="1"/>
    </xf>
    <xf numFmtId="180" fontId="115" fillId="0" borderId="2" xfId="0" applyNumberFormat="1" applyFont="1" applyFill="1" applyBorder="1" applyAlignment="1">
      <alignment horizontal="center" vertical="center" wrapText="1"/>
    </xf>
    <xf numFmtId="183" fontId="113" fillId="0" borderId="1" xfId="0" applyNumberFormat="1" applyFont="1" applyFill="1" applyBorder="1" applyAlignment="1">
      <alignment horizontal="center" vertical="center"/>
    </xf>
    <xf numFmtId="0" fontId="113" fillId="0" borderId="1" xfId="0" applyFont="1" applyFill="1" applyBorder="1" applyAlignment="1">
      <alignment horizontal="center" vertical="center" wrapText="1"/>
    </xf>
    <xf numFmtId="179" fontId="51" fillId="0" borderId="2" xfId="0" applyNumberFormat="1" applyFont="1" applyFill="1" applyBorder="1" applyAlignment="1">
      <alignment horizontal="center" vertical="center" shrinkToFit="1"/>
    </xf>
    <xf numFmtId="0" fontId="51" fillId="0" borderId="2" xfId="0" applyFont="1" applyFill="1" applyBorder="1" applyAlignment="1">
      <alignment horizontal="center" vertical="center" wrapText="1" shrinkToFit="1"/>
    </xf>
    <xf numFmtId="0" fontId="144" fillId="0" borderId="2" xfId="0" applyNumberFormat="1" applyFont="1" applyFill="1" applyBorder="1" applyAlignment="1">
      <alignment horizontal="center" vertical="center" shrinkToFit="1"/>
    </xf>
    <xf numFmtId="0" fontId="51" fillId="0" borderId="1" xfId="0" applyNumberFormat="1" applyFont="1" applyFill="1" applyBorder="1" applyAlignment="1">
      <alignment horizontal="center" vertical="center" wrapText="1"/>
    </xf>
    <xf numFmtId="0" fontId="53" fillId="0" borderId="2" xfId="0" applyNumberFormat="1" applyFont="1" applyFill="1" applyBorder="1" applyAlignment="1">
      <alignment horizontal="center" vertical="center" shrinkToFit="1"/>
    </xf>
    <xf numFmtId="0" fontId="53" fillId="0" borderId="1" xfId="0" applyFont="1" applyFill="1" applyBorder="1" applyAlignment="1">
      <alignment horizontal="center" vertical="center" wrapText="1" shrinkToFit="1"/>
    </xf>
    <xf numFmtId="0" fontId="51" fillId="0" borderId="1" xfId="0" applyFont="1" applyFill="1" applyBorder="1" applyAlignment="1">
      <alignment horizontal="center" vertical="center" wrapText="1"/>
    </xf>
    <xf numFmtId="0" fontId="53" fillId="0" borderId="1" xfId="0" applyFont="1" applyFill="1" applyBorder="1" applyAlignment="1">
      <alignment horizontal="center" vertical="center" wrapText="1"/>
    </xf>
    <xf numFmtId="0" fontId="53" fillId="0" borderId="1" xfId="0" applyFont="1" applyFill="1" applyBorder="1" applyAlignment="1">
      <alignment horizontal="center" vertical="center"/>
    </xf>
    <xf numFmtId="179" fontId="51" fillId="0" borderId="1" xfId="0" applyNumberFormat="1" applyFont="1" applyFill="1" applyBorder="1" applyAlignment="1">
      <alignment horizontal="center" vertical="center" wrapText="1" shrinkToFit="1"/>
    </xf>
    <xf numFmtId="180" fontId="51" fillId="0" borderId="1" xfId="0" applyNumberFormat="1" applyFont="1" applyFill="1" applyBorder="1" applyAlignment="1">
      <alignment horizontal="center" vertical="center" wrapText="1"/>
    </xf>
    <xf numFmtId="180" fontId="51" fillId="0" borderId="3" xfId="0" applyNumberFormat="1" applyFont="1" applyFill="1" applyBorder="1" applyAlignment="1">
      <alignment horizontal="center" vertical="center" wrapText="1"/>
    </xf>
    <xf numFmtId="179" fontId="51" fillId="0" borderId="5" xfId="0" applyNumberFormat="1" applyFont="1" applyFill="1" applyBorder="1" applyAlignment="1">
      <alignment horizontal="center" vertical="center" wrapText="1" shrinkToFit="1"/>
    </xf>
    <xf numFmtId="182" fontId="53" fillId="0" borderId="1" xfId="0" applyNumberFormat="1" applyFont="1" applyFill="1" applyBorder="1" applyAlignment="1">
      <alignment horizontal="center" vertical="center" wrapText="1" shrinkToFit="1"/>
    </xf>
    <xf numFmtId="181" fontId="53" fillId="0" borderId="1" xfId="0" applyNumberFormat="1" applyFont="1" applyFill="1" applyBorder="1" applyAlignment="1">
      <alignment horizontal="center" vertical="center"/>
    </xf>
    <xf numFmtId="0" fontId="51" fillId="0" borderId="1" xfId="0" applyNumberFormat="1" applyFont="1" applyFill="1" applyBorder="1" applyAlignment="1">
      <alignment horizontal="center" vertical="center" wrapText="1" shrinkToFit="1"/>
    </xf>
    <xf numFmtId="0" fontId="53" fillId="0" borderId="3" xfId="0" applyNumberFormat="1" applyFont="1" applyFill="1" applyBorder="1" applyAlignment="1">
      <alignment horizontal="center" vertical="center"/>
    </xf>
    <xf numFmtId="0" fontId="53" fillId="0" borderId="4" xfId="0" applyFont="1" applyFill="1" applyBorder="1" applyAlignment="1">
      <alignment horizontal="center" vertical="center"/>
    </xf>
    <xf numFmtId="0" fontId="53" fillId="0" borderId="4" xfId="0" applyNumberFormat="1" applyFont="1" applyFill="1" applyBorder="1" applyAlignment="1">
      <alignment horizontal="center" vertical="center"/>
    </xf>
    <xf numFmtId="0" fontId="53" fillId="0" borderId="1" xfId="0" applyNumberFormat="1" applyFont="1" applyFill="1" applyBorder="1" applyAlignment="1">
      <alignment horizontal="center" vertical="center"/>
    </xf>
    <xf numFmtId="183" fontId="14" fillId="0" borderId="1" xfId="0" applyNumberFormat="1" applyFont="1" applyFill="1" applyBorder="1" applyAlignment="1">
      <alignment horizontal="center" vertical="center" wrapText="1" shrinkToFit="1"/>
    </xf>
    <xf numFmtId="0" fontId="144" fillId="0" borderId="0" xfId="0" applyFont="1" applyFill="1" applyBorder="1" applyAlignment="1">
      <alignment horizontal="center" vertical="center"/>
    </xf>
    <xf numFmtId="183" fontId="53" fillId="0" borderId="1" xfId="0" applyNumberFormat="1" applyFont="1" applyFill="1" applyBorder="1" applyAlignment="1">
      <alignment horizontal="center" vertical="center"/>
    </xf>
    <xf numFmtId="0" fontId="60" fillId="0" borderId="1" xfId="0" applyNumberFormat="1" applyFont="1" applyFill="1" applyBorder="1" applyAlignment="1">
      <alignment horizontal="center" vertical="center" shrinkToFit="1"/>
    </xf>
    <xf numFmtId="0" fontId="113" fillId="0" borderId="1" xfId="0" applyNumberFormat="1" applyFont="1" applyFill="1" applyBorder="1" applyAlignment="1">
      <alignment horizontal="center" vertical="center" shrinkToFit="1"/>
    </xf>
    <xf numFmtId="0" fontId="113" fillId="0" borderId="1" xfId="0" applyFont="1" applyFill="1" applyBorder="1" applyAlignment="1">
      <alignment horizontal="left" vertical="center" wrapText="1" shrinkToFit="1"/>
    </xf>
    <xf numFmtId="0" fontId="60" fillId="0" borderId="0" xfId="0" applyFont="1" applyFill="1" applyBorder="1" applyAlignment="1">
      <alignment horizontal="center" vertical="center"/>
    </xf>
    <xf numFmtId="0" fontId="100" fillId="0" borderId="0" xfId="0" applyFont="1" applyBorder="1">
      <alignment vertical="center"/>
    </xf>
    <xf numFmtId="183" fontId="73" fillId="0" borderId="0" xfId="0" applyNumberFormat="1" applyFont="1" applyFill="1" applyBorder="1" applyAlignment="1">
      <alignment horizontal="center" vertical="center" wrapText="1" shrinkToFit="1"/>
    </xf>
    <xf numFmtId="180" fontId="115" fillId="3" borderId="1" xfId="0" applyNumberFormat="1" applyFont="1" applyFill="1" applyBorder="1" applyAlignment="1">
      <alignment horizontal="center" vertical="center" wrapText="1"/>
    </xf>
    <xf numFmtId="0" fontId="60" fillId="0" borderId="1" xfId="0" applyFont="1" applyFill="1" applyBorder="1" applyAlignment="1">
      <alignment horizontal="center" vertical="center"/>
    </xf>
    <xf numFmtId="0" fontId="113" fillId="0" borderId="2" xfId="0" applyFont="1" applyFill="1" applyBorder="1" applyAlignment="1">
      <alignment horizontal="center" vertical="center" wrapText="1"/>
    </xf>
    <xf numFmtId="49" fontId="115" fillId="0" borderId="2" xfId="0" applyNumberFormat="1" applyFont="1" applyFill="1" applyBorder="1" applyAlignment="1">
      <alignment horizontal="center" vertical="center" wrapText="1"/>
    </xf>
    <xf numFmtId="0" fontId="115" fillId="3" borderId="1" xfId="0" applyNumberFormat="1" applyFont="1" applyFill="1" applyBorder="1" applyAlignment="1">
      <alignment horizontal="center" vertical="center" wrapText="1"/>
    </xf>
    <xf numFmtId="180" fontId="115" fillId="0" borderId="5" xfId="0" applyNumberFormat="1" applyFont="1" applyFill="1" applyBorder="1" applyAlignment="1">
      <alignment horizontal="center" vertical="center" wrapText="1"/>
    </xf>
    <xf numFmtId="179" fontId="115" fillId="3" borderId="1" xfId="0" applyNumberFormat="1" applyFont="1" applyFill="1" applyBorder="1" applyAlignment="1">
      <alignment horizontal="center" vertical="center" wrapText="1" shrinkToFit="1"/>
    </xf>
    <xf numFmtId="179" fontId="115" fillId="0" borderId="4" xfId="0" applyNumberFormat="1" applyFont="1" applyFill="1" applyBorder="1" applyAlignment="1">
      <alignment horizontal="center" vertical="center" wrapText="1" shrinkToFit="1"/>
    </xf>
    <xf numFmtId="0" fontId="113" fillId="0" borderId="0" xfId="0" applyFont="1" applyFill="1" applyAlignment="1">
      <alignment horizontal="center" vertical="center"/>
    </xf>
    <xf numFmtId="0" fontId="113" fillId="0" borderId="2" xfId="0" applyNumberFormat="1" applyFont="1" applyFill="1" applyBorder="1" applyAlignment="1">
      <alignment horizontal="center" vertical="center" wrapText="1" shrinkToFit="1"/>
    </xf>
    <xf numFmtId="0" fontId="115" fillId="0" borderId="2" xfId="0" applyFont="1" applyFill="1" applyBorder="1" applyAlignment="1">
      <alignment horizontal="center" vertical="center" wrapText="1"/>
    </xf>
    <xf numFmtId="0" fontId="182" fillId="0" borderId="1" xfId="0" applyNumberFormat="1" applyFont="1" applyFill="1" applyBorder="1" applyAlignment="1">
      <alignment horizontal="center" vertical="center" wrapText="1"/>
    </xf>
    <xf numFmtId="0" fontId="51" fillId="0" borderId="2" xfId="0" applyNumberFormat="1" applyFont="1" applyFill="1" applyBorder="1" applyAlignment="1">
      <alignment horizontal="center" vertical="center" wrapText="1"/>
    </xf>
    <xf numFmtId="0" fontId="183" fillId="0" borderId="1" xfId="0" applyFont="1" applyFill="1" applyBorder="1" applyAlignment="1">
      <alignment horizontal="center" vertical="center" wrapText="1"/>
    </xf>
    <xf numFmtId="0" fontId="53" fillId="0" borderId="1" xfId="0" applyFont="1" applyFill="1" applyBorder="1" applyAlignment="1">
      <alignment horizontal="left" vertical="center" wrapText="1" shrinkToFit="1"/>
    </xf>
    <xf numFmtId="0" fontId="51" fillId="4" borderId="1" xfId="0" applyNumberFormat="1" applyFont="1" applyFill="1" applyBorder="1" applyAlignment="1">
      <alignment horizontal="center" vertical="center" wrapText="1"/>
    </xf>
    <xf numFmtId="0" fontId="115" fillId="4" borderId="1" xfId="0" applyNumberFormat="1" applyFont="1" applyFill="1" applyBorder="1" applyAlignment="1">
      <alignment horizontal="center" vertical="center" wrapText="1"/>
    </xf>
    <xf numFmtId="0" fontId="100" fillId="0" borderId="0" xfId="0" applyFont="1" applyFill="1" applyBorder="1">
      <alignment vertical="center"/>
    </xf>
    <xf numFmtId="0" fontId="60" fillId="0" borderId="2" xfId="0" applyFont="1" applyFill="1" applyBorder="1" applyAlignment="1">
      <alignment horizontal="center" vertical="center"/>
    </xf>
    <xf numFmtId="0" fontId="113" fillId="0" borderId="2" xfId="0" applyFont="1" applyFill="1" applyBorder="1" applyAlignment="1">
      <alignment horizontal="center" vertical="center"/>
    </xf>
    <xf numFmtId="179" fontId="157" fillId="0" borderId="2" xfId="0" applyNumberFormat="1" applyFont="1" applyFill="1" applyBorder="1" applyAlignment="1">
      <alignment horizontal="center" vertical="center" shrinkToFit="1"/>
    </xf>
    <xf numFmtId="0" fontId="158" fillId="0" borderId="2" xfId="0" applyFont="1" applyFill="1" applyBorder="1" applyAlignment="1">
      <alignment horizontal="center" vertical="center" wrapText="1"/>
    </xf>
    <xf numFmtId="0" fontId="158" fillId="0" borderId="2" xfId="0" applyFont="1" applyFill="1" applyBorder="1" applyAlignment="1">
      <alignment horizontal="center" vertical="center" wrapText="1" shrinkToFit="1"/>
    </xf>
    <xf numFmtId="0" fontId="112" fillId="0" borderId="2" xfId="0" applyNumberFormat="1" applyFont="1" applyFill="1" applyBorder="1" applyAlignment="1">
      <alignment horizontal="center" vertical="center" wrapText="1"/>
    </xf>
    <xf numFmtId="0" fontId="113" fillId="0" borderId="5" xfId="0" applyFont="1" applyFill="1" applyBorder="1" applyAlignment="1">
      <alignment horizontal="center" vertical="center"/>
    </xf>
    <xf numFmtId="0" fontId="113" fillId="3" borderId="1" xfId="0" applyFont="1" applyFill="1" applyBorder="1" applyAlignment="1">
      <alignment horizontal="center" vertical="center" wrapText="1"/>
    </xf>
    <xf numFmtId="185" fontId="132" fillId="0" borderId="1" xfId="0" applyNumberFormat="1" applyFont="1" applyFill="1" applyBorder="1" applyAlignment="1">
      <alignment horizontal="center" vertical="center" wrapText="1"/>
    </xf>
    <xf numFmtId="185" fontId="117" fillId="0" borderId="1" xfId="0" applyNumberFormat="1" applyFont="1" applyFill="1" applyBorder="1" applyAlignment="1">
      <alignment horizontal="center" vertical="center" wrapText="1"/>
    </xf>
    <xf numFmtId="185" fontId="117" fillId="0" borderId="3" xfId="0" applyNumberFormat="1" applyFont="1" applyFill="1" applyBorder="1" applyAlignment="1">
      <alignment horizontal="center" vertical="center" wrapText="1"/>
    </xf>
    <xf numFmtId="0" fontId="184" fillId="0" borderId="5" xfId="0" applyFont="1" applyFill="1" applyBorder="1" applyAlignment="1">
      <alignment horizontal="center" vertical="center"/>
    </xf>
    <xf numFmtId="0" fontId="113" fillId="0" borderId="1" xfId="0" applyNumberFormat="1" applyFont="1" applyFill="1" applyBorder="1" applyAlignment="1">
      <alignment horizontal="center" vertical="center" wrapText="1" shrinkToFit="1"/>
    </xf>
    <xf numFmtId="183" fontId="74" fillId="0" borderId="0" xfId="0" applyNumberFormat="1" applyFont="1" applyFill="1" applyBorder="1" applyAlignment="1">
      <alignment horizontal="center" vertical="center" wrapText="1" shrinkToFit="1"/>
    </xf>
    <xf numFmtId="184" fontId="60" fillId="0" borderId="0" xfId="0" applyNumberFormat="1" applyFont="1" applyFill="1" applyBorder="1" applyAlignment="1">
      <alignment horizontal="center" vertical="center"/>
    </xf>
    <xf numFmtId="0" fontId="60" fillId="0" borderId="3" xfId="0" applyFont="1" applyFill="1" applyBorder="1" applyAlignment="1">
      <alignment horizontal="center" vertical="center"/>
    </xf>
    <xf numFmtId="0" fontId="113" fillId="3" borderId="1" xfId="0" applyNumberFormat="1" applyFont="1" applyFill="1" applyBorder="1" applyAlignment="1">
      <alignment horizontal="center" vertical="center"/>
    </xf>
    <xf numFmtId="183" fontId="74" fillId="0" borderId="0" xfId="0" applyNumberFormat="1" applyFont="1" applyFill="1" applyAlignment="1">
      <alignment horizontal="center" vertical="center" wrapText="1" shrinkToFit="1"/>
    </xf>
    <xf numFmtId="184" fontId="60" fillId="0" borderId="0" xfId="0" applyNumberFormat="1" applyFont="1" applyFill="1" applyAlignment="1">
      <alignment horizontal="center" vertical="center"/>
    </xf>
    <xf numFmtId="0" fontId="113" fillId="3" borderId="2" xfId="0" applyNumberFormat="1" applyFont="1" applyFill="1" applyBorder="1" applyAlignment="1">
      <alignment horizontal="center" vertical="center" wrapText="1" shrinkToFit="1"/>
    </xf>
    <xf numFmtId="179" fontId="112" fillId="0" borderId="1" xfId="0" applyNumberFormat="1" applyFont="1" applyFill="1" applyBorder="1" applyAlignment="1">
      <alignment horizontal="center" vertical="center" shrinkToFit="1"/>
    </xf>
    <xf numFmtId="0" fontId="112" fillId="0" borderId="1" xfId="0" applyNumberFormat="1" applyFont="1" applyFill="1" applyBorder="1" applyAlignment="1">
      <alignment horizontal="center" vertical="center" wrapText="1"/>
    </xf>
    <xf numFmtId="176" fontId="112" fillId="0" borderId="1" xfId="0" applyNumberFormat="1" applyFont="1" applyFill="1" applyBorder="1" applyAlignment="1">
      <alignment horizontal="center" vertical="center" wrapText="1"/>
    </xf>
    <xf numFmtId="0" fontId="152" fillId="0" borderId="1" xfId="0" applyNumberFormat="1" applyFont="1" applyFill="1" applyBorder="1" applyAlignment="1">
      <alignment horizontal="center" vertical="center"/>
    </xf>
    <xf numFmtId="0" fontId="113" fillId="0" borderId="23" xfId="0" applyNumberFormat="1" applyFont="1" applyFill="1" applyBorder="1" applyAlignment="1">
      <alignment horizontal="center" vertical="center"/>
    </xf>
    <xf numFmtId="0" fontId="115" fillId="3" borderId="1" xfId="0" applyNumberFormat="1" applyFont="1" applyFill="1" applyBorder="1" applyAlignment="1">
      <alignment horizontal="center" vertical="center" wrapText="1" shrinkToFit="1"/>
    </xf>
    <xf numFmtId="183" fontId="74" fillId="0" borderId="1" xfId="0" applyNumberFormat="1" applyFont="1" applyFill="1" applyBorder="1" applyAlignment="1">
      <alignment horizontal="center" vertical="center" wrapText="1" shrinkToFit="1"/>
    </xf>
    <xf numFmtId="179" fontId="115" fillId="0" borderId="1" xfId="0" applyNumberFormat="1" applyFont="1" applyFill="1" applyBorder="1" applyAlignment="1">
      <alignment horizontal="center" vertical="center" shrinkToFit="1"/>
    </xf>
    <xf numFmtId="0" fontId="115" fillId="0" borderId="1" xfId="0" applyFont="1" applyFill="1" applyBorder="1" applyAlignment="1">
      <alignment horizontal="center" vertical="center" wrapText="1" shrinkToFit="1"/>
    </xf>
    <xf numFmtId="180" fontId="132" fillId="3" borderId="1" xfId="0" applyNumberFormat="1" applyFont="1" applyFill="1" applyBorder="1" applyAlignment="1">
      <alignment horizontal="center" vertical="center" wrapText="1"/>
    </xf>
    <xf numFmtId="0" fontId="112" fillId="0" borderId="5" xfId="0" applyNumberFormat="1" applyFont="1" applyFill="1" applyBorder="1" applyAlignment="1">
      <alignment horizontal="center" vertical="center" wrapText="1"/>
    </xf>
    <xf numFmtId="0" fontId="100" fillId="0" borderId="1" xfId="0" applyFont="1" applyFill="1" applyBorder="1">
      <alignment vertical="center"/>
    </xf>
    <xf numFmtId="0" fontId="113" fillId="0" borderId="2" xfId="0" applyNumberFormat="1" applyFont="1" applyFill="1" applyBorder="1" applyAlignment="1">
      <alignment horizontal="center" vertical="center"/>
    </xf>
    <xf numFmtId="0" fontId="113" fillId="0" borderId="0" xfId="0" applyNumberFormat="1" applyFont="1" applyFill="1" applyBorder="1" applyAlignment="1">
      <alignment horizontal="center" vertical="center"/>
    </xf>
    <xf numFmtId="178" fontId="117" fillId="0" borderId="2" xfId="0" applyNumberFormat="1" applyFont="1" applyFill="1" applyBorder="1" applyAlignment="1">
      <alignment horizontal="center" vertical="center" shrinkToFit="1"/>
    </xf>
    <xf numFmtId="0" fontId="173" fillId="0" borderId="2" xfId="0" applyFont="1" applyFill="1" applyBorder="1" applyAlignment="1">
      <alignment horizontal="center" vertical="center" wrapText="1"/>
    </xf>
    <xf numFmtId="0" fontId="185" fillId="0" borderId="1" xfId="0" applyFont="1" applyFill="1" applyBorder="1" applyAlignment="1">
      <alignment horizontal="center" vertical="center" wrapText="1"/>
    </xf>
    <xf numFmtId="0" fontId="115" fillId="0" borderId="5" xfId="0" applyNumberFormat="1" applyFont="1" applyFill="1" applyBorder="1" applyAlignment="1">
      <alignment horizontal="center" vertical="center" wrapText="1"/>
    </xf>
    <xf numFmtId="0" fontId="100" fillId="0" borderId="1" xfId="0" applyFont="1" applyBorder="1">
      <alignment vertical="center"/>
    </xf>
    <xf numFmtId="179" fontId="157" fillId="0" borderId="1" xfId="0" applyNumberFormat="1" applyFont="1" applyFill="1" applyBorder="1" applyAlignment="1">
      <alignment horizontal="center" vertical="center" shrinkToFit="1"/>
    </xf>
    <xf numFmtId="0" fontId="158" fillId="0" borderId="1" xfId="0" applyFont="1" applyFill="1" applyBorder="1" applyAlignment="1">
      <alignment horizontal="center" vertical="center" wrapText="1"/>
    </xf>
    <xf numFmtId="0" fontId="158" fillId="0" borderId="1" xfId="0" applyFont="1" applyFill="1" applyBorder="1" applyAlignment="1">
      <alignment horizontal="center" vertical="center" wrapText="1" shrinkToFit="1"/>
    </xf>
    <xf numFmtId="0" fontId="100" fillId="0" borderId="0" xfId="0" applyFont="1" applyFill="1">
      <alignment vertical="center"/>
    </xf>
    <xf numFmtId="183" fontId="74" fillId="0" borderId="0" xfId="0" applyNumberFormat="1" applyFont="1" applyFill="1" applyAlignment="1">
      <alignment horizontal="center" vertical="center"/>
    </xf>
    <xf numFmtId="0" fontId="185" fillId="0" borderId="2" xfId="0" applyFont="1" applyFill="1" applyBorder="1" applyAlignment="1">
      <alignment horizontal="center" vertical="center"/>
    </xf>
    <xf numFmtId="183" fontId="73" fillId="0" borderId="0" xfId="0" applyNumberFormat="1" applyFont="1" applyFill="1" applyAlignment="1">
      <alignment horizontal="center" vertical="center" wrapText="1" shrinkToFit="1"/>
    </xf>
    <xf numFmtId="0" fontId="185" fillId="0" borderId="1" xfId="0" applyFont="1" applyFill="1" applyBorder="1" applyAlignment="1">
      <alignment horizontal="center" vertical="center"/>
    </xf>
    <xf numFmtId="180" fontId="186" fillId="0" borderId="5" xfId="0" applyNumberFormat="1" applyFont="1" applyFill="1" applyBorder="1" applyAlignment="1">
      <alignment horizontal="center" vertical="center" wrapText="1"/>
    </xf>
    <xf numFmtId="181" fontId="187" fillId="0" borderId="1" xfId="0" applyNumberFormat="1" applyFont="1" applyFill="1" applyBorder="1" applyAlignment="1">
      <alignment horizontal="center" vertical="center"/>
    </xf>
    <xf numFmtId="0" fontId="173" fillId="0" borderId="1" xfId="0" applyFont="1" applyFill="1" applyBorder="1" applyAlignment="1">
      <alignment horizontal="center" vertical="center" wrapText="1"/>
    </xf>
    <xf numFmtId="0" fontId="153" fillId="0" borderId="1" xfId="0" applyFont="1" applyFill="1" applyBorder="1" applyAlignment="1">
      <alignment horizontal="center" vertical="center"/>
    </xf>
    <xf numFmtId="179" fontId="154" fillId="0" borderId="5" xfId="0" applyNumberFormat="1" applyFont="1" applyFill="1" applyBorder="1" applyAlignment="1">
      <alignment horizontal="center" vertical="center" wrapText="1" shrinkToFit="1"/>
    </xf>
    <xf numFmtId="0" fontId="115" fillId="4" borderId="1" xfId="0" applyNumberFormat="1" applyFont="1" applyFill="1" applyBorder="1" applyAlignment="1">
      <alignment horizontal="center" vertical="center" wrapText="1" shrinkToFit="1"/>
    </xf>
    <xf numFmtId="179" fontId="112" fillId="0" borderId="2" xfId="0" applyNumberFormat="1" applyFont="1" applyFill="1" applyBorder="1" applyAlignment="1">
      <alignment horizontal="center" vertical="center" shrinkToFit="1"/>
    </xf>
    <xf numFmtId="179" fontId="188" fillId="0" borderId="2" xfId="0" applyNumberFormat="1" applyFont="1" applyFill="1" applyBorder="1" applyAlignment="1">
      <alignment horizontal="center" vertical="center" shrinkToFit="1"/>
    </xf>
    <xf numFmtId="0" fontId="189" fillId="0" borderId="2" xfId="0" applyFont="1" applyFill="1" applyBorder="1" applyAlignment="1">
      <alignment horizontal="center" vertical="center" wrapText="1"/>
    </xf>
    <xf numFmtId="0" fontId="144" fillId="0" borderId="1" xfId="0" applyNumberFormat="1" applyFont="1" applyFill="1" applyBorder="1" applyAlignment="1">
      <alignment horizontal="center" vertical="center" shrinkToFit="1"/>
    </xf>
    <xf numFmtId="0" fontId="190" fillId="0" borderId="2" xfId="0" applyFont="1" applyFill="1" applyBorder="1" applyAlignment="1">
      <alignment horizontal="center" vertical="center"/>
    </xf>
    <xf numFmtId="0" fontId="51" fillId="0" borderId="5" xfId="0" applyNumberFormat="1" applyFont="1" applyFill="1" applyBorder="1" applyAlignment="1">
      <alignment horizontal="center" vertical="center" wrapText="1"/>
    </xf>
    <xf numFmtId="0" fontId="53" fillId="0" borderId="1" xfId="0" applyNumberFormat="1" applyFont="1" applyFill="1" applyBorder="1" applyAlignment="1">
      <alignment horizontal="center" vertical="center" wrapText="1" shrinkToFit="1"/>
    </xf>
    <xf numFmtId="180" fontId="51" fillId="4" borderId="1" xfId="0" applyNumberFormat="1" applyFont="1" applyFill="1" applyBorder="1" applyAlignment="1">
      <alignment horizontal="center" vertical="center" wrapText="1"/>
    </xf>
    <xf numFmtId="183" fontId="150" fillId="0" borderId="0" xfId="0" applyNumberFormat="1" applyFont="1" applyFill="1" applyBorder="1" applyAlignment="1">
      <alignment horizontal="center" vertical="center" wrapText="1" shrinkToFit="1"/>
    </xf>
    <xf numFmtId="0" fontId="151" fillId="0" borderId="0" xfId="0" applyFont="1" applyFill="1">
      <alignment vertical="center"/>
    </xf>
    <xf numFmtId="184" fontId="144" fillId="0" borderId="0" xfId="0" applyNumberFormat="1" applyFont="1" applyFill="1" applyBorder="1" applyAlignment="1">
      <alignment horizontal="center" vertical="center"/>
    </xf>
    <xf numFmtId="0" fontId="185" fillId="0" borderId="1" xfId="0" applyFont="1" applyFill="1" applyBorder="1" applyAlignment="1">
      <alignment vertical="center"/>
    </xf>
    <xf numFmtId="0" fontId="60" fillId="0" borderId="4" xfId="0" applyFont="1" applyFill="1" applyBorder="1" applyAlignment="1">
      <alignment horizontal="center" vertical="center"/>
    </xf>
    <xf numFmtId="178" fontId="115" fillId="0" borderId="2" xfId="0" applyNumberFormat="1" applyFont="1" applyFill="1" applyBorder="1" applyAlignment="1">
      <alignment horizontal="center" vertical="center" wrapText="1" shrinkToFit="1"/>
    </xf>
    <xf numFmtId="176" fontId="112" fillId="0" borderId="2" xfId="0" applyNumberFormat="1" applyFont="1" applyFill="1" applyBorder="1" applyAlignment="1">
      <alignment horizontal="center" vertical="center" wrapText="1"/>
    </xf>
    <xf numFmtId="0" fontId="152" fillId="0" borderId="2" xfId="0" applyNumberFormat="1" applyFont="1" applyFill="1" applyBorder="1" applyAlignment="1">
      <alignment horizontal="center" vertical="center"/>
    </xf>
    <xf numFmtId="49" fontId="117" fillId="0" borderId="2" xfId="0" applyNumberFormat="1" applyFont="1" applyFill="1" applyBorder="1" applyAlignment="1">
      <alignment horizontal="center" vertical="center" wrapText="1"/>
    </xf>
    <xf numFmtId="0" fontId="112" fillId="0" borderId="2" xfId="0" applyNumberFormat="1" applyFont="1" applyFill="1" applyBorder="1" applyAlignment="1">
      <alignment horizontal="center" vertical="center"/>
    </xf>
    <xf numFmtId="180" fontId="132" fillId="0" borderId="1" xfId="0" applyNumberFormat="1" applyFont="1" applyFill="1" applyBorder="1" applyAlignment="1">
      <alignment horizontal="center" vertical="center" wrapText="1"/>
    </xf>
    <xf numFmtId="178" fontId="158" fillId="0" borderId="2" xfId="0" applyNumberFormat="1" applyFont="1" applyFill="1" applyBorder="1" applyAlignment="1">
      <alignment horizontal="center" vertical="center" wrapText="1" shrinkToFit="1"/>
    </xf>
    <xf numFmtId="0" fontId="132" fillId="0" borderId="2" xfId="0" applyNumberFormat="1" applyFont="1" applyFill="1" applyBorder="1" applyAlignment="1">
      <alignment horizontal="center" vertical="center" wrapText="1"/>
    </xf>
    <xf numFmtId="180" fontId="191" fillId="0" borderId="1" xfId="0" applyNumberFormat="1" applyFont="1" applyFill="1" applyBorder="1" applyAlignment="1">
      <alignment horizontal="center" vertical="center" wrapText="1"/>
    </xf>
    <xf numFmtId="0" fontId="192" fillId="4" borderId="1" xfId="0" applyNumberFormat="1" applyFont="1" applyFill="1" applyBorder="1" applyAlignment="1">
      <alignment horizontal="center" vertical="center" wrapText="1" shrinkToFit="1"/>
    </xf>
    <xf numFmtId="0" fontId="192" fillId="0" borderId="0" xfId="0" applyFont="1" applyFill="1" applyAlignment="1">
      <alignment horizontal="center" vertical="center"/>
    </xf>
    <xf numFmtId="0" fontId="112" fillId="0" borderId="4" xfId="0" applyNumberFormat="1" applyFont="1" applyFill="1" applyBorder="1" applyAlignment="1">
      <alignment horizontal="center" vertical="center" wrapText="1"/>
    </xf>
    <xf numFmtId="179" fontId="154" fillId="0" borderId="4" xfId="0" applyNumberFormat="1" applyFont="1" applyFill="1" applyBorder="1" applyAlignment="1">
      <alignment horizontal="center" vertical="center" wrapText="1" shrinkToFit="1"/>
    </xf>
    <xf numFmtId="0" fontId="115" fillId="2" borderId="1" xfId="0" applyNumberFormat="1" applyFont="1" applyFill="1" applyBorder="1" applyAlignment="1">
      <alignment horizontal="center" vertical="center" wrapText="1" shrinkToFit="1"/>
    </xf>
    <xf numFmtId="0" fontId="113" fillId="3" borderId="1" xfId="0" applyFont="1" applyFill="1" applyBorder="1" applyAlignment="1">
      <alignment horizontal="center" vertical="center" wrapText="1" shrinkToFit="1"/>
    </xf>
    <xf numFmtId="0" fontId="117" fillId="0" borderId="2" xfId="0" applyNumberFormat="1" applyFont="1" applyFill="1" applyBorder="1" applyAlignment="1">
      <alignment horizontal="center" vertical="center" wrapText="1"/>
    </xf>
    <xf numFmtId="176" fontId="117" fillId="0" borderId="2" xfId="0" applyNumberFormat="1" applyFont="1" applyFill="1" applyBorder="1" applyAlignment="1">
      <alignment horizontal="center" vertical="center" wrapText="1"/>
    </xf>
    <xf numFmtId="0" fontId="193" fillId="0" borderId="2" xfId="0" applyNumberFormat="1" applyFont="1" applyFill="1" applyBorder="1" applyAlignment="1">
      <alignment horizontal="center" vertical="center" shrinkToFit="1"/>
    </xf>
    <xf numFmtId="49" fontId="117" fillId="0" borderId="1" xfId="0" applyNumberFormat="1" applyFont="1" applyFill="1" applyBorder="1" applyAlignment="1">
      <alignment horizontal="center" vertical="center" wrapText="1"/>
    </xf>
    <xf numFmtId="0" fontId="112" fillId="0" borderId="1" xfId="0" applyNumberFormat="1" applyFont="1" applyFill="1" applyBorder="1" applyAlignment="1">
      <alignment horizontal="center" vertical="center"/>
    </xf>
    <xf numFmtId="0" fontId="153" fillId="0" borderId="2" xfId="0" applyNumberFormat="1" applyFont="1" applyFill="1" applyBorder="1" applyAlignment="1">
      <alignment horizontal="center" vertical="center" wrapText="1"/>
    </xf>
    <xf numFmtId="0" fontId="158" fillId="0" borderId="2" xfId="0" applyNumberFormat="1" applyFont="1" applyFill="1" applyBorder="1" applyAlignment="1">
      <alignment horizontal="center" vertical="center" wrapText="1"/>
    </xf>
    <xf numFmtId="0" fontId="158" fillId="0" borderId="2" xfId="0" applyNumberFormat="1" applyFont="1" applyFill="1" applyBorder="1" applyAlignment="1">
      <alignment horizontal="center" vertical="center" wrapText="1" shrinkToFit="1"/>
    </xf>
    <xf numFmtId="0" fontId="112" fillId="3" borderId="1" xfId="0" applyNumberFormat="1" applyFont="1" applyFill="1" applyBorder="1" applyAlignment="1">
      <alignment horizontal="center" vertical="center" wrapText="1"/>
    </xf>
    <xf numFmtId="0" fontId="113" fillId="3" borderId="3" xfId="0" applyNumberFormat="1" applyFont="1" applyFill="1" applyBorder="1" applyAlignment="1">
      <alignment horizontal="center" vertical="center"/>
    </xf>
    <xf numFmtId="0" fontId="113" fillId="3" borderId="23" xfId="0" applyNumberFormat="1" applyFont="1" applyFill="1" applyBorder="1" applyAlignment="1">
      <alignment horizontal="center" vertical="center"/>
    </xf>
    <xf numFmtId="183" fontId="73" fillId="3" borderId="1" xfId="0" applyNumberFormat="1" applyFont="1" applyFill="1" applyBorder="1" applyAlignment="1">
      <alignment horizontal="center" vertical="center" wrapText="1" shrinkToFit="1"/>
    </xf>
    <xf numFmtId="179" fontId="115" fillId="0" borderId="2" xfId="0" applyNumberFormat="1" applyFont="1" applyFill="1" applyBorder="1" applyAlignment="1">
      <alignment horizontal="center" vertical="center" wrapText="1" shrinkToFit="1"/>
    </xf>
    <xf numFmtId="0" fontId="152" fillId="0" borderId="2" xfId="0" applyFont="1" applyFill="1" applyBorder="1" applyAlignment="1">
      <alignment horizontal="center" vertical="center"/>
    </xf>
    <xf numFmtId="0" fontId="115" fillId="0" borderId="2" xfId="0" applyFont="1" applyFill="1" applyBorder="1" applyAlignment="1">
      <alignment horizontal="center" vertical="center"/>
    </xf>
    <xf numFmtId="0" fontId="152" fillId="3" borderId="2" xfId="0" applyNumberFormat="1" applyFont="1" applyFill="1" applyBorder="1" applyAlignment="1">
      <alignment horizontal="center" vertical="center"/>
    </xf>
    <xf numFmtId="0" fontId="113" fillId="3" borderId="1" xfId="0" applyFont="1" applyFill="1" applyBorder="1" applyAlignment="1">
      <alignment horizontal="left" vertical="center" wrapText="1" shrinkToFit="1"/>
    </xf>
    <xf numFmtId="0" fontId="187" fillId="3" borderId="1" xfId="0" applyFont="1" applyFill="1" applyBorder="1" applyAlignment="1">
      <alignment horizontal="center" vertical="center" wrapText="1"/>
    </xf>
    <xf numFmtId="0" fontId="60" fillId="0" borderId="2" xfId="0" applyNumberFormat="1" applyFont="1" applyFill="1" applyBorder="1" applyAlignment="1">
      <alignment horizontal="center" vertical="center" wrapText="1"/>
    </xf>
    <xf numFmtId="0" fontId="115" fillId="0" borderId="2" xfId="0" applyNumberFormat="1" applyFont="1" applyFill="1" applyBorder="1" applyAlignment="1">
      <alignment horizontal="center" vertical="center" wrapText="1" shrinkToFit="1"/>
    </xf>
    <xf numFmtId="0" fontId="60" fillId="3" borderId="2" xfId="0" applyNumberFormat="1" applyFont="1" applyFill="1" applyBorder="1" applyAlignment="1">
      <alignment horizontal="center" vertical="center" shrinkToFit="1"/>
    </xf>
    <xf numFmtId="0" fontId="60" fillId="4" borderId="2" xfId="0" applyNumberFormat="1" applyFont="1" applyFill="1" applyBorder="1" applyAlignment="1">
      <alignment horizontal="center" vertical="center" shrinkToFit="1"/>
    </xf>
    <xf numFmtId="0" fontId="153" fillId="4" borderId="2" xfId="0" applyFont="1" applyFill="1" applyBorder="1" applyAlignment="1">
      <alignment horizontal="center" vertical="center"/>
    </xf>
    <xf numFmtId="0" fontId="113" fillId="4" borderId="1" xfId="0" applyFont="1" applyFill="1" applyBorder="1" applyAlignment="1">
      <alignment horizontal="center" vertical="center" wrapText="1" shrinkToFit="1"/>
    </xf>
    <xf numFmtId="0" fontId="115" fillId="4" borderId="1" xfId="0" applyFont="1" applyFill="1" applyBorder="1" applyAlignment="1">
      <alignment horizontal="center" vertical="center" wrapText="1"/>
    </xf>
    <xf numFmtId="0" fontId="113" fillId="4" borderId="1" xfId="0" applyFont="1" applyFill="1" applyBorder="1" applyAlignment="1">
      <alignment horizontal="center" vertical="center" wrapText="1"/>
    </xf>
    <xf numFmtId="0" fontId="112" fillId="4" borderId="2" xfId="0" applyNumberFormat="1" applyFont="1" applyFill="1" applyBorder="1" applyAlignment="1">
      <alignment horizontal="center" vertical="center" wrapText="1"/>
    </xf>
    <xf numFmtId="0" fontId="182" fillId="4" borderId="1" xfId="0" applyNumberFormat="1" applyFont="1" applyFill="1" applyBorder="1" applyAlignment="1">
      <alignment horizontal="center" vertical="center" wrapText="1"/>
    </xf>
    <xf numFmtId="0" fontId="152" fillId="4" borderId="2" xfId="0" applyNumberFormat="1" applyFont="1" applyFill="1" applyBorder="1" applyAlignment="1">
      <alignment horizontal="center" vertical="center"/>
    </xf>
    <xf numFmtId="0" fontId="153" fillId="4" borderId="2" xfId="0" applyNumberFormat="1" applyFont="1" applyFill="1" applyBorder="1" applyAlignment="1">
      <alignment horizontal="center" vertical="center" wrapText="1"/>
    </xf>
    <xf numFmtId="49" fontId="115" fillId="4" borderId="2" xfId="0" applyNumberFormat="1" applyFont="1" applyFill="1" applyBorder="1" applyAlignment="1">
      <alignment horizontal="center" vertical="center" wrapText="1"/>
    </xf>
    <xf numFmtId="178" fontId="193" fillId="0" borderId="2" xfId="0" applyNumberFormat="1" applyFont="1" applyFill="1" applyBorder="1" applyAlignment="1">
      <alignment horizontal="center" vertical="center"/>
    </xf>
    <xf numFmtId="0" fontId="193" fillId="0" borderId="2" xfId="0" applyFont="1" applyFill="1" applyBorder="1" applyAlignment="1">
      <alignment horizontal="center" vertical="center" wrapText="1"/>
    </xf>
    <xf numFmtId="0" fontId="117" fillId="0" borderId="2" xfId="0" applyFont="1" applyFill="1" applyBorder="1" applyAlignment="1">
      <alignment horizontal="center" vertical="center" wrapText="1" shrinkToFit="1"/>
    </xf>
    <xf numFmtId="0" fontId="152" fillId="4" borderId="2" xfId="0" applyFont="1" applyFill="1" applyBorder="1" applyAlignment="1">
      <alignment horizontal="center" vertical="center"/>
    </xf>
    <xf numFmtId="179" fontId="115" fillId="3" borderId="5" xfId="0" applyNumberFormat="1" applyFont="1" applyFill="1" applyBorder="1" applyAlignment="1">
      <alignment horizontal="center" vertical="center" wrapText="1" shrinkToFit="1"/>
    </xf>
    <xf numFmtId="0" fontId="194" fillId="0" borderId="2" xfId="0" applyFont="1" applyFill="1" applyBorder="1" applyAlignment="1">
      <alignment horizontal="center" vertical="center" wrapText="1"/>
    </xf>
    <xf numFmtId="0" fontId="195" fillId="4" borderId="2" xfId="0" applyNumberFormat="1" applyFont="1" applyFill="1" applyBorder="1" applyAlignment="1">
      <alignment horizontal="center" vertical="center" shrinkToFit="1"/>
    </xf>
    <xf numFmtId="0" fontId="194" fillId="0" borderId="1" xfId="0" applyFont="1" applyFill="1" applyBorder="1" applyAlignment="1">
      <alignment horizontal="center" vertical="center" wrapText="1"/>
    </xf>
    <xf numFmtId="0" fontId="195" fillId="0" borderId="2" xfId="0" applyNumberFormat="1" applyFont="1" applyFill="1" applyBorder="1" applyAlignment="1">
      <alignment horizontal="center" vertical="center" shrinkToFit="1"/>
    </xf>
    <xf numFmtId="179" fontId="157" fillId="4" borderId="2" xfId="0" applyNumberFormat="1" applyFont="1" applyFill="1" applyBorder="1" applyAlignment="1">
      <alignment horizontal="center" vertical="center" shrinkToFit="1"/>
    </xf>
    <xf numFmtId="0" fontId="158" fillId="4" borderId="2" xfId="0" applyFont="1" applyFill="1" applyBorder="1" applyAlignment="1">
      <alignment horizontal="center" vertical="center" wrapText="1"/>
    </xf>
    <xf numFmtId="176" fontId="112" fillId="4" borderId="1" xfId="0" applyNumberFormat="1" applyFont="1" applyFill="1" applyBorder="1" applyAlignment="1">
      <alignment horizontal="center" vertical="center" wrapText="1"/>
    </xf>
    <xf numFmtId="0" fontId="194" fillId="4" borderId="2" xfId="0" applyFont="1" applyFill="1" applyBorder="1" applyAlignment="1">
      <alignment horizontal="center" vertical="center" wrapText="1"/>
    </xf>
    <xf numFmtId="0" fontId="113" fillId="4" borderId="1" xfId="0" applyFont="1" applyFill="1" applyBorder="1" applyAlignment="1">
      <alignment horizontal="center" vertical="center"/>
    </xf>
    <xf numFmtId="179" fontId="115" fillId="4" borderId="1" xfId="0" applyNumberFormat="1" applyFont="1" applyFill="1" applyBorder="1" applyAlignment="1">
      <alignment horizontal="center" vertical="center" wrapText="1" shrinkToFit="1"/>
    </xf>
    <xf numFmtId="180" fontId="115" fillId="4" borderId="1" xfId="0" applyNumberFormat="1" applyFont="1" applyFill="1" applyBorder="1" applyAlignment="1">
      <alignment horizontal="center" vertical="center" wrapText="1"/>
    </xf>
    <xf numFmtId="180" fontId="115" fillId="4" borderId="3" xfId="0" applyNumberFormat="1" applyFont="1" applyFill="1" applyBorder="1" applyAlignment="1">
      <alignment horizontal="center" vertical="center" wrapText="1"/>
    </xf>
    <xf numFmtId="179" fontId="154" fillId="4" borderId="5" xfId="0" applyNumberFormat="1" applyFont="1" applyFill="1" applyBorder="1" applyAlignment="1">
      <alignment horizontal="center" vertical="center" wrapText="1" shrinkToFit="1"/>
    </xf>
    <xf numFmtId="182" fontId="113" fillId="4" borderId="1" xfId="0" applyNumberFormat="1" applyFont="1" applyFill="1" applyBorder="1" applyAlignment="1">
      <alignment horizontal="center" vertical="center" wrapText="1" shrinkToFit="1"/>
    </xf>
    <xf numFmtId="181" fontId="113" fillId="4" borderId="1" xfId="0" applyNumberFormat="1" applyFont="1" applyFill="1" applyBorder="1" applyAlignment="1">
      <alignment horizontal="center" vertical="center"/>
    </xf>
    <xf numFmtId="0" fontId="113" fillId="4" borderId="1" xfId="0" applyFont="1" applyFill="1" applyBorder="1" applyAlignment="1">
      <alignment horizontal="left" vertical="center" wrapText="1" shrinkToFit="1"/>
    </xf>
    <xf numFmtId="0" fontId="113" fillId="4" borderId="3" xfId="0" applyNumberFormat="1" applyFont="1" applyFill="1" applyBorder="1" applyAlignment="1">
      <alignment horizontal="center" vertical="center"/>
    </xf>
    <xf numFmtId="0" fontId="113" fillId="4" borderId="4" xfId="0" applyFont="1" applyFill="1" applyBorder="1" applyAlignment="1">
      <alignment horizontal="center" vertical="center"/>
    </xf>
    <xf numFmtId="0" fontId="113" fillId="4" borderId="1" xfId="0" applyNumberFormat="1" applyFont="1" applyFill="1" applyBorder="1" applyAlignment="1">
      <alignment horizontal="center" vertical="center"/>
    </xf>
    <xf numFmtId="183" fontId="73" fillId="4" borderId="1" xfId="0" applyNumberFormat="1" applyFont="1" applyFill="1" applyBorder="1" applyAlignment="1">
      <alignment horizontal="center" vertical="center" wrapText="1" shrinkToFit="1"/>
    </xf>
    <xf numFmtId="180" fontId="115" fillId="3" borderId="3" xfId="0" applyNumberFormat="1" applyFont="1" applyFill="1" applyBorder="1" applyAlignment="1">
      <alignment horizontal="center" vertical="center" wrapText="1"/>
    </xf>
    <xf numFmtId="182" fontId="113" fillId="3" borderId="1" xfId="0" applyNumberFormat="1" applyFont="1" applyFill="1" applyBorder="1" applyAlignment="1">
      <alignment horizontal="center" vertical="center" wrapText="1" shrinkToFit="1"/>
    </xf>
    <xf numFmtId="181" fontId="113" fillId="3" borderId="1" xfId="0" applyNumberFormat="1" applyFont="1" applyFill="1" applyBorder="1" applyAlignment="1">
      <alignment horizontal="center" vertical="center"/>
    </xf>
    <xf numFmtId="0" fontId="113" fillId="3" borderId="1" xfId="0" applyFont="1" applyFill="1" applyBorder="1" applyAlignment="1">
      <alignment horizontal="center" vertical="center"/>
    </xf>
    <xf numFmtId="0" fontId="113" fillId="3" borderId="4" xfId="0" applyFont="1" applyFill="1" applyBorder="1" applyAlignment="1">
      <alignment horizontal="center" vertical="center"/>
    </xf>
    <xf numFmtId="0" fontId="158" fillId="4" borderId="2" xfId="0" applyFont="1" applyFill="1" applyBorder="1" applyAlignment="1">
      <alignment horizontal="center" vertical="center" wrapText="1" shrinkToFit="1"/>
    </xf>
    <xf numFmtId="185" fontId="132" fillId="4" borderId="1" xfId="0" applyNumberFormat="1" applyFont="1" applyFill="1" applyBorder="1" applyAlignment="1">
      <alignment horizontal="center" vertical="center" wrapText="1"/>
    </xf>
    <xf numFmtId="0" fontId="115" fillId="4" borderId="2" xfId="0" applyFont="1" applyFill="1" applyBorder="1" applyAlignment="1">
      <alignment horizontal="center" vertical="center" wrapText="1" shrinkToFit="1"/>
    </xf>
    <xf numFmtId="180" fontId="115" fillId="3" borderId="5" xfId="0" applyNumberFormat="1" applyFont="1" applyFill="1" applyBorder="1" applyAlignment="1">
      <alignment horizontal="center" vertical="center" wrapText="1"/>
    </xf>
    <xf numFmtId="0" fontId="60" fillId="0" borderId="1" xfId="0" applyFont="1" applyFill="1" applyBorder="1" applyAlignment="1">
      <alignment horizontal="left" vertical="center" wrapText="1" shrinkToFit="1"/>
    </xf>
    <xf numFmtId="0" fontId="115" fillId="4" borderId="2" xfId="0" applyFont="1" applyFill="1" applyBorder="1" applyAlignment="1">
      <alignment horizontal="center" vertical="center" wrapText="1"/>
    </xf>
    <xf numFmtId="185" fontId="117" fillId="4" borderId="3" xfId="0" applyNumberFormat="1" applyFont="1" applyFill="1" applyBorder="1" applyAlignment="1">
      <alignment horizontal="center" vertical="center" wrapText="1"/>
    </xf>
    <xf numFmtId="179" fontId="154" fillId="3" borderId="5" xfId="0" applyNumberFormat="1" applyFont="1" applyFill="1" applyBorder="1" applyAlignment="1">
      <alignment horizontal="center" vertical="center" wrapText="1" shrinkToFit="1"/>
    </xf>
    <xf numFmtId="0" fontId="113" fillId="3" borderId="0" xfId="0" applyFont="1" applyFill="1" applyAlignment="1">
      <alignment horizontal="center" vertical="center"/>
    </xf>
    <xf numFmtId="180" fontId="132" fillId="0" borderId="3" xfId="0" applyNumberFormat="1" applyFont="1" applyFill="1" applyBorder="1" applyAlignment="1">
      <alignment horizontal="center" vertical="center" wrapText="1"/>
    </xf>
    <xf numFmtId="180" fontId="191" fillId="4" borderId="1" xfId="0" applyNumberFormat="1" applyFont="1" applyFill="1" applyBorder="1" applyAlignment="1">
      <alignment horizontal="center" vertical="center" wrapText="1"/>
    </xf>
    <xf numFmtId="180" fontId="117" fillId="0" borderId="1" xfId="0" applyNumberFormat="1" applyFont="1" applyFill="1" applyBorder="1" applyAlignment="1">
      <alignment horizontal="center" vertical="center" wrapText="1"/>
    </xf>
    <xf numFmtId="180" fontId="117" fillId="0" borderId="3" xfId="0" applyNumberFormat="1" applyFont="1" applyFill="1" applyBorder="1" applyAlignment="1">
      <alignment horizontal="center" vertical="center" wrapText="1"/>
    </xf>
    <xf numFmtId="180" fontId="115" fillId="4" borderId="5" xfId="0" applyNumberFormat="1" applyFont="1" applyFill="1" applyBorder="1" applyAlignment="1">
      <alignment horizontal="center" vertical="center" wrapText="1"/>
    </xf>
    <xf numFmtId="0" fontId="113" fillId="3" borderId="4" xfId="0" applyNumberFormat="1" applyFont="1" applyFill="1" applyBorder="1" applyAlignment="1">
      <alignment horizontal="center" vertical="center"/>
    </xf>
    <xf numFmtId="0" fontId="132" fillId="3" borderId="1" xfId="0" applyNumberFormat="1" applyFont="1" applyFill="1" applyBorder="1" applyAlignment="1">
      <alignment horizontal="center" vertical="center"/>
    </xf>
    <xf numFmtId="0" fontId="60" fillId="0" borderId="1" xfId="0" applyNumberFormat="1" applyFont="1" applyFill="1" applyBorder="1" applyAlignment="1">
      <alignment vertical="center" shrinkToFit="1"/>
    </xf>
    <xf numFmtId="196" fontId="113" fillId="0" borderId="1" xfId="0" applyNumberFormat="1" applyFont="1" applyFill="1" applyBorder="1" applyAlignment="1">
      <alignment horizontal="center" vertical="center"/>
    </xf>
    <xf numFmtId="183" fontId="73" fillId="0" borderId="0" xfId="0" applyNumberFormat="1" applyFont="1" applyFill="1" applyAlignment="1">
      <alignment horizontal="center" vertical="center"/>
    </xf>
    <xf numFmtId="0" fontId="132" fillId="3" borderId="2" xfId="0" applyNumberFormat="1" applyFont="1" applyFill="1" applyBorder="1" applyAlignment="1">
      <alignment horizontal="center" vertical="center" wrapText="1"/>
    </xf>
    <xf numFmtId="0" fontId="154" fillId="0" borderId="2" xfId="0" applyFont="1" applyFill="1" applyBorder="1" applyAlignment="1">
      <alignment horizontal="center" vertical="center" wrapText="1" shrinkToFit="1"/>
    </xf>
    <xf numFmtId="0" fontId="196" fillId="0" borderId="2" xfId="0" applyNumberFormat="1" applyFont="1" applyFill="1" applyBorder="1" applyAlignment="1">
      <alignment horizontal="center" vertical="center"/>
    </xf>
    <xf numFmtId="0" fontId="197" fillId="0" borderId="2" xfId="0" applyNumberFormat="1" applyFont="1" applyFill="1" applyBorder="1" applyAlignment="1">
      <alignment horizontal="center" vertical="center" shrinkToFit="1"/>
    </xf>
    <xf numFmtId="178" fontId="158" fillId="4" borderId="2" xfId="0" applyNumberFormat="1" applyFont="1" applyFill="1" applyBorder="1" applyAlignment="1">
      <alignment horizontal="center" vertical="center" wrapText="1" shrinkToFit="1"/>
    </xf>
    <xf numFmtId="0" fontId="198" fillId="4" borderId="2" xfId="0" applyNumberFormat="1" applyFont="1" applyFill="1" applyBorder="1" applyAlignment="1">
      <alignment horizontal="center" vertical="center" shrinkToFit="1"/>
    </xf>
    <xf numFmtId="0" fontId="132" fillId="4" borderId="1" xfId="0" applyNumberFormat="1" applyFont="1" applyFill="1" applyBorder="1" applyAlignment="1">
      <alignment horizontal="center" vertical="center" wrapText="1"/>
    </xf>
    <xf numFmtId="179" fontId="115" fillId="4" borderId="5" xfId="0" applyNumberFormat="1" applyFont="1" applyFill="1" applyBorder="1" applyAlignment="1">
      <alignment horizontal="center" vertical="center" wrapText="1" shrinkToFit="1"/>
    </xf>
    <xf numFmtId="0" fontId="113" fillId="4" borderId="4" xfId="0" applyNumberFormat="1" applyFont="1" applyFill="1" applyBorder="1" applyAlignment="1">
      <alignment horizontal="center" vertical="center"/>
    </xf>
    <xf numFmtId="183" fontId="74" fillId="4" borderId="0" xfId="0" applyNumberFormat="1" applyFont="1" applyFill="1" applyAlignment="1">
      <alignment horizontal="center" vertical="center"/>
    </xf>
    <xf numFmtId="178" fontId="172" fillId="0" borderId="2" xfId="0" applyNumberFormat="1" applyFont="1" applyFill="1" applyBorder="1" applyAlignment="1">
      <alignment horizontal="center" vertical="center"/>
    </xf>
    <xf numFmtId="0" fontId="172" fillId="0" borderId="2" xfId="0" applyFont="1" applyFill="1" applyBorder="1" applyAlignment="1">
      <alignment horizontal="center" vertical="center" wrapText="1"/>
    </xf>
    <xf numFmtId="0" fontId="172" fillId="4" borderId="2" xfId="0" applyNumberFormat="1" applyFont="1" applyFill="1" applyBorder="1" applyAlignment="1">
      <alignment horizontal="center" vertical="center" shrinkToFit="1"/>
    </xf>
    <xf numFmtId="49" fontId="154" fillId="0" borderId="2" xfId="0" applyNumberFormat="1" applyFont="1" applyFill="1" applyBorder="1" applyAlignment="1">
      <alignment horizontal="center" vertical="center" wrapText="1"/>
    </xf>
    <xf numFmtId="0" fontId="172" fillId="0" borderId="2" xfId="0" applyNumberFormat="1" applyFont="1" applyFill="1" applyBorder="1" applyAlignment="1">
      <alignment horizontal="center" vertical="center" shrinkToFit="1"/>
    </xf>
    <xf numFmtId="0" fontId="188" fillId="0" borderId="2" xfId="0" applyNumberFormat="1" applyFont="1" applyFill="1" applyBorder="1" applyAlignment="1">
      <alignment horizontal="center" vertical="center" wrapText="1"/>
    </xf>
    <xf numFmtId="176" fontId="188" fillId="0" borderId="2" xfId="0" applyNumberFormat="1" applyFont="1" applyFill="1" applyBorder="1" applyAlignment="1">
      <alignment horizontal="center" vertical="center" wrapText="1"/>
    </xf>
    <xf numFmtId="0" fontId="188" fillId="0" borderId="2" xfId="0" applyNumberFormat="1" applyFont="1" applyFill="1" applyBorder="1" applyAlignment="1">
      <alignment horizontal="center" vertical="center"/>
    </xf>
    <xf numFmtId="0" fontId="190" fillId="0" borderId="2" xfId="0" applyNumberFormat="1" applyFont="1" applyFill="1" applyBorder="1" applyAlignment="1">
      <alignment horizontal="center" vertical="center" wrapText="1"/>
    </xf>
    <xf numFmtId="183" fontId="150" fillId="0" borderId="0" xfId="0" applyNumberFormat="1" applyFont="1" applyFill="1" applyAlignment="1">
      <alignment horizontal="center" vertical="center"/>
    </xf>
    <xf numFmtId="179" fontId="115" fillId="4" borderId="2" xfId="0" applyNumberFormat="1" applyFont="1" applyFill="1" applyBorder="1" applyAlignment="1">
      <alignment horizontal="center" vertical="center" wrapText="1" shrinkToFit="1"/>
    </xf>
    <xf numFmtId="0" fontId="115" fillId="4" borderId="2" xfId="0" applyFont="1" applyFill="1" applyBorder="1" applyAlignment="1">
      <alignment horizontal="center" vertical="center"/>
    </xf>
    <xf numFmtId="178" fontId="193" fillId="0" borderId="1" xfId="0" applyNumberFormat="1" applyFont="1" applyFill="1" applyBorder="1" applyAlignment="1">
      <alignment horizontal="center" vertical="center"/>
    </xf>
    <xf numFmtId="0" fontId="193" fillId="0" borderId="1" xfId="0" applyFont="1" applyFill="1" applyBorder="1" applyAlignment="1">
      <alignment horizontal="center" vertical="center" wrapText="1"/>
    </xf>
    <xf numFmtId="0" fontId="117" fillId="0" borderId="1" xfId="0" applyFont="1" applyFill="1" applyBorder="1" applyAlignment="1">
      <alignment horizontal="center" vertical="center" wrapText="1" shrinkToFit="1"/>
    </xf>
    <xf numFmtId="0" fontId="193" fillId="4" borderId="1" xfId="0" applyNumberFormat="1" applyFont="1" applyFill="1" applyBorder="1" applyAlignment="1">
      <alignment horizontal="center" vertical="center" shrinkToFit="1"/>
    </xf>
    <xf numFmtId="0" fontId="193" fillId="0" borderId="1" xfId="0" applyNumberFormat="1" applyFont="1" applyFill="1" applyBorder="1" applyAlignment="1">
      <alignment horizontal="center" vertical="center" shrinkToFit="1"/>
    </xf>
    <xf numFmtId="180" fontId="199" fillId="0" borderId="1" xfId="0" applyNumberFormat="1" applyFont="1" applyFill="1" applyBorder="1" applyAlignment="1">
      <alignment horizontal="center" vertical="center" wrapText="1"/>
    </xf>
    <xf numFmtId="0" fontId="100" fillId="3" borderId="0" xfId="0" applyFont="1" applyFill="1">
      <alignment vertical="center"/>
    </xf>
    <xf numFmtId="180" fontId="132" fillId="3" borderId="3" xfId="0" applyNumberFormat="1" applyFont="1" applyFill="1" applyBorder="1" applyAlignment="1">
      <alignment horizontal="center" vertical="center" wrapText="1"/>
    </xf>
    <xf numFmtId="0" fontId="200" fillId="0" borderId="1" xfId="0" applyFont="1" applyFill="1" applyBorder="1" applyAlignment="1">
      <alignment horizontal="center" vertical="center"/>
    </xf>
    <xf numFmtId="0" fontId="175" fillId="3" borderId="0" xfId="0" applyFont="1" applyFill="1" applyAlignment="1">
      <alignment horizontal="center" vertical="center"/>
    </xf>
    <xf numFmtId="0" fontId="192" fillId="0" borderId="1" xfId="0" applyFont="1" applyFill="1" applyBorder="1" applyAlignment="1">
      <alignment horizontal="center" vertical="center"/>
    </xf>
    <xf numFmtId="0" fontId="191" fillId="0" borderId="1" xfId="0" applyNumberFormat="1" applyFont="1" applyFill="1" applyBorder="1" applyAlignment="1">
      <alignment horizontal="center" vertical="center" wrapText="1"/>
    </xf>
    <xf numFmtId="0" fontId="60" fillId="3" borderId="1" xfId="0" applyFont="1" applyFill="1" applyBorder="1" applyAlignment="1">
      <alignment horizontal="center" vertical="center"/>
    </xf>
    <xf numFmtId="0" fontId="115" fillId="3" borderId="2" xfId="0" applyFont="1" applyFill="1" applyBorder="1" applyAlignment="1">
      <alignment horizontal="center" vertical="center" wrapText="1"/>
    </xf>
    <xf numFmtId="180" fontId="132" fillId="0" borderId="1" xfId="0" applyNumberFormat="1" applyFont="1" applyFill="1" applyBorder="1" applyAlignment="1">
      <alignment horizontal="center" vertical="center"/>
    </xf>
    <xf numFmtId="58" fontId="132" fillId="0" borderId="1" xfId="0" applyNumberFormat="1" applyFont="1" applyFill="1" applyBorder="1" applyAlignment="1">
      <alignment horizontal="center" vertical="center"/>
    </xf>
    <xf numFmtId="0" fontId="152" fillId="0" borderId="1" xfId="0" applyFont="1" applyFill="1" applyBorder="1" applyAlignment="1">
      <alignment horizontal="center" vertical="center"/>
    </xf>
    <xf numFmtId="0" fontId="115" fillId="0" borderId="1" xfId="0" applyFont="1" applyFill="1" applyBorder="1" applyAlignment="1">
      <alignment horizontal="center" vertical="center"/>
    </xf>
    <xf numFmtId="0" fontId="100" fillId="3" borderId="0" xfId="0" applyFont="1" applyFill="1" applyBorder="1">
      <alignment vertical="center"/>
    </xf>
    <xf numFmtId="179" fontId="154" fillId="0" borderId="1" xfId="0" applyNumberFormat="1" applyFont="1" applyFill="1" applyBorder="1" applyAlignment="1">
      <alignment horizontal="center" vertical="center" wrapText="1" shrinkToFit="1"/>
    </xf>
    <xf numFmtId="0" fontId="113" fillId="0" borderId="3" xfId="0" applyFont="1" applyFill="1" applyBorder="1" applyAlignment="1">
      <alignment horizontal="center" vertical="center"/>
    </xf>
    <xf numFmtId="0" fontId="113" fillId="0" borderId="23" xfId="0" applyFont="1" applyFill="1" applyBorder="1" applyAlignment="1">
      <alignment horizontal="center" vertical="center"/>
    </xf>
    <xf numFmtId="0" fontId="60" fillId="0" borderId="1" xfId="0" applyFont="1" applyFill="1" applyBorder="1" applyAlignment="1">
      <alignment horizontal="center" vertical="center" wrapText="1"/>
    </xf>
    <xf numFmtId="0" fontId="60" fillId="0" borderId="4" xfId="0" applyNumberFormat="1" applyFont="1" applyFill="1" applyBorder="1" applyAlignment="1">
      <alignment horizontal="center" vertical="center"/>
    </xf>
    <xf numFmtId="0" fontId="60" fillId="0" borderId="1" xfId="0" applyNumberFormat="1" applyFont="1" applyFill="1" applyBorder="1" applyAlignment="1">
      <alignment horizontal="center" vertical="center"/>
    </xf>
    <xf numFmtId="0" fontId="113" fillId="2" borderId="1" xfId="0" applyNumberFormat="1" applyFont="1" applyFill="1" applyBorder="1" applyAlignment="1">
      <alignment horizontal="center" vertical="center" wrapText="1"/>
    </xf>
    <xf numFmtId="0" fontId="113" fillId="0" borderId="0" xfId="0" applyNumberFormat="1" applyFont="1" applyFill="1" applyAlignment="1">
      <alignment horizontal="center" vertical="center"/>
    </xf>
    <xf numFmtId="0" fontId="113" fillId="3" borderId="1" xfId="0" applyNumberFormat="1" applyFont="1" applyFill="1" applyBorder="1" applyAlignment="1">
      <alignment horizontal="center" vertical="center" wrapText="1"/>
    </xf>
    <xf numFmtId="0" fontId="174" fillId="0" borderId="0" xfId="0" applyFont="1">
      <alignment vertical="center"/>
    </xf>
    <xf numFmtId="179" fontId="201" fillId="0" borderId="1" xfId="0" applyNumberFormat="1" applyFont="1" applyFill="1" applyBorder="1" applyAlignment="1">
      <alignment horizontal="center" vertical="center" wrapText="1" shrinkToFit="1"/>
    </xf>
    <xf numFmtId="0" fontId="48" fillId="2" borderId="2" xfId="0" applyFont="1" applyFill="1" applyBorder="1" applyAlignment="1">
      <alignment horizontal="center" vertical="center" wrapText="1"/>
    </xf>
    <xf numFmtId="0" fontId="60" fillId="0" borderId="0" xfId="0" applyFont="1" applyFill="1" applyAlignment="1">
      <alignment horizontal="center" vertical="center" wrapText="1"/>
    </xf>
    <xf numFmtId="0" fontId="113" fillId="0" borderId="1" xfId="0" applyNumberFormat="1" applyFont="1" applyFill="1" applyBorder="1" applyAlignment="1">
      <alignment horizontal="center" vertical="center" wrapText="1"/>
    </xf>
    <xf numFmtId="0" fontId="156" fillId="0" borderId="1" xfId="0" applyNumberFormat="1" applyFont="1" applyFill="1" applyBorder="1" applyAlignment="1">
      <alignment horizontal="center" vertical="center" wrapText="1"/>
    </xf>
    <xf numFmtId="179" fontId="156" fillId="0" borderId="2" xfId="0" applyNumberFormat="1" applyFont="1" applyFill="1" applyBorder="1" applyAlignment="1">
      <alignment horizontal="center" vertical="center" wrapText="1" shrinkToFit="1"/>
    </xf>
    <xf numFmtId="0" fontId="156" fillId="0" borderId="2" xfId="0" applyFont="1" applyFill="1" applyBorder="1" applyAlignment="1">
      <alignment horizontal="center" vertical="center" wrapText="1"/>
    </xf>
    <xf numFmtId="0" fontId="202" fillId="0" borderId="2" xfId="0" applyFont="1" applyFill="1" applyBorder="1" applyAlignment="1">
      <alignment horizontal="center" vertical="center"/>
    </xf>
    <xf numFmtId="0" fontId="156" fillId="3" borderId="2" xfId="0" applyFont="1" applyFill="1" applyBorder="1" applyAlignment="1">
      <alignment horizontal="center" vertical="center" wrapText="1"/>
    </xf>
    <xf numFmtId="0" fontId="165" fillId="0" borderId="1" xfId="0" applyFont="1" applyFill="1" applyBorder="1" applyAlignment="1">
      <alignment horizontal="center" vertical="center" wrapText="1" shrinkToFit="1"/>
    </xf>
    <xf numFmtId="0" fontId="156" fillId="0" borderId="1" xfId="0" applyFont="1" applyFill="1" applyBorder="1" applyAlignment="1">
      <alignment horizontal="center" vertical="center" wrapText="1"/>
    </xf>
    <xf numFmtId="0" fontId="165" fillId="0" borderId="1" xfId="0" applyFont="1" applyFill="1" applyBorder="1" applyAlignment="1">
      <alignment horizontal="center" vertical="center" wrapText="1"/>
    </xf>
    <xf numFmtId="0" fontId="165" fillId="0" borderId="1" xfId="0" applyFont="1" applyFill="1" applyBorder="1" applyAlignment="1">
      <alignment horizontal="center" vertical="center"/>
    </xf>
    <xf numFmtId="179" fontId="156" fillId="0" borderId="1" xfId="0" applyNumberFormat="1" applyFont="1" applyFill="1" applyBorder="1" applyAlignment="1">
      <alignment horizontal="center" vertical="center" wrapText="1" shrinkToFit="1"/>
    </xf>
    <xf numFmtId="179" fontId="156" fillId="3" borderId="1" xfId="0" applyNumberFormat="1" applyFont="1" applyFill="1" applyBorder="1" applyAlignment="1">
      <alignment horizontal="center" vertical="center" wrapText="1" shrinkToFit="1"/>
    </xf>
    <xf numFmtId="180" fontId="156" fillId="0" borderId="1" xfId="0" applyNumberFormat="1" applyFont="1" applyFill="1" applyBorder="1" applyAlignment="1">
      <alignment horizontal="center" vertical="center" wrapText="1"/>
    </xf>
    <xf numFmtId="180" fontId="168" fillId="0" borderId="3" xfId="0" applyNumberFormat="1" applyFont="1" applyFill="1" applyBorder="1" applyAlignment="1">
      <alignment horizontal="center" vertical="center" wrapText="1"/>
    </xf>
    <xf numFmtId="0" fontId="165" fillId="3" borderId="1" xfId="0" applyFont="1" applyFill="1" applyBorder="1" applyAlignment="1">
      <alignment horizontal="center" vertical="center" wrapText="1"/>
    </xf>
    <xf numFmtId="179" fontId="167" fillId="0" borderId="5" xfId="0" applyNumberFormat="1" applyFont="1" applyFill="1" applyBorder="1" applyAlignment="1">
      <alignment horizontal="center" vertical="center" wrapText="1" shrinkToFit="1"/>
    </xf>
    <xf numFmtId="182" fontId="165" fillId="0" borderId="1" xfId="0" applyNumberFormat="1" applyFont="1" applyFill="1" applyBorder="1" applyAlignment="1">
      <alignment horizontal="center" vertical="center" wrapText="1" shrinkToFit="1"/>
    </xf>
    <xf numFmtId="181" fontId="165" fillId="0" borderId="1" xfId="0" applyNumberFormat="1" applyFont="1" applyFill="1" applyBorder="1" applyAlignment="1">
      <alignment horizontal="center" vertical="center"/>
    </xf>
    <xf numFmtId="0" fontId="165" fillId="0" borderId="1" xfId="0" applyNumberFormat="1" applyFont="1" applyFill="1" applyBorder="1" applyAlignment="1">
      <alignment horizontal="center" vertical="center" wrapText="1" shrinkToFit="1"/>
    </xf>
    <xf numFmtId="0" fontId="156" fillId="0" borderId="1" xfId="0" applyNumberFormat="1" applyFont="1" applyFill="1" applyBorder="1" applyAlignment="1">
      <alignment horizontal="center" vertical="center" wrapText="1" shrinkToFit="1"/>
    </xf>
    <xf numFmtId="0" fontId="165" fillId="0" borderId="1" xfId="0" applyNumberFormat="1" applyFont="1" applyFill="1" applyBorder="1" applyAlignment="1">
      <alignment horizontal="center" vertical="center"/>
    </xf>
    <xf numFmtId="0" fontId="165" fillId="0" borderId="0" xfId="0" applyNumberFormat="1" applyFont="1" applyFill="1" applyAlignment="1">
      <alignment horizontal="center" vertical="center"/>
    </xf>
    <xf numFmtId="183" fontId="170" fillId="0" borderId="1" xfId="0" applyNumberFormat="1" applyFont="1" applyFill="1" applyBorder="1" applyAlignment="1">
      <alignment horizontal="center" vertical="center" wrapText="1" shrinkToFit="1"/>
    </xf>
    <xf numFmtId="0" fontId="145" fillId="0" borderId="1" xfId="0" applyFont="1" applyFill="1" applyBorder="1" applyAlignment="1">
      <alignment horizontal="center" vertical="center"/>
    </xf>
    <xf numFmtId="0" fontId="146" fillId="0" borderId="0" xfId="0" applyFont="1" applyFill="1">
      <alignment vertical="center"/>
    </xf>
    <xf numFmtId="0" fontId="165" fillId="0" borderId="0" xfId="0" applyFont="1" applyFill="1" applyAlignment="1">
      <alignment horizontal="center" vertical="center"/>
    </xf>
    <xf numFmtId="0" fontId="165" fillId="3" borderId="1" xfId="0" applyNumberFormat="1" applyFont="1" applyFill="1" applyBorder="1" applyAlignment="1">
      <alignment horizontal="center" vertical="center" wrapText="1"/>
    </xf>
    <xf numFmtId="0" fontId="165" fillId="0" borderId="4" xfId="0" applyFont="1" applyFill="1" applyBorder="1" applyAlignment="1">
      <alignment horizontal="center" vertical="center"/>
    </xf>
    <xf numFmtId="179" fontId="160" fillId="0" borderId="1" xfId="0" applyNumberFormat="1" applyFont="1" applyFill="1" applyBorder="1" applyAlignment="1">
      <alignment horizontal="center" vertical="center" shrinkToFit="1"/>
    </xf>
    <xf numFmtId="0" fontId="161" fillId="0" borderId="1" xfId="0" applyFont="1" applyFill="1" applyBorder="1" applyAlignment="1">
      <alignment horizontal="center" vertical="center" wrapText="1"/>
    </xf>
    <xf numFmtId="0" fontId="161" fillId="0" borderId="1" xfId="0" applyFont="1" applyFill="1" applyBorder="1" applyAlignment="1">
      <alignment horizontal="center" vertical="center" wrapText="1" shrinkToFit="1"/>
    </xf>
    <xf numFmtId="0" fontId="145" fillId="0" borderId="1" xfId="0" applyNumberFormat="1" applyFont="1" applyFill="1" applyBorder="1" applyAlignment="1">
      <alignment horizontal="center" vertical="center" shrinkToFit="1"/>
    </xf>
    <xf numFmtId="0" fontId="162" fillId="0" borderId="1" xfId="0" applyNumberFormat="1" applyFont="1" applyFill="1" applyBorder="1" applyAlignment="1">
      <alignment horizontal="center" vertical="center" wrapText="1"/>
    </xf>
    <xf numFmtId="180" fontId="166" fillId="0" borderId="1" xfId="0" applyNumberFormat="1" applyFont="1" applyFill="1" applyBorder="1" applyAlignment="1">
      <alignment horizontal="center" vertical="center" wrapText="1"/>
    </xf>
    <xf numFmtId="180" fontId="166" fillId="0" borderId="3" xfId="0" applyNumberFormat="1" applyFont="1" applyFill="1" applyBorder="1" applyAlignment="1">
      <alignment horizontal="center" vertical="center" wrapText="1"/>
    </xf>
    <xf numFmtId="0" fontId="165" fillId="0" borderId="1" xfId="0" applyFont="1" applyFill="1" applyBorder="1" applyAlignment="1">
      <alignment horizontal="left" vertical="center" wrapText="1" shrinkToFit="1"/>
    </xf>
    <xf numFmtId="0" fontId="145" fillId="0" borderId="4" xfId="0" applyFont="1" applyFill="1" applyBorder="1" applyAlignment="1">
      <alignment horizontal="center" vertical="center"/>
    </xf>
    <xf numFmtId="0" fontId="145" fillId="0" borderId="4" xfId="0" applyNumberFormat="1" applyFont="1" applyFill="1" applyBorder="1" applyAlignment="1">
      <alignment horizontal="center" vertical="center"/>
    </xf>
    <xf numFmtId="0" fontId="145" fillId="0" borderId="1" xfId="0" applyNumberFormat="1" applyFont="1" applyFill="1" applyBorder="1" applyAlignment="1">
      <alignment horizontal="center" vertical="center"/>
    </xf>
    <xf numFmtId="183" fontId="169" fillId="0" borderId="1" xfId="0" applyNumberFormat="1" applyFont="1" applyFill="1" applyBorder="1" applyAlignment="1">
      <alignment horizontal="center" vertical="center" wrapText="1" shrinkToFit="1"/>
    </xf>
    <xf numFmtId="183" fontId="169" fillId="0" borderId="0" xfId="0" applyNumberFormat="1" applyFont="1" applyFill="1" applyAlignment="1">
      <alignment horizontal="center" vertical="center" wrapText="1" shrinkToFit="1"/>
    </xf>
    <xf numFmtId="178" fontId="56" fillId="0" borderId="1" xfId="0" applyNumberFormat="1" applyFont="1" applyFill="1" applyBorder="1" applyAlignment="1">
      <alignment horizontal="center" vertical="center"/>
    </xf>
    <xf numFmtId="180" fontId="1" fillId="0" borderId="1" xfId="0" applyNumberFormat="1" applyFont="1" applyFill="1" applyBorder="1" applyAlignment="1">
      <alignment horizontal="center" vertical="center" wrapText="1"/>
    </xf>
    <xf numFmtId="180" fontId="1" fillId="0" borderId="1" xfId="0" applyNumberFormat="1" applyFont="1" applyFill="1" applyBorder="1" applyAlignment="1">
      <alignment horizontal="center" vertical="center"/>
    </xf>
    <xf numFmtId="180" fontId="1" fillId="0" borderId="3" xfId="0" applyNumberFormat="1" applyFont="1" applyFill="1" applyBorder="1" applyAlignment="1">
      <alignment horizontal="center" vertical="center" wrapText="1"/>
    </xf>
    <xf numFmtId="0" fontId="17" fillId="0" borderId="1" xfId="0" applyNumberFormat="1" applyFont="1" applyFill="1" applyBorder="1" applyAlignment="1">
      <alignment horizontal="center" vertical="center" wrapText="1"/>
    </xf>
    <xf numFmtId="197" fontId="1" fillId="0" borderId="1" xfId="0" applyNumberFormat="1" applyFont="1" applyFill="1" applyBorder="1" applyAlignment="1">
      <alignment horizontal="center" vertical="center"/>
    </xf>
    <xf numFmtId="180" fontId="1" fillId="0" borderId="4" xfId="0" applyNumberFormat="1" applyFont="1" applyFill="1" applyBorder="1" applyAlignment="1">
      <alignment horizontal="center" vertical="center" wrapText="1"/>
    </xf>
    <xf numFmtId="0" fontId="7" fillId="0" borderId="0" xfId="0" applyFont="1" applyFill="1" applyAlignment="1">
      <alignment horizontal="center" vertical="center" wrapText="1"/>
    </xf>
    <xf numFmtId="196" fontId="7" fillId="0" borderId="0" xfId="0" applyNumberFormat="1" applyFont="1" applyFill="1" applyAlignment="1">
      <alignment horizontal="center" vertical="center" wrapText="1"/>
    </xf>
    <xf numFmtId="180" fontId="1" fillId="0" borderId="0" xfId="0" applyNumberFormat="1" applyFont="1" applyFill="1" applyAlignment="1">
      <alignment horizontal="center" vertical="center"/>
    </xf>
    <xf numFmtId="197" fontId="1" fillId="0" borderId="0" xfId="0" applyNumberFormat="1" applyFont="1" applyFill="1" applyAlignment="1">
      <alignment horizontal="center" vertical="center"/>
    </xf>
    <xf numFmtId="198" fontId="7" fillId="0" borderId="0" xfId="0" applyNumberFormat="1" applyFont="1" applyFill="1" applyAlignment="1">
      <alignment horizontal="center" vertical="center"/>
    </xf>
    <xf numFmtId="180" fontId="1" fillId="0" borderId="0" xfId="0" applyNumberFormat="1" applyFont="1" applyFill="1" applyBorder="1" applyAlignment="1">
      <alignment horizontal="center" vertical="center" wrapText="1"/>
    </xf>
    <xf numFmtId="0" fontId="0" fillId="0" borderId="0" xfId="0" applyFont="1" applyFill="1">
      <alignment vertical="center"/>
    </xf>
    <xf numFmtId="199" fontId="1" fillId="0" borderId="0" xfId="0" applyNumberFormat="1" applyFont="1" applyFill="1" applyAlignment="1">
      <alignment horizontal="center" vertical="center" wrapText="1"/>
    </xf>
    <xf numFmtId="0" fontId="17" fillId="0" borderId="0" xfId="0" applyNumberFormat="1" applyFont="1" applyFill="1" applyAlignment="1">
      <alignment horizontal="center" vertical="center"/>
    </xf>
    <xf numFmtId="0" fontId="17" fillId="0" borderId="0" xfId="0" applyFont="1" applyFill="1" applyAlignment="1">
      <alignment horizontal="center" vertical="center" wrapText="1"/>
    </xf>
    <xf numFmtId="0" fontId="113" fillId="0" borderId="1" xfId="0" applyNumberFormat="1" applyFont="1" applyFill="1" applyBorder="1" applyAlignment="1" quotePrefix="1">
      <alignment horizontal="center" vertical="center" shrinkToFit="1"/>
    </xf>
    <xf numFmtId="0" fontId="115" fillId="0" borderId="2" xfId="0" applyNumberFormat="1" applyFont="1" applyFill="1" applyBorder="1" applyAlignment="1" quotePrefix="1">
      <alignment horizontal="center" vertical="center" wrapText="1"/>
    </xf>
    <xf numFmtId="0" fontId="113" fillId="0" borderId="2" xfId="0" applyNumberFormat="1" applyFont="1" applyFill="1" applyBorder="1" applyAlignment="1" quotePrefix="1">
      <alignment horizontal="center" vertical="center" wrapText="1" shrinkToFit="1"/>
    </xf>
    <xf numFmtId="179" fontId="115" fillId="0" borderId="2" xfId="0" applyNumberFormat="1" applyFont="1" applyFill="1" applyBorder="1" applyAlignment="1" quotePrefix="1">
      <alignment horizontal="center" vertical="center" shrinkToFit="1"/>
    </xf>
    <xf numFmtId="0" fontId="185" fillId="0" borderId="1" xfId="0" applyFont="1" applyFill="1" applyBorder="1" applyAlignment="1" quotePrefix="1">
      <alignment horizontal="center" vertical="center"/>
    </xf>
    <xf numFmtId="0" fontId="112" fillId="0" borderId="1" xfId="0" applyNumberFormat="1" applyFont="1" applyFill="1" applyBorder="1" applyAlignment="1" quotePrefix="1">
      <alignment horizontal="center" vertical="center" wrapText="1"/>
    </xf>
    <xf numFmtId="0" fontId="112" fillId="0" borderId="2" xfId="0" applyNumberFormat="1" applyFont="1" applyFill="1" applyBorder="1" applyAlignment="1" quotePrefix="1">
      <alignment horizontal="center" vertical="center" wrapText="1"/>
    </xf>
    <xf numFmtId="0" fontId="117" fillId="0" borderId="2" xfId="0" applyNumberFormat="1" applyFont="1" applyFill="1" applyBorder="1" applyAlignment="1" quotePrefix="1">
      <alignment horizontal="center" vertical="center" wrapText="1"/>
    </xf>
    <xf numFmtId="0" fontId="112" fillId="0" borderId="1" xfId="0" applyNumberFormat="1" applyFont="1" applyFill="1" applyBorder="1" applyAlignment="1" quotePrefix="1">
      <alignment horizontal="center" vertical="center"/>
    </xf>
    <xf numFmtId="0" fontId="153" fillId="0" borderId="2" xfId="0" applyNumberFormat="1" applyFont="1" applyFill="1" applyBorder="1" applyAlignment="1" quotePrefix="1">
      <alignment horizontal="center" vertical="center" wrapText="1"/>
    </xf>
    <xf numFmtId="0" fontId="153" fillId="4" borderId="2" xfId="0" applyNumberFormat="1" applyFont="1" applyFill="1" applyBorder="1" applyAlignment="1" quotePrefix="1">
      <alignment horizontal="center" vertical="center" wrapText="1"/>
    </xf>
    <xf numFmtId="49" fontId="115" fillId="0" borderId="2" xfId="0" applyNumberFormat="1" applyFont="1" applyFill="1" applyBorder="1" applyAlignment="1" quotePrefix="1">
      <alignment horizontal="center" vertical="center" wrapText="1"/>
    </xf>
    <xf numFmtId="0" fontId="193" fillId="0" borderId="2" xfId="0" applyNumberFormat="1" applyFont="1" applyFill="1" applyBorder="1" applyAlignment="1" quotePrefix="1">
      <alignment horizontal="center" vertical="center" shrinkToFit="1"/>
    </xf>
    <xf numFmtId="0" fontId="194" fillId="0" borderId="2" xfId="0" applyFont="1" applyFill="1" applyBorder="1" applyAlignment="1" quotePrefix="1">
      <alignment horizontal="center" vertical="center" wrapText="1"/>
    </xf>
    <xf numFmtId="0" fontId="194" fillId="4" borderId="2" xfId="0" applyFont="1" applyFill="1" applyBorder="1" applyAlignment="1" quotePrefix="1">
      <alignment horizontal="center" vertical="center" wrapText="1"/>
    </xf>
    <xf numFmtId="0" fontId="115" fillId="0" borderId="2" xfId="0" applyFont="1" applyFill="1" applyBorder="1" applyAlignment="1" quotePrefix="1">
      <alignment horizontal="center" vertical="center"/>
    </xf>
    <xf numFmtId="0" fontId="115" fillId="0" borderId="2" xfId="0" applyFont="1" applyFill="1" applyBorder="1" applyAlignment="1" quotePrefix="1">
      <alignment horizontal="center" vertical="center" wrapText="1"/>
    </xf>
    <xf numFmtId="0" fontId="115" fillId="3" borderId="2" xfId="0" applyFont="1" applyFill="1" applyBorder="1" applyAlignment="1" quotePrefix="1">
      <alignment horizontal="center" vertical="center" wrapText="1"/>
    </xf>
    <xf numFmtId="0" fontId="113" fillId="0" borderId="1" xfId="0" applyFont="1" applyFill="1" applyBorder="1" applyAlignment="1" applyProtection="1" quotePrefix="1">
      <alignment horizontal="center" vertical="center" wrapText="1" shrinkToFit="1"/>
      <protection locked="0"/>
    </xf>
    <xf numFmtId="0" fontId="60" fillId="0" borderId="6" xfId="0" applyFont="1" applyFill="1" applyBorder="1" applyAlignment="1" applyProtection="1" quotePrefix="1">
      <alignment horizontal="center" vertical="center" wrapText="1"/>
      <protection locked="0"/>
    </xf>
    <xf numFmtId="0" fontId="60" fillId="0" borderId="1" xfId="0" applyFont="1" applyFill="1" applyBorder="1" applyAlignment="1" applyProtection="1" quotePrefix="1">
      <alignment horizontal="center" vertical="center" wrapText="1"/>
      <protection locked="0"/>
    </xf>
    <xf numFmtId="0" fontId="122" fillId="0" borderId="1" xfId="0" applyFont="1" applyFill="1" applyBorder="1" applyAlignment="1" applyProtection="1" quotePrefix="1">
      <alignment horizontal="center" vertical="center" wrapText="1"/>
      <protection locked="0"/>
    </xf>
    <xf numFmtId="0" fontId="122" fillId="0" borderId="6" xfId="0" applyFont="1" applyFill="1" applyBorder="1" applyAlignment="1" applyProtection="1" quotePrefix="1">
      <alignment horizontal="center" vertical="center" wrapText="1"/>
      <protection locked="0"/>
    </xf>
    <xf numFmtId="0" fontId="60" fillId="0" borderId="6" xfId="0" applyNumberFormat="1" applyFont="1" applyFill="1" applyBorder="1" applyAlignment="1" applyProtection="1" quotePrefix="1">
      <alignment horizontal="center" vertical="center"/>
      <protection locked="0"/>
    </xf>
    <xf numFmtId="0" fontId="1" fillId="0" borderId="6" xfId="0" applyFont="1" applyFill="1" applyBorder="1" applyAlignment="1" applyProtection="1" quotePrefix="1">
      <alignment horizontal="center" vertical="center" wrapText="1"/>
      <protection locked="0"/>
    </xf>
    <xf numFmtId="0" fontId="81" fillId="0" borderId="1" xfId="0" applyFont="1" applyFill="1" applyBorder="1" applyAlignment="1" quotePrefix="1">
      <alignment horizontal="center" vertical="center" wrapText="1"/>
    </xf>
    <xf numFmtId="0" fontId="40" fillId="0" borderId="1" xfId="0" applyFont="1" applyFill="1" applyBorder="1" applyAlignment="1" quotePrefix="1">
      <alignment horizontal="center" vertical="center" wrapText="1"/>
    </xf>
    <xf numFmtId="0" fontId="63" fillId="0" borderId="0" xfId="0" applyFont="1" applyFill="1" applyAlignment="1" quotePrefix="1">
      <alignment horizontal="center" vertical="center"/>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MA Inventory list" xfId="49"/>
    <cellStyle name="常规 5 6" xfId="50"/>
    <cellStyle name="20% - 强调文字颜色 4 2 3 117" xfId="51"/>
    <cellStyle name="常规 2" xfId="52"/>
    <cellStyle name="千位分隔 2" xfId="53"/>
    <cellStyle name="常规 97" xfId="54"/>
    <cellStyle name="常规 5" xfId="55"/>
    <cellStyle name="常规 3 5" xfId="56"/>
    <cellStyle name="常规 10 2 2 2 2 2 2 2 2" xfId="57"/>
    <cellStyle name="常规 10" xfId="58"/>
    <cellStyle name="常规 17" xfId="59"/>
    <cellStyle name="常规 3" xfId="60"/>
    <cellStyle name="常规 2 2 2" xfId="61"/>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323E7"/>
      <color rgb="000FB7FD"/>
      <color rgb="00FFFFFF"/>
      <color rgb="000000FF"/>
      <color rgb="00FF0000"/>
      <color rgb="002029DE"/>
      <color rgb="00000000"/>
      <color rgb="001C05ED"/>
      <color rgb="0000B0F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4" Type="http://schemas.openxmlformats.org/officeDocument/2006/relationships/image" Target="../media/image65.png"/><Relationship Id="rId63" Type="http://schemas.openxmlformats.org/officeDocument/2006/relationships/image" Target="../media/image64.png"/><Relationship Id="rId62" Type="http://schemas.openxmlformats.org/officeDocument/2006/relationships/image" Target="../media/image63.png"/><Relationship Id="rId61" Type="http://schemas.openxmlformats.org/officeDocument/2006/relationships/image" Target="../media/image62.png"/><Relationship Id="rId60" Type="http://schemas.openxmlformats.org/officeDocument/2006/relationships/image" Target="../media/image61.png"/><Relationship Id="rId6" Type="http://schemas.openxmlformats.org/officeDocument/2006/relationships/image" Target="../media/image7.png"/><Relationship Id="rId59" Type="http://schemas.openxmlformats.org/officeDocument/2006/relationships/image" Target="../media/image60.png"/><Relationship Id="rId58" Type="http://schemas.openxmlformats.org/officeDocument/2006/relationships/image" Target="../media/image59.png"/><Relationship Id="rId57" Type="http://schemas.openxmlformats.org/officeDocument/2006/relationships/image" Target="../media/image58.png"/><Relationship Id="rId56" Type="http://schemas.openxmlformats.org/officeDocument/2006/relationships/image" Target="../media/image57.png"/><Relationship Id="rId55" Type="http://schemas.openxmlformats.org/officeDocument/2006/relationships/image" Target="../media/image56.png"/><Relationship Id="rId54" Type="http://schemas.openxmlformats.org/officeDocument/2006/relationships/image" Target="../media/image55.png"/><Relationship Id="rId53" Type="http://schemas.openxmlformats.org/officeDocument/2006/relationships/image" Target="../media/image54.png"/><Relationship Id="rId52" Type="http://schemas.openxmlformats.org/officeDocument/2006/relationships/image" Target="../media/image53.png"/><Relationship Id="rId51" Type="http://schemas.openxmlformats.org/officeDocument/2006/relationships/image" Target="../media/image52.png"/><Relationship Id="rId50" Type="http://schemas.openxmlformats.org/officeDocument/2006/relationships/image" Target="../media/image51.png"/><Relationship Id="rId5" Type="http://schemas.openxmlformats.org/officeDocument/2006/relationships/image" Target="../media/image6.png"/><Relationship Id="rId49" Type="http://schemas.openxmlformats.org/officeDocument/2006/relationships/image" Target="../media/image50.png"/><Relationship Id="rId48" Type="http://schemas.openxmlformats.org/officeDocument/2006/relationships/image" Target="../media/image49.png"/><Relationship Id="rId47" Type="http://schemas.openxmlformats.org/officeDocument/2006/relationships/image" Target="../media/image48.png"/><Relationship Id="rId46" Type="http://schemas.openxmlformats.org/officeDocument/2006/relationships/image" Target="../media/image47.png"/><Relationship Id="rId45" Type="http://schemas.openxmlformats.org/officeDocument/2006/relationships/image" Target="../media/image46.png"/><Relationship Id="rId44" Type="http://schemas.openxmlformats.org/officeDocument/2006/relationships/image" Target="../media/image45.png"/><Relationship Id="rId43" Type="http://schemas.openxmlformats.org/officeDocument/2006/relationships/image" Target="../media/image44.png"/><Relationship Id="rId42" Type="http://schemas.openxmlformats.org/officeDocument/2006/relationships/image" Target="../media/image43.png"/><Relationship Id="rId41" Type="http://schemas.openxmlformats.org/officeDocument/2006/relationships/image" Target="../media/image42.png"/><Relationship Id="rId40" Type="http://schemas.openxmlformats.org/officeDocument/2006/relationships/image" Target="../media/image41.png"/><Relationship Id="rId4" Type="http://schemas.openxmlformats.org/officeDocument/2006/relationships/image" Target="../media/image5.png"/><Relationship Id="rId39" Type="http://schemas.openxmlformats.org/officeDocument/2006/relationships/image" Target="../media/image40.png"/><Relationship Id="rId38" Type="http://schemas.openxmlformats.org/officeDocument/2006/relationships/image" Target="../media/image39.png"/><Relationship Id="rId37" Type="http://schemas.openxmlformats.org/officeDocument/2006/relationships/image" Target="../media/image38.png"/><Relationship Id="rId36" Type="http://schemas.openxmlformats.org/officeDocument/2006/relationships/image" Target="../media/image37.png"/><Relationship Id="rId35" Type="http://schemas.openxmlformats.org/officeDocument/2006/relationships/image" Target="../media/image36.png"/><Relationship Id="rId34" Type="http://schemas.openxmlformats.org/officeDocument/2006/relationships/image" Target="../media/image35.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6350</xdr:colOff>
      <xdr:row>4</xdr:row>
      <xdr:rowOff>19050</xdr:rowOff>
    </xdr:from>
    <xdr:to>
      <xdr:col>1</xdr:col>
      <xdr:colOff>0</xdr:colOff>
      <xdr:row>7</xdr:row>
      <xdr:rowOff>0</xdr:rowOff>
    </xdr:to>
    <xdr:pic>
      <xdr:nvPicPr>
        <xdr:cNvPr id="2" name="图片 1"/>
        <xdr:cNvPicPr>
          <a:picLocks noChangeAspect="1"/>
        </xdr:cNvPicPr>
      </xdr:nvPicPr>
      <xdr:blipFill>
        <a:blip r:embed="rId1"/>
        <a:stretch>
          <a:fillRect/>
        </a:stretch>
      </xdr:blipFill>
      <xdr:spPr>
        <a:xfrm>
          <a:off x="6350" y="1471295"/>
          <a:ext cx="1142365" cy="132016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257175</xdr:colOff>
      <xdr:row>2</xdr:row>
      <xdr:rowOff>28574</xdr:rowOff>
    </xdr:from>
    <xdr:to>
      <xdr:col>2</xdr:col>
      <xdr:colOff>1443990</xdr:colOff>
      <xdr:row>2</xdr:row>
      <xdr:rowOff>933449</xdr:rowOff>
    </xdr:to>
    <xdr:pic>
      <xdr:nvPicPr>
        <xdr:cNvPr id="2" name="图片 1"/>
        <xdr:cNvPicPr>
          <a:picLocks noChangeAspect="1"/>
        </xdr:cNvPicPr>
      </xdr:nvPicPr>
      <xdr:blipFill>
        <a:blip r:embed="rId1"/>
        <a:stretch>
          <a:fillRect/>
        </a:stretch>
      </xdr:blipFill>
      <xdr:spPr>
        <a:xfrm>
          <a:off x="2874645" y="685165"/>
          <a:ext cx="1186815" cy="904875"/>
        </a:xfrm>
        <a:prstGeom prst="rect">
          <a:avLst/>
        </a:prstGeom>
      </xdr:spPr>
    </xdr:pic>
    <xdr:clientData/>
  </xdr:twoCellAnchor>
  <xdr:twoCellAnchor editAs="oneCell">
    <xdr:from>
      <xdr:col>2</xdr:col>
      <xdr:colOff>254340</xdr:colOff>
      <xdr:row>3</xdr:row>
      <xdr:rowOff>57150</xdr:rowOff>
    </xdr:from>
    <xdr:to>
      <xdr:col>3</xdr:col>
      <xdr:colOff>1610</xdr:colOff>
      <xdr:row>3</xdr:row>
      <xdr:rowOff>818515</xdr:rowOff>
    </xdr:to>
    <xdr:pic>
      <xdr:nvPicPr>
        <xdr:cNvPr id="3" name="图片 2"/>
        <xdr:cNvPicPr>
          <a:picLocks noChangeAspect="1"/>
        </xdr:cNvPicPr>
      </xdr:nvPicPr>
      <xdr:blipFill>
        <a:blip r:embed="rId2"/>
        <a:stretch>
          <a:fillRect/>
        </a:stretch>
      </xdr:blipFill>
      <xdr:spPr>
        <a:xfrm>
          <a:off x="2871470" y="1666875"/>
          <a:ext cx="1193165" cy="761365"/>
        </a:xfrm>
        <a:prstGeom prst="rect">
          <a:avLst/>
        </a:prstGeom>
      </xdr:spPr>
    </xdr:pic>
    <xdr:clientData/>
  </xdr:twoCellAnchor>
  <xdr:twoCellAnchor editAs="oneCell">
    <xdr:from>
      <xdr:col>2</xdr:col>
      <xdr:colOff>236528</xdr:colOff>
      <xdr:row>4</xdr:row>
      <xdr:rowOff>57149</xdr:rowOff>
    </xdr:from>
    <xdr:to>
      <xdr:col>3</xdr:col>
      <xdr:colOff>308</xdr:colOff>
      <xdr:row>4</xdr:row>
      <xdr:rowOff>886459</xdr:rowOff>
    </xdr:to>
    <xdr:pic>
      <xdr:nvPicPr>
        <xdr:cNvPr id="4" name="图片 3"/>
        <xdr:cNvPicPr>
          <a:picLocks noChangeAspect="1"/>
        </xdr:cNvPicPr>
      </xdr:nvPicPr>
      <xdr:blipFill>
        <a:blip r:embed="rId3"/>
        <a:stretch>
          <a:fillRect/>
        </a:stretch>
      </xdr:blipFill>
      <xdr:spPr>
        <a:xfrm>
          <a:off x="2853690" y="2561590"/>
          <a:ext cx="1209675" cy="829310"/>
        </a:xfrm>
        <a:prstGeom prst="rect">
          <a:avLst/>
        </a:prstGeom>
      </xdr:spPr>
    </xdr:pic>
    <xdr:clientData/>
  </xdr:twoCellAnchor>
  <xdr:twoCellAnchor editAs="oneCell">
    <xdr:from>
      <xdr:col>2</xdr:col>
      <xdr:colOff>142874</xdr:colOff>
      <xdr:row>5</xdr:row>
      <xdr:rowOff>169294</xdr:rowOff>
    </xdr:from>
    <xdr:to>
      <xdr:col>3</xdr:col>
      <xdr:colOff>1904</xdr:colOff>
      <xdr:row>5</xdr:row>
      <xdr:rowOff>628399</xdr:rowOff>
    </xdr:to>
    <xdr:pic>
      <xdr:nvPicPr>
        <xdr:cNvPr id="5" name="图片 4"/>
        <xdr:cNvPicPr>
          <a:picLocks noChangeAspect="1"/>
        </xdr:cNvPicPr>
      </xdr:nvPicPr>
      <xdr:blipFill>
        <a:blip r:embed="rId4"/>
        <a:stretch>
          <a:fillRect/>
        </a:stretch>
      </xdr:blipFill>
      <xdr:spPr>
        <a:xfrm>
          <a:off x="2759710" y="3597910"/>
          <a:ext cx="1304925" cy="459105"/>
        </a:xfrm>
        <a:prstGeom prst="rect">
          <a:avLst/>
        </a:prstGeom>
      </xdr:spPr>
    </xdr:pic>
    <xdr:clientData/>
  </xdr:twoCellAnchor>
  <xdr:twoCellAnchor editAs="oneCell">
    <xdr:from>
      <xdr:col>2</xdr:col>
      <xdr:colOff>482491</xdr:colOff>
      <xdr:row>6</xdr:row>
      <xdr:rowOff>57150</xdr:rowOff>
    </xdr:from>
    <xdr:to>
      <xdr:col>2</xdr:col>
      <xdr:colOff>1314341</xdr:colOff>
      <xdr:row>6</xdr:row>
      <xdr:rowOff>866140</xdr:rowOff>
    </xdr:to>
    <xdr:pic>
      <xdr:nvPicPr>
        <xdr:cNvPr id="6" name="图片 5"/>
        <xdr:cNvPicPr>
          <a:picLocks noChangeAspect="1"/>
        </xdr:cNvPicPr>
      </xdr:nvPicPr>
      <xdr:blipFill>
        <a:blip r:embed="rId5"/>
        <a:stretch>
          <a:fillRect/>
        </a:stretch>
      </xdr:blipFill>
      <xdr:spPr>
        <a:xfrm>
          <a:off x="3099435" y="4210050"/>
          <a:ext cx="831850" cy="808990"/>
        </a:xfrm>
        <a:prstGeom prst="rect">
          <a:avLst/>
        </a:prstGeom>
      </xdr:spPr>
    </xdr:pic>
    <xdr:clientData/>
  </xdr:twoCellAnchor>
  <xdr:twoCellAnchor editAs="oneCell">
    <xdr:from>
      <xdr:col>2</xdr:col>
      <xdr:colOff>419100</xdr:colOff>
      <xdr:row>7</xdr:row>
      <xdr:rowOff>47626</xdr:rowOff>
    </xdr:from>
    <xdr:to>
      <xdr:col>2</xdr:col>
      <xdr:colOff>1381125</xdr:colOff>
      <xdr:row>7</xdr:row>
      <xdr:rowOff>609601</xdr:rowOff>
    </xdr:to>
    <xdr:pic>
      <xdr:nvPicPr>
        <xdr:cNvPr id="7" name="图片 6"/>
        <xdr:cNvPicPr>
          <a:picLocks noChangeAspect="1"/>
        </xdr:cNvPicPr>
      </xdr:nvPicPr>
      <xdr:blipFill>
        <a:blip r:embed="rId6"/>
        <a:stretch>
          <a:fillRect/>
        </a:stretch>
      </xdr:blipFill>
      <xdr:spPr>
        <a:xfrm>
          <a:off x="3036570" y="5143500"/>
          <a:ext cx="962025" cy="561975"/>
        </a:xfrm>
        <a:prstGeom prst="rect">
          <a:avLst/>
        </a:prstGeom>
      </xdr:spPr>
    </xdr:pic>
    <xdr:clientData/>
  </xdr:twoCellAnchor>
  <xdr:twoCellAnchor editAs="oneCell">
    <xdr:from>
      <xdr:col>2</xdr:col>
      <xdr:colOff>438149</xdr:colOff>
      <xdr:row>8</xdr:row>
      <xdr:rowOff>66284</xdr:rowOff>
    </xdr:from>
    <xdr:to>
      <xdr:col>2</xdr:col>
      <xdr:colOff>1400174</xdr:colOff>
      <xdr:row>8</xdr:row>
      <xdr:rowOff>513959</xdr:rowOff>
    </xdr:to>
    <xdr:pic>
      <xdr:nvPicPr>
        <xdr:cNvPr id="8" name="图片 7"/>
        <xdr:cNvPicPr>
          <a:picLocks noChangeAspect="1"/>
        </xdr:cNvPicPr>
      </xdr:nvPicPr>
      <xdr:blipFill>
        <a:blip r:embed="rId7"/>
        <a:stretch>
          <a:fillRect/>
        </a:stretch>
      </xdr:blipFill>
      <xdr:spPr>
        <a:xfrm>
          <a:off x="3054985" y="5800090"/>
          <a:ext cx="962025" cy="447675"/>
        </a:xfrm>
        <a:prstGeom prst="rect">
          <a:avLst/>
        </a:prstGeom>
      </xdr:spPr>
    </xdr:pic>
    <xdr:clientData/>
  </xdr:twoCellAnchor>
  <xdr:twoCellAnchor editAs="oneCell">
    <xdr:from>
      <xdr:col>2</xdr:col>
      <xdr:colOff>514350</xdr:colOff>
      <xdr:row>9</xdr:row>
      <xdr:rowOff>26947</xdr:rowOff>
    </xdr:from>
    <xdr:to>
      <xdr:col>2</xdr:col>
      <xdr:colOff>1256665</xdr:colOff>
      <xdr:row>9</xdr:row>
      <xdr:rowOff>923567</xdr:rowOff>
    </xdr:to>
    <xdr:pic>
      <xdr:nvPicPr>
        <xdr:cNvPr id="9" name="图片 8"/>
        <xdr:cNvPicPr>
          <a:picLocks noChangeAspect="1"/>
        </xdr:cNvPicPr>
      </xdr:nvPicPr>
      <xdr:blipFill>
        <a:blip r:embed="rId8"/>
        <a:stretch>
          <a:fillRect/>
        </a:stretch>
      </xdr:blipFill>
      <xdr:spPr>
        <a:xfrm>
          <a:off x="3131820" y="6360795"/>
          <a:ext cx="742315" cy="896620"/>
        </a:xfrm>
        <a:prstGeom prst="rect">
          <a:avLst/>
        </a:prstGeom>
      </xdr:spPr>
    </xdr:pic>
    <xdr:clientData/>
  </xdr:twoCellAnchor>
  <xdr:twoCellAnchor editAs="oneCell">
    <xdr:from>
      <xdr:col>2</xdr:col>
      <xdr:colOff>504825</xdr:colOff>
      <xdr:row>10</xdr:row>
      <xdr:rowOff>69056</xdr:rowOff>
    </xdr:from>
    <xdr:to>
      <xdr:col>2</xdr:col>
      <xdr:colOff>1228090</xdr:colOff>
      <xdr:row>10</xdr:row>
      <xdr:rowOff>838041</xdr:rowOff>
    </xdr:to>
    <xdr:pic>
      <xdr:nvPicPr>
        <xdr:cNvPr id="10" name="图片 9"/>
        <xdr:cNvPicPr>
          <a:picLocks noChangeAspect="1"/>
        </xdr:cNvPicPr>
      </xdr:nvPicPr>
      <xdr:blipFill>
        <a:blip r:embed="rId9"/>
        <a:stretch>
          <a:fillRect/>
        </a:stretch>
      </xdr:blipFill>
      <xdr:spPr>
        <a:xfrm>
          <a:off x="3122295" y="7383780"/>
          <a:ext cx="723265" cy="768985"/>
        </a:xfrm>
        <a:prstGeom prst="rect">
          <a:avLst/>
        </a:prstGeom>
      </xdr:spPr>
    </xdr:pic>
    <xdr:clientData/>
  </xdr:twoCellAnchor>
  <xdr:twoCellAnchor editAs="oneCell">
    <xdr:from>
      <xdr:col>2</xdr:col>
      <xdr:colOff>552450</xdr:colOff>
      <xdr:row>11</xdr:row>
      <xdr:rowOff>27647</xdr:rowOff>
    </xdr:from>
    <xdr:to>
      <xdr:col>2</xdr:col>
      <xdr:colOff>1189990</xdr:colOff>
      <xdr:row>11</xdr:row>
      <xdr:rowOff>813777</xdr:rowOff>
    </xdr:to>
    <xdr:pic>
      <xdr:nvPicPr>
        <xdr:cNvPr id="11" name="图片 10"/>
        <xdr:cNvPicPr>
          <a:picLocks noChangeAspect="1"/>
        </xdr:cNvPicPr>
      </xdr:nvPicPr>
      <xdr:blipFill>
        <a:blip r:embed="rId10"/>
        <a:stretch>
          <a:fillRect/>
        </a:stretch>
      </xdr:blipFill>
      <xdr:spPr>
        <a:xfrm>
          <a:off x="3169920" y="8209280"/>
          <a:ext cx="637540" cy="786130"/>
        </a:xfrm>
        <a:prstGeom prst="rect">
          <a:avLst/>
        </a:prstGeom>
      </xdr:spPr>
    </xdr:pic>
    <xdr:clientData/>
  </xdr:twoCellAnchor>
  <xdr:twoCellAnchor editAs="oneCell">
    <xdr:from>
      <xdr:col>2</xdr:col>
      <xdr:colOff>590549</xdr:colOff>
      <xdr:row>12</xdr:row>
      <xdr:rowOff>70607</xdr:rowOff>
    </xdr:from>
    <xdr:to>
      <xdr:col>2</xdr:col>
      <xdr:colOff>1181099</xdr:colOff>
      <xdr:row>12</xdr:row>
      <xdr:rowOff>856102</xdr:rowOff>
    </xdr:to>
    <xdr:pic>
      <xdr:nvPicPr>
        <xdr:cNvPr id="12" name="图片 11"/>
        <xdr:cNvPicPr>
          <a:picLocks noChangeAspect="1"/>
        </xdr:cNvPicPr>
      </xdr:nvPicPr>
      <xdr:blipFill>
        <a:blip r:embed="rId11"/>
        <a:stretch>
          <a:fillRect/>
        </a:stretch>
      </xdr:blipFill>
      <xdr:spPr>
        <a:xfrm>
          <a:off x="3207385" y="9138285"/>
          <a:ext cx="590550" cy="785495"/>
        </a:xfrm>
        <a:prstGeom prst="rect">
          <a:avLst/>
        </a:prstGeom>
      </xdr:spPr>
    </xdr:pic>
    <xdr:clientData/>
  </xdr:twoCellAnchor>
  <xdr:twoCellAnchor editAs="oneCell">
    <xdr:from>
      <xdr:col>2</xdr:col>
      <xdr:colOff>473670</xdr:colOff>
      <xdr:row>13</xdr:row>
      <xdr:rowOff>66674</xdr:rowOff>
    </xdr:from>
    <xdr:to>
      <xdr:col>2</xdr:col>
      <xdr:colOff>1304885</xdr:colOff>
      <xdr:row>13</xdr:row>
      <xdr:rowOff>628649</xdr:rowOff>
    </xdr:to>
    <xdr:pic>
      <xdr:nvPicPr>
        <xdr:cNvPr id="13" name="图片 12"/>
        <xdr:cNvPicPr>
          <a:picLocks noChangeAspect="1"/>
        </xdr:cNvPicPr>
      </xdr:nvPicPr>
      <xdr:blipFill>
        <a:blip r:embed="rId12"/>
        <a:stretch>
          <a:fillRect/>
        </a:stretch>
      </xdr:blipFill>
      <xdr:spPr>
        <a:xfrm>
          <a:off x="3090545" y="10048240"/>
          <a:ext cx="831215" cy="561975"/>
        </a:xfrm>
        <a:prstGeom prst="rect">
          <a:avLst/>
        </a:prstGeom>
      </xdr:spPr>
    </xdr:pic>
    <xdr:clientData/>
  </xdr:twoCellAnchor>
  <xdr:twoCellAnchor editAs="oneCell">
    <xdr:from>
      <xdr:col>2</xdr:col>
      <xdr:colOff>779250</xdr:colOff>
      <xdr:row>14</xdr:row>
      <xdr:rowOff>47625</xdr:rowOff>
    </xdr:from>
    <xdr:to>
      <xdr:col>2</xdr:col>
      <xdr:colOff>971020</xdr:colOff>
      <xdr:row>14</xdr:row>
      <xdr:rowOff>799465</xdr:rowOff>
    </xdr:to>
    <xdr:pic>
      <xdr:nvPicPr>
        <xdr:cNvPr id="14" name="图片 13"/>
        <xdr:cNvPicPr>
          <a:picLocks noChangeAspect="1"/>
        </xdr:cNvPicPr>
      </xdr:nvPicPr>
      <xdr:blipFill>
        <a:blip r:embed="rId13"/>
        <a:stretch>
          <a:fillRect/>
        </a:stretch>
      </xdr:blipFill>
      <xdr:spPr>
        <a:xfrm>
          <a:off x="3396615" y="10715625"/>
          <a:ext cx="191770" cy="751840"/>
        </a:xfrm>
        <a:prstGeom prst="rect">
          <a:avLst/>
        </a:prstGeom>
      </xdr:spPr>
    </xdr:pic>
    <xdr:clientData/>
  </xdr:twoCellAnchor>
  <xdr:twoCellAnchor editAs="oneCell">
    <xdr:from>
      <xdr:col>2</xdr:col>
      <xdr:colOff>638175</xdr:colOff>
      <xdr:row>15</xdr:row>
      <xdr:rowOff>25014</xdr:rowOff>
    </xdr:from>
    <xdr:to>
      <xdr:col>2</xdr:col>
      <xdr:colOff>1123315</xdr:colOff>
      <xdr:row>15</xdr:row>
      <xdr:rowOff>810509</xdr:rowOff>
    </xdr:to>
    <xdr:pic>
      <xdr:nvPicPr>
        <xdr:cNvPr id="15" name="图片 14"/>
        <xdr:cNvPicPr>
          <a:picLocks noChangeAspect="1"/>
        </xdr:cNvPicPr>
      </xdr:nvPicPr>
      <xdr:blipFill>
        <a:blip r:embed="rId14"/>
        <a:stretch>
          <a:fillRect/>
        </a:stretch>
      </xdr:blipFill>
      <xdr:spPr>
        <a:xfrm>
          <a:off x="3255645" y="11559540"/>
          <a:ext cx="485140" cy="785495"/>
        </a:xfrm>
        <a:prstGeom prst="rect">
          <a:avLst/>
        </a:prstGeom>
      </xdr:spPr>
    </xdr:pic>
    <xdr:clientData/>
  </xdr:twoCellAnchor>
  <xdr:twoCellAnchor editAs="oneCell">
    <xdr:from>
      <xdr:col>2</xdr:col>
      <xdr:colOff>552450</xdr:colOff>
      <xdr:row>16</xdr:row>
      <xdr:rowOff>50902</xdr:rowOff>
    </xdr:from>
    <xdr:to>
      <xdr:col>2</xdr:col>
      <xdr:colOff>1209040</xdr:colOff>
      <xdr:row>16</xdr:row>
      <xdr:rowOff>723367</xdr:rowOff>
    </xdr:to>
    <xdr:pic>
      <xdr:nvPicPr>
        <xdr:cNvPr id="16" name="图片 15"/>
        <xdr:cNvPicPr>
          <a:picLocks noChangeAspect="1"/>
        </xdr:cNvPicPr>
      </xdr:nvPicPr>
      <xdr:blipFill>
        <a:blip r:embed="rId15"/>
        <a:stretch>
          <a:fillRect/>
        </a:stretch>
      </xdr:blipFill>
      <xdr:spPr>
        <a:xfrm>
          <a:off x="3169920" y="12442825"/>
          <a:ext cx="656590" cy="672465"/>
        </a:xfrm>
        <a:prstGeom prst="rect">
          <a:avLst/>
        </a:prstGeom>
      </xdr:spPr>
    </xdr:pic>
    <xdr:clientData/>
  </xdr:twoCellAnchor>
  <xdr:twoCellAnchor editAs="oneCell">
    <xdr:from>
      <xdr:col>2</xdr:col>
      <xdr:colOff>630787</xdr:colOff>
      <xdr:row>17</xdr:row>
      <xdr:rowOff>28575</xdr:rowOff>
    </xdr:from>
    <xdr:to>
      <xdr:col>2</xdr:col>
      <xdr:colOff>1085447</xdr:colOff>
      <xdr:row>17</xdr:row>
      <xdr:rowOff>713740</xdr:rowOff>
    </xdr:to>
    <xdr:pic>
      <xdr:nvPicPr>
        <xdr:cNvPr id="17" name="图片 16"/>
        <xdr:cNvPicPr>
          <a:picLocks noChangeAspect="1"/>
        </xdr:cNvPicPr>
      </xdr:nvPicPr>
      <xdr:blipFill>
        <a:blip r:embed="rId16"/>
        <a:stretch>
          <a:fillRect/>
        </a:stretch>
      </xdr:blipFill>
      <xdr:spPr>
        <a:xfrm>
          <a:off x="3248025" y="13201650"/>
          <a:ext cx="454660" cy="685165"/>
        </a:xfrm>
        <a:prstGeom prst="rect">
          <a:avLst/>
        </a:prstGeom>
      </xdr:spPr>
    </xdr:pic>
    <xdr:clientData/>
  </xdr:twoCellAnchor>
  <xdr:twoCellAnchor editAs="oneCell">
    <xdr:from>
      <xdr:col>2</xdr:col>
      <xdr:colOff>438149</xdr:colOff>
      <xdr:row>18</xdr:row>
      <xdr:rowOff>47625</xdr:rowOff>
    </xdr:from>
    <xdr:to>
      <xdr:col>2</xdr:col>
      <xdr:colOff>1190624</xdr:colOff>
      <xdr:row>18</xdr:row>
      <xdr:rowOff>751840</xdr:rowOff>
    </xdr:to>
    <xdr:pic>
      <xdr:nvPicPr>
        <xdr:cNvPr id="18" name="图片 17"/>
        <xdr:cNvPicPr>
          <a:picLocks noChangeAspect="1"/>
        </xdr:cNvPicPr>
      </xdr:nvPicPr>
      <xdr:blipFill>
        <a:blip r:embed="rId17"/>
        <a:stretch>
          <a:fillRect/>
        </a:stretch>
      </xdr:blipFill>
      <xdr:spPr>
        <a:xfrm>
          <a:off x="3054985" y="14020800"/>
          <a:ext cx="752475" cy="704215"/>
        </a:xfrm>
        <a:prstGeom prst="rect">
          <a:avLst/>
        </a:prstGeom>
      </xdr:spPr>
    </xdr:pic>
    <xdr:clientData/>
  </xdr:twoCellAnchor>
  <xdr:twoCellAnchor editAs="oneCell">
    <xdr:from>
      <xdr:col>2</xdr:col>
      <xdr:colOff>476249</xdr:colOff>
      <xdr:row>19</xdr:row>
      <xdr:rowOff>76199</xdr:rowOff>
    </xdr:from>
    <xdr:to>
      <xdr:col>2</xdr:col>
      <xdr:colOff>1142999</xdr:colOff>
      <xdr:row>19</xdr:row>
      <xdr:rowOff>742949</xdr:rowOff>
    </xdr:to>
    <xdr:pic>
      <xdr:nvPicPr>
        <xdr:cNvPr id="19" name="图片 18"/>
        <xdr:cNvPicPr>
          <a:picLocks noChangeAspect="1"/>
        </xdr:cNvPicPr>
      </xdr:nvPicPr>
      <xdr:blipFill>
        <a:blip r:embed="rId18"/>
        <a:stretch>
          <a:fillRect/>
        </a:stretch>
      </xdr:blipFill>
      <xdr:spPr>
        <a:xfrm>
          <a:off x="3093085" y="14858365"/>
          <a:ext cx="666750" cy="666750"/>
        </a:xfrm>
        <a:prstGeom prst="rect">
          <a:avLst/>
        </a:prstGeom>
      </xdr:spPr>
    </xdr:pic>
    <xdr:clientData/>
  </xdr:twoCellAnchor>
  <xdr:twoCellAnchor editAs="oneCell">
    <xdr:from>
      <xdr:col>2</xdr:col>
      <xdr:colOff>577471</xdr:colOff>
      <xdr:row>20</xdr:row>
      <xdr:rowOff>57150</xdr:rowOff>
    </xdr:from>
    <xdr:to>
      <xdr:col>2</xdr:col>
      <xdr:colOff>1066421</xdr:colOff>
      <xdr:row>20</xdr:row>
      <xdr:rowOff>704215</xdr:rowOff>
    </xdr:to>
    <xdr:pic>
      <xdr:nvPicPr>
        <xdr:cNvPr id="20" name="图片 19"/>
        <xdr:cNvPicPr>
          <a:picLocks noChangeAspect="1"/>
        </xdr:cNvPicPr>
      </xdr:nvPicPr>
      <xdr:blipFill>
        <a:blip r:embed="rId19"/>
        <a:stretch>
          <a:fillRect/>
        </a:stretch>
      </xdr:blipFill>
      <xdr:spPr>
        <a:xfrm>
          <a:off x="3194685" y="15668625"/>
          <a:ext cx="488950" cy="647065"/>
        </a:xfrm>
        <a:prstGeom prst="rect">
          <a:avLst/>
        </a:prstGeom>
      </xdr:spPr>
    </xdr:pic>
    <xdr:clientData/>
  </xdr:twoCellAnchor>
  <xdr:twoCellAnchor editAs="oneCell">
    <xdr:from>
      <xdr:col>2</xdr:col>
      <xdr:colOff>514350</xdr:colOff>
      <xdr:row>21</xdr:row>
      <xdr:rowOff>48151</xdr:rowOff>
    </xdr:from>
    <xdr:to>
      <xdr:col>2</xdr:col>
      <xdr:colOff>1123950</xdr:colOff>
      <xdr:row>21</xdr:row>
      <xdr:rowOff>647591</xdr:rowOff>
    </xdr:to>
    <xdr:pic>
      <xdr:nvPicPr>
        <xdr:cNvPr id="21" name="图片 20"/>
        <xdr:cNvPicPr>
          <a:picLocks noChangeAspect="1"/>
        </xdr:cNvPicPr>
      </xdr:nvPicPr>
      <xdr:blipFill>
        <a:blip r:embed="rId20"/>
        <a:stretch>
          <a:fillRect/>
        </a:stretch>
      </xdr:blipFill>
      <xdr:spPr>
        <a:xfrm>
          <a:off x="3131820" y="16440150"/>
          <a:ext cx="609600" cy="599440"/>
        </a:xfrm>
        <a:prstGeom prst="rect">
          <a:avLst/>
        </a:prstGeom>
      </xdr:spPr>
    </xdr:pic>
    <xdr:clientData/>
  </xdr:twoCellAnchor>
  <xdr:twoCellAnchor editAs="oneCell">
    <xdr:from>
      <xdr:col>2</xdr:col>
      <xdr:colOff>533399</xdr:colOff>
      <xdr:row>22</xdr:row>
      <xdr:rowOff>51026</xdr:rowOff>
    </xdr:from>
    <xdr:to>
      <xdr:col>2</xdr:col>
      <xdr:colOff>1134109</xdr:colOff>
      <xdr:row>22</xdr:row>
      <xdr:rowOff>693646</xdr:rowOff>
    </xdr:to>
    <xdr:pic>
      <xdr:nvPicPr>
        <xdr:cNvPr id="22" name="图片 21"/>
        <xdr:cNvPicPr>
          <a:picLocks noChangeAspect="1"/>
        </xdr:cNvPicPr>
      </xdr:nvPicPr>
      <xdr:blipFill>
        <a:blip r:embed="rId21"/>
        <a:stretch>
          <a:fillRect/>
        </a:stretch>
      </xdr:blipFill>
      <xdr:spPr>
        <a:xfrm>
          <a:off x="3150235" y="17157700"/>
          <a:ext cx="600710" cy="642620"/>
        </a:xfrm>
        <a:prstGeom prst="rect">
          <a:avLst/>
        </a:prstGeom>
      </xdr:spPr>
    </xdr:pic>
    <xdr:clientData/>
  </xdr:twoCellAnchor>
  <xdr:twoCellAnchor editAs="oneCell">
    <xdr:from>
      <xdr:col>2</xdr:col>
      <xdr:colOff>286914</xdr:colOff>
      <xdr:row>23</xdr:row>
      <xdr:rowOff>76199</xdr:rowOff>
    </xdr:from>
    <xdr:to>
      <xdr:col>2</xdr:col>
      <xdr:colOff>1352444</xdr:colOff>
      <xdr:row>23</xdr:row>
      <xdr:rowOff>742949</xdr:rowOff>
    </xdr:to>
    <xdr:pic>
      <xdr:nvPicPr>
        <xdr:cNvPr id="23" name="图片 22"/>
        <xdr:cNvPicPr>
          <a:picLocks noChangeAspect="1"/>
        </xdr:cNvPicPr>
      </xdr:nvPicPr>
      <xdr:blipFill>
        <a:blip r:embed="rId22"/>
        <a:stretch>
          <a:fillRect/>
        </a:stretch>
      </xdr:blipFill>
      <xdr:spPr>
        <a:xfrm>
          <a:off x="2903855" y="17925415"/>
          <a:ext cx="1065530" cy="666750"/>
        </a:xfrm>
        <a:prstGeom prst="rect">
          <a:avLst/>
        </a:prstGeom>
      </xdr:spPr>
    </xdr:pic>
    <xdr:clientData/>
  </xdr:twoCellAnchor>
  <xdr:twoCellAnchor editAs="oneCell">
    <xdr:from>
      <xdr:col>2</xdr:col>
      <xdr:colOff>561975</xdr:colOff>
      <xdr:row>24</xdr:row>
      <xdr:rowOff>43840</xdr:rowOff>
    </xdr:from>
    <xdr:to>
      <xdr:col>2</xdr:col>
      <xdr:colOff>1056640</xdr:colOff>
      <xdr:row>24</xdr:row>
      <xdr:rowOff>647090</xdr:rowOff>
    </xdr:to>
    <xdr:pic>
      <xdr:nvPicPr>
        <xdr:cNvPr id="24" name="图片 23"/>
        <xdr:cNvPicPr>
          <a:picLocks noChangeAspect="1"/>
        </xdr:cNvPicPr>
      </xdr:nvPicPr>
      <xdr:blipFill>
        <a:blip r:embed="rId23"/>
        <a:stretch>
          <a:fillRect/>
        </a:stretch>
      </xdr:blipFill>
      <xdr:spPr>
        <a:xfrm>
          <a:off x="3179445" y="18674715"/>
          <a:ext cx="494665" cy="603250"/>
        </a:xfrm>
        <a:prstGeom prst="rect">
          <a:avLst/>
        </a:prstGeom>
      </xdr:spPr>
    </xdr:pic>
    <xdr:clientData/>
  </xdr:twoCellAnchor>
  <xdr:twoCellAnchor editAs="oneCell">
    <xdr:from>
      <xdr:col>2</xdr:col>
      <xdr:colOff>573114</xdr:colOff>
      <xdr:row>25</xdr:row>
      <xdr:rowOff>28574</xdr:rowOff>
    </xdr:from>
    <xdr:to>
      <xdr:col>2</xdr:col>
      <xdr:colOff>1057619</xdr:colOff>
      <xdr:row>25</xdr:row>
      <xdr:rowOff>871219</xdr:rowOff>
    </xdr:to>
    <xdr:pic>
      <xdr:nvPicPr>
        <xdr:cNvPr id="25" name="图片 24"/>
        <xdr:cNvPicPr>
          <a:picLocks noChangeAspect="1"/>
        </xdr:cNvPicPr>
      </xdr:nvPicPr>
      <xdr:blipFill>
        <a:blip r:embed="rId24"/>
        <a:stretch>
          <a:fillRect/>
        </a:stretch>
      </xdr:blipFill>
      <xdr:spPr>
        <a:xfrm>
          <a:off x="3190240" y="19344640"/>
          <a:ext cx="484505" cy="842645"/>
        </a:xfrm>
        <a:prstGeom prst="rect">
          <a:avLst/>
        </a:prstGeom>
      </xdr:spPr>
    </xdr:pic>
    <xdr:clientData/>
  </xdr:twoCellAnchor>
  <xdr:twoCellAnchor editAs="oneCell">
    <xdr:from>
      <xdr:col>2</xdr:col>
      <xdr:colOff>552450</xdr:colOff>
      <xdr:row>26</xdr:row>
      <xdr:rowOff>108856</xdr:rowOff>
    </xdr:from>
    <xdr:to>
      <xdr:col>2</xdr:col>
      <xdr:colOff>1028065</xdr:colOff>
      <xdr:row>26</xdr:row>
      <xdr:rowOff>856886</xdr:rowOff>
    </xdr:to>
    <xdr:pic>
      <xdr:nvPicPr>
        <xdr:cNvPr id="26" name="图片 25"/>
        <xdr:cNvPicPr>
          <a:picLocks noChangeAspect="1"/>
        </xdr:cNvPicPr>
      </xdr:nvPicPr>
      <xdr:blipFill>
        <a:blip r:embed="rId25"/>
        <a:stretch>
          <a:fillRect/>
        </a:stretch>
      </xdr:blipFill>
      <xdr:spPr>
        <a:xfrm>
          <a:off x="3169920" y="20311110"/>
          <a:ext cx="475615" cy="748030"/>
        </a:xfrm>
        <a:prstGeom prst="rect">
          <a:avLst/>
        </a:prstGeom>
      </xdr:spPr>
    </xdr:pic>
    <xdr:clientData/>
  </xdr:twoCellAnchor>
  <xdr:twoCellAnchor editAs="oneCell">
    <xdr:from>
      <xdr:col>2</xdr:col>
      <xdr:colOff>371475</xdr:colOff>
      <xdr:row>27</xdr:row>
      <xdr:rowOff>60267</xdr:rowOff>
    </xdr:from>
    <xdr:to>
      <xdr:col>2</xdr:col>
      <xdr:colOff>1332865</xdr:colOff>
      <xdr:row>27</xdr:row>
      <xdr:rowOff>685742</xdr:rowOff>
    </xdr:to>
    <xdr:pic>
      <xdr:nvPicPr>
        <xdr:cNvPr id="27" name="图片 26"/>
        <xdr:cNvPicPr>
          <a:picLocks noChangeAspect="1"/>
        </xdr:cNvPicPr>
      </xdr:nvPicPr>
      <xdr:blipFill>
        <a:blip r:embed="rId26"/>
        <a:stretch>
          <a:fillRect/>
        </a:stretch>
      </xdr:blipFill>
      <xdr:spPr>
        <a:xfrm>
          <a:off x="2988945" y="21167090"/>
          <a:ext cx="961390" cy="625475"/>
        </a:xfrm>
        <a:prstGeom prst="rect">
          <a:avLst/>
        </a:prstGeom>
      </xdr:spPr>
    </xdr:pic>
    <xdr:clientData/>
  </xdr:twoCellAnchor>
  <xdr:twoCellAnchor editAs="oneCell">
    <xdr:from>
      <xdr:col>2</xdr:col>
      <xdr:colOff>364531</xdr:colOff>
      <xdr:row>28</xdr:row>
      <xdr:rowOff>28575</xdr:rowOff>
    </xdr:from>
    <xdr:to>
      <xdr:col>2</xdr:col>
      <xdr:colOff>1320841</xdr:colOff>
      <xdr:row>28</xdr:row>
      <xdr:rowOff>847725</xdr:rowOff>
    </xdr:to>
    <xdr:pic>
      <xdr:nvPicPr>
        <xdr:cNvPr id="28" name="图片 27"/>
        <xdr:cNvPicPr>
          <a:picLocks noChangeAspect="1"/>
        </xdr:cNvPicPr>
      </xdr:nvPicPr>
      <xdr:blipFill>
        <a:blip r:embed="rId27"/>
        <a:stretch>
          <a:fillRect/>
        </a:stretch>
      </xdr:blipFill>
      <xdr:spPr>
        <a:xfrm>
          <a:off x="2981960" y="21888450"/>
          <a:ext cx="956310" cy="819150"/>
        </a:xfrm>
        <a:prstGeom prst="rect">
          <a:avLst/>
        </a:prstGeom>
      </xdr:spPr>
    </xdr:pic>
    <xdr:clientData/>
  </xdr:twoCellAnchor>
  <xdr:twoCellAnchor editAs="oneCell">
    <xdr:from>
      <xdr:col>2</xdr:col>
      <xdr:colOff>247649</xdr:colOff>
      <xdr:row>29</xdr:row>
      <xdr:rowOff>69321</xdr:rowOff>
    </xdr:from>
    <xdr:to>
      <xdr:col>2</xdr:col>
      <xdr:colOff>1400174</xdr:colOff>
      <xdr:row>29</xdr:row>
      <xdr:rowOff>551921</xdr:rowOff>
    </xdr:to>
    <xdr:pic>
      <xdr:nvPicPr>
        <xdr:cNvPr id="29" name="图片 28"/>
        <xdr:cNvPicPr>
          <a:picLocks noChangeAspect="1"/>
        </xdr:cNvPicPr>
      </xdr:nvPicPr>
      <xdr:blipFill>
        <a:blip r:embed="rId28"/>
        <a:stretch>
          <a:fillRect/>
        </a:stretch>
      </xdr:blipFill>
      <xdr:spPr>
        <a:xfrm>
          <a:off x="2864485" y="22795865"/>
          <a:ext cx="1152525" cy="482600"/>
        </a:xfrm>
        <a:prstGeom prst="rect">
          <a:avLst/>
        </a:prstGeom>
      </xdr:spPr>
    </xdr:pic>
    <xdr:clientData/>
  </xdr:twoCellAnchor>
  <xdr:twoCellAnchor editAs="oneCell">
    <xdr:from>
      <xdr:col>2</xdr:col>
      <xdr:colOff>457200</xdr:colOff>
      <xdr:row>30</xdr:row>
      <xdr:rowOff>32930</xdr:rowOff>
    </xdr:from>
    <xdr:to>
      <xdr:col>2</xdr:col>
      <xdr:colOff>1161415</xdr:colOff>
      <xdr:row>30</xdr:row>
      <xdr:rowOff>666660</xdr:rowOff>
    </xdr:to>
    <xdr:pic>
      <xdr:nvPicPr>
        <xdr:cNvPr id="30" name="图片 29"/>
        <xdr:cNvPicPr>
          <a:picLocks noChangeAspect="1"/>
        </xdr:cNvPicPr>
      </xdr:nvPicPr>
      <xdr:blipFill>
        <a:blip r:embed="rId29"/>
        <a:stretch>
          <a:fillRect/>
        </a:stretch>
      </xdr:blipFill>
      <xdr:spPr>
        <a:xfrm>
          <a:off x="3074670" y="23368635"/>
          <a:ext cx="704215" cy="633730"/>
        </a:xfrm>
        <a:prstGeom prst="rect">
          <a:avLst/>
        </a:prstGeom>
      </xdr:spPr>
    </xdr:pic>
    <xdr:clientData/>
  </xdr:twoCellAnchor>
  <xdr:twoCellAnchor editAs="oneCell">
    <xdr:from>
      <xdr:col>2</xdr:col>
      <xdr:colOff>533400</xdr:colOff>
      <xdr:row>31</xdr:row>
      <xdr:rowOff>26533</xdr:rowOff>
    </xdr:from>
    <xdr:to>
      <xdr:col>2</xdr:col>
      <xdr:colOff>1028065</xdr:colOff>
      <xdr:row>31</xdr:row>
      <xdr:rowOff>866638</xdr:rowOff>
    </xdr:to>
    <xdr:pic>
      <xdr:nvPicPr>
        <xdr:cNvPr id="31" name="图片 30"/>
        <xdr:cNvPicPr>
          <a:picLocks noChangeAspect="1"/>
        </xdr:cNvPicPr>
      </xdr:nvPicPr>
      <xdr:blipFill>
        <a:blip r:embed="rId30"/>
        <a:stretch>
          <a:fillRect/>
        </a:stretch>
      </xdr:blipFill>
      <xdr:spPr>
        <a:xfrm>
          <a:off x="3150870" y="24057610"/>
          <a:ext cx="494665" cy="840105"/>
        </a:xfrm>
        <a:prstGeom prst="rect">
          <a:avLst/>
        </a:prstGeom>
      </xdr:spPr>
    </xdr:pic>
    <xdr:clientData/>
  </xdr:twoCellAnchor>
  <xdr:twoCellAnchor editAs="oneCell">
    <xdr:from>
      <xdr:col>2</xdr:col>
      <xdr:colOff>247650</xdr:colOff>
      <xdr:row>32</xdr:row>
      <xdr:rowOff>49701</xdr:rowOff>
    </xdr:from>
    <xdr:to>
      <xdr:col>2</xdr:col>
      <xdr:colOff>1189990</xdr:colOff>
      <xdr:row>32</xdr:row>
      <xdr:rowOff>637711</xdr:rowOff>
    </xdr:to>
    <xdr:pic>
      <xdr:nvPicPr>
        <xdr:cNvPr id="32" name="图片 31"/>
        <xdr:cNvPicPr>
          <a:picLocks noChangeAspect="1"/>
        </xdr:cNvPicPr>
      </xdr:nvPicPr>
      <xdr:blipFill>
        <a:blip r:embed="rId31"/>
        <a:stretch>
          <a:fillRect/>
        </a:stretch>
      </xdr:blipFill>
      <xdr:spPr>
        <a:xfrm>
          <a:off x="2865120" y="25005030"/>
          <a:ext cx="942340" cy="588010"/>
        </a:xfrm>
        <a:prstGeom prst="rect">
          <a:avLst/>
        </a:prstGeom>
      </xdr:spPr>
    </xdr:pic>
    <xdr:clientData/>
  </xdr:twoCellAnchor>
  <xdr:twoCellAnchor editAs="oneCell">
    <xdr:from>
      <xdr:col>2</xdr:col>
      <xdr:colOff>213491</xdr:colOff>
      <xdr:row>33</xdr:row>
      <xdr:rowOff>38099</xdr:rowOff>
    </xdr:from>
    <xdr:to>
      <xdr:col>2</xdr:col>
      <xdr:colOff>1237746</xdr:colOff>
      <xdr:row>33</xdr:row>
      <xdr:rowOff>657224</xdr:rowOff>
    </xdr:to>
    <xdr:pic>
      <xdr:nvPicPr>
        <xdr:cNvPr id="33" name="图片 32"/>
        <xdr:cNvPicPr>
          <a:picLocks noChangeAspect="1"/>
        </xdr:cNvPicPr>
      </xdr:nvPicPr>
      <xdr:blipFill>
        <a:blip r:embed="rId32"/>
        <a:stretch>
          <a:fillRect/>
        </a:stretch>
      </xdr:blipFill>
      <xdr:spPr>
        <a:xfrm>
          <a:off x="2830830" y="25726390"/>
          <a:ext cx="1024255" cy="619125"/>
        </a:xfrm>
        <a:prstGeom prst="rect">
          <a:avLst/>
        </a:prstGeom>
      </xdr:spPr>
    </xdr:pic>
    <xdr:clientData/>
  </xdr:twoCellAnchor>
  <xdr:twoCellAnchor editAs="oneCell">
    <xdr:from>
      <xdr:col>2</xdr:col>
      <xdr:colOff>285749</xdr:colOff>
      <xdr:row>34</xdr:row>
      <xdr:rowOff>34214</xdr:rowOff>
    </xdr:from>
    <xdr:to>
      <xdr:col>2</xdr:col>
      <xdr:colOff>1262379</xdr:colOff>
      <xdr:row>34</xdr:row>
      <xdr:rowOff>723824</xdr:rowOff>
    </xdr:to>
    <xdr:pic>
      <xdr:nvPicPr>
        <xdr:cNvPr id="34" name="图片 33"/>
        <xdr:cNvPicPr>
          <a:picLocks noChangeAspect="1"/>
        </xdr:cNvPicPr>
      </xdr:nvPicPr>
      <xdr:blipFill>
        <a:blip r:embed="rId33"/>
        <a:stretch>
          <a:fillRect/>
        </a:stretch>
      </xdr:blipFill>
      <xdr:spPr>
        <a:xfrm>
          <a:off x="2902585" y="26465530"/>
          <a:ext cx="976630" cy="689610"/>
        </a:xfrm>
        <a:prstGeom prst="rect">
          <a:avLst/>
        </a:prstGeom>
      </xdr:spPr>
    </xdr:pic>
    <xdr:clientData/>
  </xdr:twoCellAnchor>
  <xdr:twoCellAnchor editAs="oneCell">
    <xdr:from>
      <xdr:col>2</xdr:col>
      <xdr:colOff>647700</xdr:colOff>
      <xdr:row>35</xdr:row>
      <xdr:rowOff>31007</xdr:rowOff>
    </xdr:from>
    <xdr:to>
      <xdr:col>2</xdr:col>
      <xdr:colOff>913765</xdr:colOff>
      <xdr:row>35</xdr:row>
      <xdr:rowOff>638067</xdr:rowOff>
    </xdr:to>
    <xdr:pic>
      <xdr:nvPicPr>
        <xdr:cNvPr id="35" name="图片 34"/>
        <xdr:cNvPicPr>
          <a:picLocks noChangeAspect="1"/>
        </xdr:cNvPicPr>
      </xdr:nvPicPr>
      <xdr:blipFill>
        <a:blip r:embed="rId34"/>
        <a:stretch>
          <a:fillRect/>
        </a:stretch>
      </xdr:blipFill>
      <xdr:spPr>
        <a:xfrm>
          <a:off x="3265170" y="27224355"/>
          <a:ext cx="266065" cy="607060"/>
        </a:xfrm>
        <a:prstGeom prst="rect">
          <a:avLst/>
        </a:prstGeom>
      </xdr:spPr>
    </xdr:pic>
    <xdr:clientData/>
  </xdr:twoCellAnchor>
  <xdr:twoCellAnchor editAs="oneCell">
    <xdr:from>
      <xdr:col>2</xdr:col>
      <xdr:colOff>533400</xdr:colOff>
      <xdr:row>36</xdr:row>
      <xdr:rowOff>26458</xdr:rowOff>
    </xdr:from>
    <xdr:to>
      <xdr:col>2</xdr:col>
      <xdr:colOff>1009015</xdr:colOff>
      <xdr:row>36</xdr:row>
      <xdr:rowOff>714163</xdr:rowOff>
    </xdr:to>
    <xdr:pic>
      <xdr:nvPicPr>
        <xdr:cNvPr id="36" name="图片 35"/>
        <xdr:cNvPicPr>
          <a:picLocks noChangeAspect="1"/>
        </xdr:cNvPicPr>
      </xdr:nvPicPr>
      <xdr:blipFill>
        <a:blip r:embed="rId35"/>
        <a:stretch>
          <a:fillRect/>
        </a:stretch>
      </xdr:blipFill>
      <xdr:spPr>
        <a:xfrm>
          <a:off x="3150870" y="27924760"/>
          <a:ext cx="475615" cy="687705"/>
        </a:xfrm>
        <a:prstGeom prst="rect">
          <a:avLst/>
        </a:prstGeom>
      </xdr:spPr>
    </xdr:pic>
    <xdr:clientData/>
  </xdr:twoCellAnchor>
  <xdr:twoCellAnchor editAs="oneCell">
    <xdr:from>
      <xdr:col>2</xdr:col>
      <xdr:colOff>682351</xdr:colOff>
      <xdr:row>37</xdr:row>
      <xdr:rowOff>66675</xdr:rowOff>
    </xdr:from>
    <xdr:to>
      <xdr:col>2</xdr:col>
      <xdr:colOff>866501</xdr:colOff>
      <xdr:row>37</xdr:row>
      <xdr:rowOff>761365</xdr:rowOff>
    </xdr:to>
    <xdr:pic>
      <xdr:nvPicPr>
        <xdr:cNvPr id="37" name="图片 36"/>
        <xdr:cNvPicPr>
          <a:picLocks noChangeAspect="1"/>
        </xdr:cNvPicPr>
      </xdr:nvPicPr>
      <xdr:blipFill>
        <a:blip r:embed="rId36"/>
        <a:stretch>
          <a:fillRect/>
        </a:stretch>
      </xdr:blipFill>
      <xdr:spPr>
        <a:xfrm>
          <a:off x="3299460" y="28727400"/>
          <a:ext cx="184150" cy="694690"/>
        </a:xfrm>
        <a:prstGeom prst="rect">
          <a:avLst/>
        </a:prstGeom>
      </xdr:spPr>
    </xdr:pic>
    <xdr:clientData/>
  </xdr:twoCellAnchor>
  <xdr:twoCellAnchor editAs="oneCell">
    <xdr:from>
      <xdr:col>2</xdr:col>
      <xdr:colOff>533400</xdr:colOff>
      <xdr:row>38</xdr:row>
      <xdr:rowOff>48140</xdr:rowOff>
    </xdr:from>
    <xdr:to>
      <xdr:col>2</xdr:col>
      <xdr:colOff>1047115</xdr:colOff>
      <xdr:row>38</xdr:row>
      <xdr:rowOff>752355</xdr:rowOff>
    </xdr:to>
    <xdr:pic>
      <xdr:nvPicPr>
        <xdr:cNvPr id="38" name="图片 37"/>
        <xdr:cNvPicPr>
          <a:picLocks noChangeAspect="1"/>
        </xdr:cNvPicPr>
      </xdr:nvPicPr>
      <xdr:blipFill>
        <a:blip r:embed="rId37"/>
        <a:stretch>
          <a:fillRect/>
        </a:stretch>
      </xdr:blipFill>
      <xdr:spPr>
        <a:xfrm>
          <a:off x="3150870" y="29537025"/>
          <a:ext cx="513715" cy="704215"/>
        </a:xfrm>
        <a:prstGeom prst="rect">
          <a:avLst/>
        </a:prstGeom>
      </xdr:spPr>
    </xdr:pic>
    <xdr:clientData/>
  </xdr:twoCellAnchor>
  <xdr:twoCellAnchor editAs="oneCell">
    <xdr:from>
      <xdr:col>2</xdr:col>
      <xdr:colOff>418356</xdr:colOff>
      <xdr:row>39</xdr:row>
      <xdr:rowOff>57150</xdr:rowOff>
    </xdr:from>
    <xdr:to>
      <xdr:col>2</xdr:col>
      <xdr:colOff>1177816</xdr:colOff>
      <xdr:row>39</xdr:row>
      <xdr:rowOff>628650</xdr:rowOff>
    </xdr:to>
    <xdr:pic>
      <xdr:nvPicPr>
        <xdr:cNvPr id="39" name="图片 38"/>
        <xdr:cNvPicPr>
          <a:picLocks noChangeAspect="1"/>
        </xdr:cNvPicPr>
      </xdr:nvPicPr>
      <xdr:blipFill>
        <a:blip r:embed="rId38"/>
        <a:stretch>
          <a:fillRect/>
        </a:stretch>
      </xdr:blipFill>
      <xdr:spPr>
        <a:xfrm>
          <a:off x="3035300" y="30318075"/>
          <a:ext cx="759460" cy="571500"/>
        </a:xfrm>
        <a:prstGeom prst="rect">
          <a:avLst/>
        </a:prstGeom>
      </xdr:spPr>
    </xdr:pic>
    <xdr:clientData/>
  </xdr:twoCellAnchor>
  <xdr:twoCellAnchor editAs="oneCell">
    <xdr:from>
      <xdr:col>2</xdr:col>
      <xdr:colOff>346799</xdr:colOff>
      <xdr:row>40</xdr:row>
      <xdr:rowOff>57150</xdr:rowOff>
    </xdr:from>
    <xdr:to>
      <xdr:col>2</xdr:col>
      <xdr:colOff>1238339</xdr:colOff>
      <xdr:row>40</xdr:row>
      <xdr:rowOff>892175</xdr:rowOff>
    </xdr:to>
    <xdr:pic>
      <xdr:nvPicPr>
        <xdr:cNvPr id="40" name="图片 39"/>
        <xdr:cNvPicPr>
          <a:picLocks noChangeAspect="1"/>
        </xdr:cNvPicPr>
      </xdr:nvPicPr>
      <xdr:blipFill>
        <a:blip r:embed="rId39"/>
        <a:stretch>
          <a:fillRect/>
        </a:stretch>
      </xdr:blipFill>
      <xdr:spPr>
        <a:xfrm>
          <a:off x="2964180" y="31003875"/>
          <a:ext cx="891540" cy="835025"/>
        </a:xfrm>
        <a:prstGeom prst="rect">
          <a:avLst/>
        </a:prstGeom>
      </xdr:spPr>
    </xdr:pic>
    <xdr:clientData/>
  </xdr:twoCellAnchor>
  <xdr:twoCellAnchor editAs="oneCell">
    <xdr:from>
      <xdr:col>2</xdr:col>
      <xdr:colOff>400050</xdr:colOff>
      <xdr:row>41</xdr:row>
      <xdr:rowOff>45341</xdr:rowOff>
    </xdr:from>
    <xdr:to>
      <xdr:col>2</xdr:col>
      <xdr:colOff>1189990</xdr:colOff>
      <xdr:row>41</xdr:row>
      <xdr:rowOff>761621</xdr:rowOff>
    </xdr:to>
    <xdr:pic>
      <xdr:nvPicPr>
        <xdr:cNvPr id="41" name="图片 40"/>
        <xdr:cNvPicPr>
          <a:picLocks noChangeAspect="1"/>
        </xdr:cNvPicPr>
      </xdr:nvPicPr>
      <xdr:blipFill>
        <a:blip r:embed="rId40"/>
        <a:stretch>
          <a:fillRect/>
        </a:stretch>
      </xdr:blipFill>
      <xdr:spPr>
        <a:xfrm>
          <a:off x="3017520" y="31944310"/>
          <a:ext cx="789940" cy="716280"/>
        </a:xfrm>
        <a:prstGeom prst="rect">
          <a:avLst/>
        </a:prstGeom>
      </xdr:spPr>
    </xdr:pic>
    <xdr:clientData/>
  </xdr:twoCellAnchor>
  <xdr:twoCellAnchor editAs="oneCell">
    <xdr:from>
      <xdr:col>2</xdr:col>
      <xdr:colOff>571500</xdr:colOff>
      <xdr:row>42</xdr:row>
      <xdr:rowOff>35670</xdr:rowOff>
    </xdr:from>
    <xdr:to>
      <xdr:col>2</xdr:col>
      <xdr:colOff>1057275</xdr:colOff>
      <xdr:row>42</xdr:row>
      <xdr:rowOff>954515</xdr:rowOff>
    </xdr:to>
    <xdr:pic>
      <xdr:nvPicPr>
        <xdr:cNvPr id="42" name="图片 41"/>
        <xdr:cNvPicPr>
          <a:picLocks noChangeAspect="1"/>
        </xdr:cNvPicPr>
      </xdr:nvPicPr>
      <xdr:blipFill>
        <a:blip r:embed="rId41"/>
        <a:stretch>
          <a:fillRect/>
        </a:stretch>
      </xdr:blipFill>
      <xdr:spPr>
        <a:xfrm>
          <a:off x="3188970" y="32753935"/>
          <a:ext cx="485775" cy="918845"/>
        </a:xfrm>
        <a:prstGeom prst="rect">
          <a:avLst/>
        </a:prstGeom>
      </xdr:spPr>
    </xdr:pic>
    <xdr:clientData/>
  </xdr:twoCellAnchor>
  <xdr:twoCellAnchor editAs="oneCell">
    <xdr:from>
      <xdr:col>2</xdr:col>
      <xdr:colOff>171450</xdr:colOff>
      <xdr:row>43</xdr:row>
      <xdr:rowOff>68611</xdr:rowOff>
    </xdr:from>
    <xdr:to>
      <xdr:col>2</xdr:col>
      <xdr:colOff>1409065</xdr:colOff>
      <xdr:row>43</xdr:row>
      <xdr:rowOff>828071</xdr:rowOff>
    </xdr:to>
    <xdr:pic>
      <xdr:nvPicPr>
        <xdr:cNvPr id="43" name="图片 42"/>
        <xdr:cNvPicPr>
          <a:picLocks noChangeAspect="1"/>
        </xdr:cNvPicPr>
      </xdr:nvPicPr>
      <xdr:blipFill>
        <a:blip r:embed="rId42"/>
        <a:stretch>
          <a:fillRect/>
        </a:stretch>
      </xdr:blipFill>
      <xdr:spPr>
        <a:xfrm>
          <a:off x="2788920" y="33748980"/>
          <a:ext cx="1237615" cy="759460"/>
        </a:xfrm>
        <a:prstGeom prst="rect">
          <a:avLst/>
        </a:prstGeom>
      </xdr:spPr>
    </xdr:pic>
    <xdr:clientData/>
  </xdr:twoCellAnchor>
  <xdr:twoCellAnchor editAs="oneCell">
    <xdr:from>
      <xdr:col>2</xdr:col>
      <xdr:colOff>380999</xdr:colOff>
      <xdr:row>44</xdr:row>
      <xdr:rowOff>25717</xdr:rowOff>
    </xdr:from>
    <xdr:to>
      <xdr:col>2</xdr:col>
      <xdr:colOff>1171574</xdr:colOff>
      <xdr:row>44</xdr:row>
      <xdr:rowOff>849947</xdr:rowOff>
    </xdr:to>
    <xdr:pic>
      <xdr:nvPicPr>
        <xdr:cNvPr id="44" name="图片 43"/>
        <xdr:cNvPicPr>
          <a:picLocks noChangeAspect="1"/>
        </xdr:cNvPicPr>
      </xdr:nvPicPr>
      <xdr:blipFill>
        <a:blip r:embed="rId43"/>
        <a:stretch>
          <a:fillRect/>
        </a:stretch>
      </xdr:blipFill>
      <xdr:spPr>
        <a:xfrm>
          <a:off x="2997835" y="34591625"/>
          <a:ext cx="790575" cy="824230"/>
        </a:xfrm>
        <a:prstGeom prst="rect">
          <a:avLst/>
        </a:prstGeom>
      </xdr:spPr>
    </xdr:pic>
    <xdr:clientData/>
  </xdr:twoCellAnchor>
  <xdr:twoCellAnchor editAs="oneCell">
    <xdr:from>
      <xdr:col>2</xdr:col>
      <xdr:colOff>409574</xdr:colOff>
      <xdr:row>45</xdr:row>
      <xdr:rowOff>42994</xdr:rowOff>
    </xdr:from>
    <xdr:to>
      <xdr:col>2</xdr:col>
      <xdr:colOff>1123949</xdr:colOff>
      <xdr:row>45</xdr:row>
      <xdr:rowOff>837379</xdr:rowOff>
    </xdr:to>
    <xdr:pic>
      <xdr:nvPicPr>
        <xdr:cNvPr id="45" name="图片 44"/>
        <xdr:cNvPicPr>
          <a:picLocks noChangeAspect="1"/>
        </xdr:cNvPicPr>
      </xdr:nvPicPr>
      <xdr:blipFill>
        <a:blip r:embed="rId44"/>
        <a:stretch>
          <a:fillRect/>
        </a:stretch>
      </xdr:blipFill>
      <xdr:spPr>
        <a:xfrm>
          <a:off x="3026410" y="35485070"/>
          <a:ext cx="714375" cy="794385"/>
        </a:xfrm>
        <a:prstGeom prst="rect">
          <a:avLst/>
        </a:prstGeom>
      </xdr:spPr>
    </xdr:pic>
    <xdr:clientData/>
  </xdr:twoCellAnchor>
  <xdr:twoCellAnchor editAs="oneCell">
    <xdr:from>
      <xdr:col>2</xdr:col>
      <xdr:colOff>438150</xdr:colOff>
      <xdr:row>46</xdr:row>
      <xdr:rowOff>65847</xdr:rowOff>
    </xdr:from>
    <xdr:to>
      <xdr:col>2</xdr:col>
      <xdr:colOff>1190625</xdr:colOff>
      <xdr:row>46</xdr:row>
      <xdr:rowOff>720532</xdr:rowOff>
    </xdr:to>
    <xdr:pic>
      <xdr:nvPicPr>
        <xdr:cNvPr id="46" name="图片 45"/>
        <xdr:cNvPicPr>
          <a:picLocks noChangeAspect="1"/>
        </xdr:cNvPicPr>
      </xdr:nvPicPr>
      <xdr:blipFill>
        <a:blip r:embed="rId45"/>
        <a:stretch>
          <a:fillRect/>
        </a:stretch>
      </xdr:blipFill>
      <xdr:spPr>
        <a:xfrm>
          <a:off x="3055620" y="36355655"/>
          <a:ext cx="752475" cy="654685"/>
        </a:xfrm>
        <a:prstGeom prst="rect">
          <a:avLst/>
        </a:prstGeom>
      </xdr:spPr>
    </xdr:pic>
    <xdr:clientData/>
  </xdr:twoCellAnchor>
  <xdr:twoCellAnchor editAs="oneCell">
    <xdr:from>
      <xdr:col>2</xdr:col>
      <xdr:colOff>514350</xdr:colOff>
      <xdr:row>49</xdr:row>
      <xdr:rowOff>51048</xdr:rowOff>
    </xdr:from>
    <xdr:to>
      <xdr:col>2</xdr:col>
      <xdr:colOff>1170940</xdr:colOff>
      <xdr:row>49</xdr:row>
      <xdr:rowOff>923538</xdr:rowOff>
    </xdr:to>
    <xdr:pic>
      <xdr:nvPicPr>
        <xdr:cNvPr id="47" name="图片 46"/>
        <xdr:cNvPicPr>
          <a:picLocks noChangeAspect="1"/>
        </xdr:cNvPicPr>
      </xdr:nvPicPr>
      <xdr:blipFill>
        <a:blip r:embed="rId46"/>
        <a:stretch>
          <a:fillRect/>
        </a:stretch>
      </xdr:blipFill>
      <xdr:spPr>
        <a:xfrm>
          <a:off x="3131820" y="39198550"/>
          <a:ext cx="656590" cy="872490"/>
        </a:xfrm>
        <a:prstGeom prst="rect">
          <a:avLst/>
        </a:prstGeom>
      </xdr:spPr>
    </xdr:pic>
    <xdr:clientData/>
  </xdr:twoCellAnchor>
  <xdr:twoCellAnchor editAs="oneCell">
    <xdr:from>
      <xdr:col>2</xdr:col>
      <xdr:colOff>409574</xdr:colOff>
      <xdr:row>50</xdr:row>
      <xdr:rowOff>55006</xdr:rowOff>
    </xdr:from>
    <xdr:to>
      <xdr:col>2</xdr:col>
      <xdr:colOff>1228724</xdr:colOff>
      <xdr:row>50</xdr:row>
      <xdr:rowOff>1047511</xdr:rowOff>
    </xdr:to>
    <xdr:pic>
      <xdr:nvPicPr>
        <xdr:cNvPr id="48" name="图片 47"/>
        <xdr:cNvPicPr>
          <a:picLocks noChangeAspect="1"/>
        </xdr:cNvPicPr>
      </xdr:nvPicPr>
      <xdr:blipFill>
        <a:blip r:embed="rId47"/>
        <a:stretch>
          <a:fillRect/>
        </a:stretch>
      </xdr:blipFill>
      <xdr:spPr>
        <a:xfrm>
          <a:off x="3026410" y="40173910"/>
          <a:ext cx="819150" cy="992505"/>
        </a:xfrm>
        <a:prstGeom prst="rect">
          <a:avLst/>
        </a:prstGeom>
      </xdr:spPr>
    </xdr:pic>
    <xdr:clientData/>
  </xdr:twoCellAnchor>
  <xdr:twoCellAnchor editAs="oneCell">
    <xdr:from>
      <xdr:col>2</xdr:col>
      <xdr:colOff>523875</xdr:colOff>
      <xdr:row>51</xdr:row>
      <xdr:rowOff>81322</xdr:rowOff>
    </xdr:from>
    <xdr:to>
      <xdr:col>2</xdr:col>
      <xdr:colOff>1161415</xdr:colOff>
      <xdr:row>51</xdr:row>
      <xdr:rowOff>694732</xdr:rowOff>
    </xdr:to>
    <xdr:pic>
      <xdr:nvPicPr>
        <xdr:cNvPr id="49" name="图片 48"/>
        <xdr:cNvPicPr>
          <a:picLocks noChangeAspect="1"/>
        </xdr:cNvPicPr>
      </xdr:nvPicPr>
      <xdr:blipFill>
        <a:blip r:embed="rId48"/>
        <a:stretch>
          <a:fillRect/>
        </a:stretch>
      </xdr:blipFill>
      <xdr:spPr>
        <a:xfrm>
          <a:off x="3141345" y="41286430"/>
          <a:ext cx="637540" cy="613410"/>
        </a:xfrm>
        <a:prstGeom prst="rect">
          <a:avLst/>
        </a:prstGeom>
      </xdr:spPr>
    </xdr:pic>
    <xdr:clientData/>
  </xdr:twoCellAnchor>
  <xdr:twoCellAnchor editAs="oneCell">
    <xdr:from>
      <xdr:col>2</xdr:col>
      <xdr:colOff>533399</xdr:colOff>
      <xdr:row>52</xdr:row>
      <xdr:rowOff>97078</xdr:rowOff>
    </xdr:from>
    <xdr:to>
      <xdr:col>2</xdr:col>
      <xdr:colOff>1181099</xdr:colOff>
      <xdr:row>52</xdr:row>
      <xdr:rowOff>742873</xdr:rowOff>
    </xdr:to>
    <xdr:pic>
      <xdr:nvPicPr>
        <xdr:cNvPr id="50" name="图片 49"/>
        <xdr:cNvPicPr>
          <a:picLocks noChangeAspect="1"/>
        </xdr:cNvPicPr>
      </xdr:nvPicPr>
      <xdr:blipFill>
        <a:blip r:embed="rId49"/>
        <a:stretch>
          <a:fillRect/>
        </a:stretch>
      </xdr:blipFill>
      <xdr:spPr>
        <a:xfrm>
          <a:off x="3150235" y="42073195"/>
          <a:ext cx="647700" cy="645795"/>
        </a:xfrm>
        <a:prstGeom prst="rect">
          <a:avLst/>
        </a:prstGeom>
      </xdr:spPr>
    </xdr:pic>
    <xdr:clientData/>
  </xdr:twoCellAnchor>
  <xdr:twoCellAnchor editAs="oneCell">
    <xdr:from>
      <xdr:col>2</xdr:col>
      <xdr:colOff>438149</xdr:colOff>
      <xdr:row>53</xdr:row>
      <xdr:rowOff>38099</xdr:rowOff>
    </xdr:from>
    <xdr:to>
      <xdr:col>2</xdr:col>
      <xdr:colOff>1304924</xdr:colOff>
      <xdr:row>53</xdr:row>
      <xdr:rowOff>904874</xdr:rowOff>
    </xdr:to>
    <xdr:pic>
      <xdr:nvPicPr>
        <xdr:cNvPr id="51" name="图片 50"/>
        <xdr:cNvPicPr>
          <a:picLocks noChangeAspect="1"/>
        </xdr:cNvPicPr>
      </xdr:nvPicPr>
      <xdr:blipFill>
        <a:blip r:embed="rId50"/>
        <a:stretch>
          <a:fillRect/>
        </a:stretch>
      </xdr:blipFill>
      <xdr:spPr>
        <a:xfrm>
          <a:off x="3054985" y="42814240"/>
          <a:ext cx="866775" cy="866775"/>
        </a:xfrm>
        <a:prstGeom prst="rect">
          <a:avLst/>
        </a:prstGeom>
      </xdr:spPr>
    </xdr:pic>
    <xdr:clientData/>
  </xdr:twoCellAnchor>
  <xdr:twoCellAnchor editAs="oneCell">
    <xdr:from>
      <xdr:col>2</xdr:col>
      <xdr:colOff>498174</xdr:colOff>
      <xdr:row>54</xdr:row>
      <xdr:rowOff>47625</xdr:rowOff>
    </xdr:from>
    <xdr:to>
      <xdr:col>2</xdr:col>
      <xdr:colOff>1199849</xdr:colOff>
      <xdr:row>54</xdr:row>
      <xdr:rowOff>1170940</xdr:rowOff>
    </xdr:to>
    <xdr:pic>
      <xdr:nvPicPr>
        <xdr:cNvPr id="52" name="图片 51"/>
        <xdr:cNvPicPr>
          <a:picLocks noChangeAspect="1"/>
        </xdr:cNvPicPr>
      </xdr:nvPicPr>
      <xdr:blipFill>
        <a:blip r:embed="rId51"/>
        <a:stretch>
          <a:fillRect/>
        </a:stretch>
      </xdr:blipFill>
      <xdr:spPr>
        <a:xfrm>
          <a:off x="3115310" y="43757850"/>
          <a:ext cx="701675" cy="1123315"/>
        </a:xfrm>
        <a:prstGeom prst="rect">
          <a:avLst/>
        </a:prstGeom>
      </xdr:spPr>
    </xdr:pic>
    <xdr:clientData/>
  </xdr:twoCellAnchor>
  <xdr:twoCellAnchor editAs="oneCell">
    <xdr:from>
      <xdr:col>2</xdr:col>
      <xdr:colOff>637762</xdr:colOff>
      <xdr:row>57</xdr:row>
      <xdr:rowOff>28574</xdr:rowOff>
    </xdr:from>
    <xdr:to>
      <xdr:col>2</xdr:col>
      <xdr:colOff>913987</xdr:colOff>
      <xdr:row>57</xdr:row>
      <xdr:rowOff>1162049</xdr:rowOff>
    </xdr:to>
    <xdr:pic>
      <xdr:nvPicPr>
        <xdr:cNvPr id="53" name="图片 52"/>
        <xdr:cNvPicPr>
          <a:picLocks noChangeAspect="1"/>
        </xdr:cNvPicPr>
      </xdr:nvPicPr>
      <xdr:blipFill>
        <a:blip r:embed="rId52"/>
        <a:stretch>
          <a:fillRect/>
        </a:stretch>
      </xdr:blipFill>
      <xdr:spPr>
        <a:xfrm>
          <a:off x="3255010" y="46909990"/>
          <a:ext cx="276225" cy="1133475"/>
        </a:xfrm>
        <a:prstGeom prst="rect">
          <a:avLst/>
        </a:prstGeom>
      </xdr:spPr>
    </xdr:pic>
    <xdr:clientData/>
  </xdr:twoCellAnchor>
  <xdr:twoCellAnchor editAs="oneCell">
    <xdr:from>
      <xdr:col>2</xdr:col>
      <xdr:colOff>285749</xdr:colOff>
      <xdr:row>58</xdr:row>
      <xdr:rowOff>45512</xdr:rowOff>
    </xdr:from>
    <xdr:to>
      <xdr:col>2</xdr:col>
      <xdr:colOff>1390649</xdr:colOff>
      <xdr:row>58</xdr:row>
      <xdr:rowOff>695117</xdr:rowOff>
    </xdr:to>
    <xdr:pic>
      <xdr:nvPicPr>
        <xdr:cNvPr id="54" name="图片 53"/>
        <xdr:cNvPicPr>
          <a:picLocks noChangeAspect="1"/>
        </xdr:cNvPicPr>
      </xdr:nvPicPr>
      <xdr:blipFill>
        <a:blip r:embed="rId53"/>
        <a:stretch>
          <a:fillRect/>
        </a:stretch>
      </xdr:blipFill>
      <xdr:spPr>
        <a:xfrm>
          <a:off x="2902585" y="48117760"/>
          <a:ext cx="1104900" cy="649605"/>
        </a:xfrm>
        <a:prstGeom prst="rect">
          <a:avLst/>
        </a:prstGeom>
      </xdr:spPr>
    </xdr:pic>
    <xdr:clientData/>
  </xdr:twoCellAnchor>
  <xdr:twoCellAnchor editAs="oneCell">
    <xdr:from>
      <xdr:col>2</xdr:col>
      <xdr:colOff>295274</xdr:colOff>
      <xdr:row>59</xdr:row>
      <xdr:rowOff>50465</xdr:rowOff>
    </xdr:from>
    <xdr:to>
      <xdr:col>3</xdr:col>
      <xdr:colOff>634</xdr:colOff>
      <xdr:row>59</xdr:row>
      <xdr:rowOff>837865</xdr:rowOff>
    </xdr:to>
    <xdr:pic>
      <xdr:nvPicPr>
        <xdr:cNvPr id="55" name="图片 54"/>
        <xdr:cNvPicPr>
          <a:picLocks noChangeAspect="1"/>
        </xdr:cNvPicPr>
      </xdr:nvPicPr>
      <xdr:blipFill>
        <a:blip r:embed="rId54"/>
        <a:stretch>
          <a:fillRect/>
        </a:stretch>
      </xdr:blipFill>
      <xdr:spPr>
        <a:xfrm>
          <a:off x="2912110" y="48827690"/>
          <a:ext cx="1151255" cy="787400"/>
        </a:xfrm>
        <a:prstGeom prst="rect">
          <a:avLst/>
        </a:prstGeom>
      </xdr:spPr>
    </xdr:pic>
    <xdr:clientData/>
  </xdr:twoCellAnchor>
  <xdr:twoCellAnchor editAs="oneCell">
    <xdr:from>
      <xdr:col>2</xdr:col>
      <xdr:colOff>447675</xdr:colOff>
      <xdr:row>60</xdr:row>
      <xdr:rowOff>73161</xdr:rowOff>
    </xdr:from>
    <xdr:to>
      <xdr:col>2</xdr:col>
      <xdr:colOff>1285240</xdr:colOff>
      <xdr:row>60</xdr:row>
      <xdr:rowOff>666251</xdr:rowOff>
    </xdr:to>
    <xdr:pic>
      <xdr:nvPicPr>
        <xdr:cNvPr id="56" name="图片 55"/>
        <xdr:cNvPicPr>
          <a:picLocks noChangeAspect="1"/>
        </xdr:cNvPicPr>
      </xdr:nvPicPr>
      <xdr:blipFill>
        <a:blip r:embed="rId55"/>
        <a:stretch>
          <a:fillRect/>
        </a:stretch>
      </xdr:blipFill>
      <xdr:spPr>
        <a:xfrm>
          <a:off x="3065145" y="49736375"/>
          <a:ext cx="837565" cy="593090"/>
        </a:xfrm>
        <a:prstGeom prst="rect">
          <a:avLst/>
        </a:prstGeom>
      </xdr:spPr>
    </xdr:pic>
    <xdr:clientData/>
  </xdr:twoCellAnchor>
  <xdr:twoCellAnchor editAs="oneCell">
    <xdr:from>
      <xdr:col>2</xdr:col>
      <xdr:colOff>438149</xdr:colOff>
      <xdr:row>61</xdr:row>
      <xdr:rowOff>80738</xdr:rowOff>
    </xdr:from>
    <xdr:to>
      <xdr:col>2</xdr:col>
      <xdr:colOff>1266824</xdr:colOff>
      <xdr:row>61</xdr:row>
      <xdr:rowOff>1256758</xdr:rowOff>
    </xdr:to>
    <xdr:pic>
      <xdr:nvPicPr>
        <xdr:cNvPr id="57" name="图片 56"/>
        <xdr:cNvPicPr>
          <a:picLocks noChangeAspect="1"/>
        </xdr:cNvPicPr>
      </xdr:nvPicPr>
      <xdr:blipFill>
        <a:blip r:embed="rId56"/>
        <a:stretch>
          <a:fillRect/>
        </a:stretch>
      </xdr:blipFill>
      <xdr:spPr>
        <a:xfrm>
          <a:off x="3054985" y="50486945"/>
          <a:ext cx="828675" cy="1176020"/>
        </a:xfrm>
        <a:prstGeom prst="rect">
          <a:avLst/>
        </a:prstGeom>
      </xdr:spPr>
    </xdr:pic>
    <xdr:clientData/>
  </xdr:twoCellAnchor>
  <xdr:twoCellAnchor editAs="oneCell">
    <xdr:from>
      <xdr:col>2</xdr:col>
      <xdr:colOff>409575</xdr:colOff>
      <xdr:row>62</xdr:row>
      <xdr:rowOff>61344</xdr:rowOff>
    </xdr:from>
    <xdr:to>
      <xdr:col>2</xdr:col>
      <xdr:colOff>1390015</xdr:colOff>
      <xdr:row>62</xdr:row>
      <xdr:rowOff>695074</xdr:rowOff>
    </xdr:to>
    <xdr:pic>
      <xdr:nvPicPr>
        <xdr:cNvPr id="58" name="图片 57"/>
        <xdr:cNvPicPr>
          <a:picLocks noChangeAspect="1"/>
        </xdr:cNvPicPr>
      </xdr:nvPicPr>
      <xdr:blipFill>
        <a:blip r:embed="rId57"/>
        <a:stretch>
          <a:fillRect/>
        </a:stretch>
      </xdr:blipFill>
      <xdr:spPr>
        <a:xfrm>
          <a:off x="3027045" y="51753135"/>
          <a:ext cx="980440" cy="633730"/>
        </a:xfrm>
        <a:prstGeom prst="rect">
          <a:avLst/>
        </a:prstGeom>
      </xdr:spPr>
    </xdr:pic>
    <xdr:clientData/>
  </xdr:twoCellAnchor>
  <xdr:twoCellAnchor editAs="oneCell">
    <xdr:from>
      <xdr:col>2</xdr:col>
      <xdr:colOff>640277</xdr:colOff>
      <xdr:row>63</xdr:row>
      <xdr:rowOff>47625</xdr:rowOff>
    </xdr:from>
    <xdr:to>
      <xdr:col>2</xdr:col>
      <xdr:colOff>1143197</xdr:colOff>
      <xdr:row>63</xdr:row>
      <xdr:rowOff>871220</xdr:rowOff>
    </xdr:to>
    <xdr:pic>
      <xdr:nvPicPr>
        <xdr:cNvPr id="59" name="图片 58"/>
        <xdr:cNvPicPr>
          <a:picLocks noChangeAspect="1"/>
        </xdr:cNvPicPr>
      </xdr:nvPicPr>
      <xdr:blipFill>
        <a:blip r:embed="rId58"/>
        <a:stretch>
          <a:fillRect/>
        </a:stretch>
      </xdr:blipFill>
      <xdr:spPr>
        <a:xfrm>
          <a:off x="3257550" y="52492275"/>
          <a:ext cx="502920" cy="823595"/>
        </a:xfrm>
        <a:prstGeom prst="rect">
          <a:avLst/>
        </a:prstGeom>
      </xdr:spPr>
    </xdr:pic>
    <xdr:clientData/>
  </xdr:twoCellAnchor>
  <xdr:twoCellAnchor editAs="oneCell">
    <xdr:from>
      <xdr:col>2</xdr:col>
      <xdr:colOff>426319</xdr:colOff>
      <xdr:row>64</xdr:row>
      <xdr:rowOff>47625</xdr:rowOff>
    </xdr:from>
    <xdr:to>
      <xdr:col>2</xdr:col>
      <xdr:colOff>1323574</xdr:colOff>
      <xdr:row>64</xdr:row>
      <xdr:rowOff>1075690</xdr:rowOff>
    </xdr:to>
    <xdr:pic>
      <xdr:nvPicPr>
        <xdr:cNvPr id="60" name="图片 59"/>
        <xdr:cNvPicPr>
          <a:picLocks noChangeAspect="1"/>
        </xdr:cNvPicPr>
      </xdr:nvPicPr>
      <xdr:blipFill>
        <a:blip r:embed="rId59"/>
        <a:stretch>
          <a:fillRect/>
        </a:stretch>
      </xdr:blipFill>
      <xdr:spPr>
        <a:xfrm>
          <a:off x="3043555" y="53406675"/>
          <a:ext cx="897255" cy="1028065"/>
        </a:xfrm>
        <a:prstGeom prst="rect">
          <a:avLst/>
        </a:prstGeom>
      </xdr:spPr>
    </xdr:pic>
    <xdr:clientData/>
  </xdr:twoCellAnchor>
  <xdr:twoCellAnchor editAs="oneCell">
    <xdr:from>
      <xdr:col>2</xdr:col>
      <xdr:colOff>447674</xdr:colOff>
      <xdr:row>65</xdr:row>
      <xdr:rowOff>65087</xdr:rowOff>
    </xdr:from>
    <xdr:to>
      <xdr:col>2</xdr:col>
      <xdr:colOff>1391919</xdr:colOff>
      <xdr:row>65</xdr:row>
      <xdr:rowOff>809942</xdr:rowOff>
    </xdr:to>
    <xdr:pic>
      <xdr:nvPicPr>
        <xdr:cNvPr id="61" name="图片 60"/>
        <xdr:cNvPicPr>
          <a:picLocks noChangeAspect="1"/>
        </xdr:cNvPicPr>
      </xdr:nvPicPr>
      <xdr:blipFill>
        <a:blip r:embed="rId60"/>
        <a:stretch>
          <a:fillRect/>
        </a:stretch>
      </xdr:blipFill>
      <xdr:spPr>
        <a:xfrm>
          <a:off x="3064510" y="54576345"/>
          <a:ext cx="944245" cy="744855"/>
        </a:xfrm>
        <a:prstGeom prst="rect">
          <a:avLst/>
        </a:prstGeom>
      </xdr:spPr>
    </xdr:pic>
    <xdr:clientData/>
  </xdr:twoCellAnchor>
  <xdr:oneCellAnchor>
    <xdr:from>
      <xdr:col>2</xdr:col>
      <xdr:colOff>323850</xdr:colOff>
      <xdr:row>47</xdr:row>
      <xdr:rowOff>156486</xdr:rowOff>
    </xdr:from>
    <xdr:ext cx="1085506" cy="833849"/>
    <xdr:pic>
      <xdr:nvPicPr>
        <xdr:cNvPr id="62" name="图片 61"/>
        <xdr:cNvPicPr>
          <a:picLocks noChangeAspect="1"/>
        </xdr:cNvPicPr>
      </xdr:nvPicPr>
      <xdr:blipFill>
        <a:blip r:embed="rId61"/>
        <a:stretch>
          <a:fillRect/>
        </a:stretch>
      </xdr:blipFill>
      <xdr:spPr>
        <a:xfrm>
          <a:off x="2941320" y="37246560"/>
          <a:ext cx="1085215" cy="833755"/>
        </a:xfrm>
        <a:prstGeom prst="rect">
          <a:avLst/>
        </a:prstGeom>
      </xdr:spPr>
    </xdr:pic>
    <xdr:clientData/>
  </xdr:oneCellAnchor>
  <xdr:oneCellAnchor>
    <xdr:from>
      <xdr:col>2</xdr:col>
      <xdr:colOff>476250</xdr:colOff>
      <xdr:row>55</xdr:row>
      <xdr:rowOff>38519</xdr:rowOff>
    </xdr:from>
    <xdr:ext cx="771525" cy="873523"/>
    <xdr:pic>
      <xdr:nvPicPr>
        <xdr:cNvPr id="63" name="图片 62"/>
        <xdr:cNvPicPr>
          <a:picLocks noChangeAspect="1"/>
        </xdr:cNvPicPr>
      </xdr:nvPicPr>
      <xdr:blipFill>
        <a:blip r:embed="rId62"/>
        <a:stretch>
          <a:fillRect/>
        </a:stretch>
      </xdr:blipFill>
      <xdr:spPr>
        <a:xfrm>
          <a:off x="3093720" y="44967525"/>
          <a:ext cx="771525" cy="873760"/>
        </a:xfrm>
        <a:prstGeom prst="rect">
          <a:avLst/>
        </a:prstGeom>
      </xdr:spPr>
    </xdr:pic>
    <xdr:clientData/>
  </xdr:oneCellAnchor>
  <xdr:oneCellAnchor>
    <xdr:from>
      <xdr:col>2</xdr:col>
      <xdr:colOff>533399</xdr:colOff>
      <xdr:row>48</xdr:row>
      <xdr:rowOff>35257</xdr:rowOff>
    </xdr:from>
    <xdr:ext cx="561735" cy="821642"/>
    <xdr:pic>
      <xdr:nvPicPr>
        <xdr:cNvPr id="64" name="图片 63"/>
        <xdr:cNvPicPr>
          <a:picLocks noChangeAspect="1"/>
        </xdr:cNvPicPr>
      </xdr:nvPicPr>
      <xdr:blipFill>
        <a:blip r:embed="rId63"/>
        <a:stretch>
          <a:fillRect/>
        </a:stretch>
      </xdr:blipFill>
      <xdr:spPr>
        <a:xfrm>
          <a:off x="3150235" y="38277800"/>
          <a:ext cx="561975" cy="821690"/>
        </a:xfrm>
        <a:prstGeom prst="rect">
          <a:avLst/>
        </a:prstGeom>
      </xdr:spPr>
    </xdr:pic>
    <xdr:clientData/>
  </xdr:oneCellAnchor>
  <xdr:oneCellAnchor>
    <xdr:from>
      <xdr:col>2</xdr:col>
      <xdr:colOff>133350</xdr:colOff>
      <xdr:row>56</xdr:row>
      <xdr:rowOff>241414</xdr:rowOff>
    </xdr:from>
    <xdr:ext cx="1590074" cy="548954"/>
    <xdr:pic>
      <xdr:nvPicPr>
        <xdr:cNvPr id="65" name="图片 64"/>
        <xdr:cNvPicPr>
          <a:picLocks noChangeAspect="1"/>
        </xdr:cNvPicPr>
      </xdr:nvPicPr>
      <xdr:blipFill>
        <a:blip r:embed="rId64"/>
        <a:stretch>
          <a:fillRect/>
        </a:stretch>
      </xdr:blipFill>
      <xdr:spPr>
        <a:xfrm>
          <a:off x="2750820" y="46123225"/>
          <a:ext cx="1590040" cy="54864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ARED\FORMS\RND\RNDFOR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URU\5%20SUPRISE\&#36855;&#20320;&#39135;&#29289;&#31995;&#21015;%20#77262\&#20869;&#37096;&#25253;&#20215;\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MC\&#27880;&#22609;&#36164;&#26009;Hannah\&#20116;&#37329;&#20214;&#36164;&#26009;\2020&#24180;\&#20116;&#37329;&#25187;&#25968;&#34920;%202019-4-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istrator\AppData\Roaming\Foxmail7\Temp-5812-20231228081350\Attach\MA-RR-1029(Mini%20Brands%20Mini%20Home%2077555%20Material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orm-003"/>
      <sheetName val="Form-004"/>
      <sheetName val="Sheet2"/>
      <sheetName val="Sheet3"/>
      <sheetName val="Form_003"/>
      <sheetName val="COG&amp;Quote-asst"/>
      <sheetName val="COST"/>
      <sheetName val="StandardP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put notes"/>
      <sheetName val="Photo"/>
      <sheetName val="Q-P4025(5K)"/>
      <sheetName val="CQS Code(rev 38)"/>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基础表"/>
      <sheetName val="TTRDQQT"/>
      <sheetName val="MQKVOTOHA"/>
      <sheetName val="OVNQMQPRR"/>
      <sheetName val="RRJJYNMTX"/>
      <sheetName val="NTMTYJNVY"/>
      <sheetName val="NNCTPJNBZ"/>
      <sheetName val="YYNLZMRMC"/>
      <sheetName val="SRMTSTQTY"/>
      <sheetName val="RNQSLRQSN"/>
      <sheetName val="DNPPMPJPQV"/>
      <sheetName val="SOOJMNFYQM"/>
      <sheetName val="SOLJTAYMCN"/>
      <sheetName val="MPNNPTNSSN"/>
      <sheetName val="PSOIOKSLMY"/>
      <sheetName val="EPXSRQMVQJ"/>
      <sheetName val="RLDQRRKTOX"/>
      <sheetName val="RVYTVYLOMP"/>
      <sheetName val="YQHYJCZSYO"/>
      <sheetName val="RJHOETVROI"/>
      <sheetName val="POBYCLKELP"/>
      <sheetName val="SXLNPSDSQN"/>
      <sheetName val="ROJLTYRITL"/>
      <sheetName val="RRNTSVFMRM"/>
      <sheetName val="WYPSVNMOBI"/>
      <sheetName val="MNIYSSXJJO"/>
      <sheetName val="LTBFYSRILJ"/>
      <sheetName val="EVPYRSYJOH"/>
      <sheetName val="SNMORINPSP"/>
      <sheetName val="LHSWPNEBAJ"/>
      <sheetName val="LPQTRYMSLO"/>
      <sheetName val="NJMOYRXYWY"/>
      <sheetName val="FYYMTQOPLO"/>
      <sheetName val="RPATRMTYVP"/>
      <sheetName val="JLJLNROSEE"/>
      <sheetName val="PWSVQYORRM"/>
      <sheetName val="BRSNIVYYJM"/>
      <sheetName val="OTZVSBPHFQ"/>
      <sheetName val="JSYMJLTPQP"/>
      <sheetName val="SSRFYXJNYO"/>
      <sheetName val="BQJJRTQFVL"/>
      <sheetName val="MYOPNINFDZ"/>
      <sheetName val="OPRYZBWLTT"/>
      <sheetName val="VLESVRPVPW"/>
      <sheetName val="XQWOKQQYYM"/>
      <sheetName val="QYQRVEIOTX"/>
      <sheetName val="HOZPSRSZDI"/>
      <sheetName val="QBXQQTTZNR"/>
      <sheetName val="CQNMRODTJR"/>
      <sheetName val="NJVORROYQX"/>
      <sheetName val="QHNKSJANQZ"/>
      <sheetName val="PJOQJPPIMT"/>
      <sheetName val="HOPYNMCYZJ"/>
      <sheetName val="EJPOMPYMHP"/>
      <sheetName val="PAHPLNTJTN"/>
      <sheetName val="BJPDLPONOY"/>
      <sheetName val="QJJORHRHOR"/>
      <sheetName val="QSTHBWRPXN"/>
      <sheetName val="JPJMLORKDT"/>
      <sheetName val="WPLNMZHYYL"/>
      <sheetName val="HJYYYIYBZO"/>
      <sheetName val="EVZMOQRQJL"/>
      <sheetName val="BOMYRXVOTP"/>
      <sheetName val="VSPJEQYJQX"/>
      <sheetName val="XZZMIQIYMM"/>
      <sheetName val="XNDTNRVPRR"/>
      <sheetName val="WQNYQRPQQT"/>
      <sheetName val="TITADJYNST"/>
      <sheetName val="BMZFYPMOOJ"/>
      <sheetName val="LNWJPEZSRV"/>
      <sheetName val="POLVJPQLQL"/>
      <sheetName val="MYYLPEKNNC"/>
      <sheetName val="HJMNOLMNME"/>
      <sheetName val="NHBYPSYNTO"/>
      <sheetName val="MQQZWRWSTP"/>
      <sheetName val="HVSZONMRSY"/>
      <sheetName val="LVRKVMATQI"/>
      <sheetName val="RRQLIBVZNH"/>
      <sheetName val="MPYOSPSPEV"/>
      <sheetName val="REIOYNIXVQ"/>
      <sheetName val="ORRXQTRSRY"/>
      <sheetName val="RAQOLNOKHH"/>
      <sheetName val="YPNSYOPTMJ"/>
      <sheetName val="OHRMBRORQT"/>
      <sheetName val="JOONQVLEJV"/>
      <sheetName val="OYINBOPJNT"/>
      <sheetName val="JRLYPSSOET"/>
      <sheetName val="SYLXHMTTVR"/>
      <sheetName val="SOSVMJRSNY"/>
      <sheetName val="IESROVOOSI"/>
      <sheetName val="gxxUn472fK"/>
      <sheetName val="LYOTOVLPIY"/>
      <sheetName val="VOTNRAYSOL"/>
      <sheetName val="SVLKOYZYOE"/>
      <sheetName val="IRJJTEJSNZ"/>
      <sheetName val="NTSXNSOPRS"/>
      <sheetName val="QRDMQMSWPY"/>
      <sheetName val="DNZQEJENYP"/>
      <sheetName val="JNYTMQOPXP"/>
      <sheetName val="YZYRNYLTRD"/>
      <sheetName val="TYLPBYWZNTL"/>
      <sheetName val="PXXDQPJCONR"/>
      <sheetName val="IQLLLOYTJOY"/>
      <sheetName val="QYRPJYZOSHX"/>
      <sheetName val="JTHYOEXREOC"/>
      <sheetName val="YNSOPZSNJCT"/>
      <sheetName val="WQTMYWNEIOY"/>
      <sheetName val="XDQRMLOJSPZ"/>
      <sheetName val="JRSPJIQQNYJ"/>
      <sheetName val="ONOJYYQEOZS"/>
      <sheetName val="SCMVWOYYYYQ"/>
      <sheetName val="YNTYTMYENHE"/>
      <sheetName val="OSTPSVQBRTK"/>
      <sheetName val="HQNPYTEQTLR"/>
      <sheetName val="QIHRSQQRKKV"/>
      <sheetName val="XSTSRPYQMTS"/>
      <sheetName val="PZONMNSQJVD"/>
      <sheetName val="QZMRYRSEWEO"/>
      <sheetName val="DPHYQPWROQM"/>
      <sheetName val="VPTWPDKOOWO"/>
      <sheetName val="RKPRRRLXXRO"/>
      <sheetName val="SBHROTSYYOW"/>
      <sheetName val="OMMOLTCMITQ"/>
      <sheetName val="WCQEPXSJSFN"/>
      <sheetName val="IHYWPTORXQY"/>
      <sheetName val="VZXOTMTPMMY"/>
      <sheetName val="SLTTCTOTRJJ"/>
      <sheetName val="DONYBNKQYKN"/>
      <sheetName val="MSLPWZKOPPK"/>
      <sheetName val="XVEQOSNNYJR"/>
      <sheetName val="QZWJMCRQCPW"/>
      <sheetName val="RYPMJRNTTRT"/>
      <sheetName val="VNYNSYSYXQW"/>
      <sheetName val="QLMSWQTORMP"/>
      <sheetName val="WRBVOTNNPYS"/>
      <sheetName val="RYXFQENTNDO"/>
      <sheetName val="SYXNTTMVIEN"/>
      <sheetName val="ASOQSNRXSJR"/>
      <sheetName val="NROVMNMMVSR"/>
      <sheetName val="工厂调料"/>
      <sheetName val="SMT 多发数1"/>
      <sheetName val="Sheet1"/>
      <sheetName val="欠料 (2)"/>
      <sheetName val="周欠料表"/>
      <sheetName val="供应商库存"/>
      <sheetName val="Sheet8"/>
      <sheetName val="排期"/>
      <sheetName val="未交"/>
      <sheetName val="Sheet9"/>
      <sheetName val="下单记录"/>
      <sheetName val="Sheet4"/>
      <sheetName val="Sheet12"/>
      <sheetName val="Sheet5"/>
      <sheetName val="排期2"/>
      <sheetName val="Sheet3"/>
      <sheetName val="Sheet6"/>
      <sheetName val="Sheet7"/>
      <sheetName val="Sheet2"/>
      <sheetName val="Sheet10"/>
      <sheetName val="Sheet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MA Application"/>
      <sheetName val="Capsule Ratio"/>
    </sheetNames>
    <sheetDataSet>
      <sheetData sheetId="0"/>
      <sheetData sheetId="1">
        <row r="53">
          <cell r="F53">
            <v>0.012727273</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C65555"/>
  <sheetViews>
    <sheetView zoomScale="55" zoomScaleNormal="55" workbookViewId="0">
      <pane xSplit="11" ySplit="3" topLeftCell="AE4" activePane="bottomRight" state="frozen"/>
      <selection/>
      <selection pane="topRight"/>
      <selection pane="bottomLeft"/>
      <selection pane="bottomRight" activeCell="H677" sqref="H677"/>
    </sheetView>
  </sheetViews>
  <sheetFormatPr defaultColWidth="9" defaultRowHeight="15.75"/>
  <cols>
    <col min="1" max="1" width="15.075" style="1424" customWidth="1"/>
    <col min="2" max="2" width="16.2583333333333" style="1" customWidth="1"/>
    <col min="3" max="3" width="7.425" style="1" customWidth="1"/>
    <col min="4" max="4" width="14.6833333333333" style="7" customWidth="1"/>
    <col min="5" max="5" width="12.2916666666667" style="1" customWidth="1"/>
    <col min="6" max="6" width="13.65" style="1" customWidth="1"/>
    <col min="7" max="7" width="16.0666666666667" style="7" customWidth="1"/>
    <col min="8" max="8" width="15.35" style="1" customWidth="1"/>
    <col min="9" max="9" width="13.2833333333333" style="7" customWidth="1"/>
    <col min="10" max="10" width="7" style="7" customWidth="1"/>
    <col min="11" max="11" width="6.875" style="7" customWidth="1"/>
    <col min="12" max="12" width="9.20833333333333" style="7" customWidth="1"/>
    <col min="13" max="13" width="15.625" style="7" customWidth="1"/>
    <col min="14" max="14" width="15.4166666666667" style="7" customWidth="1"/>
    <col min="15" max="15" width="12.125" style="1425" customWidth="1"/>
    <col min="16" max="16" width="11.9" style="1" customWidth="1"/>
    <col min="17" max="17" width="12" style="1" customWidth="1"/>
    <col min="18" max="19" width="10" style="7" customWidth="1"/>
    <col min="20" max="20" width="14.8" style="1425" customWidth="1"/>
    <col min="21" max="21" width="27.675" style="1426" customWidth="1"/>
    <col min="22" max="22" width="11.6083333333333" style="7" customWidth="1"/>
    <col min="23" max="23" width="11.375" style="7" customWidth="1"/>
    <col min="24" max="24" width="14.6" style="1427" customWidth="1"/>
    <col min="25" max="25" width="12.1416666666667" style="1428" customWidth="1"/>
    <col min="26" max="26" width="14.8333333333333" style="1428" customWidth="1"/>
    <col min="27" max="27" width="9.71666666666667" style="1428" customWidth="1"/>
    <col min="28" max="28" width="13.3083333333333" style="1428" customWidth="1"/>
    <col min="29" max="29" width="8.95833333333333" style="1429" customWidth="1"/>
    <col min="30" max="30" width="10.1416666666667" style="1428" customWidth="1"/>
    <col min="31" max="33" width="9.45833333333333" style="1428" customWidth="1"/>
    <col min="34" max="35" width="10.35" style="1428" customWidth="1"/>
    <col min="36" max="36" width="9.25" style="1" customWidth="1"/>
    <col min="37" max="37" width="8.275" style="1430" customWidth="1"/>
    <col min="38" max="41" width="8.275" style="1" customWidth="1"/>
    <col min="42" max="52" width="9" style="1" customWidth="1"/>
    <col min="53" max="72" width="9.375" style="1431" customWidth="1"/>
    <col min="73" max="73" width="10.75" style="1431" customWidth="1"/>
    <col min="74" max="81" width="9" style="7"/>
    <col min="82" max="16384" width="9" style="437"/>
  </cols>
  <sheetData>
    <row r="1" s="1417" customFormat="1" ht="30" customHeight="1" spans="1:81">
      <c r="A1" s="1432" t="s">
        <v>0</v>
      </c>
      <c r="B1" s="1432"/>
      <c r="C1" s="1433"/>
      <c r="D1" s="1434"/>
      <c r="E1" s="1432"/>
      <c r="F1" s="1435" t="s">
        <v>1</v>
      </c>
      <c r="G1" s="1432"/>
      <c r="H1" s="1432"/>
      <c r="I1" s="1432"/>
      <c r="J1" s="1436"/>
      <c r="K1" s="1436"/>
      <c r="L1" s="1436"/>
      <c r="M1" s="1436"/>
      <c r="N1" s="1436"/>
      <c r="O1" s="1437"/>
      <c r="P1" s="1433"/>
      <c r="Q1" s="1433"/>
      <c r="R1" s="1436"/>
      <c r="S1" s="1436"/>
      <c r="T1" s="1438"/>
      <c r="U1" s="1439"/>
      <c r="V1" s="1432"/>
      <c r="W1" s="1436"/>
      <c r="X1" s="1436"/>
      <c r="Y1" s="1437"/>
      <c r="Z1" s="1440"/>
      <c r="AA1" s="1440"/>
      <c r="AB1" s="1437"/>
      <c r="AC1" s="1441"/>
      <c r="AD1" s="1438"/>
      <c r="AE1" s="1438"/>
      <c r="AF1" s="1438"/>
      <c r="AG1" s="1442" t="s">
        <v>2</v>
      </c>
      <c r="AH1" s="1438"/>
      <c r="AI1" s="1438"/>
      <c r="AJ1" s="1433"/>
      <c r="AK1" s="1443"/>
      <c r="AL1" s="1443"/>
      <c r="AM1" s="1443"/>
      <c r="AN1" s="1443"/>
      <c r="AO1" s="1443"/>
      <c r="AP1" s="1443"/>
      <c r="AQ1" s="1443"/>
      <c r="AR1" s="1443"/>
      <c r="AS1" s="1443"/>
      <c r="AT1" s="1443"/>
      <c r="AU1" s="1443"/>
      <c r="AV1" s="1443"/>
      <c r="AW1" s="1443"/>
      <c r="AX1" s="1443"/>
      <c r="AY1" s="1443"/>
      <c r="AZ1" s="1443"/>
      <c r="BA1" s="1444"/>
      <c r="BB1" s="1444"/>
      <c r="BC1" s="1444"/>
      <c r="BD1" s="1444"/>
      <c r="BE1" s="1444"/>
      <c r="BF1" s="1444"/>
      <c r="BG1" s="1444"/>
      <c r="BH1" s="1444"/>
      <c r="BI1" s="1444"/>
      <c r="BJ1" s="1444"/>
      <c r="BK1" s="1444"/>
      <c r="BL1" s="1444"/>
      <c r="BM1" s="1444"/>
      <c r="BN1" s="1444"/>
      <c r="BO1" s="1444"/>
      <c r="BP1" s="1444"/>
      <c r="BQ1" s="1444"/>
      <c r="BR1" s="1444"/>
      <c r="BS1" s="1444"/>
      <c r="BT1" s="1444"/>
      <c r="BU1" s="1431"/>
      <c r="BV1" s="7"/>
      <c r="BW1" s="7"/>
      <c r="BX1" s="7"/>
      <c r="BY1" s="7"/>
      <c r="BZ1" s="7"/>
      <c r="CA1" s="7"/>
      <c r="CB1" s="7"/>
      <c r="CC1" s="7"/>
    </row>
    <row r="2" s="1418" customFormat="1" ht="24.95" customHeight="1" spans="1:81">
      <c r="A2" s="1445"/>
      <c r="B2" s="1445"/>
      <c r="C2" s="1446"/>
      <c r="D2" s="1447"/>
      <c r="E2" s="1448"/>
      <c r="F2" s="1449"/>
      <c r="G2" s="1450"/>
      <c r="H2" s="1450"/>
      <c r="I2" s="1450"/>
      <c r="J2" s="1451"/>
      <c r="K2" s="1451"/>
      <c r="L2" s="1451"/>
      <c r="M2" s="1451"/>
      <c r="N2" s="1451"/>
      <c r="O2" s="1452"/>
      <c r="P2" s="1446"/>
      <c r="Q2" s="1446"/>
      <c r="R2" s="1451"/>
      <c r="S2" s="1451"/>
      <c r="T2" s="1452"/>
      <c r="U2" s="1453"/>
      <c r="V2" s="1448"/>
      <c r="W2" s="1451"/>
      <c r="X2" s="1454"/>
      <c r="Y2" s="1455"/>
      <c r="Z2" s="1455"/>
      <c r="AA2" s="1455"/>
      <c r="AB2" s="1455"/>
      <c r="AC2" s="1456"/>
      <c r="AD2" s="1455"/>
      <c r="AE2" s="1455"/>
      <c r="AF2" s="1455"/>
      <c r="AG2" s="1455"/>
      <c r="AH2" s="1455"/>
      <c r="AI2" s="1455"/>
      <c r="AJ2" s="1457" t="s">
        <v>3</v>
      </c>
      <c r="AK2" s="1457"/>
      <c r="AL2" s="1457"/>
      <c r="AM2" s="1457"/>
      <c r="AN2" s="1457"/>
      <c r="AO2" s="1457"/>
      <c r="AP2" s="1457"/>
      <c r="AQ2" s="1457">
        <v>134013</v>
      </c>
      <c r="AR2" s="1457"/>
      <c r="AS2" s="1457" t="s">
        <v>4</v>
      </c>
      <c r="AT2" s="1457"/>
      <c r="AU2" s="1457"/>
      <c r="AV2" s="1457"/>
      <c r="AW2" s="1457"/>
      <c r="AX2" s="1457"/>
      <c r="AY2" s="1457" t="s">
        <v>5</v>
      </c>
      <c r="AZ2" s="1457" t="s">
        <v>5</v>
      </c>
      <c r="BA2" s="1458" t="s">
        <v>6</v>
      </c>
      <c r="BB2" s="1458" t="s">
        <v>7</v>
      </c>
      <c r="BC2" s="1458" t="s">
        <v>8</v>
      </c>
      <c r="BD2" s="1458"/>
      <c r="BE2" s="1458"/>
      <c r="BF2" s="1458" t="s">
        <v>9</v>
      </c>
      <c r="BG2" s="1458"/>
      <c r="BH2" s="1458"/>
      <c r="BI2" s="1458" t="s">
        <v>10</v>
      </c>
      <c r="BJ2" s="1458" t="s">
        <v>11</v>
      </c>
      <c r="BK2" s="1459" t="s">
        <v>12</v>
      </c>
      <c r="BL2" s="1460" t="s">
        <v>13</v>
      </c>
      <c r="BM2" s="1460" t="s">
        <v>14</v>
      </c>
      <c r="BN2" s="1460" t="s">
        <v>13</v>
      </c>
      <c r="BO2" s="1461" t="s">
        <v>15</v>
      </c>
      <c r="BP2" s="1460"/>
      <c r="BQ2" s="1460"/>
      <c r="BR2" s="1461" t="s">
        <v>16</v>
      </c>
      <c r="BS2" s="1460"/>
      <c r="BT2" s="1460"/>
      <c r="BU2" s="1417"/>
      <c r="BV2" s="7"/>
      <c r="BW2" s="7"/>
      <c r="BX2" s="7"/>
      <c r="BY2" s="7"/>
      <c r="BZ2" s="7"/>
      <c r="CA2" s="7"/>
      <c r="CB2" s="7"/>
      <c r="CC2" s="7"/>
    </row>
    <row r="3" s="1419" customFormat="1" ht="50" customHeight="1" spans="1:81">
      <c r="A3" s="1462" t="s">
        <v>17</v>
      </c>
      <c r="B3" s="1463" t="s">
        <v>18</v>
      </c>
      <c r="C3" s="1464" t="s">
        <v>19</v>
      </c>
      <c r="D3" s="1464" t="s">
        <v>20</v>
      </c>
      <c r="E3" s="1464" t="s">
        <v>21</v>
      </c>
      <c r="F3" s="1464" t="s">
        <v>22</v>
      </c>
      <c r="G3" s="1464" t="s">
        <v>23</v>
      </c>
      <c r="H3" s="1465" t="s">
        <v>24</v>
      </c>
      <c r="I3" s="1465" t="s">
        <v>25</v>
      </c>
      <c r="J3" s="1465" t="s">
        <v>26</v>
      </c>
      <c r="K3" s="1464" t="s">
        <v>27</v>
      </c>
      <c r="L3" s="1464" t="s">
        <v>28</v>
      </c>
      <c r="M3" s="1466" t="s">
        <v>29</v>
      </c>
      <c r="N3" s="1466" t="s">
        <v>30</v>
      </c>
      <c r="O3" s="1467" t="s">
        <v>31</v>
      </c>
      <c r="P3" s="1464" t="s">
        <v>32</v>
      </c>
      <c r="Q3" s="1464" t="s">
        <v>33</v>
      </c>
      <c r="R3" s="1464" t="s">
        <v>34</v>
      </c>
      <c r="S3" s="1463" t="s">
        <v>35</v>
      </c>
      <c r="T3" s="1468" t="s">
        <v>36</v>
      </c>
      <c r="U3" s="1469" t="s">
        <v>37</v>
      </c>
      <c r="V3" s="1470" t="s">
        <v>38</v>
      </c>
      <c r="W3" s="1464" t="s">
        <v>39</v>
      </c>
      <c r="X3" s="1471" t="s">
        <v>40</v>
      </c>
      <c r="Y3" s="1472" t="s">
        <v>41</v>
      </c>
      <c r="Z3" s="1473" t="s">
        <v>42</v>
      </c>
      <c r="AA3" s="1472" t="s">
        <v>43</v>
      </c>
      <c r="AB3" s="1474" t="s">
        <v>44</v>
      </c>
      <c r="AC3" s="1474" t="s">
        <v>45</v>
      </c>
      <c r="AD3" s="1474" t="s">
        <v>46</v>
      </c>
      <c r="AE3" s="1474" t="s">
        <v>47</v>
      </c>
      <c r="AF3" s="1473" t="s">
        <v>48</v>
      </c>
      <c r="AG3" s="1473" t="s">
        <v>49</v>
      </c>
      <c r="AH3" s="1475" t="s">
        <v>50</v>
      </c>
      <c r="AI3" s="1474" t="s">
        <v>51</v>
      </c>
      <c r="AJ3" s="1464" t="s">
        <v>52</v>
      </c>
      <c r="AK3" s="1476" t="s">
        <v>53</v>
      </c>
      <c r="AL3" s="1464" t="s">
        <v>54</v>
      </c>
      <c r="AM3" s="1477" t="s">
        <v>55</v>
      </c>
      <c r="AN3" s="1477" t="s">
        <v>56</v>
      </c>
      <c r="AO3" s="1477" t="s">
        <v>57</v>
      </c>
      <c r="AP3" s="1477" t="s">
        <v>58</v>
      </c>
      <c r="AQ3" s="1477" t="s">
        <v>59</v>
      </c>
      <c r="AR3" s="1477" t="s">
        <v>60</v>
      </c>
      <c r="AS3" s="1464" t="s">
        <v>61</v>
      </c>
      <c r="AT3" s="1464" t="s">
        <v>62</v>
      </c>
      <c r="AU3" s="1477" t="s">
        <v>63</v>
      </c>
      <c r="AV3" s="1477" t="s">
        <v>64</v>
      </c>
      <c r="AW3" s="1477" t="s">
        <v>65</v>
      </c>
      <c r="AX3" s="1477" t="s">
        <v>60</v>
      </c>
      <c r="AY3" s="1477" t="s">
        <v>66</v>
      </c>
      <c r="AZ3" s="1477" t="s">
        <v>67</v>
      </c>
      <c r="BA3" s="1478" t="s">
        <v>14</v>
      </c>
      <c r="BB3" s="1479" t="s">
        <v>68</v>
      </c>
      <c r="BC3" s="1478" t="s">
        <v>14</v>
      </c>
      <c r="BD3" s="1464" t="s">
        <v>54</v>
      </c>
      <c r="BE3" s="1480" t="s">
        <v>13</v>
      </c>
      <c r="BF3" s="1478" t="s">
        <v>14</v>
      </c>
      <c r="BG3" s="1464" t="s">
        <v>54</v>
      </c>
      <c r="BH3" s="1480" t="s">
        <v>13</v>
      </c>
      <c r="BI3" s="1477" t="s">
        <v>68</v>
      </c>
      <c r="BJ3" s="1477" t="s">
        <v>68</v>
      </c>
      <c r="BK3" s="1480" t="s">
        <v>69</v>
      </c>
      <c r="BL3" s="1478" t="s">
        <v>70</v>
      </c>
      <c r="BM3" s="1478" t="s">
        <v>71</v>
      </c>
      <c r="BN3" s="1478" t="s">
        <v>71</v>
      </c>
      <c r="BO3" s="1479" t="s">
        <v>72</v>
      </c>
      <c r="BP3" s="1479" t="s">
        <v>73</v>
      </c>
      <c r="BQ3" s="1479" t="s">
        <v>47</v>
      </c>
      <c r="BR3" s="1479" t="s">
        <v>72</v>
      </c>
      <c r="BS3" s="1479" t="s">
        <v>73</v>
      </c>
      <c r="BT3" s="1479" t="s">
        <v>47</v>
      </c>
      <c r="BU3" s="1481"/>
      <c r="BV3" s="7"/>
      <c r="BW3" s="7"/>
      <c r="BX3" s="7"/>
      <c r="BY3" s="7"/>
      <c r="BZ3" s="7"/>
      <c r="CA3" s="7"/>
      <c r="CB3" s="7"/>
      <c r="CC3" s="7"/>
    </row>
    <row r="4" s="309" customFormat="1" ht="36" hidden="1" customHeight="1" spans="1:81">
      <c r="A4" s="1482">
        <v>45293</v>
      </c>
      <c r="B4" s="1483" t="s">
        <v>74</v>
      </c>
      <c r="C4" s="1483" t="s">
        <v>75</v>
      </c>
      <c r="D4" s="1484" t="s">
        <v>76</v>
      </c>
      <c r="E4" s="1485" t="s">
        <v>77</v>
      </c>
      <c r="F4" s="1486"/>
      <c r="G4" s="1487" t="s">
        <v>78</v>
      </c>
      <c r="H4" s="1488" t="s">
        <v>79</v>
      </c>
      <c r="I4" s="1489">
        <v>630</v>
      </c>
      <c r="J4" s="1487"/>
      <c r="K4" s="1487">
        <v>50</v>
      </c>
      <c r="L4" s="1489">
        <f t="shared" ref="L4:L22" si="0">I4/K4</f>
        <v>12.6</v>
      </c>
      <c r="M4" s="1490">
        <v>45315</v>
      </c>
      <c r="N4" s="1490">
        <v>45315</v>
      </c>
      <c r="O4" s="1491"/>
      <c r="P4" s="1325" t="s">
        <v>80</v>
      </c>
      <c r="Q4" s="1325"/>
      <c r="R4" s="1325" t="s">
        <v>81</v>
      </c>
      <c r="S4" s="1325" t="s">
        <v>82</v>
      </c>
      <c r="T4" s="1492" t="s">
        <v>82</v>
      </c>
      <c r="U4" s="1493" t="s">
        <v>83</v>
      </c>
      <c r="V4" s="1494" t="s">
        <v>84</v>
      </c>
      <c r="W4" s="1495"/>
      <c r="X4" s="1496"/>
      <c r="Y4" s="1489" t="s">
        <v>85</v>
      </c>
      <c r="Z4" s="1489" t="s">
        <v>86</v>
      </c>
      <c r="AA4" s="1487"/>
      <c r="AB4" s="1497"/>
      <c r="AC4" s="1493"/>
      <c r="AD4" s="1498"/>
      <c r="AE4" s="1498"/>
      <c r="AF4" s="1498"/>
      <c r="AG4" s="1498"/>
      <c r="AH4" s="1498">
        <f>I4</f>
        <v>630</v>
      </c>
      <c r="AI4" s="1498"/>
      <c r="AJ4" s="1499"/>
      <c r="AK4" s="1489"/>
      <c r="AL4" s="1500"/>
      <c r="AM4" s="1500"/>
      <c r="AN4" s="1500"/>
      <c r="AO4" s="1500"/>
      <c r="AP4" s="1501"/>
      <c r="AQ4" s="1501"/>
      <c r="AR4" s="1501"/>
      <c r="AS4" s="1502"/>
      <c r="AT4" s="1502"/>
      <c r="AU4" s="1502"/>
      <c r="AV4" s="1502"/>
      <c r="AW4" s="1502"/>
      <c r="AX4" s="1502"/>
      <c r="AY4" s="1502"/>
      <c r="AZ4" s="1502"/>
      <c r="BA4" s="1503"/>
      <c r="BB4" s="1503"/>
      <c r="BC4" s="1503"/>
      <c r="BD4" s="1503"/>
      <c r="BE4" s="1503"/>
      <c r="BF4" s="1503"/>
      <c r="BG4" s="1503"/>
      <c r="BH4" s="1503">
        <f>I4/25</f>
        <v>25.2</v>
      </c>
      <c r="BI4" s="1503"/>
      <c r="BJ4" s="1503"/>
      <c r="BK4" s="1503"/>
      <c r="BL4" s="1503"/>
      <c r="BM4" s="1503"/>
      <c r="BN4" s="1503"/>
      <c r="BO4" s="1503"/>
      <c r="BP4" s="1503"/>
      <c r="BQ4" s="1503"/>
      <c r="BR4" s="1503"/>
      <c r="BS4" s="1503"/>
      <c r="BT4" s="1503"/>
    </row>
    <row r="5" s="309" customFormat="1" ht="36" hidden="1" customHeight="1" spans="1:81">
      <c r="A5" s="1482">
        <v>45293</v>
      </c>
      <c r="B5" s="1483" t="s">
        <v>74</v>
      </c>
      <c r="C5" s="1483" t="s">
        <v>75</v>
      </c>
      <c r="D5" s="1484" t="s">
        <v>87</v>
      </c>
      <c r="E5" s="1504" t="s">
        <v>88</v>
      </c>
      <c r="F5" s="1486"/>
      <c r="G5" s="1487" t="s">
        <v>89</v>
      </c>
      <c r="H5" s="1488" t="s">
        <v>79</v>
      </c>
      <c r="I5" s="1489">
        <v>1000</v>
      </c>
      <c r="J5" s="1487"/>
      <c r="K5" s="1487">
        <v>50</v>
      </c>
      <c r="L5" s="1489">
        <f t="shared" si="0"/>
        <v>20</v>
      </c>
      <c r="M5" s="1490">
        <v>45293</v>
      </c>
      <c r="N5" s="1490"/>
      <c r="O5" s="1325"/>
      <c r="P5" s="1325" t="s">
        <v>80</v>
      </c>
      <c r="Q5" s="1325"/>
      <c r="R5" s="1325" t="s">
        <v>81</v>
      </c>
      <c r="S5" s="1325" t="s">
        <v>82</v>
      </c>
      <c r="T5" s="1492" t="s">
        <v>82</v>
      </c>
      <c r="U5" s="1493" t="s">
        <v>90</v>
      </c>
      <c r="V5" s="1494" t="s">
        <v>91</v>
      </c>
      <c r="W5" s="1495"/>
      <c r="X5" s="1496"/>
      <c r="Y5" s="1489" t="s">
        <v>92</v>
      </c>
      <c r="Z5" s="1489" t="s">
        <v>86</v>
      </c>
      <c r="AA5" s="1487"/>
      <c r="AB5" s="1497"/>
      <c r="AC5" s="1493"/>
      <c r="AD5" s="1498"/>
      <c r="AE5" s="1498"/>
      <c r="AF5" s="1498"/>
      <c r="AG5" s="1498" t="s">
        <v>93</v>
      </c>
      <c r="AH5" s="1498">
        <f>I5</f>
        <v>1000</v>
      </c>
      <c r="AI5" s="1498"/>
      <c r="AJ5" s="1499"/>
      <c r="AK5" s="1489"/>
      <c r="AL5" s="1489"/>
      <c r="AM5" s="1489"/>
      <c r="AN5" s="1489"/>
      <c r="AO5" s="1489"/>
      <c r="AP5" s="1502"/>
      <c r="AQ5" s="1502"/>
      <c r="AR5" s="1502"/>
      <c r="AS5" s="1502"/>
      <c r="AT5" s="1502"/>
      <c r="AU5" s="1502"/>
      <c r="AV5" s="1502"/>
      <c r="AW5" s="1502"/>
      <c r="AX5" s="1502"/>
      <c r="AY5" s="1502"/>
      <c r="AZ5" s="1502"/>
      <c r="BA5" s="1503"/>
      <c r="BB5" s="1503"/>
      <c r="BC5" s="1503"/>
      <c r="BD5" s="1503"/>
      <c r="BE5" s="1503"/>
      <c r="BF5" s="1503"/>
      <c r="BG5" s="1503"/>
      <c r="BH5" s="1503"/>
      <c r="BI5" s="1503"/>
      <c r="BJ5" s="1503"/>
      <c r="BK5" s="1503"/>
      <c r="BL5" s="1503"/>
      <c r="BM5" s="1503"/>
      <c r="BN5" s="1503"/>
      <c r="BO5" s="1503"/>
      <c r="BP5" s="1503"/>
      <c r="BQ5" s="1503"/>
      <c r="BR5" s="1503"/>
      <c r="BS5" s="1503"/>
      <c r="BT5" s="1503"/>
    </row>
    <row r="6" s="309" customFormat="1" ht="36" hidden="1" customHeight="1" spans="1:81">
      <c r="A6" s="1482">
        <v>45293</v>
      </c>
      <c r="B6" s="1483" t="s">
        <v>74</v>
      </c>
      <c r="C6" s="1483" t="s">
        <v>75</v>
      </c>
      <c r="D6" s="1484" t="s">
        <v>87</v>
      </c>
      <c r="E6" s="1504" t="s">
        <v>88</v>
      </c>
      <c r="F6" s="1486"/>
      <c r="G6" s="1487" t="s">
        <v>89</v>
      </c>
      <c r="H6" s="1488" t="s">
        <v>94</v>
      </c>
      <c r="I6" s="1489">
        <v>30</v>
      </c>
      <c r="J6" s="1487"/>
      <c r="K6" s="1487">
        <v>50</v>
      </c>
      <c r="L6" s="1505">
        <f t="shared" si="0"/>
        <v>0.6</v>
      </c>
      <c r="M6" s="1490">
        <v>45293</v>
      </c>
      <c r="N6" s="1490"/>
      <c r="O6" s="1325"/>
      <c r="P6" s="1325" t="s">
        <v>80</v>
      </c>
      <c r="Q6" s="1325"/>
      <c r="R6" s="1325" t="s">
        <v>81</v>
      </c>
      <c r="S6" s="1325" t="s">
        <v>82</v>
      </c>
      <c r="T6" s="1492" t="s">
        <v>82</v>
      </c>
      <c r="U6" s="1493" t="s">
        <v>95</v>
      </c>
      <c r="V6" s="1494" t="s">
        <v>91</v>
      </c>
      <c r="W6" s="1495"/>
      <c r="X6" s="1496"/>
      <c r="Y6" s="1489" t="s">
        <v>92</v>
      </c>
      <c r="Z6" s="1489" t="s">
        <v>86</v>
      </c>
      <c r="AA6" s="1487"/>
      <c r="AB6" s="1497"/>
      <c r="AC6" s="1493">
        <v>30</v>
      </c>
      <c r="AD6" s="1498"/>
      <c r="AE6" s="1498"/>
      <c r="AF6" s="1498"/>
      <c r="AG6" s="1498"/>
      <c r="AH6" s="1498"/>
      <c r="AI6" s="1498">
        <f t="shared" ref="AI6:AI9" si="1">I6</f>
        <v>30</v>
      </c>
      <c r="AJ6" s="1499"/>
      <c r="AK6" s="1489"/>
      <c r="AL6" s="1489"/>
      <c r="AM6" s="1489"/>
      <c r="AN6" s="1489"/>
      <c r="AO6" s="1489"/>
      <c r="AP6" s="1502"/>
      <c r="AQ6" s="1502"/>
      <c r="AR6" s="1502"/>
      <c r="AS6" s="1502"/>
      <c r="AT6" s="1502"/>
      <c r="AU6" s="1502"/>
      <c r="AV6" s="1502"/>
      <c r="AW6" s="1502"/>
      <c r="AX6" s="1502"/>
      <c r="AY6" s="1502"/>
      <c r="AZ6" s="1502"/>
      <c r="BA6" s="1503"/>
      <c r="BB6" s="1503"/>
      <c r="BC6" s="1503"/>
      <c r="BD6" s="1503"/>
      <c r="BE6" s="1503"/>
      <c r="BF6" s="1503"/>
      <c r="BG6" s="1503"/>
      <c r="BH6" s="1503"/>
      <c r="BI6" s="1503"/>
      <c r="BJ6" s="1503"/>
      <c r="BK6" s="1503"/>
      <c r="BL6" s="1503"/>
      <c r="BM6" s="1503"/>
      <c r="BN6" s="1503"/>
      <c r="BO6" s="1503"/>
      <c r="BP6" s="1503"/>
      <c r="BQ6" s="1503"/>
      <c r="BR6" s="1503"/>
      <c r="BS6" s="1503"/>
      <c r="BT6" s="1503"/>
    </row>
    <row r="7" s="309" customFormat="1" ht="36" hidden="1" customHeight="1" spans="1:81">
      <c r="A7" s="1482">
        <v>45293</v>
      </c>
      <c r="B7" s="1483" t="s">
        <v>74</v>
      </c>
      <c r="C7" s="1483" t="s">
        <v>75</v>
      </c>
      <c r="D7" s="1484" t="s">
        <v>87</v>
      </c>
      <c r="E7" s="1504" t="s">
        <v>88</v>
      </c>
      <c r="F7" s="1486"/>
      <c r="G7" s="1487" t="s">
        <v>78</v>
      </c>
      <c r="H7" s="1488" t="s">
        <v>96</v>
      </c>
      <c r="I7" s="1506">
        <v>10</v>
      </c>
      <c r="J7" s="1487"/>
      <c r="K7" s="1487">
        <v>50</v>
      </c>
      <c r="L7" s="1489">
        <f t="shared" si="0"/>
        <v>0.2</v>
      </c>
      <c r="M7" s="1490">
        <v>45293</v>
      </c>
      <c r="N7" s="1490"/>
      <c r="O7" s="1325"/>
      <c r="P7" s="1325" t="s">
        <v>80</v>
      </c>
      <c r="Q7" s="1325"/>
      <c r="R7" s="1325" t="s">
        <v>81</v>
      </c>
      <c r="S7" s="1325" t="s">
        <v>82</v>
      </c>
      <c r="T7" s="1492" t="s">
        <v>82</v>
      </c>
      <c r="U7" s="1493" t="s">
        <v>97</v>
      </c>
      <c r="V7" s="1494" t="s">
        <v>91</v>
      </c>
      <c r="W7" s="1495"/>
      <c r="X7" s="1496"/>
      <c r="Y7" s="1489" t="s">
        <v>92</v>
      </c>
      <c r="Z7" s="1489" t="s">
        <v>86</v>
      </c>
      <c r="AA7" s="1487"/>
      <c r="AB7" s="1497"/>
      <c r="AC7" s="1493"/>
      <c r="AD7" s="1498"/>
      <c r="AE7" s="1498"/>
      <c r="AF7" s="1498"/>
      <c r="AG7" s="1498"/>
      <c r="AH7" s="1498"/>
      <c r="AI7" s="1498">
        <f t="shared" si="1"/>
        <v>10</v>
      </c>
      <c r="AJ7" s="1499"/>
      <c r="AK7" s="1489"/>
      <c r="AL7" s="1489"/>
      <c r="AM7" s="1489"/>
      <c r="AN7" s="1489"/>
      <c r="AO7" s="1489"/>
      <c r="AP7" s="1502"/>
      <c r="AQ7" s="1502"/>
      <c r="AR7" s="1502"/>
      <c r="AS7" s="1502"/>
      <c r="AT7" s="1502"/>
      <c r="AU7" s="1502"/>
      <c r="AV7" s="1502"/>
      <c r="AW7" s="1502"/>
      <c r="AX7" s="1502"/>
      <c r="AY7" s="1502"/>
      <c r="AZ7" s="1502"/>
      <c r="BA7" s="1503"/>
      <c r="BB7" s="1503"/>
      <c r="BC7" s="1503"/>
      <c r="BD7" s="1503"/>
      <c r="BE7" s="1503"/>
      <c r="BF7" s="1503"/>
      <c r="BG7" s="1503"/>
      <c r="BH7" s="1503"/>
      <c r="BI7" s="1503"/>
      <c r="BJ7" s="1503"/>
      <c r="BK7" s="1503"/>
      <c r="BL7" s="1503"/>
      <c r="BM7" s="1503"/>
      <c r="BN7" s="1503"/>
      <c r="BO7" s="1503"/>
      <c r="BP7" s="1503"/>
      <c r="BQ7" s="1503"/>
      <c r="BR7" s="1503"/>
      <c r="BS7" s="1503"/>
      <c r="BT7" s="1503"/>
    </row>
    <row r="8" s="1420" customFormat="1" ht="36" hidden="1" customHeight="1" spans="1:81">
      <c r="A8" s="1507">
        <v>45348</v>
      </c>
      <c r="B8" s="1508" t="s">
        <v>74</v>
      </c>
      <c r="C8" s="1508" t="s">
        <v>75</v>
      </c>
      <c r="D8" s="1509" t="s">
        <v>98</v>
      </c>
      <c r="E8" s="1510"/>
      <c r="F8" s="1511"/>
      <c r="G8" s="1512" t="s">
        <v>78</v>
      </c>
      <c r="H8" s="1513" t="s">
        <v>99</v>
      </c>
      <c r="I8" s="1514">
        <v>30</v>
      </c>
      <c r="J8" s="1512"/>
      <c r="K8" s="1512">
        <v>50</v>
      </c>
      <c r="L8" s="1515">
        <f t="shared" si="0"/>
        <v>0.6</v>
      </c>
      <c r="M8" s="1516">
        <v>45357</v>
      </c>
      <c r="N8" s="1516">
        <v>45353</v>
      </c>
      <c r="O8" s="1517"/>
      <c r="P8" s="1517"/>
      <c r="Q8" s="1517"/>
      <c r="R8" s="1517" t="s">
        <v>81</v>
      </c>
      <c r="S8" s="1517" t="s">
        <v>82</v>
      </c>
      <c r="T8" s="1518" t="s">
        <v>82</v>
      </c>
      <c r="U8" s="1510" t="s">
        <v>100</v>
      </c>
      <c r="V8" s="1519" t="s">
        <v>91</v>
      </c>
      <c r="W8" s="1520"/>
      <c r="X8" s="1521"/>
      <c r="Y8" s="1515" t="s">
        <v>101</v>
      </c>
      <c r="Z8" s="1515" t="s">
        <v>86</v>
      </c>
      <c r="AA8" s="1512"/>
      <c r="AB8" s="264"/>
      <c r="AC8" s="1510">
        <v>30</v>
      </c>
      <c r="AD8" s="1522"/>
      <c r="AE8" s="1522"/>
      <c r="AF8" s="1522"/>
      <c r="AG8" s="1522"/>
      <c r="AH8" s="1522"/>
      <c r="AI8" s="1522">
        <f t="shared" si="1"/>
        <v>30</v>
      </c>
      <c r="AJ8" s="1523"/>
      <c r="AK8" s="1515"/>
      <c r="AL8" s="1524"/>
      <c r="AM8" s="1524"/>
      <c r="AN8" s="1524"/>
      <c r="AO8" s="1524"/>
      <c r="AP8" s="1525"/>
      <c r="AQ8" s="1525"/>
      <c r="AR8" s="1525"/>
      <c r="AS8" s="1526"/>
      <c r="AT8" s="1526"/>
      <c r="AU8" s="1526"/>
      <c r="AV8" s="1526"/>
      <c r="AW8" s="1526"/>
      <c r="AX8" s="1526"/>
      <c r="AY8" s="1526"/>
      <c r="AZ8" s="1526"/>
      <c r="BA8" s="1527"/>
      <c r="BB8" s="1527"/>
      <c r="BC8" s="1527"/>
      <c r="BD8" s="1527"/>
      <c r="BE8" s="1527"/>
      <c r="BF8" s="1527"/>
      <c r="BG8" s="1527"/>
      <c r="BH8" s="1527"/>
      <c r="BI8" s="1527"/>
      <c r="BJ8" s="1527"/>
      <c r="BK8" s="1527"/>
      <c r="BL8" s="1527"/>
      <c r="BM8" s="1527"/>
      <c r="BN8" s="1527"/>
      <c r="BO8" s="1527"/>
      <c r="BP8" s="1527"/>
      <c r="BQ8" s="1527"/>
      <c r="BR8" s="1527"/>
      <c r="BS8" s="1527"/>
      <c r="BT8" s="1527"/>
      <c r="BU8" s="1528"/>
      <c r="BV8" s="1528"/>
      <c r="BW8" s="1528"/>
      <c r="BX8" s="1528"/>
      <c r="BY8" s="1528"/>
      <c r="BZ8" s="1528"/>
      <c r="CA8" s="1528"/>
      <c r="CB8" s="1528"/>
      <c r="CC8" s="1528"/>
    </row>
    <row r="9" s="1420" customFormat="1" ht="36" hidden="1" customHeight="1" spans="1:81">
      <c r="A9" s="1507">
        <v>45350</v>
      </c>
      <c r="B9" s="1508" t="s">
        <v>74</v>
      </c>
      <c r="C9" s="1508" t="s">
        <v>75</v>
      </c>
      <c r="D9" s="1509" t="s">
        <v>102</v>
      </c>
      <c r="E9" s="1510"/>
      <c r="F9" s="1511"/>
      <c r="G9" s="1512" t="s">
        <v>89</v>
      </c>
      <c r="H9" s="1513" t="s">
        <v>103</v>
      </c>
      <c r="I9" s="1515">
        <v>50</v>
      </c>
      <c r="J9" s="1512">
        <v>0</v>
      </c>
      <c r="K9" s="1512">
        <v>24</v>
      </c>
      <c r="L9" s="1529">
        <f t="shared" si="0"/>
        <v>2.08333333333333</v>
      </c>
      <c r="M9" s="1516">
        <v>45371</v>
      </c>
      <c r="N9" s="1516">
        <v>45367</v>
      </c>
      <c r="O9" s="1517"/>
      <c r="P9" s="1092"/>
      <c r="Q9" s="1517"/>
      <c r="R9" s="1517" t="s">
        <v>81</v>
      </c>
      <c r="S9" s="1517" t="s">
        <v>82</v>
      </c>
      <c r="T9" s="1518" t="s">
        <v>82</v>
      </c>
      <c r="U9" s="1510" t="s">
        <v>104</v>
      </c>
      <c r="V9" s="1519" t="s">
        <v>91</v>
      </c>
      <c r="W9" s="1520"/>
      <c r="X9" s="1521"/>
      <c r="Y9" s="1515" t="s">
        <v>105</v>
      </c>
      <c r="Z9" s="1515" t="s">
        <v>86</v>
      </c>
      <c r="AA9" s="1512"/>
      <c r="AB9" s="264"/>
      <c r="AC9" s="1510">
        <v>30</v>
      </c>
      <c r="AD9" s="1522"/>
      <c r="AE9" s="1522"/>
      <c r="AF9" s="1522"/>
      <c r="AG9" s="1522"/>
      <c r="AH9" s="1522"/>
      <c r="AI9" s="1522">
        <f t="shared" si="1"/>
        <v>50</v>
      </c>
      <c r="AJ9" s="1523"/>
      <c r="AK9" s="1515"/>
      <c r="AL9" s="1524"/>
      <c r="AM9" s="1524"/>
      <c r="AN9" s="1524"/>
      <c r="AO9" s="1524"/>
      <c r="AP9" s="1525"/>
      <c r="AQ9" s="1525"/>
      <c r="AR9" s="1525"/>
      <c r="AS9" s="1526"/>
      <c r="AT9" s="1526"/>
      <c r="AU9" s="1526"/>
      <c r="AV9" s="1526"/>
      <c r="AW9" s="1526"/>
      <c r="AX9" s="1526"/>
      <c r="AY9" s="1526"/>
      <c r="AZ9" s="1526"/>
      <c r="BA9" s="1527"/>
      <c r="BB9" s="1527"/>
      <c r="BC9" s="1527"/>
      <c r="BD9" s="1527"/>
      <c r="BE9" s="1527"/>
      <c r="BF9" s="1527"/>
      <c r="BG9" s="1527"/>
      <c r="BH9" s="1527"/>
      <c r="BI9" s="1527"/>
      <c r="BJ9" s="1527"/>
      <c r="BK9" s="1527"/>
      <c r="BL9" s="1527"/>
      <c r="BM9" s="1527"/>
      <c r="BN9" s="1527"/>
      <c r="BO9" s="1527"/>
      <c r="BP9" s="1527"/>
      <c r="BQ9" s="1527"/>
      <c r="BR9" s="1527"/>
      <c r="BS9" s="1527"/>
      <c r="BT9" s="1527"/>
      <c r="BU9" s="1528"/>
      <c r="BV9" s="1528"/>
      <c r="BW9" s="1528"/>
      <c r="BX9" s="1528"/>
      <c r="BY9" s="1528"/>
      <c r="BZ9" s="1528"/>
      <c r="CA9" s="1528"/>
      <c r="CB9" s="1528"/>
      <c r="CC9" s="1528"/>
    </row>
    <row r="10" s="309" customFormat="1" ht="36" hidden="1" customHeight="1" spans="1:81">
      <c r="A10" s="1482">
        <v>45350</v>
      </c>
      <c r="B10" s="1483" t="s">
        <v>74</v>
      </c>
      <c r="C10" s="1483" t="s">
        <v>75</v>
      </c>
      <c r="D10" s="1530" t="s">
        <v>102</v>
      </c>
      <c r="E10" s="1493"/>
      <c r="F10" s="1531"/>
      <c r="G10" s="1487" t="s">
        <v>89</v>
      </c>
      <c r="H10" s="1488" t="s">
        <v>79</v>
      </c>
      <c r="I10" s="1489">
        <v>1000</v>
      </c>
      <c r="J10" s="1487">
        <v>0</v>
      </c>
      <c r="K10" s="1487">
        <v>24</v>
      </c>
      <c r="L10" s="1505">
        <f t="shared" si="0"/>
        <v>41.6666666666667</v>
      </c>
      <c r="M10" s="1490">
        <v>45371</v>
      </c>
      <c r="N10" s="1490">
        <v>45367</v>
      </c>
      <c r="O10" s="1325"/>
      <c r="P10" s="1325" t="s">
        <v>106</v>
      </c>
      <c r="Q10" s="1325"/>
      <c r="R10" s="1325" t="s">
        <v>81</v>
      </c>
      <c r="S10" s="1325" t="s">
        <v>82</v>
      </c>
      <c r="T10" s="1492" t="s">
        <v>82</v>
      </c>
      <c r="U10" s="1493" t="s">
        <v>107</v>
      </c>
      <c r="V10" s="1494" t="s">
        <v>91</v>
      </c>
      <c r="W10" s="1495"/>
      <c r="X10" s="1496"/>
      <c r="Y10" s="1489" t="s">
        <v>105</v>
      </c>
      <c r="Z10" s="1532" t="s">
        <v>89</v>
      </c>
      <c r="AA10" s="1487" t="s">
        <v>108</v>
      </c>
      <c r="AB10" s="1497" t="s">
        <v>44</v>
      </c>
      <c r="AC10" s="1493">
        <v>1000</v>
      </c>
      <c r="AD10" s="1498"/>
      <c r="AE10" s="1498"/>
      <c r="AF10" s="1498"/>
      <c r="AG10" s="1498" t="s">
        <v>93</v>
      </c>
      <c r="AH10" s="1498">
        <f t="shared" ref="AH10:AH22" si="2">I10</f>
        <v>1000</v>
      </c>
      <c r="AI10" s="1498"/>
      <c r="AJ10" s="1499">
        <f t="shared" ref="AJ10:AJ19" si="3">I10</f>
        <v>1000</v>
      </c>
      <c r="AK10" s="1489"/>
      <c r="AL10" s="1500"/>
      <c r="AM10" s="1500"/>
      <c r="AN10" s="1500"/>
      <c r="AO10" s="1500"/>
      <c r="AP10" s="1501"/>
      <c r="AQ10" s="1501"/>
      <c r="AR10" s="1501"/>
      <c r="AS10" s="1502">
        <f t="shared" ref="AS10:AS22" si="4">I10</f>
        <v>1000</v>
      </c>
      <c r="AT10" s="1502"/>
      <c r="AU10" s="1502"/>
      <c r="AV10" s="1502"/>
      <c r="AW10" s="1502"/>
      <c r="AX10" s="1502"/>
      <c r="AY10" s="1502"/>
      <c r="AZ10" s="1502"/>
      <c r="BA10" s="1503"/>
      <c r="BB10" s="1503"/>
      <c r="BC10" s="1503"/>
      <c r="BD10" s="1503"/>
      <c r="BE10" s="1503"/>
      <c r="BF10" s="1503"/>
      <c r="BG10" s="1503"/>
      <c r="BH10" s="1503"/>
      <c r="BI10" s="1503"/>
      <c r="BJ10" s="1503"/>
      <c r="BK10" s="1503"/>
      <c r="BL10" s="1503"/>
      <c r="BM10" s="1503"/>
      <c r="BN10" s="1503"/>
      <c r="BO10" s="1503"/>
      <c r="BP10" s="1503"/>
      <c r="BQ10" s="1503"/>
      <c r="BR10" s="1503"/>
      <c r="BS10" s="1503"/>
      <c r="BT10" s="1503"/>
      <c r="BU10" s="1533"/>
      <c r="BV10" s="1533"/>
      <c r="BW10" s="1533"/>
      <c r="BX10" s="1533"/>
      <c r="BY10" s="1533"/>
      <c r="BZ10" s="1533"/>
      <c r="CA10" s="1533"/>
      <c r="CB10" s="1533"/>
      <c r="CC10" s="1533"/>
    </row>
    <row r="11" s="309" customFormat="1" ht="36" hidden="1" customHeight="1" spans="1:81">
      <c r="A11" s="1482">
        <v>45350</v>
      </c>
      <c r="B11" s="1483" t="s">
        <v>74</v>
      </c>
      <c r="C11" s="1483" t="s">
        <v>75</v>
      </c>
      <c r="D11" s="1530" t="s">
        <v>102</v>
      </c>
      <c r="E11" s="1485"/>
      <c r="F11" s="1531"/>
      <c r="G11" s="1487" t="s">
        <v>109</v>
      </c>
      <c r="H11" s="1488" t="s">
        <v>79</v>
      </c>
      <c r="I11" s="1506">
        <v>650</v>
      </c>
      <c r="J11" s="1487">
        <v>0</v>
      </c>
      <c r="K11" s="1487">
        <v>13</v>
      </c>
      <c r="L11" s="1489">
        <f t="shared" si="0"/>
        <v>50</v>
      </c>
      <c r="M11" s="1490">
        <v>45371</v>
      </c>
      <c r="N11" s="1490">
        <v>45367</v>
      </c>
      <c r="O11" s="1325"/>
      <c r="P11" s="1325" t="s">
        <v>106</v>
      </c>
      <c r="Q11" s="1325"/>
      <c r="R11" s="1325" t="s">
        <v>81</v>
      </c>
      <c r="S11" s="1325" t="s">
        <v>82</v>
      </c>
      <c r="T11" s="1492" t="s">
        <v>82</v>
      </c>
      <c r="U11" s="1493" t="s">
        <v>110</v>
      </c>
      <c r="V11" s="1494" t="s">
        <v>91</v>
      </c>
      <c r="W11" s="1495"/>
      <c r="X11" s="1496"/>
      <c r="Y11" s="1489" t="s">
        <v>105</v>
      </c>
      <c r="Z11" s="1489" t="s">
        <v>86</v>
      </c>
      <c r="AA11" s="1487"/>
      <c r="AB11" s="1497"/>
      <c r="AC11" s="1493">
        <v>650</v>
      </c>
      <c r="AD11" s="1498"/>
      <c r="AE11" s="1498"/>
      <c r="AF11" s="1498"/>
      <c r="AG11" s="1498" t="s">
        <v>93</v>
      </c>
      <c r="AH11" s="1498">
        <f t="shared" si="2"/>
        <v>650</v>
      </c>
      <c r="AI11" s="1498"/>
      <c r="AJ11" s="1499">
        <f t="shared" si="3"/>
        <v>650</v>
      </c>
      <c r="AK11" s="1489"/>
      <c r="AL11" s="1500"/>
      <c r="AM11" s="1500"/>
      <c r="AN11" s="1500"/>
      <c r="AO11" s="1500"/>
      <c r="AP11" s="1501"/>
      <c r="AQ11" s="1501"/>
      <c r="AR11" s="1501"/>
      <c r="AS11" s="1502">
        <f t="shared" si="4"/>
        <v>650</v>
      </c>
      <c r="AT11" s="1502"/>
      <c r="AU11" s="1502"/>
      <c r="AV11" s="1502"/>
      <c r="AW11" s="1502"/>
      <c r="AX11" s="1502"/>
      <c r="AY11" s="1502"/>
      <c r="AZ11" s="1502"/>
      <c r="BA11" s="1503"/>
      <c r="BB11" s="1503"/>
      <c r="BC11" s="1503">
        <f>I11/13</f>
        <v>50</v>
      </c>
      <c r="BD11" s="1503"/>
      <c r="BE11" s="1503"/>
      <c r="BF11" s="1503"/>
      <c r="BG11" s="1503"/>
      <c r="BH11" s="1503"/>
      <c r="BI11" s="1503"/>
      <c r="BJ11" s="1503"/>
      <c r="BK11" s="1503"/>
      <c r="BL11" s="1503"/>
      <c r="BM11" s="1503"/>
      <c r="BN11" s="1503"/>
      <c r="BO11" s="1503"/>
      <c r="BP11" s="1503"/>
      <c r="BQ11" s="1503"/>
      <c r="BR11" s="1503"/>
      <c r="BS11" s="1503"/>
      <c r="BT11" s="1503"/>
      <c r="BU11" s="1534"/>
      <c r="BV11" s="1534"/>
      <c r="BW11" s="1534"/>
      <c r="BX11" s="1534"/>
      <c r="BY11" s="1534"/>
      <c r="BZ11" s="1534"/>
      <c r="CA11" s="1534"/>
      <c r="CB11" s="1534"/>
      <c r="CC11" s="1534"/>
    </row>
    <row r="12" s="309" customFormat="1" ht="35" hidden="1" customHeight="1" spans="1:81">
      <c r="A12" s="1482">
        <v>45350</v>
      </c>
      <c r="B12" s="1483" t="s">
        <v>74</v>
      </c>
      <c r="C12" s="1483" t="s">
        <v>75</v>
      </c>
      <c r="D12" s="1530" t="s">
        <v>102</v>
      </c>
      <c r="E12" s="1485"/>
      <c r="F12" s="1531"/>
      <c r="G12" s="1487" t="s">
        <v>78</v>
      </c>
      <c r="H12" s="1488" t="s">
        <v>111</v>
      </c>
      <c r="I12" s="1506">
        <v>2000</v>
      </c>
      <c r="J12" s="1487"/>
      <c r="K12" s="1487">
        <v>50</v>
      </c>
      <c r="L12" s="1489">
        <f t="shared" si="0"/>
        <v>40</v>
      </c>
      <c r="M12" s="1490">
        <v>45371</v>
      </c>
      <c r="N12" s="1490">
        <v>45367</v>
      </c>
      <c r="O12" s="1325"/>
      <c r="P12" s="1325" t="s">
        <v>106</v>
      </c>
      <c r="Q12" s="1325"/>
      <c r="R12" s="1325" t="s">
        <v>81</v>
      </c>
      <c r="S12" s="1325" t="s">
        <v>82</v>
      </c>
      <c r="T12" s="1492" t="s">
        <v>82</v>
      </c>
      <c r="U12" s="1493" t="s">
        <v>110</v>
      </c>
      <c r="V12" s="1494" t="s">
        <v>91</v>
      </c>
      <c r="W12" s="1495"/>
      <c r="X12" s="1496"/>
      <c r="Y12" s="1489" t="s">
        <v>105</v>
      </c>
      <c r="Z12" s="1532" t="s">
        <v>78</v>
      </c>
      <c r="AA12" s="1487" t="s">
        <v>108</v>
      </c>
      <c r="AB12" s="1497" t="s">
        <v>44</v>
      </c>
      <c r="AC12" s="1493">
        <v>2000</v>
      </c>
      <c r="AD12" s="1498"/>
      <c r="AE12" s="1498"/>
      <c r="AF12" s="1498"/>
      <c r="AG12" s="1498" t="s">
        <v>93</v>
      </c>
      <c r="AH12" s="1498">
        <f t="shared" si="2"/>
        <v>2000</v>
      </c>
      <c r="AI12" s="1498"/>
      <c r="AJ12" s="1499">
        <f t="shared" si="3"/>
        <v>2000</v>
      </c>
      <c r="AK12" s="1489"/>
      <c r="AL12" s="1500"/>
      <c r="AM12" s="1500"/>
      <c r="AN12" s="1500"/>
      <c r="AO12" s="1500"/>
      <c r="AP12" s="1501"/>
      <c r="AQ12" s="1501"/>
      <c r="AR12" s="1501"/>
      <c r="AS12" s="1502">
        <f t="shared" si="4"/>
        <v>2000</v>
      </c>
      <c r="AT12" s="1502"/>
      <c r="AU12" s="1502"/>
      <c r="AV12" s="1502"/>
      <c r="AW12" s="1502"/>
      <c r="AX12" s="1502"/>
      <c r="AY12" s="1502"/>
      <c r="AZ12" s="1502"/>
      <c r="BA12" s="1503"/>
      <c r="BB12" s="1503"/>
      <c r="BC12" s="1503"/>
      <c r="BD12" s="1503"/>
      <c r="BE12" s="1503"/>
      <c r="BF12" s="1503">
        <f>I12/25</f>
        <v>80</v>
      </c>
      <c r="BG12" s="1503"/>
      <c r="BH12" s="1489"/>
      <c r="BI12" s="1489"/>
      <c r="BJ12" s="1489"/>
      <c r="BK12" s="1489"/>
      <c r="BL12" s="1503"/>
      <c r="BM12" s="1503"/>
      <c r="BN12" s="1503"/>
      <c r="BO12" s="1503"/>
      <c r="BP12" s="1503"/>
      <c r="BQ12" s="1503"/>
      <c r="BR12" s="1503"/>
      <c r="BS12" s="1503"/>
      <c r="BT12" s="1503"/>
      <c r="BU12" s="1534"/>
      <c r="BV12" s="1534"/>
      <c r="BW12" s="1534"/>
      <c r="BX12" s="1534"/>
      <c r="BY12" s="1534"/>
      <c r="BZ12" s="1534"/>
      <c r="CA12" s="1534"/>
      <c r="CB12" s="1534"/>
      <c r="CC12" s="1534"/>
    </row>
    <row r="13" s="309" customFormat="1" ht="36" hidden="1" customHeight="1" spans="1:81">
      <c r="A13" s="1482">
        <v>45363</v>
      </c>
      <c r="B13" s="1483" t="s">
        <v>74</v>
      </c>
      <c r="C13" s="1483" t="s">
        <v>75</v>
      </c>
      <c r="D13" s="1530" t="s">
        <v>112</v>
      </c>
      <c r="E13" s="1485"/>
      <c r="F13" s="1531"/>
      <c r="G13" s="1487" t="s">
        <v>113</v>
      </c>
      <c r="H13" s="1488" t="s">
        <v>114</v>
      </c>
      <c r="I13" s="1506">
        <v>480</v>
      </c>
      <c r="J13" s="1487">
        <v>0</v>
      </c>
      <c r="K13" s="1487">
        <v>60</v>
      </c>
      <c r="L13" s="1489">
        <f t="shared" si="0"/>
        <v>8</v>
      </c>
      <c r="M13" s="1490">
        <v>45381</v>
      </c>
      <c r="N13" s="1490">
        <v>45377</v>
      </c>
      <c r="O13" s="1325"/>
      <c r="P13" s="1325" t="s">
        <v>106</v>
      </c>
      <c r="Q13" s="1325"/>
      <c r="R13" s="1325" t="s">
        <v>81</v>
      </c>
      <c r="S13" s="1325" t="s">
        <v>82</v>
      </c>
      <c r="T13" s="1492" t="s">
        <v>82</v>
      </c>
      <c r="U13" s="1493" t="s">
        <v>115</v>
      </c>
      <c r="V13" s="1494" t="s">
        <v>91</v>
      </c>
      <c r="W13" s="1495"/>
      <c r="X13" s="1496"/>
      <c r="Y13" s="1489" t="s">
        <v>116</v>
      </c>
      <c r="Z13" s="1489" t="s">
        <v>86</v>
      </c>
      <c r="AA13" s="1487"/>
      <c r="AB13" s="1497"/>
      <c r="AC13" s="1493">
        <v>480</v>
      </c>
      <c r="AD13" s="1498"/>
      <c r="AE13" s="1498"/>
      <c r="AF13" s="1498"/>
      <c r="AG13" s="1498" t="s">
        <v>93</v>
      </c>
      <c r="AH13" s="1498">
        <f t="shared" si="2"/>
        <v>480</v>
      </c>
      <c r="AI13" s="1498"/>
      <c r="AJ13" s="1499">
        <f t="shared" si="3"/>
        <v>480</v>
      </c>
      <c r="AK13" s="1489"/>
      <c r="AL13" s="1500"/>
      <c r="AM13" s="1500"/>
      <c r="AN13" s="1500"/>
      <c r="AO13" s="1500"/>
      <c r="AP13" s="1501"/>
      <c r="AQ13" s="1501"/>
      <c r="AR13" s="1501"/>
      <c r="AS13" s="1502">
        <f t="shared" si="4"/>
        <v>480</v>
      </c>
      <c r="AT13" s="1502"/>
      <c r="AU13" s="1502"/>
      <c r="AV13" s="1502"/>
      <c r="AW13" s="1502"/>
      <c r="AX13" s="1502"/>
      <c r="AY13" s="1502"/>
      <c r="AZ13" s="1502"/>
      <c r="BA13" s="1503"/>
      <c r="BB13" s="1503"/>
      <c r="BC13" s="1503"/>
      <c r="BD13" s="1503"/>
      <c r="BE13" s="1503"/>
      <c r="BF13" s="1503"/>
      <c r="BG13" s="1503"/>
      <c r="BH13" s="1489"/>
      <c r="BI13" s="1489"/>
      <c r="BJ13" s="1489"/>
      <c r="BK13" s="1489"/>
      <c r="BL13" s="1503">
        <f>I13/60</f>
        <v>8</v>
      </c>
      <c r="BM13" s="1503"/>
      <c r="BN13" s="1503"/>
      <c r="BO13" s="1503"/>
      <c r="BP13" s="1503"/>
      <c r="BQ13" s="1503"/>
      <c r="BR13" s="1503"/>
      <c r="BS13" s="1503"/>
      <c r="BT13" s="1503"/>
      <c r="BU13" s="1534"/>
      <c r="BV13" s="1534"/>
      <c r="BW13" s="1534"/>
      <c r="BX13" s="1534"/>
      <c r="BY13" s="1534"/>
      <c r="BZ13" s="1534"/>
      <c r="CA13" s="1534"/>
      <c r="CB13" s="1534"/>
      <c r="CC13" s="1534"/>
    </row>
    <row r="14" s="309" customFormat="1" ht="36" hidden="1" customHeight="1" spans="1:81">
      <c r="A14" s="1482">
        <v>45341</v>
      </c>
      <c r="B14" s="1483" t="s">
        <v>117</v>
      </c>
      <c r="C14" s="1483" t="s">
        <v>118</v>
      </c>
      <c r="D14" s="1530">
        <v>4500124295</v>
      </c>
      <c r="E14" s="1485" t="s">
        <v>119</v>
      </c>
      <c r="F14" s="1531" t="s">
        <v>120</v>
      </c>
      <c r="G14" s="1487" t="s">
        <v>121</v>
      </c>
      <c r="H14" s="1488" t="s">
        <v>122</v>
      </c>
      <c r="I14" s="1506">
        <v>768</v>
      </c>
      <c r="J14" s="1487">
        <v>0</v>
      </c>
      <c r="K14" s="1487">
        <v>6</v>
      </c>
      <c r="L14" s="1489">
        <f t="shared" si="0"/>
        <v>128</v>
      </c>
      <c r="M14" s="1490">
        <v>45392</v>
      </c>
      <c r="N14" s="1490">
        <v>45388</v>
      </c>
      <c r="O14" s="1325"/>
      <c r="P14" s="1325" t="s">
        <v>106</v>
      </c>
      <c r="Q14" s="1325" t="s">
        <v>123</v>
      </c>
      <c r="R14" s="1325">
        <v>45328</v>
      </c>
      <c r="S14" s="1325" t="s">
        <v>82</v>
      </c>
      <c r="T14" s="1492" t="s">
        <v>82</v>
      </c>
      <c r="U14" s="1493" t="s">
        <v>124</v>
      </c>
      <c r="V14" s="1494" t="s">
        <v>125</v>
      </c>
      <c r="W14" s="1495">
        <v>1.6</v>
      </c>
      <c r="X14" s="1496">
        <f t="shared" ref="X14:X22" si="5">W14*I14</f>
        <v>1228.8</v>
      </c>
      <c r="Y14" s="1489" t="s">
        <v>126</v>
      </c>
      <c r="Z14" s="1532" t="s">
        <v>121</v>
      </c>
      <c r="AA14" s="1487" t="s">
        <v>108</v>
      </c>
      <c r="AB14" s="1497" t="s">
        <v>44</v>
      </c>
      <c r="AC14" s="1493">
        <v>768</v>
      </c>
      <c r="AD14" s="1498">
        <f t="shared" ref="AD14:AD22" si="6">AC14-I14</f>
        <v>0</v>
      </c>
      <c r="AE14" s="1498" t="s">
        <v>82</v>
      </c>
      <c r="AF14" s="1498"/>
      <c r="AG14" s="1498" t="s">
        <v>93</v>
      </c>
      <c r="AH14" s="1498">
        <f t="shared" si="2"/>
        <v>768</v>
      </c>
      <c r="AI14" s="1498"/>
      <c r="AJ14" s="1499">
        <f t="shared" si="3"/>
        <v>768</v>
      </c>
      <c r="AK14" s="1489"/>
      <c r="AL14" s="1500"/>
      <c r="AM14" s="1500"/>
      <c r="AN14" s="1500"/>
      <c r="AO14" s="1500"/>
      <c r="AP14" s="1501"/>
      <c r="AQ14" s="1501"/>
      <c r="AR14" s="1501"/>
      <c r="AS14" s="1502">
        <f t="shared" si="4"/>
        <v>768</v>
      </c>
      <c r="AT14" s="1502"/>
      <c r="AU14" s="1502"/>
      <c r="AV14" s="1502"/>
      <c r="AW14" s="1502"/>
      <c r="AX14" s="1502"/>
      <c r="AY14" s="1502"/>
      <c r="AZ14" s="1502"/>
      <c r="BA14" s="1503">
        <f t="shared" ref="BA14:BA16" si="7">I14/6</f>
        <v>128</v>
      </c>
      <c r="BB14" s="1503"/>
      <c r="BC14" s="1503"/>
      <c r="BD14" s="1503"/>
      <c r="BE14" s="1503"/>
      <c r="BF14" s="1503"/>
      <c r="BG14" s="1503"/>
      <c r="BH14" s="1503"/>
      <c r="BI14" s="1503"/>
      <c r="BJ14" s="1503"/>
      <c r="BK14" s="1503"/>
      <c r="BL14" s="1503"/>
      <c r="BM14" s="1503"/>
      <c r="BN14" s="1503"/>
      <c r="BO14" s="1503"/>
      <c r="BP14" s="1503"/>
      <c r="BQ14" s="1503"/>
      <c r="BR14" s="1503"/>
      <c r="BS14" s="1503"/>
      <c r="BT14" s="1503"/>
    </row>
    <row r="15" s="309" customFormat="1" ht="36" hidden="1" customHeight="1" spans="1:81">
      <c r="A15" s="1482">
        <v>45341</v>
      </c>
      <c r="B15" s="1483" t="s">
        <v>117</v>
      </c>
      <c r="C15" s="1483" t="s">
        <v>118</v>
      </c>
      <c r="D15" s="1530">
        <v>4500124295</v>
      </c>
      <c r="E15" s="1485" t="s">
        <v>127</v>
      </c>
      <c r="F15" s="1531" t="s">
        <v>128</v>
      </c>
      <c r="G15" s="1487" t="s">
        <v>121</v>
      </c>
      <c r="H15" s="1488" t="s">
        <v>122</v>
      </c>
      <c r="I15" s="1506">
        <v>1578</v>
      </c>
      <c r="J15" s="1487">
        <v>0</v>
      </c>
      <c r="K15" s="1487">
        <v>6</v>
      </c>
      <c r="L15" s="1489">
        <f t="shared" si="0"/>
        <v>263</v>
      </c>
      <c r="M15" s="1490">
        <v>45392</v>
      </c>
      <c r="N15" s="1490">
        <v>45388</v>
      </c>
      <c r="O15" s="1325"/>
      <c r="P15" s="1325" t="s">
        <v>106</v>
      </c>
      <c r="Q15" s="1325" t="s">
        <v>123</v>
      </c>
      <c r="R15" s="1325">
        <v>45328</v>
      </c>
      <c r="S15" s="1325" t="s">
        <v>82</v>
      </c>
      <c r="T15" s="1492" t="s">
        <v>82</v>
      </c>
      <c r="U15" s="1493" t="s">
        <v>124</v>
      </c>
      <c r="V15" s="1494" t="s">
        <v>125</v>
      </c>
      <c r="W15" s="1495">
        <v>1.6</v>
      </c>
      <c r="X15" s="1496">
        <f t="shared" si="5"/>
        <v>2524.8</v>
      </c>
      <c r="Y15" s="1489" t="s">
        <v>126</v>
      </c>
      <c r="Z15" s="1532" t="s">
        <v>121</v>
      </c>
      <c r="AA15" s="1487" t="s">
        <v>108</v>
      </c>
      <c r="AB15" s="1497" t="s">
        <v>44</v>
      </c>
      <c r="AC15" s="1493">
        <v>1578</v>
      </c>
      <c r="AD15" s="1498">
        <f t="shared" si="6"/>
        <v>0</v>
      </c>
      <c r="AE15" s="1498" t="s">
        <v>82</v>
      </c>
      <c r="AF15" s="1498"/>
      <c r="AG15" s="1498" t="s">
        <v>93</v>
      </c>
      <c r="AH15" s="1498">
        <f t="shared" si="2"/>
        <v>1578</v>
      </c>
      <c r="AI15" s="1498"/>
      <c r="AJ15" s="1499">
        <f t="shared" si="3"/>
        <v>1578</v>
      </c>
      <c r="AK15" s="1489"/>
      <c r="AL15" s="1500"/>
      <c r="AM15" s="1500"/>
      <c r="AN15" s="1500"/>
      <c r="AO15" s="1500"/>
      <c r="AP15" s="1501"/>
      <c r="AQ15" s="1501"/>
      <c r="AR15" s="1501"/>
      <c r="AS15" s="1502">
        <f t="shared" si="4"/>
        <v>1578</v>
      </c>
      <c r="AT15" s="1502"/>
      <c r="AU15" s="1502"/>
      <c r="AV15" s="1502"/>
      <c r="AW15" s="1502"/>
      <c r="AX15" s="1502"/>
      <c r="AY15" s="1502"/>
      <c r="AZ15" s="1502"/>
      <c r="BA15" s="1503">
        <f t="shared" si="7"/>
        <v>263</v>
      </c>
      <c r="BB15" s="1503"/>
      <c r="BC15" s="1503"/>
      <c r="BD15" s="1503"/>
      <c r="BE15" s="1503"/>
      <c r="BF15" s="1503"/>
      <c r="BG15" s="1535"/>
      <c r="BH15" s="1535"/>
      <c r="BI15" s="1535"/>
      <c r="BJ15" s="1535"/>
      <c r="BK15" s="1535"/>
      <c r="BL15" s="1503"/>
      <c r="BM15" s="1503"/>
      <c r="BN15" s="1503"/>
      <c r="BO15" s="1503"/>
      <c r="BP15" s="1503"/>
      <c r="BQ15" s="1503"/>
      <c r="BR15" s="1503"/>
      <c r="BS15" s="1503"/>
      <c r="BT15" s="1503"/>
    </row>
    <row r="16" s="309" customFormat="1" ht="36" hidden="1" customHeight="1" spans="1:81">
      <c r="A16" s="1482">
        <v>45341</v>
      </c>
      <c r="B16" s="1483" t="s">
        <v>117</v>
      </c>
      <c r="C16" s="1483" t="s">
        <v>118</v>
      </c>
      <c r="D16" s="1530">
        <v>4500124295</v>
      </c>
      <c r="E16" s="1485" t="s">
        <v>129</v>
      </c>
      <c r="F16" s="1531" t="s">
        <v>130</v>
      </c>
      <c r="G16" s="1487" t="s">
        <v>121</v>
      </c>
      <c r="H16" s="1488" t="s">
        <v>122</v>
      </c>
      <c r="I16" s="1506">
        <v>1098</v>
      </c>
      <c r="J16" s="1487">
        <v>0</v>
      </c>
      <c r="K16" s="1487">
        <v>6</v>
      </c>
      <c r="L16" s="1489">
        <f t="shared" si="0"/>
        <v>183</v>
      </c>
      <c r="M16" s="1490">
        <v>45392</v>
      </c>
      <c r="N16" s="1490">
        <v>45388</v>
      </c>
      <c r="O16" s="1325"/>
      <c r="P16" s="1325" t="s">
        <v>106</v>
      </c>
      <c r="Q16" s="1325" t="s">
        <v>123</v>
      </c>
      <c r="R16" s="1325">
        <v>45328</v>
      </c>
      <c r="S16" s="1325" t="s">
        <v>82</v>
      </c>
      <c r="T16" s="1492" t="s">
        <v>82</v>
      </c>
      <c r="U16" s="1493" t="s">
        <v>124</v>
      </c>
      <c r="V16" s="1494" t="s">
        <v>125</v>
      </c>
      <c r="W16" s="1495">
        <v>1.6</v>
      </c>
      <c r="X16" s="1496">
        <f t="shared" si="5"/>
        <v>1756.8</v>
      </c>
      <c r="Y16" s="1489" t="s">
        <v>126</v>
      </c>
      <c r="Z16" s="1532" t="s">
        <v>121</v>
      </c>
      <c r="AA16" s="1487" t="s">
        <v>108</v>
      </c>
      <c r="AB16" s="1497" t="s">
        <v>44</v>
      </c>
      <c r="AC16" s="1493">
        <v>1098</v>
      </c>
      <c r="AD16" s="1498">
        <f t="shared" si="6"/>
        <v>0</v>
      </c>
      <c r="AE16" s="1498" t="s">
        <v>82</v>
      </c>
      <c r="AF16" s="1498"/>
      <c r="AG16" s="1498" t="s">
        <v>93</v>
      </c>
      <c r="AH16" s="1498">
        <f t="shared" si="2"/>
        <v>1098</v>
      </c>
      <c r="AI16" s="1498"/>
      <c r="AJ16" s="1499">
        <f t="shared" si="3"/>
        <v>1098</v>
      </c>
      <c r="AK16" s="1489"/>
      <c r="AL16" s="1500"/>
      <c r="AM16" s="1500"/>
      <c r="AN16" s="1500"/>
      <c r="AO16" s="1500"/>
      <c r="AP16" s="1501"/>
      <c r="AQ16" s="1501"/>
      <c r="AR16" s="1501"/>
      <c r="AS16" s="1502">
        <f t="shared" si="4"/>
        <v>1098</v>
      </c>
      <c r="AT16" s="1502"/>
      <c r="AU16" s="1502"/>
      <c r="AV16" s="1502"/>
      <c r="AW16" s="1502"/>
      <c r="AX16" s="1502"/>
      <c r="AY16" s="1502"/>
      <c r="AZ16" s="1502"/>
      <c r="BA16" s="1503">
        <f t="shared" si="7"/>
        <v>183</v>
      </c>
      <c r="BB16" s="1503"/>
      <c r="BC16" s="1503"/>
      <c r="BD16" s="1503"/>
      <c r="BE16" s="1503"/>
      <c r="BF16" s="1503"/>
      <c r="BG16" s="1535"/>
      <c r="BH16" s="1535"/>
      <c r="BI16" s="1535"/>
      <c r="BJ16" s="1535"/>
      <c r="BK16" s="1535"/>
      <c r="BL16" s="1503"/>
      <c r="BM16" s="1503"/>
      <c r="BN16" s="1503"/>
      <c r="BO16" s="1503"/>
      <c r="BP16" s="1503"/>
      <c r="BQ16" s="1503"/>
      <c r="BR16" s="1503"/>
      <c r="BS16" s="1503"/>
      <c r="BT16" s="1503"/>
    </row>
    <row r="17" s="309" customFormat="1" ht="36" hidden="1" customHeight="1" spans="1:81">
      <c r="A17" s="1482">
        <v>45355</v>
      </c>
      <c r="B17" s="1483" t="s">
        <v>131</v>
      </c>
      <c r="C17" s="1483" t="s">
        <v>132</v>
      </c>
      <c r="D17" s="1530">
        <v>4500125859</v>
      </c>
      <c r="E17" s="1485">
        <v>19946678</v>
      </c>
      <c r="F17" s="1531" t="s">
        <v>133</v>
      </c>
      <c r="G17" s="1487" t="s">
        <v>134</v>
      </c>
      <c r="H17" s="1488" t="s">
        <v>135</v>
      </c>
      <c r="I17" s="1506">
        <v>702</v>
      </c>
      <c r="J17" s="1487">
        <v>0</v>
      </c>
      <c r="K17" s="1487">
        <v>13</v>
      </c>
      <c r="L17" s="1489">
        <f t="shared" si="0"/>
        <v>54</v>
      </c>
      <c r="M17" s="1490">
        <v>45392</v>
      </c>
      <c r="N17" s="1490">
        <v>45388</v>
      </c>
      <c r="O17" s="1325"/>
      <c r="P17" s="1325" t="s">
        <v>106</v>
      </c>
      <c r="Q17" s="1325"/>
      <c r="R17" s="1325">
        <v>45365</v>
      </c>
      <c r="S17" s="1325" t="s">
        <v>136</v>
      </c>
      <c r="T17" s="1492" t="s">
        <v>137</v>
      </c>
      <c r="U17" s="1493" t="s">
        <v>138</v>
      </c>
      <c r="V17" s="1494" t="s">
        <v>139</v>
      </c>
      <c r="W17" s="1495">
        <v>1.55</v>
      </c>
      <c r="X17" s="1496">
        <f t="shared" si="5"/>
        <v>1088.1</v>
      </c>
      <c r="Y17" s="1489" t="s">
        <v>140</v>
      </c>
      <c r="Z17" s="1532" t="s">
        <v>134</v>
      </c>
      <c r="AA17" s="1487" t="s">
        <v>108</v>
      </c>
      <c r="AB17" s="1497" t="s">
        <v>44</v>
      </c>
      <c r="AC17" s="1493">
        <v>702</v>
      </c>
      <c r="AD17" s="1498">
        <f t="shared" si="6"/>
        <v>0</v>
      </c>
      <c r="AE17" s="1498" t="s">
        <v>141</v>
      </c>
      <c r="AF17" s="1498"/>
      <c r="AG17" s="1498" t="s">
        <v>93</v>
      </c>
      <c r="AH17" s="1498">
        <f t="shared" si="2"/>
        <v>702</v>
      </c>
      <c r="AI17" s="1498"/>
      <c r="AJ17" s="1499">
        <f t="shared" si="3"/>
        <v>702</v>
      </c>
      <c r="AK17" s="1489"/>
      <c r="AL17" s="1500"/>
      <c r="AM17" s="1500"/>
      <c r="AN17" s="1500"/>
      <c r="AO17" s="1500"/>
      <c r="AP17" s="1501"/>
      <c r="AQ17" s="1501"/>
      <c r="AR17" s="1501"/>
      <c r="AS17" s="1502">
        <f t="shared" si="4"/>
        <v>702</v>
      </c>
      <c r="AT17" s="1502"/>
      <c r="AU17" s="1502"/>
      <c r="AV17" s="1502"/>
      <c r="AW17" s="1502"/>
      <c r="AX17" s="1502"/>
      <c r="AY17" s="1502"/>
      <c r="AZ17" s="1502"/>
      <c r="BA17" s="1503"/>
      <c r="BB17" s="1503"/>
      <c r="BC17" s="1503">
        <f t="shared" ref="BC17:BC19" si="8">I17/13</f>
        <v>54</v>
      </c>
      <c r="BD17" s="1503"/>
      <c r="BE17" s="1503"/>
      <c r="BF17" s="1503"/>
      <c r="BG17" s="1503"/>
      <c r="BH17" s="1503"/>
      <c r="BI17" s="1503"/>
      <c r="BJ17" s="1503"/>
      <c r="BK17" s="1503"/>
      <c r="BL17" s="1503"/>
      <c r="BM17" s="1503"/>
      <c r="BN17" s="1503"/>
      <c r="BO17" s="1503"/>
      <c r="BP17" s="1503"/>
      <c r="BQ17" s="1503"/>
      <c r="BR17" s="1503"/>
      <c r="BS17" s="1503"/>
      <c r="BT17" s="1503"/>
      <c r="BU17" s="1534"/>
      <c r="BV17" s="1534"/>
      <c r="BW17" s="1534"/>
      <c r="BX17" s="1534"/>
      <c r="BY17" s="1534"/>
      <c r="BZ17" s="1534"/>
      <c r="CA17" s="1534"/>
      <c r="CB17" s="1534"/>
      <c r="CC17" s="1534"/>
    </row>
    <row r="18" s="309" customFormat="1" ht="36" hidden="1" customHeight="1" spans="1:81">
      <c r="A18" s="1482">
        <v>45355</v>
      </c>
      <c r="B18" s="1483" t="s">
        <v>142</v>
      </c>
      <c r="C18" s="1483" t="s">
        <v>118</v>
      </c>
      <c r="D18" s="1530">
        <v>4500125858</v>
      </c>
      <c r="E18" s="1485">
        <v>19946677</v>
      </c>
      <c r="F18" s="1531" t="s">
        <v>143</v>
      </c>
      <c r="G18" s="1487" t="s">
        <v>134</v>
      </c>
      <c r="H18" s="1488" t="s">
        <v>135</v>
      </c>
      <c r="I18" s="1506">
        <v>4914</v>
      </c>
      <c r="J18" s="1487">
        <v>0</v>
      </c>
      <c r="K18" s="1487">
        <v>13</v>
      </c>
      <c r="L18" s="1489">
        <f t="shared" si="0"/>
        <v>378</v>
      </c>
      <c r="M18" s="1490">
        <v>45392</v>
      </c>
      <c r="N18" s="1490">
        <v>45388</v>
      </c>
      <c r="O18" s="1325"/>
      <c r="P18" s="1325" t="s">
        <v>106</v>
      </c>
      <c r="Q18" s="1325"/>
      <c r="R18" s="1325">
        <v>45365</v>
      </c>
      <c r="S18" s="1325" t="s">
        <v>136</v>
      </c>
      <c r="T18" s="1492" t="s">
        <v>144</v>
      </c>
      <c r="U18" s="1493" t="s">
        <v>145</v>
      </c>
      <c r="V18" s="1494" t="s">
        <v>139</v>
      </c>
      <c r="W18" s="1495">
        <v>1.55</v>
      </c>
      <c r="X18" s="1496">
        <f t="shared" si="5"/>
        <v>7616.7</v>
      </c>
      <c r="Y18" s="1489" t="s">
        <v>146</v>
      </c>
      <c r="Z18" s="1532" t="s">
        <v>134</v>
      </c>
      <c r="AA18" s="1487" t="s">
        <v>108</v>
      </c>
      <c r="AB18" s="1497" t="s">
        <v>44</v>
      </c>
      <c r="AC18" s="1493">
        <v>4914</v>
      </c>
      <c r="AD18" s="1498">
        <f t="shared" si="6"/>
        <v>0</v>
      </c>
      <c r="AE18" s="1498" t="s">
        <v>141</v>
      </c>
      <c r="AF18" s="1498"/>
      <c r="AG18" s="1498" t="s">
        <v>93</v>
      </c>
      <c r="AH18" s="1498">
        <f t="shared" si="2"/>
        <v>4914</v>
      </c>
      <c r="AI18" s="1498"/>
      <c r="AJ18" s="1499">
        <f t="shared" si="3"/>
        <v>4914</v>
      </c>
      <c r="AK18" s="1489"/>
      <c r="AL18" s="1500"/>
      <c r="AM18" s="1500"/>
      <c r="AN18" s="1500"/>
      <c r="AO18" s="1500"/>
      <c r="AP18" s="1501"/>
      <c r="AQ18" s="1501"/>
      <c r="AR18" s="1501"/>
      <c r="AS18" s="1502">
        <f t="shared" si="4"/>
        <v>4914</v>
      </c>
      <c r="AT18" s="1502"/>
      <c r="AU18" s="1502"/>
      <c r="AV18" s="1502"/>
      <c r="AW18" s="1502"/>
      <c r="AX18" s="1502"/>
      <c r="AY18" s="1502"/>
      <c r="AZ18" s="1502"/>
      <c r="BA18" s="1503"/>
      <c r="BB18" s="1503"/>
      <c r="BC18" s="1503">
        <f t="shared" si="8"/>
        <v>378</v>
      </c>
      <c r="BD18" s="1503"/>
      <c r="BE18" s="1503"/>
      <c r="BF18" s="1503"/>
      <c r="BG18" s="1503"/>
      <c r="BH18" s="1503"/>
      <c r="BI18" s="1503"/>
      <c r="BJ18" s="1503"/>
      <c r="BK18" s="1503"/>
      <c r="BL18" s="1503"/>
      <c r="BM18" s="1503"/>
      <c r="BN18" s="1503"/>
      <c r="BO18" s="1503"/>
      <c r="BP18" s="1503"/>
      <c r="BQ18" s="1503"/>
      <c r="BR18" s="1503"/>
      <c r="BS18" s="1503"/>
      <c r="BT18" s="1503"/>
      <c r="BU18" s="1534"/>
      <c r="BV18" s="1534"/>
      <c r="BW18" s="1534"/>
      <c r="BX18" s="1534"/>
      <c r="BY18" s="1534"/>
      <c r="BZ18" s="1534"/>
      <c r="CA18" s="1534"/>
      <c r="CB18" s="1534"/>
      <c r="CC18" s="1534"/>
    </row>
    <row r="19" s="309" customFormat="1" ht="36" hidden="1" customHeight="1" spans="1:81">
      <c r="A19" s="1482">
        <v>45355</v>
      </c>
      <c r="B19" s="1483" t="s">
        <v>142</v>
      </c>
      <c r="C19" s="1483" t="s">
        <v>118</v>
      </c>
      <c r="D19" s="1530">
        <v>4500125858</v>
      </c>
      <c r="E19" s="1485">
        <v>19949062</v>
      </c>
      <c r="F19" s="1531" t="s">
        <v>147</v>
      </c>
      <c r="G19" s="1487" t="s">
        <v>134</v>
      </c>
      <c r="H19" s="1488" t="s">
        <v>135</v>
      </c>
      <c r="I19" s="1506">
        <v>4914</v>
      </c>
      <c r="J19" s="1487">
        <v>0</v>
      </c>
      <c r="K19" s="1487">
        <v>13</v>
      </c>
      <c r="L19" s="1489">
        <f t="shared" si="0"/>
        <v>378</v>
      </c>
      <c r="M19" s="1490">
        <v>45392</v>
      </c>
      <c r="N19" s="1490">
        <v>45388</v>
      </c>
      <c r="O19" s="1325"/>
      <c r="P19" s="1325" t="s">
        <v>106</v>
      </c>
      <c r="Q19" s="1325"/>
      <c r="R19" s="1325">
        <v>45365</v>
      </c>
      <c r="S19" s="1325" t="s">
        <v>136</v>
      </c>
      <c r="T19" s="1492" t="s">
        <v>144</v>
      </c>
      <c r="U19" s="1493" t="s">
        <v>145</v>
      </c>
      <c r="V19" s="1494" t="s">
        <v>139</v>
      </c>
      <c r="W19" s="1495">
        <v>1.55</v>
      </c>
      <c r="X19" s="1496">
        <f t="shared" si="5"/>
        <v>7616.7</v>
      </c>
      <c r="Y19" s="1489" t="s">
        <v>146</v>
      </c>
      <c r="Z19" s="1532" t="s">
        <v>134</v>
      </c>
      <c r="AA19" s="1487" t="s">
        <v>108</v>
      </c>
      <c r="AB19" s="1497" t="s">
        <v>44</v>
      </c>
      <c r="AC19" s="1493">
        <v>4914</v>
      </c>
      <c r="AD19" s="1498">
        <f t="shared" si="6"/>
        <v>0</v>
      </c>
      <c r="AE19" s="1498" t="s">
        <v>141</v>
      </c>
      <c r="AF19" s="1498"/>
      <c r="AG19" s="1498" t="s">
        <v>93</v>
      </c>
      <c r="AH19" s="1498">
        <f t="shared" si="2"/>
        <v>4914</v>
      </c>
      <c r="AI19" s="1498"/>
      <c r="AJ19" s="1499">
        <f t="shared" si="3"/>
        <v>4914</v>
      </c>
      <c r="AK19" s="1489"/>
      <c r="AL19" s="1500"/>
      <c r="AM19" s="1500"/>
      <c r="AN19" s="1500"/>
      <c r="AO19" s="1500"/>
      <c r="AP19" s="1501"/>
      <c r="AQ19" s="1501"/>
      <c r="AR19" s="1501"/>
      <c r="AS19" s="1502">
        <f t="shared" si="4"/>
        <v>4914</v>
      </c>
      <c r="AT19" s="1502"/>
      <c r="AU19" s="1502"/>
      <c r="AV19" s="1502"/>
      <c r="AW19" s="1502"/>
      <c r="AX19" s="1502"/>
      <c r="AY19" s="1502"/>
      <c r="AZ19" s="1502"/>
      <c r="BA19" s="1503"/>
      <c r="BB19" s="1503"/>
      <c r="BC19" s="1503">
        <f t="shared" si="8"/>
        <v>378</v>
      </c>
      <c r="BD19" s="1503"/>
      <c r="BE19" s="1503"/>
      <c r="BF19" s="1503"/>
      <c r="BG19" s="1503"/>
      <c r="BH19" s="1503"/>
      <c r="BI19" s="1503"/>
      <c r="BJ19" s="1503"/>
      <c r="BK19" s="1503"/>
      <c r="BL19" s="1503"/>
      <c r="BM19" s="1503"/>
      <c r="BN19" s="1503"/>
      <c r="BO19" s="1503"/>
      <c r="BP19" s="1503"/>
      <c r="BQ19" s="1503"/>
      <c r="BR19" s="1503"/>
      <c r="BS19" s="1503"/>
      <c r="BT19" s="1503"/>
      <c r="BU19" s="1534"/>
      <c r="BV19" s="1534"/>
      <c r="BW19" s="1534"/>
      <c r="BX19" s="1534"/>
      <c r="BY19" s="1534"/>
      <c r="BZ19" s="1534"/>
      <c r="CA19" s="1534"/>
      <c r="CB19" s="1534"/>
      <c r="CC19" s="1534"/>
    </row>
    <row r="20" s="309" customFormat="1" ht="36" hidden="1" customHeight="1" spans="1:81">
      <c r="A20" s="1482">
        <v>45358</v>
      </c>
      <c r="B20" s="1483" t="s">
        <v>148</v>
      </c>
      <c r="C20" s="1483" t="s">
        <v>149</v>
      </c>
      <c r="D20" s="1530">
        <v>4500126251</v>
      </c>
      <c r="E20" s="1485"/>
      <c r="F20" s="1531" t="s">
        <v>150</v>
      </c>
      <c r="G20" s="1487" t="s">
        <v>134</v>
      </c>
      <c r="H20" s="1488" t="s">
        <v>135</v>
      </c>
      <c r="I20" s="1506">
        <v>21489</v>
      </c>
      <c r="J20" s="1487">
        <v>0</v>
      </c>
      <c r="K20" s="1487">
        <v>13</v>
      </c>
      <c r="L20" s="1489">
        <f t="shared" si="0"/>
        <v>1653</v>
      </c>
      <c r="M20" s="1490">
        <v>45394</v>
      </c>
      <c r="N20" s="1490">
        <v>45390</v>
      </c>
      <c r="O20" s="1325"/>
      <c r="P20" s="1325" t="s">
        <v>106</v>
      </c>
      <c r="Q20" s="1325" t="s">
        <v>151</v>
      </c>
      <c r="R20" s="1325">
        <v>45370</v>
      </c>
      <c r="S20" s="1325" t="s">
        <v>82</v>
      </c>
      <c r="T20" s="1492" t="s">
        <v>152</v>
      </c>
      <c r="U20" s="1493" t="s">
        <v>153</v>
      </c>
      <c r="V20" s="1494" t="s">
        <v>154</v>
      </c>
      <c r="W20" s="1495">
        <v>1.55</v>
      </c>
      <c r="X20" s="1496">
        <f t="shared" si="5"/>
        <v>33307.95</v>
      </c>
      <c r="Y20" s="1489" t="s">
        <v>155</v>
      </c>
      <c r="Z20" s="1532" t="s">
        <v>156</v>
      </c>
      <c r="AA20" s="1487" t="s">
        <v>108</v>
      </c>
      <c r="AB20" s="1497" t="s">
        <v>44</v>
      </c>
      <c r="AC20" s="1493">
        <v>21489</v>
      </c>
      <c r="AD20" s="1498">
        <f t="shared" si="6"/>
        <v>0</v>
      </c>
      <c r="AE20" s="1498" t="s">
        <v>157</v>
      </c>
      <c r="AF20" s="1498" t="s">
        <v>158</v>
      </c>
      <c r="AG20" s="1498" t="s">
        <v>93</v>
      </c>
      <c r="AH20" s="1498">
        <f t="shared" si="2"/>
        <v>21489</v>
      </c>
      <c r="AI20" s="1498"/>
      <c r="AJ20" s="1499"/>
      <c r="AK20" s="1489">
        <f t="shared" ref="AK20:AK22" si="9">I20</f>
        <v>21489</v>
      </c>
      <c r="AL20" s="1500"/>
      <c r="AM20" s="1500"/>
      <c r="AN20" s="1500"/>
      <c r="AO20" s="1500"/>
      <c r="AP20" s="1501"/>
      <c r="AQ20" s="1501"/>
      <c r="AR20" s="1501"/>
      <c r="AS20" s="1502">
        <f t="shared" si="4"/>
        <v>21489</v>
      </c>
      <c r="AT20" s="1502"/>
      <c r="AU20" s="1502"/>
      <c r="AV20" s="1502"/>
      <c r="AW20" s="1502"/>
      <c r="AX20" s="1502"/>
      <c r="AY20" s="1502"/>
      <c r="AZ20" s="1502"/>
      <c r="BA20" s="1503"/>
      <c r="BB20" s="1503"/>
      <c r="BC20" s="1503"/>
      <c r="BD20" s="1503"/>
      <c r="BE20" s="1503">
        <f>I20/13</f>
        <v>1653</v>
      </c>
      <c r="BF20" s="1503"/>
      <c r="BG20" s="1503"/>
      <c r="BH20" s="1503"/>
      <c r="BI20" s="1503"/>
      <c r="BJ20" s="1503"/>
      <c r="BK20" s="1503"/>
      <c r="BL20" s="1503"/>
      <c r="BM20" s="1503"/>
      <c r="BN20" s="1503"/>
      <c r="BO20" s="1503"/>
      <c r="BP20" s="1503"/>
      <c r="BQ20" s="1503"/>
      <c r="BR20" s="1503"/>
      <c r="BS20" s="1503"/>
      <c r="BT20" s="1503"/>
    </row>
    <row r="21" s="309" customFormat="1" ht="36" hidden="1" customHeight="1" spans="1:81">
      <c r="A21" s="1482">
        <v>45351</v>
      </c>
      <c r="B21" s="1483" t="s">
        <v>159</v>
      </c>
      <c r="C21" s="1483" t="s">
        <v>149</v>
      </c>
      <c r="D21" s="1530">
        <v>4500125676</v>
      </c>
      <c r="E21" s="1485">
        <v>4400386226</v>
      </c>
      <c r="F21" s="1531" t="s">
        <v>160</v>
      </c>
      <c r="G21" s="1487" t="s">
        <v>78</v>
      </c>
      <c r="H21" s="1488" t="s">
        <v>111</v>
      </c>
      <c r="I21" s="1506">
        <v>8500</v>
      </c>
      <c r="J21" s="1487">
        <v>0</v>
      </c>
      <c r="K21" s="1487">
        <v>50</v>
      </c>
      <c r="L21" s="1489">
        <f t="shared" si="0"/>
        <v>170</v>
      </c>
      <c r="M21" s="1490">
        <v>45394</v>
      </c>
      <c r="N21" s="1490">
        <v>45390</v>
      </c>
      <c r="O21" s="1325"/>
      <c r="P21" s="1325" t="s">
        <v>106</v>
      </c>
      <c r="Q21" s="1325" t="s">
        <v>161</v>
      </c>
      <c r="R21" s="1325">
        <v>45356</v>
      </c>
      <c r="S21" s="1325" t="s">
        <v>82</v>
      </c>
      <c r="T21" s="1492" t="s">
        <v>162</v>
      </c>
      <c r="U21" s="1493" t="s">
        <v>163</v>
      </c>
      <c r="V21" s="1494" t="s">
        <v>164</v>
      </c>
      <c r="W21" s="1495">
        <v>1.54</v>
      </c>
      <c r="X21" s="1496">
        <f t="shared" si="5"/>
        <v>13090</v>
      </c>
      <c r="Y21" s="1489" t="s">
        <v>165</v>
      </c>
      <c r="Z21" s="1532" t="s">
        <v>156</v>
      </c>
      <c r="AA21" s="1487" t="s">
        <v>108</v>
      </c>
      <c r="AB21" s="1497" t="s">
        <v>44</v>
      </c>
      <c r="AC21" s="1493">
        <v>8500</v>
      </c>
      <c r="AD21" s="1498">
        <f t="shared" si="6"/>
        <v>0</v>
      </c>
      <c r="AE21" s="1498" t="s">
        <v>157</v>
      </c>
      <c r="AF21" s="1498" t="s">
        <v>158</v>
      </c>
      <c r="AG21" s="1498" t="s">
        <v>93</v>
      </c>
      <c r="AH21" s="1498">
        <f t="shared" si="2"/>
        <v>8500</v>
      </c>
      <c r="AI21" s="1498"/>
      <c r="AJ21" s="1499"/>
      <c r="AK21" s="1489">
        <f t="shared" si="9"/>
        <v>8500</v>
      </c>
      <c r="AL21" s="1500"/>
      <c r="AM21" s="1500"/>
      <c r="AN21" s="1500"/>
      <c r="AO21" s="1500"/>
      <c r="AP21" s="1501"/>
      <c r="AQ21" s="1501"/>
      <c r="AR21" s="1501"/>
      <c r="AS21" s="1502">
        <f t="shared" si="4"/>
        <v>8500</v>
      </c>
      <c r="AT21" s="1502"/>
      <c r="AU21" s="1502"/>
      <c r="AV21" s="1502"/>
      <c r="AW21" s="1502"/>
      <c r="AX21" s="1502"/>
      <c r="AY21" s="1502"/>
      <c r="AZ21" s="1502"/>
      <c r="BA21" s="1503"/>
      <c r="BB21" s="1503"/>
      <c r="BC21" s="1503"/>
      <c r="BD21" s="1503"/>
      <c r="BE21" s="1503"/>
      <c r="BF21" s="1503"/>
      <c r="BG21" s="1503"/>
      <c r="BH21" s="1503">
        <f>I21/25</f>
        <v>340</v>
      </c>
      <c r="BI21" s="1503"/>
      <c r="BJ21" s="1503"/>
      <c r="BK21" s="1503"/>
      <c r="BL21" s="1503"/>
      <c r="BM21" s="1503"/>
      <c r="BN21" s="1503"/>
      <c r="BO21" s="1503"/>
      <c r="BP21" s="1503"/>
      <c r="BQ21" s="1503"/>
      <c r="BR21" s="1503"/>
      <c r="BS21" s="1503"/>
      <c r="BT21" s="1503"/>
    </row>
    <row r="22" s="309" customFormat="1" ht="36" hidden="1" customHeight="1" spans="1:81">
      <c r="A22" s="1482">
        <v>45351</v>
      </c>
      <c r="B22" s="1483" t="s">
        <v>166</v>
      </c>
      <c r="C22" s="1483" t="s">
        <v>167</v>
      </c>
      <c r="D22" s="1530">
        <v>4500125672</v>
      </c>
      <c r="E22" s="1485">
        <v>4400386225</v>
      </c>
      <c r="F22" s="1531" t="s">
        <v>168</v>
      </c>
      <c r="G22" s="1487" t="s">
        <v>78</v>
      </c>
      <c r="H22" s="1488" t="s">
        <v>111</v>
      </c>
      <c r="I22" s="1506">
        <v>2500</v>
      </c>
      <c r="J22" s="1487">
        <v>0</v>
      </c>
      <c r="K22" s="1487">
        <v>50</v>
      </c>
      <c r="L22" s="1489">
        <f t="shared" si="0"/>
        <v>50</v>
      </c>
      <c r="M22" s="1490">
        <v>45394</v>
      </c>
      <c r="N22" s="1490">
        <v>45390</v>
      </c>
      <c r="O22" s="1325"/>
      <c r="P22" s="1325" t="s">
        <v>106</v>
      </c>
      <c r="Q22" s="1325"/>
      <c r="R22" s="1325">
        <v>45356</v>
      </c>
      <c r="S22" s="1325" t="s">
        <v>82</v>
      </c>
      <c r="T22" s="1492" t="s">
        <v>162</v>
      </c>
      <c r="U22" s="1493" t="s">
        <v>169</v>
      </c>
      <c r="V22" s="1494" t="s">
        <v>164</v>
      </c>
      <c r="W22" s="1495">
        <v>1.54</v>
      </c>
      <c r="X22" s="1496">
        <f t="shared" si="5"/>
        <v>3850</v>
      </c>
      <c r="Y22" s="1489" t="s">
        <v>170</v>
      </c>
      <c r="Z22" s="1532" t="s">
        <v>156</v>
      </c>
      <c r="AA22" s="1487" t="s">
        <v>108</v>
      </c>
      <c r="AB22" s="1497" t="s">
        <v>44</v>
      </c>
      <c r="AC22" s="1493">
        <v>2500</v>
      </c>
      <c r="AD22" s="1498">
        <f t="shared" si="6"/>
        <v>0</v>
      </c>
      <c r="AE22" s="1498" t="s">
        <v>157</v>
      </c>
      <c r="AF22" s="1498" t="s">
        <v>158</v>
      </c>
      <c r="AG22" s="1498" t="s">
        <v>93</v>
      </c>
      <c r="AH22" s="1498">
        <f t="shared" si="2"/>
        <v>2500</v>
      </c>
      <c r="AI22" s="1498"/>
      <c r="AJ22" s="1499"/>
      <c r="AK22" s="1489">
        <f t="shared" si="9"/>
        <v>2500</v>
      </c>
      <c r="AL22" s="1500"/>
      <c r="AM22" s="1500"/>
      <c r="AN22" s="1500"/>
      <c r="AO22" s="1500"/>
      <c r="AP22" s="1501"/>
      <c r="AQ22" s="1501"/>
      <c r="AR22" s="1501"/>
      <c r="AS22" s="1502">
        <f t="shared" si="4"/>
        <v>2500</v>
      </c>
      <c r="AT22" s="1502"/>
      <c r="AU22" s="1502"/>
      <c r="AV22" s="1502"/>
      <c r="AW22" s="1502"/>
      <c r="AX22" s="1502"/>
      <c r="AY22" s="1502"/>
      <c r="AZ22" s="1502"/>
      <c r="BA22" s="1503"/>
      <c r="BB22" s="1503"/>
      <c r="BC22" s="1503"/>
      <c r="BD22" s="1503"/>
      <c r="BE22" s="1503"/>
      <c r="BF22" s="1503"/>
      <c r="BG22" s="1503"/>
      <c r="BH22" s="1503">
        <f>I22/25</f>
        <v>100</v>
      </c>
      <c r="BI22" s="1503"/>
      <c r="BJ22" s="1503"/>
      <c r="BK22" s="1503"/>
      <c r="BL22" s="1503"/>
      <c r="BM22" s="1503"/>
      <c r="BN22" s="1503"/>
      <c r="BO22" s="1503"/>
      <c r="BP22" s="1503"/>
      <c r="BQ22" s="1503"/>
      <c r="BR22" s="1503"/>
      <c r="BS22" s="1503"/>
      <c r="BT22" s="1503"/>
    </row>
    <row r="23" s="309" customFormat="1" ht="36" hidden="1" customHeight="1" spans="1:81">
      <c r="A23" s="1482">
        <v>45358</v>
      </c>
      <c r="B23" s="1483" t="s">
        <v>131</v>
      </c>
      <c r="C23" s="1483" t="s">
        <v>132</v>
      </c>
      <c r="D23" s="1530">
        <v>4500126301</v>
      </c>
      <c r="E23" s="1485">
        <v>19961307</v>
      </c>
      <c r="F23" s="1531" t="s">
        <v>171</v>
      </c>
      <c r="G23" s="1487" t="s">
        <v>134</v>
      </c>
      <c r="H23" s="1488" t="s">
        <v>135</v>
      </c>
      <c r="I23" s="1506">
        <v>1001</v>
      </c>
      <c r="J23" s="1487">
        <v>0</v>
      </c>
      <c r="K23" s="1487">
        <v>13</v>
      </c>
      <c r="L23" s="1489">
        <f t="shared" ref="L23:L66" si="10">I23/K23</f>
        <v>77</v>
      </c>
      <c r="M23" s="1490">
        <v>45397</v>
      </c>
      <c r="N23" s="1490">
        <v>45393</v>
      </c>
      <c r="O23" s="1325"/>
      <c r="P23" s="1325" t="s">
        <v>106</v>
      </c>
      <c r="Q23" s="1325"/>
      <c r="R23" s="1325">
        <v>45369</v>
      </c>
      <c r="S23" s="1325" t="s">
        <v>136</v>
      </c>
      <c r="T23" s="1492" t="s">
        <v>172</v>
      </c>
      <c r="U23" s="1493" t="s">
        <v>173</v>
      </c>
      <c r="V23" s="1494" t="s">
        <v>174</v>
      </c>
      <c r="W23" s="1495">
        <v>1.55</v>
      </c>
      <c r="X23" s="1496">
        <f t="shared" ref="X23:X27" si="11">W23*I23</f>
        <v>1551.55</v>
      </c>
      <c r="Y23" s="1489" t="s">
        <v>175</v>
      </c>
      <c r="Z23" s="1532" t="s">
        <v>134</v>
      </c>
      <c r="AA23" s="1487" t="s">
        <v>108</v>
      </c>
      <c r="AB23" s="1497" t="s">
        <v>44</v>
      </c>
      <c r="AC23" s="1493">
        <v>1001</v>
      </c>
      <c r="AD23" s="1498">
        <f t="shared" ref="AD23:AD76" si="12">AC23-I23</f>
        <v>0</v>
      </c>
      <c r="AE23" s="1498" t="s">
        <v>157</v>
      </c>
      <c r="AF23" s="1498"/>
      <c r="AG23" s="1498" t="s">
        <v>93</v>
      </c>
      <c r="AH23" s="1498">
        <f t="shared" ref="AH23:AH44" si="13">I23</f>
        <v>1001</v>
      </c>
      <c r="AI23" s="1498"/>
      <c r="AJ23" s="1499">
        <f t="shared" ref="AJ23:AJ25" si="14">I23</f>
        <v>1001</v>
      </c>
      <c r="AK23" s="1489"/>
      <c r="AL23" s="1500"/>
      <c r="AM23" s="1500"/>
      <c r="AN23" s="1500"/>
      <c r="AO23" s="1500"/>
      <c r="AP23" s="1501"/>
      <c r="AQ23" s="1501"/>
      <c r="AR23" s="1501"/>
      <c r="AS23" s="1502">
        <f t="shared" ref="AS23:AS44" si="15">I23</f>
        <v>1001</v>
      </c>
      <c r="AT23" s="1502"/>
      <c r="AU23" s="1502"/>
      <c r="AV23" s="1502"/>
      <c r="AW23" s="1502"/>
      <c r="AX23" s="1502"/>
      <c r="AY23" s="1502"/>
      <c r="AZ23" s="1502"/>
      <c r="BA23" s="1503"/>
      <c r="BB23" s="1535"/>
      <c r="BC23" s="1535">
        <f t="shared" ref="BC23:BC25" si="16">I23/13</f>
        <v>77</v>
      </c>
      <c r="BD23" s="1535"/>
      <c r="BE23" s="1503"/>
      <c r="BF23" s="1503"/>
      <c r="BG23" s="1503"/>
      <c r="BH23" s="1503"/>
      <c r="BI23" s="1503"/>
      <c r="BJ23" s="1503"/>
      <c r="BK23" s="1503"/>
      <c r="BL23" s="1503"/>
      <c r="BM23" s="1503"/>
      <c r="BN23" s="1503"/>
      <c r="BO23" s="1503"/>
      <c r="BP23" s="1503"/>
      <c r="BQ23" s="1503"/>
      <c r="BR23" s="1503"/>
      <c r="BS23" s="1503"/>
      <c r="BT23" s="1503"/>
      <c r="BU23" s="1534"/>
      <c r="BV23" s="1534"/>
      <c r="BW23" s="1534"/>
      <c r="BX23" s="1534"/>
      <c r="BY23" s="1534"/>
      <c r="BZ23" s="1534"/>
      <c r="CA23" s="1534"/>
      <c r="CB23" s="1534"/>
      <c r="CC23" s="1534"/>
    </row>
    <row r="24" s="309" customFormat="1" ht="36" hidden="1" customHeight="1" spans="1:81">
      <c r="A24" s="1482">
        <v>45358</v>
      </c>
      <c r="B24" s="1483" t="s">
        <v>176</v>
      </c>
      <c r="C24" s="1483" t="s">
        <v>118</v>
      </c>
      <c r="D24" s="1530">
        <v>4500126300</v>
      </c>
      <c r="E24" s="1485">
        <v>19949063</v>
      </c>
      <c r="F24" s="1531" t="s">
        <v>177</v>
      </c>
      <c r="G24" s="1487" t="s">
        <v>134</v>
      </c>
      <c r="H24" s="1488" t="s">
        <v>135</v>
      </c>
      <c r="I24" s="1506">
        <v>2574</v>
      </c>
      <c r="J24" s="1487">
        <v>0</v>
      </c>
      <c r="K24" s="1487">
        <v>13</v>
      </c>
      <c r="L24" s="1489">
        <f t="shared" si="10"/>
        <v>198</v>
      </c>
      <c r="M24" s="1490">
        <v>45397</v>
      </c>
      <c r="N24" s="1490">
        <v>45393</v>
      </c>
      <c r="O24" s="1325"/>
      <c r="P24" s="1325" t="s">
        <v>106</v>
      </c>
      <c r="Q24" s="1325"/>
      <c r="R24" s="1325">
        <v>45369</v>
      </c>
      <c r="S24" s="1325" t="s">
        <v>136</v>
      </c>
      <c r="T24" s="1492" t="s">
        <v>172</v>
      </c>
      <c r="U24" s="1493" t="s">
        <v>178</v>
      </c>
      <c r="V24" s="1494" t="s">
        <v>174</v>
      </c>
      <c r="W24" s="1495">
        <v>1.55</v>
      </c>
      <c r="X24" s="1496">
        <f t="shared" si="11"/>
        <v>3989.7</v>
      </c>
      <c r="Y24" s="1489" t="s">
        <v>179</v>
      </c>
      <c r="Z24" s="1532" t="s">
        <v>134</v>
      </c>
      <c r="AA24" s="1487" t="s">
        <v>108</v>
      </c>
      <c r="AB24" s="1497" t="s">
        <v>44</v>
      </c>
      <c r="AC24" s="1493">
        <v>2574</v>
      </c>
      <c r="AD24" s="1498">
        <f t="shared" si="12"/>
        <v>0</v>
      </c>
      <c r="AE24" s="1498" t="s">
        <v>157</v>
      </c>
      <c r="AF24" s="1498"/>
      <c r="AG24" s="1498" t="s">
        <v>93</v>
      </c>
      <c r="AH24" s="1498">
        <f t="shared" si="13"/>
        <v>2574</v>
      </c>
      <c r="AI24" s="1498"/>
      <c r="AJ24" s="1499">
        <f t="shared" si="14"/>
        <v>2574</v>
      </c>
      <c r="AK24" s="1489"/>
      <c r="AL24" s="1500"/>
      <c r="AM24" s="1500"/>
      <c r="AN24" s="1500"/>
      <c r="AO24" s="1500"/>
      <c r="AP24" s="1501"/>
      <c r="AQ24" s="1501"/>
      <c r="AR24" s="1501"/>
      <c r="AS24" s="1502">
        <f t="shared" si="15"/>
        <v>2574</v>
      </c>
      <c r="AT24" s="1502"/>
      <c r="AU24" s="1502"/>
      <c r="AV24" s="1502"/>
      <c r="AW24" s="1502"/>
      <c r="AX24" s="1502"/>
      <c r="AY24" s="1502"/>
      <c r="AZ24" s="1502"/>
      <c r="BA24" s="1503"/>
      <c r="BB24" s="1503"/>
      <c r="BC24" s="1503">
        <f t="shared" si="16"/>
        <v>198</v>
      </c>
      <c r="BD24" s="1503"/>
      <c r="BE24" s="1503"/>
      <c r="BF24" s="1503"/>
      <c r="BG24" s="1503"/>
      <c r="BH24" s="1503"/>
      <c r="BI24" s="1503"/>
      <c r="BJ24" s="1503"/>
      <c r="BK24" s="1503"/>
      <c r="BL24" s="1503"/>
      <c r="BM24" s="1503"/>
      <c r="BN24" s="1503"/>
      <c r="BO24" s="1503"/>
      <c r="BP24" s="1503"/>
      <c r="BQ24" s="1503"/>
      <c r="BR24" s="1503"/>
      <c r="BS24" s="1503"/>
      <c r="BT24" s="1503"/>
    </row>
    <row r="25" s="309" customFormat="1" ht="36" hidden="1" customHeight="1" spans="1:81">
      <c r="A25" s="1482">
        <v>45358</v>
      </c>
      <c r="B25" s="1483" t="s">
        <v>176</v>
      </c>
      <c r="C25" s="1483" t="s">
        <v>118</v>
      </c>
      <c r="D25" s="1530">
        <v>4500126300</v>
      </c>
      <c r="E25" s="1485">
        <v>19961306</v>
      </c>
      <c r="F25" s="1531" t="s">
        <v>180</v>
      </c>
      <c r="G25" s="1487" t="s">
        <v>134</v>
      </c>
      <c r="H25" s="1488" t="s">
        <v>135</v>
      </c>
      <c r="I25" s="1506">
        <v>3679</v>
      </c>
      <c r="J25" s="1487">
        <v>0</v>
      </c>
      <c r="K25" s="1487">
        <v>13</v>
      </c>
      <c r="L25" s="1489">
        <f t="shared" si="10"/>
        <v>283</v>
      </c>
      <c r="M25" s="1490">
        <v>45397</v>
      </c>
      <c r="N25" s="1490">
        <v>45393</v>
      </c>
      <c r="O25" s="1325"/>
      <c r="P25" s="1325" t="s">
        <v>106</v>
      </c>
      <c r="Q25" s="1325"/>
      <c r="R25" s="1325">
        <v>45369</v>
      </c>
      <c r="S25" s="1325" t="s">
        <v>136</v>
      </c>
      <c r="T25" s="1492" t="s">
        <v>172</v>
      </c>
      <c r="U25" s="1493" t="s">
        <v>178</v>
      </c>
      <c r="V25" s="1494" t="s">
        <v>174</v>
      </c>
      <c r="W25" s="1495">
        <v>1.55</v>
      </c>
      <c r="X25" s="1496">
        <f t="shared" si="11"/>
        <v>5702.45</v>
      </c>
      <c r="Y25" s="1489" t="s">
        <v>179</v>
      </c>
      <c r="Z25" s="1532" t="s">
        <v>134</v>
      </c>
      <c r="AA25" s="1487" t="s">
        <v>108</v>
      </c>
      <c r="AB25" s="1497" t="s">
        <v>44</v>
      </c>
      <c r="AC25" s="1493">
        <v>3679</v>
      </c>
      <c r="AD25" s="1498">
        <f t="shared" si="12"/>
        <v>0</v>
      </c>
      <c r="AE25" s="1498" t="s">
        <v>157</v>
      </c>
      <c r="AF25" s="1498"/>
      <c r="AG25" s="1498" t="s">
        <v>93</v>
      </c>
      <c r="AH25" s="1498">
        <f t="shared" si="13"/>
        <v>3679</v>
      </c>
      <c r="AI25" s="1498"/>
      <c r="AJ25" s="1499">
        <f t="shared" si="14"/>
        <v>3679</v>
      </c>
      <c r="AK25" s="1489"/>
      <c r="AL25" s="1500"/>
      <c r="AM25" s="1500"/>
      <c r="AN25" s="1500"/>
      <c r="AO25" s="1500"/>
      <c r="AP25" s="1501"/>
      <c r="AQ25" s="1501"/>
      <c r="AR25" s="1501"/>
      <c r="AS25" s="1502">
        <f t="shared" si="15"/>
        <v>3679</v>
      </c>
      <c r="AT25" s="1502"/>
      <c r="AU25" s="1502"/>
      <c r="AV25" s="1502"/>
      <c r="AW25" s="1502"/>
      <c r="AX25" s="1502"/>
      <c r="AY25" s="1502"/>
      <c r="AZ25" s="1502"/>
      <c r="BA25" s="1503"/>
      <c r="BB25" s="1503"/>
      <c r="BC25" s="1503">
        <f t="shared" si="16"/>
        <v>283</v>
      </c>
      <c r="BD25" s="1503"/>
      <c r="BE25" s="1503"/>
      <c r="BF25" s="1503"/>
      <c r="BG25" s="1503"/>
      <c r="BH25" s="1503"/>
      <c r="BI25" s="1503"/>
      <c r="BJ25" s="1503"/>
      <c r="BK25" s="1503"/>
      <c r="BL25" s="1503"/>
      <c r="BM25" s="1503"/>
      <c r="BN25" s="1503"/>
      <c r="BO25" s="1503"/>
      <c r="BP25" s="1503"/>
      <c r="BQ25" s="1503"/>
      <c r="BR25" s="1503"/>
      <c r="BS25" s="1503"/>
      <c r="BT25" s="1503"/>
    </row>
    <row r="26" s="309" customFormat="1" ht="36" hidden="1" customHeight="1" spans="1:81">
      <c r="A26" s="1482">
        <v>45356</v>
      </c>
      <c r="B26" s="1483" t="s">
        <v>181</v>
      </c>
      <c r="C26" s="1483" t="s">
        <v>182</v>
      </c>
      <c r="D26" s="1530">
        <v>4500126061</v>
      </c>
      <c r="E26" s="1485">
        <v>5200004188</v>
      </c>
      <c r="F26" s="1531" t="s">
        <v>183</v>
      </c>
      <c r="G26" s="1487" t="s">
        <v>184</v>
      </c>
      <c r="H26" s="1488" t="s">
        <v>135</v>
      </c>
      <c r="I26" s="1506">
        <v>4810</v>
      </c>
      <c r="J26" s="1487">
        <v>0</v>
      </c>
      <c r="K26" s="1487">
        <v>13</v>
      </c>
      <c r="L26" s="1489">
        <f t="shared" si="10"/>
        <v>370</v>
      </c>
      <c r="M26" s="1490">
        <v>45398</v>
      </c>
      <c r="N26" s="1490">
        <v>45394</v>
      </c>
      <c r="O26" s="1325"/>
      <c r="P26" s="1325" t="s">
        <v>106</v>
      </c>
      <c r="Q26" s="1536" t="s">
        <v>185</v>
      </c>
      <c r="R26" s="1325">
        <v>45358</v>
      </c>
      <c r="S26" s="1325" t="s">
        <v>82</v>
      </c>
      <c r="T26" s="1492" t="s">
        <v>186</v>
      </c>
      <c r="U26" s="1493" t="s">
        <v>187</v>
      </c>
      <c r="V26" s="1494" t="s">
        <v>188</v>
      </c>
      <c r="W26" s="1495">
        <v>1.55</v>
      </c>
      <c r="X26" s="1496">
        <f t="shared" si="11"/>
        <v>7455.5</v>
      </c>
      <c r="Y26" s="1489" t="s">
        <v>189</v>
      </c>
      <c r="Z26" s="1532" t="s">
        <v>190</v>
      </c>
      <c r="AA26" s="1487" t="s">
        <v>108</v>
      </c>
      <c r="AB26" s="1497" t="s">
        <v>44</v>
      </c>
      <c r="AC26" s="1493">
        <v>4810</v>
      </c>
      <c r="AD26" s="1498">
        <f t="shared" si="12"/>
        <v>0</v>
      </c>
      <c r="AE26" s="1498" t="s">
        <v>157</v>
      </c>
      <c r="AF26" s="1498" t="s">
        <v>158</v>
      </c>
      <c r="AG26" s="1498" t="s">
        <v>191</v>
      </c>
      <c r="AH26" s="1498">
        <f t="shared" si="13"/>
        <v>4810</v>
      </c>
      <c r="AI26" s="1498"/>
      <c r="AJ26" s="1499"/>
      <c r="AK26" s="1489">
        <f>I26</f>
        <v>4810</v>
      </c>
      <c r="AL26" s="1500"/>
      <c r="AM26" s="1500"/>
      <c r="AN26" s="1500"/>
      <c r="AO26" s="1500"/>
      <c r="AP26" s="1501"/>
      <c r="AQ26" s="1501"/>
      <c r="AR26" s="1501"/>
      <c r="AS26" s="1502">
        <f t="shared" si="15"/>
        <v>4810</v>
      </c>
      <c r="AT26" s="1502"/>
      <c r="AU26" s="1502"/>
      <c r="AV26" s="1502"/>
      <c r="AW26" s="1502"/>
      <c r="AX26" s="1502"/>
      <c r="AY26" s="1502"/>
      <c r="AZ26" s="1502"/>
      <c r="BA26" s="1503"/>
      <c r="BB26" s="1503"/>
      <c r="BC26" s="1489"/>
      <c r="BD26" s="1489"/>
      <c r="BE26" s="1503">
        <f>I26/13</f>
        <v>370</v>
      </c>
      <c r="BF26" s="1503"/>
      <c r="BG26" s="1503"/>
      <c r="BH26" s="1503"/>
      <c r="BI26" s="1503"/>
      <c r="BJ26" s="1503"/>
      <c r="BK26" s="1503"/>
      <c r="BL26" s="1503"/>
      <c r="BM26" s="1503"/>
      <c r="BN26" s="1503"/>
      <c r="BO26" s="1503"/>
      <c r="BP26" s="1503"/>
      <c r="BQ26" s="1503"/>
      <c r="BR26" s="1503"/>
      <c r="BS26" s="1503"/>
      <c r="BT26" s="1503"/>
    </row>
    <row r="27" s="309" customFormat="1" ht="36" hidden="1" customHeight="1" spans="1:81">
      <c r="A27" s="1482">
        <v>45364</v>
      </c>
      <c r="B27" s="1483" t="s">
        <v>192</v>
      </c>
      <c r="C27" s="1483" t="s">
        <v>193</v>
      </c>
      <c r="D27" s="1530">
        <v>4500126802</v>
      </c>
      <c r="E27" s="1485"/>
      <c r="F27" s="1531" t="s">
        <v>194</v>
      </c>
      <c r="G27" s="1487" t="s">
        <v>78</v>
      </c>
      <c r="H27" s="1488" t="s">
        <v>111</v>
      </c>
      <c r="I27" s="1506">
        <v>3000</v>
      </c>
      <c r="J27" s="1487">
        <v>0</v>
      </c>
      <c r="K27" s="1487">
        <v>50</v>
      </c>
      <c r="L27" s="1489">
        <f t="shared" si="10"/>
        <v>60</v>
      </c>
      <c r="M27" s="1490">
        <v>45401</v>
      </c>
      <c r="N27" s="1490">
        <v>45397</v>
      </c>
      <c r="O27" s="1325"/>
      <c r="P27" s="1325" t="s">
        <v>106</v>
      </c>
      <c r="Q27" s="1325" t="s">
        <v>195</v>
      </c>
      <c r="R27" s="1325">
        <v>45371</v>
      </c>
      <c r="S27" s="1325" t="s">
        <v>82</v>
      </c>
      <c r="T27" s="1492">
        <v>45373</v>
      </c>
      <c r="U27" s="1493" t="s">
        <v>196</v>
      </c>
      <c r="V27" s="1494" t="s">
        <v>197</v>
      </c>
      <c r="W27" s="1495">
        <v>1.54</v>
      </c>
      <c r="X27" s="1496">
        <f t="shared" si="11"/>
        <v>4620</v>
      </c>
      <c r="Y27" s="1489" t="s">
        <v>198</v>
      </c>
      <c r="Z27" s="1532" t="s">
        <v>78</v>
      </c>
      <c r="AA27" s="1487" t="s">
        <v>108</v>
      </c>
      <c r="AB27" s="1497" t="s">
        <v>44</v>
      </c>
      <c r="AC27" s="1493">
        <v>3000</v>
      </c>
      <c r="AD27" s="1498">
        <f t="shared" si="12"/>
        <v>0</v>
      </c>
      <c r="AE27" s="1498" t="s">
        <v>141</v>
      </c>
      <c r="AF27" s="1498"/>
      <c r="AG27" s="1498" t="s">
        <v>93</v>
      </c>
      <c r="AH27" s="1498">
        <f t="shared" si="13"/>
        <v>3000</v>
      </c>
      <c r="AI27" s="1498"/>
      <c r="AJ27" s="1499">
        <f t="shared" ref="AJ27:AJ31" si="17">I27</f>
        <v>3000</v>
      </c>
      <c r="AK27" s="1489"/>
      <c r="AL27" s="1500"/>
      <c r="AM27" s="1500"/>
      <c r="AN27" s="1500"/>
      <c r="AO27" s="1500"/>
      <c r="AP27" s="1501"/>
      <c r="AQ27" s="1501"/>
      <c r="AR27" s="1501"/>
      <c r="AS27" s="1502">
        <f t="shared" si="15"/>
        <v>3000</v>
      </c>
      <c r="AT27" s="1502"/>
      <c r="AU27" s="1502"/>
      <c r="AV27" s="1502"/>
      <c r="AW27" s="1502"/>
      <c r="AX27" s="1502"/>
      <c r="AY27" s="1502"/>
      <c r="AZ27" s="1502"/>
      <c r="BA27" s="1503"/>
      <c r="BB27" s="1503"/>
      <c r="BC27" s="1503"/>
      <c r="BD27" s="1503"/>
      <c r="BE27" s="1503"/>
      <c r="BF27" s="1503">
        <f>I27/25</f>
        <v>120</v>
      </c>
      <c r="BG27" s="1503"/>
      <c r="BH27" s="1503"/>
      <c r="BI27" s="1503"/>
      <c r="BJ27" s="1503"/>
      <c r="BK27" s="1503"/>
      <c r="BL27" s="1503"/>
      <c r="BM27" s="1503"/>
      <c r="BN27" s="1503"/>
      <c r="BO27" s="1503"/>
      <c r="BP27" s="1503"/>
      <c r="BQ27" s="1503"/>
      <c r="BR27" s="1503"/>
      <c r="BS27" s="1503"/>
      <c r="BT27" s="1503"/>
      <c r="BU27" s="1534"/>
      <c r="BV27" s="1534"/>
      <c r="BW27" s="1534"/>
      <c r="BX27" s="1534"/>
      <c r="BY27" s="1534"/>
      <c r="BZ27" s="1534"/>
      <c r="CA27" s="1534"/>
      <c r="CB27" s="1534"/>
      <c r="CC27" s="1534"/>
    </row>
    <row r="28" s="309" customFormat="1" ht="36" hidden="1" customHeight="1" spans="1:81">
      <c r="A28" s="1482">
        <v>45362</v>
      </c>
      <c r="B28" s="1483" t="s">
        <v>199</v>
      </c>
      <c r="C28" s="1483" t="s">
        <v>118</v>
      </c>
      <c r="D28" s="1530">
        <v>4500125613</v>
      </c>
      <c r="E28" s="1485">
        <v>2342413</v>
      </c>
      <c r="F28" s="1531" t="s">
        <v>200</v>
      </c>
      <c r="G28" s="1487" t="s">
        <v>134</v>
      </c>
      <c r="H28" s="1488" t="s">
        <v>135</v>
      </c>
      <c r="I28" s="1506">
        <v>3211</v>
      </c>
      <c r="J28" s="1487">
        <v>0</v>
      </c>
      <c r="K28" s="1487">
        <v>13</v>
      </c>
      <c r="L28" s="1489">
        <f t="shared" si="10"/>
        <v>247</v>
      </c>
      <c r="M28" s="1490">
        <v>45404</v>
      </c>
      <c r="N28" s="1490">
        <v>45400</v>
      </c>
      <c r="O28" s="1325"/>
      <c r="P28" s="1325" t="s">
        <v>80</v>
      </c>
      <c r="Q28" s="1325" t="s">
        <v>201</v>
      </c>
      <c r="R28" s="1325">
        <v>45376</v>
      </c>
      <c r="S28" s="1325" t="s">
        <v>136</v>
      </c>
      <c r="T28" s="1492" t="s">
        <v>202</v>
      </c>
      <c r="U28" s="1493" t="s">
        <v>203</v>
      </c>
      <c r="V28" s="1494" t="s">
        <v>139</v>
      </c>
      <c r="W28" s="1495">
        <v>1.55</v>
      </c>
      <c r="X28" s="1496">
        <f>W28*L28</f>
        <v>382.85</v>
      </c>
      <c r="Y28" s="1489" t="s">
        <v>204</v>
      </c>
      <c r="Z28" s="1532" t="s">
        <v>134</v>
      </c>
      <c r="AA28" s="1487" t="s">
        <v>108</v>
      </c>
      <c r="AB28" s="1497" t="s">
        <v>44</v>
      </c>
      <c r="AC28" s="1493">
        <v>3211</v>
      </c>
      <c r="AD28" s="1498">
        <f t="shared" si="12"/>
        <v>0</v>
      </c>
      <c r="AE28" s="1498" t="s">
        <v>157</v>
      </c>
      <c r="AF28" s="1498"/>
      <c r="AG28" s="1498" t="s">
        <v>93</v>
      </c>
      <c r="AH28" s="1498">
        <f t="shared" si="13"/>
        <v>3211</v>
      </c>
      <c r="AI28" s="1498"/>
      <c r="AJ28" s="1499">
        <f t="shared" si="17"/>
        <v>3211</v>
      </c>
      <c r="AK28" s="1489"/>
      <c r="AL28" s="1500"/>
      <c r="AM28" s="1500"/>
      <c r="AN28" s="1500"/>
      <c r="AO28" s="1500"/>
      <c r="AP28" s="1501"/>
      <c r="AQ28" s="1501"/>
      <c r="AR28" s="1501"/>
      <c r="AS28" s="1502">
        <f t="shared" si="15"/>
        <v>3211</v>
      </c>
      <c r="AT28" s="1502"/>
      <c r="AU28" s="1502"/>
      <c r="AV28" s="1502"/>
      <c r="AW28" s="1502"/>
      <c r="AX28" s="1502"/>
      <c r="AY28" s="1502"/>
      <c r="AZ28" s="1502"/>
      <c r="BA28" s="1503"/>
      <c r="BB28" s="1503"/>
      <c r="BC28" s="1503">
        <f t="shared" ref="BC28:BC31" si="18">I28/13</f>
        <v>247</v>
      </c>
      <c r="BD28" s="1503"/>
      <c r="BE28" s="1503"/>
      <c r="BF28" s="1503"/>
      <c r="BG28" s="1503"/>
      <c r="BH28" s="1503"/>
      <c r="BI28" s="1503"/>
      <c r="BJ28" s="1503"/>
      <c r="BK28" s="1503"/>
      <c r="BL28" s="1503"/>
      <c r="BM28" s="1503"/>
      <c r="BN28" s="1503"/>
      <c r="BO28" s="1503"/>
      <c r="BP28" s="1503"/>
      <c r="BQ28" s="1503"/>
      <c r="BR28" s="1503"/>
      <c r="BS28" s="1503"/>
      <c r="BT28" s="1503"/>
      <c r="BU28" s="1534"/>
      <c r="BV28" s="1534"/>
      <c r="BW28" s="1534"/>
      <c r="BX28" s="1534"/>
      <c r="BY28" s="1534"/>
      <c r="BZ28" s="1534"/>
      <c r="CA28" s="1534"/>
      <c r="CB28" s="1534"/>
      <c r="CC28" s="1534"/>
    </row>
    <row r="29" s="309" customFormat="1" ht="36" hidden="1" customHeight="1" spans="1:81">
      <c r="A29" s="1482">
        <v>45363</v>
      </c>
      <c r="B29" s="1483" t="s">
        <v>142</v>
      </c>
      <c r="C29" s="1483" t="s">
        <v>118</v>
      </c>
      <c r="D29" s="1530">
        <v>4500126567</v>
      </c>
      <c r="E29" s="1485">
        <v>19949064</v>
      </c>
      <c r="F29" s="1531" t="s">
        <v>205</v>
      </c>
      <c r="G29" s="1487" t="s">
        <v>134</v>
      </c>
      <c r="H29" s="1488" t="s">
        <v>135</v>
      </c>
      <c r="I29" s="1506">
        <v>3432</v>
      </c>
      <c r="J29" s="1487">
        <v>0</v>
      </c>
      <c r="K29" s="1487">
        <v>13</v>
      </c>
      <c r="L29" s="1489">
        <f t="shared" si="10"/>
        <v>264</v>
      </c>
      <c r="M29" s="1490">
        <v>45404</v>
      </c>
      <c r="N29" s="1490">
        <v>45400</v>
      </c>
      <c r="O29" s="1325"/>
      <c r="P29" s="1325" t="s">
        <v>80</v>
      </c>
      <c r="Q29" s="1325" t="s">
        <v>206</v>
      </c>
      <c r="R29" s="1325">
        <v>45377</v>
      </c>
      <c r="S29" s="1325" t="s">
        <v>136</v>
      </c>
      <c r="T29" s="1492" t="s">
        <v>207</v>
      </c>
      <c r="U29" s="1493" t="s">
        <v>208</v>
      </c>
      <c r="V29" s="1494" t="s">
        <v>139</v>
      </c>
      <c r="W29" s="1495">
        <v>1.55</v>
      </c>
      <c r="X29" s="1496">
        <f t="shared" ref="X29:X36" si="19">W29*I29</f>
        <v>5319.6</v>
      </c>
      <c r="Y29" s="1489" t="s">
        <v>209</v>
      </c>
      <c r="Z29" s="1532" t="s">
        <v>134</v>
      </c>
      <c r="AA29" s="1487" t="s">
        <v>108</v>
      </c>
      <c r="AB29" s="1497" t="s">
        <v>44</v>
      </c>
      <c r="AC29" s="1493">
        <v>3432</v>
      </c>
      <c r="AD29" s="1498">
        <f t="shared" si="12"/>
        <v>0</v>
      </c>
      <c r="AE29" s="1498" t="s">
        <v>157</v>
      </c>
      <c r="AF29" s="1498"/>
      <c r="AG29" s="1498" t="s">
        <v>93</v>
      </c>
      <c r="AH29" s="1498">
        <f t="shared" si="13"/>
        <v>3432</v>
      </c>
      <c r="AI29" s="1498"/>
      <c r="AJ29" s="1499">
        <f t="shared" si="17"/>
        <v>3432</v>
      </c>
      <c r="AK29" s="1489"/>
      <c r="AL29" s="1500"/>
      <c r="AM29" s="1500"/>
      <c r="AN29" s="1500"/>
      <c r="AO29" s="1500"/>
      <c r="AP29" s="1501"/>
      <c r="AQ29" s="1501"/>
      <c r="AR29" s="1501"/>
      <c r="AS29" s="1502">
        <f t="shared" si="15"/>
        <v>3432</v>
      </c>
      <c r="AT29" s="1502"/>
      <c r="AU29" s="1502"/>
      <c r="AV29" s="1502"/>
      <c r="AW29" s="1502"/>
      <c r="AX29" s="1502"/>
      <c r="AY29" s="1502"/>
      <c r="AZ29" s="1502"/>
      <c r="BA29" s="1503"/>
      <c r="BB29" s="1535"/>
      <c r="BC29" s="1535">
        <f t="shared" si="18"/>
        <v>264</v>
      </c>
      <c r="BD29" s="1535"/>
      <c r="BE29" s="1503"/>
      <c r="BF29" s="1503"/>
      <c r="BG29" s="1503"/>
      <c r="BH29" s="1503"/>
      <c r="BI29" s="1503"/>
      <c r="BJ29" s="1503"/>
      <c r="BK29" s="1503"/>
      <c r="BL29" s="1503"/>
      <c r="BM29" s="1503"/>
      <c r="BN29" s="1503"/>
      <c r="BO29" s="1503"/>
      <c r="BP29" s="1503"/>
      <c r="BQ29" s="1503"/>
      <c r="BR29" s="1503"/>
      <c r="BS29" s="1503"/>
      <c r="BT29" s="1503"/>
    </row>
    <row r="30" s="309" customFormat="1" ht="36" hidden="1" customHeight="1" spans="1:81">
      <c r="A30" s="1482">
        <v>45351</v>
      </c>
      <c r="B30" s="1483" t="s">
        <v>210</v>
      </c>
      <c r="C30" s="1483" t="s">
        <v>132</v>
      </c>
      <c r="D30" s="1530">
        <v>4500125725</v>
      </c>
      <c r="E30" s="1485"/>
      <c r="F30" s="1531" t="s">
        <v>211</v>
      </c>
      <c r="G30" s="1487" t="s">
        <v>134</v>
      </c>
      <c r="H30" s="1488" t="s">
        <v>135</v>
      </c>
      <c r="I30" s="1506">
        <v>1950</v>
      </c>
      <c r="J30" s="1487">
        <v>0</v>
      </c>
      <c r="K30" s="1487">
        <v>13</v>
      </c>
      <c r="L30" s="1489">
        <f t="shared" si="10"/>
        <v>150</v>
      </c>
      <c r="M30" s="1490">
        <v>45405</v>
      </c>
      <c r="N30" s="1490">
        <v>45401</v>
      </c>
      <c r="O30" s="1325"/>
      <c r="P30" s="1325" t="s">
        <v>80</v>
      </c>
      <c r="Q30" s="1325"/>
      <c r="R30" s="1325">
        <v>45359</v>
      </c>
      <c r="S30" s="1325" t="s">
        <v>82</v>
      </c>
      <c r="T30" s="1492" t="s">
        <v>212</v>
      </c>
      <c r="U30" s="1493" t="s">
        <v>213</v>
      </c>
      <c r="V30" s="1494" t="s">
        <v>214</v>
      </c>
      <c r="W30" s="1495">
        <v>1.55</v>
      </c>
      <c r="X30" s="1496">
        <f t="shared" si="19"/>
        <v>3022.5</v>
      </c>
      <c r="Y30" s="1489" t="s">
        <v>215</v>
      </c>
      <c r="Z30" s="1532" t="s">
        <v>134</v>
      </c>
      <c r="AA30" s="1487" t="s">
        <v>108</v>
      </c>
      <c r="AB30" s="1497" t="s">
        <v>44</v>
      </c>
      <c r="AC30" s="1493">
        <v>1950</v>
      </c>
      <c r="AD30" s="1498">
        <f t="shared" si="12"/>
        <v>0</v>
      </c>
      <c r="AE30" s="1498" t="s">
        <v>157</v>
      </c>
      <c r="AF30" s="1498"/>
      <c r="AG30" s="1498" t="s">
        <v>93</v>
      </c>
      <c r="AH30" s="1498">
        <f t="shared" si="13"/>
        <v>1950</v>
      </c>
      <c r="AI30" s="1498"/>
      <c r="AJ30" s="1499">
        <f t="shared" si="17"/>
        <v>1950</v>
      </c>
      <c r="AK30" s="1489"/>
      <c r="AL30" s="1500"/>
      <c r="AM30" s="1500"/>
      <c r="AN30" s="1500"/>
      <c r="AO30" s="1500"/>
      <c r="AP30" s="1501"/>
      <c r="AQ30" s="1501"/>
      <c r="AR30" s="1501"/>
      <c r="AS30" s="1502">
        <f t="shared" si="15"/>
        <v>1950</v>
      </c>
      <c r="AT30" s="1502"/>
      <c r="AU30" s="1502"/>
      <c r="AV30" s="1502"/>
      <c r="AW30" s="1502"/>
      <c r="AX30" s="1502"/>
      <c r="AY30" s="1502"/>
      <c r="AZ30" s="1502"/>
      <c r="BA30" s="1503"/>
      <c r="BB30" s="1503"/>
      <c r="BC30" s="1503">
        <f t="shared" si="18"/>
        <v>150</v>
      </c>
      <c r="BD30" s="1503"/>
      <c r="BE30" s="1503"/>
      <c r="BF30" s="1503"/>
      <c r="BG30" s="1503"/>
      <c r="BH30" s="1503"/>
      <c r="BI30" s="1503"/>
      <c r="BJ30" s="1503"/>
      <c r="BK30" s="1503"/>
      <c r="BL30" s="1503"/>
      <c r="BM30" s="1503"/>
      <c r="BN30" s="1503"/>
      <c r="BO30" s="1503"/>
      <c r="BP30" s="1503"/>
      <c r="BQ30" s="1503"/>
      <c r="BR30" s="1503"/>
      <c r="BS30" s="1503"/>
      <c r="BT30" s="1503"/>
    </row>
    <row r="31" s="309" customFormat="1" ht="36" hidden="1" customHeight="1" spans="1:81">
      <c r="A31" s="1482">
        <v>45322</v>
      </c>
      <c r="B31" s="1483" t="s">
        <v>216</v>
      </c>
      <c r="C31" s="1483" t="s">
        <v>217</v>
      </c>
      <c r="D31" s="1537">
        <v>4500124111</v>
      </c>
      <c r="E31" s="1486"/>
      <c r="F31" s="1489" t="s">
        <v>218</v>
      </c>
      <c r="G31" s="1487" t="s">
        <v>109</v>
      </c>
      <c r="H31" s="1488" t="s">
        <v>79</v>
      </c>
      <c r="I31" s="1506">
        <v>13104</v>
      </c>
      <c r="J31" s="1487">
        <v>0</v>
      </c>
      <c r="K31" s="1487">
        <v>52</v>
      </c>
      <c r="L31" s="1489">
        <f t="shared" si="10"/>
        <v>252</v>
      </c>
      <c r="M31" s="1490">
        <v>45405</v>
      </c>
      <c r="N31" s="1490">
        <f>M31-4</f>
        <v>45401</v>
      </c>
      <c r="O31" s="1325"/>
      <c r="P31" s="1325" t="s">
        <v>80</v>
      </c>
      <c r="Q31" s="1325" t="s">
        <v>219</v>
      </c>
      <c r="R31" s="1325">
        <v>45327</v>
      </c>
      <c r="S31" s="1325" t="s">
        <v>82</v>
      </c>
      <c r="T31" s="1492">
        <v>45327</v>
      </c>
      <c r="U31" s="1493" t="s">
        <v>220</v>
      </c>
      <c r="V31" s="1494" t="s">
        <v>221</v>
      </c>
      <c r="W31" s="1495">
        <v>1.5</v>
      </c>
      <c r="X31" s="1496">
        <f t="shared" si="19"/>
        <v>19656</v>
      </c>
      <c r="Y31" s="1489" t="s">
        <v>222</v>
      </c>
      <c r="Z31" s="1532" t="s">
        <v>109</v>
      </c>
      <c r="AA31" s="1487" t="s">
        <v>108</v>
      </c>
      <c r="AB31" s="1497" t="s">
        <v>44</v>
      </c>
      <c r="AC31" s="1493">
        <v>13104</v>
      </c>
      <c r="AD31" s="1498">
        <f t="shared" si="12"/>
        <v>0</v>
      </c>
      <c r="AE31" s="1498" t="s">
        <v>157</v>
      </c>
      <c r="AF31" s="1498"/>
      <c r="AG31" s="1498" t="s">
        <v>93</v>
      </c>
      <c r="AH31" s="1498">
        <f t="shared" si="13"/>
        <v>13104</v>
      </c>
      <c r="AI31" s="1498"/>
      <c r="AJ31" s="1499">
        <f t="shared" si="17"/>
        <v>13104</v>
      </c>
      <c r="AK31" s="1489"/>
      <c r="AL31" s="1500"/>
      <c r="AM31" s="1500"/>
      <c r="AN31" s="1500"/>
      <c r="AO31" s="1500"/>
      <c r="AP31" s="1501"/>
      <c r="AQ31" s="1501"/>
      <c r="AR31" s="1501"/>
      <c r="AS31" s="1502">
        <f t="shared" si="15"/>
        <v>13104</v>
      </c>
      <c r="AT31" s="1502"/>
      <c r="AU31" s="1502"/>
      <c r="AV31" s="1502"/>
      <c r="AW31" s="1502"/>
      <c r="AX31" s="1502"/>
      <c r="AY31" s="1502"/>
      <c r="AZ31" s="1502"/>
      <c r="BA31" s="1503"/>
      <c r="BB31" s="1535"/>
      <c r="BC31" s="1535">
        <f t="shared" si="18"/>
        <v>1008</v>
      </c>
      <c r="BD31" s="1535"/>
      <c r="BE31" s="1503"/>
      <c r="BF31" s="1503"/>
      <c r="BG31" s="1503"/>
      <c r="BH31" s="1503"/>
      <c r="BI31" s="1503"/>
      <c r="BJ31" s="1503"/>
      <c r="BK31" s="1503"/>
      <c r="BL31" s="1503"/>
      <c r="BM31" s="1503"/>
      <c r="BN31" s="1503"/>
      <c r="BO31" s="1503"/>
      <c r="BP31" s="1503"/>
      <c r="BQ31" s="1503"/>
      <c r="BR31" s="1503"/>
      <c r="BS31" s="1503"/>
      <c r="BT31" s="1503"/>
    </row>
    <row r="32" s="309" customFormat="1" ht="36" hidden="1" customHeight="1" spans="1:81">
      <c r="A32" s="1482">
        <v>45364</v>
      </c>
      <c r="B32" s="1538" t="s">
        <v>223</v>
      </c>
      <c r="C32" s="1483" t="s">
        <v>224</v>
      </c>
      <c r="D32" s="1530">
        <v>4500126738</v>
      </c>
      <c r="E32" s="1539" t="s">
        <v>225</v>
      </c>
      <c r="F32" s="1531" t="s">
        <v>226</v>
      </c>
      <c r="G32" s="1487" t="s">
        <v>78</v>
      </c>
      <c r="H32" s="1488" t="s">
        <v>111</v>
      </c>
      <c r="I32" s="1506">
        <v>3500</v>
      </c>
      <c r="J32" s="1487">
        <v>0</v>
      </c>
      <c r="K32" s="1487">
        <v>50</v>
      </c>
      <c r="L32" s="1489">
        <f t="shared" si="10"/>
        <v>70</v>
      </c>
      <c r="M32" s="1490">
        <v>45405</v>
      </c>
      <c r="N32" s="1490">
        <f>M32-4</f>
        <v>45401</v>
      </c>
      <c r="O32" s="1325"/>
      <c r="P32" s="1325" t="s">
        <v>106</v>
      </c>
      <c r="Q32" s="1325" t="s">
        <v>227</v>
      </c>
      <c r="R32" s="1325">
        <v>45365</v>
      </c>
      <c r="S32" s="1325" t="s">
        <v>82</v>
      </c>
      <c r="T32" s="1492" t="s">
        <v>228</v>
      </c>
      <c r="U32" s="1540" t="s">
        <v>229</v>
      </c>
      <c r="V32" s="1541" t="s">
        <v>230</v>
      </c>
      <c r="W32" s="1495">
        <v>1.54</v>
      </c>
      <c r="X32" s="1496">
        <f t="shared" si="19"/>
        <v>5390</v>
      </c>
      <c r="Y32" s="1489" t="s">
        <v>231</v>
      </c>
      <c r="Z32" s="1532" t="s">
        <v>156</v>
      </c>
      <c r="AA32" s="1487" t="s">
        <v>108</v>
      </c>
      <c r="AB32" s="1497" t="s">
        <v>44</v>
      </c>
      <c r="AC32" s="1493">
        <v>3500</v>
      </c>
      <c r="AD32" s="1498">
        <f t="shared" si="12"/>
        <v>0</v>
      </c>
      <c r="AE32" s="1498" t="s">
        <v>157</v>
      </c>
      <c r="AF32" s="1498" t="s">
        <v>158</v>
      </c>
      <c r="AG32" s="1498" t="s">
        <v>93</v>
      </c>
      <c r="AH32" s="1498">
        <f t="shared" si="13"/>
        <v>3500</v>
      </c>
      <c r="AI32" s="1498"/>
      <c r="AJ32" s="1499"/>
      <c r="AK32" s="1489">
        <f>I32</f>
        <v>3500</v>
      </c>
      <c r="AL32" s="1500"/>
      <c r="AM32" s="1500"/>
      <c r="AN32" s="1500"/>
      <c r="AO32" s="1500"/>
      <c r="AP32" s="1501"/>
      <c r="AQ32" s="1501"/>
      <c r="AR32" s="1501"/>
      <c r="AS32" s="1502">
        <f t="shared" si="15"/>
        <v>3500</v>
      </c>
      <c r="AT32" s="1502"/>
      <c r="AU32" s="1502"/>
      <c r="AV32" s="1502"/>
      <c r="AW32" s="1502"/>
      <c r="AX32" s="1502"/>
      <c r="AY32" s="1502"/>
      <c r="AZ32" s="1502"/>
      <c r="BA32" s="1503"/>
      <c r="BB32" s="1503"/>
      <c r="BC32" s="1503"/>
      <c r="BD32" s="1503"/>
      <c r="BE32" s="1503"/>
      <c r="BF32" s="1503"/>
      <c r="BG32" s="1503"/>
      <c r="BH32" s="1503">
        <f>I32/25</f>
        <v>140</v>
      </c>
      <c r="BI32" s="1503"/>
      <c r="BJ32" s="1503"/>
      <c r="BK32" s="1503"/>
      <c r="BL32" s="1503"/>
      <c r="BM32" s="1503"/>
      <c r="BN32" s="1503"/>
      <c r="BO32" s="1503"/>
      <c r="BP32" s="1503"/>
      <c r="BQ32" s="1503"/>
      <c r="BR32" s="1503"/>
      <c r="BS32" s="1503"/>
      <c r="BT32" s="1503"/>
    </row>
    <row r="33" s="309" customFormat="1" ht="36" hidden="1" customHeight="1" spans="1:74">
      <c r="A33" s="1482">
        <v>45365</v>
      </c>
      <c r="B33" s="1483" t="s">
        <v>131</v>
      </c>
      <c r="C33" s="1483" t="s">
        <v>132</v>
      </c>
      <c r="D33" s="1530">
        <v>4500126643</v>
      </c>
      <c r="E33" s="1485">
        <v>19972864</v>
      </c>
      <c r="F33" s="1531" t="s">
        <v>232</v>
      </c>
      <c r="G33" s="1487" t="s">
        <v>134</v>
      </c>
      <c r="H33" s="1488" t="s">
        <v>135</v>
      </c>
      <c r="I33" s="1506">
        <v>754</v>
      </c>
      <c r="J33" s="1487">
        <v>0</v>
      </c>
      <c r="K33" s="1487">
        <v>13</v>
      </c>
      <c r="L33" s="1489">
        <f t="shared" si="10"/>
        <v>58</v>
      </c>
      <c r="M33" s="1490">
        <v>45406</v>
      </c>
      <c r="N33" s="1490">
        <v>45402</v>
      </c>
      <c r="O33" s="1325"/>
      <c r="P33" s="1325" t="s">
        <v>106</v>
      </c>
      <c r="Q33" s="1325" t="s">
        <v>233</v>
      </c>
      <c r="R33" s="1325">
        <v>45377</v>
      </c>
      <c r="S33" s="1325" t="s">
        <v>136</v>
      </c>
      <c r="T33" s="1492" t="s">
        <v>207</v>
      </c>
      <c r="U33" s="1493" t="s">
        <v>234</v>
      </c>
      <c r="V33" s="1494" t="s">
        <v>139</v>
      </c>
      <c r="W33" s="1495">
        <v>1.55</v>
      </c>
      <c r="X33" s="1496">
        <f t="shared" si="19"/>
        <v>1168.7</v>
      </c>
      <c r="Y33" s="1489" t="s">
        <v>235</v>
      </c>
      <c r="Z33" s="1532" t="s">
        <v>134</v>
      </c>
      <c r="AA33" s="1487" t="s">
        <v>108</v>
      </c>
      <c r="AB33" s="1497" t="s">
        <v>44</v>
      </c>
      <c r="AC33" s="1493">
        <v>754</v>
      </c>
      <c r="AD33" s="1498">
        <f t="shared" si="12"/>
        <v>0</v>
      </c>
      <c r="AE33" s="1498" t="s">
        <v>157</v>
      </c>
      <c r="AF33" s="1498"/>
      <c r="AG33" s="1498" t="s">
        <v>93</v>
      </c>
      <c r="AH33" s="1498">
        <f t="shared" si="13"/>
        <v>754</v>
      </c>
      <c r="AI33" s="1498"/>
      <c r="AJ33" s="1499">
        <f t="shared" ref="AJ33:AJ36" si="20">I33</f>
        <v>754</v>
      </c>
      <c r="AK33" s="1489"/>
      <c r="AL33" s="1500"/>
      <c r="AM33" s="1500"/>
      <c r="AN33" s="1500"/>
      <c r="AO33" s="1500"/>
      <c r="AP33" s="1501"/>
      <c r="AQ33" s="1501"/>
      <c r="AR33" s="1501"/>
      <c r="AS33" s="1502">
        <f t="shared" si="15"/>
        <v>754</v>
      </c>
      <c r="AT33" s="1502"/>
      <c r="AU33" s="1502"/>
      <c r="AV33" s="1502"/>
      <c r="AW33" s="1502"/>
      <c r="AX33" s="1502"/>
      <c r="AY33" s="1502"/>
      <c r="AZ33" s="1502"/>
      <c r="BA33" s="1503"/>
      <c r="BB33" s="1503"/>
      <c r="BC33" s="1503">
        <f>I33/13</f>
        <v>58</v>
      </c>
      <c r="BD33" s="1503"/>
      <c r="BE33" s="1503"/>
      <c r="BF33" s="1503"/>
      <c r="BG33" s="1503"/>
      <c r="BH33" s="1503"/>
      <c r="BI33" s="1503"/>
      <c r="BJ33" s="1503"/>
      <c r="BK33" s="1503"/>
      <c r="BL33" s="1503"/>
      <c r="BM33" s="1503"/>
      <c r="BN33" s="1503"/>
      <c r="BO33" s="1503"/>
      <c r="BP33" s="1503"/>
      <c r="BQ33" s="1503"/>
      <c r="BR33" s="1503"/>
      <c r="BS33" s="1503"/>
      <c r="BT33" s="1503"/>
    </row>
    <row r="34" s="309" customFormat="1" ht="36" hidden="1" customHeight="1" spans="1:74">
      <c r="A34" s="1482">
        <v>45362</v>
      </c>
      <c r="B34" s="1483" t="s">
        <v>236</v>
      </c>
      <c r="C34" s="1483" t="s">
        <v>237</v>
      </c>
      <c r="D34" s="1537">
        <v>4500126515</v>
      </c>
      <c r="E34" s="1486">
        <v>2300874228</v>
      </c>
      <c r="F34" s="1489" t="s">
        <v>238</v>
      </c>
      <c r="G34" s="1487" t="s">
        <v>239</v>
      </c>
      <c r="H34" s="1488" t="s">
        <v>79</v>
      </c>
      <c r="I34" s="1506">
        <v>15050</v>
      </c>
      <c r="J34" s="1487">
        <v>0</v>
      </c>
      <c r="K34" s="1487">
        <v>25</v>
      </c>
      <c r="L34" s="1489">
        <f t="shared" si="10"/>
        <v>602</v>
      </c>
      <c r="M34" s="1490">
        <v>45406</v>
      </c>
      <c r="N34" s="1490">
        <v>45402</v>
      </c>
      <c r="O34" s="1536" t="s">
        <v>240</v>
      </c>
      <c r="P34" s="1325" t="s">
        <v>106</v>
      </c>
      <c r="Q34" s="1325" t="s">
        <v>241</v>
      </c>
      <c r="R34" s="1325">
        <v>45366</v>
      </c>
      <c r="S34" s="1325" t="s">
        <v>82</v>
      </c>
      <c r="T34" s="1492" t="s">
        <v>82</v>
      </c>
      <c r="U34" s="1493" t="s">
        <v>242</v>
      </c>
      <c r="V34" s="1494" t="s">
        <v>243</v>
      </c>
      <c r="W34" s="1495">
        <v>1.59</v>
      </c>
      <c r="X34" s="1496">
        <f t="shared" si="19"/>
        <v>23929.5</v>
      </c>
      <c r="Y34" s="1489" t="s">
        <v>244</v>
      </c>
      <c r="Z34" s="1532" t="s">
        <v>245</v>
      </c>
      <c r="AA34" s="1487" t="s">
        <v>108</v>
      </c>
      <c r="AB34" s="1497" t="s">
        <v>44</v>
      </c>
      <c r="AC34" s="1493">
        <v>15050</v>
      </c>
      <c r="AD34" s="1498">
        <f t="shared" si="12"/>
        <v>0</v>
      </c>
      <c r="AE34" s="1498" t="s">
        <v>82</v>
      </c>
      <c r="AF34" s="1498" t="s">
        <v>246</v>
      </c>
      <c r="AG34" s="1498" t="s">
        <v>93</v>
      </c>
      <c r="AH34" s="1498">
        <f t="shared" si="13"/>
        <v>15050</v>
      </c>
      <c r="AI34" s="1498"/>
      <c r="AJ34" s="1499"/>
      <c r="AK34" s="1489"/>
      <c r="AL34" s="1500"/>
      <c r="AM34" s="1500"/>
      <c r="AN34" s="1500"/>
      <c r="AO34" s="1500"/>
      <c r="AP34" s="1500">
        <f>I34</f>
        <v>15050</v>
      </c>
      <c r="AQ34" s="1500"/>
      <c r="AR34" s="1500"/>
      <c r="AS34" s="1502">
        <f t="shared" si="15"/>
        <v>15050</v>
      </c>
      <c r="AT34" s="1502"/>
      <c r="AU34" s="1502"/>
      <c r="AV34" s="1502"/>
      <c r="AW34" s="1502"/>
      <c r="AX34" s="1502"/>
      <c r="AY34" s="1502"/>
      <c r="AZ34" s="1502"/>
      <c r="BA34" s="1503"/>
      <c r="BB34" s="1503"/>
      <c r="BC34" s="1503"/>
      <c r="BD34" s="1503"/>
      <c r="BE34" s="1503"/>
      <c r="BF34" s="1489"/>
      <c r="BG34" s="1489"/>
      <c r="BH34" s="1503">
        <f>I34/25</f>
        <v>602</v>
      </c>
      <c r="BI34" s="1503"/>
      <c r="BJ34" s="1503"/>
      <c r="BK34" s="1503"/>
      <c r="BL34" s="1503"/>
      <c r="BM34" s="1503"/>
      <c r="BN34" s="1503"/>
      <c r="BO34" s="1503"/>
      <c r="BP34" s="1503"/>
      <c r="BQ34" s="1503"/>
      <c r="BR34" s="1503"/>
      <c r="BS34" s="1503"/>
      <c r="BT34" s="1503"/>
    </row>
    <row r="35" s="309" customFormat="1" ht="36" hidden="1" customHeight="1" spans="1:74">
      <c r="A35" s="1482">
        <v>45365</v>
      </c>
      <c r="B35" s="1483" t="s">
        <v>142</v>
      </c>
      <c r="C35" s="1483" t="s">
        <v>118</v>
      </c>
      <c r="D35" s="1537">
        <v>4500126609</v>
      </c>
      <c r="E35" s="1486">
        <v>19972863</v>
      </c>
      <c r="F35" s="1489" t="s">
        <v>247</v>
      </c>
      <c r="G35" s="1487" t="s">
        <v>134</v>
      </c>
      <c r="H35" s="1488" t="s">
        <v>135</v>
      </c>
      <c r="I35" s="1506">
        <v>8346</v>
      </c>
      <c r="J35" s="1487">
        <v>0</v>
      </c>
      <c r="K35" s="1487">
        <v>13</v>
      </c>
      <c r="L35" s="1489">
        <f t="shared" si="10"/>
        <v>642</v>
      </c>
      <c r="M35" s="1490">
        <v>45406</v>
      </c>
      <c r="N35" s="1490">
        <v>45402</v>
      </c>
      <c r="O35" s="1325"/>
      <c r="P35" s="1325" t="s">
        <v>106</v>
      </c>
      <c r="Q35" s="1325" t="s">
        <v>233</v>
      </c>
      <c r="R35" s="1325">
        <v>45377</v>
      </c>
      <c r="S35" s="1325" t="s">
        <v>136</v>
      </c>
      <c r="T35" s="1492" t="s">
        <v>207</v>
      </c>
      <c r="U35" s="1493" t="s">
        <v>248</v>
      </c>
      <c r="V35" s="1494" t="s">
        <v>139</v>
      </c>
      <c r="W35" s="1495">
        <v>1.55</v>
      </c>
      <c r="X35" s="1496">
        <f t="shared" si="19"/>
        <v>12936.3</v>
      </c>
      <c r="Y35" s="1489" t="s">
        <v>249</v>
      </c>
      <c r="Z35" s="1532" t="s">
        <v>134</v>
      </c>
      <c r="AA35" s="1487" t="s">
        <v>108</v>
      </c>
      <c r="AB35" s="1497" t="s">
        <v>44</v>
      </c>
      <c r="AC35" s="1493">
        <v>8346</v>
      </c>
      <c r="AD35" s="1498">
        <f t="shared" si="12"/>
        <v>0</v>
      </c>
      <c r="AE35" s="1498" t="s">
        <v>157</v>
      </c>
      <c r="AF35" s="1498"/>
      <c r="AG35" s="1498" t="s">
        <v>93</v>
      </c>
      <c r="AH35" s="1498">
        <f t="shared" si="13"/>
        <v>8346</v>
      </c>
      <c r="AI35" s="1498"/>
      <c r="AJ35" s="1499">
        <f t="shared" si="20"/>
        <v>8346</v>
      </c>
      <c r="AK35" s="1489"/>
      <c r="AL35" s="1500"/>
      <c r="AM35" s="1500"/>
      <c r="AN35" s="1500"/>
      <c r="AO35" s="1500"/>
      <c r="AP35" s="1501"/>
      <c r="AQ35" s="1501"/>
      <c r="AR35" s="1501"/>
      <c r="AS35" s="1502">
        <f t="shared" si="15"/>
        <v>8346</v>
      </c>
      <c r="AT35" s="1502"/>
      <c r="AU35" s="1502"/>
      <c r="AV35" s="1502"/>
      <c r="AW35" s="1502"/>
      <c r="AX35" s="1502"/>
      <c r="AY35" s="1502"/>
      <c r="AZ35" s="1502"/>
      <c r="BA35" s="1503"/>
      <c r="BB35" s="1503"/>
      <c r="BC35" s="1503">
        <f>I35/13</f>
        <v>642</v>
      </c>
      <c r="BD35" s="1503"/>
      <c r="BE35" s="1503"/>
      <c r="BF35" s="1503"/>
      <c r="BG35" s="1503"/>
      <c r="BH35" s="1503"/>
      <c r="BI35" s="1503"/>
      <c r="BJ35" s="1503"/>
      <c r="BK35" s="1503"/>
      <c r="BL35" s="1503"/>
      <c r="BM35" s="1503"/>
      <c r="BN35" s="1503"/>
      <c r="BO35" s="1503"/>
      <c r="BP35" s="1503"/>
      <c r="BQ35" s="1503"/>
      <c r="BR35" s="1503"/>
      <c r="BS35" s="1503"/>
      <c r="BT35" s="1503"/>
    </row>
    <row r="36" s="309" customFormat="1" ht="36" hidden="1" customHeight="1" spans="1:74">
      <c r="A36" s="1482">
        <v>45343</v>
      </c>
      <c r="B36" s="1483" t="s">
        <v>250</v>
      </c>
      <c r="C36" s="1483" t="s">
        <v>251</v>
      </c>
      <c r="D36" s="1537">
        <v>4500124932</v>
      </c>
      <c r="E36" s="1486">
        <v>32275</v>
      </c>
      <c r="F36" s="1489" t="s">
        <v>252</v>
      </c>
      <c r="G36" s="1487" t="s">
        <v>78</v>
      </c>
      <c r="H36" s="1488" t="s">
        <v>111</v>
      </c>
      <c r="I36" s="1506">
        <v>4500</v>
      </c>
      <c r="J36" s="1487">
        <v>0</v>
      </c>
      <c r="K36" s="1487">
        <v>50</v>
      </c>
      <c r="L36" s="1489">
        <f t="shared" si="10"/>
        <v>90</v>
      </c>
      <c r="M36" s="1490">
        <v>45408</v>
      </c>
      <c r="N36" s="1490">
        <v>45404</v>
      </c>
      <c r="O36" s="1325"/>
      <c r="P36" s="1325" t="s">
        <v>106</v>
      </c>
      <c r="Q36" s="1325" t="s">
        <v>253</v>
      </c>
      <c r="R36" s="1325">
        <v>45345</v>
      </c>
      <c r="S36" s="1325" t="s">
        <v>82</v>
      </c>
      <c r="T36" s="1492" t="s">
        <v>82</v>
      </c>
      <c r="U36" s="1493" t="s">
        <v>254</v>
      </c>
      <c r="V36" s="1494" t="s">
        <v>255</v>
      </c>
      <c r="W36" s="1495">
        <v>1.54</v>
      </c>
      <c r="X36" s="1496">
        <f t="shared" si="19"/>
        <v>6930</v>
      </c>
      <c r="Y36" s="1489" t="s">
        <v>256</v>
      </c>
      <c r="Z36" s="1532" t="s">
        <v>78</v>
      </c>
      <c r="AA36" s="1487" t="s">
        <v>108</v>
      </c>
      <c r="AB36" s="1497" t="s">
        <v>44</v>
      </c>
      <c r="AC36" s="1493">
        <v>4500</v>
      </c>
      <c r="AD36" s="1498">
        <f t="shared" si="12"/>
        <v>0</v>
      </c>
      <c r="AE36" s="1498" t="s">
        <v>82</v>
      </c>
      <c r="AF36" s="1498"/>
      <c r="AG36" s="1498" t="s">
        <v>93</v>
      </c>
      <c r="AH36" s="1498">
        <f t="shared" si="13"/>
        <v>4500</v>
      </c>
      <c r="AI36" s="1498"/>
      <c r="AJ36" s="1499">
        <f t="shared" si="20"/>
        <v>4500</v>
      </c>
      <c r="AK36" s="1489"/>
      <c r="AL36" s="1500"/>
      <c r="AM36" s="1500"/>
      <c r="AN36" s="1500"/>
      <c r="AO36" s="1500"/>
      <c r="AP36" s="1501"/>
      <c r="AQ36" s="1501"/>
      <c r="AR36" s="1501"/>
      <c r="AS36" s="1502">
        <f t="shared" si="15"/>
        <v>4500</v>
      </c>
      <c r="AT36" s="1502"/>
      <c r="AU36" s="1502"/>
      <c r="AV36" s="1502"/>
      <c r="AW36" s="1502"/>
      <c r="AX36" s="1502"/>
      <c r="AY36" s="1502"/>
      <c r="AZ36" s="1502"/>
      <c r="BA36" s="1503"/>
      <c r="BB36" s="1503"/>
      <c r="BC36" s="1503"/>
      <c r="BD36" s="1503"/>
      <c r="BE36" s="1503"/>
      <c r="BF36" s="1503">
        <f>I36/25</f>
        <v>180</v>
      </c>
      <c r="BG36" s="1503"/>
      <c r="BH36" s="1489"/>
      <c r="BI36" s="1489"/>
      <c r="BJ36" s="1489"/>
      <c r="BK36" s="1489"/>
      <c r="BL36" s="1503"/>
      <c r="BM36" s="1503"/>
      <c r="BN36" s="1503"/>
      <c r="BO36" s="1503"/>
      <c r="BP36" s="1503"/>
      <c r="BQ36" s="1503"/>
      <c r="BR36" s="1503"/>
      <c r="BS36" s="1503"/>
      <c r="BT36" s="1503"/>
    </row>
    <row r="37" s="309" customFormat="1" ht="36" hidden="1" customHeight="1" spans="1:74">
      <c r="A37" s="1482">
        <v>45366</v>
      </c>
      <c r="B37" s="1483" t="s">
        <v>181</v>
      </c>
      <c r="C37" s="1483" t="s">
        <v>182</v>
      </c>
      <c r="D37" s="1530">
        <v>4500126972</v>
      </c>
      <c r="E37" s="1485">
        <v>5200004262</v>
      </c>
      <c r="F37" s="1531" t="s">
        <v>257</v>
      </c>
      <c r="G37" s="1487" t="s">
        <v>258</v>
      </c>
      <c r="H37" s="1488" t="s">
        <v>114</v>
      </c>
      <c r="I37" s="1506">
        <v>3000</v>
      </c>
      <c r="J37" s="1487">
        <v>0</v>
      </c>
      <c r="K37" s="1487">
        <v>30</v>
      </c>
      <c r="L37" s="1489">
        <f t="shared" si="10"/>
        <v>100</v>
      </c>
      <c r="M37" s="1490">
        <v>45402</v>
      </c>
      <c r="N37" s="1542">
        <v>45407</v>
      </c>
      <c r="O37" s="1325"/>
      <c r="P37" s="1325" t="s">
        <v>106</v>
      </c>
      <c r="Q37" s="1536" t="s">
        <v>259</v>
      </c>
      <c r="R37" s="1325">
        <v>45366</v>
      </c>
      <c r="S37" s="1325" t="s">
        <v>82</v>
      </c>
      <c r="T37" s="1492" t="s">
        <v>260</v>
      </c>
      <c r="U37" s="1493" t="s">
        <v>261</v>
      </c>
      <c r="V37" s="1494" t="s">
        <v>188</v>
      </c>
      <c r="W37" s="1495">
        <v>56.598</v>
      </c>
      <c r="X37" s="1496">
        <f>W37*L37</f>
        <v>5659.8</v>
      </c>
      <c r="Y37" s="1489" t="s">
        <v>262</v>
      </c>
      <c r="Z37" s="1532" t="s">
        <v>263</v>
      </c>
      <c r="AA37" s="1487" t="s">
        <v>108</v>
      </c>
      <c r="AB37" s="1497" t="s">
        <v>44</v>
      </c>
      <c r="AC37" s="1493">
        <v>3000</v>
      </c>
      <c r="AD37" s="1498">
        <f t="shared" si="12"/>
        <v>0</v>
      </c>
      <c r="AE37" s="1498" t="s">
        <v>157</v>
      </c>
      <c r="AF37" s="1498" t="s">
        <v>158</v>
      </c>
      <c r="AG37" s="1498" t="s">
        <v>191</v>
      </c>
      <c r="AH37" s="1498">
        <f t="shared" si="13"/>
        <v>3000</v>
      </c>
      <c r="AI37" s="1498"/>
      <c r="AJ37" s="1499"/>
      <c r="AK37" s="1489">
        <f>I37</f>
        <v>3000</v>
      </c>
      <c r="AL37" s="1500"/>
      <c r="AM37" s="1500"/>
      <c r="AN37" s="1500"/>
      <c r="AO37" s="1500"/>
      <c r="AP37" s="1501"/>
      <c r="AQ37" s="1501"/>
      <c r="AR37" s="1501"/>
      <c r="AS37" s="1502">
        <f t="shared" si="15"/>
        <v>3000</v>
      </c>
      <c r="AT37" s="1502"/>
      <c r="AU37" s="1502"/>
      <c r="AV37" s="1502"/>
      <c r="AW37" s="1502"/>
      <c r="AX37" s="1502"/>
      <c r="AY37" s="1502"/>
      <c r="AZ37" s="1502"/>
      <c r="BA37" s="1503"/>
      <c r="BB37" s="1503"/>
      <c r="BC37" s="1489"/>
      <c r="BD37" s="1489"/>
      <c r="BE37" s="1503"/>
      <c r="BF37" s="1503"/>
      <c r="BG37" s="1503"/>
      <c r="BH37" s="1503"/>
      <c r="BI37" s="1503"/>
      <c r="BJ37" s="1503"/>
      <c r="BK37" s="1503"/>
      <c r="BL37" s="1503"/>
      <c r="BM37" s="1503"/>
      <c r="BN37" s="1503">
        <f>I37/30</f>
        <v>100</v>
      </c>
      <c r="BO37" s="1503"/>
      <c r="BP37" s="1503"/>
      <c r="BQ37" s="1503"/>
      <c r="BR37" s="1503"/>
      <c r="BS37" s="1503"/>
      <c r="BT37" s="1503"/>
    </row>
    <row r="38" s="309" customFormat="1" ht="36" hidden="1" customHeight="1" spans="1:74">
      <c r="A38" s="1482">
        <v>45342</v>
      </c>
      <c r="B38" s="1483" t="s">
        <v>264</v>
      </c>
      <c r="C38" s="1483" t="s">
        <v>149</v>
      </c>
      <c r="D38" s="1530">
        <v>4500124874</v>
      </c>
      <c r="E38" s="1485" t="s">
        <v>265</v>
      </c>
      <c r="F38" s="1531" t="s">
        <v>266</v>
      </c>
      <c r="G38" s="1487" t="s">
        <v>89</v>
      </c>
      <c r="H38" s="1488" t="s">
        <v>79</v>
      </c>
      <c r="I38" s="1506">
        <v>888</v>
      </c>
      <c r="J38" s="1487">
        <v>0</v>
      </c>
      <c r="K38" s="1487">
        <v>24</v>
      </c>
      <c r="L38" s="1489">
        <f t="shared" si="10"/>
        <v>37</v>
      </c>
      <c r="M38" s="1490">
        <v>45412</v>
      </c>
      <c r="N38" s="1490">
        <v>45408</v>
      </c>
      <c r="O38" s="1325"/>
      <c r="P38" s="1325" t="s">
        <v>106</v>
      </c>
      <c r="Q38" s="1325" t="s">
        <v>267</v>
      </c>
      <c r="R38" s="1325" t="s">
        <v>268</v>
      </c>
      <c r="S38" s="1325" t="s">
        <v>136</v>
      </c>
      <c r="T38" s="1492" t="s">
        <v>269</v>
      </c>
      <c r="U38" s="1493" t="s">
        <v>270</v>
      </c>
      <c r="V38" s="1494" t="s">
        <v>271</v>
      </c>
      <c r="W38" s="1495">
        <v>1.18</v>
      </c>
      <c r="X38" s="1496">
        <f t="shared" ref="X38:X41" si="21">W38*I38</f>
        <v>1047.84</v>
      </c>
      <c r="Y38" s="1489" t="s">
        <v>272</v>
      </c>
      <c r="Z38" s="1532" t="s">
        <v>89</v>
      </c>
      <c r="AA38" s="1487" t="s">
        <v>108</v>
      </c>
      <c r="AB38" s="1497" t="s">
        <v>44</v>
      </c>
      <c r="AC38" s="1493">
        <v>888</v>
      </c>
      <c r="AD38" s="1498">
        <f t="shared" si="12"/>
        <v>0</v>
      </c>
      <c r="AE38" s="1498" t="s">
        <v>141</v>
      </c>
      <c r="AF38" s="1498"/>
      <c r="AG38" s="1498" t="s">
        <v>93</v>
      </c>
      <c r="AH38" s="1498">
        <f t="shared" si="13"/>
        <v>888</v>
      </c>
      <c r="AI38" s="1498"/>
      <c r="AJ38" s="1499">
        <f t="shared" ref="AJ38:AJ44" si="22">I38</f>
        <v>888</v>
      </c>
      <c r="AK38" s="1489"/>
      <c r="AL38" s="1500"/>
      <c r="AM38" s="1500"/>
      <c r="AN38" s="1500"/>
      <c r="AO38" s="1500"/>
      <c r="AP38" s="1501"/>
      <c r="AQ38" s="1501"/>
      <c r="AR38" s="1501"/>
      <c r="AS38" s="1502">
        <f t="shared" si="15"/>
        <v>888</v>
      </c>
      <c r="AT38" s="1502"/>
      <c r="AU38" s="1502"/>
      <c r="AV38" s="1502"/>
      <c r="AW38" s="1502"/>
      <c r="AX38" s="1502"/>
      <c r="AY38" s="1502"/>
      <c r="AZ38" s="1502"/>
      <c r="BA38" s="1503"/>
      <c r="BB38" s="1503"/>
      <c r="BC38" s="1503"/>
      <c r="BD38" s="1503"/>
      <c r="BE38" s="1503"/>
      <c r="BF38" s="1503"/>
      <c r="BG38" s="1503"/>
      <c r="BH38" s="1503"/>
      <c r="BI38" s="1503"/>
      <c r="BJ38" s="1503"/>
      <c r="BK38" s="1503"/>
      <c r="BL38" s="1503"/>
      <c r="BM38" s="1503"/>
      <c r="BN38" s="1503"/>
      <c r="BO38" s="1503"/>
      <c r="BP38" s="1503"/>
      <c r="BQ38" s="1503"/>
      <c r="BR38" s="1503"/>
      <c r="BS38" s="1503"/>
      <c r="BT38" s="1503"/>
    </row>
    <row r="39" s="309" customFormat="1" ht="36" hidden="1" customHeight="1" spans="1:74">
      <c r="A39" s="1482">
        <v>45356</v>
      </c>
      <c r="B39" s="1483" t="s">
        <v>273</v>
      </c>
      <c r="C39" s="1483" t="s">
        <v>182</v>
      </c>
      <c r="D39" s="1484">
        <v>4500125765</v>
      </c>
      <c r="E39" s="1485" t="s">
        <v>274</v>
      </c>
      <c r="F39" s="1486" t="s">
        <v>275</v>
      </c>
      <c r="G39" s="1487" t="s">
        <v>89</v>
      </c>
      <c r="H39" s="1488" t="s">
        <v>79</v>
      </c>
      <c r="I39" s="1506">
        <v>648</v>
      </c>
      <c r="J39" s="1487">
        <v>0</v>
      </c>
      <c r="K39" s="1487">
        <v>24</v>
      </c>
      <c r="L39" s="1489">
        <f t="shared" si="10"/>
        <v>27</v>
      </c>
      <c r="M39" s="1490">
        <v>45412</v>
      </c>
      <c r="N39" s="1490">
        <v>45408</v>
      </c>
      <c r="O39" s="1325"/>
      <c r="P39" s="1325" t="s">
        <v>106</v>
      </c>
      <c r="Q39" s="1325" t="s">
        <v>276</v>
      </c>
      <c r="R39" s="1325" t="s">
        <v>268</v>
      </c>
      <c r="S39" s="1325" t="s">
        <v>136</v>
      </c>
      <c r="T39" s="1492" t="s">
        <v>269</v>
      </c>
      <c r="U39" s="1493" t="s">
        <v>277</v>
      </c>
      <c r="V39" s="1494" t="s">
        <v>271</v>
      </c>
      <c r="W39" s="1495">
        <v>1.18</v>
      </c>
      <c r="X39" s="1496">
        <f t="shared" si="21"/>
        <v>764.64</v>
      </c>
      <c r="Y39" s="1489" t="s">
        <v>278</v>
      </c>
      <c r="Z39" s="1532" t="s">
        <v>89</v>
      </c>
      <c r="AA39" s="1487" t="s">
        <v>108</v>
      </c>
      <c r="AB39" s="1497" t="s">
        <v>44</v>
      </c>
      <c r="AC39" s="1493">
        <v>648</v>
      </c>
      <c r="AD39" s="1498">
        <f t="shared" si="12"/>
        <v>0</v>
      </c>
      <c r="AE39" s="1498" t="s">
        <v>157</v>
      </c>
      <c r="AF39" s="1498"/>
      <c r="AG39" s="1498" t="s">
        <v>279</v>
      </c>
      <c r="AH39" s="1498">
        <f t="shared" si="13"/>
        <v>648</v>
      </c>
      <c r="AI39" s="1498"/>
      <c r="AJ39" s="1499">
        <f t="shared" si="22"/>
        <v>648</v>
      </c>
      <c r="AK39" s="1489"/>
      <c r="AL39" s="1500"/>
      <c r="AM39" s="1500"/>
      <c r="AN39" s="1500"/>
      <c r="AO39" s="1500"/>
      <c r="AP39" s="1501"/>
      <c r="AQ39" s="1501"/>
      <c r="AR39" s="1501"/>
      <c r="AS39" s="1502">
        <f t="shared" si="15"/>
        <v>648</v>
      </c>
      <c r="AT39" s="1502"/>
      <c r="AU39" s="1502"/>
      <c r="AV39" s="1502"/>
      <c r="AW39" s="1502"/>
      <c r="AX39" s="1502"/>
      <c r="AY39" s="1502"/>
      <c r="AZ39" s="1502"/>
      <c r="BA39" s="1503"/>
      <c r="BB39" s="1503"/>
      <c r="BC39" s="1503"/>
      <c r="BD39" s="1503"/>
      <c r="BE39" s="1503"/>
      <c r="BF39" s="1503"/>
      <c r="BG39" s="1503"/>
      <c r="BH39" s="1503"/>
      <c r="BI39" s="1503"/>
      <c r="BJ39" s="1503"/>
      <c r="BK39" s="1503"/>
      <c r="BL39" s="1503"/>
      <c r="BM39" s="1503"/>
      <c r="BN39" s="1503"/>
      <c r="BO39" s="1503"/>
      <c r="BP39" s="1503"/>
      <c r="BQ39" s="1503"/>
      <c r="BR39" s="1503"/>
      <c r="BS39" s="1503"/>
      <c r="BT39" s="1503"/>
    </row>
    <row r="40" s="309" customFormat="1" ht="36" hidden="1" customHeight="1" spans="1:74">
      <c r="A40" s="1482">
        <v>45356</v>
      </c>
      <c r="B40" s="1483" t="s">
        <v>280</v>
      </c>
      <c r="C40" s="1483" t="s">
        <v>224</v>
      </c>
      <c r="D40" s="1530">
        <v>4500125756</v>
      </c>
      <c r="E40" s="1485" t="s">
        <v>281</v>
      </c>
      <c r="F40" s="1531" t="s">
        <v>282</v>
      </c>
      <c r="G40" s="1487" t="s">
        <v>89</v>
      </c>
      <c r="H40" s="1488" t="s">
        <v>79</v>
      </c>
      <c r="I40" s="1506">
        <v>624</v>
      </c>
      <c r="J40" s="1487">
        <v>0</v>
      </c>
      <c r="K40" s="1487">
        <v>24</v>
      </c>
      <c r="L40" s="1489">
        <f t="shared" si="10"/>
        <v>26</v>
      </c>
      <c r="M40" s="1490">
        <v>45412</v>
      </c>
      <c r="N40" s="1490">
        <v>45408</v>
      </c>
      <c r="O40" s="1325"/>
      <c r="P40" s="1325" t="s">
        <v>106</v>
      </c>
      <c r="Q40" s="1325" t="s">
        <v>267</v>
      </c>
      <c r="R40" s="1325" t="s">
        <v>268</v>
      </c>
      <c r="S40" s="1325" t="s">
        <v>136</v>
      </c>
      <c r="T40" s="1492" t="s">
        <v>269</v>
      </c>
      <c r="U40" s="1493" t="s">
        <v>283</v>
      </c>
      <c r="V40" s="1494" t="s">
        <v>271</v>
      </c>
      <c r="W40" s="1495">
        <v>1.18</v>
      </c>
      <c r="X40" s="1496">
        <f t="shared" si="21"/>
        <v>736.32</v>
      </c>
      <c r="Y40" s="1489" t="s">
        <v>284</v>
      </c>
      <c r="Z40" s="1532" t="s">
        <v>89</v>
      </c>
      <c r="AA40" s="1487" t="s">
        <v>108</v>
      </c>
      <c r="AB40" s="1497" t="s">
        <v>44</v>
      </c>
      <c r="AC40" s="1493">
        <v>624</v>
      </c>
      <c r="AD40" s="1498">
        <f t="shared" si="12"/>
        <v>0</v>
      </c>
      <c r="AE40" s="1498" t="s">
        <v>157</v>
      </c>
      <c r="AF40" s="1498"/>
      <c r="AG40" s="1498" t="s">
        <v>93</v>
      </c>
      <c r="AH40" s="1498">
        <f t="shared" si="13"/>
        <v>624</v>
      </c>
      <c r="AI40" s="1498"/>
      <c r="AJ40" s="1499">
        <f t="shared" si="22"/>
        <v>624</v>
      </c>
      <c r="AK40" s="1489"/>
      <c r="AL40" s="1489"/>
      <c r="AM40" s="1489"/>
      <c r="AN40" s="1489"/>
      <c r="AO40" s="1489"/>
      <c r="AP40" s="1502"/>
      <c r="AQ40" s="1502"/>
      <c r="AR40" s="1502"/>
      <c r="AS40" s="1502">
        <f t="shared" si="15"/>
        <v>624</v>
      </c>
      <c r="AT40" s="1502"/>
      <c r="AU40" s="1502"/>
      <c r="AV40" s="1502"/>
      <c r="AW40" s="1502"/>
      <c r="AX40" s="1502"/>
      <c r="AY40" s="1502"/>
      <c r="AZ40" s="1502"/>
      <c r="BA40" s="1503"/>
      <c r="BB40" s="1503"/>
      <c r="BC40" s="1503"/>
      <c r="BD40" s="1503"/>
      <c r="BE40" s="1503"/>
      <c r="BF40" s="1535"/>
      <c r="BG40" s="1535"/>
      <c r="BH40" s="1503"/>
      <c r="BI40" s="1503"/>
      <c r="BJ40" s="1503"/>
      <c r="BK40" s="1503"/>
      <c r="BL40" s="1503"/>
      <c r="BM40" s="1503"/>
      <c r="BN40" s="1503"/>
      <c r="BO40" s="1503"/>
      <c r="BP40" s="1503"/>
      <c r="BQ40" s="1503"/>
      <c r="BR40" s="1503"/>
      <c r="BS40" s="1503"/>
      <c r="BT40" s="1503"/>
    </row>
    <row r="41" s="309" customFormat="1" ht="36" hidden="1" customHeight="1" spans="1:74">
      <c r="A41" s="1482">
        <v>45356</v>
      </c>
      <c r="B41" s="1483" t="s">
        <v>285</v>
      </c>
      <c r="C41" s="1483" t="s">
        <v>286</v>
      </c>
      <c r="D41" s="1530">
        <v>4500125759</v>
      </c>
      <c r="E41" s="1485" t="s">
        <v>287</v>
      </c>
      <c r="F41" s="1531" t="s">
        <v>288</v>
      </c>
      <c r="G41" s="1487" t="s">
        <v>89</v>
      </c>
      <c r="H41" s="1488" t="s">
        <v>79</v>
      </c>
      <c r="I41" s="1506">
        <v>504</v>
      </c>
      <c r="J41" s="1487">
        <v>0</v>
      </c>
      <c r="K41" s="1487">
        <v>24</v>
      </c>
      <c r="L41" s="1489">
        <f t="shared" si="10"/>
        <v>21</v>
      </c>
      <c r="M41" s="1490">
        <v>45412</v>
      </c>
      <c r="N41" s="1490">
        <v>45408</v>
      </c>
      <c r="O41" s="1325"/>
      <c r="P41" s="1325" t="s">
        <v>106</v>
      </c>
      <c r="Q41" s="1325" t="s">
        <v>289</v>
      </c>
      <c r="R41" s="1325" t="s">
        <v>268</v>
      </c>
      <c r="S41" s="1325" t="s">
        <v>136</v>
      </c>
      <c r="T41" s="1492" t="s">
        <v>269</v>
      </c>
      <c r="U41" s="1493" t="s">
        <v>290</v>
      </c>
      <c r="V41" s="1494" t="s">
        <v>271</v>
      </c>
      <c r="W41" s="1495">
        <v>1.18</v>
      </c>
      <c r="X41" s="1496">
        <f t="shared" si="21"/>
        <v>594.72</v>
      </c>
      <c r="Y41" s="1489" t="s">
        <v>291</v>
      </c>
      <c r="Z41" s="1532" t="s">
        <v>89</v>
      </c>
      <c r="AA41" s="1487" t="s">
        <v>108</v>
      </c>
      <c r="AB41" s="1497" t="s">
        <v>44</v>
      </c>
      <c r="AC41" s="1493">
        <v>504</v>
      </c>
      <c r="AD41" s="1498">
        <f t="shared" si="12"/>
        <v>0</v>
      </c>
      <c r="AE41" s="1498" t="s">
        <v>157</v>
      </c>
      <c r="AF41" s="1498"/>
      <c r="AG41" s="1498" t="s">
        <v>93</v>
      </c>
      <c r="AH41" s="1498">
        <f t="shared" si="13"/>
        <v>504</v>
      </c>
      <c r="AI41" s="1498"/>
      <c r="AJ41" s="1499">
        <f t="shared" si="22"/>
        <v>504</v>
      </c>
      <c r="AK41" s="1489"/>
      <c r="AL41" s="1500"/>
      <c r="AM41" s="1500"/>
      <c r="AN41" s="1500"/>
      <c r="AO41" s="1500"/>
      <c r="AP41" s="1501"/>
      <c r="AQ41" s="1501"/>
      <c r="AR41" s="1501"/>
      <c r="AS41" s="1502">
        <f t="shared" si="15"/>
        <v>504</v>
      </c>
      <c r="AT41" s="1502"/>
      <c r="AU41" s="1502"/>
      <c r="AV41" s="1502"/>
      <c r="AW41" s="1502"/>
      <c r="AX41" s="1502"/>
      <c r="AY41" s="1502"/>
      <c r="AZ41" s="1502"/>
      <c r="BA41" s="1503"/>
      <c r="BB41" s="1503"/>
      <c r="BC41" s="1503"/>
      <c r="BD41" s="1503"/>
      <c r="BE41" s="1503"/>
      <c r="BF41" s="1503"/>
      <c r="BG41" s="1503"/>
      <c r="BH41" s="1503"/>
      <c r="BI41" s="1503"/>
      <c r="BJ41" s="1503"/>
      <c r="BK41" s="1503"/>
      <c r="BL41" s="1503"/>
      <c r="BM41" s="1503"/>
      <c r="BN41" s="1503"/>
      <c r="BO41" s="1503"/>
      <c r="BP41" s="1503"/>
      <c r="BQ41" s="1503"/>
      <c r="BR41" s="1503"/>
      <c r="BS41" s="1503"/>
      <c r="BT41" s="1503"/>
    </row>
    <row r="42" s="309" customFormat="1" ht="36" hidden="1" customHeight="1" spans="1:74">
      <c r="A42" s="1482">
        <v>45366</v>
      </c>
      <c r="B42" s="1483" t="s">
        <v>292</v>
      </c>
      <c r="C42" s="1483" t="s">
        <v>132</v>
      </c>
      <c r="D42" s="1530">
        <v>4500127059</v>
      </c>
      <c r="E42" s="1485" t="s">
        <v>293</v>
      </c>
      <c r="F42" s="1827" t="s">
        <v>294</v>
      </c>
      <c r="G42" s="1487" t="s">
        <v>113</v>
      </c>
      <c r="H42" s="1488" t="s">
        <v>114</v>
      </c>
      <c r="I42" s="1506">
        <v>2760</v>
      </c>
      <c r="J42" s="1487">
        <v>0</v>
      </c>
      <c r="K42" s="1487">
        <v>60</v>
      </c>
      <c r="L42" s="1489">
        <f t="shared" si="10"/>
        <v>46</v>
      </c>
      <c r="M42" s="1490">
        <v>45402</v>
      </c>
      <c r="N42" s="1542">
        <v>45409</v>
      </c>
      <c r="O42" s="1325"/>
      <c r="P42" s="1325" t="s">
        <v>106</v>
      </c>
      <c r="Q42" s="1536" t="s">
        <v>253</v>
      </c>
      <c r="R42" s="1325">
        <v>45366</v>
      </c>
      <c r="S42" s="1325" t="s">
        <v>82</v>
      </c>
      <c r="T42" s="1492" t="s">
        <v>82</v>
      </c>
      <c r="U42" s="1493" t="s">
        <v>295</v>
      </c>
      <c r="V42" s="1494" t="s">
        <v>214</v>
      </c>
      <c r="W42" s="1495">
        <v>102.396</v>
      </c>
      <c r="X42" s="1496">
        <f>W42*L42</f>
        <v>4710.216</v>
      </c>
      <c r="Y42" s="1489" t="s">
        <v>296</v>
      </c>
      <c r="Z42" s="1532" t="s">
        <v>113</v>
      </c>
      <c r="AA42" s="1487" t="s">
        <v>108</v>
      </c>
      <c r="AB42" s="1497" t="s">
        <v>44</v>
      </c>
      <c r="AC42" s="1493">
        <v>2760</v>
      </c>
      <c r="AD42" s="1498">
        <f t="shared" si="12"/>
        <v>0</v>
      </c>
      <c r="AE42" s="1498" t="s">
        <v>82</v>
      </c>
      <c r="AF42" s="1498"/>
      <c r="AG42" s="1498" t="s">
        <v>93</v>
      </c>
      <c r="AH42" s="1498">
        <f t="shared" si="13"/>
        <v>2760</v>
      </c>
      <c r="AI42" s="1498"/>
      <c r="AJ42" s="1499">
        <f t="shared" si="22"/>
        <v>2760</v>
      </c>
      <c r="AK42" s="1489"/>
      <c r="AL42" s="1500"/>
      <c r="AM42" s="1500"/>
      <c r="AN42" s="1500"/>
      <c r="AO42" s="1500"/>
      <c r="AP42" s="1501"/>
      <c r="AQ42" s="1501"/>
      <c r="AR42" s="1501"/>
      <c r="AS42" s="1502">
        <f t="shared" si="15"/>
        <v>2760</v>
      </c>
      <c r="AT42" s="1502"/>
      <c r="AU42" s="1502"/>
      <c r="AV42" s="1502"/>
      <c r="AW42" s="1502"/>
      <c r="AX42" s="1502"/>
      <c r="AY42" s="1502"/>
      <c r="AZ42" s="1502"/>
      <c r="BA42" s="1503"/>
      <c r="BB42" s="1503"/>
      <c r="BC42" s="1503"/>
      <c r="BD42" s="1503"/>
      <c r="BE42" s="1503"/>
      <c r="BF42" s="1503"/>
      <c r="BG42" s="1503"/>
      <c r="BH42" s="1503"/>
      <c r="BI42" s="1503"/>
      <c r="BJ42" s="1503"/>
      <c r="BK42" s="1503"/>
      <c r="BL42" s="1503">
        <f>I42/60</f>
        <v>46</v>
      </c>
      <c r="BM42" s="1503"/>
      <c r="BN42" s="1503"/>
      <c r="BO42" s="1503"/>
      <c r="BP42" s="1503"/>
      <c r="BQ42" s="1503"/>
      <c r="BR42" s="1503"/>
      <c r="BS42" s="1503"/>
      <c r="BT42" s="1503"/>
    </row>
    <row r="43" s="309" customFormat="1" ht="36" hidden="1" customHeight="1" spans="1:74">
      <c r="A43" s="1482">
        <v>45366</v>
      </c>
      <c r="B43" s="1483" t="s">
        <v>292</v>
      </c>
      <c r="C43" s="1483" t="s">
        <v>132</v>
      </c>
      <c r="D43" s="1530">
        <v>4500127059</v>
      </c>
      <c r="E43" s="1485" t="s">
        <v>297</v>
      </c>
      <c r="F43" s="1531" t="s">
        <v>298</v>
      </c>
      <c r="G43" s="1487" t="s">
        <v>113</v>
      </c>
      <c r="H43" s="1488" t="s">
        <v>114</v>
      </c>
      <c r="I43" s="1506">
        <v>900</v>
      </c>
      <c r="J43" s="1487">
        <v>0</v>
      </c>
      <c r="K43" s="1487">
        <v>60</v>
      </c>
      <c r="L43" s="1489">
        <f t="shared" si="10"/>
        <v>15</v>
      </c>
      <c r="M43" s="1490">
        <v>45402</v>
      </c>
      <c r="N43" s="1542">
        <v>45409</v>
      </c>
      <c r="O43" s="1325"/>
      <c r="P43" s="1325" t="s">
        <v>106</v>
      </c>
      <c r="Q43" s="1536" t="s">
        <v>253</v>
      </c>
      <c r="R43" s="1325">
        <v>45366</v>
      </c>
      <c r="S43" s="1325" t="s">
        <v>82</v>
      </c>
      <c r="T43" s="1492" t="s">
        <v>82</v>
      </c>
      <c r="U43" s="1493" t="s">
        <v>295</v>
      </c>
      <c r="V43" s="1494" t="s">
        <v>214</v>
      </c>
      <c r="W43" s="1495">
        <v>102.396</v>
      </c>
      <c r="X43" s="1496">
        <f>W43*L43</f>
        <v>1535.94</v>
      </c>
      <c r="Y43" s="1489" t="s">
        <v>296</v>
      </c>
      <c r="Z43" s="1532" t="s">
        <v>113</v>
      </c>
      <c r="AA43" s="1487" t="s">
        <v>108</v>
      </c>
      <c r="AB43" s="1497" t="s">
        <v>44</v>
      </c>
      <c r="AC43" s="1493">
        <v>900</v>
      </c>
      <c r="AD43" s="1498">
        <f t="shared" si="12"/>
        <v>0</v>
      </c>
      <c r="AE43" s="1498" t="s">
        <v>82</v>
      </c>
      <c r="AF43" s="1498"/>
      <c r="AG43" s="1498" t="s">
        <v>93</v>
      </c>
      <c r="AH43" s="1498">
        <f t="shared" si="13"/>
        <v>900</v>
      </c>
      <c r="AI43" s="1498"/>
      <c r="AJ43" s="1499">
        <f t="shared" si="22"/>
        <v>900</v>
      </c>
      <c r="AK43" s="1489"/>
      <c r="AL43" s="1500"/>
      <c r="AM43" s="1500"/>
      <c r="AN43" s="1500"/>
      <c r="AO43" s="1500"/>
      <c r="AP43" s="1501"/>
      <c r="AQ43" s="1501"/>
      <c r="AR43" s="1501"/>
      <c r="AS43" s="1502">
        <f t="shared" si="15"/>
        <v>900</v>
      </c>
      <c r="AT43" s="1502"/>
      <c r="AU43" s="1502"/>
      <c r="AV43" s="1502"/>
      <c r="AW43" s="1502"/>
      <c r="AX43" s="1502"/>
      <c r="AY43" s="1502"/>
      <c r="AZ43" s="1502"/>
      <c r="BA43" s="1503"/>
      <c r="BB43" s="1503"/>
      <c r="BC43" s="1503"/>
      <c r="BD43" s="1503"/>
      <c r="BE43" s="1503"/>
      <c r="BF43" s="1503"/>
      <c r="BG43" s="1503"/>
      <c r="BH43" s="1503"/>
      <c r="BI43" s="1503"/>
      <c r="BJ43" s="1503"/>
      <c r="BK43" s="1503"/>
      <c r="BL43" s="1503">
        <f>I43/60</f>
        <v>15</v>
      </c>
      <c r="BM43" s="1503"/>
      <c r="BN43" s="1503"/>
      <c r="BO43" s="1503"/>
      <c r="BP43" s="1503"/>
      <c r="BQ43" s="1503"/>
      <c r="BR43" s="1503"/>
      <c r="BS43" s="1503"/>
      <c r="BT43" s="1503"/>
    </row>
    <row r="44" s="309" customFormat="1" ht="36" hidden="1" customHeight="1" spans="1:74">
      <c r="A44" s="1482">
        <v>45341</v>
      </c>
      <c r="B44" s="1483" t="s">
        <v>299</v>
      </c>
      <c r="C44" s="1483" t="s">
        <v>251</v>
      </c>
      <c r="D44" s="1537">
        <v>4500124427</v>
      </c>
      <c r="E44" s="1486" t="s">
        <v>300</v>
      </c>
      <c r="F44" s="1489" t="s">
        <v>301</v>
      </c>
      <c r="G44" s="1487" t="s">
        <v>239</v>
      </c>
      <c r="H44" s="1488" t="s">
        <v>79</v>
      </c>
      <c r="I44" s="1506">
        <v>11000</v>
      </c>
      <c r="J44" s="1487">
        <v>0</v>
      </c>
      <c r="K44" s="1487">
        <v>25</v>
      </c>
      <c r="L44" s="1489">
        <f t="shared" si="10"/>
        <v>440</v>
      </c>
      <c r="M44" s="1490">
        <v>45412</v>
      </c>
      <c r="N44" s="1490">
        <v>45408</v>
      </c>
      <c r="O44" s="1325"/>
      <c r="P44" s="1325" t="s">
        <v>106</v>
      </c>
      <c r="Q44" s="1325" t="s">
        <v>302</v>
      </c>
      <c r="R44" s="1325">
        <v>45373</v>
      </c>
      <c r="S44" s="1325" t="s">
        <v>136</v>
      </c>
      <c r="T44" s="1492" t="s">
        <v>303</v>
      </c>
      <c r="U44" s="1493" t="s">
        <v>304</v>
      </c>
      <c r="V44" s="1494" t="s">
        <v>305</v>
      </c>
      <c r="W44" s="1495">
        <v>1.55</v>
      </c>
      <c r="X44" s="1496">
        <f t="shared" ref="X44:X52" si="23">W44*I44</f>
        <v>17050</v>
      </c>
      <c r="Y44" s="1489" t="s">
        <v>306</v>
      </c>
      <c r="Z44" s="1532" t="s">
        <v>239</v>
      </c>
      <c r="AA44" s="1487" t="s">
        <v>108</v>
      </c>
      <c r="AB44" s="1497" t="s">
        <v>44</v>
      </c>
      <c r="AC44" s="1493">
        <v>11000</v>
      </c>
      <c r="AD44" s="1498">
        <f t="shared" si="12"/>
        <v>0</v>
      </c>
      <c r="AE44" s="1498" t="s">
        <v>157</v>
      </c>
      <c r="AF44" s="1498"/>
      <c r="AG44" s="1498" t="s">
        <v>93</v>
      </c>
      <c r="AH44" s="1498">
        <f t="shared" si="13"/>
        <v>11000</v>
      </c>
      <c r="AI44" s="1498"/>
      <c r="AJ44" s="1499">
        <f t="shared" si="22"/>
        <v>11000</v>
      </c>
      <c r="AK44" s="1489"/>
      <c r="AL44" s="1500"/>
      <c r="AM44" s="1500"/>
      <c r="AN44" s="1500"/>
      <c r="AO44" s="1500"/>
      <c r="AP44" s="1501"/>
      <c r="AQ44" s="1501"/>
      <c r="AR44" s="1501"/>
      <c r="AS44" s="1502">
        <f t="shared" si="15"/>
        <v>11000</v>
      </c>
      <c r="AT44" s="1502"/>
      <c r="AU44" s="1502"/>
      <c r="AV44" s="1502"/>
      <c r="AW44" s="1502"/>
      <c r="AX44" s="1502"/>
      <c r="AY44" s="1502"/>
      <c r="AZ44" s="1502"/>
      <c r="BA44" s="1503"/>
      <c r="BB44" s="1503"/>
      <c r="BC44" s="1503"/>
      <c r="BD44" s="1503"/>
      <c r="BE44" s="1503"/>
      <c r="BF44" s="1503">
        <f>I44/25</f>
        <v>440</v>
      </c>
      <c r="BG44" s="1503"/>
      <c r="BH44" s="1489"/>
      <c r="BI44" s="1489"/>
      <c r="BJ44" s="1489"/>
      <c r="BK44" s="1489"/>
      <c r="BL44" s="1503"/>
      <c r="BM44" s="1503"/>
      <c r="BN44" s="1503"/>
      <c r="BO44" s="1503"/>
      <c r="BP44" s="1503"/>
      <c r="BQ44" s="1503"/>
      <c r="BR44" s="1503"/>
      <c r="BS44" s="1503"/>
      <c r="BT44" s="1503"/>
    </row>
    <row r="45" s="309" customFormat="1" ht="36" hidden="1" customHeight="1" spans="1:74">
      <c r="A45" s="1482">
        <v>45342</v>
      </c>
      <c r="B45" s="1483" t="s">
        <v>264</v>
      </c>
      <c r="C45" s="1483" t="s">
        <v>149</v>
      </c>
      <c r="D45" s="1530">
        <v>4500124874</v>
      </c>
      <c r="E45" s="1485" t="s">
        <v>307</v>
      </c>
      <c r="F45" s="1531" t="s">
        <v>308</v>
      </c>
      <c r="G45" s="1487" t="s">
        <v>309</v>
      </c>
      <c r="H45" s="1488" t="s">
        <v>310</v>
      </c>
      <c r="I45" s="1506">
        <v>1524</v>
      </c>
      <c r="J45" s="1487">
        <v>0</v>
      </c>
      <c r="K45" s="1487">
        <v>12</v>
      </c>
      <c r="L45" s="1489">
        <f t="shared" si="10"/>
        <v>127</v>
      </c>
      <c r="M45" s="1490">
        <v>45412</v>
      </c>
      <c r="N45" s="1490">
        <v>45408</v>
      </c>
      <c r="O45" s="1325"/>
      <c r="P45" s="1325" t="s">
        <v>106</v>
      </c>
      <c r="Q45" s="1325" t="s">
        <v>267</v>
      </c>
      <c r="R45" s="1325" t="s">
        <v>268</v>
      </c>
      <c r="S45" s="1325" t="s">
        <v>136</v>
      </c>
      <c r="T45" s="1492" t="s">
        <v>269</v>
      </c>
      <c r="U45" s="1493" t="s">
        <v>311</v>
      </c>
      <c r="V45" s="1543" t="s">
        <v>271</v>
      </c>
      <c r="W45" s="1495">
        <v>3</v>
      </c>
      <c r="X45" s="1496">
        <f t="shared" si="23"/>
        <v>4572</v>
      </c>
      <c r="Y45" s="1489" t="s">
        <v>312</v>
      </c>
      <c r="Z45" s="1532" t="s">
        <v>313</v>
      </c>
      <c r="AA45" s="1487" t="s">
        <v>108</v>
      </c>
      <c r="AB45" s="1497" t="s">
        <v>44</v>
      </c>
      <c r="AC45" s="1493">
        <v>1524</v>
      </c>
      <c r="AD45" s="1498">
        <f t="shared" si="12"/>
        <v>0</v>
      </c>
      <c r="AE45" s="1498" t="s">
        <v>141</v>
      </c>
      <c r="AF45" s="1498"/>
      <c r="AG45" s="1498" t="s">
        <v>93</v>
      </c>
      <c r="AH45" s="1498">
        <f t="shared" ref="AH45:AH48" si="24">I45*2</f>
        <v>3048</v>
      </c>
      <c r="AI45" s="1498"/>
      <c r="AJ45" s="1499">
        <f t="shared" ref="AJ45:AJ48" si="25">I45*2</f>
        <v>3048</v>
      </c>
      <c r="AK45" s="1489"/>
      <c r="AL45" s="1500"/>
      <c r="AM45" s="1500"/>
      <c r="AN45" s="1500"/>
      <c r="AO45" s="1500"/>
      <c r="AP45" s="1501"/>
      <c r="AQ45" s="1501"/>
      <c r="AR45" s="1501"/>
      <c r="AS45" s="1502">
        <f t="shared" ref="AS45:AS48" si="26">I45*2</f>
        <v>3048</v>
      </c>
      <c r="AT45" s="1502"/>
      <c r="AU45" s="1502"/>
      <c r="AV45" s="1502"/>
      <c r="AW45" s="1502"/>
      <c r="AX45" s="1502"/>
      <c r="AY45" s="1502"/>
      <c r="AZ45" s="1502"/>
      <c r="BA45" s="1503"/>
      <c r="BB45" s="1503"/>
      <c r="BC45" s="1503"/>
      <c r="BD45" s="1503"/>
      <c r="BE45" s="1503"/>
      <c r="BF45" s="1503"/>
      <c r="BG45" s="1503"/>
      <c r="BH45" s="1503"/>
      <c r="BI45" s="1503"/>
      <c r="BJ45" s="1503"/>
      <c r="BK45" s="1503"/>
      <c r="BL45" s="1503"/>
      <c r="BM45" s="1503"/>
      <c r="BN45" s="1503"/>
      <c r="BO45" s="1503"/>
      <c r="BP45" s="1503"/>
      <c r="BQ45" s="1503"/>
      <c r="BR45" s="1503">
        <f t="shared" ref="BR45:BR48" si="27">I45</f>
        <v>1524</v>
      </c>
      <c r="BS45" s="1503">
        <f t="shared" ref="BS45:BS48" si="28">I45</f>
        <v>1524</v>
      </c>
      <c r="BT45" s="1503">
        <f t="shared" ref="BT45:BT48" si="29">I45</f>
        <v>1524</v>
      </c>
      <c r="BV45" s="1544" t="s">
        <v>314</v>
      </c>
    </row>
    <row r="46" s="309" customFormat="1" ht="36" hidden="1" customHeight="1" spans="1:74">
      <c r="A46" s="1482">
        <v>45356</v>
      </c>
      <c r="B46" s="1483" t="s">
        <v>273</v>
      </c>
      <c r="C46" s="1483" t="s">
        <v>182</v>
      </c>
      <c r="D46" s="1530">
        <v>4500125765</v>
      </c>
      <c r="E46" s="1485" t="s">
        <v>315</v>
      </c>
      <c r="F46" s="1531" t="s">
        <v>316</v>
      </c>
      <c r="G46" s="1487" t="s">
        <v>309</v>
      </c>
      <c r="H46" s="1488" t="s">
        <v>310</v>
      </c>
      <c r="I46" s="1506">
        <v>1512</v>
      </c>
      <c r="J46" s="1487">
        <v>0</v>
      </c>
      <c r="K46" s="1487">
        <v>12</v>
      </c>
      <c r="L46" s="1489">
        <f t="shared" si="10"/>
        <v>126</v>
      </c>
      <c r="M46" s="1490">
        <v>45412</v>
      </c>
      <c r="N46" s="1490">
        <v>45408</v>
      </c>
      <c r="O46" s="1325"/>
      <c r="P46" s="1325" t="s">
        <v>106</v>
      </c>
      <c r="Q46" s="1325" t="s">
        <v>276</v>
      </c>
      <c r="R46" s="1325" t="s">
        <v>268</v>
      </c>
      <c r="S46" s="1325" t="s">
        <v>136</v>
      </c>
      <c r="T46" s="1492" t="s">
        <v>269</v>
      </c>
      <c r="U46" s="1493" t="s">
        <v>317</v>
      </c>
      <c r="V46" s="1494" t="s">
        <v>271</v>
      </c>
      <c r="W46" s="1495">
        <v>3</v>
      </c>
      <c r="X46" s="1496">
        <f t="shared" si="23"/>
        <v>4536</v>
      </c>
      <c r="Y46" s="1489" t="s">
        <v>318</v>
      </c>
      <c r="Z46" s="1532" t="s">
        <v>313</v>
      </c>
      <c r="AA46" s="1487" t="s">
        <v>108</v>
      </c>
      <c r="AB46" s="1497" t="s">
        <v>44</v>
      </c>
      <c r="AC46" s="1493">
        <v>1512</v>
      </c>
      <c r="AD46" s="1498">
        <f t="shared" si="12"/>
        <v>0</v>
      </c>
      <c r="AE46" s="1498" t="s">
        <v>157</v>
      </c>
      <c r="AF46" s="1498"/>
      <c r="AG46" s="1498" t="s">
        <v>279</v>
      </c>
      <c r="AH46" s="1498">
        <f t="shared" si="24"/>
        <v>3024</v>
      </c>
      <c r="AI46" s="1498"/>
      <c r="AJ46" s="1499">
        <f t="shared" si="25"/>
        <v>3024</v>
      </c>
      <c r="AK46" s="1489"/>
      <c r="AL46" s="1500"/>
      <c r="AM46" s="1500"/>
      <c r="AN46" s="1500"/>
      <c r="AO46" s="1500"/>
      <c r="AP46" s="1501"/>
      <c r="AQ46" s="1501"/>
      <c r="AR46" s="1501"/>
      <c r="AS46" s="1502">
        <f t="shared" si="26"/>
        <v>3024</v>
      </c>
      <c r="AT46" s="1502"/>
      <c r="AU46" s="1502"/>
      <c r="AV46" s="1502"/>
      <c r="AW46" s="1502"/>
      <c r="AX46" s="1502"/>
      <c r="AY46" s="1502"/>
      <c r="AZ46" s="1502"/>
      <c r="BA46" s="1503"/>
      <c r="BB46" s="1503"/>
      <c r="BC46" s="1503"/>
      <c r="BD46" s="1503"/>
      <c r="BE46" s="1503"/>
      <c r="BF46" s="1503"/>
      <c r="BG46" s="1503"/>
      <c r="BH46" s="1503"/>
      <c r="BI46" s="1503"/>
      <c r="BJ46" s="1503"/>
      <c r="BK46" s="1503"/>
      <c r="BL46" s="1503"/>
      <c r="BM46" s="1503"/>
      <c r="BN46" s="1503"/>
      <c r="BO46" s="1503"/>
      <c r="BP46" s="1503"/>
      <c r="BQ46" s="1503"/>
      <c r="BR46" s="1503">
        <f t="shared" si="27"/>
        <v>1512</v>
      </c>
      <c r="BS46" s="1503">
        <f t="shared" si="28"/>
        <v>1512</v>
      </c>
      <c r="BT46" s="1503">
        <f t="shared" si="29"/>
        <v>1512</v>
      </c>
      <c r="BV46" s="1544" t="s">
        <v>314</v>
      </c>
    </row>
    <row r="47" s="309" customFormat="1" ht="36" hidden="1" customHeight="1" spans="1:74">
      <c r="A47" s="1482">
        <v>45356</v>
      </c>
      <c r="B47" s="1483" t="s">
        <v>280</v>
      </c>
      <c r="C47" s="1483" t="s">
        <v>224</v>
      </c>
      <c r="D47" s="1530">
        <v>4500125756</v>
      </c>
      <c r="E47" s="1485" t="s">
        <v>319</v>
      </c>
      <c r="F47" s="1531" t="s">
        <v>320</v>
      </c>
      <c r="G47" s="1487" t="s">
        <v>309</v>
      </c>
      <c r="H47" s="1488" t="s">
        <v>310</v>
      </c>
      <c r="I47" s="1506">
        <v>936</v>
      </c>
      <c r="J47" s="1487">
        <v>0</v>
      </c>
      <c r="K47" s="1487">
        <v>12</v>
      </c>
      <c r="L47" s="1489">
        <f t="shared" si="10"/>
        <v>78</v>
      </c>
      <c r="M47" s="1490">
        <v>45412</v>
      </c>
      <c r="N47" s="1490">
        <v>45408</v>
      </c>
      <c r="O47" s="1325"/>
      <c r="P47" s="1325" t="s">
        <v>106</v>
      </c>
      <c r="Q47" s="1325" t="s">
        <v>267</v>
      </c>
      <c r="R47" s="1325" t="s">
        <v>268</v>
      </c>
      <c r="S47" s="1325" t="s">
        <v>136</v>
      </c>
      <c r="T47" s="1492" t="s">
        <v>269</v>
      </c>
      <c r="U47" s="1493" t="s">
        <v>321</v>
      </c>
      <c r="V47" s="1494" t="s">
        <v>271</v>
      </c>
      <c r="W47" s="1495">
        <v>3</v>
      </c>
      <c r="X47" s="1496">
        <f t="shared" si="23"/>
        <v>2808</v>
      </c>
      <c r="Y47" s="1489" t="s">
        <v>322</v>
      </c>
      <c r="Z47" s="1532" t="s">
        <v>313</v>
      </c>
      <c r="AA47" s="1487" t="s">
        <v>108</v>
      </c>
      <c r="AB47" s="1497" t="s">
        <v>44</v>
      </c>
      <c r="AC47" s="1493">
        <v>936</v>
      </c>
      <c r="AD47" s="1498">
        <f t="shared" si="12"/>
        <v>0</v>
      </c>
      <c r="AE47" s="1498" t="s">
        <v>157</v>
      </c>
      <c r="AF47" s="1498"/>
      <c r="AG47" s="1498" t="s">
        <v>93</v>
      </c>
      <c r="AH47" s="1498">
        <f t="shared" si="24"/>
        <v>1872</v>
      </c>
      <c r="AI47" s="1498"/>
      <c r="AJ47" s="1499">
        <f t="shared" si="25"/>
        <v>1872</v>
      </c>
      <c r="AK47" s="1489"/>
      <c r="AL47" s="1500"/>
      <c r="AM47" s="1500"/>
      <c r="AN47" s="1500"/>
      <c r="AO47" s="1500"/>
      <c r="AP47" s="1501"/>
      <c r="AQ47" s="1501"/>
      <c r="AR47" s="1501"/>
      <c r="AS47" s="1502">
        <f t="shared" si="26"/>
        <v>1872</v>
      </c>
      <c r="AT47" s="1502"/>
      <c r="AU47" s="1502"/>
      <c r="AV47" s="1502"/>
      <c r="AW47" s="1502"/>
      <c r="AX47" s="1502"/>
      <c r="AY47" s="1502"/>
      <c r="AZ47" s="1502"/>
      <c r="BA47" s="1503"/>
      <c r="BB47" s="1503"/>
      <c r="BC47" s="1503"/>
      <c r="BD47" s="1503"/>
      <c r="BE47" s="1503"/>
      <c r="BF47" s="1503"/>
      <c r="BG47" s="1503"/>
      <c r="BH47" s="1503"/>
      <c r="BI47" s="1503"/>
      <c r="BJ47" s="1503"/>
      <c r="BK47" s="1503"/>
      <c r="BL47" s="1503"/>
      <c r="BM47" s="1503"/>
      <c r="BN47" s="1503"/>
      <c r="BO47" s="1503"/>
      <c r="BP47" s="1503"/>
      <c r="BQ47" s="1503"/>
      <c r="BR47" s="1503">
        <f t="shared" si="27"/>
        <v>936</v>
      </c>
      <c r="BS47" s="1503">
        <f t="shared" si="28"/>
        <v>936</v>
      </c>
      <c r="BT47" s="1503">
        <f t="shared" si="29"/>
        <v>936</v>
      </c>
      <c r="BV47" s="1544" t="s">
        <v>314</v>
      </c>
    </row>
    <row r="48" s="309" customFormat="1" ht="36" hidden="1" customHeight="1" spans="1:74">
      <c r="A48" s="1482">
        <v>45356</v>
      </c>
      <c r="B48" s="1483" t="s">
        <v>285</v>
      </c>
      <c r="C48" s="1483" t="s">
        <v>286</v>
      </c>
      <c r="D48" s="1530">
        <v>4500125759</v>
      </c>
      <c r="E48" s="1485" t="s">
        <v>323</v>
      </c>
      <c r="F48" s="1531" t="s">
        <v>324</v>
      </c>
      <c r="G48" s="1487" t="s">
        <v>309</v>
      </c>
      <c r="H48" s="1488" t="s">
        <v>310</v>
      </c>
      <c r="I48" s="1506">
        <v>504</v>
      </c>
      <c r="J48" s="1487">
        <v>0</v>
      </c>
      <c r="K48" s="1487">
        <v>12</v>
      </c>
      <c r="L48" s="1489">
        <f t="shared" si="10"/>
        <v>42</v>
      </c>
      <c r="M48" s="1490">
        <v>45412</v>
      </c>
      <c r="N48" s="1490">
        <v>45408</v>
      </c>
      <c r="O48" s="1325"/>
      <c r="P48" s="1325" t="s">
        <v>106</v>
      </c>
      <c r="Q48" s="1325" t="s">
        <v>289</v>
      </c>
      <c r="R48" s="1325" t="s">
        <v>268</v>
      </c>
      <c r="S48" s="1325" t="s">
        <v>136</v>
      </c>
      <c r="T48" s="1492" t="s">
        <v>269</v>
      </c>
      <c r="U48" s="1493" t="s">
        <v>325</v>
      </c>
      <c r="V48" s="1494" t="s">
        <v>271</v>
      </c>
      <c r="W48" s="1495">
        <v>3</v>
      </c>
      <c r="X48" s="1496">
        <f t="shared" si="23"/>
        <v>1512</v>
      </c>
      <c r="Y48" s="1489" t="s">
        <v>291</v>
      </c>
      <c r="Z48" s="1532" t="s">
        <v>313</v>
      </c>
      <c r="AA48" s="1487" t="s">
        <v>108</v>
      </c>
      <c r="AB48" s="1497" t="s">
        <v>44</v>
      </c>
      <c r="AC48" s="1493">
        <v>504</v>
      </c>
      <c r="AD48" s="1498">
        <f t="shared" si="12"/>
        <v>0</v>
      </c>
      <c r="AE48" s="1498" t="s">
        <v>141</v>
      </c>
      <c r="AF48" s="1498"/>
      <c r="AG48" s="1498" t="s">
        <v>93</v>
      </c>
      <c r="AH48" s="1498">
        <f t="shared" si="24"/>
        <v>1008</v>
      </c>
      <c r="AI48" s="1498"/>
      <c r="AJ48" s="1499">
        <f t="shared" si="25"/>
        <v>1008</v>
      </c>
      <c r="AK48" s="1489"/>
      <c r="AL48" s="1500"/>
      <c r="AM48" s="1500"/>
      <c r="AN48" s="1500"/>
      <c r="AO48" s="1500"/>
      <c r="AP48" s="1501"/>
      <c r="AQ48" s="1501"/>
      <c r="AR48" s="1501"/>
      <c r="AS48" s="1502">
        <f t="shared" si="26"/>
        <v>1008</v>
      </c>
      <c r="AT48" s="1502"/>
      <c r="AU48" s="1502"/>
      <c r="AV48" s="1502"/>
      <c r="AW48" s="1502"/>
      <c r="AX48" s="1502"/>
      <c r="AY48" s="1502"/>
      <c r="AZ48" s="1502"/>
      <c r="BA48" s="1503"/>
      <c r="BB48" s="1503"/>
      <c r="BC48" s="1503"/>
      <c r="BD48" s="1503"/>
      <c r="BE48" s="1503"/>
      <c r="BF48" s="1503"/>
      <c r="BG48" s="1503"/>
      <c r="BH48" s="1503"/>
      <c r="BI48" s="1503"/>
      <c r="BJ48" s="1503"/>
      <c r="BK48" s="1503"/>
      <c r="BL48" s="1503"/>
      <c r="BM48" s="1503"/>
      <c r="BN48" s="1503"/>
      <c r="BO48" s="1503"/>
      <c r="BP48" s="1503"/>
      <c r="BQ48" s="1503"/>
      <c r="BR48" s="1503">
        <f t="shared" si="27"/>
        <v>504</v>
      </c>
      <c r="BS48" s="1503">
        <f t="shared" si="28"/>
        <v>504</v>
      </c>
      <c r="BT48" s="1503">
        <f t="shared" si="29"/>
        <v>504</v>
      </c>
      <c r="BV48" s="1544" t="s">
        <v>314</v>
      </c>
    </row>
    <row r="49" s="309" customFormat="1" ht="36" hidden="1" customHeight="1" spans="1:81">
      <c r="A49" s="1482">
        <v>45369</v>
      </c>
      <c r="B49" s="1483" t="s">
        <v>326</v>
      </c>
      <c r="C49" s="1483" t="s">
        <v>251</v>
      </c>
      <c r="D49" s="1537">
        <v>4500126973</v>
      </c>
      <c r="E49" s="1545" t="s">
        <v>327</v>
      </c>
      <c r="F49" s="1489" t="s">
        <v>328</v>
      </c>
      <c r="G49" s="1487" t="s">
        <v>134</v>
      </c>
      <c r="H49" s="1488" t="s">
        <v>135</v>
      </c>
      <c r="I49" s="1506">
        <v>2535</v>
      </c>
      <c r="J49" s="1487">
        <v>0</v>
      </c>
      <c r="K49" s="1487">
        <v>13</v>
      </c>
      <c r="L49" s="1489">
        <f t="shared" si="10"/>
        <v>195</v>
      </c>
      <c r="M49" s="1490">
        <v>45418</v>
      </c>
      <c r="N49" s="1490">
        <v>45414</v>
      </c>
      <c r="O49" s="1325"/>
      <c r="P49" s="1325" t="s">
        <v>106</v>
      </c>
      <c r="Q49" s="1325"/>
      <c r="R49" s="1325">
        <v>45380</v>
      </c>
      <c r="S49" s="1325" t="s">
        <v>82</v>
      </c>
      <c r="T49" s="1492" t="s">
        <v>82</v>
      </c>
      <c r="U49" s="1493" t="s">
        <v>329</v>
      </c>
      <c r="V49" s="1494" t="s">
        <v>330</v>
      </c>
      <c r="W49" s="1495">
        <v>1.55</v>
      </c>
      <c r="X49" s="1496">
        <f t="shared" si="23"/>
        <v>3929.25</v>
      </c>
      <c r="Y49" s="1489" t="s">
        <v>157</v>
      </c>
      <c r="Z49" s="1532" t="s">
        <v>134</v>
      </c>
      <c r="AA49" s="1487" t="s">
        <v>108</v>
      </c>
      <c r="AB49" s="1497" t="s">
        <v>44</v>
      </c>
      <c r="AC49" s="1493">
        <v>2535</v>
      </c>
      <c r="AD49" s="1498">
        <f t="shared" si="12"/>
        <v>0</v>
      </c>
      <c r="AE49" s="1498" t="s">
        <v>82</v>
      </c>
      <c r="AF49" s="1498"/>
      <c r="AG49" s="1498" t="s">
        <v>93</v>
      </c>
      <c r="AH49" s="1498">
        <f t="shared" ref="AH49:AH54" si="30">I49</f>
        <v>2535</v>
      </c>
      <c r="AI49" s="1498"/>
      <c r="AJ49" s="1499">
        <f t="shared" ref="AJ49:AJ52" si="31">I49</f>
        <v>2535</v>
      </c>
      <c r="AK49" s="1489"/>
      <c r="AL49" s="1500"/>
      <c r="AM49" s="1500"/>
      <c r="AN49" s="1500"/>
      <c r="AO49" s="1500"/>
      <c r="AP49" s="1501"/>
      <c r="AQ49" s="1501"/>
      <c r="AR49" s="1501"/>
      <c r="AS49" s="1502">
        <f t="shared" ref="AS49:AS52" si="32">I49</f>
        <v>2535</v>
      </c>
      <c r="AT49" s="1502"/>
      <c r="AU49" s="1502"/>
      <c r="AV49" s="1502"/>
      <c r="AW49" s="1502"/>
      <c r="AX49" s="1502"/>
      <c r="AY49" s="1502"/>
      <c r="AZ49" s="1502"/>
      <c r="BA49" s="1503"/>
      <c r="BB49" s="1503"/>
      <c r="BC49" s="1503">
        <f t="shared" ref="BC49:BC52" si="33">I49/13</f>
        <v>195</v>
      </c>
      <c r="BD49" s="1503"/>
      <c r="BE49" s="1503"/>
      <c r="BF49" s="1503"/>
      <c r="BG49" s="1503"/>
      <c r="BH49" s="1489"/>
      <c r="BI49" s="1489"/>
      <c r="BJ49" s="1489"/>
      <c r="BK49" s="1489"/>
      <c r="BL49" s="1503"/>
      <c r="BM49" s="1503"/>
      <c r="BN49" s="1503"/>
      <c r="BO49" s="1503"/>
      <c r="BP49" s="1503"/>
      <c r="BQ49" s="1503"/>
      <c r="BR49" s="1503"/>
      <c r="BS49" s="1503"/>
      <c r="BT49" s="1503"/>
    </row>
    <row r="50" s="309" customFormat="1" ht="36" hidden="1" customHeight="1" spans="1:81">
      <c r="A50" s="1482">
        <v>45369</v>
      </c>
      <c r="B50" s="1483" t="s">
        <v>326</v>
      </c>
      <c r="C50" s="1483" t="s">
        <v>251</v>
      </c>
      <c r="D50" s="1537">
        <v>4500126975</v>
      </c>
      <c r="E50" s="1545" t="s">
        <v>331</v>
      </c>
      <c r="F50" s="1489" t="s">
        <v>332</v>
      </c>
      <c r="G50" s="1487" t="s">
        <v>134</v>
      </c>
      <c r="H50" s="1488" t="s">
        <v>135</v>
      </c>
      <c r="I50" s="1506">
        <v>1365</v>
      </c>
      <c r="J50" s="1487">
        <v>0</v>
      </c>
      <c r="K50" s="1487">
        <v>13</v>
      </c>
      <c r="L50" s="1489">
        <f t="shared" si="10"/>
        <v>105</v>
      </c>
      <c r="M50" s="1490">
        <v>45418</v>
      </c>
      <c r="N50" s="1490">
        <v>45414</v>
      </c>
      <c r="O50" s="1325"/>
      <c r="P50" s="1325" t="s">
        <v>106</v>
      </c>
      <c r="Q50" s="1325" t="s">
        <v>333</v>
      </c>
      <c r="R50" s="1325">
        <v>45380</v>
      </c>
      <c r="S50" s="1325" t="s">
        <v>82</v>
      </c>
      <c r="T50" s="1492" t="s">
        <v>82</v>
      </c>
      <c r="U50" s="1493" t="s">
        <v>329</v>
      </c>
      <c r="V50" s="1494" t="s">
        <v>330</v>
      </c>
      <c r="W50" s="1495">
        <v>1.55</v>
      </c>
      <c r="X50" s="1496">
        <f t="shared" si="23"/>
        <v>2115.75</v>
      </c>
      <c r="Y50" s="1489" t="s">
        <v>157</v>
      </c>
      <c r="Z50" s="1532" t="s">
        <v>134</v>
      </c>
      <c r="AA50" s="1487" t="s">
        <v>108</v>
      </c>
      <c r="AB50" s="1497" t="s">
        <v>44</v>
      </c>
      <c r="AC50" s="1493">
        <v>1365</v>
      </c>
      <c r="AD50" s="1498">
        <f t="shared" si="12"/>
        <v>0</v>
      </c>
      <c r="AE50" s="1498" t="s">
        <v>82</v>
      </c>
      <c r="AF50" s="1498"/>
      <c r="AG50" s="1498" t="s">
        <v>93</v>
      </c>
      <c r="AH50" s="1498">
        <f t="shared" si="30"/>
        <v>1365</v>
      </c>
      <c r="AI50" s="1498"/>
      <c r="AJ50" s="1499">
        <f t="shared" si="31"/>
        <v>1365</v>
      </c>
      <c r="AK50" s="1489"/>
      <c r="AL50" s="1500"/>
      <c r="AM50" s="1500"/>
      <c r="AN50" s="1500"/>
      <c r="AO50" s="1500"/>
      <c r="AP50" s="1501"/>
      <c r="AQ50" s="1501"/>
      <c r="AR50" s="1501"/>
      <c r="AS50" s="1502">
        <f t="shared" si="32"/>
        <v>1365</v>
      </c>
      <c r="AT50" s="1502"/>
      <c r="AU50" s="1502"/>
      <c r="AV50" s="1502"/>
      <c r="AW50" s="1502"/>
      <c r="AX50" s="1502"/>
      <c r="AY50" s="1502"/>
      <c r="AZ50" s="1502"/>
      <c r="BA50" s="1503"/>
      <c r="BB50" s="1503"/>
      <c r="BC50" s="1503">
        <f t="shared" si="33"/>
        <v>105</v>
      </c>
      <c r="BD50" s="1503"/>
      <c r="BE50" s="1503"/>
      <c r="BF50" s="1503"/>
      <c r="BG50" s="1503"/>
      <c r="BH50" s="1489"/>
      <c r="BI50" s="1489"/>
      <c r="BJ50" s="1489"/>
      <c r="BK50" s="1489"/>
      <c r="BL50" s="1503"/>
      <c r="BM50" s="1503"/>
      <c r="BN50" s="1503"/>
      <c r="BO50" s="1503"/>
      <c r="BP50" s="1503"/>
      <c r="BQ50" s="1503"/>
      <c r="BR50" s="1503"/>
      <c r="BS50" s="1503"/>
      <c r="BT50" s="1503"/>
    </row>
    <row r="51" s="309" customFormat="1" ht="36" hidden="1" customHeight="1" spans="1:81">
      <c r="A51" s="1482">
        <v>45376</v>
      </c>
      <c r="B51" s="1546" t="s">
        <v>131</v>
      </c>
      <c r="C51" s="1483" t="s">
        <v>132</v>
      </c>
      <c r="D51" s="1530">
        <v>4500127870</v>
      </c>
      <c r="E51" s="1485">
        <v>19985123</v>
      </c>
      <c r="F51" s="1531" t="s">
        <v>334</v>
      </c>
      <c r="G51" s="1487" t="s">
        <v>134</v>
      </c>
      <c r="H51" s="1488" t="s">
        <v>135</v>
      </c>
      <c r="I51" s="1506">
        <v>520</v>
      </c>
      <c r="J51" s="1487">
        <v>0</v>
      </c>
      <c r="K51" s="1487">
        <v>13</v>
      </c>
      <c r="L51" s="1489">
        <f t="shared" si="10"/>
        <v>40</v>
      </c>
      <c r="M51" s="1490">
        <v>45418</v>
      </c>
      <c r="N51" s="1490">
        <v>45414</v>
      </c>
      <c r="O51" s="1325"/>
      <c r="P51" s="1325" t="s">
        <v>106</v>
      </c>
      <c r="Q51" s="1325"/>
      <c r="R51" s="1325">
        <v>45384</v>
      </c>
      <c r="S51" s="1325" t="s">
        <v>136</v>
      </c>
      <c r="T51" s="1492" t="s">
        <v>335</v>
      </c>
      <c r="U51" s="1493" t="s">
        <v>336</v>
      </c>
      <c r="V51" s="1494" t="s">
        <v>139</v>
      </c>
      <c r="W51" s="1495">
        <v>1.55</v>
      </c>
      <c r="X51" s="1496">
        <f t="shared" si="23"/>
        <v>806</v>
      </c>
      <c r="Y51" s="1489" t="s">
        <v>337</v>
      </c>
      <c r="Z51" s="1532" t="s">
        <v>134</v>
      </c>
      <c r="AA51" s="1487" t="s">
        <v>108</v>
      </c>
      <c r="AB51" s="1497" t="s">
        <v>44</v>
      </c>
      <c r="AC51" s="1493">
        <v>520</v>
      </c>
      <c r="AD51" s="1498">
        <f t="shared" si="12"/>
        <v>0</v>
      </c>
      <c r="AE51" s="1498" t="s">
        <v>338</v>
      </c>
      <c r="AF51" s="1498"/>
      <c r="AG51" s="1498" t="s">
        <v>93</v>
      </c>
      <c r="AH51" s="1498">
        <f t="shared" si="30"/>
        <v>520</v>
      </c>
      <c r="AI51" s="1498"/>
      <c r="AJ51" s="1499">
        <f t="shared" si="31"/>
        <v>520</v>
      </c>
      <c r="AK51" s="1489"/>
      <c r="AL51" s="1500"/>
      <c r="AM51" s="1500"/>
      <c r="AN51" s="1500"/>
      <c r="AO51" s="1500"/>
      <c r="AP51" s="1501"/>
      <c r="AQ51" s="1501"/>
      <c r="AR51" s="1501"/>
      <c r="AS51" s="1502">
        <f t="shared" si="32"/>
        <v>520</v>
      </c>
      <c r="AT51" s="1502"/>
      <c r="AU51" s="1502"/>
      <c r="AV51" s="1502"/>
      <c r="AW51" s="1502"/>
      <c r="AX51" s="1502"/>
      <c r="AY51" s="1502"/>
      <c r="AZ51" s="1502"/>
      <c r="BA51" s="1503"/>
      <c r="BB51" s="1503"/>
      <c r="BC51" s="1503">
        <f t="shared" si="33"/>
        <v>40</v>
      </c>
      <c r="BD51" s="1503"/>
      <c r="BE51" s="1503"/>
      <c r="BF51" s="1503"/>
      <c r="BG51" s="1503"/>
      <c r="BH51" s="1489"/>
      <c r="BI51" s="1489"/>
      <c r="BJ51" s="1489"/>
      <c r="BK51" s="1489"/>
      <c r="BL51" s="1503"/>
      <c r="BM51" s="1503"/>
      <c r="BN51" s="1503"/>
      <c r="BO51" s="1503"/>
      <c r="BP51" s="1503"/>
      <c r="BQ51" s="1503"/>
      <c r="BR51" s="1503"/>
      <c r="BS51" s="1503"/>
      <c r="BT51" s="1503"/>
    </row>
    <row r="52" s="309" customFormat="1" ht="36" hidden="1" customHeight="1" spans="1:81">
      <c r="A52" s="1482">
        <v>45376</v>
      </c>
      <c r="B52" s="1546" t="s">
        <v>142</v>
      </c>
      <c r="C52" s="1483" t="s">
        <v>118</v>
      </c>
      <c r="D52" s="1530">
        <v>4500127869</v>
      </c>
      <c r="E52" s="1485">
        <v>19985122</v>
      </c>
      <c r="F52" s="1531" t="s">
        <v>339</v>
      </c>
      <c r="G52" s="1487" t="s">
        <v>134</v>
      </c>
      <c r="H52" s="1488" t="s">
        <v>135</v>
      </c>
      <c r="I52" s="1506">
        <v>6565</v>
      </c>
      <c r="J52" s="1487">
        <v>0</v>
      </c>
      <c r="K52" s="1487">
        <v>13</v>
      </c>
      <c r="L52" s="1489">
        <f t="shared" si="10"/>
        <v>505</v>
      </c>
      <c r="M52" s="1490">
        <v>45418</v>
      </c>
      <c r="N52" s="1490">
        <v>45414</v>
      </c>
      <c r="O52" s="1325"/>
      <c r="P52" s="1325" t="s">
        <v>106</v>
      </c>
      <c r="Q52" s="1325" t="s">
        <v>340</v>
      </c>
      <c r="R52" s="1325">
        <v>45384</v>
      </c>
      <c r="S52" s="1325" t="s">
        <v>136</v>
      </c>
      <c r="T52" s="1492" t="s">
        <v>335</v>
      </c>
      <c r="U52" s="1493" t="s">
        <v>341</v>
      </c>
      <c r="V52" s="1494" t="s">
        <v>139</v>
      </c>
      <c r="W52" s="1495">
        <v>1.55</v>
      </c>
      <c r="X52" s="1496">
        <f t="shared" si="23"/>
        <v>10175.75</v>
      </c>
      <c r="Y52" s="1489" t="s">
        <v>342</v>
      </c>
      <c r="Z52" s="1532" t="s">
        <v>134</v>
      </c>
      <c r="AA52" s="1487" t="s">
        <v>108</v>
      </c>
      <c r="AB52" s="1497" t="s">
        <v>44</v>
      </c>
      <c r="AC52" s="1493">
        <v>6565</v>
      </c>
      <c r="AD52" s="1498">
        <f t="shared" si="12"/>
        <v>0</v>
      </c>
      <c r="AE52" s="1498" t="s">
        <v>157</v>
      </c>
      <c r="AF52" s="1498"/>
      <c r="AG52" s="1498" t="s">
        <v>93</v>
      </c>
      <c r="AH52" s="1498">
        <f t="shared" si="30"/>
        <v>6565</v>
      </c>
      <c r="AI52" s="1498"/>
      <c r="AJ52" s="1499">
        <f t="shared" si="31"/>
        <v>6565</v>
      </c>
      <c r="AK52" s="1489"/>
      <c r="AL52" s="1500"/>
      <c r="AM52" s="1500"/>
      <c r="AN52" s="1500"/>
      <c r="AO52" s="1500"/>
      <c r="AP52" s="1501"/>
      <c r="AQ52" s="1501"/>
      <c r="AR52" s="1501"/>
      <c r="AS52" s="1502">
        <f t="shared" si="32"/>
        <v>6565</v>
      </c>
      <c r="AT52" s="1502"/>
      <c r="AU52" s="1502"/>
      <c r="AV52" s="1502"/>
      <c r="AW52" s="1502"/>
      <c r="AX52" s="1502"/>
      <c r="AY52" s="1502"/>
      <c r="AZ52" s="1502"/>
      <c r="BA52" s="1503"/>
      <c r="BB52" s="1503"/>
      <c r="BC52" s="1503">
        <f t="shared" si="33"/>
        <v>505</v>
      </c>
      <c r="BD52" s="1503"/>
      <c r="BE52" s="1503"/>
      <c r="BF52" s="1503"/>
      <c r="BG52" s="1503"/>
      <c r="BH52" s="1489"/>
      <c r="BI52" s="1489"/>
      <c r="BJ52" s="1489"/>
      <c r="BK52" s="1489"/>
      <c r="BL52" s="1503"/>
      <c r="BM52" s="1503"/>
      <c r="BN52" s="1503"/>
      <c r="BO52" s="1503"/>
      <c r="BP52" s="1503"/>
      <c r="BQ52" s="1503"/>
      <c r="BR52" s="1503"/>
      <c r="BS52" s="1503"/>
      <c r="BT52" s="1503"/>
    </row>
    <row r="53" s="309" customFormat="1" ht="36" hidden="1" customHeight="1" spans="1:81">
      <c r="A53" s="1482">
        <v>45391</v>
      </c>
      <c r="B53" s="1483" t="s">
        <v>343</v>
      </c>
      <c r="C53" s="1483" t="s">
        <v>251</v>
      </c>
      <c r="D53" s="1537">
        <v>4500129394</v>
      </c>
      <c r="E53" s="1828" t="s">
        <v>344</v>
      </c>
      <c r="F53" s="1489" t="s">
        <v>345</v>
      </c>
      <c r="G53" s="1547" t="s">
        <v>346</v>
      </c>
      <c r="H53" s="1488" t="s">
        <v>79</v>
      </c>
      <c r="I53" s="1506">
        <v>1152</v>
      </c>
      <c r="J53" s="1487">
        <v>0</v>
      </c>
      <c r="K53" s="1487">
        <v>1152</v>
      </c>
      <c r="L53" s="1489">
        <f t="shared" si="10"/>
        <v>1</v>
      </c>
      <c r="M53" s="1490">
        <v>45419</v>
      </c>
      <c r="N53" s="1490">
        <v>45415</v>
      </c>
      <c r="O53" s="1536" t="s">
        <v>347</v>
      </c>
      <c r="P53" s="1325" t="s">
        <v>106</v>
      </c>
      <c r="Q53" s="1325" t="s">
        <v>348</v>
      </c>
      <c r="R53" s="1325">
        <v>45399</v>
      </c>
      <c r="S53" s="1325" t="s">
        <v>136</v>
      </c>
      <c r="T53" s="1492" t="s">
        <v>349</v>
      </c>
      <c r="U53" s="1493" t="s">
        <v>350</v>
      </c>
      <c r="V53" s="1494" t="s">
        <v>351</v>
      </c>
      <c r="W53" s="1495">
        <v>1749.5232</v>
      </c>
      <c r="X53" s="1496">
        <f>W53*L53</f>
        <v>1749.5232</v>
      </c>
      <c r="Y53" s="1489" t="s">
        <v>352</v>
      </c>
      <c r="Z53" s="1532" t="s">
        <v>346</v>
      </c>
      <c r="AA53" s="1487" t="s">
        <v>108</v>
      </c>
      <c r="AB53" s="1497" t="s">
        <v>44</v>
      </c>
      <c r="AC53" s="1493">
        <v>1152</v>
      </c>
      <c r="AD53" s="1498">
        <f t="shared" si="12"/>
        <v>0</v>
      </c>
      <c r="AE53" s="1498" t="s">
        <v>141</v>
      </c>
      <c r="AF53" s="1498"/>
      <c r="AG53" s="1498"/>
      <c r="AH53" s="1498">
        <f t="shared" si="30"/>
        <v>1152</v>
      </c>
      <c r="AI53" s="1498"/>
      <c r="AJ53" s="1499">
        <f>AH53</f>
        <v>1152</v>
      </c>
      <c r="AK53" s="1489"/>
      <c r="AL53" s="1500"/>
      <c r="AM53" s="1500"/>
      <c r="AN53" s="1500"/>
      <c r="AO53" s="1500"/>
      <c r="AP53" s="1501"/>
      <c r="AQ53" s="1501"/>
      <c r="AR53" s="1501"/>
      <c r="AS53" s="1502"/>
      <c r="AT53" s="1502"/>
      <c r="AU53" s="1502"/>
      <c r="AV53" s="1502">
        <f>I53</f>
        <v>1152</v>
      </c>
      <c r="AW53" s="1502"/>
      <c r="AX53" s="1502"/>
      <c r="AY53" s="1502">
        <f>I53/12</f>
        <v>96</v>
      </c>
      <c r="AZ53" s="1502"/>
      <c r="BA53" s="1503"/>
      <c r="BB53" s="1503"/>
      <c r="BC53" s="1503"/>
      <c r="BD53" s="1503"/>
      <c r="BE53" s="1503"/>
      <c r="BF53" s="1503"/>
      <c r="BG53" s="1503"/>
      <c r="BH53" s="1489"/>
      <c r="BI53" s="1489"/>
      <c r="BJ53" s="1489"/>
      <c r="BK53" s="1489"/>
      <c r="BL53" s="1503"/>
      <c r="BM53" s="1503"/>
      <c r="BN53" s="1503"/>
      <c r="BO53" s="1503"/>
      <c r="BP53" s="1503"/>
      <c r="BQ53" s="1503"/>
      <c r="BR53" s="1503"/>
      <c r="BS53" s="1503"/>
      <c r="BT53" s="1503"/>
      <c r="BU53" s="309" t="s">
        <v>353</v>
      </c>
      <c r="BV53" s="309">
        <v>104976</v>
      </c>
      <c r="BW53" s="309">
        <v>0</v>
      </c>
    </row>
    <row r="54" s="309" customFormat="1" ht="36" hidden="1" customHeight="1" spans="1:81">
      <c r="A54" s="1482">
        <v>45341</v>
      </c>
      <c r="B54" s="1483" t="s">
        <v>299</v>
      </c>
      <c r="C54" s="1483" t="s">
        <v>251</v>
      </c>
      <c r="D54" s="1537">
        <v>4500124422</v>
      </c>
      <c r="E54" s="1486" t="s">
        <v>354</v>
      </c>
      <c r="F54" s="1489" t="s">
        <v>355</v>
      </c>
      <c r="G54" s="1487" t="s">
        <v>239</v>
      </c>
      <c r="H54" s="1488" t="s">
        <v>79</v>
      </c>
      <c r="I54" s="1506">
        <v>54000</v>
      </c>
      <c r="J54" s="1487">
        <v>0</v>
      </c>
      <c r="K54" s="1487">
        <v>25</v>
      </c>
      <c r="L54" s="1489">
        <f t="shared" si="10"/>
        <v>2160</v>
      </c>
      <c r="M54" s="1490">
        <v>45412</v>
      </c>
      <c r="N54" s="1490">
        <v>45408</v>
      </c>
      <c r="O54" s="1325"/>
      <c r="P54" s="1325" t="s">
        <v>106</v>
      </c>
      <c r="Q54" s="1325" t="s">
        <v>356</v>
      </c>
      <c r="R54" s="1325">
        <v>45373</v>
      </c>
      <c r="S54" s="1325" t="s">
        <v>136</v>
      </c>
      <c r="T54" s="1492" t="s">
        <v>303</v>
      </c>
      <c r="U54" s="1493" t="s">
        <v>304</v>
      </c>
      <c r="V54" s="1543" t="s">
        <v>305</v>
      </c>
      <c r="W54" s="1495">
        <v>1.55</v>
      </c>
      <c r="X54" s="1496">
        <f>W54*I54</f>
        <v>83700</v>
      </c>
      <c r="Y54" s="1489" t="s">
        <v>357</v>
      </c>
      <c r="Z54" s="1532" t="s">
        <v>239</v>
      </c>
      <c r="AA54" s="1487" t="s">
        <v>108</v>
      </c>
      <c r="AB54" s="1497" t="s">
        <v>44</v>
      </c>
      <c r="AC54" s="1493">
        <f>2625+15750+7500+28125</f>
        <v>54000</v>
      </c>
      <c r="AD54" s="1498">
        <f t="shared" si="12"/>
        <v>0</v>
      </c>
      <c r="AE54" s="1498" t="s">
        <v>157</v>
      </c>
      <c r="AF54" s="1498"/>
      <c r="AG54" s="1498" t="s">
        <v>93</v>
      </c>
      <c r="AH54" s="1498">
        <f t="shared" si="30"/>
        <v>54000</v>
      </c>
      <c r="AI54" s="1498"/>
      <c r="AJ54" s="1499">
        <f>I54</f>
        <v>54000</v>
      </c>
      <c r="AK54" s="1489"/>
      <c r="AL54" s="1500"/>
      <c r="AM54" s="1500"/>
      <c r="AN54" s="1500"/>
      <c r="AO54" s="1500"/>
      <c r="AP54" s="1501"/>
      <c r="AQ54" s="1501"/>
      <c r="AR54" s="1501"/>
      <c r="AS54" s="1502">
        <f>I54</f>
        <v>54000</v>
      </c>
      <c r="AT54" s="1502"/>
      <c r="AU54" s="1502"/>
      <c r="AV54" s="1502"/>
      <c r="AW54" s="1502"/>
      <c r="AX54" s="1502"/>
      <c r="AY54" s="1502"/>
      <c r="AZ54" s="1502"/>
      <c r="BA54" s="1503"/>
      <c r="BB54" s="1503"/>
      <c r="BC54" s="1503"/>
      <c r="BD54" s="1503"/>
      <c r="BE54" s="1503"/>
      <c r="BF54" s="1503">
        <f>I54/25</f>
        <v>2160</v>
      </c>
      <c r="BG54" s="1503"/>
      <c r="BH54" s="1489"/>
      <c r="BI54" s="1489"/>
      <c r="BJ54" s="1489"/>
      <c r="BK54" s="1489"/>
      <c r="BL54" s="1503"/>
      <c r="BM54" s="1503"/>
      <c r="BN54" s="1503"/>
      <c r="BO54" s="1503"/>
      <c r="BP54" s="1503"/>
      <c r="BQ54" s="1503"/>
      <c r="BR54" s="1503"/>
      <c r="BS54" s="1503"/>
      <c r="BT54" s="1503"/>
    </row>
    <row r="55" s="1420" customFormat="1" ht="36" hidden="1" customHeight="1" spans="1:81">
      <c r="A55" s="1507">
        <v>45404</v>
      </c>
      <c r="B55" s="255" t="s">
        <v>74</v>
      </c>
      <c r="C55" s="1508"/>
      <c r="D55" s="1509" t="s">
        <v>358</v>
      </c>
      <c r="E55" s="1548"/>
      <c r="F55" s="1511"/>
      <c r="G55" s="1512" t="s">
        <v>89</v>
      </c>
      <c r="H55" s="1513" t="s">
        <v>79</v>
      </c>
      <c r="I55" s="1549" t="s">
        <v>359</v>
      </c>
      <c r="J55" s="1512">
        <v>0</v>
      </c>
      <c r="K55" s="1512">
        <v>24</v>
      </c>
      <c r="L55" s="1515" t="e">
        <f t="shared" si="10"/>
        <v>#VALUE!</v>
      </c>
      <c r="M55" s="1516">
        <v>45418</v>
      </c>
      <c r="N55" s="1516">
        <v>45414</v>
      </c>
      <c r="O55" s="1517"/>
      <c r="P55" s="1517"/>
      <c r="Q55" s="1517"/>
      <c r="R55" s="1517">
        <v>45404</v>
      </c>
      <c r="S55" s="1517" t="s">
        <v>82</v>
      </c>
      <c r="T55" s="1518" t="s">
        <v>82</v>
      </c>
      <c r="U55" s="1510" t="s">
        <v>360</v>
      </c>
      <c r="V55" s="1519"/>
      <c r="W55" s="1520"/>
      <c r="X55" s="1521"/>
      <c r="Y55" s="1515" t="s">
        <v>361</v>
      </c>
      <c r="Z55" s="1550" t="s">
        <v>86</v>
      </c>
      <c r="AA55" s="1512"/>
      <c r="AB55" s="264"/>
      <c r="AC55" s="1551">
        <v>3300</v>
      </c>
      <c r="AD55" s="1522" t="e">
        <f t="shared" si="12"/>
        <v>#VALUE!</v>
      </c>
      <c r="AE55" s="1522"/>
      <c r="AF55" s="1522"/>
      <c r="AG55" s="1522"/>
      <c r="AH55" s="1522"/>
      <c r="AI55" s="1522"/>
      <c r="AJ55" s="1523"/>
      <c r="AK55" s="1515"/>
      <c r="AL55" s="1524"/>
      <c r="AM55" s="1524"/>
      <c r="AN55" s="1524"/>
      <c r="AO55" s="1524"/>
      <c r="AP55" s="1525"/>
      <c r="AQ55" s="1525"/>
      <c r="AR55" s="1525"/>
      <c r="AS55" s="1526"/>
      <c r="AT55" s="1526"/>
      <c r="AU55" s="1526"/>
      <c r="AV55" s="1526"/>
      <c r="AW55" s="1526"/>
      <c r="AX55" s="1526"/>
      <c r="AY55" s="1526"/>
      <c r="AZ55" s="1526"/>
      <c r="BA55" s="1527"/>
      <c r="BB55" s="1527"/>
      <c r="BC55" s="1527"/>
      <c r="BD55" s="1527"/>
      <c r="BE55" s="1527"/>
      <c r="BF55" s="1527"/>
      <c r="BG55" s="1527"/>
      <c r="BH55" s="1515"/>
      <c r="BI55" s="1515"/>
      <c r="BJ55" s="1515"/>
      <c r="BK55" s="1515"/>
      <c r="BL55" s="1527"/>
      <c r="BM55" s="1527"/>
      <c r="BN55" s="1527"/>
      <c r="BO55" s="1527"/>
      <c r="BP55" s="1527"/>
      <c r="BQ55" s="1527"/>
      <c r="BR55" s="1527"/>
      <c r="BS55" s="1527"/>
      <c r="BT55" s="1527"/>
    </row>
    <row r="56" s="1420" customFormat="1" ht="36" hidden="1" customHeight="1" spans="1:81">
      <c r="A56" s="1507">
        <v>45404</v>
      </c>
      <c r="B56" s="255" t="s">
        <v>74</v>
      </c>
      <c r="C56" s="1508"/>
      <c r="D56" s="1509" t="s">
        <v>358</v>
      </c>
      <c r="E56" s="1548"/>
      <c r="F56" s="1511"/>
      <c r="G56" s="1512" t="s">
        <v>89</v>
      </c>
      <c r="H56" s="1513" t="s">
        <v>79</v>
      </c>
      <c r="I56" s="1549" t="s">
        <v>362</v>
      </c>
      <c r="J56" s="1512">
        <v>0</v>
      </c>
      <c r="K56" s="1512">
        <v>24</v>
      </c>
      <c r="L56" s="1515" t="e">
        <f t="shared" si="10"/>
        <v>#VALUE!</v>
      </c>
      <c r="M56" s="1516">
        <v>45418</v>
      </c>
      <c r="N56" s="1516">
        <v>45414</v>
      </c>
      <c r="O56" s="1517"/>
      <c r="P56" s="1517"/>
      <c r="Q56" s="1517"/>
      <c r="R56" s="1517">
        <v>45404</v>
      </c>
      <c r="S56" s="1517" t="s">
        <v>82</v>
      </c>
      <c r="T56" s="1518" t="s">
        <v>82</v>
      </c>
      <c r="U56" s="1510" t="s">
        <v>363</v>
      </c>
      <c r="V56" s="1519"/>
      <c r="W56" s="1520"/>
      <c r="X56" s="1521"/>
      <c r="Y56" s="1515" t="s">
        <v>361</v>
      </c>
      <c r="Z56" s="1550" t="s">
        <v>86</v>
      </c>
      <c r="AA56" s="1512"/>
      <c r="AB56" s="264"/>
      <c r="AC56" s="1551">
        <v>600</v>
      </c>
      <c r="AD56" s="1522" t="e">
        <f t="shared" si="12"/>
        <v>#VALUE!</v>
      </c>
      <c r="AE56" s="1522"/>
      <c r="AF56" s="1522"/>
      <c r="AG56" s="1522"/>
      <c r="AH56" s="1522"/>
      <c r="AI56" s="1522"/>
      <c r="AJ56" s="1523"/>
      <c r="AK56" s="1515"/>
      <c r="AL56" s="1524"/>
      <c r="AM56" s="1524"/>
      <c r="AN56" s="1524"/>
      <c r="AO56" s="1524"/>
      <c r="AP56" s="1525"/>
      <c r="AQ56" s="1525"/>
      <c r="AR56" s="1525"/>
      <c r="AS56" s="1526"/>
      <c r="AT56" s="1526"/>
      <c r="AU56" s="1526"/>
      <c r="AV56" s="1526"/>
      <c r="AW56" s="1526"/>
      <c r="AX56" s="1526"/>
      <c r="AY56" s="1526"/>
      <c r="AZ56" s="1526"/>
      <c r="BA56" s="1527"/>
      <c r="BB56" s="1527"/>
      <c r="BC56" s="1527"/>
      <c r="BD56" s="1527"/>
      <c r="BE56" s="1527"/>
      <c r="BF56" s="1527"/>
      <c r="BG56" s="1527"/>
      <c r="BH56" s="1515"/>
      <c r="BI56" s="1515"/>
      <c r="BJ56" s="1515"/>
      <c r="BK56" s="1515"/>
      <c r="BL56" s="1527"/>
      <c r="BM56" s="1527"/>
      <c r="BN56" s="1527"/>
      <c r="BO56" s="1527"/>
      <c r="BP56" s="1527"/>
      <c r="BQ56" s="1527"/>
      <c r="BR56" s="1527"/>
      <c r="BS56" s="1527"/>
      <c r="BT56" s="1527"/>
    </row>
    <row r="57" s="309" customFormat="1" ht="36" hidden="1" customHeight="1" spans="1:81">
      <c r="A57" s="1482">
        <v>45404</v>
      </c>
      <c r="B57" s="1546" t="s">
        <v>74</v>
      </c>
      <c r="C57" s="1483"/>
      <c r="D57" s="1484" t="s">
        <v>358</v>
      </c>
      <c r="E57" s="1485"/>
      <c r="F57" s="1486"/>
      <c r="G57" s="1487" t="s">
        <v>89</v>
      </c>
      <c r="H57" s="1488" t="s">
        <v>79</v>
      </c>
      <c r="I57" s="1506">
        <v>300</v>
      </c>
      <c r="J57" s="1487">
        <v>0</v>
      </c>
      <c r="K57" s="1487">
        <v>24</v>
      </c>
      <c r="L57" s="1489">
        <f t="shared" si="10"/>
        <v>12.5</v>
      </c>
      <c r="M57" s="1490">
        <v>45418</v>
      </c>
      <c r="N57" s="1490">
        <v>45414</v>
      </c>
      <c r="O57" s="1325"/>
      <c r="P57" s="1325" t="s">
        <v>106</v>
      </c>
      <c r="Q57" s="1325"/>
      <c r="R57" s="1325">
        <v>45404</v>
      </c>
      <c r="S57" s="1325" t="s">
        <v>82</v>
      </c>
      <c r="T57" s="1492" t="s">
        <v>82</v>
      </c>
      <c r="U57" s="1493" t="s">
        <v>364</v>
      </c>
      <c r="V57" s="1494"/>
      <c r="W57" s="1495"/>
      <c r="X57" s="1496"/>
      <c r="Y57" s="1515" t="s">
        <v>361</v>
      </c>
      <c r="Z57" s="1532" t="s">
        <v>86</v>
      </c>
      <c r="AA57" s="1487"/>
      <c r="AB57" s="1497"/>
      <c r="AC57" s="1552">
        <v>300</v>
      </c>
      <c r="AD57" s="1498">
        <f t="shared" si="12"/>
        <v>0</v>
      </c>
      <c r="AE57" s="1498"/>
      <c r="AF57" s="1498"/>
      <c r="AG57" s="1498"/>
      <c r="AH57" s="1498"/>
      <c r="AI57" s="1498"/>
      <c r="AJ57" s="1499"/>
      <c r="AK57" s="1489"/>
      <c r="AL57" s="1500"/>
      <c r="AM57" s="1500"/>
      <c r="AN57" s="1500"/>
      <c r="AO57" s="1500"/>
      <c r="AP57" s="1501"/>
      <c r="AQ57" s="1501"/>
      <c r="AR57" s="1501"/>
      <c r="AS57" s="1502"/>
      <c r="AT57" s="1502"/>
      <c r="AU57" s="1502"/>
      <c r="AV57" s="1502"/>
      <c r="AW57" s="1502"/>
      <c r="AX57" s="1502"/>
      <c r="AY57" s="1502"/>
      <c r="AZ57" s="1502"/>
      <c r="BA57" s="1503"/>
      <c r="BB57" s="1503"/>
      <c r="BC57" s="1503"/>
      <c r="BD57" s="1503"/>
      <c r="BE57" s="1503"/>
      <c r="BF57" s="1503"/>
      <c r="BG57" s="1503"/>
      <c r="BH57" s="1489"/>
      <c r="BI57" s="1489"/>
      <c r="BJ57" s="1489"/>
      <c r="BK57" s="1489"/>
      <c r="BL57" s="1503"/>
      <c r="BM57" s="1503"/>
      <c r="BN57" s="1503"/>
      <c r="BO57" s="1503"/>
      <c r="BP57" s="1503"/>
      <c r="BQ57" s="1503"/>
      <c r="BR57" s="1503"/>
      <c r="BS57" s="1503"/>
      <c r="BT57" s="1503"/>
    </row>
    <row r="58" s="309" customFormat="1" ht="36" hidden="1" customHeight="1" spans="1:81">
      <c r="A58" s="1482">
        <v>45391</v>
      </c>
      <c r="B58" s="1483" t="s">
        <v>343</v>
      </c>
      <c r="C58" s="1483" t="s">
        <v>251</v>
      </c>
      <c r="D58" s="1537">
        <v>4500129393</v>
      </c>
      <c r="E58" s="1829" t="s">
        <v>365</v>
      </c>
      <c r="F58" s="1489" t="s">
        <v>366</v>
      </c>
      <c r="G58" s="1547" t="s">
        <v>346</v>
      </c>
      <c r="H58" s="1488" t="s">
        <v>79</v>
      </c>
      <c r="I58" s="1506">
        <v>1152</v>
      </c>
      <c r="J58" s="1487">
        <v>0</v>
      </c>
      <c r="K58" s="1487">
        <v>1152</v>
      </c>
      <c r="L58" s="1489">
        <f t="shared" si="10"/>
        <v>1</v>
      </c>
      <c r="M58" s="1490">
        <v>45429</v>
      </c>
      <c r="N58" s="1490">
        <v>45425</v>
      </c>
      <c r="O58" s="1536" t="s">
        <v>367</v>
      </c>
      <c r="P58" s="1325" t="s">
        <v>106</v>
      </c>
      <c r="Q58" s="1325" t="s">
        <v>368</v>
      </c>
      <c r="R58" s="1325">
        <v>45399</v>
      </c>
      <c r="S58" s="1325" t="s">
        <v>136</v>
      </c>
      <c r="T58" s="1492" t="s">
        <v>349</v>
      </c>
      <c r="U58" s="1493" t="s">
        <v>369</v>
      </c>
      <c r="V58" s="1494" t="s">
        <v>370</v>
      </c>
      <c r="W58" s="1495">
        <v>1749.5232</v>
      </c>
      <c r="X58" s="1496">
        <f t="shared" ref="X58:X61" si="34">W58*L58</f>
        <v>1749.5232</v>
      </c>
      <c r="Y58" s="1489" t="s">
        <v>371</v>
      </c>
      <c r="Z58" s="1532" t="s">
        <v>346</v>
      </c>
      <c r="AA58" s="1487" t="s">
        <v>108</v>
      </c>
      <c r="AB58" s="1497" t="s">
        <v>44</v>
      </c>
      <c r="AC58" s="1493">
        <v>1152</v>
      </c>
      <c r="AD58" s="1498">
        <f t="shared" si="12"/>
        <v>0</v>
      </c>
      <c r="AE58" s="1498" t="s">
        <v>141</v>
      </c>
      <c r="AF58" s="1498"/>
      <c r="AG58" s="1498"/>
      <c r="AH58" s="1498">
        <f t="shared" ref="AH58:AH71" si="35">I58</f>
        <v>1152</v>
      </c>
      <c r="AI58" s="1498"/>
      <c r="AJ58" s="1499">
        <f t="shared" ref="AJ58:AJ61" si="36">AH58</f>
        <v>1152</v>
      </c>
      <c r="AK58" s="1489"/>
      <c r="AL58" s="1500"/>
      <c r="AM58" s="1500"/>
      <c r="AN58" s="1500"/>
      <c r="AO58" s="1500"/>
      <c r="AP58" s="1500"/>
      <c r="AQ58" s="1500"/>
      <c r="AR58" s="1500"/>
      <c r="AS58" s="1502"/>
      <c r="AT58" s="1502"/>
      <c r="AU58" s="1502"/>
      <c r="AV58" s="1502">
        <f t="shared" ref="AV58:AV61" si="37">I58</f>
        <v>1152</v>
      </c>
      <c r="AW58" s="1502"/>
      <c r="AX58" s="1502"/>
      <c r="AY58" s="1502">
        <f t="shared" ref="AY58:AY61" si="38">I58/12</f>
        <v>96</v>
      </c>
      <c r="AZ58" s="1502"/>
      <c r="BA58" s="1503"/>
      <c r="BB58" s="1503"/>
      <c r="BC58" s="1503"/>
      <c r="BD58" s="1503"/>
      <c r="BE58" s="1503"/>
      <c r="BF58" s="1503"/>
      <c r="BG58" s="1503"/>
      <c r="BH58" s="1503"/>
      <c r="BI58" s="1503"/>
      <c r="BJ58" s="1503"/>
      <c r="BK58" s="1503"/>
      <c r="BL58" s="1503"/>
      <c r="BM58" s="1503"/>
      <c r="BN58" s="1503"/>
      <c r="BO58" s="1503"/>
      <c r="BP58" s="1503"/>
      <c r="BQ58" s="1503"/>
      <c r="BR58" s="1503"/>
      <c r="BS58" s="1503"/>
      <c r="BT58" s="1503"/>
      <c r="BU58" s="309" t="s">
        <v>353</v>
      </c>
      <c r="BW58" s="309">
        <v>0</v>
      </c>
    </row>
    <row r="59" s="309" customFormat="1" ht="36" hidden="1" customHeight="1" spans="1:81">
      <c r="A59" s="1482">
        <v>45391</v>
      </c>
      <c r="B59" s="1483" t="s">
        <v>343</v>
      </c>
      <c r="C59" s="1483" t="s">
        <v>251</v>
      </c>
      <c r="D59" s="1537">
        <v>4500129395</v>
      </c>
      <c r="E59" s="1829" t="s">
        <v>372</v>
      </c>
      <c r="F59" s="1489" t="s">
        <v>373</v>
      </c>
      <c r="G59" s="1547" t="s">
        <v>346</v>
      </c>
      <c r="H59" s="1488" t="s">
        <v>79</v>
      </c>
      <c r="I59" s="1506">
        <v>1152</v>
      </c>
      <c r="J59" s="1487">
        <v>0</v>
      </c>
      <c r="K59" s="1487">
        <v>1152</v>
      </c>
      <c r="L59" s="1489">
        <f t="shared" si="10"/>
        <v>1</v>
      </c>
      <c r="M59" s="1490">
        <v>45429</v>
      </c>
      <c r="N59" s="1490">
        <v>45425</v>
      </c>
      <c r="O59" s="1536" t="s">
        <v>374</v>
      </c>
      <c r="P59" s="1325" t="s">
        <v>106</v>
      </c>
      <c r="Q59" s="1325" t="s">
        <v>375</v>
      </c>
      <c r="R59" s="1325">
        <v>45399</v>
      </c>
      <c r="S59" s="1325" t="s">
        <v>136</v>
      </c>
      <c r="T59" s="1492" t="s">
        <v>349</v>
      </c>
      <c r="U59" s="1493" t="s">
        <v>369</v>
      </c>
      <c r="V59" s="1494" t="s">
        <v>370</v>
      </c>
      <c r="W59" s="1495">
        <v>1749.5232</v>
      </c>
      <c r="X59" s="1496">
        <f t="shared" si="34"/>
        <v>1749.5232</v>
      </c>
      <c r="Y59" s="1489" t="s">
        <v>376</v>
      </c>
      <c r="Z59" s="1532" t="s">
        <v>346</v>
      </c>
      <c r="AA59" s="1487" t="s">
        <v>108</v>
      </c>
      <c r="AB59" s="1497" t="s">
        <v>44</v>
      </c>
      <c r="AC59" s="1493">
        <v>1152</v>
      </c>
      <c r="AD59" s="1498">
        <f t="shared" si="12"/>
        <v>0</v>
      </c>
      <c r="AE59" s="1498" t="s">
        <v>141</v>
      </c>
      <c r="AF59" s="1498"/>
      <c r="AG59" s="1498"/>
      <c r="AH59" s="1498">
        <f t="shared" si="35"/>
        <v>1152</v>
      </c>
      <c r="AI59" s="1498"/>
      <c r="AJ59" s="1499">
        <f t="shared" si="36"/>
        <v>1152</v>
      </c>
      <c r="AK59" s="1489"/>
      <c r="AL59" s="1489"/>
      <c r="AM59" s="1489"/>
      <c r="AN59" s="1489"/>
      <c r="AO59" s="1489"/>
      <c r="AP59" s="1489"/>
      <c r="AQ59" s="1489"/>
      <c r="AR59" s="1489"/>
      <c r="AS59" s="1502"/>
      <c r="AT59" s="1502"/>
      <c r="AU59" s="1502"/>
      <c r="AV59" s="1502">
        <f t="shared" si="37"/>
        <v>1152</v>
      </c>
      <c r="AW59" s="1502"/>
      <c r="AX59" s="1502"/>
      <c r="AY59" s="1502">
        <f t="shared" si="38"/>
        <v>96</v>
      </c>
      <c r="AZ59" s="1502"/>
      <c r="BA59" s="1503"/>
      <c r="BB59" s="1503"/>
      <c r="BC59" s="1503"/>
      <c r="BD59" s="1503"/>
      <c r="BE59" s="1503"/>
      <c r="BF59" s="1535"/>
      <c r="BG59" s="1535"/>
      <c r="BH59" s="1503"/>
      <c r="BI59" s="1503"/>
      <c r="BJ59" s="1503"/>
      <c r="BK59" s="1503"/>
      <c r="BL59" s="1503"/>
      <c r="BM59" s="1503"/>
      <c r="BN59" s="1503"/>
      <c r="BO59" s="1503"/>
      <c r="BP59" s="1503"/>
      <c r="BQ59" s="1503"/>
      <c r="BR59" s="1503"/>
      <c r="BS59" s="1503"/>
      <c r="BT59" s="1503"/>
      <c r="BU59" s="309" t="s">
        <v>353</v>
      </c>
      <c r="BW59" s="309">
        <v>0</v>
      </c>
    </row>
    <row r="60" s="309" customFormat="1" ht="36" hidden="1" customHeight="1" spans="1:81">
      <c r="A60" s="1482">
        <v>45391</v>
      </c>
      <c r="B60" s="1483" t="s">
        <v>343</v>
      </c>
      <c r="C60" s="1483" t="s">
        <v>251</v>
      </c>
      <c r="D60" s="1537">
        <v>4500129396</v>
      </c>
      <c r="E60" s="1829" t="s">
        <v>377</v>
      </c>
      <c r="F60" s="1489" t="s">
        <v>378</v>
      </c>
      <c r="G60" s="1547" t="s">
        <v>346</v>
      </c>
      <c r="H60" s="1488" t="s">
        <v>79</v>
      </c>
      <c r="I60" s="1506">
        <v>1152</v>
      </c>
      <c r="J60" s="1487">
        <v>0</v>
      </c>
      <c r="K60" s="1487">
        <v>1152</v>
      </c>
      <c r="L60" s="1489">
        <f t="shared" si="10"/>
        <v>1</v>
      </c>
      <c r="M60" s="1490">
        <v>45429</v>
      </c>
      <c r="N60" s="1490">
        <v>45425</v>
      </c>
      <c r="O60" s="1536" t="s">
        <v>367</v>
      </c>
      <c r="P60" s="1325" t="s">
        <v>106</v>
      </c>
      <c r="Q60" s="1325" t="s">
        <v>241</v>
      </c>
      <c r="R60" s="1325">
        <v>45399</v>
      </c>
      <c r="S60" s="1325" t="s">
        <v>136</v>
      </c>
      <c r="T60" s="1492" t="s">
        <v>349</v>
      </c>
      <c r="U60" s="1493" t="s">
        <v>369</v>
      </c>
      <c r="V60" s="1494" t="s">
        <v>351</v>
      </c>
      <c r="W60" s="1495">
        <v>1749.5232</v>
      </c>
      <c r="X60" s="1496">
        <f t="shared" si="34"/>
        <v>1749.5232</v>
      </c>
      <c r="Y60" s="1489" t="s">
        <v>379</v>
      </c>
      <c r="Z60" s="1532" t="s">
        <v>346</v>
      </c>
      <c r="AA60" s="1487" t="s">
        <v>108</v>
      </c>
      <c r="AB60" s="1497" t="s">
        <v>44</v>
      </c>
      <c r="AC60" s="1493">
        <v>1152</v>
      </c>
      <c r="AD60" s="1498">
        <f t="shared" si="12"/>
        <v>0</v>
      </c>
      <c r="AE60" s="1498" t="s">
        <v>141</v>
      </c>
      <c r="AF60" s="1498"/>
      <c r="AG60" s="1498"/>
      <c r="AH60" s="1498">
        <f t="shared" si="35"/>
        <v>1152</v>
      </c>
      <c r="AI60" s="1498"/>
      <c r="AJ60" s="1499">
        <f t="shared" si="36"/>
        <v>1152</v>
      </c>
      <c r="AK60" s="1489"/>
      <c r="AL60" s="1500"/>
      <c r="AM60" s="1500"/>
      <c r="AN60" s="1500"/>
      <c r="AO60" s="1500"/>
      <c r="AP60" s="1500"/>
      <c r="AQ60" s="1500"/>
      <c r="AR60" s="1500"/>
      <c r="AS60" s="1502"/>
      <c r="AT60" s="1502"/>
      <c r="AU60" s="1502"/>
      <c r="AV60" s="1502">
        <f t="shared" si="37"/>
        <v>1152</v>
      </c>
      <c r="AW60" s="1502"/>
      <c r="AX60" s="1502"/>
      <c r="AY60" s="1502">
        <f t="shared" si="38"/>
        <v>96</v>
      </c>
      <c r="AZ60" s="1502"/>
      <c r="BA60" s="1503"/>
      <c r="BB60" s="1503"/>
      <c r="BC60" s="1503"/>
      <c r="BD60" s="1503"/>
      <c r="BE60" s="1503"/>
      <c r="BF60" s="1503"/>
      <c r="BG60" s="1503"/>
      <c r="BH60" s="1503"/>
      <c r="BI60" s="1503"/>
      <c r="BJ60" s="1503"/>
      <c r="BK60" s="1503"/>
      <c r="BL60" s="1503"/>
      <c r="BM60" s="1503"/>
      <c r="BN60" s="1503"/>
      <c r="BO60" s="1503"/>
      <c r="BP60" s="1503"/>
      <c r="BQ60" s="1503"/>
      <c r="BR60" s="1503"/>
      <c r="BS60" s="1503"/>
      <c r="BT60" s="1503"/>
      <c r="BU60" s="309" t="s">
        <v>353</v>
      </c>
      <c r="BW60" s="309">
        <v>0</v>
      </c>
    </row>
    <row r="61" s="309" customFormat="1" ht="36" hidden="1" customHeight="1" spans="1:81">
      <c r="A61" s="1482">
        <v>45391</v>
      </c>
      <c r="B61" s="1483" t="s">
        <v>343</v>
      </c>
      <c r="C61" s="1483" t="s">
        <v>251</v>
      </c>
      <c r="D61" s="1537">
        <v>4500129396</v>
      </c>
      <c r="E61" s="1829" t="s">
        <v>380</v>
      </c>
      <c r="F61" s="1489" t="s">
        <v>381</v>
      </c>
      <c r="G61" s="1547" t="s">
        <v>346</v>
      </c>
      <c r="H61" s="1488" t="s">
        <v>79</v>
      </c>
      <c r="I61" s="1506">
        <v>1152</v>
      </c>
      <c r="J61" s="1487">
        <v>0</v>
      </c>
      <c r="K61" s="1487">
        <v>1152</v>
      </c>
      <c r="L61" s="1489">
        <f t="shared" si="10"/>
        <v>1</v>
      </c>
      <c r="M61" s="1490">
        <v>45429</v>
      </c>
      <c r="N61" s="1490">
        <v>45425</v>
      </c>
      <c r="O61" s="1536" t="s">
        <v>367</v>
      </c>
      <c r="P61" s="1325" t="s">
        <v>106</v>
      </c>
      <c r="Q61" s="1325" t="s">
        <v>382</v>
      </c>
      <c r="R61" s="1325">
        <v>45399</v>
      </c>
      <c r="S61" s="1325" t="s">
        <v>136</v>
      </c>
      <c r="T61" s="1492" t="s">
        <v>349</v>
      </c>
      <c r="U61" s="1493" t="s">
        <v>369</v>
      </c>
      <c r="V61" s="1494" t="s">
        <v>351</v>
      </c>
      <c r="W61" s="1495">
        <v>1749.5232</v>
      </c>
      <c r="X61" s="1496">
        <f t="shared" si="34"/>
        <v>1749.5232</v>
      </c>
      <c r="Y61" s="1489" t="s">
        <v>379</v>
      </c>
      <c r="Z61" s="1532" t="s">
        <v>346</v>
      </c>
      <c r="AA61" s="1487" t="s">
        <v>108</v>
      </c>
      <c r="AB61" s="1497" t="s">
        <v>44</v>
      </c>
      <c r="AC61" s="1493">
        <v>1152</v>
      </c>
      <c r="AD61" s="1498">
        <f t="shared" si="12"/>
        <v>0</v>
      </c>
      <c r="AE61" s="1498" t="s">
        <v>141</v>
      </c>
      <c r="AF61" s="1498"/>
      <c r="AG61" s="1498"/>
      <c r="AH61" s="1498">
        <f t="shared" si="35"/>
        <v>1152</v>
      </c>
      <c r="AI61" s="1498"/>
      <c r="AJ61" s="1499">
        <f t="shared" si="36"/>
        <v>1152</v>
      </c>
      <c r="AK61" s="1489"/>
      <c r="AL61" s="1500"/>
      <c r="AM61" s="1500"/>
      <c r="AN61" s="1500"/>
      <c r="AO61" s="1500"/>
      <c r="AP61" s="1500"/>
      <c r="AQ61" s="1500"/>
      <c r="AR61" s="1500"/>
      <c r="AS61" s="1502"/>
      <c r="AT61" s="1502"/>
      <c r="AU61" s="1502"/>
      <c r="AV61" s="1502">
        <f t="shared" si="37"/>
        <v>1152</v>
      </c>
      <c r="AW61" s="1502"/>
      <c r="AX61" s="1502"/>
      <c r="AY61" s="1502">
        <f t="shared" si="38"/>
        <v>96</v>
      </c>
      <c r="AZ61" s="1502"/>
      <c r="BA61" s="1503"/>
      <c r="BB61" s="1503"/>
      <c r="BC61" s="1503"/>
      <c r="BD61" s="1503"/>
      <c r="BE61" s="1503"/>
      <c r="BF61" s="1503"/>
      <c r="BG61" s="1503"/>
      <c r="BH61" s="1503"/>
      <c r="BI61" s="1503"/>
      <c r="BJ61" s="1503"/>
      <c r="BK61" s="1503"/>
      <c r="BL61" s="1503"/>
      <c r="BM61" s="1503"/>
      <c r="BN61" s="1503"/>
      <c r="BO61" s="1503"/>
      <c r="BP61" s="1503"/>
      <c r="BQ61" s="1503"/>
      <c r="BR61" s="1503"/>
      <c r="BS61" s="1503"/>
      <c r="BT61" s="1503"/>
      <c r="BU61" s="309" t="s">
        <v>353</v>
      </c>
      <c r="BV61" s="1553"/>
      <c r="BW61" s="309">
        <v>0</v>
      </c>
      <c r="BX61" s="1553"/>
      <c r="BY61" s="1553"/>
      <c r="BZ61" s="1553"/>
      <c r="CA61" s="1553"/>
      <c r="CB61" s="1553"/>
      <c r="CC61" s="1553"/>
    </row>
    <row r="62" s="309" customFormat="1" ht="36" hidden="1" customHeight="1" spans="1:81">
      <c r="A62" s="1482">
        <v>45363</v>
      </c>
      <c r="B62" s="1483" t="s">
        <v>383</v>
      </c>
      <c r="C62" s="1483" t="s">
        <v>384</v>
      </c>
      <c r="D62" s="1554">
        <v>4500126680</v>
      </c>
      <c r="E62" s="1486"/>
      <c r="F62" s="1555" t="s">
        <v>385</v>
      </c>
      <c r="G62" s="1487" t="s">
        <v>78</v>
      </c>
      <c r="H62" s="1488" t="s">
        <v>111</v>
      </c>
      <c r="I62" s="1506">
        <v>2100</v>
      </c>
      <c r="J62" s="1487">
        <v>0</v>
      </c>
      <c r="K62" s="1487">
        <v>50</v>
      </c>
      <c r="L62" s="1489">
        <f t="shared" si="10"/>
        <v>42</v>
      </c>
      <c r="M62" s="1490">
        <v>45418</v>
      </c>
      <c r="N62" s="1542">
        <v>45418</v>
      </c>
      <c r="O62" s="1325"/>
      <c r="P62" s="1325" t="s">
        <v>106</v>
      </c>
      <c r="Q62" s="1325" t="s">
        <v>276</v>
      </c>
      <c r="R62" s="1325">
        <v>45385</v>
      </c>
      <c r="S62" s="1325" t="s">
        <v>82</v>
      </c>
      <c r="T62" s="1492" t="s">
        <v>386</v>
      </c>
      <c r="U62" s="1493" t="s">
        <v>387</v>
      </c>
      <c r="V62" s="1494" t="s">
        <v>388</v>
      </c>
      <c r="W62" s="1495">
        <v>1.54</v>
      </c>
      <c r="X62" s="1496">
        <f t="shared" ref="X62:X69" si="39">W62*I62</f>
        <v>3234</v>
      </c>
      <c r="Y62" s="1489" t="s">
        <v>389</v>
      </c>
      <c r="Z62" s="1532" t="s">
        <v>78</v>
      </c>
      <c r="AA62" s="1487" t="s">
        <v>108</v>
      </c>
      <c r="AB62" s="1497" t="s">
        <v>44</v>
      </c>
      <c r="AC62" s="1493">
        <v>2100</v>
      </c>
      <c r="AD62" s="1498">
        <f t="shared" si="12"/>
        <v>0</v>
      </c>
      <c r="AE62" s="1498" t="s">
        <v>157</v>
      </c>
      <c r="AF62" s="1498"/>
      <c r="AG62" s="1498" t="s">
        <v>93</v>
      </c>
      <c r="AH62" s="1498">
        <f t="shared" si="35"/>
        <v>2100</v>
      </c>
      <c r="AI62" s="1498"/>
      <c r="AJ62" s="1499">
        <f t="shared" ref="AJ62:AJ67" si="40">I62</f>
        <v>2100</v>
      </c>
      <c r="AK62" s="1489"/>
      <c r="AL62" s="1500"/>
      <c r="AM62" s="1500"/>
      <c r="AN62" s="1500"/>
      <c r="AO62" s="1500"/>
      <c r="AP62" s="1501"/>
      <c r="AQ62" s="1501"/>
      <c r="AR62" s="1501"/>
      <c r="AS62" s="1502">
        <f t="shared" ref="AS62:AS71" si="41">I62</f>
        <v>2100</v>
      </c>
      <c r="AT62" s="1502"/>
      <c r="AU62" s="1502"/>
      <c r="AV62" s="1502"/>
      <c r="AW62" s="1502"/>
      <c r="AX62" s="1502"/>
      <c r="AY62" s="1502"/>
      <c r="AZ62" s="1502"/>
      <c r="BA62" s="1503"/>
      <c r="BB62" s="1503"/>
      <c r="BC62" s="1503"/>
      <c r="BD62" s="1503"/>
      <c r="BE62" s="1503"/>
      <c r="BF62" s="1503">
        <f t="shared" ref="BF62:BF67" si="42">I62/25</f>
        <v>84</v>
      </c>
      <c r="BG62" s="1503"/>
      <c r="BH62" s="1489"/>
      <c r="BI62" s="1489"/>
      <c r="BJ62" s="1489"/>
      <c r="BK62" s="1489"/>
      <c r="BL62" s="1503"/>
      <c r="BM62" s="1503"/>
      <c r="BN62" s="1503"/>
      <c r="BO62" s="1503"/>
      <c r="BP62" s="1503"/>
      <c r="BQ62" s="1503"/>
      <c r="BR62" s="1503"/>
      <c r="BS62" s="1503"/>
      <c r="BT62" s="1503"/>
    </row>
    <row r="63" s="309" customFormat="1" ht="36" hidden="1" customHeight="1" spans="1:81">
      <c r="A63" s="1482">
        <v>45362</v>
      </c>
      <c r="B63" s="1483" t="s">
        <v>390</v>
      </c>
      <c r="C63" s="1483" t="s">
        <v>182</v>
      </c>
      <c r="D63" s="1537">
        <v>4500126384</v>
      </c>
      <c r="E63" s="1486">
        <v>236941</v>
      </c>
      <c r="F63" s="1489" t="s">
        <v>391</v>
      </c>
      <c r="G63" s="1487" t="s">
        <v>109</v>
      </c>
      <c r="H63" s="1488" t="s">
        <v>79</v>
      </c>
      <c r="I63" s="1506">
        <v>1560</v>
      </c>
      <c r="J63" s="1487">
        <v>0</v>
      </c>
      <c r="K63" s="1487">
        <v>52</v>
      </c>
      <c r="L63" s="1489">
        <f t="shared" si="10"/>
        <v>30</v>
      </c>
      <c r="M63" s="1490">
        <v>45425</v>
      </c>
      <c r="N63" s="1490">
        <v>45421</v>
      </c>
      <c r="O63" s="1325"/>
      <c r="P63" s="1325" t="s">
        <v>106</v>
      </c>
      <c r="Q63" s="1325" t="s">
        <v>392</v>
      </c>
      <c r="R63" s="1325">
        <v>45362</v>
      </c>
      <c r="S63" s="1325" t="s">
        <v>82</v>
      </c>
      <c r="T63" s="1492" t="s">
        <v>393</v>
      </c>
      <c r="U63" s="1493" t="s">
        <v>394</v>
      </c>
      <c r="V63" s="1494" t="s">
        <v>395</v>
      </c>
      <c r="W63" s="1495">
        <v>1.5</v>
      </c>
      <c r="X63" s="1496">
        <f t="shared" si="39"/>
        <v>2340</v>
      </c>
      <c r="Y63" s="1489" t="s">
        <v>396</v>
      </c>
      <c r="Z63" s="1532" t="s">
        <v>109</v>
      </c>
      <c r="AA63" s="1487" t="s">
        <v>108</v>
      </c>
      <c r="AB63" s="1497" t="s">
        <v>44</v>
      </c>
      <c r="AC63" s="1493">
        <v>1560</v>
      </c>
      <c r="AD63" s="1498">
        <f t="shared" si="12"/>
        <v>0</v>
      </c>
      <c r="AE63" s="1498" t="s">
        <v>157</v>
      </c>
      <c r="AF63" s="1498"/>
      <c r="AG63" s="1498" t="s">
        <v>279</v>
      </c>
      <c r="AH63" s="1498">
        <f t="shared" si="35"/>
        <v>1560</v>
      </c>
      <c r="AI63" s="1498"/>
      <c r="AJ63" s="1499">
        <f t="shared" si="40"/>
        <v>1560</v>
      </c>
      <c r="AK63" s="1489"/>
      <c r="AL63" s="1500"/>
      <c r="AM63" s="1500"/>
      <c r="AN63" s="1500"/>
      <c r="AO63" s="1500"/>
      <c r="AP63" s="1501"/>
      <c r="AQ63" s="1501"/>
      <c r="AR63" s="1501"/>
      <c r="AS63" s="1502">
        <f t="shared" si="41"/>
        <v>1560</v>
      </c>
      <c r="AT63" s="1502"/>
      <c r="AU63" s="1502"/>
      <c r="AV63" s="1502"/>
      <c r="AW63" s="1502"/>
      <c r="AX63" s="1502"/>
      <c r="AY63" s="1502"/>
      <c r="AZ63" s="1502"/>
      <c r="BA63" s="1503"/>
      <c r="BB63" s="1503"/>
      <c r="BC63" s="1503">
        <f t="shared" ref="BC63:BC65" si="43">I63/13</f>
        <v>120</v>
      </c>
      <c r="BD63" s="1503"/>
      <c r="BE63" s="1503"/>
      <c r="BF63" s="1503"/>
      <c r="BG63" s="1503"/>
      <c r="BH63" s="1489"/>
      <c r="BI63" s="1489"/>
      <c r="BJ63" s="1489"/>
      <c r="BK63" s="1489"/>
      <c r="BL63" s="1503"/>
      <c r="BM63" s="1503"/>
      <c r="BN63" s="1503"/>
      <c r="BO63" s="1503"/>
      <c r="BP63" s="1503"/>
      <c r="BQ63" s="1503"/>
      <c r="BR63" s="1503"/>
      <c r="BS63" s="1503"/>
      <c r="BT63" s="1503"/>
    </row>
    <row r="64" s="309" customFormat="1" ht="36" hidden="1" customHeight="1" spans="1:81">
      <c r="A64" s="1556">
        <v>45383</v>
      </c>
      <c r="B64" s="1557" t="s">
        <v>131</v>
      </c>
      <c r="C64" s="1558" t="s">
        <v>132</v>
      </c>
      <c r="D64" s="1530">
        <v>4500128518</v>
      </c>
      <c r="E64" s="1559">
        <v>19995924</v>
      </c>
      <c r="F64" s="1530" t="s">
        <v>397</v>
      </c>
      <c r="G64" s="1487" t="s">
        <v>134</v>
      </c>
      <c r="H64" s="1488" t="s">
        <v>135</v>
      </c>
      <c r="I64" s="1506">
        <v>351</v>
      </c>
      <c r="J64" s="1487">
        <v>0</v>
      </c>
      <c r="K64" s="1487">
        <v>13</v>
      </c>
      <c r="L64" s="1489">
        <f t="shared" si="10"/>
        <v>27</v>
      </c>
      <c r="M64" s="1490">
        <v>45425</v>
      </c>
      <c r="N64" s="1490">
        <v>45421</v>
      </c>
      <c r="O64" s="1325"/>
      <c r="P64" s="1325" t="s">
        <v>106</v>
      </c>
      <c r="Q64" s="1325" t="s">
        <v>398</v>
      </c>
      <c r="R64" s="1325">
        <v>45394</v>
      </c>
      <c r="S64" s="1325" t="s">
        <v>136</v>
      </c>
      <c r="T64" s="1492" t="s">
        <v>399</v>
      </c>
      <c r="U64" s="1493" t="s">
        <v>400</v>
      </c>
      <c r="V64" s="1494" t="s">
        <v>139</v>
      </c>
      <c r="W64" s="1495">
        <v>1.55</v>
      </c>
      <c r="X64" s="1496">
        <f t="shared" si="39"/>
        <v>544.05</v>
      </c>
      <c r="Y64" s="1489" t="s">
        <v>401</v>
      </c>
      <c r="Z64" s="1532" t="s">
        <v>134</v>
      </c>
      <c r="AA64" s="1487" t="s">
        <v>108</v>
      </c>
      <c r="AB64" s="1497" t="s">
        <v>44</v>
      </c>
      <c r="AC64" s="1540">
        <v>351</v>
      </c>
      <c r="AD64" s="1498">
        <f t="shared" si="12"/>
        <v>0</v>
      </c>
      <c r="AE64" s="1498" t="s">
        <v>338</v>
      </c>
      <c r="AF64" s="1498"/>
      <c r="AG64" s="1498"/>
      <c r="AH64" s="1498">
        <f t="shared" si="35"/>
        <v>351</v>
      </c>
      <c r="AI64" s="1498"/>
      <c r="AJ64" s="1499">
        <f t="shared" si="40"/>
        <v>351</v>
      </c>
      <c r="AK64" s="1489"/>
      <c r="AL64" s="1500"/>
      <c r="AM64" s="1500"/>
      <c r="AN64" s="1500"/>
      <c r="AO64" s="1500"/>
      <c r="AP64" s="1501"/>
      <c r="AQ64" s="1501"/>
      <c r="AR64" s="1501"/>
      <c r="AS64" s="1502">
        <f t="shared" si="41"/>
        <v>351</v>
      </c>
      <c r="AT64" s="1502"/>
      <c r="AU64" s="1502"/>
      <c r="AV64" s="1502"/>
      <c r="AW64" s="1502"/>
      <c r="AX64" s="1502"/>
      <c r="AY64" s="1502"/>
      <c r="AZ64" s="1502"/>
      <c r="BA64" s="1503"/>
      <c r="BB64" s="1503"/>
      <c r="BC64" s="1503">
        <f t="shared" si="43"/>
        <v>27</v>
      </c>
      <c r="BD64" s="1503"/>
      <c r="BE64" s="1503"/>
      <c r="BF64" s="1503"/>
      <c r="BG64" s="1503"/>
      <c r="BH64" s="1489"/>
      <c r="BI64" s="1489"/>
      <c r="BJ64" s="1489"/>
      <c r="BK64" s="1489"/>
      <c r="BL64" s="1503"/>
      <c r="BM64" s="1503"/>
      <c r="BN64" s="1503"/>
      <c r="BO64" s="1503"/>
      <c r="BP64" s="1503"/>
      <c r="BQ64" s="1503"/>
      <c r="BR64" s="1503"/>
      <c r="BS64" s="1503"/>
      <c r="BT64" s="1503"/>
    </row>
    <row r="65" s="309" customFormat="1" ht="36" hidden="1" customHeight="1" spans="1:81">
      <c r="A65" s="1556">
        <v>45383</v>
      </c>
      <c r="B65" s="1557" t="s">
        <v>142</v>
      </c>
      <c r="C65" s="1558" t="s">
        <v>118</v>
      </c>
      <c r="D65" s="1484">
        <v>4500128517</v>
      </c>
      <c r="E65" s="1559">
        <v>19995923</v>
      </c>
      <c r="F65" s="1484" t="s">
        <v>402</v>
      </c>
      <c r="G65" s="1487" t="s">
        <v>134</v>
      </c>
      <c r="H65" s="1488" t="s">
        <v>135</v>
      </c>
      <c r="I65" s="1506">
        <v>5499</v>
      </c>
      <c r="J65" s="1487">
        <v>0</v>
      </c>
      <c r="K65" s="1487">
        <v>13</v>
      </c>
      <c r="L65" s="1489">
        <f t="shared" si="10"/>
        <v>423</v>
      </c>
      <c r="M65" s="1490">
        <v>45425</v>
      </c>
      <c r="N65" s="1490">
        <v>45421</v>
      </c>
      <c r="O65" s="1325"/>
      <c r="P65" s="1325" t="s">
        <v>106</v>
      </c>
      <c r="Q65" s="1325" t="s">
        <v>398</v>
      </c>
      <c r="R65" s="1325">
        <v>45394</v>
      </c>
      <c r="S65" s="1325" t="s">
        <v>136</v>
      </c>
      <c r="T65" s="1492" t="s">
        <v>399</v>
      </c>
      <c r="U65" s="1493" t="s">
        <v>403</v>
      </c>
      <c r="V65" s="1494" t="s">
        <v>139</v>
      </c>
      <c r="W65" s="1495">
        <v>1.55</v>
      </c>
      <c r="X65" s="1496">
        <f t="shared" si="39"/>
        <v>8523.45</v>
      </c>
      <c r="Y65" s="1489" t="s">
        <v>404</v>
      </c>
      <c r="Z65" s="1532" t="s">
        <v>134</v>
      </c>
      <c r="AA65" s="1487" t="s">
        <v>108</v>
      </c>
      <c r="AB65" s="1497" t="s">
        <v>44</v>
      </c>
      <c r="AC65" s="1540">
        <v>5499</v>
      </c>
      <c r="AD65" s="1498">
        <f t="shared" si="12"/>
        <v>0</v>
      </c>
      <c r="AE65" s="1498" t="s">
        <v>141</v>
      </c>
      <c r="AF65" s="1498"/>
      <c r="AG65" s="1498"/>
      <c r="AH65" s="1498">
        <f t="shared" si="35"/>
        <v>5499</v>
      </c>
      <c r="AI65" s="1498"/>
      <c r="AJ65" s="1499">
        <f t="shared" si="40"/>
        <v>5499</v>
      </c>
      <c r="AK65" s="1489"/>
      <c r="AL65" s="1500"/>
      <c r="AM65" s="1500"/>
      <c r="AN65" s="1500"/>
      <c r="AO65" s="1500"/>
      <c r="AP65" s="1501"/>
      <c r="AQ65" s="1501"/>
      <c r="AR65" s="1501"/>
      <c r="AS65" s="1502">
        <f t="shared" si="41"/>
        <v>5499</v>
      </c>
      <c r="AT65" s="1502"/>
      <c r="AU65" s="1502"/>
      <c r="AV65" s="1502"/>
      <c r="AW65" s="1502"/>
      <c r="AX65" s="1502"/>
      <c r="AY65" s="1502"/>
      <c r="AZ65" s="1502"/>
      <c r="BA65" s="1503"/>
      <c r="BB65" s="1503"/>
      <c r="BC65" s="1503">
        <f t="shared" si="43"/>
        <v>423</v>
      </c>
      <c r="BD65" s="1503"/>
      <c r="BE65" s="1503"/>
      <c r="BF65" s="1503"/>
      <c r="BG65" s="1503"/>
      <c r="BH65" s="1489"/>
      <c r="BI65" s="1489"/>
      <c r="BJ65" s="1489"/>
      <c r="BK65" s="1489"/>
      <c r="BL65" s="1503"/>
      <c r="BM65" s="1503"/>
      <c r="BN65" s="1503"/>
      <c r="BO65" s="1503"/>
      <c r="BP65" s="1503"/>
      <c r="BQ65" s="1503"/>
      <c r="BR65" s="1503"/>
      <c r="BS65" s="1503"/>
      <c r="BT65" s="1503"/>
    </row>
    <row r="66" s="309" customFormat="1" ht="36" hidden="1" customHeight="1" spans="1:81">
      <c r="A66" s="1482">
        <v>45356</v>
      </c>
      <c r="B66" s="1483" t="s">
        <v>405</v>
      </c>
      <c r="C66" s="1483" t="s">
        <v>406</v>
      </c>
      <c r="D66" s="1554">
        <v>4500126134</v>
      </c>
      <c r="E66" s="1486"/>
      <c r="F66" s="1555" t="s">
        <v>407</v>
      </c>
      <c r="G66" s="1487" t="s">
        <v>78</v>
      </c>
      <c r="H66" s="1488" t="s">
        <v>111</v>
      </c>
      <c r="I66" s="1506">
        <v>850</v>
      </c>
      <c r="J66" s="1487">
        <v>0</v>
      </c>
      <c r="K66" s="1487">
        <v>50</v>
      </c>
      <c r="L66" s="1489">
        <f t="shared" si="10"/>
        <v>17</v>
      </c>
      <c r="M66" s="1542">
        <v>45429</v>
      </c>
      <c r="N66" s="1542">
        <v>45425</v>
      </c>
      <c r="O66" s="1325"/>
      <c r="P66" s="1325" t="s">
        <v>106</v>
      </c>
      <c r="Q66" s="1325" t="s">
        <v>408</v>
      </c>
      <c r="R66" s="1325">
        <v>45380</v>
      </c>
      <c r="S66" s="1325" t="s">
        <v>82</v>
      </c>
      <c r="T66" s="1492" t="s">
        <v>82</v>
      </c>
      <c r="U66" s="1493" t="s">
        <v>409</v>
      </c>
      <c r="V66" s="1494" t="s">
        <v>388</v>
      </c>
      <c r="W66" s="1495">
        <v>1.54</v>
      </c>
      <c r="X66" s="1496">
        <f t="shared" si="39"/>
        <v>1309</v>
      </c>
      <c r="Y66" s="1489" t="s">
        <v>410</v>
      </c>
      <c r="Z66" s="1532" t="s">
        <v>78</v>
      </c>
      <c r="AA66" s="1487" t="s">
        <v>108</v>
      </c>
      <c r="AB66" s="1497" t="s">
        <v>44</v>
      </c>
      <c r="AC66" s="1493">
        <v>850</v>
      </c>
      <c r="AD66" s="1498">
        <f t="shared" si="12"/>
        <v>0</v>
      </c>
      <c r="AE66" s="1498" t="s">
        <v>82</v>
      </c>
      <c r="AF66" s="1498"/>
      <c r="AG66" s="1498" t="s">
        <v>93</v>
      </c>
      <c r="AH66" s="1498">
        <f t="shared" si="35"/>
        <v>850</v>
      </c>
      <c r="AI66" s="1498"/>
      <c r="AJ66" s="1499">
        <f t="shared" si="40"/>
        <v>850</v>
      </c>
      <c r="AK66" s="1489"/>
      <c r="AL66" s="1500"/>
      <c r="AM66" s="1500"/>
      <c r="AN66" s="1500"/>
      <c r="AO66" s="1500"/>
      <c r="AP66" s="1501"/>
      <c r="AQ66" s="1501"/>
      <c r="AR66" s="1501"/>
      <c r="AS66" s="1502">
        <f t="shared" si="41"/>
        <v>850</v>
      </c>
      <c r="AT66" s="1502"/>
      <c r="AU66" s="1502"/>
      <c r="AV66" s="1502"/>
      <c r="AW66" s="1502"/>
      <c r="AX66" s="1502"/>
      <c r="AY66" s="1502"/>
      <c r="AZ66" s="1502"/>
      <c r="BA66" s="1503"/>
      <c r="BB66" s="1503"/>
      <c r="BC66" s="1503"/>
      <c r="BD66" s="1503"/>
      <c r="BE66" s="1503"/>
      <c r="BF66" s="1503">
        <f t="shared" si="42"/>
        <v>34</v>
      </c>
      <c r="BG66" s="1503"/>
      <c r="BH66" s="1503"/>
      <c r="BI66" s="1503"/>
      <c r="BJ66" s="1503"/>
      <c r="BK66" s="1503"/>
      <c r="BL66" s="1503"/>
      <c r="BM66" s="1503"/>
      <c r="BN66" s="1503"/>
      <c r="BO66" s="1503"/>
      <c r="BP66" s="1503"/>
      <c r="BQ66" s="1503"/>
      <c r="BR66" s="1503"/>
      <c r="BS66" s="1503"/>
      <c r="BT66" s="1503"/>
    </row>
    <row r="67" s="1421" customFormat="1" ht="36" hidden="1" customHeight="1" spans="1:81">
      <c r="A67" s="1482">
        <v>45369</v>
      </c>
      <c r="B67" s="1483" t="s">
        <v>411</v>
      </c>
      <c r="C67" s="1483" t="s">
        <v>149</v>
      </c>
      <c r="D67" s="1554">
        <v>4500127087</v>
      </c>
      <c r="E67" s="1545" t="s">
        <v>412</v>
      </c>
      <c r="F67" s="1555" t="s">
        <v>413</v>
      </c>
      <c r="G67" s="1487" t="s">
        <v>239</v>
      </c>
      <c r="H67" s="1488" t="s">
        <v>79</v>
      </c>
      <c r="I67" s="1506">
        <v>14800</v>
      </c>
      <c r="J67" s="1487">
        <v>0</v>
      </c>
      <c r="K67" s="1487">
        <v>25</v>
      </c>
      <c r="L67" s="1489">
        <f t="shared" ref="L67:L130" si="44">I67/K67</f>
        <v>592</v>
      </c>
      <c r="M67" s="1490">
        <v>45425</v>
      </c>
      <c r="N67" s="1542">
        <v>45425</v>
      </c>
      <c r="O67" s="1325"/>
      <c r="P67" s="1325" t="s">
        <v>106</v>
      </c>
      <c r="Q67" s="1325" t="s">
        <v>414</v>
      </c>
      <c r="R67" s="1325">
        <v>45371</v>
      </c>
      <c r="S67" s="1325" t="s">
        <v>82</v>
      </c>
      <c r="T67" s="1492" t="s">
        <v>82</v>
      </c>
      <c r="U67" s="1493" t="s">
        <v>415</v>
      </c>
      <c r="V67" s="1494" t="s">
        <v>416</v>
      </c>
      <c r="W67" s="1495">
        <v>1.59</v>
      </c>
      <c r="X67" s="1496">
        <f t="shared" si="39"/>
        <v>23532</v>
      </c>
      <c r="Y67" s="1489" t="s">
        <v>417</v>
      </c>
      <c r="Z67" s="1532" t="s">
        <v>239</v>
      </c>
      <c r="AA67" s="1487" t="s">
        <v>108</v>
      </c>
      <c r="AB67" s="1497" t="s">
        <v>44</v>
      </c>
      <c r="AC67" s="1493">
        <v>14800</v>
      </c>
      <c r="AD67" s="1498">
        <f t="shared" si="12"/>
        <v>0</v>
      </c>
      <c r="AE67" s="1498" t="s">
        <v>82</v>
      </c>
      <c r="AF67" s="1498"/>
      <c r="AG67" s="1498" t="s">
        <v>93</v>
      </c>
      <c r="AH67" s="1498">
        <f t="shared" si="35"/>
        <v>14800</v>
      </c>
      <c r="AI67" s="1498"/>
      <c r="AJ67" s="1499">
        <f t="shared" si="40"/>
        <v>14800</v>
      </c>
      <c r="AK67" s="1489"/>
      <c r="AL67" s="1500"/>
      <c r="AM67" s="1500"/>
      <c r="AN67" s="1500"/>
      <c r="AO67" s="1500"/>
      <c r="AP67" s="1501"/>
      <c r="AQ67" s="1501"/>
      <c r="AR67" s="1501"/>
      <c r="AS67" s="1502">
        <f t="shared" si="41"/>
        <v>14800</v>
      </c>
      <c r="AT67" s="1502"/>
      <c r="AU67" s="1502"/>
      <c r="AV67" s="1502"/>
      <c r="AW67" s="1502"/>
      <c r="AX67" s="1502"/>
      <c r="AY67" s="1502"/>
      <c r="AZ67" s="1502"/>
      <c r="BA67" s="1503"/>
      <c r="BB67" s="1503"/>
      <c r="BC67" s="1503"/>
      <c r="BD67" s="1503"/>
      <c r="BE67" s="1503"/>
      <c r="BF67" s="1503">
        <f t="shared" si="42"/>
        <v>592</v>
      </c>
      <c r="BG67" s="1503"/>
      <c r="BH67" s="1489"/>
      <c r="BI67" s="1489"/>
      <c r="BJ67" s="1489"/>
      <c r="BK67" s="1489"/>
      <c r="BL67" s="1503"/>
      <c r="BM67" s="1503"/>
      <c r="BN67" s="1503"/>
      <c r="BO67" s="1503"/>
      <c r="BP67" s="1503"/>
      <c r="BQ67" s="1503"/>
      <c r="BR67" s="1503"/>
      <c r="BS67" s="1503"/>
      <c r="BT67" s="1503"/>
      <c r="BU67" s="1533"/>
      <c r="BV67" s="1533"/>
      <c r="BW67" s="1533"/>
      <c r="BX67" s="1533"/>
      <c r="BY67" s="1533"/>
      <c r="BZ67" s="1533"/>
      <c r="CA67" s="1533"/>
      <c r="CB67" s="1533"/>
      <c r="CC67" s="1533"/>
    </row>
    <row r="68" s="309" customFormat="1" ht="36" hidden="1" customHeight="1" spans="1:81">
      <c r="A68" s="1482">
        <v>45383</v>
      </c>
      <c r="B68" s="1546" t="s">
        <v>418</v>
      </c>
      <c r="C68" s="1483" t="s">
        <v>419</v>
      </c>
      <c r="D68" s="1484">
        <v>4500128658</v>
      </c>
      <c r="E68" s="1485">
        <v>32314283</v>
      </c>
      <c r="F68" s="1486" t="s">
        <v>420</v>
      </c>
      <c r="G68" s="1487" t="s">
        <v>134</v>
      </c>
      <c r="H68" s="1488" t="s">
        <v>135</v>
      </c>
      <c r="I68" s="1506">
        <v>3250</v>
      </c>
      <c r="J68" s="1487">
        <v>0</v>
      </c>
      <c r="K68" s="1487">
        <v>13</v>
      </c>
      <c r="L68" s="1489">
        <f t="shared" si="44"/>
        <v>250</v>
      </c>
      <c r="M68" s="1490">
        <v>45422</v>
      </c>
      <c r="N68" s="1542">
        <v>45425</v>
      </c>
      <c r="O68" s="1536" t="s">
        <v>421</v>
      </c>
      <c r="P68" s="1325" t="s">
        <v>106</v>
      </c>
      <c r="Q68" s="1325" t="s">
        <v>422</v>
      </c>
      <c r="R68" s="1325">
        <v>45383</v>
      </c>
      <c r="S68" s="1325" t="s">
        <v>82</v>
      </c>
      <c r="T68" s="1492" t="s">
        <v>423</v>
      </c>
      <c r="U68" s="1493" t="s">
        <v>424</v>
      </c>
      <c r="V68" s="1494" t="s">
        <v>425</v>
      </c>
      <c r="W68" s="1495">
        <v>1.55</v>
      </c>
      <c r="X68" s="1496">
        <f t="shared" si="39"/>
        <v>5037.5</v>
      </c>
      <c r="Y68" s="1489" t="s">
        <v>426</v>
      </c>
      <c r="Z68" s="1532" t="s">
        <v>190</v>
      </c>
      <c r="AA68" s="1487" t="s">
        <v>108</v>
      </c>
      <c r="AB68" s="1497" t="s">
        <v>44</v>
      </c>
      <c r="AC68" s="1493">
        <v>3250</v>
      </c>
      <c r="AD68" s="1498">
        <f t="shared" si="12"/>
        <v>0</v>
      </c>
      <c r="AE68" s="1498" t="s">
        <v>157</v>
      </c>
      <c r="AF68" s="1498" t="s">
        <v>158</v>
      </c>
      <c r="AG68" s="1498"/>
      <c r="AH68" s="1498">
        <f t="shared" si="35"/>
        <v>3250</v>
      </c>
      <c r="AI68" s="1498"/>
      <c r="AJ68" s="1499"/>
      <c r="AK68" s="1489">
        <f>I68</f>
        <v>3250</v>
      </c>
      <c r="AL68" s="1500"/>
      <c r="AM68" s="1500"/>
      <c r="AN68" s="1500"/>
      <c r="AO68" s="1500"/>
      <c r="AP68" s="1501"/>
      <c r="AQ68" s="1501"/>
      <c r="AR68" s="1501"/>
      <c r="AS68" s="1502">
        <f t="shared" si="41"/>
        <v>3250</v>
      </c>
      <c r="AT68" s="1502"/>
      <c r="AU68" s="1502"/>
      <c r="AV68" s="1502"/>
      <c r="AW68" s="1502"/>
      <c r="AX68" s="1502"/>
      <c r="AY68" s="1502"/>
      <c r="AZ68" s="1502"/>
      <c r="BA68" s="1503"/>
      <c r="BB68" s="1503"/>
      <c r="BC68" s="1503"/>
      <c r="BD68" s="1503"/>
      <c r="BE68" s="1503">
        <f>I68/13</f>
        <v>250</v>
      </c>
      <c r="BF68" s="1503"/>
      <c r="BG68" s="1503"/>
      <c r="BH68" s="1489"/>
      <c r="BI68" s="1489"/>
      <c r="BJ68" s="1489"/>
      <c r="BK68" s="1489"/>
      <c r="BL68" s="1503"/>
      <c r="BM68" s="1503"/>
      <c r="BN68" s="1503"/>
      <c r="BO68" s="1503"/>
      <c r="BP68" s="1503"/>
      <c r="BQ68" s="1503"/>
      <c r="BR68" s="1503"/>
      <c r="BS68" s="1503"/>
      <c r="BT68" s="1503"/>
    </row>
    <row r="69" s="309" customFormat="1" ht="36" hidden="1" customHeight="1" spans="1:81">
      <c r="A69" s="1482">
        <v>45369</v>
      </c>
      <c r="B69" s="1483" t="s">
        <v>411</v>
      </c>
      <c r="C69" s="1483" t="s">
        <v>149</v>
      </c>
      <c r="D69" s="1554">
        <v>4500127087</v>
      </c>
      <c r="E69" s="1545" t="s">
        <v>427</v>
      </c>
      <c r="F69" s="1555" t="s">
        <v>428</v>
      </c>
      <c r="G69" s="1487" t="s">
        <v>239</v>
      </c>
      <c r="H69" s="1488" t="s">
        <v>79</v>
      </c>
      <c r="I69" s="1506">
        <v>14800</v>
      </c>
      <c r="J69" s="1487">
        <v>0</v>
      </c>
      <c r="K69" s="1487">
        <v>25</v>
      </c>
      <c r="L69" s="1489">
        <f t="shared" si="44"/>
        <v>592</v>
      </c>
      <c r="M69" s="1490">
        <v>45425</v>
      </c>
      <c r="N69" s="1542">
        <v>45425</v>
      </c>
      <c r="O69" s="1325"/>
      <c r="P69" s="1325" t="s">
        <v>106</v>
      </c>
      <c r="Q69" s="1325" t="s">
        <v>414</v>
      </c>
      <c r="R69" s="1325">
        <v>45371</v>
      </c>
      <c r="S69" s="1325" t="s">
        <v>82</v>
      </c>
      <c r="T69" s="1492" t="s">
        <v>82</v>
      </c>
      <c r="U69" s="1493" t="s">
        <v>415</v>
      </c>
      <c r="V69" s="1494" t="s">
        <v>416</v>
      </c>
      <c r="W69" s="1495">
        <v>1.59</v>
      </c>
      <c r="X69" s="1496">
        <f t="shared" si="39"/>
        <v>23532</v>
      </c>
      <c r="Y69" s="1489" t="s">
        <v>417</v>
      </c>
      <c r="Z69" s="1532" t="s">
        <v>239</v>
      </c>
      <c r="AA69" s="1487" t="s">
        <v>108</v>
      </c>
      <c r="AB69" s="1497" t="s">
        <v>44</v>
      </c>
      <c r="AC69" s="1493">
        <v>14800</v>
      </c>
      <c r="AD69" s="1498">
        <f t="shared" si="12"/>
        <v>0</v>
      </c>
      <c r="AE69" s="1498" t="s">
        <v>82</v>
      </c>
      <c r="AF69" s="1498"/>
      <c r="AG69" s="1498" t="s">
        <v>93</v>
      </c>
      <c r="AH69" s="1498">
        <f t="shared" si="35"/>
        <v>14800</v>
      </c>
      <c r="AI69" s="1498"/>
      <c r="AJ69" s="1499">
        <f t="shared" ref="AJ69:AJ71" si="45">I69</f>
        <v>14800</v>
      </c>
      <c r="AK69" s="1489"/>
      <c r="AL69" s="1500"/>
      <c r="AM69" s="1500"/>
      <c r="AN69" s="1500"/>
      <c r="AO69" s="1500"/>
      <c r="AP69" s="1501"/>
      <c r="AQ69" s="1501"/>
      <c r="AR69" s="1501"/>
      <c r="AS69" s="1502">
        <f t="shared" si="41"/>
        <v>14800</v>
      </c>
      <c r="AT69" s="1502"/>
      <c r="AU69" s="1502"/>
      <c r="AV69" s="1502"/>
      <c r="AW69" s="1502"/>
      <c r="AX69" s="1502"/>
      <c r="AY69" s="1502"/>
      <c r="AZ69" s="1502"/>
      <c r="BA69" s="1503"/>
      <c r="BB69" s="1503"/>
      <c r="BC69" s="1503"/>
      <c r="BD69" s="1503"/>
      <c r="BE69" s="1503"/>
      <c r="BF69" s="1503">
        <f>I69/25</f>
        <v>592</v>
      </c>
      <c r="BG69" s="1503"/>
      <c r="BH69" s="1489"/>
      <c r="BI69" s="1489"/>
      <c r="BJ69" s="1489"/>
      <c r="BK69" s="1489"/>
      <c r="BL69" s="1503"/>
      <c r="BM69" s="1503"/>
      <c r="BN69" s="1503"/>
      <c r="BO69" s="1503"/>
      <c r="BP69" s="1503"/>
      <c r="BQ69" s="1503"/>
      <c r="BR69" s="1503"/>
      <c r="BS69" s="1503"/>
      <c r="BT69" s="1503"/>
    </row>
    <row r="70" s="309" customFormat="1" ht="36" hidden="1" customHeight="1" spans="1:81">
      <c r="A70" s="1482">
        <v>45373</v>
      </c>
      <c r="B70" s="1538" t="s">
        <v>429</v>
      </c>
      <c r="C70" s="1483" t="s">
        <v>149</v>
      </c>
      <c r="D70" s="1530">
        <v>4500127552</v>
      </c>
      <c r="E70" s="1486"/>
      <c r="F70" s="1531" t="s">
        <v>430</v>
      </c>
      <c r="G70" s="1487" t="s">
        <v>431</v>
      </c>
      <c r="H70" s="1488" t="s">
        <v>79</v>
      </c>
      <c r="I70" s="1506">
        <v>14625</v>
      </c>
      <c r="J70" s="1487">
        <v>0</v>
      </c>
      <c r="K70" s="1487">
        <v>975</v>
      </c>
      <c r="L70" s="1489">
        <f t="shared" si="44"/>
        <v>15</v>
      </c>
      <c r="M70" s="1490">
        <v>45425</v>
      </c>
      <c r="N70" s="1542">
        <v>45425</v>
      </c>
      <c r="O70" s="1325"/>
      <c r="P70" s="1325" t="s">
        <v>106</v>
      </c>
      <c r="Q70" s="1325" t="s">
        <v>432</v>
      </c>
      <c r="R70" s="1325">
        <v>45392</v>
      </c>
      <c r="S70" s="1325" t="s">
        <v>82</v>
      </c>
      <c r="T70" s="1492" t="s">
        <v>433</v>
      </c>
      <c r="U70" s="1493" t="s">
        <v>434</v>
      </c>
      <c r="V70" s="1560" t="s">
        <v>164</v>
      </c>
      <c r="W70" s="1495">
        <v>1489.935</v>
      </c>
      <c r="X70" s="1496">
        <f t="shared" ref="X70:X72" si="46">W70*L70</f>
        <v>22349.025</v>
      </c>
      <c r="Y70" s="1489" t="s">
        <v>435</v>
      </c>
      <c r="Z70" s="1532" t="s">
        <v>431</v>
      </c>
      <c r="AA70" s="1487" t="s">
        <v>108</v>
      </c>
      <c r="AB70" s="1497" t="s">
        <v>44</v>
      </c>
      <c r="AC70" s="1493">
        <v>14625</v>
      </c>
      <c r="AD70" s="1498">
        <f t="shared" si="12"/>
        <v>0</v>
      </c>
      <c r="AE70" s="1498"/>
      <c r="AF70" s="1498"/>
      <c r="AG70" s="1498" t="s">
        <v>93</v>
      </c>
      <c r="AH70" s="1498">
        <f t="shared" si="35"/>
        <v>14625</v>
      </c>
      <c r="AI70" s="1498"/>
      <c r="AJ70" s="1499">
        <f t="shared" si="45"/>
        <v>14625</v>
      </c>
      <c r="AK70" s="1489"/>
      <c r="AL70" s="1500"/>
      <c r="AM70" s="1500"/>
      <c r="AN70" s="1500"/>
      <c r="AO70" s="1500"/>
      <c r="AP70" s="1501"/>
      <c r="AQ70" s="1501"/>
      <c r="AR70" s="1501"/>
      <c r="AS70" s="1502">
        <f t="shared" si="41"/>
        <v>14625</v>
      </c>
      <c r="AT70" s="1502"/>
      <c r="AU70" s="1502"/>
      <c r="AV70" s="1502"/>
      <c r="AW70" s="1502"/>
      <c r="AX70" s="1502"/>
      <c r="AY70" s="1502"/>
      <c r="AZ70" s="1502"/>
      <c r="BA70" s="1503"/>
      <c r="BB70" s="1503"/>
      <c r="BC70" s="1503">
        <f>I70/13</f>
        <v>1125</v>
      </c>
      <c r="BD70" s="1503"/>
      <c r="BE70" s="1503"/>
      <c r="BF70" s="1503"/>
      <c r="BG70" s="1503"/>
      <c r="BH70" s="1489"/>
      <c r="BI70" s="1489"/>
      <c r="BJ70" s="1489"/>
      <c r="BK70" s="1489"/>
      <c r="BL70" s="1503"/>
      <c r="BM70" s="1503"/>
      <c r="BN70" s="1503"/>
      <c r="BO70" s="1503"/>
      <c r="BP70" s="1503"/>
      <c r="BQ70" s="1503"/>
      <c r="BR70" s="1503"/>
      <c r="BS70" s="1503"/>
      <c r="BT70" s="1503"/>
      <c r="BU70" s="1534"/>
      <c r="BV70" s="1534"/>
      <c r="BW70" s="1534"/>
      <c r="BX70" s="1534"/>
      <c r="BY70" s="1534"/>
      <c r="BZ70" s="1534"/>
      <c r="CA70" s="1534"/>
      <c r="CB70" s="1534"/>
      <c r="CC70" s="1534"/>
    </row>
    <row r="71" s="309" customFormat="1" ht="36" hidden="1" customHeight="1" spans="1:81">
      <c r="A71" s="1482">
        <v>45376</v>
      </c>
      <c r="B71" s="1538" t="s">
        <v>436</v>
      </c>
      <c r="C71" s="1483" t="s">
        <v>251</v>
      </c>
      <c r="D71" s="1530">
        <v>4500127809</v>
      </c>
      <c r="E71" s="1486">
        <v>5200004336</v>
      </c>
      <c r="F71" s="1531" t="s">
        <v>437</v>
      </c>
      <c r="G71" s="1487" t="s">
        <v>438</v>
      </c>
      <c r="H71" s="1488" t="s">
        <v>79</v>
      </c>
      <c r="I71" s="1506">
        <v>2496</v>
      </c>
      <c r="J71" s="1487">
        <v>0</v>
      </c>
      <c r="K71" s="1487">
        <v>24</v>
      </c>
      <c r="L71" s="1489">
        <f t="shared" si="44"/>
        <v>104</v>
      </c>
      <c r="M71" s="1490">
        <v>45425</v>
      </c>
      <c r="N71" s="1542">
        <v>45425</v>
      </c>
      <c r="O71" s="1325"/>
      <c r="P71" s="1325" t="s">
        <v>106</v>
      </c>
      <c r="Q71" s="1325" t="s">
        <v>439</v>
      </c>
      <c r="R71" s="1325">
        <v>45384</v>
      </c>
      <c r="S71" s="1325" t="s">
        <v>82</v>
      </c>
      <c r="T71" s="1492" t="s">
        <v>82</v>
      </c>
      <c r="U71" s="1493" t="s">
        <v>440</v>
      </c>
      <c r="V71" s="1560" t="s">
        <v>441</v>
      </c>
      <c r="W71" s="1495">
        <v>1.18</v>
      </c>
      <c r="X71" s="1496">
        <f t="shared" si="46"/>
        <v>122.72</v>
      </c>
      <c r="Y71" s="1489" t="s">
        <v>442</v>
      </c>
      <c r="Z71" s="1532" t="s">
        <v>89</v>
      </c>
      <c r="AA71" s="1487" t="s">
        <v>108</v>
      </c>
      <c r="AB71" s="1497" t="s">
        <v>44</v>
      </c>
      <c r="AC71" s="1493">
        <v>2496</v>
      </c>
      <c r="AD71" s="1498">
        <f t="shared" si="12"/>
        <v>0</v>
      </c>
      <c r="AE71" s="1498" t="s">
        <v>82</v>
      </c>
      <c r="AF71" s="1498"/>
      <c r="AG71" s="1498" t="s">
        <v>93</v>
      </c>
      <c r="AH71" s="1498">
        <f t="shared" si="35"/>
        <v>2496</v>
      </c>
      <c r="AI71" s="1498"/>
      <c r="AJ71" s="1499">
        <f t="shared" si="45"/>
        <v>2496</v>
      </c>
      <c r="AK71" s="1489"/>
      <c r="AL71" s="1500"/>
      <c r="AM71" s="1500"/>
      <c r="AN71" s="1500"/>
      <c r="AO71" s="1500"/>
      <c r="AP71" s="1501"/>
      <c r="AQ71" s="1501"/>
      <c r="AR71" s="1501"/>
      <c r="AS71" s="1502">
        <f t="shared" si="41"/>
        <v>2496</v>
      </c>
      <c r="AT71" s="1502"/>
      <c r="AU71" s="1502"/>
      <c r="AV71" s="1502"/>
      <c r="AW71" s="1502"/>
      <c r="AX71" s="1502"/>
      <c r="AY71" s="1502"/>
      <c r="AZ71" s="1502"/>
      <c r="BA71" s="1503"/>
      <c r="BB71" s="1503"/>
      <c r="BC71" s="1503"/>
      <c r="BD71" s="1503"/>
      <c r="BE71" s="1503"/>
      <c r="BF71" s="1503"/>
      <c r="BG71" s="1503"/>
      <c r="BH71" s="1489"/>
      <c r="BI71" s="1489"/>
      <c r="BJ71" s="1489"/>
      <c r="BK71" s="1489"/>
      <c r="BL71" s="1503"/>
      <c r="BM71" s="1503"/>
      <c r="BN71" s="1503"/>
      <c r="BO71" s="1503"/>
      <c r="BP71" s="1503"/>
      <c r="BQ71" s="1503"/>
      <c r="BR71" s="1503"/>
      <c r="BS71" s="1503"/>
      <c r="BT71" s="1503"/>
    </row>
    <row r="72" s="309" customFormat="1" ht="36" hidden="1" customHeight="1" spans="1:81">
      <c r="A72" s="1482">
        <v>45376</v>
      </c>
      <c r="B72" s="1538" t="s">
        <v>436</v>
      </c>
      <c r="C72" s="1483" t="s">
        <v>251</v>
      </c>
      <c r="D72" s="1484">
        <v>4500127809</v>
      </c>
      <c r="E72" s="1486">
        <v>5200004336</v>
      </c>
      <c r="F72" s="1486" t="s">
        <v>443</v>
      </c>
      <c r="G72" s="1487" t="s">
        <v>444</v>
      </c>
      <c r="H72" s="1488" t="s">
        <v>79</v>
      </c>
      <c r="I72" s="1561">
        <v>1776</v>
      </c>
      <c r="J72" s="1487">
        <v>0</v>
      </c>
      <c r="K72" s="1487">
        <v>12</v>
      </c>
      <c r="L72" s="1489">
        <f t="shared" si="44"/>
        <v>148</v>
      </c>
      <c r="M72" s="1490">
        <v>45425</v>
      </c>
      <c r="N72" s="1542">
        <v>45425</v>
      </c>
      <c r="O72" s="1325"/>
      <c r="P72" s="1325" t="s">
        <v>106</v>
      </c>
      <c r="Q72" s="1325" t="s">
        <v>439</v>
      </c>
      <c r="R72" s="1325">
        <v>45384</v>
      </c>
      <c r="S72" s="1325" t="s">
        <v>82</v>
      </c>
      <c r="T72" s="1492" t="s">
        <v>82</v>
      </c>
      <c r="U72" s="1493" t="s">
        <v>445</v>
      </c>
      <c r="V72" s="1560" t="s">
        <v>441</v>
      </c>
      <c r="W72" s="1495">
        <v>3</v>
      </c>
      <c r="X72" s="1496">
        <f t="shared" si="46"/>
        <v>444</v>
      </c>
      <c r="Y72" s="1489" t="s">
        <v>442</v>
      </c>
      <c r="Z72" s="1532" t="s">
        <v>313</v>
      </c>
      <c r="AA72" s="1487" t="s">
        <v>108</v>
      </c>
      <c r="AB72" s="1497" t="s">
        <v>44</v>
      </c>
      <c r="AC72" s="1493">
        <v>1776</v>
      </c>
      <c r="AD72" s="1498">
        <f t="shared" si="12"/>
        <v>0</v>
      </c>
      <c r="AE72" s="1498" t="s">
        <v>338</v>
      </c>
      <c r="AF72" s="1498"/>
      <c r="AG72" s="1498" t="s">
        <v>93</v>
      </c>
      <c r="AH72" s="1498">
        <f t="shared" ref="AH72:AH76" si="47">I72*2</f>
        <v>3552</v>
      </c>
      <c r="AI72" s="1498"/>
      <c r="AJ72" s="1499">
        <f t="shared" ref="AJ72:AJ76" si="48">I72*2</f>
        <v>3552</v>
      </c>
      <c r="AK72" s="1489"/>
      <c r="AL72" s="1500"/>
      <c r="AM72" s="1500"/>
      <c r="AN72" s="1500"/>
      <c r="AO72" s="1500"/>
      <c r="AP72" s="1501"/>
      <c r="AQ72" s="1501"/>
      <c r="AR72" s="1501"/>
      <c r="AS72" s="1502">
        <f t="shared" ref="AS72:AS76" si="49">I72*2</f>
        <v>3552</v>
      </c>
      <c r="AT72" s="1502"/>
      <c r="AU72" s="1502"/>
      <c r="AV72" s="1502"/>
      <c r="AW72" s="1502"/>
      <c r="AX72" s="1502"/>
      <c r="AY72" s="1502"/>
      <c r="AZ72" s="1502"/>
      <c r="BA72" s="1503"/>
      <c r="BB72" s="1503"/>
      <c r="BC72" s="1503"/>
      <c r="BD72" s="1503"/>
      <c r="BE72" s="1503"/>
      <c r="BF72" s="1503"/>
      <c r="BG72" s="1503"/>
      <c r="BH72" s="1489"/>
      <c r="BI72" s="1489"/>
      <c r="BJ72" s="1489"/>
      <c r="BK72" s="1489"/>
      <c r="BL72" s="1503"/>
      <c r="BM72" s="1503"/>
      <c r="BN72" s="1503"/>
      <c r="BO72" s="1503"/>
      <c r="BP72" s="1503"/>
      <c r="BQ72" s="1503"/>
      <c r="BR72" s="1503">
        <f t="shared" ref="BR72:BR76" si="50">I72</f>
        <v>1776</v>
      </c>
      <c r="BS72" s="1503">
        <f t="shared" ref="BS72:BS76" si="51">I72</f>
        <v>1776</v>
      </c>
      <c r="BT72" s="1503">
        <f t="shared" ref="BT72:BT76" si="52">I72</f>
        <v>1776</v>
      </c>
      <c r="BV72" s="309" t="s">
        <v>446</v>
      </c>
      <c r="BW72" s="309">
        <v>5496</v>
      </c>
      <c r="BX72" s="309">
        <f>BW72-I72</f>
        <v>3720</v>
      </c>
    </row>
    <row r="73" s="309" customFormat="1" ht="36" hidden="1" customHeight="1" spans="1:81">
      <c r="A73" s="1482">
        <v>45411</v>
      </c>
      <c r="B73" s="1538" t="s">
        <v>447</v>
      </c>
      <c r="C73" s="1483" t="s">
        <v>251</v>
      </c>
      <c r="D73" s="1484">
        <v>4500132026</v>
      </c>
      <c r="E73" s="1486" t="s">
        <v>448</v>
      </c>
      <c r="F73" s="1830" t="s">
        <v>449</v>
      </c>
      <c r="G73" s="1487" t="s">
        <v>309</v>
      </c>
      <c r="H73" s="1488" t="s">
        <v>310</v>
      </c>
      <c r="I73" s="1506">
        <v>360</v>
      </c>
      <c r="J73" s="1487">
        <v>0</v>
      </c>
      <c r="K73" s="1487">
        <v>12</v>
      </c>
      <c r="L73" s="1489">
        <f t="shared" si="44"/>
        <v>30</v>
      </c>
      <c r="M73" s="1490">
        <v>45428</v>
      </c>
      <c r="N73" s="1490">
        <v>45425</v>
      </c>
      <c r="O73" s="1325" t="s">
        <v>450</v>
      </c>
      <c r="P73" s="1325" t="s">
        <v>106</v>
      </c>
      <c r="Q73" s="1325" t="s">
        <v>451</v>
      </c>
      <c r="R73" s="1562" t="s">
        <v>452</v>
      </c>
      <c r="S73" s="1563" t="s">
        <v>136</v>
      </c>
      <c r="T73" s="1564" t="s">
        <v>453</v>
      </c>
      <c r="U73" s="1540" t="s">
        <v>454</v>
      </c>
      <c r="V73" s="1565" t="s">
        <v>455</v>
      </c>
      <c r="W73" s="1495">
        <v>3</v>
      </c>
      <c r="X73" s="1496">
        <f t="shared" ref="X73:X77" si="53">W73*I73</f>
        <v>1080</v>
      </c>
      <c r="Y73" s="1489" t="s">
        <v>456</v>
      </c>
      <c r="Z73" s="1532" t="s">
        <v>313</v>
      </c>
      <c r="AA73" s="1487" t="s">
        <v>108</v>
      </c>
      <c r="AB73" s="1497" t="s">
        <v>44</v>
      </c>
      <c r="AC73" s="1493">
        <v>360</v>
      </c>
      <c r="AD73" s="1498">
        <f t="shared" si="12"/>
        <v>0</v>
      </c>
      <c r="AE73" s="1498" t="s">
        <v>157</v>
      </c>
      <c r="AF73" s="1498"/>
      <c r="AG73" s="1498"/>
      <c r="AH73" s="1498">
        <f t="shared" si="47"/>
        <v>720</v>
      </c>
      <c r="AI73" s="1498"/>
      <c r="AJ73" s="1499">
        <f t="shared" si="48"/>
        <v>720</v>
      </c>
      <c r="AK73" s="1489"/>
      <c r="AL73" s="1500"/>
      <c r="AM73" s="1500"/>
      <c r="AN73" s="1500"/>
      <c r="AO73" s="1500"/>
      <c r="AP73" s="1501"/>
      <c r="AQ73" s="1501"/>
      <c r="AR73" s="1501"/>
      <c r="AS73" s="1502">
        <f t="shared" si="49"/>
        <v>720</v>
      </c>
      <c r="AT73" s="1502"/>
      <c r="AU73" s="1502"/>
      <c r="AV73" s="1502"/>
      <c r="AW73" s="1502"/>
      <c r="AX73" s="1502"/>
      <c r="AY73" s="1502"/>
      <c r="AZ73" s="1502"/>
      <c r="BA73" s="1503"/>
      <c r="BB73" s="1503"/>
      <c r="BC73" s="1503"/>
      <c r="BD73" s="1503"/>
      <c r="BE73" s="1503"/>
      <c r="BF73" s="1503"/>
      <c r="BG73" s="1503"/>
      <c r="BH73" s="1489"/>
      <c r="BI73" s="1489"/>
      <c r="BJ73" s="1489"/>
      <c r="BK73" s="1489"/>
      <c r="BL73" s="1503"/>
      <c r="BM73" s="1503"/>
      <c r="BN73" s="1503"/>
      <c r="BO73" s="1503"/>
      <c r="BP73" s="1503"/>
      <c r="BQ73" s="1503"/>
      <c r="BR73" s="1503">
        <f t="shared" si="50"/>
        <v>360</v>
      </c>
      <c r="BS73" s="1503">
        <f t="shared" si="51"/>
        <v>360</v>
      </c>
      <c r="BT73" s="1503">
        <f t="shared" si="52"/>
        <v>360</v>
      </c>
      <c r="BV73" s="309" t="s">
        <v>446</v>
      </c>
      <c r="BW73" s="309">
        <v>5496</v>
      </c>
      <c r="BX73" s="309">
        <f t="shared" ref="BX73:BX76" si="54">BX72-I73</f>
        <v>3360</v>
      </c>
    </row>
    <row r="74" s="309" customFormat="1" ht="36" hidden="1" customHeight="1" spans="1:81">
      <c r="A74" s="1482">
        <v>45411</v>
      </c>
      <c r="B74" s="1538" t="s">
        <v>447</v>
      </c>
      <c r="C74" s="1483" t="s">
        <v>251</v>
      </c>
      <c r="D74" s="1484">
        <v>4500132026</v>
      </c>
      <c r="E74" s="1486" t="s">
        <v>457</v>
      </c>
      <c r="F74" s="1830" t="s">
        <v>458</v>
      </c>
      <c r="G74" s="1487" t="s">
        <v>309</v>
      </c>
      <c r="H74" s="1488" t="s">
        <v>310</v>
      </c>
      <c r="I74" s="1506">
        <v>456</v>
      </c>
      <c r="J74" s="1487">
        <v>0</v>
      </c>
      <c r="K74" s="1487">
        <v>12</v>
      </c>
      <c r="L74" s="1489">
        <f t="shared" si="44"/>
        <v>38</v>
      </c>
      <c r="M74" s="1490">
        <v>45428</v>
      </c>
      <c r="N74" s="1490">
        <v>45425</v>
      </c>
      <c r="O74" s="1325" t="s">
        <v>450</v>
      </c>
      <c r="P74" s="1325" t="s">
        <v>106</v>
      </c>
      <c r="Q74" s="1325" t="s">
        <v>451</v>
      </c>
      <c r="R74" s="1562" t="s">
        <v>452</v>
      </c>
      <c r="S74" s="1563" t="s">
        <v>136</v>
      </c>
      <c r="T74" s="1564" t="s">
        <v>453</v>
      </c>
      <c r="U74" s="1540" t="s">
        <v>454</v>
      </c>
      <c r="V74" s="1565" t="s">
        <v>455</v>
      </c>
      <c r="W74" s="1495">
        <v>3</v>
      </c>
      <c r="X74" s="1496">
        <f t="shared" si="53"/>
        <v>1368</v>
      </c>
      <c r="Y74" s="1489" t="s">
        <v>456</v>
      </c>
      <c r="Z74" s="1532" t="s">
        <v>313</v>
      </c>
      <c r="AA74" s="1487" t="s">
        <v>108</v>
      </c>
      <c r="AB74" s="1497" t="s">
        <v>44</v>
      </c>
      <c r="AC74" s="1493">
        <v>456</v>
      </c>
      <c r="AD74" s="1498">
        <f t="shared" si="12"/>
        <v>0</v>
      </c>
      <c r="AE74" s="1498" t="s">
        <v>157</v>
      </c>
      <c r="AF74" s="1498"/>
      <c r="AG74" s="1498"/>
      <c r="AH74" s="1498">
        <f t="shared" si="47"/>
        <v>912</v>
      </c>
      <c r="AI74" s="1498"/>
      <c r="AJ74" s="1499">
        <f t="shared" si="48"/>
        <v>912</v>
      </c>
      <c r="AK74" s="1489"/>
      <c r="AL74" s="1500"/>
      <c r="AM74" s="1500"/>
      <c r="AN74" s="1500"/>
      <c r="AO74" s="1500"/>
      <c r="AP74" s="1501"/>
      <c r="AQ74" s="1501"/>
      <c r="AR74" s="1501"/>
      <c r="AS74" s="1502">
        <f t="shared" si="49"/>
        <v>912</v>
      </c>
      <c r="AT74" s="1502"/>
      <c r="AU74" s="1502"/>
      <c r="AV74" s="1502"/>
      <c r="AW74" s="1502"/>
      <c r="AX74" s="1502"/>
      <c r="AY74" s="1502"/>
      <c r="AZ74" s="1502"/>
      <c r="BA74" s="1503"/>
      <c r="BB74" s="1503"/>
      <c r="BC74" s="1503"/>
      <c r="BD74" s="1503"/>
      <c r="BE74" s="1503"/>
      <c r="BF74" s="1503"/>
      <c r="BG74" s="1503"/>
      <c r="BH74" s="1489"/>
      <c r="BI74" s="1489"/>
      <c r="BJ74" s="1489"/>
      <c r="BK74" s="1489"/>
      <c r="BL74" s="1503"/>
      <c r="BM74" s="1503"/>
      <c r="BN74" s="1503"/>
      <c r="BO74" s="1503"/>
      <c r="BP74" s="1503"/>
      <c r="BQ74" s="1503"/>
      <c r="BR74" s="1503">
        <f t="shared" si="50"/>
        <v>456</v>
      </c>
      <c r="BS74" s="1503">
        <f t="shared" si="51"/>
        <v>456</v>
      </c>
      <c r="BT74" s="1503">
        <f t="shared" si="52"/>
        <v>456</v>
      </c>
      <c r="BV74" s="309" t="s">
        <v>446</v>
      </c>
      <c r="BW74" s="309">
        <v>5496</v>
      </c>
      <c r="BX74" s="309">
        <f t="shared" si="54"/>
        <v>2904</v>
      </c>
    </row>
    <row r="75" s="309" customFormat="1" ht="36" hidden="1" customHeight="1" spans="1:81">
      <c r="A75" s="1482">
        <v>45411</v>
      </c>
      <c r="B75" s="1538" t="s">
        <v>447</v>
      </c>
      <c r="C75" s="1483" t="s">
        <v>251</v>
      </c>
      <c r="D75" s="1484">
        <v>4500132026</v>
      </c>
      <c r="E75" s="1486" t="s">
        <v>459</v>
      </c>
      <c r="F75" s="1830" t="s">
        <v>460</v>
      </c>
      <c r="G75" s="1487" t="s">
        <v>309</v>
      </c>
      <c r="H75" s="1488" t="s">
        <v>310</v>
      </c>
      <c r="I75" s="1506">
        <v>1404</v>
      </c>
      <c r="J75" s="1487">
        <v>0</v>
      </c>
      <c r="K75" s="1487">
        <v>12</v>
      </c>
      <c r="L75" s="1489">
        <f t="shared" si="44"/>
        <v>117</v>
      </c>
      <c r="M75" s="1490">
        <v>45428</v>
      </c>
      <c r="N75" s="1490">
        <v>45425</v>
      </c>
      <c r="O75" s="1325" t="s">
        <v>450</v>
      </c>
      <c r="P75" s="1325" t="s">
        <v>106</v>
      </c>
      <c r="Q75" s="1325" t="s">
        <v>451</v>
      </c>
      <c r="R75" s="1562" t="s">
        <v>452</v>
      </c>
      <c r="S75" s="1563" t="s">
        <v>136</v>
      </c>
      <c r="T75" s="1564" t="s">
        <v>453</v>
      </c>
      <c r="U75" s="1540" t="s">
        <v>454</v>
      </c>
      <c r="V75" s="1565" t="s">
        <v>455</v>
      </c>
      <c r="W75" s="1495">
        <v>3</v>
      </c>
      <c r="X75" s="1496">
        <f t="shared" si="53"/>
        <v>4212</v>
      </c>
      <c r="Y75" s="1489" t="s">
        <v>456</v>
      </c>
      <c r="Z75" s="1532" t="s">
        <v>313</v>
      </c>
      <c r="AA75" s="1487" t="s">
        <v>108</v>
      </c>
      <c r="AB75" s="1497" t="s">
        <v>44</v>
      </c>
      <c r="AC75" s="1493">
        <v>1404</v>
      </c>
      <c r="AD75" s="1498">
        <f t="shared" si="12"/>
        <v>0</v>
      </c>
      <c r="AE75" s="1498" t="s">
        <v>157</v>
      </c>
      <c r="AF75" s="1498"/>
      <c r="AG75" s="1498"/>
      <c r="AH75" s="1498">
        <f t="shared" si="47"/>
        <v>2808</v>
      </c>
      <c r="AI75" s="1498"/>
      <c r="AJ75" s="1499">
        <f t="shared" si="48"/>
        <v>2808</v>
      </c>
      <c r="AK75" s="1489"/>
      <c r="AL75" s="1500"/>
      <c r="AM75" s="1500"/>
      <c r="AN75" s="1500"/>
      <c r="AO75" s="1500"/>
      <c r="AP75" s="1501"/>
      <c r="AQ75" s="1501"/>
      <c r="AR75" s="1501"/>
      <c r="AS75" s="1502">
        <f t="shared" si="49"/>
        <v>2808</v>
      </c>
      <c r="AT75" s="1502"/>
      <c r="AU75" s="1502"/>
      <c r="AV75" s="1502"/>
      <c r="AW75" s="1502"/>
      <c r="AX75" s="1502"/>
      <c r="AY75" s="1502"/>
      <c r="AZ75" s="1502"/>
      <c r="BA75" s="1503"/>
      <c r="BB75" s="1503"/>
      <c r="BC75" s="1503"/>
      <c r="BD75" s="1503"/>
      <c r="BE75" s="1503"/>
      <c r="BF75" s="1503"/>
      <c r="BG75" s="1503"/>
      <c r="BH75" s="1489"/>
      <c r="BI75" s="1489"/>
      <c r="BJ75" s="1489"/>
      <c r="BK75" s="1489"/>
      <c r="BL75" s="1503"/>
      <c r="BM75" s="1503"/>
      <c r="BN75" s="1503"/>
      <c r="BO75" s="1503"/>
      <c r="BP75" s="1503"/>
      <c r="BQ75" s="1503"/>
      <c r="BR75" s="1503">
        <f t="shared" si="50"/>
        <v>1404</v>
      </c>
      <c r="BS75" s="1503">
        <f t="shared" si="51"/>
        <v>1404</v>
      </c>
      <c r="BT75" s="1503">
        <f t="shared" si="52"/>
        <v>1404</v>
      </c>
      <c r="BV75" s="309" t="s">
        <v>446</v>
      </c>
      <c r="BW75" s="309">
        <v>5496</v>
      </c>
      <c r="BX75" s="309">
        <f t="shared" si="54"/>
        <v>1500</v>
      </c>
    </row>
    <row r="76" s="309" customFormat="1" ht="36" hidden="1" customHeight="1" spans="1:81">
      <c r="A76" s="1482">
        <v>45411</v>
      </c>
      <c r="B76" s="1538" t="s">
        <v>447</v>
      </c>
      <c r="C76" s="1483" t="s">
        <v>251</v>
      </c>
      <c r="D76" s="1484">
        <v>4500132026</v>
      </c>
      <c r="E76" s="1486" t="s">
        <v>461</v>
      </c>
      <c r="F76" s="1830" t="s">
        <v>462</v>
      </c>
      <c r="G76" s="1487" t="s">
        <v>309</v>
      </c>
      <c r="H76" s="1488" t="s">
        <v>310</v>
      </c>
      <c r="I76" s="1506">
        <v>1500</v>
      </c>
      <c r="J76" s="1487">
        <v>0</v>
      </c>
      <c r="K76" s="1487">
        <v>12</v>
      </c>
      <c r="L76" s="1489">
        <f t="shared" si="44"/>
        <v>125</v>
      </c>
      <c r="M76" s="1490">
        <v>45428</v>
      </c>
      <c r="N76" s="1490">
        <v>45425</v>
      </c>
      <c r="O76" s="1325" t="s">
        <v>450</v>
      </c>
      <c r="P76" s="1325" t="s">
        <v>106</v>
      </c>
      <c r="Q76" s="1325" t="s">
        <v>451</v>
      </c>
      <c r="R76" s="1562" t="s">
        <v>452</v>
      </c>
      <c r="S76" s="1563" t="s">
        <v>136</v>
      </c>
      <c r="T76" s="1564" t="s">
        <v>453</v>
      </c>
      <c r="U76" s="1540" t="s">
        <v>454</v>
      </c>
      <c r="V76" s="1565" t="s">
        <v>455</v>
      </c>
      <c r="W76" s="1495">
        <v>3</v>
      </c>
      <c r="X76" s="1496">
        <f t="shared" si="53"/>
        <v>4500</v>
      </c>
      <c r="Y76" s="1489" t="s">
        <v>456</v>
      </c>
      <c r="Z76" s="1532" t="s">
        <v>313</v>
      </c>
      <c r="AA76" s="1487" t="s">
        <v>108</v>
      </c>
      <c r="AB76" s="1497" t="s">
        <v>44</v>
      </c>
      <c r="AC76" s="1493">
        <v>1500</v>
      </c>
      <c r="AD76" s="1498">
        <f t="shared" si="12"/>
        <v>0</v>
      </c>
      <c r="AE76" s="1498" t="s">
        <v>157</v>
      </c>
      <c r="AF76" s="1498"/>
      <c r="AG76" s="1498"/>
      <c r="AH76" s="1498">
        <f t="shared" si="47"/>
        <v>3000</v>
      </c>
      <c r="AI76" s="1498"/>
      <c r="AJ76" s="1499">
        <f t="shared" si="48"/>
        <v>3000</v>
      </c>
      <c r="AK76" s="1489"/>
      <c r="AL76" s="1500"/>
      <c r="AM76" s="1500"/>
      <c r="AN76" s="1500"/>
      <c r="AO76" s="1500"/>
      <c r="AP76" s="1501"/>
      <c r="AQ76" s="1501"/>
      <c r="AR76" s="1501"/>
      <c r="AS76" s="1502">
        <f t="shared" si="49"/>
        <v>3000</v>
      </c>
      <c r="AT76" s="1502"/>
      <c r="AU76" s="1502"/>
      <c r="AV76" s="1502"/>
      <c r="AW76" s="1502"/>
      <c r="AX76" s="1502"/>
      <c r="AY76" s="1502"/>
      <c r="AZ76" s="1502"/>
      <c r="BA76" s="1503"/>
      <c r="BB76" s="1503"/>
      <c r="BC76" s="1503"/>
      <c r="BD76" s="1503"/>
      <c r="BE76" s="1503"/>
      <c r="BF76" s="1503"/>
      <c r="BG76" s="1503"/>
      <c r="BH76" s="1489"/>
      <c r="BI76" s="1489"/>
      <c r="BJ76" s="1489"/>
      <c r="BK76" s="1489"/>
      <c r="BL76" s="1503"/>
      <c r="BM76" s="1503"/>
      <c r="BN76" s="1503"/>
      <c r="BO76" s="1503"/>
      <c r="BP76" s="1503"/>
      <c r="BQ76" s="1503"/>
      <c r="BR76" s="1503">
        <f t="shared" si="50"/>
        <v>1500</v>
      </c>
      <c r="BS76" s="1503">
        <f t="shared" si="51"/>
        <v>1500</v>
      </c>
      <c r="BT76" s="1503">
        <f t="shared" si="52"/>
        <v>1500</v>
      </c>
      <c r="BV76" s="309" t="s">
        <v>446</v>
      </c>
      <c r="BW76" s="309">
        <v>5496</v>
      </c>
      <c r="BX76" s="309">
        <f t="shared" si="54"/>
        <v>0</v>
      </c>
    </row>
    <row r="77" s="1421" customFormat="1" ht="36" hidden="1" customHeight="1" spans="1:81">
      <c r="A77" s="1482">
        <v>45372</v>
      </c>
      <c r="B77" s="1546" t="s">
        <v>463</v>
      </c>
      <c r="C77" s="1483" t="s">
        <v>464</v>
      </c>
      <c r="D77" s="1530">
        <v>4500127529</v>
      </c>
      <c r="E77" s="1485"/>
      <c r="F77" s="1531" t="s">
        <v>465</v>
      </c>
      <c r="G77" s="1487" t="s">
        <v>109</v>
      </c>
      <c r="H77" s="1488" t="s">
        <v>79</v>
      </c>
      <c r="I77" s="1506">
        <v>520</v>
      </c>
      <c r="J77" s="1487">
        <v>0</v>
      </c>
      <c r="K77" s="1487">
        <v>52</v>
      </c>
      <c r="L77" s="1489">
        <f t="shared" si="44"/>
        <v>10</v>
      </c>
      <c r="M77" s="1490">
        <v>45436</v>
      </c>
      <c r="N77" s="1490">
        <v>45432</v>
      </c>
      <c r="O77" s="1325"/>
      <c r="P77" s="1325" t="s">
        <v>106</v>
      </c>
      <c r="Q77" s="1325" t="s">
        <v>466</v>
      </c>
      <c r="R77" s="1325">
        <v>45373</v>
      </c>
      <c r="S77" s="1325" t="s">
        <v>82</v>
      </c>
      <c r="T77" s="1492" t="s">
        <v>82</v>
      </c>
      <c r="U77" s="1493" t="s">
        <v>467</v>
      </c>
      <c r="V77" s="1541" t="s">
        <v>468</v>
      </c>
      <c r="W77" s="1495">
        <v>1.5</v>
      </c>
      <c r="X77" s="1496">
        <f t="shared" si="53"/>
        <v>780</v>
      </c>
      <c r="Y77" s="1489" t="s">
        <v>469</v>
      </c>
      <c r="Z77" s="1532" t="s">
        <v>109</v>
      </c>
      <c r="AA77" s="1566" t="s">
        <v>108</v>
      </c>
      <c r="AB77" s="1497" t="s">
        <v>44</v>
      </c>
      <c r="AC77" s="1498">
        <v>520</v>
      </c>
      <c r="AD77" s="1498">
        <f t="shared" ref="AD77:AD133" si="55">AC77-I77</f>
        <v>0</v>
      </c>
      <c r="AE77" s="1498" t="s">
        <v>82</v>
      </c>
      <c r="AF77" s="1498"/>
      <c r="AG77" s="1498" t="s">
        <v>93</v>
      </c>
      <c r="AH77" s="1498">
        <f t="shared" ref="AH77:AH133" si="56">I77</f>
        <v>520</v>
      </c>
      <c r="AI77" s="1498"/>
      <c r="AJ77" s="1499">
        <f t="shared" ref="AJ77:AJ87" si="57">I77</f>
        <v>520</v>
      </c>
      <c r="AK77" s="1502"/>
      <c r="AL77" s="1502"/>
      <c r="AM77" s="1502"/>
      <c r="AN77" s="1502"/>
      <c r="AO77" s="1502"/>
      <c r="AP77" s="1502"/>
      <c r="AQ77" s="1502"/>
      <c r="AR77" s="1502"/>
      <c r="AS77" s="1502">
        <f t="shared" ref="AS77:AS85" si="58">I77</f>
        <v>520</v>
      </c>
      <c r="AT77" s="1502"/>
      <c r="AU77" s="1502"/>
      <c r="AV77" s="1502"/>
      <c r="AW77" s="1502"/>
      <c r="AX77" s="1502"/>
      <c r="AY77" s="1502"/>
      <c r="AZ77" s="1502"/>
      <c r="BA77" s="1503"/>
      <c r="BB77" s="1503"/>
      <c r="BC77" s="1503">
        <f>I77/13</f>
        <v>40</v>
      </c>
      <c r="BD77" s="1503"/>
      <c r="BE77" s="1503"/>
      <c r="BF77" s="1503"/>
      <c r="BG77" s="1503"/>
      <c r="BH77" s="1503"/>
      <c r="BI77" s="1503"/>
      <c r="BJ77" s="1503"/>
      <c r="BK77" s="1503"/>
      <c r="BL77" s="1503"/>
      <c r="BM77" s="1503"/>
      <c r="BN77" s="1503"/>
      <c r="BO77" s="1503"/>
      <c r="BP77" s="1503"/>
      <c r="BQ77" s="1503"/>
      <c r="BR77" s="1503"/>
      <c r="BS77" s="1503"/>
      <c r="BT77" s="1503"/>
      <c r="BU77" s="1567"/>
      <c r="BV77" s="1567"/>
      <c r="BW77" s="1567"/>
      <c r="BX77" s="1533"/>
      <c r="BY77" s="309"/>
      <c r="BZ77" s="1568"/>
      <c r="CA77" s="1568"/>
      <c r="CB77" s="1533"/>
      <c r="CC77" s="1533"/>
    </row>
    <row r="78" s="1421" customFormat="1" ht="36" hidden="1" customHeight="1" spans="1:81">
      <c r="A78" s="1482">
        <v>45372</v>
      </c>
      <c r="B78" s="1546" t="s">
        <v>463</v>
      </c>
      <c r="C78" s="1483" t="s">
        <v>464</v>
      </c>
      <c r="D78" s="1530">
        <v>4500127529</v>
      </c>
      <c r="E78" s="1485"/>
      <c r="F78" s="1531" t="s">
        <v>465</v>
      </c>
      <c r="G78" s="1487" t="s">
        <v>470</v>
      </c>
      <c r="H78" s="1488" t="s">
        <v>114</v>
      </c>
      <c r="I78" s="1506">
        <v>600</v>
      </c>
      <c r="J78" s="1487">
        <v>0</v>
      </c>
      <c r="K78" s="1487">
        <v>30</v>
      </c>
      <c r="L78" s="1489">
        <f t="shared" si="44"/>
        <v>20</v>
      </c>
      <c r="M78" s="1490">
        <v>45436</v>
      </c>
      <c r="N78" s="1490">
        <v>45432</v>
      </c>
      <c r="O78" s="1325"/>
      <c r="P78" s="1325" t="s">
        <v>106</v>
      </c>
      <c r="Q78" s="1325" t="s">
        <v>466</v>
      </c>
      <c r="R78" s="1325">
        <v>45373</v>
      </c>
      <c r="S78" s="1325" t="s">
        <v>82</v>
      </c>
      <c r="T78" s="1492" t="s">
        <v>82</v>
      </c>
      <c r="U78" s="1493" t="s">
        <v>467</v>
      </c>
      <c r="V78" s="1541" t="s">
        <v>468</v>
      </c>
      <c r="W78" s="1495">
        <v>56.598</v>
      </c>
      <c r="X78" s="1496">
        <f>W78*L78</f>
        <v>1131.96</v>
      </c>
      <c r="Y78" s="1489" t="s">
        <v>469</v>
      </c>
      <c r="Z78" s="1532" t="s">
        <v>263</v>
      </c>
      <c r="AA78" s="1566" t="s">
        <v>108</v>
      </c>
      <c r="AB78" s="1497" t="s">
        <v>44</v>
      </c>
      <c r="AC78" s="1498">
        <v>600</v>
      </c>
      <c r="AD78" s="1498">
        <f t="shared" si="55"/>
        <v>0</v>
      </c>
      <c r="AE78" s="1498" t="s">
        <v>82</v>
      </c>
      <c r="AF78" s="1498" t="s">
        <v>246</v>
      </c>
      <c r="AG78" s="1498" t="s">
        <v>93</v>
      </c>
      <c r="AH78" s="1498">
        <f t="shared" si="56"/>
        <v>600</v>
      </c>
      <c r="AI78" s="1498"/>
      <c r="AJ78" s="1569"/>
      <c r="AK78" s="1570">
        <f>I78</f>
        <v>600</v>
      </c>
      <c r="AL78" s="1570"/>
      <c r="AM78" s="1570"/>
      <c r="AN78" s="1570"/>
      <c r="AO78" s="1570"/>
      <c r="AP78" s="1502"/>
      <c r="AQ78" s="1502"/>
      <c r="AR78" s="1502"/>
      <c r="AS78" s="1502">
        <f t="shared" si="58"/>
        <v>600</v>
      </c>
      <c r="AT78" s="1502"/>
      <c r="AU78" s="1502"/>
      <c r="AV78" s="1502"/>
      <c r="AW78" s="1502"/>
      <c r="AX78" s="1502"/>
      <c r="AY78" s="1502"/>
      <c r="AZ78" s="1502"/>
      <c r="BA78" s="1503"/>
      <c r="BB78" s="1503"/>
      <c r="BC78" s="1503"/>
      <c r="BD78" s="1503"/>
      <c r="BE78" s="1503"/>
      <c r="BF78" s="1503"/>
      <c r="BG78" s="1503"/>
      <c r="BH78" s="1503"/>
      <c r="BI78" s="1503"/>
      <c r="BJ78" s="1503"/>
      <c r="BK78" s="1503"/>
      <c r="BL78" s="1503"/>
      <c r="BM78" s="1503"/>
      <c r="BN78" s="1503">
        <f>I78/30</f>
        <v>20</v>
      </c>
      <c r="BO78" s="1503"/>
      <c r="BP78" s="1503"/>
      <c r="BQ78" s="1503"/>
      <c r="BR78" s="1503"/>
      <c r="BS78" s="1503"/>
      <c r="BT78" s="1503"/>
      <c r="BU78" s="1567"/>
      <c r="BV78" s="1567"/>
      <c r="BW78" s="1567"/>
      <c r="BX78" s="1533"/>
      <c r="BY78" s="309"/>
      <c r="BZ78" s="1568"/>
      <c r="CA78" s="1568"/>
      <c r="CB78" s="1533"/>
      <c r="CC78" s="1533"/>
    </row>
    <row r="79" s="309" customFormat="1" ht="36" hidden="1" customHeight="1" spans="1:81">
      <c r="A79" s="1482">
        <v>45362</v>
      </c>
      <c r="B79" s="1483" t="s">
        <v>236</v>
      </c>
      <c r="C79" s="1483" t="s">
        <v>237</v>
      </c>
      <c r="D79" s="1554">
        <v>4500126515</v>
      </c>
      <c r="E79" s="1486">
        <v>2300875199</v>
      </c>
      <c r="F79" s="1555" t="s">
        <v>471</v>
      </c>
      <c r="G79" s="1487" t="s">
        <v>239</v>
      </c>
      <c r="H79" s="1488" t="s">
        <v>79</v>
      </c>
      <c r="I79" s="1506">
        <v>4825</v>
      </c>
      <c r="J79" s="1487">
        <v>0</v>
      </c>
      <c r="K79" s="1487">
        <v>25</v>
      </c>
      <c r="L79" s="1489">
        <f t="shared" si="44"/>
        <v>193</v>
      </c>
      <c r="M79" s="1490">
        <v>45427</v>
      </c>
      <c r="N79" s="1490">
        <v>45425</v>
      </c>
      <c r="O79" s="1325"/>
      <c r="P79" s="1325" t="s">
        <v>106</v>
      </c>
      <c r="Q79" s="1325" t="s">
        <v>241</v>
      </c>
      <c r="R79" s="1325">
        <v>45366</v>
      </c>
      <c r="S79" s="1325" t="s">
        <v>82</v>
      </c>
      <c r="T79" s="1492" t="s">
        <v>82</v>
      </c>
      <c r="U79" s="1493" t="s">
        <v>242</v>
      </c>
      <c r="V79" s="1494" t="s">
        <v>243</v>
      </c>
      <c r="W79" s="1495">
        <v>1.59</v>
      </c>
      <c r="X79" s="1496">
        <f t="shared" ref="X79:X87" si="59">W79*I79</f>
        <v>7671.75</v>
      </c>
      <c r="Y79" s="1489" t="s">
        <v>244</v>
      </c>
      <c r="Z79" s="1532" t="s">
        <v>245</v>
      </c>
      <c r="AA79" s="1487" t="s">
        <v>108</v>
      </c>
      <c r="AB79" s="1497" t="s">
        <v>44</v>
      </c>
      <c r="AC79" s="1498">
        <v>4825</v>
      </c>
      <c r="AD79" s="1498">
        <f t="shared" si="55"/>
        <v>0</v>
      </c>
      <c r="AE79" s="1498" t="s">
        <v>82</v>
      </c>
      <c r="AF79" s="1498" t="s">
        <v>246</v>
      </c>
      <c r="AG79" s="1498" t="s">
        <v>93</v>
      </c>
      <c r="AH79" s="1498">
        <f t="shared" si="56"/>
        <v>4825</v>
      </c>
      <c r="AI79" s="1498"/>
      <c r="AJ79" s="1499"/>
      <c r="AK79" s="1489"/>
      <c r="AL79" s="1500"/>
      <c r="AM79" s="1500"/>
      <c r="AN79" s="1500"/>
      <c r="AO79" s="1500"/>
      <c r="AP79" s="1500">
        <f>I79</f>
        <v>4825</v>
      </c>
      <c r="AQ79" s="1500"/>
      <c r="AR79" s="1500"/>
      <c r="AS79" s="1502">
        <f t="shared" si="58"/>
        <v>4825</v>
      </c>
      <c r="AT79" s="1502"/>
      <c r="AU79" s="1502"/>
      <c r="AV79" s="1502"/>
      <c r="AW79" s="1502"/>
      <c r="AX79" s="1502"/>
      <c r="AY79" s="1502"/>
      <c r="AZ79" s="1502"/>
      <c r="BA79" s="1503"/>
      <c r="BB79" s="1503"/>
      <c r="BC79" s="1503"/>
      <c r="BD79" s="1503"/>
      <c r="BE79" s="1503"/>
      <c r="BF79" s="1489"/>
      <c r="BG79" s="1489"/>
      <c r="BH79" s="1503">
        <f>I79/25</f>
        <v>193</v>
      </c>
      <c r="BI79" s="1503"/>
      <c r="BJ79" s="1503"/>
      <c r="BK79" s="1503"/>
      <c r="BL79" s="1503"/>
      <c r="BM79" s="1503"/>
      <c r="BN79" s="1503"/>
      <c r="BO79" s="1503"/>
      <c r="BP79" s="1503"/>
      <c r="BQ79" s="1503"/>
      <c r="BR79" s="1503"/>
      <c r="BS79" s="1503"/>
      <c r="BT79" s="1503"/>
    </row>
    <row r="80" s="309" customFormat="1" ht="36" hidden="1" customHeight="1" spans="1:81">
      <c r="A80" s="1482">
        <v>45385</v>
      </c>
      <c r="B80" s="1483" t="s">
        <v>299</v>
      </c>
      <c r="C80" s="1483" t="s">
        <v>251</v>
      </c>
      <c r="D80" s="1554">
        <v>4500128705</v>
      </c>
      <c r="E80" s="1545" t="s">
        <v>472</v>
      </c>
      <c r="F80" s="1555" t="s">
        <v>473</v>
      </c>
      <c r="G80" s="1487" t="s">
        <v>239</v>
      </c>
      <c r="H80" s="1488" t="s">
        <v>79</v>
      </c>
      <c r="I80" s="1506">
        <v>28000</v>
      </c>
      <c r="J80" s="1487">
        <v>0</v>
      </c>
      <c r="K80" s="1487">
        <v>25</v>
      </c>
      <c r="L80" s="1489">
        <f t="shared" si="44"/>
        <v>1120</v>
      </c>
      <c r="M80" s="1490">
        <v>45429</v>
      </c>
      <c r="N80" s="1490">
        <v>45432</v>
      </c>
      <c r="O80" s="1325"/>
      <c r="P80" s="1325" t="s">
        <v>106</v>
      </c>
      <c r="Q80" s="1325" t="s">
        <v>474</v>
      </c>
      <c r="R80" s="1325">
        <v>45394</v>
      </c>
      <c r="S80" s="1325" t="s">
        <v>136</v>
      </c>
      <c r="T80" s="1492" t="s">
        <v>475</v>
      </c>
      <c r="U80" s="1493" t="s">
        <v>476</v>
      </c>
      <c r="V80" s="1494" t="s">
        <v>305</v>
      </c>
      <c r="W80" s="1495">
        <v>1.55</v>
      </c>
      <c r="X80" s="1496">
        <f t="shared" si="59"/>
        <v>43400</v>
      </c>
      <c r="Y80" s="1489" t="s">
        <v>477</v>
      </c>
      <c r="Z80" s="1532" t="s">
        <v>239</v>
      </c>
      <c r="AA80" s="1487" t="s">
        <v>108</v>
      </c>
      <c r="AB80" s="1497" t="s">
        <v>44</v>
      </c>
      <c r="AC80" s="1552">
        <v>28000</v>
      </c>
      <c r="AD80" s="1498">
        <f t="shared" si="55"/>
        <v>0</v>
      </c>
      <c r="AE80" s="1498" t="s">
        <v>141</v>
      </c>
      <c r="AF80" s="1498"/>
      <c r="AG80" s="1498"/>
      <c r="AH80" s="1498">
        <f t="shared" si="56"/>
        <v>28000</v>
      </c>
      <c r="AI80" s="1498"/>
      <c r="AJ80" s="1499">
        <f t="shared" si="57"/>
        <v>28000</v>
      </c>
      <c r="AK80" s="1489"/>
      <c r="AL80" s="1500"/>
      <c r="AM80" s="1500"/>
      <c r="AN80" s="1500"/>
      <c r="AO80" s="1500"/>
      <c r="AP80" s="1500"/>
      <c r="AQ80" s="1500"/>
      <c r="AR80" s="1500"/>
      <c r="AS80" s="1502">
        <f t="shared" si="58"/>
        <v>28000</v>
      </c>
      <c r="AT80" s="1502"/>
      <c r="AU80" s="1502"/>
      <c r="AV80" s="1502"/>
      <c r="AW80" s="1502"/>
      <c r="AX80" s="1502"/>
      <c r="AY80" s="1502"/>
      <c r="AZ80" s="1502"/>
      <c r="BA80" s="1503"/>
      <c r="BB80" s="1503"/>
      <c r="BC80" s="1503"/>
      <c r="BD80" s="1503"/>
      <c r="BE80" s="1503"/>
      <c r="BF80" s="1503">
        <f t="shared" ref="BF80:BF85" si="60">I80/25</f>
        <v>1120</v>
      </c>
      <c r="BG80" s="1503"/>
      <c r="BH80" s="1503"/>
      <c r="BI80" s="1503"/>
      <c r="BJ80" s="1503"/>
      <c r="BK80" s="1503"/>
      <c r="BL80" s="1503"/>
      <c r="BM80" s="1503"/>
      <c r="BN80" s="1503"/>
      <c r="BO80" s="1503"/>
      <c r="BP80" s="1503"/>
      <c r="BQ80" s="1503"/>
      <c r="BR80" s="1503"/>
      <c r="BS80" s="1503"/>
      <c r="BT80" s="1503"/>
    </row>
    <row r="81" s="309" customFormat="1" ht="36" hidden="1" customHeight="1" spans="1:81">
      <c r="A81" s="1556">
        <v>45390</v>
      </c>
      <c r="B81" s="1557" t="s">
        <v>142</v>
      </c>
      <c r="C81" s="1558" t="s">
        <v>118</v>
      </c>
      <c r="D81" s="1530">
        <v>4500129060</v>
      </c>
      <c r="E81" s="1559">
        <v>20015725</v>
      </c>
      <c r="F81" s="1530" t="s">
        <v>478</v>
      </c>
      <c r="G81" s="1487" t="s">
        <v>134</v>
      </c>
      <c r="H81" s="1488" t="s">
        <v>135</v>
      </c>
      <c r="I81" s="1506">
        <v>3848</v>
      </c>
      <c r="J81" s="1487">
        <v>0</v>
      </c>
      <c r="K81" s="1487">
        <v>13</v>
      </c>
      <c r="L81" s="1489">
        <f t="shared" si="44"/>
        <v>296</v>
      </c>
      <c r="M81" s="1490">
        <v>45432</v>
      </c>
      <c r="N81" s="1490">
        <v>45432</v>
      </c>
      <c r="O81" s="1325"/>
      <c r="P81" s="1325" t="s">
        <v>106</v>
      </c>
      <c r="Q81" s="1325" t="s">
        <v>479</v>
      </c>
      <c r="R81" s="1325">
        <v>45405</v>
      </c>
      <c r="S81" s="1325" t="s">
        <v>136</v>
      </c>
      <c r="T81" s="1492" t="s">
        <v>480</v>
      </c>
      <c r="U81" s="1493" t="s">
        <v>481</v>
      </c>
      <c r="V81" s="1494" t="s">
        <v>139</v>
      </c>
      <c r="W81" s="1495">
        <v>1.55</v>
      </c>
      <c r="X81" s="1496">
        <f t="shared" si="59"/>
        <v>5964.4</v>
      </c>
      <c r="Y81" s="1489" t="s">
        <v>482</v>
      </c>
      <c r="Z81" s="1532" t="s">
        <v>134</v>
      </c>
      <c r="AA81" s="1566" t="s">
        <v>108</v>
      </c>
      <c r="AB81" s="1497" t="s">
        <v>44</v>
      </c>
      <c r="AC81" s="1498">
        <v>3848</v>
      </c>
      <c r="AD81" s="1498">
        <f t="shared" si="55"/>
        <v>0</v>
      </c>
      <c r="AE81" s="1498" t="s">
        <v>157</v>
      </c>
      <c r="AF81" s="1498"/>
      <c r="AG81" s="1498"/>
      <c r="AH81" s="1498">
        <f t="shared" si="56"/>
        <v>3848</v>
      </c>
      <c r="AI81" s="1498"/>
      <c r="AJ81" s="1499">
        <f t="shared" si="57"/>
        <v>3848</v>
      </c>
      <c r="AK81" s="1502"/>
      <c r="AL81" s="1501"/>
      <c r="AM81" s="1501"/>
      <c r="AN81" s="1501"/>
      <c r="AO81" s="1501"/>
      <c r="AP81" s="1501"/>
      <c r="AQ81" s="1501"/>
      <c r="AR81" s="1501"/>
      <c r="AS81" s="1502">
        <f t="shared" si="58"/>
        <v>3848</v>
      </c>
      <c r="AT81" s="1502"/>
      <c r="AU81" s="1502"/>
      <c r="AV81" s="1502"/>
      <c r="AW81" s="1502"/>
      <c r="AX81" s="1502"/>
      <c r="AY81" s="1502"/>
      <c r="AZ81" s="1502"/>
      <c r="BA81" s="1503"/>
      <c r="BB81" s="1503"/>
      <c r="BC81" s="1503">
        <f>I81/13</f>
        <v>296</v>
      </c>
      <c r="BD81" s="1503"/>
      <c r="BE81" s="1503"/>
      <c r="BF81" s="1503"/>
      <c r="BG81" s="1503"/>
      <c r="BH81" s="1503"/>
      <c r="BI81" s="1503"/>
      <c r="BJ81" s="1503"/>
      <c r="BK81" s="1503"/>
      <c r="BL81" s="1503"/>
      <c r="BM81" s="1503"/>
      <c r="BN81" s="1503"/>
      <c r="BO81" s="1503"/>
      <c r="BP81" s="1503"/>
      <c r="BQ81" s="1503"/>
      <c r="BR81" s="1503"/>
      <c r="BS81" s="1503"/>
      <c r="BT81" s="1503"/>
      <c r="BU81" s="1571"/>
      <c r="BV81" s="1571"/>
      <c r="BW81" s="1571"/>
      <c r="BZ81" s="1572"/>
      <c r="CA81" s="1572"/>
    </row>
    <row r="82" s="1421" customFormat="1" ht="36" hidden="1" customHeight="1" spans="1:81">
      <c r="A82" s="1482">
        <v>45355</v>
      </c>
      <c r="B82" s="1483" t="s">
        <v>483</v>
      </c>
      <c r="C82" s="1483" t="s">
        <v>251</v>
      </c>
      <c r="D82" s="1537">
        <v>4500125354</v>
      </c>
      <c r="E82" s="1486" t="s">
        <v>484</v>
      </c>
      <c r="F82" s="1489" t="s">
        <v>485</v>
      </c>
      <c r="G82" s="1487" t="s">
        <v>78</v>
      </c>
      <c r="H82" s="1488" t="s">
        <v>111</v>
      </c>
      <c r="I82" s="1506">
        <v>50</v>
      </c>
      <c r="J82" s="1487">
        <v>0</v>
      </c>
      <c r="K82" s="1487">
        <v>50</v>
      </c>
      <c r="L82" s="1489">
        <f t="shared" si="44"/>
        <v>1</v>
      </c>
      <c r="M82" s="1490">
        <v>45432</v>
      </c>
      <c r="N82" s="1542">
        <v>45433</v>
      </c>
      <c r="O82" s="1325"/>
      <c r="P82" s="1325" t="s">
        <v>106</v>
      </c>
      <c r="Q82" s="1325" t="s">
        <v>486</v>
      </c>
      <c r="R82" s="1325">
        <v>45391</v>
      </c>
      <c r="S82" s="1325" t="s">
        <v>136</v>
      </c>
      <c r="T82" s="1492" t="s">
        <v>487</v>
      </c>
      <c r="U82" s="1540" t="s">
        <v>488</v>
      </c>
      <c r="V82" s="1494" t="s">
        <v>489</v>
      </c>
      <c r="W82" s="1495">
        <v>1.54</v>
      </c>
      <c r="X82" s="1496">
        <f t="shared" si="59"/>
        <v>77</v>
      </c>
      <c r="Y82" s="1489" t="s">
        <v>490</v>
      </c>
      <c r="Z82" s="1532" t="s">
        <v>78</v>
      </c>
      <c r="AA82" s="1487" t="s">
        <v>108</v>
      </c>
      <c r="AB82" s="1497" t="s">
        <v>44</v>
      </c>
      <c r="AC82" s="1493">
        <v>50</v>
      </c>
      <c r="AD82" s="1498">
        <f t="shared" si="55"/>
        <v>0</v>
      </c>
      <c r="AE82" s="1498" t="s">
        <v>338</v>
      </c>
      <c r="AF82" s="1498"/>
      <c r="AG82" s="1498" t="s">
        <v>93</v>
      </c>
      <c r="AH82" s="1498">
        <f t="shared" si="56"/>
        <v>50</v>
      </c>
      <c r="AI82" s="1498"/>
      <c r="AJ82" s="1499">
        <f t="shared" si="57"/>
        <v>50</v>
      </c>
      <c r="AK82" s="1489"/>
      <c r="AL82" s="1500"/>
      <c r="AM82" s="1500"/>
      <c r="AN82" s="1500"/>
      <c r="AO82" s="1500"/>
      <c r="AP82" s="1501"/>
      <c r="AQ82" s="1501"/>
      <c r="AR82" s="1501"/>
      <c r="AS82" s="1502">
        <f t="shared" si="58"/>
        <v>50</v>
      </c>
      <c r="AT82" s="1502"/>
      <c r="AU82" s="1502"/>
      <c r="AV82" s="1502"/>
      <c r="AW82" s="1502"/>
      <c r="AX82" s="1502"/>
      <c r="AY82" s="1502"/>
      <c r="AZ82" s="1502"/>
      <c r="BA82" s="1503"/>
      <c r="BB82" s="1503"/>
      <c r="BC82" s="1503"/>
      <c r="BD82" s="1503"/>
      <c r="BE82" s="1503"/>
      <c r="BF82" s="1503">
        <f t="shared" si="60"/>
        <v>2</v>
      </c>
      <c r="BG82" s="1503"/>
      <c r="BH82" s="1503"/>
      <c r="BI82" s="1503"/>
      <c r="BJ82" s="1503"/>
      <c r="BK82" s="1503"/>
      <c r="BL82" s="1503"/>
      <c r="BM82" s="1503"/>
      <c r="BN82" s="1503"/>
      <c r="BO82" s="1503"/>
      <c r="BP82" s="1503"/>
      <c r="BQ82" s="1503"/>
      <c r="BR82" s="1503"/>
      <c r="BS82" s="1503"/>
      <c r="BT82" s="1503"/>
      <c r="BU82" s="1533"/>
      <c r="BV82" s="1533"/>
      <c r="BW82" s="1533"/>
      <c r="BX82" s="1533"/>
      <c r="BY82" s="1533"/>
      <c r="BZ82" s="1533"/>
      <c r="CA82" s="1533"/>
      <c r="CB82" s="1533"/>
      <c r="CC82" s="1533"/>
    </row>
    <row r="83" s="1421" customFormat="1" ht="36" hidden="1" customHeight="1" spans="1:81">
      <c r="A83" s="1482">
        <v>45355</v>
      </c>
      <c r="B83" s="1483" t="s">
        <v>483</v>
      </c>
      <c r="C83" s="1483" t="s">
        <v>251</v>
      </c>
      <c r="D83" s="1537">
        <v>4500125354</v>
      </c>
      <c r="E83" s="1486" t="s">
        <v>491</v>
      </c>
      <c r="F83" s="1489" t="s">
        <v>492</v>
      </c>
      <c r="G83" s="1487" t="s">
        <v>78</v>
      </c>
      <c r="H83" s="1488" t="s">
        <v>111</v>
      </c>
      <c r="I83" s="1506">
        <v>150</v>
      </c>
      <c r="J83" s="1487">
        <v>0</v>
      </c>
      <c r="K83" s="1487">
        <v>50</v>
      </c>
      <c r="L83" s="1489">
        <f t="shared" si="44"/>
        <v>3</v>
      </c>
      <c r="M83" s="1490">
        <v>45432</v>
      </c>
      <c r="N83" s="1542">
        <v>45433</v>
      </c>
      <c r="O83" s="1325"/>
      <c r="P83" s="1325" t="s">
        <v>106</v>
      </c>
      <c r="Q83" s="1325" t="s">
        <v>486</v>
      </c>
      <c r="R83" s="1325">
        <v>45391</v>
      </c>
      <c r="S83" s="1325" t="s">
        <v>136</v>
      </c>
      <c r="T83" s="1492" t="s">
        <v>487</v>
      </c>
      <c r="U83" s="1540" t="s">
        <v>488</v>
      </c>
      <c r="V83" s="1494" t="s">
        <v>489</v>
      </c>
      <c r="W83" s="1495">
        <v>1.54</v>
      </c>
      <c r="X83" s="1496">
        <f t="shared" si="59"/>
        <v>231</v>
      </c>
      <c r="Y83" s="1489" t="s">
        <v>490</v>
      </c>
      <c r="Z83" s="1532" t="s">
        <v>78</v>
      </c>
      <c r="AA83" s="1487" t="s">
        <v>108</v>
      </c>
      <c r="AB83" s="1497" t="s">
        <v>44</v>
      </c>
      <c r="AC83" s="1493">
        <v>150</v>
      </c>
      <c r="AD83" s="1498">
        <f t="shared" si="55"/>
        <v>0</v>
      </c>
      <c r="AE83" s="1498" t="s">
        <v>338</v>
      </c>
      <c r="AF83" s="1498"/>
      <c r="AG83" s="1498" t="s">
        <v>93</v>
      </c>
      <c r="AH83" s="1498">
        <f t="shared" si="56"/>
        <v>150</v>
      </c>
      <c r="AI83" s="1498"/>
      <c r="AJ83" s="1499">
        <f t="shared" si="57"/>
        <v>150</v>
      </c>
      <c r="AK83" s="1489"/>
      <c r="AL83" s="1500"/>
      <c r="AM83" s="1500"/>
      <c r="AN83" s="1500"/>
      <c r="AO83" s="1500"/>
      <c r="AP83" s="1501"/>
      <c r="AQ83" s="1501"/>
      <c r="AR83" s="1501"/>
      <c r="AS83" s="1502">
        <f t="shared" si="58"/>
        <v>150</v>
      </c>
      <c r="AT83" s="1502"/>
      <c r="AU83" s="1502"/>
      <c r="AV83" s="1502"/>
      <c r="AW83" s="1502"/>
      <c r="AX83" s="1502"/>
      <c r="AY83" s="1502"/>
      <c r="AZ83" s="1502"/>
      <c r="BA83" s="1503"/>
      <c r="BB83" s="1503"/>
      <c r="BC83" s="1503"/>
      <c r="BD83" s="1503"/>
      <c r="BE83" s="1503"/>
      <c r="BF83" s="1503">
        <f t="shared" si="60"/>
        <v>6</v>
      </c>
      <c r="BG83" s="1503"/>
      <c r="BH83" s="1503"/>
      <c r="BI83" s="1503"/>
      <c r="BJ83" s="1503"/>
      <c r="BK83" s="1503"/>
      <c r="BL83" s="1503"/>
      <c r="BM83" s="1503"/>
      <c r="BN83" s="1503"/>
      <c r="BO83" s="1503"/>
      <c r="BP83" s="1503"/>
      <c r="BQ83" s="1503"/>
      <c r="BR83" s="1503"/>
      <c r="BS83" s="1503"/>
      <c r="BT83" s="1503"/>
      <c r="BU83" s="1533"/>
      <c r="BV83" s="1533"/>
      <c r="BW83" s="1533"/>
      <c r="BX83" s="1533"/>
      <c r="BY83" s="1533"/>
      <c r="BZ83" s="1533"/>
      <c r="CA83" s="1533"/>
      <c r="CB83" s="1533"/>
      <c r="CC83" s="1533"/>
    </row>
    <row r="84" s="1421" customFormat="1" ht="36" hidden="1" customHeight="1" spans="1:81">
      <c r="A84" s="1482">
        <v>45355</v>
      </c>
      <c r="B84" s="1483" t="s">
        <v>483</v>
      </c>
      <c r="C84" s="1483" t="s">
        <v>251</v>
      </c>
      <c r="D84" s="1537">
        <v>4500125354</v>
      </c>
      <c r="E84" s="1545" t="s">
        <v>493</v>
      </c>
      <c r="F84" s="1489" t="s">
        <v>494</v>
      </c>
      <c r="G84" s="1487" t="s">
        <v>78</v>
      </c>
      <c r="H84" s="1488" t="s">
        <v>111</v>
      </c>
      <c r="I84" s="1506">
        <v>350</v>
      </c>
      <c r="J84" s="1487">
        <v>0</v>
      </c>
      <c r="K84" s="1487">
        <v>50</v>
      </c>
      <c r="L84" s="1489">
        <f t="shared" si="44"/>
        <v>7</v>
      </c>
      <c r="M84" s="1490">
        <v>45432</v>
      </c>
      <c r="N84" s="1542">
        <v>45433</v>
      </c>
      <c r="O84" s="1325"/>
      <c r="P84" s="1325" t="s">
        <v>106</v>
      </c>
      <c r="Q84" s="1325" t="s">
        <v>486</v>
      </c>
      <c r="R84" s="1325">
        <v>45391</v>
      </c>
      <c r="S84" s="1325" t="s">
        <v>136</v>
      </c>
      <c r="T84" s="1492" t="s">
        <v>487</v>
      </c>
      <c r="U84" s="1540" t="s">
        <v>488</v>
      </c>
      <c r="V84" s="1494" t="s">
        <v>489</v>
      </c>
      <c r="W84" s="1495">
        <v>1.54</v>
      </c>
      <c r="X84" s="1496">
        <f t="shared" si="59"/>
        <v>539</v>
      </c>
      <c r="Y84" s="1489" t="s">
        <v>490</v>
      </c>
      <c r="Z84" s="1532" t="s">
        <v>78</v>
      </c>
      <c r="AA84" s="1487" t="s">
        <v>108</v>
      </c>
      <c r="AB84" s="1497" t="s">
        <v>44</v>
      </c>
      <c r="AC84" s="1493">
        <v>350</v>
      </c>
      <c r="AD84" s="1498">
        <f t="shared" si="55"/>
        <v>0</v>
      </c>
      <c r="AE84" s="1498" t="s">
        <v>338</v>
      </c>
      <c r="AF84" s="1498"/>
      <c r="AG84" s="1498" t="s">
        <v>93</v>
      </c>
      <c r="AH84" s="1498">
        <f t="shared" si="56"/>
        <v>350</v>
      </c>
      <c r="AI84" s="1498"/>
      <c r="AJ84" s="1499">
        <f t="shared" si="57"/>
        <v>350</v>
      </c>
      <c r="AK84" s="1489"/>
      <c r="AL84" s="1500"/>
      <c r="AM84" s="1500"/>
      <c r="AN84" s="1500"/>
      <c r="AO84" s="1500"/>
      <c r="AP84" s="1501"/>
      <c r="AQ84" s="1501"/>
      <c r="AR84" s="1501"/>
      <c r="AS84" s="1502">
        <f t="shared" si="58"/>
        <v>350</v>
      </c>
      <c r="AT84" s="1502"/>
      <c r="AU84" s="1502"/>
      <c r="AV84" s="1502"/>
      <c r="AW84" s="1502"/>
      <c r="AX84" s="1502"/>
      <c r="AY84" s="1502"/>
      <c r="AZ84" s="1502"/>
      <c r="BA84" s="1503"/>
      <c r="BB84" s="1503"/>
      <c r="BC84" s="1503"/>
      <c r="BD84" s="1503"/>
      <c r="BE84" s="1503"/>
      <c r="BF84" s="1503">
        <f t="shared" si="60"/>
        <v>14</v>
      </c>
      <c r="BG84" s="1503"/>
      <c r="BH84" s="1503"/>
      <c r="BI84" s="1503"/>
      <c r="BJ84" s="1503"/>
      <c r="BK84" s="1503"/>
      <c r="BL84" s="1503"/>
      <c r="BM84" s="1503"/>
      <c r="BN84" s="1503"/>
      <c r="BO84" s="1503"/>
      <c r="BP84" s="1503"/>
      <c r="BQ84" s="1503"/>
      <c r="BR84" s="1503"/>
      <c r="BS84" s="1503"/>
      <c r="BT84" s="1503"/>
      <c r="BU84" s="309"/>
      <c r="BV84" s="309"/>
      <c r="BW84" s="309"/>
      <c r="BX84" s="309"/>
      <c r="BY84" s="309"/>
      <c r="BZ84" s="309"/>
      <c r="CA84" s="309"/>
      <c r="CB84" s="309"/>
      <c r="CC84" s="309"/>
    </row>
    <row r="85" s="309" customFormat="1" ht="36" hidden="1" customHeight="1" spans="1:81">
      <c r="A85" s="1482">
        <v>45355</v>
      </c>
      <c r="B85" s="1483" t="s">
        <v>483</v>
      </c>
      <c r="C85" s="1483" t="s">
        <v>251</v>
      </c>
      <c r="D85" s="1537">
        <v>4500125354</v>
      </c>
      <c r="E85" s="1573" t="s">
        <v>495</v>
      </c>
      <c r="F85" s="1489" t="s">
        <v>496</v>
      </c>
      <c r="G85" s="1487" t="s">
        <v>78</v>
      </c>
      <c r="H85" s="1488" t="s">
        <v>111</v>
      </c>
      <c r="I85" s="1506">
        <v>300</v>
      </c>
      <c r="J85" s="1487">
        <v>0</v>
      </c>
      <c r="K85" s="1487">
        <v>50</v>
      </c>
      <c r="L85" s="1489">
        <f t="shared" si="44"/>
        <v>6</v>
      </c>
      <c r="M85" s="1490">
        <v>45432</v>
      </c>
      <c r="N85" s="1542">
        <v>45433</v>
      </c>
      <c r="O85" s="1325"/>
      <c r="P85" s="1325" t="s">
        <v>106</v>
      </c>
      <c r="Q85" s="1325" t="s">
        <v>486</v>
      </c>
      <c r="R85" s="1325">
        <v>45404</v>
      </c>
      <c r="S85" s="1325" t="s">
        <v>136</v>
      </c>
      <c r="T85" s="1492" t="s">
        <v>487</v>
      </c>
      <c r="U85" s="1540" t="s">
        <v>488</v>
      </c>
      <c r="V85" s="1494" t="s">
        <v>489</v>
      </c>
      <c r="W85" s="1495">
        <v>1.54</v>
      </c>
      <c r="X85" s="1496">
        <f t="shared" si="59"/>
        <v>462</v>
      </c>
      <c r="Y85" s="1489" t="s">
        <v>490</v>
      </c>
      <c r="Z85" s="1532" t="s">
        <v>78</v>
      </c>
      <c r="AA85" s="1487" t="s">
        <v>108</v>
      </c>
      <c r="AB85" s="1497" t="s">
        <v>44</v>
      </c>
      <c r="AC85" s="1493">
        <v>300</v>
      </c>
      <c r="AD85" s="1498">
        <f t="shared" si="55"/>
        <v>0</v>
      </c>
      <c r="AE85" s="1498" t="s">
        <v>338</v>
      </c>
      <c r="AF85" s="1498"/>
      <c r="AG85" s="1498" t="s">
        <v>93</v>
      </c>
      <c r="AH85" s="1498">
        <f t="shared" si="56"/>
        <v>300</v>
      </c>
      <c r="AI85" s="1498"/>
      <c r="AJ85" s="1499">
        <f t="shared" si="57"/>
        <v>300</v>
      </c>
      <c r="AK85" s="1489"/>
      <c r="AL85" s="1500"/>
      <c r="AM85" s="1500"/>
      <c r="AN85" s="1500"/>
      <c r="AO85" s="1500"/>
      <c r="AP85" s="1501"/>
      <c r="AQ85" s="1501"/>
      <c r="AR85" s="1501"/>
      <c r="AS85" s="1502">
        <f t="shared" si="58"/>
        <v>300</v>
      </c>
      <c r="AT85" s="1502"/>
      <c r="AU85" s="1502"/>
      <c r="AV85" s="1502"/>
      <c r="AW85" s="1502"/>
      <c r="AX85" s="1502"/>
      <c r="AY85" s="1502"/>
      <c r="AZ85" s="1502"/>
      <c r="BA85" s="1503"/>
      <c r="BB85" s="1503"/>
      <c r="BC85" s="1503"/>
      <c r="BD85" s="1503"/>
      <c r="BE85" s="1503"/>
      <c r="BF85" s="1503">
        <f t="shared" si="60"/>
        <v>12</v>
      </c>
      <c r="BG85" s="1503"/>
      <c r="BH85" s="1503"/>
      <c r="BI85" s="1503"/>
      <c r="BJ85" s="1503"/>
      <c r="BK85" s="1503"/>
      <c r="BL85" s="1503"/>
      <c r="BM85" s="1503"/>
      <c r="BN85" s="1503"/>
      <c r="BO85" s="1503"/>
      <c r="BP85" s="1503"/>
      <c r="BQ85" s="1503"/>
      <c r="BR85" s="1503"/>
      <c r="BS85" s="1503"/>
      <c r="BT85" s="1503"/>
      <c r="BU85" s="1534"/>
      <c r="BV85" s="1534"/>
      <c r="BW85" s="1534"/>
      <c r="BX85" s="1534"/>
      <c r="BY85" s="1534"/>
      <c r="BZ85" s="1534"/>
      <c r="CA85" s="1534"/>
      <c r="CB85" s="1534"/>
      <c r="CC85" s="1534"/>
    </row>
    <row r="86" s="309" customFormat="1" ht="36" hidden="1" customHeight="1" spans="1:81">
      <c r="A86" s="1482">
        <v>45391</v>
      </c>
      <c r="B86" s="1483" t="s">
        <v>343</v>
      </c>
      <c r="C86" s="1483" t="s">
        <v>251</v>
      </c>
      <c r="D86" s="1554">
        <v>4500129386</v>
      </c>
      <c r="E86" s="1828" t="s">
        <v>497</v>
      </c>
      <c r="F86" s="1555" t="s">
        <v>498</v>
      </c>
      <c r="G86" s="1547" t="s">
        <v>499</v>
      </c>
      <c r="H86" s="1488" t="s">
        <v>79</v>
      </c>
      <c r="I86" s="1506">
        <v>9672</v>
      </c>
      <c r="J86" s="1487">
        <v>0</v>
      </c>
      <c r="K86" s="1547">
        <v>12</v>
      </c>
      <c r="L86" s="1489">
        <f t="shared" si="44"/>
        <v>806</v>
      </c>
      <c r="M86" s="1490">
        <v>45434</v>
      </c>
      <c r="N86" s="1490">
        <v>45434</v>
      </c>
      <c r="O86" s="1536" t="s">
        <v>500</v>
      </c>
      <c r="P86" s="1325" t="s">
        <v>106</v>
      </c>
      <c r="Q86" s="1325" t="s">
        <v>501</v>
      </c>
      <c r="R86" s="1325">
        <v>45399</v>
      </c>
      <c r="S86" s="1325" t="s">
        <v>136</v>
      </c>
      <c r="T86" s="1492" t="s">
        <v>349</v>
      </c>
      <c r="U86" s="1493" t="s">
        <v>502</v>
      </c>
      <c r="V86" s="1541" t="s">
        <v>351</v>
      </c>
      <c r="W86" s="1495">
        <v>1.55</v>
      </c>
      <c r="X86" s="1496">
        <f t="shared" si="59"/>
        <v>14991.6</v>
      </c>
      <c r="Y86" s="1489" t="s">
        <v>503</v>
      </c>
      <c r="Z86" s="1547" t="s">
        <v>499</v>
      </c>
      <c r="AA86" s="1566" t="s">
        <v>108</v>
      </c>
      <c r="AB86" s="1497" t="s">
        <v>44</v>
      </c>
      <c r="AC86" s="1498">
        <v>9672</v>
      </c>
      <c r="AD86" s="1498">
        <f t="shared" si="55"/>
        <v>0</v>
      </c>
      <c r="AE86" s="1498" t="s">
        <v>141</v>
      </c>
      <c r="AF86" s="1498"/>
      <c r="AG86" s="1498"/>
      <c r="AH86" s="1498">
        <f t="shared" si="56"/>
        <v>9672</v>
      </c>
      <c r="AI86" s="1498"/>
      <c r="AJ86" s="1499">
        <f t="shared" si="57"/>
        <v>9672</v>
      </c>
      <c r="AK86" s="1502"/>
      <c r="AL86" s="1502"/>
      <c r="AM86" s="1502"/>
      <c r="AN86" s="1502"/>
      <c r="AO86" s="1502"/>
      <c r="AP86" s="1502"/>
      <c r="AQ86" s="1502"/>
      <c r="AR86" s="1502"/>
      <c r="AS86" s="1502"/>
      <c r="AT86" s="1502"/>
      <c r="AU86" s="1502"/>
      <c r="AV86" s="1502">
        <f t="shared" ref="AV86:AV88" si="61">I86</f>
        <v>9672</v>
      </c>
      <c r="AW86" s="1502"/>
      <c r="AX86" s="1502"/>
      <c r="AY86" s="1502">
        <f t="shared" ref="AY86:AY88" si="62">I86/12</f>
        <v>806</v>
      </c>
      <c r="AZ86" s="1502"/>
      <c r="BA86" s="1503"/>
      <c r="BB86" s="1503"/>
      <c r="BC86" s="1503"/>
      <c r="BD86" s="1503"/>
      <c r="BE86" s="1503"/>
      <c r="BF86" s="1503"/>
      <c r="BG86" s="1503"/>
      <c r="BH86" s="1503"/>
      <c r="BI86" s="1503"/>
      <c r="BJ86" s="1503"/>
      <c r="BK86" s="1503"/>
      <c r="BL86" s="1503"/>
      <c r="BM86" s="1503"/>
      <c r="BN86" s="1503"/>
      <c r="BO86" s="1503"/>
      <c r="BP86" s="1503"/>
      <c r="BQ86" s="1503"/>
      <c r="BR86" s="1503"/>
      <c r="BS86" s="1503"/>
      <c r="BT86" s="1503"/>
      <c r="BU86" s="1567" t="s">
        <v>504</v>
      </c>
      <c r="BV86" s="1567"/>
      <c r="BW86" s="309">
        <v>0</v>
      </c>
      <c r="BX86" s="1533"/>
      <c r="BZ86" s="1568"/>
      <c r="CA86" s="1568"/>
      <c r="CB86" s="1533"/>
      <c r="CC86" s="1533"/>
    </row>
    <row r="87" s="309" customFormat="1" ht="36" hidden="1" customHeight="1" spans="1:81">
      <c r="A87" s="1482">
        <v>45391</v>
      </c>
      <c r="B87" s="1483" t="s">
        <v>343</v>
      </c>
      <c r="C87" s="1483" t="s">
        <v>251</v>
      </c>
      <c r="D87" s="1554">
        <v>4500129387</v>
      </c>
      <c r="E87" s="1828" t="s">
        <v>505</v>
      </c>
      <c r="F87" s="1555" t="s">
        <v>506</v>
      </c>
      <c r="G87" s="1547" t="s">
        <v>499</v>
      </c>
      <c r="H87" s="1488" t="s">
        <v>79</v>
      </c>
      <c r="I87" s="1506">
        <v>11328</v>
      </c>
      <c r="J87" s="1487">
        <v>0</v>
      </c>
      <c r="K87" s="1547">
        <v>12</v>
      </c>
      <c r="L87" s="1489">
        <f t="shared" si="44"/>
        <v>944</v>
      </c>
      <c r="M87" s="1490">
        <v>45434</v>
      </c>
      <c r="N87" s="1490">
        <v>45430</v>
      </c>
      <c r="O87" s="1536" t="s">
        <v>500</v>
      </c>
      <c r="P87" s="1325" t="s">
        <v>106</v>
      </c>
      <c r="Q87" s="1325" t="s">
        <v>439</v>
      </c>
      <c r="R87" s="1325">
        <v>45399</v>
      </c>
      <c r="S87" s="1325" t="s">
        <v>136</v>
      </c>
      <c r="T87" s="1492" t="s">
        <v>349</v>
      </c>
      <c r="U87" s="1493" t="s">
        <v>502</v>
      </c>
      <c r="V87" s="1541" t="s">
        <v>351</v>
      </c>
      <c r="W87" s="1495">
        <v>1.55</v>
      </c>
      <c r="X87" s="1496">
        <f t="shared" si="59"/>
        <v>17558.4</v>
      </c>
      <c r="Y87" s="1489" t="s">
        <v>507</v>
      </c>
      <c r="Z87" s="1547" t="s">
        <v>499</v>
      </c>
      <c r="AA87" s="1566" t="s">
        <v>108</v>
      </c>
      <c r="AB87" s="1497" t="s">
        <v>44</v>
      </c>
      <c r="AC87" s="1498">
        <v>11328</v>
      </c>
      <c r="AD87" s="1498">
        <f t="shared" si="55"/>
        <v>0</v>
      </c>
      <c r="AE87" s="1498" t="s">
        <v>141</v>
      </c>
      <c r="AF87" s="1498"/>
      <c r="AG87" s="1498"/>
      <c r="AH87" s="1498">
        <f t="shared" si="56"/>
        <v>11328</v>
      </c>
      <c r="AI87" s="1498"/>
      <c r="AJ87" s="1499">
        <f t="shared" si="57"/>
        <v>11328</v>
      </c>
      <c r="AK87" s="1502"/>
      <c r="AL87" s="1502"/>
      <c r="AM87" s="1502"/>
      <c r="AN87" s="1502"/>
      <c r="AO87" s="1502"/>
      <c r="AP87" s="1502"/>
      <c r="AQ87" s="1502"/>
      <c r="AR87" s="1502"/>
      <c r="AS87" s="1502"/>
      <c r="AT87" s="1502"/>
      <c r="AU87" s="1502"/>
      <c r="AV87" s="1502">
        <f t="shared" si="61"/>
        <v>11328</v>
      </c>
      <c r="AW87" s="1502"/>
      <c r="AX87" s="1502"/>
      <c r="AY87" s="1502">
        <f t="shared" si="62"/>
        <v>944</v>
      </c>
      <c r="AZ87" s="1502"/>
      <c r="BA87" s="1503"/>
      <c r="BB87" s="1503"/>
      <c r="BC87" s="1503"/>
      <c r="BD87" s="1503"/>
      <c r="BE87" s="1503"/>
      <c r="BF87" s="1503"/>
      <c r="BG87" s="1503"/>
      <c r="BH87" s="1503"/>
      <c r="BI87" s="1503"/>
      <c r="BJ87" s="1503"/>
      <c r="BK87" s="1503"/>
      <c r="BL87" s="1503"/>
      <c r="BM87" s="1503"/>
      <c r="BN87" s="1503"/>
      <c r="BO87" s="1503"/>
      <c r="BP87" s="1503"/>
      <c r="BQ87" s="1503"/>
      <c r="BR87" s="1503"/>
      <c r="BS87" s="1503"/>
      <c r="BT87" s="1503"/>
      <c r="BU87" s="1567" t="s">
        <v>504</v>
      </c>
      <c r="BV87" s="1567"/>
      <c r="BW87" s="309">
        <v>0</v>
      </c>
      <c r="BX87" s="1533"/>
      <c r="BY87" s="1533"/>
      <c r="BZ87" s="1568"/>
      <c r="CA87" s="1568"/>
      <c r="CB87" s="1533"/>
      <c r="CC87" s="1533"/>
    </row>
    <row r="88" s="309" customFormat="1" ht="36" hidden="1" customHeight="1" spans="1:81">
      <c r="A88" s="1482">
        <v>45391</v>
      </c>
      <c r="B88" s="1483" t="s">
        <v>343</v>
      </c>
      <c r="C88" s="1483" t="s">
        <v>251</v>
      </c>
      <c r="D88" s="1537">
        <v>4500129397</v>
      </c>
      <c r="E88" s="1828" t="s">
        <v>508</v>
      </c>
      <c r="F88" s="1489" t="s">
        <v>509</v>
      </c>
      <c r="G88" s="1547" t="s">
        <v>346</v>
      </c>
      <c r="H88" s="1488" t="s">
        <v>79</v>
      </c>
      <c r="I88" s="1506">
        <v>1152</v>
      </c>
      <c r="J88" s="1487">
        <v>0</v>
      </c>
      <c r="K88" s="1487">
        <v>1152</v>
      </c>
      <c r="L88" s="1489">
        <f t="shared" si="44"/>
        <v>1</v>
      </c>
      <c r="M88" s="1490">
        <v>45434</v>
      </c>
      <c r="N88" s="1490">
        <v>45430</v>
      </c>
      <c r="O88" s="1536" t="s">
        <v>500</v>
      </c>
      <c r="P88" s="1325" t="s">
        <v>106</v>
      </c>
      <c r="Q88" s="1325" t="s">
        <v>510</v>
      </c>
      <c r="R88" s="1325">
        <v>45399</v>
      </c>
      <c r="S88" s="1325" t="s">
        <v>136</v>
      </c>
      <c r="T88" s="1492" t="s">
        <v>349</v>
      </c>
      <c r="U88" s="1493" t="s">
        <v>369</v>
      </c>
      <c r="V88" s="1494" t="s">
        <v>351</v>
      </c>
      <c r="W88" s="1495">
        <v>1749.5232</v>
      </c>
      <c r="X88" s="1496">
        <f>W88*L88</f>
        <v>1749.5232</v>
      </c>
      <c r="Y88" s="1489" t="s">
        <v>511</v>
      </c>
      <c r="Z88" s="1532" t="s">
        <v>346</v>
      </c>
      <c r="AA88" s="1566" t="s">
        <v>108</v>
      </c>
      <c r="AB88" s="1497" t="s">
        <v>44</v>
      </c>
      <c r="AC88" s="1498">
        <v>1152</v>
      </c>
      <c r="AD88" s="1498">
        <f t="shared" si="55"/>
        <v>0</v>
      </c>
      <c r="AE88" s="1498" t="s">
        <v>141</v>
      </c>
      <c r="AF88" s="1498"/>
      <c r="AG88" s="1498"/>
      <c r="AH88" s="1498">
        <f t="shared" si="56"/>
        <v>1152</v>
      </c>
      <c r="AI88" s="1498"/>
      <c r="AJ88" s="1499">
        <f>AH88</f>
        <v>1152</v>
      </c>
      <c r="AK88" s="1502"/>
      <c r="AL88" s="1502"/>
      <c r="AM88" s="1502"/>
      <c r="AN88" s="1502"/>
      <c r="AO88" s="1502"/>
      <c r="AP88" s="1502"/>
      <c r="AQ88" s="1502"/>
      <c r="AR88" s="1502"/>
      <c r="AS88" s="1502"/>
      <c r="AT88" s="1502"/>
      <c r="AU88" s="1502"/>
      <c r="AV88" s="1502">
        <f t="shared" si="61"/>
        <v>1152</v>
      </c>
      <c r="AW88" s="1502"/>
      <c r="AX88" s="1502"/>
      <c r="AY88" s="1502">
        <f t="shared" si="62"/>
        <v>96</v>
      </c>
      <c r="AZ88" s="1502"/>
      <c r="BA88" s="1503"/>
      <c r="BB88" s="1503"/>
      <c r="BC88" s="1503"/>
      <c r="BD88" s="1503"/>
      <c r="BE88" s="1503"/>
      <c r="BF88" s="1503"/>
      <c r="BG88" s="1503"/>
      <c r="BH88" s="1503"/>
      <c r="BI88" s="1503"/>
      <c r="BJ88" s="1503"/>
      <c r="BK88" s="1503"/>
      <c r="BL88" s="1503"/>
      <c r="BM88" s="1503"/>
      <c r="BN88" s="1503"/>
      <c r="BO88" s="1503"/>
      <c r="BP88" s="1503"/>
      <c r="BQ88" s="1503"/>
      <c r="BR88" s="1503"/>
      <c r="BS88" s="1503"/>
      <c r="BT88" s="1503"/>
      <c r="BU88" s="309" t="s">
        <v>353</v>
      </c>
      <c r="BV88" s="1567"/>
      <c r="BW88" s="309">
        <v>0</v>
      </c>
      <c r="BX88" s="1533"/>
      <c r="BY88" s="1553"/>
      <c r="BZ88" s="1568"/>
      <c r="CA88" s="1568"/>
      <c r="CB88" s="1533"/>
      <c r="CC88" s="1533"/>
    </row>
    <row r="89" s="309" customFormat="1" ht="36" hidden="1" customHeight="1" spans="1:81">
      <c r="A89" s="1482">
        <v>45371</v>
      </c>
      <c r="B89" s="1546" t="s">
        <v>512</v>
      </c>
      <c r="C89" s="1483" t="s">
        <v>513</v>
      </c>
      <c r="D89" s="1530">
        <v>4500127515</v>
      </c>
      <c r="E89" s="1485" t="s">
        <v>514</v>
      </c>
      <c r="F89" s="1531" t="s">
        <v>515</v>
      </c>
      <c r="G89" s="1487" t="s">
        <v>109</v>
      </c>
      <c r="H89" s="1488" t="s">
        <v>79</v>
      </c>
      <c r="I89" s="1506">
        <v>1300</v>
      </c>
      <c r="J89" s="1487">
        <v>0</v>
      </c>
      <c r="K89" s="1487">
        <v>52</v>
      </c>
      <c r="L89" s="1489">
        <f t="shared" si="44"/>
        <v>25</v>
      </c>
      <c r="M89" s="1490">
        <v>45432</v>
      </c>
      <c r="N89" s="1542">
        <v>45433</v>
      </c>
      <c r="O89" s="1325"/>
      <c r="P89" s="1325" t="s">
        <v>106</v>
      </c>
      <c r="Q89" s="1325" t="s">
        <v>516</v>
      </c>
      <c r="R89" s="1325">
        <v>45372</v>
      </c>
      <c r="S89" s="1325" t="s">
        <v>82</v>
      </c>
      <c r="T89" s="1492" t="s">
        <v>517</v>
      </c>
      <c r="U89" s="1540" t="s">
        <v>518</v>
      </c>
      <c r="V89" s="1541" t="s">
        <v>468</v>
      </c>
      <c r="W89" s="1495">
        <v>1.69</v>
      </c>
      <c r="X89" s="1496">
        <f t="shared" ref="X89:X95" si="63">W89*I89</f>
        <v>2197</v>
      </c>
      <c r="Y89" s="1489" t="s">
        <v>519</v>
      </c>
      <c r="Z89" s="1532" t="s">
        <v>109</v>
      </c>
      <c r="AA89" s="1566" t="s">
        <v>108</v>
      </c>
      <c r="AB89" s="1497" t="s">
        <v>44</v>
      </c>
      <c r="AC89" s="1498">
        <v>1300</v>
      </c>
      <c r="AD89" s="1498">
        <f t="shared" si="55"/>
        <v>0</v>
      </c>
      <c r="AE89" s="1498" t="s">
        <v>157</v>
      </c>
      <c r="AF89" s="1498"/>
      <c r="AG89" s="1498" t="s">
        <v>93</v>
      </c>
      <c r="AH89" s="1498">
        <f t="shared" si="56"/>
        <v>1300</v>
      </c>
      <c r="AI89" s="1498"/>
      <c r="AJ89" s="1499">
        <f t="shared" ref="AJ89:AJ95" si="64">I89</f>
        <v>1300</v>
      </c>
      <c r="AK89" s="1502"/>
      <c r="AL89" s="1501"/>
      <c r="AM89" s="1501"/>
      <c r="AN89" s="1501"/>
      <c r="AO89" s="1501"/>
      <c r="AP89" s="1501"/>
      <c r="AQ89" s="1501"/>
      <c r="AR89" s="1501"/>
      <c r="AS89" s="1502">
        <f t="shared" ref="AS89:AS94" si="65">I89</f>
        <v>1300</v>
      </c>
      <c r="AT89" s="1502"/>
      <c r="AU89" s="1502"/>
      <c r="AV89" s="1502"/>
      <c r="AW89" s="1502"/>
      <c r="AX89" s="1502"/>
      <c r="AY89" s="1502"/>
      <c r="AZ89" s="1502"/>
      <c r="BA89" s="1503"/>
      <c r="BB89" s="1503"/>
      <c r="BC89" s="1503">
        <f>I89/13</f>
        <v>100</v>
      </c>
      <c r="BD89" s="1503"/>
      <c r="BE89" s="1503"/>
      <c r="BF89" s="1503"/>
      <c r="BG89" s="1503"/>
      <c r="BH89" s="1503"/>
      <c r="BI89" s="1503"/>
      <c r="BJ89" s="1503"/>
      <c r="BK89" s="1503"/>
      <c r="BL89" s="1503"/>
      <c r="BM89" s="1503"/>
      <c r="BN89" s="1503"/>
      <c r="BO89" s="1503"/>
      <c r="BP89" s="1503"/>
      <c r="BQ89" s="1503"/>
      <c r="BR89" s="1503"/>
      <c r="BS89" s="1503"/>
      <c r="BT89" s="1503"/>
      <c r="BU89" s="1567"/>
      <c r="BV89" s="1567"/>
      <c r="BW89" s="1567"/>
      <c r="BX89" s="1533"/>
      <c r="BY89" s="1534"/>
      <c r="BZ89" s="1568"/>
      <c r="CA89" s="1568"/>
      <c r="CB89" s="1533"/>
      <c r="CC89" s="1533"/>
    </row>
    <row r="90" s="309" customFormat="1" ht="36" hidden="1" customHeight="1" spans="1:81">
      <c r="A90" s="1482">
        <v>45371</v>
      </c>
      <c r="B90" s="1546" t="s">
        <v>512</v>
      </c>
      <c r="C90" s="1483" t="s">
        <v>513</v>
      </c>
      <c r="D90" s="1530">
        <v>4500127515</v>
      </c>
      <c r="E90" s="1485" t="s">
        <v>520</v>
      </c>
      <c r="F90" s="1531" t="s">
        <v>521</v>
      </c>
      <c r="G90" s="1487" t="s">
        <v>109</v>
      </c>
      <c r="H90" s="1488" t="s">
        <v>79</v>
      </c>
      <c r="I90" s="1506">
        <v>1820</v>
      </c>
      <c r="J90" s="1487">
        <v>0</v>
      </c>
      <c r="K90" s="1487">
        <v>52</v>
      </c>
      <c r="L90" s="1489">
        <f t="shared" si="44"/>
        <v>35</v>
      </c>
      <c r="M90" s="1490">
        <v>45432</v>
      </c>
      <c r="N90" s="1542">
        <v>45433</v>
      </c>
      <c r="O90" s="1325"/>
      <c r="P90" s="1325" t="s">
        <v>106</v>
      </c>
      <c r="Q90" s="1325" t="s">
        <v>516</v>
      </c>
      <c r="R90" s="1325">
        <v>45372</v>
      </c>
      <c r="S90" s="1325" t="s">
        <v>82</v>
      </c>
      <c r="T90" s="1492" t="s">
        <v>517</v>
      </c>
      <c r="U90" s="1540" t="s">
        <v>518</v>
      </c>
      <c r="V90" s="1541" t="s">
        <v>468</v>
      </c>
      <c r="W90" s="1495">
        <v>1.69</v>
      </c>
      <c r="X90" s="1496">
        <f t="shared" si="63"/>
        <v>3075.8</v>
      </c>
      <c r="Y90" s="1489" t="s">
        <v>522</v>
      </c>
      <c r="Z90" s="1532" t="s">
        <v>109</v>
      </c>
      <c r="AA90" s="1566" t="s">
        <v>108</v>
      </c>
      <c r="AB90" s="1497" t="s">
        <v>44</v>
      </c>
      <c r="AC90" s="1498">
        <v>1820</v>
      </c>
      <c r="AD90" s="1498">
        <f t="shared" si="55"/>
        <v>0</v>
      </c>
      <c r="AE90" s="1498" t="s">
        <v>338</v>
      </c>
      <c r="AF90" s="1498"/>
      <c r="AG90" s="1498" t="s">
        <v>93</v>
      </c>
      <c r="AH90" s="1498">
        <f t="shared" si="56"/>
        <v>1820</v>
      </c>
      <c r="AI90" s="1498"/>
      <c r="AJ90" s="1499">
        <f t="shared" si="64"/>
        <v>1820</v>
      </c>
      <c r="AK90" s="1502"/>
      <c r="AL90" s="1501"/>
      <c r="AM90" s="1501"/>
      <c r="AN90" s="1501"/>
      <c r="AO90" s="1501"/>
      <c r="AP90" s="1501"/>
      <c r="AQ90" s="1501"/>
      <c r="AR90" s="1501"/>
      <c r="AS90" s="1502">
        <f t="shared" si="65"/>
        <v>1820</v>
      </c>
      <c r="AT90" s="1502"/>
      <c r="AU90" s="1502"/>
      <c r="AV90" s="1502"/>
      <c r="AW90" s="1502"/>
      <c r="AX90" s="1502"/>
      <c r="AY90" s="1502"/>
      <c r="AZ90" s="1502"/>
      <c r="BA90" s="1503"/>
      <c r="BB90" s="1503"/>
      <c r="BC90" s="1503">
        <f>I90/13</f>
        <v>140</v>
      </c>
      <c r="BD90" s="1503"/>
      <c r="BE90" s="1503"/>
      <c r="BF90" s="1503"/>
      <c r="BG90" s="1503"/>
      <c r="BH90" s="1503"/>
      <c r="BI90" s="1503"/>
      <c r="BJ90" s="1503"/>
      <c r="BK90" s="1503"/>
      <c r="BL90" s="1503"/>
      <c r="BM90" s="1503"/>
      <c r="BN90" s="1503"/>
      <c r="BO90" s="1503"/>
      <c r="BP90" s="1503"/>
      <c r="BQ90" s="1503"/>
      <c r="BR90" s="1503"/>
      <c r="BS90" s="1503"/>
      <c r="BT90" s="1503"/>
      <c r="BU90" s="1567"/>
      <c r="BV90" s="1567"/>
      <c r="BW90" s="1567"/>
      <c r="BX90" s="1533"/>
      <c r="BY90" s="1534"/>
      <c r="BZ90" s="1568"/>
      <c r="CA90" s="1568"/>
      <c r="CB90" s="1533"/>
      <c r="CC90" s="1533"/>
    </row>
    <row r="91" s="309" customFormat="1" ht="36" hidden="1" customHeight="1" spans="1:81">
      <c r="A91" s="1574">
        <v>45418</v>
      </c>
      <c r="B91" s="1575" t="s">
        <v>74</v>
      </c>
      <c r="C91" s="1576" t="s">
        <v>75</v>
      </c>
      <c r="D91" s="1577" t="s">
        <v>523</v>
      </c>
      <c r="E91" s="1559"/>
      <c r="F91" s="1484"/>
      <c r="G91" s="1487" t="s">
        <v>89</v>
      </c>
      <c r="H91" s="1488" t="s">
        <v>79</v>
      </c>
      <c r="I91" s="1506">
        <v>800</v>
      </c>
      <c r="J91" s="1487">
        <v>0</v>
      </c>
      <c r="K91" s="1487">
        <v>24</v>
      </c>
      <c r="L91" s="1489">
        <f t="shared" si="44"/>
        <v>33.3333333333333</v>
      </c>
      <c r="M91" s="1490">
        <v>45432</v>
      </c>
      <c r="N91" s="1542">
        <v>45433</v>
      </c>
      <c r="O91" s="1325"/>
      <c r="P91" s="1325" t="s">
        <v>106</v>
      </c>
      <c r="Q91" s="1325"/>
      <c r="R91" s="1325"/>
      <c r="S91" s="1325"/>
      <c r="T91" s="1492"/>
      <c r="U91" s="1493" t="s">
        <v>524</v>
      </c>
      <c r="V91" s="1494"/>
      <c r="W91" s="1495"/>
      <c r="X91" s="1496"/>
      <c r="Y91" s="1489" t="s">
        <v>525</v>
      </c>
      <c r="Z91" s="1532" t="s">
        <v>89</v>
      </c>
      <c r="AA91" s="1566" t="s">
        <v>108</v>
      </c>
      <c r="AB91" s="1497" t="s">
        <v>44</v>
      </c>
      <c r="AC91" s="1498">
        <v>800</v>
      </c>
      <c r="AD91" s="1498">
        <f t="shared" si="55"/>
        <v>0</v>
      </c>
      <c r="AE91" s="1498"/>
      <c r="AF91" s="1498"/>
      <c r="AG91" s="1498"/>
      <c r="AH91" s="1498">
        <f t="shared" si="56"/>
        <v>800</v>
      </c>
      <c r="AI91" s="1498"/>
      <c r="AJ91" s="1499">
        <f t="shared" si="64"/>
        <v>800</v>
      </c>
      <c r="AK91" s="1499"/>
      <c r="AL91" s="1578"/>
      <c r="AM91" s="1578"/>
      <c r="AN91" s="1578"/>
      <c r="AO91" s="1578"/>
      <c r="AP91" s="1578"/>
      <c r="AQ91" s="1578"/>
      <c r="AR91" s="1578"/>
      <c r="AS91" s="1502">
        <f t="shared" si="65"/>
        <v>800</v>
      </c>
      <c r="AT91" s="1502"/>
      <c r="AU91" s="1502"/>
      <c r="AV91" s="1502"/>
      <c r="AW91" s="1502"/>
      <c r="AX91" s="1502"/>
      <c r="AY91" s="1502"/>
      <c r="AZ91" s="1502"/>
      <c r="BA91" s="1503"/>
      <c r="BB91" s="1503"/>
      <c r="BC91" s="1503"/>
      <c r="BD91" s="1503"/>
      <c r="BE91" s="1503"/>
      <c r="BF91" s="1503"/>
      <c r="BG91" s="1503"/>
      <c r="BH91" s="1503"/>
      <c r="BI91" s="1503"/>
      <c r="BJ91" s="1503"/>
      <c r="BK91" s="1503"/>
      <c r="BL91" s="1503"/>
      <c r="BM91" s="1503"/>
      <c r="BN91" s="1503"/>
      <c r="BO91" s="1503"/>
      <c r="BP91" s="1503"/>
      <c r="BQ91" s="1503"/>
      <c r="BR91" s="1503"/>
      <c r="BS91" s="1503"/>
      <c r="BT91" s="1503"/>
      <c r="BU91" s="1571"/>
      <c r="BV91" s="1571"/>
      <c r="BW91" s="1571"/>
      <c r="BZ91" s="1572"/>
      <c r="CA91" s="1572"/>
    </row>
    <row r="92" s="309" customFormat="1" ht="36" hidden="1" customHeight="1" spans="1:81">
      <c r="A92" s="1482">
        <v>45385</v>
      </c>
      <c r="B92" s="1546" t="s">
        <v>117</v>
      </c>
      <c r="C92" s="1483" t="s">
        <v>118</v>
      </c>
      <c r="D92" s="1484">
        <v>4500129001</v>
      </c>
      <c r="E92" s="1485">
        <v>43559006</v>
      </c>
      <c r="F92" s="1486" t="s">
        <v>526</v>
      </c>
      <c r="G92" s="1487" t="s">
        <v>121</v>
      </c>
      <c r="H92" s="1488" t="s">
        <v>122</v>
      </c>
      <c r="I92" s="1506">
        <v>504</v>
      </c>
      <c r="J92" s="1487">
        <v>0</v>
      </c>
      <c r="K92" s="1487">
        <v>6</v>
      </c>
      <c r="L92" s="1489">
        <f t="shared" si="44"/>
        <v>84</v>
      </c>
      <c r="M92" s="1490">
        <v>45433</v>
      </c>
      <c r="N92" s="1542">
        <v>45433</v>
      </c>
      <c r="O92" s="1325"/>
      <c r="P92" s="1325" t="s">
        <v>106</v>
      </c>
      <c r="Q92" s="1325" t="s">
        <v>527</v>
      </c>
      <c r="R92" s="1325" t="s">
        <v>528</v>
      </c>
      <c r="S92" s="1325" t="s">
        <v>82</v>
      </c>
      <c r="T92" s="1492" t="s">
        <v>82</v>
      </c>
      <c r="U92" s="1493" t="s">
        <v>529</v>
      </c>
      <c r="V92" s="1541" t="s">
        <v>125</v>
      </c>
      <c r="W92" s="1495">
        <v>1.6</v>
      </c>
      <c r="X92" s="1496">
        <f t="shared" si="63"/>
        <v>806.4</v>
      </c>
      <c r="Y92" s="1489" t="s">
        <v>530</v>
      </c>
      <c r="Z92" s="1532" t="s">
        <v>121</v>
      </c>
      <c r="AA92" s="1566" t="s">
        <v>108</v>
      </c>
      <c r="AB92" s="1497" t="s">
        <v>44</v>
      </c>
      <c r="AC92" s="1579">
        <v>504</v>
      </c>
      <c r="AD92" s="1498">
        <f t="shared" si="55"/>
        <v>0</v>
      </c>
      <c r="AE92" s="1498" t="s">
        <v>82</v>
      </c>
      <c r="AF92" s="1498"/>
      <c r="AG92" s="1498"/>
      <c r="AH92" s="1498">
        <f t="shared" si="56"/>
        <v>504</v>
      </c>
      <c r="AI92" s="1498"/>
      <c r="AJ92" s="1499">
        <f t="shared" si="64"/>
        <v>504</v>
      </c>
      <c r="AK92" s="1499"/>
      <c r="AL92" s="1499"/>
      <c r="AM92" s="1499"/>
      <c r="AN92" s="1499"/>
      <c r="AO92" s="1499"/>
      <c r="AP92" s="1499"/>
      <c r="AQ92" s="1499"/>
      <c r="AR92" s="1499"/>
      <c r="AS92" s="1502">
        <f t="shared" si="65"/>
        <v>504</v>
      </c>
      <c r="AT92" s="1502"/>
      <c r="AU92" s="1502"/>
      <c r="AV92" s="1502"/>
      <c r="AW92" s="1502"/>
      <c r="AX92" s="1502"/>
      <c r="AY92" s="1502"/>
      <c r="AZ92" s="1502"/>
      <c r="BA92" s="1503">
        <f t="shared" ref="BA92:BA94" si="66">I92/6</f>
        <v>84</v>
      </c>
      <c r="BB92" s="1503"/>
      <c r="BC92" s="1503"/>
      <c r="BD92" s="1503"/>
      <c r="BE92" s="1503"/>
      <c r="BF92" s="1503"/>
      <c r="BG92" s="1503"/>
      <c r="BH92" s="1503"/>
      <c r="BI92" s="1503"/>
      <c r="BJ92" s="1503"/>
      <c r="BK92" s="1503"/>
      <c r="BL92" s="1503"/>
      <c r="BM92" s="1503"/>
      <c r="BN92" s="1503"/>
      <c r="BO92" s="1503"/>
      <c r="BP92" s="1503"/>
      <c r="BQ92" s="1503"/>
      <c r="BR92" s="1503"/>
      <c r="BS92" s="1503"/>
      <c r="BT92" s="1503"/>
      <c r="BU92" s="1580"/>
      <c r="BV92" s="1580"/>
      <c r="BW92" s="1580"/>
      <c r="BX92" s="1537"/>
      <c r="BZ92" s="1568"/>
      <c r="CA92" s="1568"/>
      <c r="CB92" s="1533"/>
      <c r="CC92" s="1533"/>
    </row>
    <row r="93" s="309" customFormat="1" ht="36" hidden="1" customHeight="1" spans="1:81">
      <c r="A93" s="1482">
        <v>45385</v>
      </c>
      <c r="B93" s="1546" t="s">
        <v>117</v>
      </c>
      <c r="C93" s="1483" t="s">
        <v>118</v>
      </c>
      <c r="D93" s="1484">
        <v>4500129001</v>
      </c>
      <c r="E93" s="1485" t="s">
        <v>531</v>
      </c>
      <c r="F93" s="1486" t="s">
        <v>532</v>
      </c>
      <c r="G93" s="1487" t="s">
        <v>121</v>
      </c>
      <c r="H93" s="1488" t="s">
        <v>122</v>
      </c>
      <c r="I93" s="1506">
        <v>996</v>
      </c>
      <c r="J93" s="1487">
        <v>0</v>
      </c>
      <c r="K93" s="1487">
        <v>6</v>
      </c>
      <c r="L93" s="1489">
        <f t="shared" si="44"/>
        <v>166</v>
      </c>
      <c r="M93" s="1490">
        <v>45433</v>
      </c>
      <c r="N93" s="1542">
        <v>45433</v>
      </c>
      <c r="O93" s="1325"/>
      <c r="P93" s="1325" t="s">
        <v>106</v>
      </c>
      <c r="Q93" s="1325" t="s">
        <v>527</v>
      </c>
      <c r="R93" s="1325" t="s">
        <v>528</v>
      </c>
      <c r="S93" s="1325" t="s">
        <v>82</v>
      </c>
      <c r="T93" s="1492" t="s">
        <v>82</v>
      </c>
      <c r="U93" s="1493" t="s">
        <v>529</v>
      </c>
      <c r="V93" s="1541" t="s">
        <v>125</v>
      </c>
      <c r="W93" s="1495">
        <v>1.6</v>
      </c>
      <c r="X93" s="1496">
        <f t="shared" si="63"/>
        <v>1593.6</v>
      </c>
      <c r="Y93" s="1489" t="s">
        <v>530</v>
      </c>
      <c r="Z93" s="1532" t="s">
        <v>121</v>
      </c>
      <c r="AA93" s="1566" t="s">
        <v>108</v>
      </c>
      <c r="AB93" s="1497" t="s">
        <v>44</v>
      </c>
      <c r="AC93" s="1579">
        <v>996</v>
      </c>
      <c r="AD93" s="1498">
        <f t="shared" si="55"/>
        <v>0</v>
      </c>
      <c r="AE93" s="1498" t="s">
        <v>82</v>
      </c>
      <c r="AF93" s="1498"/>
      <c r="AG93" s="1498"/>
      <c r="AH93" s="1498">
        <f t="shared" si="56"/>
        <v>996</v>
      </c>
      <c r="AI93" s="1498"/>
      <c r="AJ93" s="1499">
        <f t="shared" si="64"/>
        <v>996</v>
      </c>
      <c r="AK93" s="1502"/>
      <c r="AL93" s="1502"/>
      <c r="AM93" s="1502"/>
      <c r="AN93" s="1502"/>
      <c r="AO93" s="1502"/>
      <c r="AP93" s="1502"/>
      <c r="AQ93" s="1502"/>
      <c r="AR93" s="1502"/>
      <c r="AS93" s="1502">
        <f t="shared" si="65"/>
        <v>996</v>
      </c>
      <c r="AT93" s="1502"/>
      <c r="AU93" s="1502"/>
      <c r="AV93" s="1502"/>
      <c r="AW93" s="1502"/>
      <c r="AX93" s="1502"/>
      <c r="AY93" s="1502"/>
      <c r="AZ93" s="1502"/>
      <c r="BA93" s="1503">
        <f t="shared" si="66"/>
        <v>166</v>
      </c>
      <c r="BB93" s="1503"/>
      <c r="BC93" s="1503"/>
      <c r="BD93" s="1503"/>
      <c r="BE93" s="1503"/>
      <c r="BF93" s="1503"/>
      <c r="BG93" s="1503"/>
      <c r="BH93" s="1503"/>
      <c r="BI93" s="1503"/>
      <c r="BJ93" s="1503"/>
      <c r="BK93" s="1503"/>
      <c r="BL93" s="1503"/>
      <c r="BM93" s="1503"/>
      <c r="BN93" s="1503"/>
      <c r="BO93" s="1503"/>
      <c r="BP93" s="1503"/>
      <c r="BQ93" s="1503"/>
      <c r="BR93" s="1503"/>
      <c r="BS93" s="1503"/>
      <c r="BT93" s="1503"/>
      <c r="BU93" s="1580"/>
      <c r="BV93" s="1580"/>
      <c r="BW93" s="1580"/>
      <c r="BX93" s="1537"/>
      <c r="BZ93" s="1568"/>
      <c r="CA93" s="1568"/>
      <c r="CB93" s="1533"/>
      <c r="CC93" s="1533"/>
    </row>
    <row r="94" s="1421" customFormat="1" ht="36" hidden="1" customHeight="1" spans="1:81">
      <c r="A94" s="1581">
        <v>45385</v>
      </c>
      <c r="B94" s="1488" t="s">
        <v>117</v>
      </c>
      <c r="C94" s="1582" t="s">
        <v>118</v>
      </c>
      <c r="D94" s="1530">
        <v>4500129001</v>
      </c>
      <c r="E94" s="1493">
        <v>43559008</v>
      </c>
      <c r="F94" s="1531" t="s">
        <v>533</v>
      </c>
      <c r="G94" s="1487" t="s">
        <v>121</v>
      </c>
      <c r="H94" s="1488" t="s">
        <v>122</v>
      </c>
      <c r="I94" s="1506">
        <v>504</v>
      </c>
      <c r="J94" s="1487">
        <v>0</v>
      </c>
      <c r="K94" s="1487">
        <v>6</v>
      </c>
      <c r="L94" s="1489">
        <f t="shared" si="44"/>
        <v>84</v>
      </c>
      <c r="M94" s="1490">
        <v>45433</v>
      </c>
      <c r="N94" s="1542">
        <v>45433</v>
      </c>
      <c r="O94" s="1325"/>
      <c r="P94" s="1325" t="s">
        <v>106</v>
      </c>
      <c r="Q94" s="1325" t="s">
        <v>527</v>
      </c>
      <c r="R94" s="1325" t="s">
        <v>528</v>
      </c>
      <c r="S94" s="1325" t="s">
        <v>82</v>
      </c>
      <c r="T94" s="1492" t="s">
        <v>82</v>
      </c>
      <c r="U94" s="1493" t="s">
        <v>529</v>
      </c>
      <c r="V94" s="1541" t="s">
        <v>125</v>
      </c>
      <c r="W94" s="1495">
        <v>1.6</v>
      </c>
      <c r="X94" s="1496">
        <f t="shared" si="63"/>
        <v>806.4</v>
      </c>
      <c r="Y94" s="1489" t="s">
        <v>530</v>
      </c>
      <c r="Z94" s="1532" t="s">
        <v>121</v>
      </c>
      <c r="AA94" s="1566" t="s">
        <v>108</v>
      </c>
      <c r="AB94" s="1497" t="s">
        <v>44</v>
      </c>
      <c r="AC94" s="1579">
        <v>504</v>
      </c>
      <c r="AD94" s="1498">
        <f t="shared" si="55"/>
        <v>0</v>
      </c>
      <c r="AE94" s="1498" t="s">
        <v>82</v>
      </c>
      <c r="AF94" s="1498"/>
      <c r="AG94" s="1498"/>
      <c r="AH94" s="1498">
        <f t="shared" si="56"/>
        <v>504</v>
      </c>
      <c r="AI94" s="1498"/>
      <c r="AJ94" s="1499">
        <f t="shared" si="64"/>
        <v>504</v>
      </c>
      <c r="AK94" s="1502"/>
      <c r="AL94" s="1502"/>
      <c r="AM94" s="1502"/>
      <c r="AN94" s="1502"/>
      <c r="AO94" s="1502"/>
      <c r="AP94" s="1502"/>
      <c r="AQ94" s="1502"/>
      <c r="AR94" s="1502"/>
      <c r="AS94" s="1502">
        <f t="shared" si="65"/>
        <v>504</v>
      </c>
      <c r="AT94" s="1502"/>
      <c r="AU94" s="1502"/>
      <c r="AV94" s="1502"/>
      <c r="AW94" s="1502"/>
      <c r="AX94" s="1502"/>
      <c r="AY94" s="1502"/>
      <c r="AZ94" s="1502"/>
      <c r="BA94" s="1503">
        <f t="shared" si="66"/>
        <v>84</v>
      </c>
      <c r="BB94" s="1503"/>
      <c r="BC94" s="1503"/>
      <c r="BD94" s="1503"/>
      <c r="BE94" s="1503"/>
      <c r="BF94" s="1503"/>
      <c r="BG94" s="1503"/>
      <c r="BH94" s="1503"/>
      <c r="BI94" s="1503"/>
      <c r="BJ94" s="1503"/>
      <c r="BK94" s="1503"/>
      <c r="BL94" s="1503"/>
      <c r="BM94" s="1503"/>
      <c r="BN94" s="1503"/>
      <c r="BO94" s="1503"/>
      <c r="BP94" s="1503"/>
      <c r="BQ94" s="1503"/>
      <c r="BR94" s="1503"/>
      <c r="BS94" s="1503"/>
      <c r="BT94" s="1503"/>
      <c r="BU94" s="1567"/>
      <c r="BV94" s="1567"/>
      <c r="BW94" s="1567"/>
      <c r="BX94" s="1533"/>
      <c r="BY94" s="1533"/>
      <c r="BZ94" s="1568"/>
      <c r="CA94" s="1568"/>
      <c r="CB94" s="1533"/>
      <c r="CC94" s="1533"/>
    </row>
    <row r="95" s="309" customFormat="1" ht="36" hidden="1" customHeight="1" spans="1:81">
      <c r="A95" s="1482">
        <v>45391</v>
      </c>
      <c r="B95" s="1483" t="s">
        <v>343</v>
      </c>
      <c r="C95" s="1483" t="s">
        <v>251</v>
      </c>
      <c r="D95" s="1554">
        <v>4500129386</v>
      </c>
      <c r="E95" s="1828" t="s">
        <v>534</v>
      </c>
      <c r="F95" s="1555" t="s">
        <v>535</v>
      </c>
      <c r="G95" s="1547" t="s">
        <v>499</v>
      </c>
      <c r="H95" s="1488" t="s">
        <v>79</v>
      </c>
      <c r="I95" s="1506">
        <v>12696</v>
      </c>
      <c r="J95" s="1487">
        <v>0</v>
      </c>
      <c r="K95" s="1547">
        <v>12</v>
      </c>
      <c r="L95" s="1489">
        <f t="shared" si="44"/>
        <v>1058</v>
      </c>
      <c r="M95" s="1490">
        <v>45434</v>
      </c>
      <c r="N95" s="1490">
        <v>45430</v>
      </c>
      <c r="O95" s="1536" t="s">
        <v>536</v>
      </c>
      <c r="P95" s="1325" t="s">
        <v>106</v>
      </c>
      <c r="Q95" s="1325" t="s">
        <v>537</v>
      </c>
      <c r="R95" s="1325">
        <v>45399</v>
      </c>
      <c r="S95" s="1325" t="s">
        <v>136</v>
      </c>
      <c r="T95" s="1492" t="s">
        <v>349</v>
      </c>
      <c r="U95" s="1493" t="s">
        <v>502</v>
      </c>
      <c r="V95" s="1541" t="s">
        <v>351</v>
      </c>
      <c r="W95" s="1495">
        <v>1.55</v>
      </c>
      <c r="X95" s="1496">
        <f t="shared" si="63"/>
        <v>19678.8</v>
      </c>
      <c r="Y95" s="1489" t="s">
        <v>538</v>
      </c>
      <c r="Z95" s="1547" t="s">
        <v>499</v>
      </c>
      <c r="AA95" s="1566" t="s">
        <v>108</v>
      </c>
      <c r="AB95" s="1497" t="s">
        <v>44</v>
      </c>
      <c r="AC95" s="1498">
        <v>12696</v>
      </c>
      <c r="AD95" s="1498">
        <f t="shared" si="55"/>
        <v>0</v>
      </c>
      <c r="AE95" s="1498" t="s">
        <v>141</v>
      </c>
      <c r="AF95" s="1498"/>
      <c r="AG95" s="1498"/>
      <c r="AH95" s="1498">
        <f t="shared" si="56"/>
        <v>12696</v>
      </c>
      <c r="AI95" s="1498"/>
      <c r="AJ95" s="1499">
        <f t="shared" si="64"/>
        <v>12696</v>
      </c>
      <c r="AK95" s="1502"/>
      <c r="AL95" s="1502"/>
      <c r="AM95" s="1502"/>
      <c r="AN95" s="1502"/>
      <c r="AO95" s="1502"/>
      <c r="AP95" s="1502"/>
      <c r="AQ95" s="1502"/>
      <c r="AR95" s="1502"/>
      <c r="AS95" s="1502"/>
      <c r="AT95" s="1502"/>
      <c r="AU95" s="1502"/>
      <c r="AV95" s="1502">
        <f t="shared" ref="AV95:AV101" si="67">I95</f>
        <v>12696</v>
      </c>
      <c r="AW95" s="1502"/>
      <c r="AX95" s="1502"/>
      <c r="AY95" s="1502">
        <f t="shared" ref="AY95:AY101" si="68">I95/12</f>
        <v>1058</v>
      </c>
      <c r="AZ95" s="1502"/>
      <c r="BA95" s="1503"/>
      <c r="BB95" s="1503"/>
      <c r="BC95" s="1503"/>
      <c r="BD95" s="1503"/>
      <c r="BE95" s="1503"/>
      <c r="BF95" s="1503"/>
      <c r="BG95" s="1503"/>
      <c r="BH95" s="1503"/>
      <c r="BI95" s="1503"/>
      <c r="BJ95" s="1503"/>
      <c r="BK95" s="1503"/>
      <c r="BL95" s="1503"/>
      <c r="BM95" s="1503"/>
      <c r="BN95" s="1503"/>
      <c r="BO95" s="1503"/>
      <c r="BP95" s="1503"/>
      <c r="BQ95" s="1503"/>
      <c r="BR95" s="1503"/>
      <c r="BS95" s="1503"/>
      <c r="BT95" s="1503"/>
      <c r="BU95" s="1567" t="s">
        <v>504</v>
      </c>
      <c r="BV95" s="1567"/>
      <c r="BW95" s="309">
        <v>0</v>
      </c>
      <c r="BX95" s="1533"/>
      <c r="BZ95" s="1568"/>
      <c r="CA95" s="1568"/>
      <c r="CB95" s="1533"/>
      <c r="CC95" s="1533"/>
    </row>
    <row r="96" s="309" customFormat="1" ht="36" hidden="1" customHeight="1" spans="1:81">
      <c r="A96" s="1482">
        <v>45391</v>
      </c>
      <c r="B96" s="1483" t="s">
        <v>343</v>
      </c>
      <c r="C96" s="1483" t="s">
        <v>251</v>
      </c>
      <c r="D96" s="1537">
        <v>4500129397</v>
      </c>
      <c r="E96" s="1828" t="s">
        <v>539</v>
      </c>
      <c r="F96" s="1489" t="s">
        <v>540</v>
      </c>
      <c r="G96" s="1547" t="s">
        <v>346</v>
      </c>
      <c r="H96" s="1488" t="s">
        <v>79</v>
      </c>
      <c r="I96" s="1506">
        <v>1152</v>
      </c>
      <c r="J96" s="1487">
        <v>0</v>
      </c>
      <c r="K96" s="1487">
        <v>1152</v>
      </c>
      <c r="L96" s="1489">
        <f t="shared" si="44"/>
        <v>1</v>
      </c>
      <c r="M96" s="1490">
        <v>45434</v>
      </c>
      <c r="N96" s="1490">
        <v>45430</v>
      </c>
      <c r="O96" s="1583" t="s">
        <v>536</v>
      </c>
      <c r="P96" s="1325" t="s">
        <v>106</v>
      </c>
      <c r="Q96" s="1325" t="s">
        <v>510</v>
      </c>
      <c r="R96" s="1325">
        <v>45399</v>
      </c>
      <c r="S96" s="1325" t="s">
        <v>136</v>
      </c>
      <c r="T96" s="1492" t="s">
        <v>349</v>
      </c>
      <c r="U96" s="1493" t="s">
        <v>369</v>
      </c>
      <c r="V96" s="1494" t="s">
        <v>351</v>
      </c>
      <c r="W96" s="1495">
        <v>1749.5232</v>
      </c>
      <c r="X96" s="1496">
        <f t="shared" ref="X96:X101" si="69">W96*L96</f>
        <v>1749.5232</v>
      </c>
      <c r="Y96" s="1489" t="s">
        <v>541</v>
      </c>
      <c r="Z96" s="1532" t="s">
        <v>346</v>
      </c>
      <c r="AA96" s="1566" t="s">
        <v>108</v>
      </c>
      <c r="AB96" s="1497" t="s">
        <v>44</v>
      </c>
      <c r="AC96" s="1498">
        <v>1152</v>
      </c>
      <c r="AD96" s="1498">
        <f t="shared" si="55"/>
        <v>0</v>
      </c>
      <c r="AE96" s="1498" t="s">
        <v>141</v>
      </c>
      <c r="AF96" s="1498"/>
      <c r="AG96" s="1498"/>
      <c r="AH96" s="1498">
        <f t="shared" si="56"/>
        <v>1152</v>
      </c>
      <c r="AI96" s="1498"/>
      <c r="AJ96" s="1499">
        <f>AH96</f>
        <v>1152</v>
      </c>
      <c r="AK96" s="1502"/>
      <c r="AL96" s="1502"/>
      <c r="AM96" s="1502"/>
      <c r="AN96" s="1502"/>
      <c r="AO96" s="1502"/>
      <c r="AP96" s="1502"/>
      <c r="AQ96" s="1502"/>
      <c r="AR96" s="1502"/>
      <c r="AS96" s="1502"/>
      <c r="AT96" s="1502"/>
      <c r="AU96" s="1502"/>
      <c r="AV96" s="1502">
        <f t="shared" si="67"/>
        <v>1152</v>
      </c>
      <c r="AW96" s="1502"/>
      <c r="AX96" s="1502"/>
      <c r="AY96" s="1502">
        <f t="shared" si="68"/>
        <v>96</v>
      </c>
      <c r="AZ96" s="1502"/>
      <c r="BA96" s="1503"/>
      <c r="BB96" s="1503"/>
      <c r="BC96" s="1503"/>
      <c r="BD96" s="1503"/>
      <c r="BE96" s="1503"/>
      <c r="BF96" s="1503"/>
      <c r="BG96" s="1503"/>
      <c r="BH96" s="1503"/>
      <c r="BI96" s="1503"/>
      <c r="BJ96" s="1503"/>
      <c r="BK96" s="1503"/>
      <c r="BL96" s="1503"/>
      <c r="BM96" s="1503"/>
      <c r="BN96" s="1503"/>
      <c r="BO96" s="1503"/>
      <c r="BP96" s="1503"/>
      <c r="BQ96" s="1503"/>
      <c r="BR96" s="1503"/>
      <c r="BS96" s="1503"/>
      <c r="BT96" s="1503"/>
      <c r="BU96" s="309" t="s">
        <v>353</v>
      </c>
      <c r="BV96" s="1567"/>
      <c r="BW96" s="309">
        <v>0</v>
      </c>
      <c r="BX96" s="1533"/>
      <c r="BY96" s="1553"/>
      <c r="BZ96" s="1568"/>
      <c r="CA96" s="1568"/>
      <c r="CB96" s="1533"/>
      <c r="CC96" s="1533"/>
    </row>
    <row r="97" s="309" customFormat="1" ht="36" hidden="1" customHeight="1" spans="1:81">
      <c r="A97" s="1482">
        <v>45391</v>
      </c>
      <c r="B97" s="1483" t="s">
        <v>343</v>
      </c>
      <c r="C97" s="1483" t="s">
        <v>251</v>
      </c>
      <c r="D97" s="1537">
        <v>4500129388</v>
      </c>
      <c r="E97" s="1828" t="s">
        <v>542</v>
      </c>
      <c r="F97" s="1489" t="s">
        <v>543</v>
      </c>
      <c r="G97" s="1547" t="s">
        <v>499</v>
      </c>
      <c r="H97" s="1488" t="s">
        <v>79</v>
      </c>
      <c r="I97" s="1506">
        <v>14736</v>
      </c>
      <c r="J97" s="1487">
        <v>0</v>
      </c>
      <c r="K97" s="1547">
        <v>12</v>
      </c>
      <c r="L97" s="1489">
        <f t="shared" si="44"/>
        <v>1228</v>
      </c>
      <c r="M97" s="1490">
        <v>45436</v>
      </c>
      <c r="N97" s="1490">
        <v>45432</v>
      </c>
      <c r="O97" s="1536" t="s">
        <v>544</v>
      </c>
      <c r="P97" s="1325" t="s">
        <v>106</v>
      </c>
      <c r="Q97" s="1325" t="s">
        <v>348</v>
      </c>
      <c r="R97" s="1325">
        <v>45399</v>
      </c>
      <c r="S97" s="1325" t="s">
        <v>136</v>
      </c>
      <c r="T97" s="1492" t="s">
        <v>349</v>
      </c>
      <c r="U97" s="1493" t="s">
        <v>502</v>
      </c>
      <c r="V97" s="1541" t="s">
        <v>351</v>
      </c>
      <c r="W97" s="1495">
        <v>1.55</v>
      </c>
      <c r="X97" s="1496">
        <f>W97*I97</f>
        <v>22840.8</v>
      </c>
      <c r="Y97" s="1489" t="s">
        <v>545</v>
      </c>
      <c r="Z97" s="1547" t="s">
        <v>499</v>
      </c>
      <c r="AA97" s="1566" t="s">
        <v>108</v>
      </c>
      <c r="AB97" s="1497" t="s">
        <v>44</v>
      </c>
      <c r="AC97" s="1498">
        <v>14736</v>
      </c>
      <c r="AD97" s="1498">
        <f t="shared" si="55"/>
        <v>0</v>
      </c>
      <c r="AE97" s="1498" t="s">
        <v>141</v>
      </c>
      <c r="AF97" s="1498"/>
      <c r="AG97" s="1498"/>
      <c r="AH97" s="1498">
        <f t="shared" si="56"/>
        <v>14736</v>
      </c>
      <c r="AI97" s="1498"/>
      <c r="AJ97" s="1499">
        <f t="shared" ref="AJ97:AJ107" si="70">I97</f>
        <v>14736</v>
      </c>
      <c r="AK97" s="1502"/>
      <c r="AL97" s="1502"/>
      <c r="AM97" s="1502"/>
      <c r="AN97" s="1502"/>
      <c r="AO97" s="1502"/>
      <c r="AP97" s="1502"/>
      <c r="AQ97" s="1502"/>
      <c r="AR97" s="1502"/>
      <c r="AS97" s="1502"/>
      <c r="AT97" s="1502"/>
      <c r="AU97" s="1502"/>
      <c r="AV97" s="1502">
        <f t="shared" si="67"/>
        <v>14736</v>
      </c>
      <c r="AW97" s="1502"/>
      <c r="AX97" s="1502"/>
      <c r="AY97" s="1502">
        <f t="shared" si="68"/>
        <v>1228</v>
      </c>
      <c r="AZ97" s="1502"/>
      <c r="BA97" s="1503"/>
      <c r="BB97" s="1503"/>
      <c r="BC97" s="1503"/>
      <c r="BD97" s="1503"/>
      <c r="BE97" s="1503"/>
      <c r="BF97" s="1503"/>
      <c r="BG97" s="1503"/>
      <c r="BH97" s="1503"/>
      <c r="BI97" s="1503"/>
      <c r="BJ97" s="1503"/>
      <c r="BK97" s="1503"/>
      <c r="BL97" s="1503"/>
      <c r="BM97" s="1503"/>
      <c r="BN97" s="1503"/>
      <c r="BO97" s="1503"/>
      <c r="BP97" s="1503"/>
      <c r="BQ97" s="1503"/>
      <c r="BR97" s="1503"/>
      <c r="BS97" s="1503"/>
      <c r="BT97" s="1503"/>
      <c r="BU97" s="1567" t="s">
        <v>504</v>
      </c>
      <c r="BV97" s="1567"/>
      <c r="BW97" s="309">
        <v>0</v>
      </c>
      <c r="BX97" s="1533"/>
      <c r="BY97" s="1553"/>
      <c r="BZ97" s="1568"/>
      <c r="CA97" s="1568"/>
      <c r="CB97" s="1533"/>
      <c r="CC97" s="1533"/>
    </row>
    <row r="98" s="309" customFormat="1" ht="36" hidden="1" customHeight="1" spans="1:81">
      <c r="A98" s="1482">
        <v>45391</v>
      </c>
      <c r="B98" s="1483" t="s">
        <v>343</v>
      </c>
      <c r="C98" s="1483" t="s">
        <v>251</v>
      </c>
      <c r="D98" s="1537">
        <v>4500129398</v>
      </c>
      <c r="E98" s="1828" t="s">
        <v>546</v>
      </c>
      <c r="F98" s="1489" t="s">
        <v>547</v>
      </c>
      <c r="G98" s="1547" t="s">
        <v>346</v>
      </c>
      <c r="H98" s="1488" t="s">
        <v>79</v>
      </c>
      <c r="I98" s="1506">
        <v>2304</v>
      </c>
      <c r="J98" s="1487">
        <v>0</v>
      </c>
      <c r="K98" s="1487">
        <v>1152</v>
      </c>
      <c r="L98" s="1489">
        <f t="shared" si="44"/>
        <v>2</v>
      </c>
      <c r="M98" s="1490">
        <v>45436</v>
      </c>
      <c r="N98" s="1490">
        <v>45432</v>
      </c>
      <c r="O98" s="1536" t="s">
        <v>544</v>
      </c>
      <c r="P98" s="1325" t="s">
        <v>106</v>
      </c>
      <c r="Q98" s="1325" t="s">
        <v>375</v>
      </c>
      <c r="R98" s="1325">
        <v>45399</v>
      </c>
      <c r="S98" s="1325" t="s">
        <v>136</v>
      </c>
      <c r="T98" s="1492" t="s">
        <v>349</v>
      </c>
      <c r="U98" s="1493" t="s">
        <v>369</v>
      </c>
      <c r="V98" s="1494" t="s">
        <v>351</v>
      </c>
      <c r="W98" s="1495">
        <v>1749.5232</v>
      </c>
      <c r="X98" s="1496">
        <f t="shared" si="69"/>
        <v>3499.0464</v>
      </c>
      <c r="Y98" s="1489" t="s">
        <v>548</v>
      </c>
      <c r="Z98" s="1532" t="s">
        <v>346</v>
      </c>
      <c r="AA98" s="1566" t="s">
        <v>108</v>
      </c>
      <c r="AB98" s="1497" t="s">
        <v>44</v>
      </c>
      <c r="AC98" s="1498">
        <v>2304</v>
      </c>
      <c r="AD98" s="1498">
        <f t="shared" si="55"/>
        <v>0</v>
      </c>
      <c r="AE98" s="1498" t="s">
        <v>141</v>
      </c>
      <c r="AF98" s="1498"/>
      <c r="AG98" s="1498"/>
      <c r="AH98" s="1498">
        <f t="shared" si="56"/>
        <v>2304</v>
      </c>
      <c r="AI98" s="1498"/>
      <c r="AJ98" s="1499">
        <f t="shared" si="70"/>
        <v>2304</v>
      </c>
      <c r="AK98" s="1502"/>
      <c r="AL98" s="1502"/>
      <c r="AM98" s="1502"/>
      <c r="AN98" s="1502"/>
      <c r="AO98" s="1502"/>
      <c r="AP98" s="1502"/>
      <c r="AQ98" s="1502"/>
      <c r="AR98" s="1502"/>
      <c r="AS98" s="1502"/>
      <c r="AT98" s="1502"/>
      <c r="AU98" s="1502"/>
      <c r="AV98" s="1502">
        <f t="shared" si="67"/>
        <v>2304</v>
      </c>
      <c r="AW98" s="1502"/>
      <c r="AX98" s="1502"/>
      <c r="AY98" s="1502">
        <f t="shared" si="68"/>
        <v>192</v>
      </c>
      <c r="AZ98" s="1502"/>
      <c r="BA98" s="1503"/>
      <c r="BB98" s="1503"/>
      <c r="BC98" s="1503"/>
      <c r="BD98" s="1503"/>
      <c r="BE98" s="1503"/>
      <c r="BF98" s="1503"/>
      <c r="BG98" s="1503"/>
      <c r="BH98" s="1503"/>
      <c r="BI98" s="1503"/>
      <c r="BJ98" s="1503"/>
      <c r="BK98" s="1503"/>
      <c r="BL98" s="1503"/>
      <c r="BM98" s="1503"/>
      <c r="BN98" s="1503"/>
      <c r="BO98" s="1503"/>
      <c r="BP98" s="1503"/>
      <c r="BQ98" s="1503"/>
      <c r="BR98" s="1503"/>
      <c r="BS98" s="1503"/>
      <c r="BT98" s="1503"/>
      <c r="BU98" s="309" t="s">
        <v>353</v>
      </c>
      <c r="BV98" s="1567"/>
      <c r="BW98" s="309">
        <v>0</v>
      </c>
      <c r="BX98" s="1533"/>
      <c r="BZ98" s="1568"/>
      <c r="CA98" s="1568"/>
      <c r="CB98" s="1533"/>
      <c r="CC98" s="1533"/>
    </row>
    <row r="99" s="309" customFormat="1" ht="36" hidden="1" customHeight="1" spans="1:81">
      <c r="A99" s="1482">
        <v>45391</v>
      </c>
      <c r="B99" s="1483" t="s">
        <v>343</v>
      </c>
      <c r="C99" s="1483" t="s">
        <v>251</v>
      </c>
      <c r="D99" s="1537">
        <v>4500129398</v>
      </c>
      <c r="E99" s="1828" t="s">
        <v>549</v>
      </c>
      <c r="F99" s="1489" t="s">
        <v>550</v>
      </c>
      <c r="G99" s="1547" t="s">
        <v>346</v>
      </c>
      <c r="H99" s="1488" t="s">
        <v>79</v>
      </c>
      <c r="I99" s="1506">
        <v>1152</v>
      </c>
      <c r="J99" s="1487">
        <v>0</v>
      </c>
      <c r="K99" s="1487">
        <v>1152</v>
      </c>
      <c r="L99" s="1489">
        <f t="shared" si="44"/>
        <v>1</v>
      </c>
      <c r="M99" s="1490">
        <v>45436</v>
      </c>
      <c r="N99" s="1490">
        <v>45432</v>
      </c>
      <c r="O99" s="1536" t="s">
        <v>544</v>
      </c>
      <c r="P99" s="1325" t="s">
        <v>106</v>
      </c>
      <c r="Q99" s="1325" t="s">
        <v>551</v>
      </c>
      <c r="R99" s="1325">
        <v>45399</v>
      </c>
      <c r="S99" s="1325" t="s">
        <v>136</v>
      </c>
      <c r="T99" s="1492" t="s">
        <v>349</v>
      </c>
      <c r="U99" s="1493" t="s">
        <v>369</v>
      </c>
      <c r="V99" s="1494" t="s">
        <v>351</v>
      </c>
      <c r="W99" s="1495">
        <v>1749.5232</v>
      </c>
      <c r="X99" s="1496">
        <f t="shared" si="69"/>
        <v>1749.5232</v>
      </c>
      <c r="Y99" s="1489" t="s">
        <v>552</v>
      </c>
      <c r="Z99" s="1532" t="s">
        <v>346</v>
      </c>
      <c r="AA99" s="1566" t="s">
        <v>108</v>
      </c>
      <c r="AB99" s="1497" t="s">
        <v>44</v>
      </c>
      <c r="AC99" s="1498">
        <v>1152</v>
      </c>
      <c r="AD99" s="1498">
        <f t="shared" si="55"/>
        <v>0</v>
      </c>
      <c r="AE99" s="1498" t="s">
        <v>141</v>
      </c>
      <c r="AF99" s="1498"/>
      <c r="AG99" s="1498"/>
      <c r="AH99" s="1498">
        <f t="shared" si="56"/>
        <v>1152</v>
      </c>
      <c r="AI99" s="1498"/>
      <c r="AJ99" s="1499">
        <f t="shared" si="70"/>
        <v>1152</v>
      </c>
      <c r="AK99" s="1502"/>
      <c r="AL99" s="1502"/>
      <c r="AM99" s="1502"/>
      <c r="AN99" s="1502"/>
      <c r="AO99" s="1502"/>
      <c r="AP99" s="1502"/>
      <c r="AQ99" s="1502"/>
      <c r="AR99" s="1502"/>
      <c r="AS99" s="1502"/>
      <c r="AT99" s="1502"/>
      <c r="AU99" s="1502"/>
      <c r="AV99" s="1502">
        <f t="shared" si="67"/>
        <v>1152</v>
      </c>
      <c r="AW99" s="1502"/>
      <c r="AX99" s="1502"/>
      <c r="AY99" s="1502">
        <f t="shared" si="68"/>
        <v>96</v>
      </c>
      <c r="AZ99" s="1502"/>
      <c r="BA99" s="1503"/>
      <c r="BB99" s="1503"/>
      <c r="BC99" s="1503"/>
      <c r="BD99" s="1503"/>
      <c r="BE99" s="1503"/>
      <c r="BF99" s="1503"/>
      <c r="BG99" s="1503"/>
      <c r="BH99" s="1503"/>
      <c r="BI99" s="1503"/>
      <c r="BJ99" s="1503"/>
      <c r="BK99" s="1503"/>
      <c r="BL99" s="1503"/>
      <c r="BM99" s="1503"/>
      <c r="BN99" s="1503"/>
      <c r="BO99" s="1503"/>
      <c r="BP99" s="1503"/>
      <c r="BQ99" s="1503"/>
      <c r="BR99" s="1503"/>
      <c r="BS99" s="1503"/>
      <c r="BT99" s="1503"/>
      <c r="BU99" s="309" t="s">
        <v>353</v>
      </c>
      <c r="BV99" s="1567"/>
      <c r="BW99" s="309">
        <v>0</v>
      </c>
      <c r="BX99" s="1533"/>
      <c r="BZ99" s="1568"/>
      <c r="CA99" s="1568"/>
      <c r="CB99" s="1533"/>
      <c r="CC99" s="1533"/>
    </row>
    <row r="100" s="309" customFormat="1" ht="36" hidden="1" customHeight="1" spans="1:81">
      <c r="A100" s="1482">
        <v>45391</v>
      </c>
      <c r="B100" s="1483" t="s">
        <v>343</v>
      </c>
      <c r="C100" s="1483" t="s">
        <v>251</v>
      </c>
      <c r="D100" s="1537">
        <v>4500129398</v>
      </c>
      <c r="E100" s="1828" t="s">
        <v>553</v>
      </c>
      <c r="F100" s="1489" t="s">
        <v>554</v>
      </c>
      <c r="G100" s="1547" t="s">
        <v>346</v>
      </c>
      <c r="H100" s="1488" t="s">
        <v>79</v>
      </c>
      <c r="I100" s="1506">
        <v>1152</v>
      </c>
      <c r="J100" s="1487">
        <v>0</v>
      </c>
      <c r="K100" s="1487">
        <v>1152</v>
      </c>
      <c r="L100" s="1489">
        <f t="shared" si="44"/>
        <v>1</v>
      </c>
      <c r="M100" s="1490">
        <v>45436</v>
      </c>
      <c r="N100" s="1490">
        <v>45432</v>
      </c>
      <c r="O100" s="1536" t="s">
        <v>544</v>
      </c>
      <c r="P100" s="1325" t="s">
        <v>106</v>
      </c>
      <c r="Q100" s="1325" t="s">
        <v>510</v>
      </c>
      <c r="R100" s="1325">
        <v>45399</v>
      </c>
      <c r="S100" s="1325" t="s">
        <v>136</v>
      </c>
      <c r="T100" s="1492" t="s">
        <v>349</v>
      </c>
      <c r="U100" s="1493" t="s">
        <v>369</v>
      </c>
      <c r="V100" s="1494" t="s">
        <v>351</v>
      </c>
      <c r="W100" s="1495">
        <v>1749.5232</v>
      </c>
      <c r="X100" s="1496">
        <f t="shared" si="69"/>
        <v>1749.5232</v>
      </c>
      <c r="Y100" s="1489" t="s">
        <v>552</v>
      </c>
      <c r="Z100" s="1532" t="s">
        <v>346</v>
      </c>
      <c r="AA100" s="1566" t="s">
        <v>108</v>
      </c>
      <c r="AB100" s="1497" t="s">
        <v>44</v>
      </c>
      <c r="AC100" s="1498">
        <v>1152</v>
      </c>
      <c r="AD100" s="1498">
        <f t="shared" si="55"/>
        <v>0</v>
      </c>
      <c r="AE100" s="1498" t="s">
        <v>141</v>
      </c>
      <c r="AF100" s="1498"/>
      <c r="AG100" s="1498"/>
      <c r="AH100" s="1498">
        <f t="shared" si="56"/>
        <v>1152</v>
      </c>
      <c r="AI100" s="1498"/>
      <c r="AJ100" s="1499">
        <f t="shared" si="70"/>
        <v>1152</v>
      </c>
      <c r="AK100" s="1502"/>
      <c r="AL100" s="1502"/>
      <c r="AM100" s="1502"/>
      <c r="AN100" s="1502"/>
      <c r="AO100" s="1502"/>
      <c r="AP100" s="1502"/>
      <c r="AQ100" s="1502"/>
      <c r="AR100" s="1502"/>
      <c r="AS100" s="1502"/>
      <c r="AT100" s="1502"/>
      <c r="AU100" s="1502"/>
      <c r="AV100" s="1502">
        <f t="shared" si="67"/>
        <v>1152</v>
      </c>
      <c r="AW100" s="1502"/>
      <c r="AX100" s="1502"/>
      <c r="AY100" s="1502">
        <f t="shared" si="68"/>
        <v>96</v>
      </c>
      <c r="AZ100" s="1502"/>
      <c r="BA100" s="1503"/>
      <c r="BB100" s="1503"/>
      <c r="BC100" s="1503"/>
      <c r="BD100" s="1503"/>
      <c r="BE100" s="1503"/>
      <c r="BF100" s="1503"/>
      <c r="BG100" s="1503"/>
      <c r="BH100" s="1503"/>
      <c r="BI100" s="1503"/>
      <c r="BJ100" s="1503"/>
      <c r="BK100" s="1503"/>
      <c r="BL100" s="1503"/>
      <c r="BM100" s="1503"/>
      <c r="BN100" s="1503"/>
      <c r="BO100" s="1503"/>
      <c r="BP100" s="1503"/>
      <c r="BQ100" s="1503"/>
      <c r="BR100" s="1503"/>
      <c r="BS100" s="1503"/>
      <c r="BT100" s="1503"/>
      <c r="BU100" s="309" t="s">
        <v>353</v>
      </c>
      <c r="BV100" s="1567"/>
      <c r="BW100" s="309">
        <v>0</v>
      </c>
      <c r="BX100" s="1533"/>
      <c r="BZ100" s="1568"/>
      <c r="CA100" s="1568"/>
      <c r="CB100" s="1533"/>
      <c r="CC100" s="1533"/>
    </row>
    <row r="101" s="309" customFormat="1" ht="36" hidden="1" customHeight="1" spans="1:81">
      <c r="A101" s="1482">
        <v>45391</v>
      </c>
      <c r="B101" s="1483" t="s">
        <v>343</v>
      </c>
      <c r="C101" s="1483" t="s">
        <v>251</v>
      </c>
      <c r="D101" s="1537">
        <v>4500129398</v>
      </c>
      <c r="E101" s="1828" t="s">
        <v>555</v>
      </c>
      <c r="F101" s="1489" t="s">
        <v>556</v>
      </c>
      <c r="G101" s="1547" t="s">
        <v>346</v>
      </c>
      <c r="H101" s="1488" t="s">
        <v>79</v>
      </c>
      <c r="I101" s="1506">
        <v>2304</v>
      </c>
      <c r="J101" s="1487">
        <v>0</v>
      </c>
      <c r="K101" s="1487">
        <v>1152</v>
      </c>
      <c r="L101" s="1489">
        <f t="shared" si="44"/>
        <v>2</v>
      </c>
      <c r="M101" s="1490">
        <v>45436</v>
      </c>
      <c r="N101" s="1490">
        <v>45432</v>
      </c>
      <c r="O101" s="1536" t="s">
        <v>544</v>
      </c>
      <c r="P101" s="1325" t="s">
        <v>106</v>
      </c>
      <c r="Q101" s="1325" t="s">
        <v>516</v>
      </c>
      <c r="R101" s="1325">
        <v>45399</v>
      </c>
      <c r="S101" s="1325" t="s">
        <v>136</v>
      </c>
      <c r="T101" s="1492" t="s">
        <v>349</v>
      </c>
      <c r="U101" s="1493" t="s">
        <v>369</v>
      </c>
      <c r="V101" s="1494" t="s">
        <v>351</v>
      </c>
      <c r="W101" s="1495">
        <v>1749.5232</v>
      </c>
      <c r="X101" s="1496">
        <f t="shared" si="69"/>
        <v>3499.0464</v>
      </c>
      <c r="Y101" s="1489" t="s">
        <v>557</v>
      </c>
      <c r="Z101" s="1532" t="s">
        <v>346</v>
      </c>
      <c r="AA101" s="1566" t="s">
        <v>108</v>
      </c>
      <c r="AB101" s="1497" t="s">
        <v>44</v>
      </c>
      <c r="AC101" s="1498">
        <v>2304</v>
      </c>
      <c r="AD101" s="1498">
        <f t="shared" si="55"/>
        <v>0</v>
      </c>
      <c r="AE101" s="1498" t="s">
        <v>141</v>
      </c>
      <c r="AF101" s="1498"/>
      <c r="AG101" s="1498"/>
      <c r="AH101" s="1498">
        <f t="shared" si="56"/>
        <v>2304</v>
      </c>
      <c r="AI101" s="1498"/>
      <c r="AJ101" s="1499">
        <f t="shared" si="70"/>
        <v>2304</v>
      </c>
      <c r="AK101" s="1502"/>
      <c r="AL101" s="1502"/>
      <c r="AM101" s="1502"/>
      <c r="AN101" s="1502"/>
      <c r="AO101" s="1502"/>
      <c r="AP101" s="1502"/>
      <c r="AQ101" s="1502"/>
      <c r="AR101" s="1502"/>
      <c r="AS101" s="1502"/>
      <c r="AT101" s="1502"/>
      <c r="AU101" s="1502"/>
      <c r="AV101" s="1502">
        <f t="shared" si="67"/>
        <v>2304</v>
      </c>
      <c r="AW101" s="1502"/>
      <c r="AX101" s="1502"/>
      <c r="AY101" s="1502">
        <f t="shared" si="68"/>
        <v>192</v>
      </c>
      <c r="AZ101" s="1502"/>
      <c r="BA101" s="1503"/>
      <c r="BB101" s="1503"/>
      <c r="BC101" s="1503"/>
      <c r="BD101" s="1503"/>
      <c r="BE101" s="1503"/>
      <c r="BF101" s="1503"/>
      <c r="BG101" s="1503"/>
      <c r="BH101" s="1503"/>
      <c r="BI101" s="1503"/>
      <c r="BJ101" s="1503"/>
      <c r="BK101" s="1503"/>
      <c r="BL101" s="1503"/>
      <c r="BM101" s="1503"/>
      <c r="BN101" s="1503"/>
      <c r="BO101" s="1503"/>
      <c r="BP101" s="1503"/>
      <c r="BQ101" s="1503"/>
      <c r="BR101" s="1503"/>
      <c r="BS101" s="1503"/>
      <c r="BT101" s="1503"/>
      <c r="BU101" s="309" t="s">
        <v>353</v>
      </c>
      <c r="BV101" s="1567"/>
      <c r="BW101" s="309">
        <v>0</v>
      </c>
      <c r="BX101" s="1533"/>
      <c r="BZ101" s="1568"/>
      <c r="CA101" s="1568"/>
      <c r="CB101" s="1533"/>
      <c r="CC101" s="1533"/>
    </row>
    <row r="102" s="309" customFormat="1" ht="36" hidden="1" customHeight="1" spans="1:81">
      <c r="A102" s="1556">
        <v>45384</v>
      </c>
      <c r="B102" s="1557" t="s">
        <v>558</v>
      </c>
      <c r="C102" s="1558" t="s">
        <v>149</v>
      </c>
      <c r="D102" s="1484">
        <v>4500128489</v>
      </c>
      <c r="E102" s="1559" t="s">
        <v>559</v>
      </c>
      <c r="F102" s="1484" t="s">
        <v>560</v>
      </c>
      <c r="G102" s="1487" t="s">
        <v>561</v>
      </c>
      <c r="H102" s="1488" t="s">
        <v>79</v>
      </c>
      <c r="I102" s="1506">
        <v>1000</v>
      </c>
      <c r="J102" s="1487">
        <v>25</v>
      </c>
      <c r="K102" s="1487">
        <v>50</v>
      </c>
      <c r="L102" s="1489">
        <f t="shared" si="44"/>
        <v>20</v>
      </c>
      <c r="M102" s="1490">
        <v>45436</v>
      </c>
      <c r="N102" s="1490">
        <v>45432</v>
      </c>
      <c r="O102" s="1325"/>
      <c r="P102" s="1325" t="s">
        <v>106</v>
      </c>
      <c r="Q102" s="1325" t="s">
        <v>382</v>
      </c>
      <c r="R102" s="1325">
        <v>45398</v>
      </c>
      <c r="S102" s="1325" t="s">
        <v>82</v>
      </c>
      <c r="T102" s="1492" t="s">
        <v>82</v>
      </c>
      <c r="U102" s="1493" t="s">
        <v>562</v>
      </c>
      <c r="V102" s="1584" t="s">
        <v>164</v>
      </c>
      <c r="W102" s="1495">
        <v>1.6</v>
      </c>
      <c r="X102" s="1496">
        <f t="shared" ref="X102:X104" si="71">W102*I102</f>
        <v>1600</v>
      </c>
      <c r="Y102" s="1489" t="s">
        <v>563</v>
      </c>
      <c r="Z102" s="1487" t="s">
        <v>561</v>
      </c>
      <c r="AA102" s="1566" t="s">
        <v>108</v>
      </c>
      <c r="AB102" s="1497" t="s">
        <v>44</v>
      </c>
      <c r="AC102" s="1579">
        <v>1000</v>
      </c>
      <c r="AD102" s="1498">
        <f t="shared" si="55"/>
        <v>0</v>
      </c>
      <c r="AE102" s="1498" t="s">
        <v>82</v>
      </c>
      <c r="AF102" s="1498"/>
      <c r="AG102" s="1498"/>
      <c r="AH102" s="1498">
        <f t="shared" si="56"/>
        <v>1000</v>
      </c>
      <c r="AI102" s="1498"/>
      <c r="AJ102" s="1499">
        <f t="shared" si="70"/>
        <v>1000</v>
      </c>
      <c r="AK102" s="1502"/>
      <c r="AL102" s="1502"/>
      <c r="AM102" s="1502"/>
      <c r="AN102" s="1502"/>
      <c r="AO102" s="1502"/>
      <c r="AP102" s="1502"/>
      <c r="AQ102" s="1502"/>
      <c r="AR102" s="1502"/>
      <c r="AS102" s="1489">
        <f t="shared" ref="AS102:AS113" si="72">I102</f>
        <v>1000</v>
      </c>
      <c r="AT102" s="1489"/>
      <c r="AU102" s="1489"/>
      <c r="AV102" s="1489"/>
      <c r="AW102" s="1489"/>
      <c r="AX102" s="1502"/>
      <c r="AY102" s="1502"/>
      <c r="AZ102" s="1502"/>
      <c r="BA102" s="1503"/>
      <c r="BB102" s="1503"/>
      <c r="BC102" s="1503"/>
      <c r="BD102" s="1503"/>
      <c r="BE102" s="1503"/>
      <c r="BF102" s="1503">
        <f>I102/25</f>
        <v>40</v>
      </c>
      <c r="BG102" s="1503"/>
      <c r="BH102" s="1503"/>
      <c r="BI102" s="1503"/>
      <c r="BJ102" s="1503"/>
      <c r="BK102" s="1503"/>
      <c r="BL102" s="1503"/>
      <c r="BM102" s="1503"/>
      <c r="BN102" s="1503"/>
      <c r="BO102" s="1503"/>
      <c r="BP102" s="1503"/>
      <c r="BQ102" s="1503"/>
      <c r="BR102" s="1503"/>
      <c r="BS102" s="1503"/>
      <c r="BT102" s="1503"/>
      <c r="BU102" s="1567"/>
      <c r="BV102" s="1567"/>
      <c r="BW102" s="1567"/>
      <c r="BX102" s="1533"/>
      <c r="BY102" s="1534"/>
      <c r="BZ102" s="1568"/>
      <c r="CA102" s="1568"/>
      <c r="CB102" s="1533"/>
      <c r="CC102" s="1533"/>
    </row>
    <row r="103" s="309" customFormat="1" ht="36" hidden="1" customHeight="1" spans="1:81">
      <c r="A103" s="1556">
        <v>45399</v>
      </c>
      <c r="B103" s="1557" t="s">
        <v>142</v>
      </c>
      <c r="C103" s="1558" t="s">
        <v>118</v>
      </c>
      <c r="D103" s="1484">
        <v>4500130307</v>
      </c>
      <c r="E103" s="1559">
        <v>20029320</v>
      </c>
      <c r="F103" s="1484" t="s">
        <v>564</v>
      </c>
      <c r="G103" s="1487" t="s">
        <v>134</v>
      </c>
      <c r="H103" s="1488" t="s">
        <v>135</v>
      </c>
      <c r="I103" s="1506">
        <v>4485</v>
      </c>
      <c r="J103" s="1487">
        <v>0</v>
      </c>
      <c r="K103" s="1487">
        <v>13</v>
      </c>
      <c r="L103" s="1489">
        <f t="shared" si="44"/>
        <v>345</v>
      </c>
      <c r="M103" s="1490">
        <v>45439</v>
      </c>
      <c r="N103" s="1490">
        <v>45435</v>
      </c>
      <c r="O103" s="1325"/>
      <c r="P103" s="1325" t="s">
        <v>106</v>
      </c>
      <c r="Q103" s="1325" t="s">
        <v>565</v>
      </c>
      <c r="R103" s="1325">
        <v>45411</v>
      </c>
      <c r="S103" s="1325" t="s">
        <v>136</v>
      </c>
      <c r="T103" s="1492" t="s">
        <v>566</v>
      </c>
      <c r="U103" s="1493" t="s">
        <v>567</v>
      </c>
      <c r="V103" s="1494" t="s">
        <v>139</v>
      </c>
      <c r="W103" s="1495">
        <v>1.65</v>
      </c>
      <c r="X103" s="1496">
        <f t="shared" si="71"/>
        <v>7400.25</v>
      </c>
      <c r="Y103" s="1489" t="s">
        <v>568</v>
      </c>
      <c r="Z103" s="1532" t="s">
        <v>134</v>
      </c>
      <c r="AA103" s="1566" t="s">
        <v>108</v>
      </c>
      <c r="AB103" s="1497" t="s">
        <v>44</v>
      </c>
      <c r="AC103" s="1498">
        <v>4485</v>
      </c>
      <c r="AD103" s="1498">
        <f t="shared" si="55"/>
        <v>0</v>
      </c>
      <c r="AE103" s="1498" t="s">
        <v>141</v>
      </c>
      <c r="AF103" s="1498"/>
      <c r="AG103" s="1498"/>
      <c r="AH103" s="1498">
        <f t="shared" si="56"/>
        <v>4485</v>
      </c>
      <c r="AI103" s="1498"/>
      <c r="AJ103" s="1499">
        <f t="shared" si="70"/>
        <v>4485</v>
      </c>
      <c r="AK103" s="1502"/>
      <c r="AL103" s="1502"/>
      <c r="AM103" s="1502"/>
      <c r="AN103" s="1502"/>
      <c r="AO103" s="1502"/>
      <c r="AP103" s="1502"/>
      <c r="AQ103" s="1502"/>
      <c r="AR103" s="1502"/>
      <c r="AS103" s="1502">
        <f t="shared" si="72"/>
        <v>4485</v>
      </c>
      <c r="AT103" s="1502"/>
      <c r="AU103" s="1502"/>
      <c r="AV103" s="1502"/>
      <c r="AW103" s="1502"/>
      <c r="AX103" s="1502"/>
      <c r="AY103" s="1502"/>
      <c r="AZ103" s="1502"/>
      <c r="BA103" s="1503"/>
      <c r="BB103" s="1503"/>
      <c r="BC103" s="1503">
        <f t="shared" ref="BC103:BC107" si="73">I103/13</f>
        <v>345</v>
      </c>
      <c r="BD103" s="1503"/>
      <c r="BE103" s="1503"/>
      <c r="BF103" s="1585"/>
      <c r="BG103" s="1585"/>
      <c r="BH103" s="1503"/>
      <c r="BI103" s="1503"/>
      <c r="BJ103" s="1503"/>
      <c r="BK103" s="1503"/>
      <c r="BL103" s="1503"/>
      <c r="BM103" s="1503"/>
      <c r="BN103" s="1503"/>
      <c r="BO103" s="1503"/>
      <c r="BP103" s="1503"/>
      <c r="BQ103" s="1503"/>
      <c r="BR103" s="1503"/>
      <c r="BS103" s="1503"/>
      <c r="BT103" s="1503"/>
      <c r="BU103" s="1567"/>
      <c r="BV103" s="1567"/>
      <c r="BW103" s="1567"/>
      <c r="BX103" s="1533"/>
      <c r="BY103" s="1553"/>
      <c r="BZ103" s="1568"/>
      <c r="CA103" s="1568"/>
      <c r="CB103" s="1533"/>
      <c r="CC103" s="1533"/>
    </row>
    <row r="104" s="309" customFormat="1" ht="36" hidden="1" customHeight="1" spans="1:81">
      <c r="A104" s="1556">
        <v>45399</v>
      </c>
      <c r="B104" s="1557" t="s">
        <v>131</v>
      </c>
      <c r="C104" s="1558" t="s">
        <v>132</v>
      </c>
      <c r="D104" s="1484">
        <v>4500130331</v>
      </c>
      <c r="E104" s="1559">
        <v>20029321</v>
      </c>
      <c r="F104" s="1484" t="s">
        <v>569</v>
      </c>
      <c r="G104" s="1487" t="s">
        <v>134</v>
      </c>
      <c r="H104" s="1488" t="s">
        <v>135</v>
      </c>
      <c r="I104" s="1506">
        <v>117</v>
      </c>
      <c r="J104" s="1487">
        <v>0</v>
      </c>
      <c r="K104" s="1487">
        <v>13</v>
      </c>
      <c r="L104" s="1489">
        <f t="shared" si="44"/>
        <v>9</v>
      </c>
      <c r="M104" s="1490">
        <v>45439</v>
      </c>
      <c r="N104" s="1490">
        <v>45435</v>
      </c>
      <c r="O104" s="1325"/>
      <c r="P104" s="1325" t="s">
        <v>106</v>
      </c>
      <c r="Q104" s="1325" t="s">
        <v>565</v>
      </c>
      <c r="R104" s="1325">
        <v>45411</v>
      </c>
      <c r="S104" s="1325" t="s">
        <v>136</v>
      </c>
      <c r="T104" s="1492" t="s">
        <v>566</v>
      </c>
      <c r="U104" s="1493" t="s">
        <v>570</v>
      </c>
      <c r="V104" s="1494" t="s">
        <v>139</v>
      </c>
      <c r="W104" s="1495">
        <v>1.65</v>
      </c>
      <c r="X104" s="1496">
        <f t="shared" si="71"/>
        <v>193.05</v>
      </c>
      <c r="Y104" s="1489" t="s">
        <v>571</v>
      </c>
      <c r="Z104" s="1532" t="s">
        <v>134</v>
      </c>
      <c r="AA104" s="1566" t="s">
        <v>108</v>
      </c>
      <c r="AB104" s="1497" t="s">
        <v>44</v>
      </c>
      <c r="AC104" s="1498">
        <v>117</v>
      </c>
      <c r="AD104" s="1498">
        <f t="shared" si="55"/>
        <v>0</v>
      </c>
      <c r="AE104" s="1498" t="s">
        <v>157</v>
      </c>
      <c r="AF104" s="1498"/>
      <c r="AG104" s="1498"/>
      <c r="AH104" s="1498">
        <f t="shared" si="56"/>
        <v>117</v>
      </c>
      <c r="AI104" s="1498"/>
      <c r="AJ104" s="1499">
        <f t="shared" si="70"/>
        <v>117</v>
      </c>
      <c r="AK104" s="1502"/>
      <c r="AL104" s="1502"/>
      <c r="AM104" s="1502"/>
      <c r="AN104" s="1502"/>
      <c r="AO104" s="1502"/>
      <c r="AP104" s="1502"/>
      <c r="AQ104" s="1502"/>
      <c r="AR104" s="1502"/>
      <c r="AS104" s="1502">
        <f t="shared" si="72"/>
        <v>117</v>
      </c>
      <c r="AT104" s="1502"/>
      <c r="AU104" s="1502"/>
      <c r="AV104" s="1502"/>
      <c r="AW104" s="1502"/>
      <c r="AX104" s="1502"/>
      <c r="AY104" s="1502"/>
      <c r="AZ104" s="1502"/>
      <c r="BA104" s="1503"/>
      <c r="BB104" s="1503"/>
      <c r="BC104" s="1503">
        <f t="shared" si="73"/>
        <v>9</v>
      </c>
      <c r="BD104" s="1503"/>
      <c r="BE104" s="1503"/>
      <c r="BF104" s="1585"/>
      <c r="BG104" s="1585"/>
      <c r="BH104" s="1503"/>
      <c r="BI104" s="1503"/>
      <c r="BJ104" s="1503"/>
      <c r="BK104" s="1503"/>
      <c r="BL104" s="1503"/>
      <c r="BM104" s="1503"/>
      <c r="BN104" s="1503"/>
      <c r="BO104" s="1503"/>
      <c r="BP104" s="1503"/>
      <c r="BQ104" s="1503"/>
      <c r="BR104" s="1503"/>
      <c r="BS104" s="1503"/>
      <c r="BT104" s="1503"/>
      <c r="BU104" s="1567"/>
      <c r="BV104" s="1567"/>
      <c r="BW104" s="1567"/>
      <c r="BX104" s="1533"/>
      <c r="BY104" s="1553"/>
      <c r="BZ104" s="1568"/>
      <c r="CA104" s="1568"/>
      <c r="CB104" s="1533"/>
      <c r="CC104" s="1533"/>
    </row>
    <row r="105" s="309" customFormat="1" ht="36" hidden="1" customHeight="1" spans="1:81">
      <c r="A105" s="1556">
        <v>45404</v>
      </c>
      <c r="B105" s="1557" t="s">
        <v>572</v>
      </c>
      <c r="C105" s="1558" t="s">
        <v>251</v>
      </c>
      <c r="D105" s="1484">
        <v>4500130840</v>
      </c>
      <c r="E105" s="1559">
        <v>1159650</v>
      </c>
      <c r="F105" s="1484" t="s">
        <v>573</v>
      </c>
      <c r="G105" s="1487" t="s">
        <v>89</v>
      </c>
      <c r="H105" s="1488" t="s">
        <v>79</v>
      </c>
      <c r="I105" s="1506">
        <v>1704</v>
      </c>
      <c r="J105" s="1487">
        <v>0</v>
      </c>
      <c r="K105" s="1487">
        <v>24</v>
      </c>
      <c r="L105" s="1489">
        <f t="shared" si="44"/>
        <v>71</v>
      </c>
      <c r="M105" s="1490">
        <v>45439</v>
      </c>
      <c r="N105" s="1490">
        <v>45435</v>
      </c>
      <c r="O105" s="1325"/>
      <c r="P105" s="1325" t="s">
        <v>106</v>
      </c>
      <c r="Q105" s="1325" t="s">
        <v>574</v>
      </c>
      <c r="R105" s="1325" t="s">
        <v>575</v>
      </c>
      <c r="S105" s="1325" t="s">
        <v>136</v>
      </c>
      <c r="T105" s="1492" t="s">
        <v>576</v>
      </c>
      <c r="U105" s="1493" t="s">
        <v>577</v>
      </c>
      <c r="V105" s="1494" t="s">
        <v>578</v>
      </c>
      <c r="W105" s="1495">
        <v>1.18</v>
      </c>
      <c r="X105" s="1496">
        <f t="shared" ref="X105:X116" si="74">W105*L105</f>
        <v>83.78</v>
      </c>
      <c r="Y105" s="1489" t="s">
        <v>579</v>
      </c>
      <c r="Z105" s="1532" t="s">
        <v>89</v>
      </c>
      <c r="AA105" s="1566" t="s">
        <v>108</v>
      </c>
      <c r="AB105" s="1497" t="s">
        <v>44</v>
      </c>
      <c r="AC105" s="1498">
        <v>1704</v>
      </c>
      <c r="AD105" s="1498">
        <f t="shared" si="55"/>
        <v>0</v>
      </c>
      <c r="AE105" s="1498" t="s">
        <v>141</v>
      </c>
      <c r="AF105" s="1498"/>
      <c r="AG105" s="1498"/>
      <c r="AH105" s="1498">
        <f t="shared" si="56"/>
        <v>1704</v>
      </c>
      <c r="AI105" s="1498"/>
      <c r="AJ105" s="1499">
        <f t="shared" si="70"/>
        <v>1704</v>
      </c>
      <c r="AK105" s="1586"/>
      <c r="AL105" s="1587"/>
      <c r="AM105" s="1587"/>
      <c r="AN105" s="1587"/>
      <c r="AO105" s="1587"/>
      <c r="AP105" s="1587"/>
      <c r="AQ105" s="1587"/>
      <c r="AR105" s="1502"/>
      <c r="AS105" s="1502">
        <f t="shared" si="72"/>
        <v>1704</v>
      </c>
      <c r="AT105" s="1502"/>
      <c r="AU105" s="1502"/>
      <c r="AV105" s="1502"/>
      <c r="AW105" s="1502"/>
      <c r="AX105" s="1502"/>
      <c r="AY105" s="1502"/>
      <c r="AZ105" s="1502"/>
      <c r="BA105" s="1503"/>
      <c r="BB105" s="1503"/>
      <c r="BC105" s="1503"/>
      <c r="BD105" s="1503"/>
      <c r="BE105" s="1503"/>
      <c r="BF105" s="1585"/>
      <c r="BG105" s="1585"/>
      <c r="BH105" s="1503"/>
      <c r="BI105" s="1503"/>
      <c r="BJ105" s="1503"/>
      <c r="BK105" s="1503"/>
      <c r="BL105" s="1503"/>
      <c r="BM105" s="1503"/>
      <c r="BN105" s="1503"/>
      <c r="BO105" s="1503"/>
      <c r="BP105" s="1503"/>
      <c r="BQ105" s="1503"/>
      <c r="BR105" s="1503"/>
      <c r="BS105" s="1503"/>
      <c r="BT105" s="1503"/>
      <c r="BU105" s="1567"/>
      <c r="BV105" s="1567"/>
      <c r="BW105" s="1567"/>
      <c r="BX105" s="1533"/>
      <c r="BY105" s="1553"/>
      <c r="BZ105" s="1568"/>
      <c r="CA105" s="1568"/>
      <c r="CB105" s="1533"/>
      <c r="CC105" s="1533"/>
    </row>
    <row r="106" s="309" customFormat="1" ht="36" hidden="1" customHeight="1" spans="1:81">
      <c r="A106" s="1556">
        <v>45404</v>
      </c>
      <c r="B106" s="1557" t="s">
        <v>572</v>
      </c>
      <c r="C106" s="1558" t="s">
        <v>251</v>
      </c>
      <c r="D106" s="1484">
        <v>4500130840</v>
      </c>
      <c r="E106" s="1559">
        <v>1159651</v>
      </c>
      <c r="F106" s="1484" t="s">
        <v>580</v>
      </c>
      <c r="G106" s="1487" t="s">
        <v>89</v>
      </c>
      <c r="H106" s="1488" t="s">
        <v>79</v>
      </c>
      <c r="I106" s="1506">
        <v>312</v>
      </c>
      <c r="J106" s="1487">
        <v>0</v>
      </c>
      <c r="K106" s="1487">
        <v>24</v>
      </c>
      <c r="L106" s="1489">
        <f t="shared" si="44"/>
        <v>13</v>
      </c>
      <c r="M106" s="1490">
        <v>45439</v>
      </c>
      <c r="N106" s="1490">
        <v>45435</v>
      </c>
      <c r="O106" s="1325"/>
      <c r="P106" s="1325" t="s">
        <v>106</v>
      </c>
      <c r="Q106" s="1325" t="s">
        <v>574</v>
      </c>
      <c r="R106" s="1325" t="s">
        <v>575</v>
      </c>
      <c r="S106" s="1325" t="s">
        <v>136</v>
      </c>
      <c r="T106" s="1492" t="s">
        <v>576</v>
      </c>
      <c r="U106" s="1493" t="s">
        <v>577</v>
      </c>
      <c r="V106" s="1494" t="s">
        <v>578</v>
      </c>
      <c r="W106" s="1495">
        <v>1.18</v>
      </c>
      <c r="X106" s="1496">
        <f t="shared" si="74"/>
        <v>15.34</v>
      </c>
      <c r="Y106" s="1489" t="s">
        <v>579</v>
      </c>
      <c r="Z106" s="1532" t="s">
        <v>89</v>
      </c>
      <c r="AA106" s="1566" t="s">
        <v>108</v>
      </c>
      <c r="AB106" s="1497" t="s">
        <v>44</v>
      </c>
      <c r="AC106" s="1498">
        <v>312</v>
      </c>
      <c r="AD106" s="1498">
        <f t="shared" si="55"/>
        <v>0</v>
      </c>
      <c r="AE106" s="1498" t="s">
        <v>141</v>
      </c>
      <c r="AF106" s="1498"/>
      <c r="AG106" s="1498"/>
      <c r="AH106" s="1498">
        <f t="shared" si="56"/>
        <v>312</v>
      </c>
      <c r="AI106" s="1498"/>
      <c r="AJ106" s="1499">
        <f t="shared" si="70"/>
        <v>312</v>
      </c>
      <c r="AK106" s="1586"/>
      <c r="AL106" s="1587"/>
      <c r="AM106" s="1587"/>
      <c r="AN106" s="1587"/>
      <c r="AO106" s="1587"/>
      <c r="AP106" s="1587"/>
      <c r="AQ106" s="1587"/>
      <c r="AR106" s="1502"/>
      <c r="AS106" s="1502">
        <f t="shared" si="72"/>
        <v>312</v>
      </c>
      <c r="AT106" s="1502"/>
      <c r="AU106" s="1502"/>
      <c r="AV106" s="1502"/>
      <c r="AW106" s="1502"/>
      <c r="AX106" s="1502"/>
      <c r="AY106" s="1502"/>
      <c r="AZ106" s="1502"/>
      <c r="BA106" s="1503"/>
      <c r="BB106" s="1503"/>
      <c r="BC106" s="1503"/>
      <c r="BD106" s="1503"/>
      <c r="BE106" s="1503"/>
      <c r="BF106" s="1585"/>
      <c r="BG106" s="1585"/>
      <c r="BH106" s="1503"/>
      <c r="BI106" s="1503"/>
      <c r="BJ106" s="1503"/>
      <c r="BK106" s="1503"/>
      <c r="BL106" s="1503"/>
      <c r="BM106" s="1503"/>
      <c r="BN106" s="1503"/>
      <c r="BO106" s="1503"/>
      <c r="BP106" s="1503"/>
      <c r="BQ106" s="1503"/>
      <c r="BR106" s="1503"/>
      <c r="BS106" s="1503"/>
      <c r="BT106" s="1503"/>
      <c r="BU106" s="1567"/>
      <c r="BV106" s="1567"/>
      <c r="BW106" s="1567"/>
      <c r="BX106" s="1533"/>
      <c r="BY106" s="1553"/>
      <c r="BZ106" s="1568"/>
      <c r="CA106" s="1568"/>
      <c r="CB106" s="1533"/>
      <c r="CC106" s="1533"/>
    </row>
    <row r="107" s="309" customFormat="1" ht="36" hidden="1" customHeight="1" spans="1:81">
      <c r="A107" s="1588">
        <v>45393</v>
      </c>
      <c r="B107" s="1589" t="s">
        <v>581</v>
      </c>
      <c r="C107" s="1483" t="s">
        <v>251</v>
      </c>
      <c r="D107" s="1530">
        <v>4500129536</v>
      </c>
      <c r="E107" s="1590">
        <v>82938</v>
      </c>
      <c r="F107" s="1530" t="s">
        <v>582</v>
      </c>
      <c r="G107" s="1487" t="s">
        <v>109</v>
      </c>
      <c r="H107" s="1488" t="s">
        <v>79</v>
      </c>
      <c r="I107" s="1506">
        <v>2132</v>
      </c>
      <c r="J107" s="1487">
        <v>0</v>
      </c>
      <c r="K107" s="1487">
        <v>52</v>
      </c>
      <c r="L107" s="1489">
        <f t="shared" si="44"/>
        <v>41</v>
      </c>
      <c r="M107" s="1490">
        <v>45443</v>
      </c>
      <c r="N107" s="1490">
        <v>45439</v>
      </c>
      <c r="O107" s="1325" t="s">
        <v>583</v>
      </c>
      <c r="P107" s="1325" t="s">
        <v>106</v>
      </c>
      <c r="Q107" s="1325" t="s">
        <v>584</v>
      </c>
      <c r="R107" s="1325">
        <v>45393</v>
      </c>
      <c r="S107" s="1325" t="s">
        <v>82</v>
      </c>
      <c r="T107" s="1492" t="s">
        <v>585</v>
      </c>
      <c r="U107" s="1493" t="s">
        <v>586</v>
      </c>
      <c r="V107" s="1591" t="s">
        <v>587</v>
      </c>
      <c r="W107" s="1495">
        <v>1.69</v>
      </c>
      <c r="X107" s="1496">
        <f t="shared" ref="X107:X109" si="75">W107*I107</f>
        <v>3603.08</v>
      </c>
      <c r="Y107" s="1489" t="s">
        <v>588</v>
      </c>
      <c r="Z107" s="1532" t="s">
        <v>109</v>
      </c>
      <c r="AA107" s="1566" t="s">
        <v>108</v>
      </c>
      <c r="AB107" s="1497" t="s">
        <v>44</v>
      </c>
      <c r="AC107" s="1498">
        <v>2132</v>
      </c>
      <c r="AD107" s="1498">
        <f t="shared" si="55"/>
        <v>0</v>
      </c>
      <c r="AE107" s="1498" t="s">
        <v>141</v>
      </c>
      <c r="AF107" s="1498"/>
      <c r="AG107" s="1498"/>
      <c r="AH107" s="1498">
        <f t="shared" si="56"/>
        <v>2132</v>
      </c>
      <c r="AI107" s="1498"/>
      <c r="AJ107" s="1499">
        <f t="shared" si="70"/>
        <v>2132</v>
      </c>
      <c r="AK107" s="1502"/>
      <c r="AL107" s="1501"/>
      <c r="AM107" s="1501"/>
      <c r="AN107" s="1501"/>
      <c r="AO107" s="1501"/>
      <c r="AP107" s="1501"/>
      <c r="AQ107" s="1501"/>
      <c r="AR107" s="1501"/>
      <c r="AS107" s="1502">
        <f t="shared" si="72"/>
        <v>2132</v>
      </c>
      <c r="AT107" s="1502"/>
      <c r="AU107" s="1502"/>
      <c r="AV107" s="1502"/>
      <c r="AW107" s="1502"/>
      <c r="AX107" s="1502"/>
      <c r="AY107" s="1502"/>
      <c r="AZ107" s="1502"/>
      <c r="BA107" s="1503"/>
      <c r="BB107" s="1503"/>
      <c r="BC107" s="1503">
        <f t="shared" si="73"/>
        <v>164</v>
      </c>
      <c r="BD107" s="1503"/>
      <c r="BE107" s="1503"/>
      <c r="BF107" s="1535"/>
      <c r="BG107" s="1535"/>
      <c r="BH107" s="1503"/>
      <c r="BI107" s="1503"/>
      <c r="BJ107" s="1503"/>
      <c r="BK107" s="1503"/>
      <c r="BL107" s="1503"/>
      <c r="BM107" s="1503"/>
      <c r="BN107" s="1503"/>
      <c r="BO107" s="1503"/>
      <c r="BP107" s="1503"/>
      <c r="BQ107" s="1503"/>
      <c r="BR107" s="1503"/>
      <c r="BS107" s="1503"/>
      <c r="BT107" s="1503"/>
      <c r="BU107" s="1567"/>
      <c r="BV107" s="1567"/>
      <c r="BW107" s="1567"/>
      <c r="BX107" s="1533"/>
      <c r="BY107" s="1553"/>
      <c r="BZ107" s="1568"/>
      <c r="CA107" s="1568"/>
      <c r="CB107" s="1533"/>
      <c r="CC107" s="1533"/>
    </row>
    <row r="108" s="309" customFormat="1" ht="36" hidden="1" customHeight="1" spans="1:81">
      <c r="A108" s="1482">
        <v>45378</v>
      </c>
      <c r="B108" s="1546" t="s">
        <v>589</v>
      </c>
      <c r="C108" s="1483" t="s">
        <v>182</v>
      </c>
      <c r="D108" s="1484">
        <v>4500128106</v>
      </c>
      <c r="E108" s="1485">
        <v>4400387015</v>
      </c>
      <c r="F108" s="1486" t="s">
        <v>590</v>
      </c>
      <c r="G108" s="1487" t="s">
        <v>78</v>
      </c>
      <c r="H108" s="1488" t="s">
        <v>111</v>
      </c>
      <c r="I108" s="1506">
        <v>6000</v>
      </c>
      <c r="J108" s="1487">
        <v>0</v>
      </c>
      <c r="K108" s="1487">
        <v>50</v>
      </c>
      <c r="L108" s="1489">
        <f t="shared" si="44"/>
        <v>120</v>
      </c>
      <c r="M108" s="1490">
        <v>45439</v>
      </c>
      <c r="N108" s="1490">
        <v>45435</v>
      </c>
      <c r="O108" s="1325"/>
      <c r="P108" s="1325" t="s">
        <v>106</v>
      </c>
      <c r="Q108" s="1325" t="s">
        <v>382</v>
      </c>
      <c r="R108" s="1325">
        <v>45397</v>
      </c>
      <c r="S108" s="1325" t="s">
        <v>82</v>
      </c>
      <c r="T108" s="1492" t="s">
        <v>591</v>
      </c>
      <c r="U108" s="1493" t="s">
        <v>592</v>
      </c>
      <c r="V108" s="1591" t="s">
        <v>164</v>
      </c>
      <c r="W108" s="1495">
        <v>1.54</v>
      </c>
      <c r="X108" s="1496">
        <f t="shared" si="75"/>
        <v>9240</v>
      </c>
      <c r="Y108" s="1489">
        <v>85138</v>
      </c>
      <c r="Z108" s="1532" t="s">
        <v>156</v>
      </c>
      <c r="AA108" s="1566" t="s">
        <v>108</v>
      </c>
      <c r="AB108" s="1497" t="s">
        <v>44</v>
      </c>
      <c r="AC108" s="1498">
        <v>6000</v>
      </c>
      <c r="AD108" s="1498">
        <f t="shared" si="55"/>
        <v>0</v>
      </c>
      <c r="AE108" s="1498" t="s">
        <v>157</v>
      </c>
      <c r="AF108" s="1498" t="s">
        <v>246</v>
      </c>
      <c r="AG108" s="1498" t="s">
        <v>279</v>
      </c>
      <c r="AH108" s="1498">
        <f t="shared" si="56"/>
        <v>6000</v>
      </c>
      <c r="AI108" s="1498"/>
      <c r="AJ108" s="1587"/>
      <c r="AK108" s="1499">
        <f>I108</f>
        <v>6000</v>
      </c>
      <c r="AL108" s="1499"/>
      <c r="AM108" s="1499"/>
      <c r="AN108" s="1499"/>
      <c r="AO108" s="1499"/>
      <c r="AP108" s="1502"/>
      <c r="AQ108" s="1502"/>
      <c r="AR108" s="1502"/>
      <c r="AS108" s="1502">
        <f t="shared" si="72"/>
        <v>6000</v>
      </c>
      <c r="AT108" s="1502"/>
      <c r="AU108" s="1502"/>
      <c r="AV108" s="1502"/>
      <c r="AW108" s="1502"/>
      <c r="AX108" s="1502"/>
      <c r="AY108" s="1502"/>
      <c r="AZ108" s="1502"/>
      <c r="BA108" s="1503"/>
      <c r="BB108" s="1503"/>
      <c r="BC108" s="1503"/>
      <c r="BD108" s="1503"/>
      <c r="BE108" s="1503"/>
      <c r="BF108" s="1592"/>
      <c r="BG108" s="1592"/>
      <c r="BH108" s="1503">
        <f>I108/25</f>
        <v>240</v>
      </c>
      <c r="BI108" s="1503"/>
      <c r="BJ108" s="1503"/>
      <c r="BK108" s="1503"/>
      <c r="BL108" s="1503"/>
      <c r="BM108" s="1503"/>
      <c r="BN108" s="1503"/>
      <c r="BO108" s="1503"/>
      <c r="BP108" s="1503"/>
      <c r="BQ108" s="1503"/>
      <c r="BR108" s="1503"/>
      <c r="BS108" s="1503"/>
      <c r="BT108" s="1503"/>
      <c r="BU108" s="1567"/>
      <c r="BV108" s="1567"/>
      <c r="BW108" s="1567"/>
      <c r="BX108" s="1533"/>
      <c r="BY108" s="1534"/>
      <c r="BZ108" s="1568"/>
      <c r="CA108" s="1568"/>
      <c r="CB108" s="1533"/>
      <c r="CC108" s="1533"/>
    </row>
    <row r="109" s="309" customFormat="1" ht="36" hidden="1" customHeight="1" spans="1:81">
      <c r="A109" s="1556">
        <v>45400</v>
      </c>
      <c r="B109" s="1557" t="s">
        <v>593</v>
      </c>
      <c r="C109" s="1558" t="s">
        <v>251</v>
      </c>
      <c r="D109" s="1484">
        <v>4500130145</v>
      </c>
      <c r="E109" s="1559" t="s">
        <v>594</v>
      </c>
      <c r="F109" s="1484" t="s">
        <v>595</v>
      </c>
      <c r="G109" s="1487" t="s">
        <v>78</v>
      </c>
      <c r="H109" s="1488" t="s">
        <v>111</v>
      </c>
      <c r="I109" s="1506">
        <v>2500</v>
      </c>
      <c r="J109" s="1487">
        <v>0</v>
      </c>
      <c r="K109" s="1487">
        <v>50</v>
      </c>
      <c r="L109" s="1489">
        <f t="shared" si="44"/>
        <v>50</v>
      </c>
      <c r="M109" s="1490">
        <v>45441</v>
      </c>
      <c r="N109" s="1490">
        <v>45437</v>
      </c>
      <c r="O109" s="1325"/>
      <c r="P109" s="1325" t="s">
        <v>106</v>
      </c>
      <c r="Q109" s="1325" t="s">
        <v>382</v>
      </c>
      <c r="R109" s="1325">
        <v>45407</v>
      </c>
      <c r="S109" s="1325" t="s">
        <v>82</v>
      </c>
      <c r="T109" s="1492" t="s">
        <v>82</v>
      </c>
      <c r="U109" s="1493" t="s">
        <v>596</v>
      </c>
      <c r="V109" s="1494" t="s">
        <v>597</v>
      </c>
      <c r="W109" s="1495">
        <v>1.54</v>
      </c>
      <c r="X109" s="1496">
        <f t="shared" si="75"/>
        <v>3850</v>
      </c>
      <c r="Y109" s="1489" t="s">
        <v>598</v>
      </c>
      <c r="Z109" s="1532" t="s">
        <v>78</v>
      </c>
      <c r="AA109" s="1566" t="s">
        <v>108</v>
      </c>
      <c r="AB109" s="1497" t="s">
        <v>44</v>
      </c>
      <c r="AC109" s="1498">
        <v>2500</v>
      </c>
      <c r="AD109" s="1498">
        <f t="shared" si="55"/>
        <v>0</v>
      </c>
      <c r="AE109" s="1498" t="s">
        <v>82</v>
      </c>
      <c r="AF109" s="1498"/>
      <c r="AG109" s="1498"/>
      <c r="AH109" s="1498">
        <f t="shared" si="56"/>
        <v>2500</v>
      </c>
      <c r="AI109" s="1498"/>
      <c r="AJ109" s="1499">
        <f t="shared" ref="AJ109:AJ130" si="76">I109</f>
        <v>2500</v>
      </c>
      <c r="AK109" s="1586"/>
      <c r="AL109" s="1587"/>
      <c r="AM109" s="1587"/>
      <c r="AN109" s="1587"/>
      <c r="AO109" s="1587"/>
      <c r="AP109" s="1587"/>
      <c r="AQ109" s="1587"/>
      <c r="AR109" s="1502"/>
      <c r="AS109" s="1502">
        <f t="shared" si="72"/>
        <v>2500</v>
      </c>
      <c r="AT109" s="1502"/>
      <c r="AU109" s="1502"/>
      <c r="AV109" s="1502"/>
      <c r="AW109" s="1502"/>
      <c r="AX109" s="1502"/>
      <c r="AY109" s="1502"/>
      <c r="AZ109" s="1502"/>
      <c r="BA109" s="1503"/>
      <c r="BB109" s="1503"/>
      <c r="BC109" s="1503"/>
      <c r="BD109" s="1503"/>
      <c r="BE109" s="1503"/>
      <c r="BF109" s="1503">
        <f>I109/25</f>
        <v>100</v>
      </c>
      <c r="BG109" s="1503"/>
      <c r="BH109" s="1503"/>
      <c r="BI109" s="1503"/>
      <c r="BJ109" s="1503"/>
      <c r="BK109" s="1503"/>
      <c r="BL109" s="1503"/>
      <c r="BM109" s="1503"/>
      <c r="BN109" s="1503"/>
      <c r="BO109" s="1503"/>
      <c r="BP109" s="1503"/>
      <c r="BQ109" s="1503"/>
      <c r="BR109" s="1503"/>
      <c r="BS109" s="1503"/>
      <c r="BT109" s="1503"/>
      <c r="BU109" s="1567"/>
      <c r="BV109" s="1567"/>
      <c r="BW109" s="1567"/>
      <c r="BX109" s="1533"/>
      <c r="BY109" s="1553"/>
      <c r="BZ109" s="1568"/>
      <c r="CA109" s="1568"/>
      <c r="CB109" s="1533"/>
      <c r="CC109" s="1533"/>
    </row>
    <row r="110" s="309" customFormat="1" ht="36" hidden="1" customHeight="1" spans="1:81">
      <c r="A110" s="1593">
        <v>45404</v>
      </c>
      <c r="B110" s="1594" t="s">
        <v>199</v>
      </c>
      <c r="C110" s="1595" t="s">
        <v>118</v>
      </c>
      <c r="D110" s="1530">
        <v>4500130934</v>
      </c>
      <c r="E110" s="1575">
        <v>2352706</v>
      </c>
      <c r="F110" s="1530" t="s">
        <v>599</v>
      </c>
      <c r="G110" s="1487" t="s">
        <v>470</v>
      </c>
      <c r="H110" s="1488" t="s">
        <v>114</v>
      </c>
      <c r="I110" s="1561">
        <v>480</v>
      </c>
      <c r="J110" s="1487">
        <v>0</v>
      </c>
      <c r="K110" s="1487">
        <v>30</v>
      </c>
      <c r="L110" s="1489">
        <f t="shared" si="44"/>
        <v>16</v>
      </c>
      <c r="M110" s="1490">
        <v>45443</v>
      </c>
      <c r="N110" s="1490">
        <v>45439</v>
      </c>
      <c r="O110" s="1325"/>
      <c r="P110" s="1325" t="s">
        <v>106</v>
      </c>
      <c r="Q110" s="1537" t="s">
        <v>600</v>
      </c>
      <c r="R110" s="1325">
        <v>45411</v>
      </c>
      <c r="S110" s="1325" t="s">
        <v>136</v>
      </c>
      <c r="T110" s="1492" t="s">
        <v>601</v>
      </c>
      <c r="U110" s="1540" t="s">
        <v>602</v>
      </c>
      <c r="V110" s="1591" t="s">
        <v>603</v>
      </c>
      <c r="W110" s="1495">
        <v>36.723</v>
      </c>
      <c r="X110" s="1496">
        <f t="shared" si="74"/>
        <v>587.568</v>
      </c>
      <c r="Y110" s="1489" t="s">
        <v>604</v>
      </c>
      <c r="Z110" s="1532" t="s">
        <v>470</v>
      </c>
      <c r="AA110" s="1566" t="s">
        <v>108</v>
      </c>
      <c r="AB110" s="1497" t="s">
        <v>44</v>
      </c>
      <c r="AC110" s="1498">
        <v>480</v>
      </c>
      <c r="AD110" s="1498">
        <f t="shared" si="55"/>
        <v>0</v>
      </c>
      <c r="AE110" s="1498" t="s">
        <v>157</v>
      </c>
      <c r="AF110" s="1498"/>
      <c r="AG110" s="1498"/>
      <c r="AH110" s="1498">
        <f t="shared" si="56"/>
        <v>480</v>
      </c>
      <c r="AI110" s="1498"/>
      <c r="AJ110" s="1499">
        <f t="shared" si="76"/>
        <v>480</v>
      </c>
      <c r="AK110" s="1502"/>
      <c r="AL110" s="1501"/>
      <c r="AM110" s="1501"/>
      <c r="AN110" s="1501"/>
      <c r="AO110" s="1501"/>
      <c r="AP110" s="1501"/>
      <c r="AQ110" s="1501"/>
      <c r="AR110" s="1501"/>
      <c r="AS110" s="1502">
        <f t="shared" si="72"/>
        <v>480</v>
      </c>
      <c r="AT110" s="1502"/>
      <c r="AU110" s="1502"/>
      <c r="AV110" s="1502"/>
      <c r="AW110" s="1502"/>
      <c r="AX110" s="1502"/>
      <c r="AY110" s="1502"/>
      <c r="AZ110" s="1502"/>
      <c r="BA110" s="1503"/>
      <c r="BB110" s="1503"/>
      <c r="BC110" s="1503"/>
      <c r="BD110" s="1503"/>
      <c r="BE110" s="1503"/>
      <c r="BF110" s="1535"/>
      <c r="BG110" s="1535"/>
      <c r="BH110" s="1503"/>
      <c r="BI110" s="1503"/>
      <c r="BJ110" s="1503"/>
      <c r="BK110" s="1503"/>
      <c r="BL110" s="1503"/>
      <c r="BM110" s="1503">
        <f t="shared" ref="BM110:BM113" si="77">I110/30</f>
        <v>16</v>
      </c>
      <c r="BN110" s="1537"/>
      <c r="BO110" s="1537"/>
      <c r="BP110" s="1537"/>
      <c r="BQ110" s="1537"/>
      <c r="BR110" s="1503"/>
      <c r="BS110" s="1503"/>
      <c r="BT110" s="1503"/>
      <c r="BU110" s="1567"/>
      <c r="BV110" s="1567"/>
      <c r="BW110" s="1567"/>
      <c r="BX110" s="1533"/>
      <c r="BY110" s="1596"/>
      <c r="BZ110" s="1568"/>
      <c r="CA110" s="1568"/>
      <c r="CB110" s="1533"/>
      <c r="CC110" s="1533"/>
    </row>
    <row r="111" s="309" customFormat="1" ht="36" hidden="1" customHeight="1" spans="1:81">
      <c r="A111" s="1593">
        <v>45404</v>
      </c>
      <c r="B111" s="1594" t="s">
        <v>199</v>
      </c>
      <c r="C111" s="1595" t="s">
        <v>118</v>
      </c>
      <c r="D111" s="1530">
        <v>4500130934</v>
      </c>
      <c r="E111" s="1575">
        <v>2352710</v>
      </c>
      <c r="F111" s="1530" t="s">
        <v>605</v>
      </c>
      <c r="G111" s="1487" t="s">
        <v>470</v>
      </c>
      <c r="H111" s="1488" t="s">
        <v>114</v>
      </c>
      <c r="I111" s="1561">
        <v>540</v>
      </c>
      <c r="J111" s="1487">
        <v>0</v>
      </c>
      <c r="K111" s="1487">
        <v>30</v>
      </c>
      <c r="L111" s="1489">
        <f t="shared" si="44"/>
        <v>18</v>
      </c>
      <c r="M111" s="1490">
        <v>45443</v>
      </c>
      <c r="N111" s="1490">
        <v>45439</v>
      </c>
      <c r="O111" s="1325"/>
      <c r="P111" s="1325" t="s">
        <v>106</v>
      </c>
      <c r="Q111" s="1537" t="s">
        <v>600</v>
      </c>
      <c r="R111" s="1325">
        <v>45411</v>
      </c>
      <c r="S111" s="1325" t="s">
        <v>136</v>
      </c>
      <c r="T111" s="1492" t="s">
        <v>601</v>
      </c>
      <c r="U111" s="1540" t="s">
        <v>602</v>
      </c>
      <c r="V111" s="1591" t="s">
        <v>603</v>
      </c>
      <c r="W111" s="1495">
        <v>36.723</v>
      </c>
      <c r="X111" s="1496">
        <f t="shared" si="74"/>
        <v>661.014</v>
      </c>
      <c r="Y111" s="1489" t="s">
        <v>604</v>
      </c>
      <c r="Z111" s="1532" t="s">
        <v>470</v>
      </c>
      <c r="AA111" s="1566" t="s">
        <v>108</v>
      </c>
      <c r="AB111" s="1497" t="s">
        <v>44</v>
      </c>
      <c r="AC111" s="1498">
        <v>540</v>
      </c>
      <c r="AD111" s="1498">
        <f t="shared" si="55"/>
        <v>0</v>
      </c>
      <c r="AE111" s="1498" t="s">
        <v>157</v>
      </c>
      <c r="AF111" s="1498"/>
      <c r="AG111" s="1498"/>
      <c r="AH111" s="1498">
        <f t="shared" si="56"/>
        <v>540</v>
      </c>
      <c r="AI111" s="1498"/>
      <c r="AJ111" s="1499">
        <f t="shared" si="76"/>
        <v>540</v>
      </c>
      <c r="AK111" s="1502"/>
      <c r="AL111" s="1501"/>
      <c r="AM111" s="1501"/>
      <c r="AN111" s="1501"/>
      <c r="AO111" s="1501"/>
      <c r="AP111" s="1501"/>
      <c r="AQ111" s="1501"/>
      <c r="AR111" s="1501"/>
      <c r="AS111" s="1502">
        <f t="shared" si="72"/>
        <v>540</v>
      </c>
      <c r="AT111" s="1502"/>
      <c r="AU111" s="1502"/>
      <c r="AV111" s="1502"/>
      <c r="AW111" s="1502"/>
      <c r="AX111" s="1502"/>
      <c r="AY111" s="1502"/>
      <c r="AZ111" s="1502"/>
      <c r="BA111" s="1503"/>
      <c r="BB111" s="1503"/>
      <c r="BC111" s="1503"/>
      <c r="BD111" s="1503"/>
      <c r="BE111" s="1503"/>
      <c r="BF111" s="1535"/>
      <c r="BG111" s="1535"/>
      <c r="BH111" s="1503"/>
      <c r="BI111" s="1503"/>
      <c r="BJ111" s="1503"/>
      <c r="BK111" s="1503"/>
      <c r="BL111" s="1503"/>
      <c r="BM111" s="1503">
        <f t="shared" si="77"/>
        <v>18</v>
      </c>
      <c r="BN111" s="1537"/>
      <c r="BO111" s="1537"/>
      <c r="BP111" s="1537"/>
      <c r="BQ111" s="1537"/>
      <c r="BR111" s="1503"/>
      <c r="BS111" s="1503"/>
      <c r="BT111" s="1503"/>
      <c r="BU111" s="1567"/>
      <c r="BV111" s="1567"/>
      <c r="BW111" s="1567"/>
      <c r="BX111" s="1533"/>
      <c r="BY111" s="1596"/>
      <c r="BZ111" s="1568"/>
      <c r="CA111" s="1568"/>
      <c r="CB111" s="1533"/>
      <c r="CC111" s="1533"/>
    </row>
    <row r="112" s="309" customFormat="1" ht="36" hidden="1" customHeight="1" spans="1:81">
      <c r="A112" s="1556">
        <v>45432</v>
      </c>
      <c r="B112" s="1594" t="s">
        <v>199</v>
      </c>
      <c r="C112" s="1595" t="s">
        <v>118</v>
      </c>
      <c r="D112" s="1530">
        <v>4500130934</v>
      </c>
      <c r="E112" s="1575">
        <v>2352710</v>
      </c>
      <c r="F112" s="1530" t="s">
        <v>606</v>
      </c>
      <c r="G112" s="1487" t="s">
        <v>470</v>
      </c>
      <c r="H112" s="1488" t="s">
        <v>114</v>
      </c>
      <c r="I112" s="1506">
        <v>1020</v>
      </c>
      <c r="J112" s="1487">
        <v>0</v>
      </c>
      <c r="K112" s="1487">
        <v>30</v>
      </c>
      <c r="L112" s="1489">
        <f t="shared" si="44"/>
        <v>34</v>
      </c>
      <c r="M112" s="1490">
        <v>45443</v>
      </c>
      <c r="N112" s="1490">
        <v>45439</v>
      </c>
      <c r="O112" s="1325"/>
      <c r="P112" s="1325" t="s">
        <v>106</v>
      </c>
      <c r="Q112" s="1537" t="s">
        <v>600</v>
      </c>
      <c r="R112" s="1325">
        <v>45411</v>
      </c>
      <c r="S112" s="1325" t="s">
        <v>136</v>
      </c>
      <c r="T112" s="1492" t="s">
        <v>601</v>
      </c>
      <c r="U112" s="1493" t="s">
        <v>602</v>
      </c>
      <c r="V112" s="1591" t="s">
        <v>603</v>
      </c>
      <c r="W112" s="1495">
        <v>36.723</v>
      </c>
      <c r="X112" s="1496">
        <f t="shared" si="74"/>
        <v>1248.582</v>
      </c>
      <c r="Y112" s="1489" t="s">
        <v>607</v>
      </c>
      <c r="Z112" s="1532" t="s">
        <v>470</v>
      </c>
      <c r="AA112" s="1566" t="s">
        <v>108</v>
      </c>
      <c r="AB112" s="1497" t="s">
        <v>44</v>
      </c>
      <c r="AC112" s="1498">
        <v>1020</v>
      </c>
      <c r="AD112" s="1498">
        <f t="shared" si="55"/>
        <v>0</v>
      </c>
      <c r="AE112" s="1498"/>
      <c r="AF112" s="1498"/>
      <c r="AG112" s="1498"/>
      <c r="AH112" s="1498">
        <f t="shared" si="56"/>
        <v>1020</v>
      </c>
      <c r="AI112" s="1498"/>
      <c r="AJ112" s="1499">
        <f t="shared" si="76"/>
        <v>1020</v>
      </c>
      <c r="AK112" s="1502"/>
      <c r="AL112" s="1501"/>
      <c r="AM112" s="1501"/>
      <c r="AN112" s="1501"/>
      <c r="AO112" s="1501"/>
      <c r="AP112" s="1501"/>
      <c r="AQ112" s="1501"/>
      <c r="AR112" s="1501"/>
      <c r="AS112" s="1502">
        <f t="shared" si="72"/>
        <v>1020</v>
      </c>
      <c r="AT112" s="1502"/>
      <c r="AU112" s="1502"/>
      <c r="AV112" s="1502"/>
      <c r="AW112" s="1502"/>
      <c r="AX112" s="1502"/>
      <c r="AY112" s="1502"/>
      <c r="AZ112" s="1502"/>
      <c r="BA112" s="1503"/>
      <c r="BB112" s="1503"/>
      <c r="BC112" s="1503"/>
      <c r="BD112" s="1503"/>
      <c r="BE112" s="1503"/>
      <c r="BF112" s="1535"/>
      <c r="BG112" s="1535"/>
      <c r="BH112" s="1503"/>
      <c r="BI112" s="1503"/>
      <c r="BJ112" s="1503"/>
      <c r="BK112" s="1503"/>
      <c r="BL112" s="1503"/>
      <c r="BM112" s="1503">
        <f t="shared" si="77"/>
        <v>34</v>
      </c>
      <c r="BN112" s="1597"/>
      <c r="BO112" s="1597"/>
      <c r="BP112" s="1597"/>
      <c r="BQ112" s="1597"/>
      <c r="BR112" s="1503"/>
      <c r="BS112" s="1503"/>
      <c r="BT112" s="1503"/>
      <c r="BU112" s="1567"/>
      <c r="BV112" s="1567"/>
      <c r="BW112" s="1567"/>
      <c r="BX112" s="1533"/>
      <c r="BY112" s="1596"/>
      <c r="BZ112" s="1568"/>
      <c r="CA112" s="1568"/>
      <c r="CB112" s="1533"/>
      <c r="CC112" s="1533"/>
    </row>
    <row r="113" s="309" customFormat="1" ht="36" hidden="1" customHeight="1" spans="1:81">
      <c r="A113" s="1556">
        <v>45432</v>
      </c>
      <c r="B113" s="1594" t="s">
        <v>199</v>
      </c>
      <c r="C113" s="1595" t="s">
        <v>118</v>
      </c>
      <c r="D113" s="1530">
        <v>4500130934</v>
      </c>
      <c r="E113" s="1575">
        <v>2352710</v>
      </c>
      <c r="F113" s="1530" t="s">
        <v>608</v>
      </c>
      <c r="G113" s="1487" t="s">
        <v>470</v>
      </c>
      <c r="H113" s="1488" t="s">
        <v>114</v>
      </c>
      <c r="I113" s="1506">
        <v>960</v>
      </c>
      <c r="J113" s="1487">
        <v>0</v>
      </c>
      <c r="K113" s="1487">
        <v>30</v>
      </c>
      <c r="L113" s="1489">
        <f t="shared" si="44"/>
        <v>32</v>
      </c>
      <c r="M113" s="1490">
        <v>45443</v>
      </c>
      <c r="N113" s="1490">
        <v>45439</v>
      </c>
      <c r="O113" s="1325"/>
      <c r="P113" s="1325" t="s">
        <v>106</v>
      </c>
      <c r="Q113" s="1537" t="s">
        <v>600</v>
      </c>
      <c r="R113" s="1325">
        <v>45411</v>
      </c>
      <c r="S113" s="1325" t="s">
        <v>136</v>
      </c>
      <c r="T113" s="1492" t="s">
        <v>601</v>
      </c>
      <c r="U113" s="1493" t="s">
        <v>602</v>
      </c>
      <c r="V113" s="1591" t="s">
        <v>603</v>
      </c>
      <c r="W113" s="1495">
        <v>36.723</v>
      </c>
      <c r="X113" s="1496">
        <f t="shared" si="74"/>
        <v>1175.136</v>
      </c>
      <c r="Y113" s="1489" t="s">
        <v>607</v>
      </c>
      <c r="Z113" s="1532" t="s">
        <v>470</v>
      </c>
      <c r="AA113" s="1566" t="s">
        <v>108</v>
      </c>
      <c r="AB113" s="1497" t="s">
        <v>44</v>
      </c>
      <c r="AC113" s="1498">
        <v>960</v>
      </c>
      <c r="AD113" s="1498">
        <f t="shared" si="55"/>
        <v>0</v>
      </c>
      <c r="AE113" s="1498"/>
      <c r="AF113" s="1498"/>
      <c r="AG113" s="1498"/>
      <c r="AH113" s="1498">
        <f t="shared" si="56"/>
        <v>960</v>
      </c>
      <c r="AI113" s="1498"/>
      <c r="AJ113" s="1499">
        <f t="shared" si="76"/>
        <v>960</v>
      </c>
      <c r="AK113" s="1502"/>
      <c r="AL113" s="1501"/>
      <c r="AM113" s="1501"/>
      <c r="AN113" s="1501"/>
      <c r="AO113" s="1501"/>
      <c r="AP113" s="1501"/>
      <c r="AQ113" s="1501"/>
      <c r="AR113" s="1501"/>
      <c r="AS113" s="1502">
        <f t="shared" si="72"/>
        <v>960</v>
      </c>
      <c r="AT113" s="1502"/>
      <c r="AU113" s="1502"/>
      <c r="AV113" s="1502"/>
      <c r="AW113" s="1502"/>
      <c r="AX113" s="1502"/>
      <c r="AY113" s="1502"/>
      <c r="AZ113" s="1502"/>
      <c r="BA113" s="1503"/>
      <c r="BB113" s="1503"/>
      <c r="BC113" s="1503"/>
      <c r="BD113" s="1503"/>
      <c r="BE113" s="1503"/>
      <c r="BF113" s="1535"/>
      <c r="BG113" s="1535"/>
      <c r="BH113" s="1503"/>
      <c r="BI113" s="1503"/>
      <c r="BJ113" s="1503"/>
      <c r="BK113" s="1503"/>
      <c r="BL113" s="1503"/>
      <c r="BM113" s="1503">
        <f t="shared" si="77"/>
        <v>32</v>
      </c>
      <c r="BN113" s="1597"/>
      <c r="BO113" s="1597"/>
      <c r="BP113" s="1597"/>
      <c r="BQ113" s="1597"/>
      <c r="BR113" s="1503"/>
      <c r="BS113" s="1503"/>
      <c r="BT113" s="1503"/>
      <c r="BU113" s="1567"/>
      <c r="BV113" s="1567"/>
      <c r="BW113" s="1567"/>
      <c r="BX113" s="1533"/>
      <c r="BY113" s="1596"/>
      <c r="BZ113" s="1568"/>
      <c r="CA113" s="1568"/>
      <c r="CB113" s="1533"/>
      <c r="CC113" s="1533"/>
    </row>
    <row r="114" s="309" customFormat="1" ht="36" hidden="1" customHeight="1" spans="1:81">
      <c r="A114" s="1482">
        <v>45412</v>
      </c>
      <c r="B114" s="1483" t="s">
        <v>609</v>
      </c>
      <c r="C114" s="1483" t="s">
        <v>251</v>
      </c>
      <c r="D114" s="1484">
        <v>4500132365</v>
      </c>
      <c r="E114" s="1828" t="s">
        <v>610</v>
      </c>
      <c r="F114" s="1486" t="s">
        <v>611</v>
      </c>
      <c r="G114" s="1487" t="s">
        <v>612</v>
      </c>
      <c r="H114" s="1488" t="s">
        <v>79</v>
      </c>
      <c r="I114" s="1506">
        <v>660</v>
      </c>
      <c r="J114" s="1487">
        <v>0</v>
      </c>
      <c r="K114" s="1487">
        <v>12</v>
      </c>
      <c r="L114" s="1489">
        <f t="shared" si="44"/>
        <v>55</v>
      </c>
      <c r="M114" s="1490">
        <v>45442</v>
      </c>
      <c r="N114" s="1490">
        <v>45439</v>
      </c>
      <c r="O114" s="1583" t="s">
        <v>536</v>
      </c>
      <c r="P114" s="1325" t="s">
        <v>106</v>
      </c>
      <c r="Q114" s="1325" t="s">
        <v>613</v>
      </c>
      <c r="R114" s="1325" t="s">
        <v>614</v>
      </c>
      <c r="S114" s="1325" t="s">
        <v>82</v>
      </c>
      <c r="T114" s="1492" t="s">
        <v>615</v>
      </c>
      <c r="U114" s="1493" t="s">
        <v>616</v>
      </c>
      <c r="V114" s="1541" t="s">
        <v>370</v>
      </c>
      <c r="W114" s="1495">
        <v>1.18</v>
      </c>
      <c r="X114" s="1496">
        <f t="shared" si="74"/>
        <v>64.9</v>
      </c>
      <c r="Y114" s="1489" t="s">
        <v>617</v>
      </c>
      <c r="Z114" s="1532" t="s">
        <v>612</v>
      </c>
      <c r="AA114" s="1566" t="s">
        <v>108</v>
      </c>
      <c r="AB114" s="1497" t="s">
        <v>44</v>
      </c>
      <c r="AC114" s="1498">
        <v>660</v>
      </c>
      <c r="AD114" s="1498">
        <f t="shared" si="55"/>
        <v>0</v>
      </c>
      <c r="AE114" s="1498" t="s">
        <v>157</v>
      </c>
      <c r="AF114" s="1498"/>
      <c r="AG114" s="1498"/>
      <c r="AH114" s="1498">
        <f t="shared" si="56"/>
        <v>660</v>
      </c>
      <c r="AI114" s="1498"/>
      <c r="AJ114" s="1499">
        <f t="shared" si="76"/>
        <v>660</v>
      </c>
      <c r="AK114" s="1502"/>
      <c r="AL114" s="1502"/>
      <c r="AM114" s="1502"/>
      <c r="AN114" s="1502"/>
      <c r="AO114" s="1502"/>
      <c r="AP114" s="1502"/>
      <c r="AQ114" s="1502"/>
      <c r="AR114" s="1502"/>
      <c r="AU114" s="1502"/>
      <c r="AV114" s="1502">
        <f t="shared" ref="AV114:AV117" si="78">I114</f>
        <v>660</v>
      </c>
      <c r="AW114" s="1502"/>
      <c r="AX114" s="1502"/>
      <c r="AY114" s="1502"/>
      <c r="AZ114" s="1502"/>
      <c r="BA114" s="1503"/>
      <c r="BB114" s="1503"/>
      <c r="BC114" s="1503"/>
      <c r="BD114" s="1503"/>
      <c r="BE114" s="1503"/>
      <c r="BF114" s="1537"/>
      <c r="BG114" s="1537"/>
      <c r="BH114" s="1503"/>
      <c r="BI114" s="1503"/>
      <c r="BJ114" s="1503"/>
      <c r="BK114" s="1503"/>
      <c r="BL114" s="1503"/>
      <c r="BM114" s="1503"/>
      <c r="BN114" s="1503"/>
      <c r="BO114" s="1503"/>
      <c r="BP114" s="1503"/>
      <c r="BQ114" s="1503"/>
      <c r="BR114" s="1503"/>
      <c r="BS114" s="1503"/>
      <c r="BT114" s="1503"/>
      <c r="BU114" s="1567"/>
      <c r="BV114" s="1567"/>
      <c r="BW114" s="1567"/>
      <c r="BX114" s="1533"/>
      <c r="BZ114" s="1568"/>
      <c r="CA114" s="1568"/>
      <c r="CB114" s="1533"/>
      <c r="CC114" s="1533"/>
    </row>
    <row r="115" s="309" customFormat="1" ht="36" hidden="1" customHeight="1" spans="1:81">
      <c r="A115" s="1482">
        <v>45412</v>
      </c>
      <c r="B115" s="1483" t="s">
        <v>609</v>
      </c>
      <c r="C115" s="1483" t="s">
        <v>251</v>
      </c>
      <c r="D115" s="1484">
        <v>4500132365</v>
      </c>
      <c r="E115" s="1828" t="s">
        <v>618</v>
      </c>
      <c r="F115" s="1486" t="s">
        <v>619</v>
      </c>
      <c r="G115" s="1487" t="s">
        <v>612</v>
      </c>
      <c r="H115" s="1488" t="s">
        <v>79</v>
      </c>
      <c r="I115" s="1506">
        <v>1356</v>
      </c>
      <c r="J115" s="1487">
        <v>0</v>
      </c>
      <c r="K115" s="1487">
        <v>12</v>
      </c>
      <c r="L115" s="1489">
        <f t="shared" si="44"/>
        <v>113</v>
      </c>
      <c r="M115" s="1490">
        <v>45442</v>
      </c>
      <c r="N115" s="1490">
        <v>45439</v>
      </c>
      <c r="O115" s="1583" t="s">
        <v>536</v>
      </c>
      <c r="P115" s="1325" t="s">
        <v>106</v>
      </c>
      <c r="Q115" s="1325" t="s">
        <v>613</v>
      </c>
      <c r="R115" s="1325" t="s">
        <v>614</v>
      </c>
      <c r="S115" s="1325" t="s">
        <v>82</v>
      </c>
      <c r="T115" s="1492" t="s">
        <v>615</v>
      </c>
      <c r="U115" s="1493" t="s">
        <v>616</v>
      </c>
      <c r="V115" s="1541" t="s">
        <v>370</v>
      </c>
      <c r="W115" s="1495">
        <v>1.18</v>
      </c>
      <c r="X115" s="1496">
        <f t="shared" si="74"/>
        <v>133.34</v>
      </c>
      <c r="Y115" s="1489" t="s">
        <v>617</v>
      </c>
      <c r="Z115" s="1532" t="s">
        <v>612</v>
      </c>
      <c r="AA115" s="1566" t="s">
        <v>108</v>
      </c>
      <c r="AB115" s="1497" t="s">
        <v>44</v>
      </c>
      <c r="AC115" s="1498">
        <v>1356</v>
      </c>
      <c r="AD115" s="1498">
        <f t="shared" si="55"/>
        <v>0</v>
      </c>
      <c r="AE115" s="1498" t="s">
        <v>157</v>
      </c>
      <c r="AF115" s="1498"/>
      <c r="AG115" s="1498"/>
      <c r="AH115" s="1498">
        <f t="shared" si="56"/>
        <v>1356</v>
      </c>
      <c r="AI115" s="1498"/>
      <c r="AJ115" s="1499">
        <f t="shared" si="76"/>
        <v>1356</v>
      </c>
      <c r="AK115" s="1502"/>
      <c r="AL115" s="1502"/>
      <c r="AM115" s="1502"/>
      <c r="AN115" s="1502"/>
      <c r="AO115" s="1502"/>
      <c r="AP115" s="1502"/>
      <c r="AQ115" s="1502"/>
      <c r="AR115" s="1502"/>
      <c r="AU115" s="1502"/>
      <c r="AV115" s="1502">
        <f t="shared" si="78"/>
        <v>1356</v>
      </c>
      <c r="AW115" s="1502"/>
      <c r="AX115" s="1502"/>
      <c r="AY115" s="1502"/>
      <c r="AZ115" s="1502"/>
      <c r="BA115" s="1503"/>
      <c r="BB115" s="1503"/>
      <c r="BC115" s="1503"/>
      <c r="BD115" s="1503"/>
      <c r="BE115" s="1503"/>
      <c r="BF115" s="1537"/>
      <c r="BG115" s="1537"/>
      <c r="BH115" s="1503"/>
      <c r="BI115" s="1503"/>
      <c r="BJ115" s="1503"/>
      <c r="BK115" s="1503"/>
      <c r="BL115" s="1503"/>
      <c r="BM115" s="1503"/>
      <c r="BN115" s="1503"/>
      <c r="BO115" s="1503"/>
      <c r="BP115" s="1503"/>
      <c r="BQ115" s="1503"/>
      <c r="BR115" s="1503"/>
      <c r="BS115" s="1503"/>
      <c r="BT115" s="1503"/>
      <c r="BU115" s="1567"/>
      <c r="BV115" s="1567"/>
      <c r="BW115" s="1567"/>
      <c r="BX115" s="1533"/>
      <c r="BZ115" s="1568"/>
      <c r="CA115" s="1568"/>
      <c r="CB115" s="1533"/>
      <c r="CC115" s="1533"/>
    </row>
    <row r="116" s="309" customFormat="1" ht="36" hidden="1" customHeight="1" spans="1:81">
      <c r="A116" s="1482">
        <v>45412</v>
      </c>
      <c r="B116" s="1483" t="s">
        <v>609</v>
      </c>
      <c r="C116" s="1483" t="s">
        <v>251</v>
      </c>
      <c r="D116" s="1484">
        <v>4500132365</v>
      </c>
      <c r="E116" s="1828" t="s">
        <v>620</v>
      </c>
      <c r="F116" s="1486" t="s">
        <v>621</v>
      </c>
      <c r="G116" s="1487" t="s">
        <v>612</v>
      </c>
      <c r="H116" s="1488" t="s">
        <v>79</v>
      </c>
      <c r="I116" s="1506">
        <v>504</v>
      </c>
      <c r="J116" s="1487">
        <v>0</v>
      </c>
      <c r="K116" s="1487">
        <v>12</v>
      </c>
      <c r="L116" s="1489">
        <f t="shared" si="44"/>
        <v>42</v>
      </c>
      <c r="M116" s="1490">
        <v>45442</v>
      </c>
      <c r="N116" s="1490">
        <v>45439</v>
      </c>
      <c r="O116" s="1583" t="s">
        <v>536</v>
      </c>
      <c r="P116" s="1325" t="s">
        <v>106</v>
      </c>
      <c r="Q116" s="1325" t="s">
        <v>613</v>
      </c>
      <c r="R116" s="1325" t="s">
        <v>614</v>
      </c>
      <c r="S116" s="1325" t="s">
        <v>82</v>
      </c>
      <c r="T116" s="1492" t="s">
        <v>615</v>
      </c>
      <c r="U116" s="1493" t="s">
        <v>616</v>
      </c>
      <c r="V116" s="1541" t="s">
        <v>370</v>
      </c>
      <c r="W116" s="1495">
        <v>1.18</v>
      </c>
      <c r="X116" s="1496">
        <f t="shared" si="74"/>
        <v>49.56</v>
      </c>
      <c r="Y116" s="1489" t="s">
        <v>617</v>
      </c>
      <c r="Z116" s="1532" t="s">
        <v>612</v>
      </c>
      <c r="AA116" s="1566" t="s">
        <v>108</v>
      </c>
      <c r="AB116" s="1497" t="s">
        <v>44</v>
      </c>
      <c r="AC116" s="1498">
        <v>504</v>
      </c>
      <c r="AD116" s="1498">
        <f t="shared" si="55"/>
        <v>0</v>
      </c>
      <c r="AE116" s="1498" t="s">
        <v>157</v>
      </c>
      <c r="AF116" s="1498"/>
      <c r="AG116" s="1498"/>
      <c r="AH116" s="1498">
        <f t="shared" si="56"/>
        <v>504</v>
      </c>
      <c r="AI116" s="1498"/>
      <c r="AJ116" s="1499">
        <f t="shared" si="76"/>
        <v>504</v>
      </c>
      <c r="AK116" s="1502"/>
      <c r="AL116" s="1502"/>
      <c r="AM116" s="1502"/>
      <c r="AN116" s="1502"/>
      <c r="AO116" s="1502"/>
      <c r="AP116" s="1502"/>
      <c r="AQ116" s="1502"/>
      <c r="AR116" s="1502"/>
      <c r="AU116" s="1502"/>
      <c r="AV116" s="1502">
        <f t="shared" si="78"/>
        <v>504</v>
      </c>
      <c r="AW116" s="1502"/>
      <c r="AX116" s="1502"/>
      <c r="AY116" s="1502"/>
      <c r="AZ116" s="1502"/>
      <c r="BA116" s="1503"/>
      <c r="BB116" s="1503"/>
      <c r="BC116" s="1503"/>
      <c r="BD116" s="1503"/>
      <c r="BE116" s="1503"/>
      <c r="BF116" s="1537"/>
      <c r="BG116" s="1537"/>
      <c r="BH116" s="1503"/>
      <c r="BI116" s="1503"/>
      <c r="BJ116" s="1503"/>
      <c r="BK116" s="1503"/>
      <c r="BL116" s="1503"/>
      <c r="BM116" s="1503"/>
      <c r="BN116" s="1503"/>
      <c r="BO116" s="1503"/>
      <c r="BP116" s="1503"/>
      <c r="BQ116" s="1503"/>
      <c r="BR116" s="1503"/>
      <c r="BS116" s="1503"/>
      <c r="BT116" s="1503"/>
      <c r="BU116" s="1567"/>
      <c r="BV116" s="1567"/>
      <c r="BW116" s="1567"/>
      <c r="BX116" s="1533"/>
      <c r="BZ116" s="1568"/>
      <c r="CA116" s="1568"/>
      <c r="CB116" s="1533"/>
      <c r="CC116" s="1533"/>
    </row>
    <row r="117" s="309" customFormat="1" ht="36" hidden="1" customHeight="1" spans="1:81">
      <c r="A117" s="1482">
        <v>45391</v>
      </c>
      <c r="B117" s="1483" t="s">
        <v>343</v>
      </c>
      <c r="C117" s="1483" t="s">
        <v>251</v>
      </c>
      <c r="D117" s="1484">
        <v>4500129389</v>
      </c>
      <c r="E117" s="1828" t="s">
        <v>622</v>
      </c>
      <c r="F117" s="1486" t="s">
        <v>623</v>
      </c>
      <c r="G117" s="1487" t="s">
        <v>499</v>
      </c>
      <c r="H117" s="1488" t="s">
        <v>79</v>
      </c>
      <c r="I117" s="1506">
        <v>17064</v>
      </c>
      <c r="J117" s="1487">
        <v>0</v>
      </c>
      <c r="K117" s="1547">
        <v>12</v>
      </c>
      <c r="L117" s="1489">
        <f t="shared" si="44"/>
        <v>1422</v>
      </c>
      <c r="M117" s="1490">
        <v>45442</v>
      </c>
      <c r="N117" s="1490">
        <v>45439</v>
      </c>
      <c r="O117" s="1536" t="s">
        <v>624</v>
      </c>
      <c r="P117" s="1325" t="s">
        <v>106</v>
      </c>
      <c r="Q117" s="1325" t="s">
        <v>510</v>
      </c>
      <c r="R117" s="1325">
        <v>45399</v>
      </c>
      <c r="S117" s="1325" t="s">
        <v>136</v>
      </c>
      <c r="T117" s="1492" t="s">
        <v>349</v>
      </c>
      <c r="U117" s="1493" t="s">
        <v>502</v>
      </c>
      <c r="V117" s="1541" t="s">
        <v>351</v>
      </c>
      <c r="W117" s="1495">
        <v>1.55</v>
      </c>
      <c r="X117" s="1496">
        <f t="shared" ref="X117:X122" si="79">W117*I117</f>
        <v>26449.2</v>
      </c>
      <c r="Y117" s="1489" t="s">
        <v>625</v>
      </c>
      <c r="Z117" s="1547" t="s">
        <v>499</v>
      </c>
      <c r="AA117" s="1566" t="s">
        <v>108</v>
      </c>
      <c r="AB117" s="1497" t="s">
        <v>44</v>
      </c>
      <c r="AC117" s="1498">
        <f>10764+6300</f>
        <v>17064</v>
      </c>
      <c r="AD117" s="1498">
        <f t="shared" si="55"/>
        <v>0</v>
      </c>
      <c r="AE117" s="1498" t="s">
        <v>141</v>
      </c>
      <c r="AF117" s="1498"/>
      <c r="AG117" s="1498"/>
      <c r="AH117" s="1498">
        <f t="shared" si="56"/>
        <v>17064</v>
      </c>
      <c r="AI117" s="1498"/>
      <c r="AJ117" s="1499">
        <f t="shared" si="76"/>
        <v>17064</v>
      </c>
      <c r="AK117" s="1586"/>
      <c r="AL117" s="1587"/>
      <c r="AM117" s="1587"/>
      <c r="AN117" s="1587"/>
      <c r="AO117" s="1587"/>
      <c r="AP117" s="1587"/>
      <c r="AQ117" s="1587"/>
      <c r="AR117" s="1502"/>
      <c r="AS117" s="1502"/>
      <c r="AT117" s="1502"/>
      <c r="AU117" s="1502"/>
      <c r="AV117" s="1502">
        <f t="shared" si="78"/>
        <v>17064</v>
      </c>
      <c r="AW117" s="1502"/>
      <c r="AX117" s="1502"/>
      <c r="AY117" s="1502">
        <f t="shared" ref="AY117:AY120" si="80">I117/12</f>
        <v>1422</v>
      </c>
      <c r="AZ117" s="1502"/>
      <c r="BA117" s="1503"/>
      <c r="BB117" s="1503"/>
      <c r="BC117" s="1503"/>
      <c r="BD117" s="1503"/>
      <c r="BE117" s="1503"/>
      <c r="BF117" s="1537"/>
      <c r="BG117" s="1537"/>
      <c r="BH117" s="1503"/>
      <c r="BI117" s="1503"/>
      <c r="BJ117" s="1503"/>
      <c r="BK117" s="1503"/>
      <c r="BL117" s="1503"/>
      <c r="BM117" s="1503"/>
      <c r="BN117" s="1503"/>
      <c r="BO117" s="1503"/>
      <c r="BP117" s="1503"/>
      <c r="BQ117" s="1503"/>
      <c r="BR117" s="1503"/>
      <c r="BS117" s="1503"/>
      <c r="BT117" s="1503"/>
      <c r="BU117" s="1567" t="s">
        <v>504</v>
      </c>
      <c r="BV117" s="1567"/>
      <c r="BW117" s="309">
        <v>0</v>
      </c>
      <c r="BX117" s="1533"/>
      <c r="BY117" s="1533"/>
      <c r="BZ117" s="1568"/>
      <c r="CA117" s="1568"/>
      <c r="CB117" s="1533"/>
      <c r="CC117" s="1533"/>
    </row>
    <row r="118" s="309" customFormat="1" ht="36" hidden="1" customHeight="1" spans="1:81">
      <c r="A118" s="1588">
        <v>45384</v>
      </c>
      <c r="B118" s="1589" t="s">
        <v>626</v>
      </c>
      <c r="C118" s="1483" t="s">
        <v>251</v>
      </c>
      <c r="D118" s="1484">
        <v>4500128803</v>
      </c>
      <c r="E118" s="1598" t="s">
        <v>627</v>
      </c>
      <c r="F118" s="1484" t="s">
        <v>628</v>
      </c>
      <c r="G118" s="1487" t="s">
        <v>78</v>
      </c>
      <c r="H118" s="1488" t="s">
        <v>111</v>
      </c>
      <c r="I118" s="1506">
        <v>700</v>
      </c>
      <c r="J118" s="1487">
        <v>0</v>
      </c>
      <c r="K118" s="1487">
        <v>50</v>
      </c>
      <c r="L118" s="1489">
        <f t="shared" si="44"/>
        <v>14</v>
      </c>
      <c r="M118" s="1490">
        <v>45443</v>
      </c>
      <c r="N118" s="1490">
        <v>45439</v>
      </c>
      <c r="O118" s="1325"/>
      <c r="P118" s="1325" t="s">
        <v>106</v>
      </c>
      <c r="Q118" s="1325" t="s">
        <v>629</v>
      </c>
      <c r="R118" s="1325">
        <v>45384</v>
      </c>
      <c r="S118" s="1325" t="s">
        <v>82</v>
      </c>
      <c r="T118" s="1492" t="s">
        <v>82</v>
      </c>
      <c r="U118" s="1493" t="s">
        <v>630</v>
      </c>
      <c r="V118" s="1591" t="s">
        <v>255</v>
      </c>
      <c r="W118" s="1495">
        <v>1.54</v>
      </c>
      <c r="X118" s="1496">
        <f t="shared" si="79"/>
        <v>1078</v>
      </c>
      <c r="Y118" s="1489" t="s">
        <v>631</v>
      </c>
      <c r="Z118" s="1532" t="s">
        <v>78</v>
      </c>
      <c r="AA118" s="1566" t="s">
        <v>108</v>
      </c>
      <c r="AB118" s="1497" t="s">
        <v>44</v>
      </c>
      <c r="AC118" s="1579">
        <v>700</v>
      </c>
      <c r="AD118" s="1498">
        <f t="shared" si="55"/>
        <v>0</v>
      </c>
      <c r="AE118" s="1498" t="s">
        <v>82</v>
      </c>
      <c r="AF118" s="1498"/>
      <c r="AG118" s="1498"/>
      <c r="AH118" s="1498">
        <f t="shared" si="56"/>
        <v>700</v>
      </c>
      <c r="AI118" s="1498"/>
      <c r="AJ118" s="1499">
        <f t="shared" si="76"/>
        <v>700</v>
      </c>
      <c r="AK118" s="1502"/>
      <c r="AL118" s="1502"/>
      <c r="AM118" s="1502"/>
      <c r="AN118" s="1502"/>
      <c r="AO118" s="1502"/>
      <c r="AP118" s="1502"/>
      <c r="AQ118" s="1502"/>
      <c r="AR118" s="1502"/>
      <c r="AS118" s="1502">
        <f t="shared" ref="AS118:AS122" si="81">I118</f>
        <v>700</v>
      </c>
      <c r="AT118" s="1502"/>
      <c r="AU118" s="1502"/>
      <c r="AV118" s="1502"/>
      <c r="AW118" s="1502"/>
      <c r="AX118" s="1502"/>
      <c r="AY118" s="1502"/>
      <c r="AZ118" s="1502"/>
      <c r="BA118" s="1503"/>
      <c r="BB118" s="1503"/>
      <c r="BC118" s="1503"/>
      <c r="BD118" s="1503"/>
      <c r="BE118" s="1503"/>
      <c r="BF118" s="1599">
        <f>I118/25</f>
        <v>28</v>
      </c>
      <c r="BG118" s="1599"/>
      <c r="BH118" s="1503"/>
      <c r="BI118" s="1503"/>
      <c r="BJ118" s="1503"/>
      <c r="BK118" s="1503"/>
      <c r="BL118" s="1503"/>
      <c r="BM118" s="1503"/>
      <c r="BN118" s="1503"/>
      <c r="BO118" s="1503"/>
      <c r="BP118" s="1503"/>
      <c r="BQ118" s="1503"/>
      <c r="BR118" s="1503"/>
      <c r="BS118" s="1503"/>
      <c r="BT118" s="1503"/>
      <c r="BU118" s="1567"/>
      <c r="BV118" s="1567"/>
      <c r="BW118" s="1567"/>
      <c r="BX118" s="1533"/>
      <c r="BZ118" s="1568"/>
      <c r="CA118" s="1568"/>
      <c r="CB118" s="1533"/>
      <c r="CC118" s="1533"/>
    </row>
    <row r="119" s="309" customFormat="1" ht="36" hidden="1" customHeight="1" spans="1:81">
      <c r="A119" s="1482">
        <v>45391</v>
      </c>
      <c r="B119" s="1483" t="s">
        <v>343</v>
      </c>
      <c r="C119" s="1483" t="s">
        <v>251</v>
      </c>
      <c r="D119" s="1484">
        <v>4500129399</v>
      </c>
      <c r="E119" s="1828" t="s">
        <v>632</v>
      </c>
      <c r="F119" s="1486" t="s">
        <v>633</v>
      </c>
      <c r="G119" s="1487" t="s">
        <v>346</v>
      </c>
      <c r="H119" s="1488" t="s">
        <v>79</v>
      </c>
      <c r="I119" s="1506">
        <v>1152</v>
      </c>
      <c r="J119" s="1487">
        <v>0</v>
      </c>
      <c r="K119" s="1487">
        <v>1152</v>
      </c>
      <c r="L119" s="1489">
        <f t="shared" si="44"/>
        <v>1</v>
      </c>
      <c r="M119" s="1490">
        <v>45442</v>
      </c>
      <c r="N119" s="1490">
        <v>45439</v>
      </c>
      <c r="O119" s="1536" t="s">
        <v>624</v>
      </c>
      <c r="P119" s="1325" t="s">
        <v>106</v>
      </c>
      <c r="Q119" s="1325" t="s">
        <v>348</v>
      </c>
      <c r="R119" s="1325">
        <v>45399</v>
      </c>
      <c r="S119" s="1325" t="s">
        <v>136</v>
      </c>
      <c r="T119" s="1492" t="s">
        <v>349</v>
      </c>
      <c r="U119" s="1493" t="s">
        <v>369</v>
      </c>
      <c r="V119" s="1541" t="s">
        <v>351</v>
      </c>
      <c r="W119" s="1495">
        <v>1749.5232</v>
      </c>
      <c r="X119" s="1496">
        <f t="shared" ref="X119:X124" si="82">W119*L119</f>
        <v>1749.5232</v>
      </c>
      <c r="Y119" s="1489" t="s">
        <v>634</v>
      </c>
      <c r="Z119" s="1532" t="s">
        <v>346</v>
      </c>
      <c r="AA119" s="1566" t="s">
        <v>108</v>
      </c>
      <c r="AB119" s="1497" t="s">
        <v>44</v>
      </c>
      <c r="AC119" s="1498">
        <v>1152</v>
      </c>
      <c r="AD119" s="1498">
        <f t="shared" si="55"/>
        <v>0</v>
      </c>
      <c r="AE119" s="1498" t="s">
        <v>141</v>
      </c>
      <c r="AF119" s="1498"/>
      <c r="AG119" s="1498"/>
      <c r="AH119" s="1498">
        <f t="shared" si="56"/>
        <v>1152</v>
      </c>
      <c r="AI119" s="1498"/>
      <c r="AJ119" s="1499">
        <f t="shared" si="76"/>
        <v>1152</v>
      </c>
      <c r="AK119" s="1502"/>
      <c r="AL119" s="1502"/>
      <c r="AM119" s="1502"/>
      <c r="AN119" s="1502"/>
      <c r="AO119" s="1502"/>
      <c r="AP119" s="1502"/>
      <c r="AQ119" s="1502"/>
      <c r="AR119" s="1502"/>
      <c r="AS119" s="1502"/>
      <c r="AT119" s="1502"/>
      <c r="AU119" s="1502"/>
      <c r="AV119" s="1502">
        <f t="shared" ref="AV119:AV124" si="83">I119</f>
        <v>1152</v>
      </c>
      <c r="AW119" s="1502"/>
      <c r="AX119" s="1502"/>
      <c r="AY119" s="1502">
        <f t="shared" si="80"/>
        <v>96</v>
      </c>
      <c r="AZ119" s="1502"/>
      <c r="BA119" s="1503"/>
      <c r="BB119" s="1503"/>
      <c r="BC119" s="1503"/>
      <c r="BD119" s="1503"/>
      <c r="BE119" s="1503"/>
      <c r="BF119" s="1537"/>
      <c r="BG119" s="1537"/>
      <c r="BH119" s="1503"/>
      <c r="BI119" s="1503"/>
      <c r="BJ119" s="1503"/>
      <c r="BK119" s="1503"/>
      <c r="BL119" s="1503"/>
      <c r="BM119" s="1503"/>
      <c r="BN119" s="1503"/>
      <c r="BO119" s="1503"/>
      <c r="BP119" s="1503"/>
      <c r="BQ119" s="1503"/>
      <c r="BR119" s="1503"/>
      <c r="BS119" s="1503"/>
      <c r="BT119" s="1503"/>
      <c r="BU119" s="309" t="s">
        <v>353</v>
      </c>
      <c r="BV119" s="1567"/>
      <c r="BW119" s="309">
        <v>0</v>
      </c>
      <c r="BX119" s="1533"/>
      <c r="BZ119" s="1568"/>
      <c r="CA119" s="1568"/>
      <c r="CB119" s="1533"/>
      <c r="CC119" s="1533"/>
    </row>
    <row r="120" s="309" customFormat="1" ht="36" hidden="1" customHeight="1" spans="1:81">
      <c r="A120" s="1482">
        <v>45391</v>
      </c>
      <c r="B120" s="1483" t="s">
        <v>343</v>
      </c>
      <c r="C120" s="1483" t="s">
        <v>251</v>
      </c>
      <c r="D120" s="1537">
        <v>4500129390</v>
      </c>
      <c r="E120" s="1831" t="s">
        <v>635</v>
      </c>
      <c r="F120" s="1489" t="s">
        <v>636</v>
      </c>
      <c r="G120" s="1547" t="s">
        <v>499</v>
      </c>
      <c r="H120" s="1488" t="s">
        <v>79</v>
      </c>
      <c r="I120" s="1506">
        <v>11472</v>
      </c>
      <c r="J120" s="1487">
        <v>0</v>
      </c>
      <c r="K120" s="1547">
        <v>12</v>
      </c>
      <c r="L120" s="1489">
        <f t="shared" si="44"/>
        <v>956</v>
      </c>
      <c r="M120" s="1490">
        <v>45446</v>
      </c>
      <c r="N120" s="1542">
        <v>45446</v>
      </c>
      <c r="O120" s="1536" t="s">
        <v>624</v>
      </c>
      <c r="P120" s="1325" t="s">
        <v>106</v>
      </c>
      <c r="Q120" s="1325" t="s">
        <v>637</v>
      </c>
      <c r="R120" s="1325">
        <v>45399</v>
      </c>
      <c r="S120" s="1325" t="s">
        <v>136</v>
      </c>
      <c r="T120" s="1492" t="s">
        <v>349</v>
      </c>
      <c r="U120" s="1493" t="s">
        <v>502</v>
      </c>
      <c r="V120" s="1541" t="s">
        <v>351</v>
      </c>
      <c r="W120" s="1495">
        <v>1.55</v>
      </c>
      <c r="X120" s="1496">
        <f t="shared" si="79"/>
        <v>17781.6</v>
      </c>
      <c r="Y120" s="1489" t="s">
        <v>638</v>
      </c>
      <c r="Z120" s="1547" t="s">
        <v>499</v>
      </c>
      <c r="AA120" s="1566" t="s">
        <v>108</v>
      </c>
      <c r="AB120" s="1497" t="s">
        <v>44</v>
      </c>
      <c r="AC120" s="1498">
        <f>24+24+11376+48</f>
        <v>11472</v>
      </c>
      <c r="AD120" s="1498">
        <f t="shared" si="55"/>
        <v>0</v>
      </c>
      <c r="AE120" s="1498" t="s">
        <v>141</v>
      </c>
      <c r="AF120" s="1498"/>
      <c r="AG120" s="1498"/>
      <c r="AH120" s="1498">
        <f t="shared" si="56"/>
        <v>11472</v>
      </c>
      <c r="AI120" s="1498"/>
      <c r="AJ120" s="1499">
        <f t="shared" si="76"/>
        <v>11472</v>
      </c>
      <c r="AK120" s="1502"/>
      <c r="AL120" s="1501"/>
      <c r="AM120" s="1501"/>
      <c r="AN120" s="1501"/>
      <c r="AO120" s="1501"/>
      <c r="AP120" s="1501"/>
      <c r="AQ120" s="1501"/>
      <c r="AR120" s="1501"/>
      <c r="AS120" s="1502"/>
      <c r="AT120" s="1502"/>
      <c r="AU120" s="1502"/>
      <c r="AV120" s="1502">
        <f t="shared" si="83"/>
        <v>11472</v>
      </c>
      <c r="AW120" s="1502"/>
      <c r="AX120" s="1502"/>
      <c r="AY120" s="1502">
        <f t="shared" si="80"/>
        <v>956</v>
      </c>
      <c r="AZ120" s="1502"/>
      <c r="BA120" s="1503"/>
      <c r="BB120" s="1503"/>
      <c r="BC120" s="1503"/>
      <c r="BD120" s="1503"/>
      <c r="BE120" s="1503"/>
      <c r="BF120" s="1503"/>
      <c r="BG120" s="1503"/>
      <c r="BH120" s="1503"/>
      <c r="BI120" s="1503"/>
      <c r="BJ120" s="1503"/>
      <c r="BK120" s="1503"/>
      <c r="BL120" s="1503"/>
      <c r="BM120" s="1503"/>
      <c r="BN120" s="1503"/>
      <c r="BO120" s="1503"/>
      <c r="BP120" s="1503"/>
      <c r="BQ120" s="1503"/>
      <c r="BR120" s="1503"/>
      <c r="BS120" s="1503"/>
      <c r="BT120" s="1503"/>
      <c r="BU120" s="309" t="s">
        <v>353</v>
      </c>
      <c r="BV120" s="1567"/>
      <c r="BW120" s="309">
        <v>0</v>
      </c>
      <c r="BX120" s="1533"/>
      <c r="BZ120" s="1568"/>
      <c r="CA120" s="1568"/>
      <c r="CB120" s="1533"/>
      <c r="CC120" s="1533"/>
    </row>
    <row r="121" s="309" customFormat="1" ht="36" hidden="1" customHeight="1" spans="1:81">
      <c r="A121" s="1482">
        <v>45401</v>
      </c>
      <c r="B121" s="1483" t="s">
        <v>131</v>
      </c>
      <c r="C121" s="1483" t="s">
        <v>118</v>
      </c>
      <c r="D121" s="1484">
        <v>4500130748</v>
      </c>
      <c r="E121" s="1485" t="s">
        <v>639</v>
      </c>
      <c r="F121" s="1486" t="s">
        <v>640</v>
      </c>
      <c r="G121" s="1547" t="s">
        <v>134</v>
      </c>
      <c r="H121" s="1488" t="s">
        <v>135</v>
      </c>
      <c r="I121" s="1506">
        <v>494</v>
      </c>
      <c r="J121" s="1487">
        <v>0</v>
      </c>
      <c r="K121" s="1487">
        <v>13</v>
      </c>
      <c r="L121" s="1489">
        <f t="shared" si="44"/>
        <v>38</v>
      </c>
      <c r="M121" s="1490">
        <v>45446</v>
      </c>
      <c r="N121" s="1542">
        <v>45446</v>
      </c>
      <c r="O121" s="1325"/>
      <c r="P121" s="1325" t="s">
        <v>106</v>
      </c>
      <c r="Q121" s="1325" t="s">
        <v>641</v>
      </c>
      <c r="R121" s="1325">
        <v>45419</v>
      </c>
      <c r="S121" s="1325" t="s">
        <v>136</v>
      </c>
      <c r="T121" s="1492" t="s">
        <v>642</v>
      </c>
      <c r="U121" s="1493" t="s">
        <v>643</v>
      </c>
      <c r="V121" s="1601" t="s">
        <v>603</v>
      </c>
      <c r="W121" s="1495">
        <v>1.65</v>
      </c>
      <c r="X121" s="1496">
        <f t="shared" si="79"/>
        <v>815.1</v>
      </c>
      <c r="Y121" s="1489" t="s">
        <v>644</v>
      </c>
      <c r="Z121" s="1532" t="s">
        <v>134</v>
      </c>
      <c r="AA121" s="1566" t="s">
        <v>108</v>
      </c>
      <c r="AB121" s="1497" t="s">
        <v>44</v>
      </c>
      <c r="AC121" s="1498">
        <v>494</v>
      </c>
      <c r="AD121" s="1498">
        <f t="shared" si="55"/>
        <v>0</v>
      </c>
      <c r="AE121" s="1602" t="s">
        <v>157</v>
      </c>
      <c r="AF121" s="1498"/>
      <c r="AG121" s="1498"/>
      <c r="AH121" s="1498">
        <f t="shared" si="56"/>
        <v>494</v>
      </c>
      <c r="AI121" s="1498"/>
      <c r="AJ121" s="1499">
        <f t="shared" si="76"/>
        <v>494</v>
      </c>
      <c r="AK121" s="1502"/>
      <c r="AL121" s="1501"/>
      <c r="AM121" s="1501"/>
      <c r="AN121" s="1501"/>
      <c r="AO121" s="1501"/>
      <c r="AP121" s="1501"/>
      <c r="AQ121" s="1501"/>
      <c r="AR121" s="1501"/>
      <c r="AS121" s="1502">
        <f t="shared" si="81"/>
        <v>494</v>
      </c>
      <c r="AT121" s="1502"/>
      <c r="AU121" s="1502"/>
      <c r="AV121" s="1502"/>
      <c r="AW121" s="1502"/>
      <c r="AX121" s="1502"/>
      <c r="AY121" s="1502"/>
      <c r="AZ121" s="1502"/>
      <c r="BA121" s="1503"/>
      <c r="BB121" s="1503"/>
      <c r="BC121" s="1503">
        <f>I121/13</f>
        <v>38</v>
      </c>
      <c r="BD121" s="1503"/>
      <c r="BE121" s="1503"/>
      <c r="BF121" s="1503"/>
      <c r="BG121" s="1503"/>
      <c r="BH121" s="1503"/>
      <c r="BI121" s="1503"/>
      <c r="BJ121" s="1503"/>
      <c r="BK121" s="1503"/>
      <c r="BL121" s="1503"/>
      <c r="BM121" s="1503"/>
      <c r="BN121" s="1503"/>
      <c r="BO121" s="1503"/>
      <c r="BP121" s="1503"/>
      <c r="BQ121" s="1503"/>
      <c r="BR121" s="1503"/>
      <c r="BS121" s="1503"/>
      <c r="BT121" s="1503"/>
      <c r="BU121" s="1567"/>
      <c r="BV121" s="1567"/>
      <c r="BW121" s="1567"/>
      <c r="BX121" s="1533"/>
      <c r="BZ121" s="1568"/>
      <c r="CA121" s="1568"/>
      <c r="CB121" s="1533"/>
      <c r="CC121" s="1533"/>
    </row>
    <row r="122" s="309" customFormat="1" ht="36" hidden="1" customHeight="1" spans="1:81">
      <c r="A122" s="1574">
        <v>45401</v>
      </c>
      <c r="B122" s="1603" t="s">
        <v>142</v>
      </c>
      <c r="C122" s="1582" t="s">
        <v>118</v>
      </c>
      <c r="D122" s="1530">
        <v>4500130759</v>
      </c>
      <c r="E122" s="1604">
        <v>20040230</v>
      </c>
      <c r="F122" s="1530" t="s">
        <v>645</v>
      </c>
      <c r="G122" s="1547" t="s">
        <v>134</v>
      </c>
      <c r="H122" s="1488" t="s">
        <v>135</v>
      </c>
      <c r="I122" s="1506">
        <v>4108</v>
      </c>
      <c r="J122" s="1487">
        <v>0</v>
      </c>
      <c r="K122" s="1487">
        <v>13</v>
      </c>
      <c r="L122" s="1489">
        <f t="shared" si="44"/>
        <v>316</v>
      </c>
      <c r="M122" s="1490">
        <v>45446</v>
      </c>
      <c r="N122" s="1542">
        <v>45446</v>
      </c>
      <c r="O122" s="1325"/>
      <c r="P122" s="1325" t="s">
        <v>106</v>
      </c>
      <c r="Q122" s="1325" t="s">
        <v>641</v>
      </c>
      <c r="R122" s="1325">
        <v>45419</v>
      </c>
      <c r="S122" s="1325" t="s">
        <v>136</v>
      </c>
      <c r="T122" s="1492" t="s">
        <v>642</v>
      </c>
      <c r="U122" s="1493" t="s">
        <v>646</v>
      </c>
      <c r="V122" s="1601" t="s">
        <v>603</v>
      </c>
      <c r="W122" s="1495">
        <v>1.65</v>
      </c>
      <c r="X122" s="1496">
        <f t="shared" si="79"/>
        <v>6778.2</v>
      </c>
      <c r="Y122" s="1489" t="s">
        <v>647</v>
      </c>
      <c r="Z122" s="1532" t="s">
        <v>134</v>
      </c>
      <c r="AA122" s="1566" t="s">
        <v>108</v>
      </c>
      <c r="AB122" s="1497" t="s">
        <v>44</v>
      </c>
      <c r="AC122" s="1498">
        <v>4108</v>
      </c>
      <c r="AD122" s="1498">
        <f t="shared" si="55"/>
        <v>0</v>
      </c>
      <c r="AE122" s="1602" t="s">
        <v>157</v>
      </c>
      <c r="AF122" s="1498"/>
      <c r="AG122" s="1498"/>
      <c r="AH122" s="1498">
        <f t="shared" si="56"/>
        <v>4108</v>
      </c>
      <c r="AI122" s="1498"/>
      <c r="AJ122" s="1499">
        <f t="shared" si="76"/>
        <v>4108</v>
      </c>
      <c r="AK122" s="1502"/>
      <c r="AL122" s="1501"/>
      <c r="AM122" s="1501"/>
      <c r="AN122" s="1501"/>
      <c r="AO122" s="1501"/>
      <c r="AP122" s="1501"/>
      <c r="AQ122" s="1501"/>
      <c r="AR122" s="1501"/>
      <c r="AS122" s="1502">
        <f t="shared" si="81"/>
        <v>4108</v>
      </c>
      <c r="AT122" s="1502"/>
      <c r="AU122" s="1502"/>
      <c r="AV122" s="1502"/>
      <c r="AW122" s="1502"/>
      <c r="AX122" s="1502"/>
      <c r="AY122" s="1502"/>
      <c r="AZ122" s="1502"/>
      <c r="BA122" s="1503"/>
      <c r="BB122" s="1503"/>
      <c r="BC122" s="1503">
        <f>I122/13</f>
        <v>316</v>
      </c>
      <c r="BD122" s="1503"/>
      <c r="BE122" s="1503"/>
      <c r="BF122" s="1503"/>
      <c r="BG122" s="1503"/>
      <c r="BH122" s="1503"/>
      <c r="BI122" s="1503"/>
      <c r="BJ122" s="1503"/>
      <c r="BK122" s="1503"/>
      <c r="BL122" s="1503"/>
      <c r="BM122" s="1503"/>
      <c r="BN122" s="1503"/>
      <c r="BO122" s="1503"/>
      <c r="BP122" s="1503"/>
      <c r="BQ122" s="1503"/>
      <c r="BR122" s="1503"/>
      <c r="BS122" s="1503"/>
      <c r="BT122" s="1503"/>
      <c r="BU122" s="1567"/>
      <c r="BV122" s="1567"/>
      <c r="BW122" s="1567"/>
      <c r="BX122" s="1533"/>
      <c r="BZ122" s="1568"/>
      <c r="CA122" s="1568"/>
      <c r="CB122" s="1533"/>
      <c r="CC122" s="1533"/>
    </row>
    <row r="123" s="309" customFormat="1" ht="36" hidden="1" customHeight="1" spans="1:81">
      <c r="A123" s="1556">
        <v>45411</v>
      </c>
      <c r="B123" s="1557" t="s">
        <v>343</v>
      </c>
      <c r="C123" s="1558" t="s">
        <v>251</v>
      </c>
      <c r="D123" s="1530">
        <v>4500131236</v>
      </c>
      <c r="E123" s="1832" t="s">
        <v>648</v>
      </c>
      <c r="F123" s="1530" t="s">
        <v>649</v>
      </c>
      <c r="G123" s="1547" t="s">
        <v>346</v>
      </c>
      <c r="H123" s="1488" t="s">
        <v>79</v>
      </c>
      <c r="I123" s="1506">
        <v>1152</v>
      </c>
      <c r="J123" s="1487">
        <v>0</v>
      </c>
      <c r="K123" s="1487">
        <v>1152</v>
      </c>
      <c r="L123" s="1489">
        <f t="shared" si="44"/>
        <v>1</v>
      </c>
      <c r="M123" s="1490">
        <v>45446</v>
      </c>
      <c r="N123" s="1542">
        <v>45446</v>
      </c>
      <c r="O123" s="1536" t="s">
        <v>624</v>
      </c>
      <c r="P123" s="1325" t="s">
        <v>106</v>
      </c>
      <c r="Q123" s="1325" t="s">
        <v>650</v>
      </c>
      <c r="R123" s="1325" t="s">
        <v>651</v>
      </c>
      <c r="S123" s="1325" t="s">
        <v>136</v>
      </c>
      <c r="T123" s="1492" t="s">
        <v>615</v>
      </c>
      <c r="U123" s="1493" t="s">
        <v>652</v>
      </c>
      <c r="V123" s="1605" t="s">
        <v>370</v>
      </c>
      <c r="W123" s="1495">
        <v>1749.5232</v>
      </c>
      <c r="X123" s="1496">
        <f t="shared" si="82"/>
        <v>1749.5232</v>
      </c>
      <c r="Y123" s="1489" t="s">
        <v>653</v>
      </c>
      <c r="Z123" s="1532" t="s">
        <v>346</v>
      </c>
      <c r="AA123" s="1566" t="s">
        <v>108</v>
      </c>
      <c r="AB123" s="1497" t="s">
        <v>44</v>
      </c>
      <c r="AC123" s="1498">
        <f>24+1128</f>
        <v>1152</v>
      </c>
      <c r="AD123" s="1498">
        <f t="shared" si="55"/>
        <v>0</v>
      </c>
      <c r="AE123" s="1498" t="s">
        <v>141</v>
      </c>
      <c r="AF123" s="1498"/>
      <c r="AG123" s="1498"/>
      <c r="AH123" s="1498">
        <f t="shared" si="56"/>
        <v>1152</v>
      </c>
      <c r="AI123" s="1498"/>
      <c r="AJ123" s="1499">
        <f t="shared" si="76"/>
        <v>1152</v>
      </c>
      <c r="AK123" s="1502"/>
      <c r="AL123" s="1501"/>
      <c r="AM123" s="1501"/>
      <c r="AN123" s="1501"/>
      <c r="AO123" s="1501"/>
      <c r="AP123" s="1501"/>
      <c r="AQ123" s="1501"/>
      <c r="AR123" s="1501"/>
      <c r="AS123" s="1537"/>
      <c r="AT123" s="1537"/>
      <c r="AU123" s="1502"/>
      <c r="AV123" s="1502">
        <f t="shared" si="83"/>
        <v>1152</v>
      </c>
      <c r="AW123" s="1502"/>
      <c r="AX123" s="1502"/>
      <c r="AY123" s="1502">
        <f>I123/12</f>
        <v>96</v>
      </c>
      <c r="AZ123" s="1502"/>
      <c r="BA123" s="1503"/>
      <c r="BB123" s="1503"/>
      <c r="BC123" s="1503"/>
      <c r="BD123" s="1503"/>
      <c r="BE123" s="1503"/>
      <c r="BF123" s="1503"/>
      <c r="BG123" s="1503"/>
      <c r="BH123" s="1503"/>
      <c r="BI123" s="1503"/>
      <c r="BJ123" s="1503"/>
      <c r="BK123" s="1503"/>
      <c r="BL123" s="1503"/>
      <c r="BM123" s="1503"/>
      <c r="BN123" s="1503"/>
      <c r="BO123" s="1503"/>
      <c r="BP123" s="1503"/>
      <c r="BQ123" s="1503"/>
      <c r="BR123" s="1503"/>
      <c r="BS123" s="1503"/>
      <c r="BT123" s="1503"/>
      <c r="BU123" s="1567"/>
      <c r="BV123" s="1567"/>
      <c r="BW123" s="1567"/>
      <c r="BX123" s="1533"/>
      <c r="BZ123" s="1568"/>
      <c r="CA123" s="1568"/>
      <c r="CB123" s="1533"/>
      <c r="CC123" s="1533"/>
    </row>
    <row r="124" s="309" customFormat="1" ht="36" hidden="1" customHeight="1" spans="1:81">
      <c r="A124" s="1556">
        <v>45411</v>
      </c>
      <c r="B124" s="1557" t="s">
        <v>343</v>
      </c>
      <c r="C124" s="1558" t="s">
        <v>251</v>
      </c>
      <c r="D124" s="1530">
        <v>4500131236</v>
      </c>
      <c r="E124" s="1832" t="s">
        <v>654</v>
      </c>
      <c r="F124" s="1530" t="s">
        <v>655</v>
      </c>
      <c r="G124" s="1547" t="s">
        <v>346</v>
      </c>
      <c r="H124" s="1488" t="s">
        <v>79</v>
      </c>
      <c r="I124" s="1506">
        <v>1152</v>
      </c>
      <c r="J124" s="1487">
        <v>0</v>
      </c>
      <c r="K124" s="1487">
        <v>1152</v>
      </c>
      <c r="L124" s="1489">
        <f t="shared" si="44"/>
        <v>1</v>
      </c>
      <c r="M124" s="1490">
        <v>45446</v>
      </c>
      <c r="N124" s="1542">
        <v>45446</v>
      </c>
      <c r="O124" s="1536" t="s">
        <v>624</v>
      </c>
      <c r="P124" s="1325" t="s">
        <v>106</v>
      </c>
      <c r="Q124" s="1325" t="s">
        <v>650</v>
      </c>
      <c r="R124" s="1325" t="s">
        <v>651</v>
      </c>
      <c r="S124" s="1325" t="s">
        <v>136</v>
      </c>
      <c r="T124" s="1492" t="s">
        <v>615</v>
      </c>
      <c r="U124" s="1493" t="s">
        <v>652</v>
      </c>
      <c r="V124" s="1605" t="s">
        <v>370</v>
      </c>
      <c r="W124" s="1495">
        <v>1749.5232</v>
      </c>
      <c r="X124" s="1496">
        <f t="shared" si="82"/>
        <v>1749.5232</v>
      </c>
      <c r="Y124" s="1489" t="s">
        <v>653</v>
      </c>
      <c r="Z124" s="1532" t="s">
        <v>346</v>
      </c>
      <c r="AA124" s="1566" t="s">
        <v>108</v>
      </c>
      <c r="AB124" s="1497" t="s">
        <v>44</v>
      </c>
      <c r="AC124" s="1498">
        <f>24+1128</f>
        <v>1152</v>
      </c>
      <c r="AD124" s="1498">
        <f t="shared" si="55"/>
        <v>0</v>
      </c>
      <c r="AE124" s="1498" t="s">
        <v>141</v>
      </c>
      <c r="AF124" s="1498"/>
      <c r="AG124" s="1498"/>
      <c r="AH124" s="1498">
        <f t="shared" si="56"/>
        <v>1152</v>
      </c>
      <c r="AI124" s="1498"/>
      <c r="AJ124" s="1499">
        <f t="shared" si="76"/>
        <v>1152</v>
      </c>
      <c r="AK124" s="1502"/>
      <c r="AL124" s="1501"/>
      <c r="AM124" s="1501"/>
      <c r="AN124" s="1501"/>
      <c r="AO124" s="1501"/>
      <c r="AP124" s="1501"/>
      <c r="AQ124" s="1501"/>
      <c r="AR124" s="1501"/>
      <c r="AS124" s="1537"/>
      <c r="AT124" s="1537"/>
      <c r="AU124" s="1502"/>
      <c r="AV124" s="1502">
        <f t="shared" si="83"/>
        <v>1152</v>
      </c>
      <c r="AW124" s="1502"/>
      <c r="AX124" s="1502"/>
      <c r="AY124" s="1502">
        <f>I124/12</f>
        <v>96</v>
      </c>
      <c r="AZ124" s="1502"/>
      <c r="BA124" s="1503"/>
      <c r="BB124" s="1503"/>
      <c r="BC124" s="1503"/>
      <c r="BD124" s="1503"/>
      <c r="BE124" s="1503"/>
      <c r="BF124" s="1503"/>
      <c r="BG124" s="1503"/>
      <c r="BH124" s="1503"/>
      <c r="BI124" s="1503"/>
      <c r="BJ124" s="1503"/>
      <c r="BK124" s="1503"/>
      <c r="BL124" s="1503"/>
      <c r="BM124" s="1503"/>
      <c r="BN124" s="1503"/>
      <c r="BO124" s="1503"/>
      <c r="BP124" s="1503"/>
      <c r="BQ124" s="1503"/>
      <c r="BR124" s="1503"/>
      <c r="BS124" s="1503"/>
      <c r="BT124" s="1503"/>
      <c r="BU124" s="1567"/>
      <c r="BV124" s="1567"/>
      <c r="BW124" s="1567"/>
      <c r="BX124" s="1533"/>
      <c r="BZ124" s="1568"/>
      <c r="CA124" s="1568"/>
      <c r="CB124" s="1533"/>
      <c r="CC124" s="1533"/>
    </row>
    <row r="125" s="309" customFormat="1" ht="36" hidden="1" customHeight="1" spans="1:81">
      <c r="A125" s="1482">
        <v>45400</v>
      </c>
      <c r="B125" s="1483" t="s">
        <v>117</v>
      </c>
      <c r="C125" s="1483" t="s">
        <v>118</v>
      </c>
      <c r="D125" s="1537">
        <v>4500130496</v>
      </c>
      <c r="E125" s="1600">
        <v>43519556</v>
      </c>
      <c r="F125" s="1489" t="s">
        <v>656</v>
      </c>
      <c r="G125" s="1547" t="s">
        <v>121</v>
      </c>
      <c r="H125" s="1488" t="s">
        <v>122</v>
      </c>
      <c r="I125" s="1506">
        <v>504</v>
      </c>
      <c r="J125" s="1487">
        <v>0</v>
      </c>
      <c r="K125" s="1487">
        <v>6</v>
      </c>
      <c r="L125" s="1489">
        <f t="shared" si="44"/>
        <v>84</v>
      </c>
      <c r="M125" s="1490">
        <v>45447</v>
      </c>
      <c r="N125" s="1542">
        <v>45447</v>
      </c>
      <c r="O125" s="1325"/>
      <c r="P125" s="1325" t="s">
        <v>106</v>
      </c>
      <c r="Q125" s="1325" t="s">
        <v>657</v>
      </c>
      <c r="R125" s="1325" t="s">
        <v>658</v>
      </c>
      <c r="S125" s="1325" t="s">
        <v>82</v>
      </c>
      <c r="T125" s="1492" t="s">
        <v>82</v>
      </c>
      <c r="U125" s="1493" t="s">
        <v>659</v>
      </c>
      <c r="V125" s="1541" t="s">
        <v>125</v>
      </c>
      <c r="W125" s="1495">
        <v>1.6</v>
      </c>
      <c r="X125" s="1496">
        <f t="shared" ref="X125:X129" si="84">W125*I125</f>
        <v>806.4</v>
      </c>
      <c r="Y125" s="1489" t="s">
        <v>660</v>
      </c>
      <c r="Z125" s="1532" t="s">
        <v>121</v>
      </c>
      <c r="AA125" s="1566" t="s">
        <v>108</v>
      </c>
      <c r="AB125" s="1497" t="s">
        <v>44</v>
      </c>
      <c r="AC125" s="1498">
        <v>504</v>
      </c>
      <c r="AD125" s="1498">
        <f t="shared" si="55"/>
        <v>0</v>
      </c>
      <c r="AE125" s="1498" t="s">
        <v>82</v>
      </c>
      <c r="AF125" s="1498"/>
      <c r="AG125" s="1498"/>
      <c r="AH125" s="1498">
        <f t="shared" si="56"/>
        <v>504</v>
      </c>
      <c r="AI125" s="1498"/>
      <c r="AJ125" s="1499">
        <f t="shared" si="76"/>
        <v>504</v>
      </c>
      <c r="AK125" s="1502"/>
      <c r="AL125" s="1501"/>
      <c r="AM125" s="1501"/>
      <c r="AN125" s="1501"/>
      <c r="AO125" s="1501"/>
      <c r="AP125" s="1501"/>
      <c r="AQ125" s="1501"/>
      <c r="AR125" s="1501"/>
      <c r="AS125" s="1502">
        <f t="shared" ref="AS125:AS133" si="85">I125</f>
        <v>504</v>
      </c>
      <c r="AT125" s="1502"/>
      <c r="AU125" s="1502"/>
      <c r="AV125" s="1502"/>
      <c r="AW125" s="1502"/>
      <c r="AX125" s="1502"/>
      <c r="AY125" s="1502"/>
      <c r="AZ125" s="1502"/>
      <c r="BA125" s="1503">
        <f t="shared" ref="BA125:BA127" si="86">I125/6</f>
        <v>84</v>
      </c>
      <c r="BB125" s="1503"/>
      <c r="BC125" s="1503"/>
      <c r="BD125" s="1503"/>
      <c r="BE125" s="1503"/>
      <c r="BF125" s="1503"/>
      <c r="BG125" s="1503"/>
      <c r="BH125" s="1503"/>
      <c r="BI125" s="1503"/>
      <c r="BJ125" s="1503"/>
      <c r="BK125" s="1503"/>
      <c r="BL125" s="1503"/>
      <c r="BM125" s="1503"/>
      <c r="BN125" s="1503"/>
      <c r="BO125" s="1503"/>
      <c r="BP125" s="1503"/>
      <c r="BQ125" s="1503"/>
      <c r="BR125" s="1503"/>
      <c r="BS125" s="1503"/>
      <c r="BT125" s="1503"/>
      <c r="BU125" s="1567"/>
      <c r="BV125" s="1567"/>
      <c r="BW125" s="1567"/>
      <c r="BX125" s="1533"/>
      <c r="BZ125" s="1568"/>
      <c r="CA125" s="1568"/>
      <c r="CB125" s="1533"/>
      <c r="CC125" s="1533"/>
    </row>
    <row r="126" s="309" customFormat="1" ht="36" hidden="1" customHeight="1" spans="1:81">
      <c r="A126" s="1482">
        <v>45400</v>
      </c>
      <c r="B126" s="1483" t="s">
        <v>117</v>
      </c>
      <c r="C126" s="1483" t="s">
        <v>118</v>
      </c>
      <c r="D126" s="1537">
        <v>4500130496</v>
      </c>
      <c r="E126" s="1600">
        <v>43519557</v>
      </c>
      <c r="F126" s="1489" t="s">
        <v>661</v>
      </c>
      <c r="G126" s="1547" t="s">
        <v>121</v>
      </c>
      <c r="H126" s="1488" t="s">
        <v>122</v>
      </c>
      <c r="I126" s="1506">
        <v>996</v>
      </c>
      <c r="J126" s="1487">
        <v>0</v>
      </c>
      <c r="K126" s="1487">
        <v>6</v>
      </c>
      <c r="L126" s="1489">
        <f t="shared" si="44"/>
        <v>166</v>
      </c>
      <c r="M126" s="1490">
        <v>45447</v>
      </c>
      <c r="N126" s="1542">
        <v>45447</v>
      </c>
      <c r="O126" s="1325"/>
      <c r="P126" s="1325" t="s">
        <v>106</v>
      </c>
      <c r="Q126" s="1325" t="s">
        <v>657</v>
      </c>
      <c r="R126" s="1325" t="s">
        <v>658</v>
      </c>
      <c r="S126" s="1325" t="s">
        <v>82</v>
      </c>
      <c r="T126" s="1492" t="s">
        <v>82</v>
      </c>
      <c r="U126" s="1493" t="s">
        <v>659</v>
      </c>
      <c r="V126" s="1541" t="s">
        <v>125</v>
      </c>
      <c r="W126" s="1495">
        <v>1.6</v>
      </c>
      <c r="X126" s="1496">
        <f t="shared" si="84"/>
        <v>1593.6</v>
      </c>
      <c r="Y126" s="1489" t="s">
        <v>660</v>
      </c>
      <c r="Z126" s="1532" t="s">
        <v>121</v>
      </c>
      <c r="AA126" s="1566" t="s">
        <v>108</v>
      </c>
      <c r="AB126" s="1497" t="s">
        <v>44</v>
      </c>
      <c r="AC126" s="1498">
        <v>996</v>
      </c>
      <c r="AD126" s="1498">
        <f t="shared" si="55"/>
        <v>0</v>
      </c>
      <c r="AE126" s="1498" t="s">
        <v>82</v>
      </c>
      <c r="AF126" s="1498"/>
      <c r="AG126" s="1498"/>
      <c r="AH126" s="1498">
        <f t="shared" si="56"/>
        <v>996</v>
      </c>
      <c r="AI126" s="1498"/>
      <c r="AJ126" s="1499">
        <f t="shared" si="76"/>
        <v>996</v>
      </c>
      <c r="AK126" s="1502"/>
      <c r="AL126" s="1501"/>
      <c r="AM126" s="1501"/>
      <c r="AN126" s="1501"/>
      <c r="AO126" s="1501"/>
      <c r="AP126" s="1501"/>
      <c r="AQ126" s="1501"/>
      <c r="AR126" s="1501"/>
      <c r="AS126" s="1502">
        <f t="shared" si="85"/>
        <v>996</v>
      </c>
      <c r="AT126" s="1502"/>
      <c r="AU126" s="1502"/>
      <c r="AV126" s="1502"/>
      <c r="AW126" s="1502"/>
      <c r="AX126" s="1502"/>
      <c r="AY126" s="1502"/>
      <c r="AZ126" s="1502"/>
      <c r="BA126" s="1503">
        <f t="shared" si="86"/>
        <v>166</v>
      </c>
      <c r="BB126" s="1503"/>
      <c r="BC126" s="1503"/>
      <c r="BD126" s="1503"/>
      <c r="BE126" s="1503"/>
      <c r="BF126" s="1503"/>
      <c r="BG126" s="1503"/>
      <c r="BH126" s="1503"/>
      <c r="BI126" s="1503"/>
      <c r="BJ126" s="1503"/>
      <c r="BK126" s="1503"/>
      <c r="BL126" s="1503"/>
      <c r="BM126" s="1503"/>
      <c r="BN126" s="1503"/>
      <c r="BO126" s="1503"/>
      <c r="BP126" s="1503"/>
      <c r="BQ126" s="1503"/>
      <c r="BR126" s="1503"/>
      <c r="BS126" s="1503"/>
      <c r="BT126" s="1503"/>
      <c r="BU126" s="1567"/>
      <c r="BV126" s="1567"/>
      <c r="BW126" s="1567"/>
      <c r="BX126" s="1533"/>
      <c r="BZ126" s="1568"/>
      <c r="CA126" s="1568"/>
      <c r="CB126" s="1533"/>
      <c r="CC126" s="1533"/>
    </row>
    <row r="127" s="309" customFormat="1" ht="36" hidden="1" customHeight="1" spans="1:81">
      <c r="A127" s="1482">
        <v>45400</v>
      </c>
      <c r="B127" s="1483" t="s">
        <v>117</v>
      </c>
      <c r="C127" s="1483" t="s">
        <v>118</v>
      </c>
      <c r="D127" s="1537">
        <v>4500130496</v>
      </c>
      <c r="E127" s="1600">
        <v>43519558</v>
      </c>
      <c r="F127" s="1489" t="s">
        <v>662</v>
      </c>
      <c r="G127" s="1547" t="s">
        <v>121</v>
      </c>
      <c r="H127" s="1488" t="s">
        <v>122</v>
      </c>
      <c r="I127" s="1506">
        <v>504</v>
      </c>
      <c r="J127" s="1487">
        <v>0</v>
      </c>
      <c r="K127" s="1487">
        <v>6</v>
      </c>
      <c r="L127" s="1489">
        <f t="shared" si="44"/>
        <v>84</v>
      </c>
      <c r="M127" s="1490">
        <v>45447</v>
      </c>
      <c r="N127" s="1542">
        <v>45447</v>
      </c>
      <c r="O127" s="1325"/>
      <c r="P127" s="1325" t="s">
        <v>106</v>
      </c>
      <c r="Q127" s="1325" t="s">
        <v>657</v>
      </c>
      <c r="R127" s="1325" t="s">
        <v>658</v>
      </c>
      <c r="S127" s="1325" t="s">
        <v>82</v>
      </c>
      <c r="T127" s="1492" t="s">
        <v>82</v>
      </c>
      <c r="U127" s="1493" t="s">
        <v>659</v>
      </c>
      <c r="V127" s="1541" t="s">
        <v>125</v>
      </c>
      <c r="W127" s="1495">
        <v>1.6</v>
      </c>
      <c r="X127" s="1496">
        <f t="shared" si="84"/>
        <v>806.4</v>
      </c>
      <c r="Y127" s="1489" t="s">
        <v>660</v>
      </c>
      <c r="Z127" s="1532" t="s">
        <v>121</v>
      </c>
      <c r="AA127" s="1566" t="s">
        <v>108</v>
      </c>
      <c r="AB127" s="1497" t="s">
        <v>44</v>
      </c>
      <c r="AC127" s="1498">
        <v>504</v>
      </c>
      <c r="AD127" s="1498">
        <f t="shared" si="55"/>
        <v>0</v>
      </c>
      <c r="AE127" s="1498" t="s">
        <v>82</v>
      </c>
      <c r="AF127" s="1498"/>
      <c r="AG127" s="1498"/>
      <c r="AH127" s="1498">
        <f t="shared" si="56"/>
        <v>504</v>
      </c>
      <c r="AI127" s="1498"/>
      <c r="AJ127" s="1499">
        <f t="shared" si="76"/>
        <v>504</v>
      </c>
      <c r="AK127" s="1502"/>
      <c r="AL127" s="1501"/>
      <c r="AM127" s="1501"/>
      <c r="AN127" s="1501"/>
      <c r="AO127" s="1501"/>
      <c r="AP127" s="1501"/>
      <c r="AQ127" s="1501"/>
      <c r="AR127" s="1501"/>
      <c r="AS127" s="1502">
        <f t="shared" si="85"/>
        <v>504</v>
      </c>
      <c r="AT127" s="1502"/>
      <c r="AU127" s="1502"/>
      <c r="AV127" s="1502"/>
      <c r="AW127" s="1502"/>
      <c r="AX127" s="1502"/>
      <c r="AY127" s="1502"/>
      <c r="AZ127" s="1502"/>
      <c r="BA127" s="1503">
        <f t="shared" si="86"/>
        <v>84</v>
      </c>
      <c r="BB127" s="1503"/>
      <c r="BC127" s="1503"/>
      <c r="BD127" s="1503"/>
      <c r="BE127" s="1503"/>
      <c r="BF127" s="1503"/>
      <c r="BG127" s="1503"/>
      <c r="BH127" s="1503"/>
      <c r="BI127" s="1503"/>
      <c r="BJ127" s="1503"/>
      <c r="BK127" s="1503"/>
      <c r="BL127" s="1503"/>
      <c r="BM127" s="1503"/>
      <c r="BN127" s="1503"/>
      <c r="BO127" s="1503"/>
      <c r="BP127" s="1503"/>
      <c r="BQ127" s="1503"/>
      <c r="BR127" s="1503"/>
      <c r="BS127" s="1503"/>
      <c r="BT127" s="1503"/>
      <c r="BU127" s="1567"/>
      <c r="BV127" s="1567"/>
      <c r="BW127" s="1567"/>
      <c r="BX127" s="1533"/>
      <c r="BZ127" s="1568"/>
      <c r="CA127" s="1568"/>
      <c r="CB127" s="1533"/>
      <c r="CC127" s="1533"/>
    </row>
    <row r="128" s="1421" customFormat="1" ht="36" hidden="1" customHeight="1" spans="1:81">
      <c r="A128" s="1482">
        <v>45380</v>
      </c>
      <c r="B128" s="1538" t="s">
        <v>663</v>
      </c>
      <c r="C128" s="1538" t="s">
        <v>664</v>
      </c>
      <c r="D128" s="1530">
        <v>4500125999</v>
      </c>
      <c r="E128" s="1506">
        <v>138284</v>
      </c>
      <c r="F128" s="1531" t="s">
        <v>665</v>
      </c>
      <c r="G128" s="1487" t="s">
        <v>239</v>
      </c>
      <c r="H128" s="1488" t="s">
        <v>79</v>
      </c>
      <c r="I128" s="1506">
        <v>1000</v>
      </c>
      <c r="J128" s="1487">
        <v>0</v>
      </c>
      <c r="K128" s="1487">
        <v>25</v>
      </c>
      <c r="L128" s="1489">
        <f t="shared" si="44"/>
        <v>40</v>
      </c>
      <c r="M128" s="1490">
        <v>45448</v>
      </c>
      <c r="N128" s="1542">
        <v>45447</v>
      </c>
      <c r="O128" s="1325" t="s">
        <v>666</v>
      </c>
      <c r="P128" s="1325" t="s">
        <v>106</v>
      </c>
      <c r="Q128" s="1325" t="s">
        <v>667</v>
      </c>
      <c r="R128" s="1325">
        <v>45422</v>
      </c>
      <c r="S128" s="1325" t="s">
        <v>82</v>
      </c>
      <c r="T128" s="1492" t="s">
        <v>668</v>
      </c>
      <c r="U128" s="1493" t="s">
        <v>669</v>
      </c>
      <c r="V128" s="1591" t="s">
        <v>670</v>
      </c>
      <c r="W128" s="1495">
        <v>1.59</v>
      </c>
      <c r="X128" s="1496">
        <f t="shared" si="84"/>
        <v>1590</v>
      </c>
      <c r="Y128" s="1489" t="s">
        <v>671</v>
      </c>
      <c r="Z128" s="1532" t="s">
        <v>239</v>
      </c>
      <c r="AA128" s="1566" t="s">
        <v>108</v>
      </c>
      <c r="AB128" s="1497" t="s">
        <v>44</v>
      </c>
      <c r="AC128" s="1606">
        <v>1000</v>
      </c>
      <c r="AD128" s="1498">
        <f t="shared" si="55"/>
        <v>0</v>
      </c>
      <c r="AE128" s="1498" t="s">
        <v>157</v>
      </c>
      <c r="AF128" s="1498"/>
      <c r="AG128" s="1498" t="s">
        <v>93</v>
      </c>
      <c r="AH128" s="1498">
        <f t="shared" si="56"/>
        <v>1000</v>
      </c>
      <c r="AI128" s="1498"/>
      <c r="AJ128" s="1499">
        <f t="shared" si="76"/>
        <v>1000</v>
      </c>
      <c r="AK128" s="1502"/>
      <c r="AL128" s="1501"/>
      <c r="AM128" s="1501"/>
      <c r="AN128" s="1501"/>
      <c r="AO128" s="1501"/>
      <c r="AP128" s="1501"/>
      <c r="AQ128" s="1501"/>
      <c r="AR128" s="1501"/>
      <c r="AS128" s="1502">
        <f t="shared" si="85"/>
        <v>1000</v>
      </c>
      <c r="AT128" s="1502"/>
      <c r="AU128" s="1502"/>
      <c r="AV128" s="1502"/>
      <c r="AW128" s="1502"/>
      <c r="AX128" s="1502"/>
      <c r="AY128" s="1502"/>
      <c r="AZ128" s="1502"/>
      <c r="BA128" s="1503"/>
      <c r="BB128" s="1503"/>
      <c r="BC128" s="1503"/>
      <c r="BD128" s="1503"/>
      <c r="BE128" s="1503"/>
      <c r="BF128" s="1503">
        <f>I128/25</f>
        <v>40</v>
      </c>
      <c r="BG128" s="1503"/>
      <c r="BH128" s="1503"/>
      <c r="BI128" s="1503"/>
      <c r="BJ128" s="1503"/>
      <c r="BK128" s="1503"/>
      <c r="BL128" s="1503"/>
      <c r="BM128" s="1503"/>
      <c r="BN128" s="1503"/>
      <c r="BO128" s="1503"/>
      <c r="BP128" s="1503"/>
      <c r="BQ128" s="1503"/>
      <c r="BR128" s="1503"/>
      <c r="BS128" s="1503"/>
      <c r="BT128" s="1503"/>
      <c r="BU128" s="1567"/>
      <c r="BV128" s="1567"/>
      <c r="BW128" s="1567"/>
      <c r="BX128" s="1533"/>
      <c r="BY128" s="309"/>
      <c r="BZ128" s="1568"/>
      <c r="CA128" s="1568"/>
      <c r="CB128" s="1533"/>
      <c r="CC128" s="1533"/>
    </row>
    <row r="129" s="309" customFormat="1" ht="36" hidden="1" customHeight="1" spans="1:81">
      <c r="A129" s="1482">
        <v>45392</v>
      </c>
      <c r="B129" s="1538" t="s">
        <v>672</v>
      </c>
      <c r="C129" s="1538" t="s">
        <v>118</v>
      </c>
      <c r="D129" s="1530">
        <v>4500129469</v>
      </c>
      <c r="E129" s="1506">
        <v>81438</v>
      </c>
      <c r="F129" s="1531" t="s">
        <v>673</v>
      </c>
      <c r="G129" s="1487" t="s">
        <v>78</v>
      </c>
      <c r="H129" s="1488" t="s">
        <v>111</v>
      </c>
      <c r="I129" s="1506">
        <v>1950</v>
      </c>
      <c r="J129" s="1487">
        <v>0</v>
      </c>
      <c r="K129" s="1487">
        <v>50</v>
      </c>
      <c r="L129" s="1489">
        <f t="shared" si="44"/>
        <v>39</v>
      </c>
      <c r="M129" s="1490">
        <v>45448</v>
      </c>
      <c r="N129" s="1542">
        <v>45447</v>
      </c>
      <c r="O129" s="1325"/>
      <c r="P129" s="1325" t="s">
        <v>106</v>
      </c>
      <c r="Q129" s="1325" t="s">
        <v>674</v>
      </c>
      <c r="R129" s="1325">
        <v>45420</v>
      </c>
      <c r="S129" s="1325" t="s">
        <v>82</v>
      </c>
      <c r="T129" s="1492" t="s">
        <v>675</v>
      </c>
      <c r="U129" s="1493" t="s">
        <v>676</v>
      </c>
      <c r="V129" s="1591" t="s">
        <v>139</v>
      </c>
      <c r="W129" s="1495">
        <v>1.54</v>
      </c>
      <c r="X129" s="1496">
        <f t="shared" si="84"/>
        <v>3003</v>
      </c>
      <c r="Y129" s="1489" t="s">
        <v>677</v>
      </c>
      <c r="Z129" s="1532" t="s">
        <v>78</v>
      </c>
      <c r="AA129" s="1566" t="s">
        <v>108</v>
      </c>
      <c r="AB129" s="1497" t="s">
        <v>44</v>
      </c>
      <c r="AC129" s="1498">
        <v>1950</v>
      </c>
      <c r="AD129" s="1498">
        <f t="shared" si="55"/>
        <v>0</v>
      </c>
      <c r="AE129" s="1498" t="s">
        <v>157</v>
      </c>
      <c r="AF129" s="1498"/>
      <c r="AG129" s="1498"/>
      <c r="AH129" s="1498">
        <f t="shared" si="56"/>
        <v>1950</v>
      </c>
      <c r="AI129" s="1498"/>
      <c r="AJ129" s="1499">
        <f t="shared" si="76"/>
        <v>1950</v>
      </c>
      <c r="AK129" s="1502"/>
      <c r="AL129" s="1501"/>
      <c r="AM129" s="1501"/>
      <c r="AN129" s="1501"/>
      <c r="AO129" s="1501"/>
      <c r="AP129" s="1501"/>
      <c r="AQ129" s="1501"/>
      <c r="AR129" s="1501"/>
      <c r="AS129" s="1502">
        <f t="shared" si="85"/>
        <v>1950</v>
      </c>
      <c r="AT129" s="1502"/>
      <c r="AU129" s="1502"/>
      <c r="AV129" s="1502"/>
      <c r="AW129" s="1502"/>
      <c r="AX129" s="1502"/>
      <c r="AY129" s="1502"/>
      <c r="AZ129" s="1502"/>
      <c r="BA129" s="1503"/>
      <c r="BB129" s="1503"/>
      <c r="BC129" s="1503"/>
      <c r="BD129" s="1503"/>
      <c r="BE129" s="1503"/>
      <c r="BF129" s="1503">
        <f>I129/25</f>
        <v>78</v>
      </c>
      <c r="BG129" s="1503"/>
      <c r="BH129" s="1503"/>
      <c r="BI129" s="1503"/>
      <c r="BJ129" s="1503"/>
      <c r="BK129" s="1503"/>
      <c r="BL129" s="1503"/>
      <c r="BM129" s="1503"/>
      <c r="BN129" s="1503"/>
      <c r="BO129" s="1503"/>
      <c r="BP129" s="1503"/>
      <c r="BQ129" s="1503"/>
      <c r="BR129" s="1503"/>
      <c r="BS129" s="1503"/>
      <c r="BT129" s="1503"/>
      <c r="BU129" s="1567"/>
      <c r="BV129" s="1567"/>
      <c r="BW129" s="1567"/>
      <c r="BX129" s="1533"/>
      <c r="BZ129" s="1568"/>
      <c r="CA129" s="1568"/>
      <c r="CB129" s="1533"/>
      <c r="CC129" s="1533"/>
    </row>
    <row r="130" s="309" customFormat="1" ht="36" hidden="1" customHeight="1" spans="1:81">
      <c r="A130" s="1482">
        <v>45392</v>
      </c>
      <c r="B130" s="1538" t="s">
        <v>672</v>
      </c>
      <c r="C130" s="1538" t="s">
        <v>118</v>
      </c>
      <c r="D130" s="1530">
        <v>4500129469</v>
      </c>
      <c r="E130" s="1506">
        <v>81438</v>
      </c>
      <c r="F130" s="1531" t="s">
        <v>678</v>
      </c>
      <c r="G130" s="1487" t="s">
        <v>113</v>
      </c>
      <c r="H130" s="1488" t="s">
        <v>114</v>
      </c>
      <c r="I130" s="1506">
        <v>6000</v>
      </c>
      <c r="J130" s="1487">
        <v>0</v>
      </c>
      <c r="K130" s="1487">
        <v>60</v>
      </c>
      <c r="L130" s="1489">
        <f t="shared" si="44"/>
        <v>100</v>
      </c>
      <c r="M130" s="1490">
        <v>45448</v>
      </c>
      <c r="N130" s="1542">
        <v>45447</v>
      </c>
      <c r="O130" s="1325"/>
      <c r="P130" s="1325" t="s">
        <v>106</v>
      </c>
      <c r="Q130" s="1325" t="s">
        <v>674</v>
      </c>
      <c r="R130" s="1325">
        <v>45420</v>
      </c>
      <c r="S130" s="1325" t="s">
        <v>82</v>
      </c>
      <c r="T130" s="1492" t="s">
        <v>675</v>
      </c>
      <c r="U130" s="1493" t="s">
        <v>676</v>
      </c>
      <c r="V130" s="1591" t="s">
        <v>139</v>
      </c>
      <c r="W130" s="1495">
        <v>102.396</v>
      </c>
      <c r="X130" s="1496">
        <f>W130*L130</f>
        <v>10239.6</v>
      </c>
      <c r="Y130" s="1489" t="s">
        <v>677</v>
      </c>
      <c r="Z130" s="1532" t="s">
        <v>113</v>
      </c>
      <c r="AA130" s="1566" t="s">
        <v>108</v>
      </c>
      <c r="AB130" s="1497" t="s">
        <v>44</v>
      </c>
      <c r="AC130" s="1498">
        <v>6000</v>
      </c>
      <c r="AD130" s="1498">
        <f t="shared" si="55"/>
        <v>0</v>
      </c>
      <c r="AE130" s="1498" t="s">
        <v>157</v>
      </c>
      <c r="AF130" s="1498"/>
      <c r="AG130" s="1498"/>
      <c r="AH130" s="1498">
        <f t="shared" si="56"/>
        <v>6000</v>
      </c>
      <c r="AI130" s="1498"/>
      <c r="AJ130" s="1499">
        <f t="shared" si="76"/>
        <v>6000</v>
      </c>
      <c r="AK130" s="1502"/>
      <c r="AL130" s="1501"/>
      <c r="AM130" s="1501"/>
      <c r="AN130" s="1501"/>
      <c r="AO130" s="1501"/>
      <c r="AP130" s="1501"/>
      <c r="AQ130" s="1501"/>
      <c r="AR130" s="1501"/>
      <c r="AS130" s="1502">
        <f t="shared" si="85"/>
        <v>6000</v>
      </c>
      <c r="AT130" s="1502"/>
      <c r="AU130" s="1502"/>
      <c r="AV130" s="1502"/>
      <c r="AW130" s="1502"/>
      <c r="AX130" s="1502"/>
      <c r="AY130" s="1502"/>
      <c r="AZ130" s="1502"/>
      <c r="BA130" s="1503"/>
      <c r="BB130" s="1503"/>
      <c r="BC130" s="1503"/>
      <c r="BD130" s="1503"/>
      <c r="BE130" s="1503"/>
      <c r="BF130" s="1503"/>
      <c r="BG130" s="1503"/>
      <c r="BH130" s="1503"/>
      <c r="BI130" s="1503"/>
      <c r="BJ130" s="1503"/>
      <c r="BK130" s="1503"/>
      <c r="BL130" s="1503">
        <f>I130/60</f>
        <v>100</v>
      </c>
      <c r="BM130" s="1503"/>
      <c r="BN130" s="1503"/>
      <c r="BO130" s="1503"/>
      <c r="BP130" s="1503"/>
      <c r="BQ130" s="1503"/>
      <c r="BR130" s="1503"/>
      <c r="BS130" s="1503"/>
      <c r="BT130" s="1503"/>
      <c r="BU130" s="1567"/>
      <c r="BV130" s="1567"/>
      <c r="BW130" s="1567"/>
      <c r="BX130" s="1533"/>
      <c r="BY130" s="1553"/>
      <c r="BZ130" s="1568"/>
      <c r="CA130" s="1568"/>
      <c r="CB130" s="1533"/>
      <c r="CC130" s="1533"/>
    </row>
    <row r="131" s="309" customFormat="1" ht="36" hidden="1" customHeight="1" spans="1:81">
      <c r="A131" s="1607">
        <v>45406</v>
      </c>
      <c r="B131" s="1589" t="s">
        <v>679</v>
      </c>
      <c r="C131" s="1582" t="s">
        <v>680</v>
      </c>
      <c r="D131" s="1530">
        <v>4500131147</v>
      </c>
      <c r="E131" s="1604">
        <v>5200004712</v>
      </c>
      <c r="F131" s="1530" t="s">
        <v>681</v>
      </c>
      <c r="G131" s="1487" t="s">
        <v>682</v>
      </c>
      <c r="H131" s="1488" t="s">
        <v>683</v>
      </c>
      <c r="I131" s="1506">
        <v>1275</v>
      </c>
      <c r="J131" s="1487">
        <v>0</v>
      </c>
      <c r="K131" s="1487">
        <v>25</v>
      </c>
      <c r="L131" s="1489">
        <f t="shared" ref="L131:L192" si="87">I131/K131</f>
        <v>51</v>
      </c>
      <c r="M131" s="1490">
        <v>45448</v>
      </c>
      <c r="N131" s="1542">
        <v>45447</v>
      </c>
      <c r="O131" s="1325"/>
      <c r="P131" s="1325" t="s">
        <v>106</v>
      </c>
      <c r="Q131" s="1325" t="s">
        <v>348</v>
      </c>
      <c r="R131" s="1325">
        <v>45425</v>
      </c>
      <c r="S131" s="1325" t="s">
        <v>82</v>
      </c>
      <c r="T131" s="1492" t="s">
        <v>684</v>
      </c>
      <c r="U131" s="1493" t="s">
        <v>685</v>
      </c>
      <c r="V131" s="1591" t="s">
        <v>139</v>
      </c>
      <c r="W131" s="1495">
        <v>1.59</v>
      </c>
      <c r="X131" s="1496">
        <f t="shared" ref="X131:X133" si="88">W131*I131</f>
        <v>2027.25</v>
      </c>
      <c r="Y131" s="1489" t="s">
        <v>686</v>
      </c>
      <c r="Z131" s="1532" t="s">
        <v>687</v>
      </c>
      <c r="AA131" s="1566" t="s">
        <v>108</v>
      </c>
      <c r="AB131" s="1497" t="s">
        <v>44</v>
      </c>
      <c r="AC131" s="1606">
        <v>1275</v>
      </c>
      <c r="AD131" s="1498">
        <f t="shared" si="55"/>
        <v>0</v>
      </c>
      <c r="AE131" s="1498" t="s">
        <v>141</v>
      </c>
      <c r="AF131" s="1498"/>
      <c r="AG131" s="1498"/>
      <c r="AH131" s="1498">
        <f t="shared" si="56"/>
        <v>1275</v>
      </c>
      <c r="AI131" s="1498"/>
      <c r="AJ131" s="1499"/>
      <c r="AK131" s="1502">
        <f>I131</f>
        <v>1275</v>
      </c>
      <c r="AL131" s="1501"/>
      <c r="AM131" s="1501"/>
      <c r="AN131" s="1501"/>
      <c r="AO131" s="1501"/>
      <c r="AP131" s="1501"/>
      <c r="AQ131" s="1501"/>
      <c r="AR131" s="1501"/>
      <c r="AS131" s="1502">
        <f t="shared" si="85"/>
        <v>1275</v>
      </c>
      <c r="AT131" s="1502"/>
      <c r="AU131" s="1502"/>
      <c r="AV131" s="1502"/>
      <c r="AW131" s="1502"/>
      <c r="AX131" s="1502"/>
      <c r="AY131" s="1502"/>
      <c r="AZ131" s="1502"/>
      <c r="BA131" s="1503"/>
      <c r="BB131" s="1503"/>
      <c r="BC131" s="1503"/>
      <c r="BD131" s="1503"/>
      <c r="BE131" s="1503"/>
      <c r="BF131" s="1503"/>
      <c r="BG131" s="1503"/>
      <c r="BH131" s="1503">
        <f>I131/25</f>
        <v>51</v>
      </c>
      <c r="BI131" s="1503"/>
      <c r="BJ131" s="1503"/>
      <c r="BK131" s="1503"/>
      <c r="BL131" s="1503"/>
      <c r="BM131" s="1503"/>
      <c r="BN131" s="1503"/>
      <c r="BO131" s="1503"/>
      <c r="BP131" s="1503"/>
      <c r="BQ131" s="1503"/>
      <c r="BR131" s="1503"/>
      <c r="BS131" s="1503"/>
      <c r="BT131" s="1503"/>
      <c r="BU131" s="1567"/>
      <c r="BV131" s="1567"/>
      <c r="BW131" s="1567"/>
      <c r="BX131" s="1533"/>
      <c r="BY131" s="1553"/>
      <c r="BZ131" s="1568"/>
      <c r="CA131" s="1568"/>
      <c r="CB131" s="1533"/>
      <c r="CC131" s="1533"/>
    </row>
    <row r="132" s="309" customFormat="1" ht="36" hidden="1" customHeight="1" spans="1:81">
      <c r="A132" s="1607">
        <v>45406</v>
      </c>
      <c r="B132" s="1589" t="s">
        <v>679</v>
      </c>
      <c r="C132" s="1582" t="s">
        <v>680</v>
      </c>
      <c r="D132" s="1530">
        <v>4500131147</v>
      </c>
      <c r="E132" s="1604">
        <v>5200004712</v>
      </c>
      <c r="F132" s="1530" t="s">
        <v>688</v>
      </c>
      <c r="G132" s="1487" t="s">
        <v>184</v>
      </c>
      <c r="H132" s="1488" t="s">
        <v>135</v>
      </c>
      <c r="I132" s="1506">
        <v>3068</v>
      </c>
      <c r="J132" s="1487">
        <v>0</v>
      </c>
      <c r="K132" s="1487">
        <v>13</v>
      </c>
      <c r="L132" s="1489">
        <f t="shared" si="87"/>
        <v>236</v>
      </c>
      <c r="M132" s="1490">
        <v>45448</v>
      </c>
      <c r="N132" s="1542">
        <v>45447</v>
      </c>
      <c r="O132" s="1325"/>
      <c r="P132" s="1325" t="s">
        <v>106</v>
      </c>
      <c r="Q132" s="1325" t="s">
        <v>348</v>
      </c>
      <c r="R132" s="1325">
        <v>45425</v>
      </c>
      <c r="S132" s="1325" t="s">
        <v>82</v>
      </c>
      <c r="T132" s="1492" t="s">
        <v>684</v>
      </c>
      <c r="U132" s="1493" t="s">
        <v>689</v>
      </c>
      <c r="V132" s="1591" t="s">
        <v>139</v>
      </c>
      <c r="W132" s="1495">
        <v>1.55</v>
      </c>
      <c r="X132" s="1496">
        <f t="shared" si="88"/>
        <v>4755.4</v>
      </c>
      <c r="Y132" s="1489" t="s">
        <v>686</v>
      </c>
      <c r="Z132" s="1532" t="s">
        <v>190</v>
      </c>
      <c r="AA132" s="1566" t="s">
        <v>108</v>
      </c>
      <c r="AB132" s="1497" t="s">
        <v>44</v>
      </c>
      <c r="AC132" s="1606">
        <v>3068</v>
      </c>
      <c r="AD132" s="1498">
        <f t="shared" si="55"/>
        <v>0</v>
      </c>
      <c r="AE132" s="1498" t="s">
        <v>141</v>
      </c>
      <c r="AF132" s="1498"/>
      <c r="AG132" s="1498"/>
      <c r="AH132" s="1498">
        <f t="shared" si="56"/>
        <v>3068</v>
      </c>
      <c r="AI132" s="1498"/>
      <c r="AJ132" s="1499"/>
      <c r="AK132" s="1489">
        <f>I132</f>
        <v>3068</v>
      </c>
      <c r="AL132" s="1500"/>
      <c r="AM132" s="1500"/>
      <c r="AN132" s="1500"/>
      <c r="AO132" s="1500"/>
      <c r="AP132" s="1501"/>
      <c r="AQ132" s="1501"/>
      <c r="AR132" s="1501"/>
      <c r="AS132" s="1502">
        <f t="shared" si="85"/>
        <v>3068</v>
      </c>
      <c r="AT132" s="1502"/>
      <c r="AU132" s="1502"/>
      <c r="AV132" s="1502"/>
      <c r="AW132" s="1502"/>
      <c r="AX132" s="1502"/>
      <c r="AY132" s="1502"/>
      <c r="AZ132" s="1502"/>
      <c r="BA132" s="1503"/>
      <c r="BB132" s="1503"/>
      <c r="BC132" s="1503"/>
      <c r="BD132" s="1503"/>
      <c r="BE132" s="1503">
        <f>I132/13</f>
        <v>236</v>
      </c>
      <c r="BF132" s="1503"/>
      <c r="BG132" s="1503"/>
      <c r="BH132" s="1503"/>
      <c r="BI132" s="1503"/>
      <c r="BJ132" s="1503"/>
      <c r="BK132" s="1503"/>
      <c r="BL132" s="1503"/>
      <c r="BM132" s="1503"/>
      <c r="BN132" s="1503"/>
      <c r="BO132" s="1503"/>
      <c r="BP132" s="1503"/>
      <c r="BQ132" s="1503"/>
      <c r="BR132" s="1503"/>
      <c r="BS132" s="1503"/>
      <c r="BT132" s="1503"/>
      <c r="BU132" s="1567"/>
      <c r="BV132" s="1567"/>
      <c r="BW132" s="1567"/>
      <c r="BX132" s="1533"/>
      <c r="BY132" s="1553"/>
      <c r="BZ132" s="1568"/>
      <c r="CA132" s="1568"/>
      <c r="CB132" s="1533"/>
      <c r="CC132" s="1533"/>
    </row>
    <row r="133" s="309" customFormat="1" ht="36" hidden="1" customHeight="1" spans="1:81">
      <c r="A133" s="1593">
        <v>45418</v>
      </c>
      <c r="B133" s="1594" t="s">
        <v>142</v>
      </c>
      <c r="C133" s="1595" t="s">
        <v>118</v>
      </c>
      <c r="D133" s="1530">
        <v>4500132570</v>
      </c>
      <c r="E133" s="1575">
        <v>20052243</v>
      </c>
      <c r="F133" s="1530" t="s">
        <v>690</v>
      </c>
      <c r="G133" s="1487" t="s">
        <v>134</v>
      </c>
      <c r="H133" s="1488" t="s">
        <v>135</v>
      </c>
      <c r="I133" s="1506">
        <v>2834</v>
      </c>
      <c r="J133" s="1487">
        <v>0</v>
      </c>
      <c r="K133" s="1487">
        <v>13</v>
      </c>
      <c r="L133" s="1489">
        <f t="shared" si="87"/>
        <v>218</v>
      </c>
      <c r="M133" s="1490">
        <v>45450</v>
      </c>
      <c r="N133" s="1542">
        <v>45449</v>
      </c>
      <c r="O133" s="1325"/>
      <c r="P133" s="1325" t="s">
        <v>106</v>
      </c>
      <c r="Q133" s="1325" t="s">
        <v>691</v>
      </c>
      <c r="R133" s="1325">
        <v>45418</v>
      </c>
      <c r="S133" s="1325" t="s">
        <v>136</v>
      </c>
      <c r="T133" s="1564" t="s">
        <v>692</v>
      </c>
      <c r="U133" s="1493" t="s">
        <v>693</v>
      </c>
      <c r="V133" s="1605" t="s">
        <v>603</v>
      </c>
      <c r="W133" s="1495">
        <v>1.65</v>
      </c>
      <c r="X133" s="1496">
        <f t="shared" si="88"/>
        <v>4676.1</v>
      </c>
      <c r="Y133" s="1489" t="s">
        <v>694</v>
      </c>
      <c r="Z133" s="1532" t="s">
        <v>134</v>
      </c>
      <c r="AA133" s="1487" t="s">
        <v>108</v>
      </c>
      <c r="AB133" s="1497" t="s">
        <v>44</v>
      </c>
      <c r="AC133" s="1606">
        <v>2834</v>
      </c>
      <c r="AD133" s="1498">
        <f t="shared" si="55"/>
        <v>0</v>
      </c>
      <c r="AE133" s="1498"/>
      <c r="AF133" s="1498"/>
      <c r="AG133" s="1498"/>
      <c r="AH133" s="1498">
        <f t="shared" si="56"/>
        <v>2834</v>
      </c>
      <c r="AI133" s="1498"/>
      <c r="AJ133" s="1499">
        <f t="shared" ref="AJ133:AJ140" si="89">I133</f>
        <v>2834</v>
      </c>
      <c r="AK133" s="1489"/>
      <c r="AL133" s="1500"/>
      <c r="AM133" s="1500"/>
      <c r="AN133" s="1500"/>
      <c r="AO133" s="1500"/>
      <c r="AP133" s="1501"/>
      <c r="AQ133" s="1501"/>
      <c r="AR133" s="1501"/>
      <c r="AS133" s="1502">
        <f t="shared" si="85"/>
        <v>2834</v>
      </c>
      <c r="AT133" s="1502"/>
      <c r="AU133" s="1502"/>
      <c r="AV133" s="1502"/>
      <c r="AW133" s="1502"/>
      <c r="AX133" s="1502"/>
      <c r="AY133" s="1502"/>
      <c r="AZ133" s="1502"/>
      <c r="BA133" s="1503"/>
      <c r="BB133" s="1503"/>
      <c r="BC133" s="1503">
        <f>I133/13</f>
        <v>218</v>
      </c>
      <c r="BD133" s="1503"/>
      <c r="BE133" s="1503"/>
      <c r="BF133" s="1503"/>
      <c r="BG133" s="1503"/>
      <c r="BH133" s="1503"/>
      <c r="BI133" s="1503"/>
      <c r="BJ133" s="1503"/>
      <c r="BK133" s="1503"/>
      <c r="BL133" s="1503"/>
      <c r="BM133" s="1503"/>
      <c r="BN133" s="1503"/>
      <c r="BO133" s="1503"/>
      <c r="BP133" s="1503"/>
      <c r="BQ133" s="1503"/>
      <c r="BR133" s="1503"/>
      <c r="BS133" s="1503"/>
      <c r="BT133" s="1503"/>
    </row>
    <row r="134" s="1420" customFormat="1" ht="36" hidden="1" customHeight="1" spans="1:81">
      <c r="A134" s="1608">
        <v>45442</v>
      </c>
      <c r="B134" s="1609"/>
      <c r="C134" s="1508"/>
      <c r="D134" s="1610" t="s">
        <v>695</v>
      </c>
      <c r="E134" s="1611"/>
      <c r="F134" s="1610"/>
      <c r="G134" s="1512" t="s">
        <v>89</v>
      </c>
      <c r="H134" s="1513" t="s">
        <v>79</v>
      </c>
      <c r="I134" s="1514" t="s">
        <v>696</v>
      </c>
      <c r="J134" s="1512">
        <v>0</v>
      </c>
      <c r="K134" s="1512">
        <v>24</v>
      </c>
      <c r="L134" s="1515" t="e">
        <f t="shared" si="87"/>
        <v>#VALUE!</v>
      </c>
      <c r="M134" s="1516">
        <v>45448</v>
      </c>
      <c r="N134" s="1516">
        <v>45444</v>
      </c>
      <c r="O134" s="1517"/>
      <c r="P134" s="1517"/>
      <c r="Q134" s="1517"/>
      <c r="R134" s="1517" t="s">
        <v>82</v>
      </c>
      <c r="S134" s="1517" t="s">
        <v>82</v>
      </c>
      <c r="T134" s="1518" t="s">
        <v>82</v>
      </c>
      <c r="U134" s="1510" t="s">
        <v>697</v>
      </c>
      <c r="V134" s="1612" t="s">
        <v>698</v>
      </c>
      <c r="W134" s="1520"/>
      <c r="X134" s="1521"/>
      <c r="Y134" s="1515" t="s">
        <v>699</v>
      </c>
      <c r="Z134" s="1550" t="s">
        <v>86</v>
      </c>
      <c r="AA134" s="1613"/>
      <c r="AB134" s="1614"/>
      <c r="AC134" s="1522">
        <v>40</v>
      </c>
      <c r="AD134" s="1522"/>
      <c r="AE134" s="1522"/>
      <c r="AF134" s="1522"/>
      <c r="AG134" s="1522"/>
      <c r="AH134" s="1522"/>
      <c r="AI134" s="1522"/>
      <c r="AJ134" s="1523"/>
      <c r="AK134" s="1515"/>
      <c r="AL134" s="1524"/>
      <c r="AM134" s="1524"/>
      <c r="AN134" s="1524"/>
      <c r="AO134" s="1524"/>
      <c r="AP134" s="1525"/>
      <c r="AQ134" s="1525"/>
      <c r="AR134" s="1525"/>
      <c r="AS134" s="1526"/>
      <c r="AT134" s="1526"/>
      <c r="AU134" s="1526"/>
      <c r="AV134" s="1526"/>
      <c r="AW134" s="1526"/>
      <c r="AX134" s="1526"/>
      <c r="AY134" s="1526"/>
      <c r="AZ134" s="1526"/>
      <c r="BA134" s="1527"/>
      <c r="BB134" s="1527"/>
      <c r="BC134" s="1527"/>
      <c r="BD134" s="1527"/>
      <c r="BE134" s="1527"/>
      <c r="BF134" s="1527"/>
      <c r="BG134" s="1527"/>
      <c r="BH134" s="1527"/>
      <c r="BI134" s="1527"/>
      <c r="BJ134" s="1527"/>
      <c r="BK134" s="1527"/>
      <c r="BL134" s="1527"/>
      <c r="BM134" s="1527"/>
      <c r="BN134" s="1527"/>
      <c r="BO134" s="1527"/>
      <c r="BP134" s="1527"/>
      <c r="BQ134" s="1527"/>
      <c r="BR134" s="1527"/>
      <c r="BS134" s="1527"/>
      <c r="BT134" s="1527"/>
      <c r="BU134" s="1615"/>
      <c r="BV134" s="1615"/>
      <c r="BW134" s="1615"/>
      <c r="BX134" s="1528"/>
      <c r="BY134" s="1616"/>
      <c r="BZ134" s="1617"/>
      <c r="CA134" s="1617"/>
      <c r="CB134" s="1528"/>
      <c r="CC134" s="1528"/>
    </row>
    <row r="135" s="309" customFormat="1" ht="36" hidden="1" customHeight="1" spans="1:81">
      <c r="A135" s="1482">
        <v>45377</v>
      </c>
      <c r="B135" s="1546" t="s">
        <v>700</v>
      </c>
      <c r="C135" s="1483" t="s">
        <v>701</v>
      </c>
      <c r="D135" s="1484">
        <v>4500127856</v>
      </c>
      <c r="E135" s="1485" t="s">
        <v>702</v>
      </c>
      <c r="F135" s="1486" t="s">
        <v>703</v>
      </c>
      <c r="G135" s="1487" t="s">
        <v>78</v>
      </c>
      <c r="H135" s="1488" t="s">
        <v>111</v>
      </c>
      <c r="I135" s="1506">
        <v>2500</v>
      </c>
      <c r="J135" s="1487">
        <v>0</v>
      </c>
      <c r="K135" s="1487">
        <v>50</v>
      </c>
      <c r="L135" s="1489">
        <f t="shared" si="87"/>
        <v>50</v>
      </c>
      <c r="M135" s="1542">
        <v>45446</v>
      </c>
      <c r="N135" s="1542">
        <v>45446</v>
      </c>
      <c r="O135" s="1325"/>
      <c r="P135" s="1325" t="s">
        <v>106</v>
      </c>
      <c r="Q135" s="1325"/>
      <c r="R135" s="1325">
        <v>45393</v>
      </c>
      <c r="S135" s="1325"/>
      <c r="T135" s="1492" t="s">
        <v>704</v>
      </c>
      <c r="U135" s="1493" t="s">
        <v>705</v>
      </c>
      <c r="V135" s="1541" t="s">
        <v>388</v>
      </c>
      <c r="W135" s="1495">
        <v>1.54</v>
      </c>
      <c r="X135" s="1496">
        <f t="shared" ref="X135:X141" si="90">W135*I135</f>
        <v>3850</v>
      </c>
      <c r="Y135" s="1489" t="s">
        <v>706</v>
      </c>
      <c r="Z135" s="1532" t="s">
        <v>78</v>
      </c>
      <c r="AA135" s="1487" t="s">
        <v>108</v>
      </c>
      <c r="AB135" s="1497" t="s">
        <v>44</v>
      </c>
      <c r="AC135" s="1552">
        <v>2500</v>
      </c>
      <c r="AD135" s="1498">
        <f t="shared" ref="AD135:AD192" si="91">AC135-I135</f>
        <v>0</v>
      </c>
      <c r="AE135" s="1498" t="s">
        <v>157</v>
      </c>
      <c r="AF135" s="1498"/>
      <c r="AG135" s="1498" t="s">
        <v>93</v>
      </c>
      <c r="AH135" s="1498">
        <f t="shared" ref="AH135:AH149" si="92">I135</f>
        <v>2500</v>
      </c>
      <c r="AI135" s="1498"/>
      <c r="AJ135" s="1499">
        <f t="shared" si="89"/>
        <v>2500</v>
      </c>
      <c r="AK135" s="1489"/>
      <c r="AL135" s="1500"/>
      <c r="AM135" s="1500"/>
      <c r="AN135" s="1500"/>
      <c r="AO135" s="1500"/>
      <c r="AP135" s="1501"/>
      <c r="AQ135" s="1501"/>
      <c r="AR135" s="1501"/>
      <c r="AS135" s="1502">
        <f t="shared" ref="AS135:AS149" si="93">I135</f>
        <v>2500</v>
      </c>
      <c r="AT135" s="1502"/>
      <c r="AU135" s="1502"/>
      <c r="AV135" s="1502"/>
      <c r="AW135" s="1502"/>
      <c r="AX135" s="1502"/>
      <c r="AY135" s="1502"/>
      <c r="AZ135" s="1502"/>
      <c r="BA135" s="1503"/>
      <c r="BB135" s="1503"/>
      <c r="BC135" s="1503"/>
      <c r="BD135" s="1503"/>
      <c r="BE135" s="1503"/>
      <c r="BF135" s="1503">
        <f>I135/25</f>
        <v>100</v>
      </c>
      <c r="BG135" s="1503"/>
      <c r="BH135" s="1489"/>
      <c r="BI135" s="1489"/>
      <c r="BJ135" s="1489"/>
      <c r="BK135" s="1489"/>
      <c r="BL135" s="1503"/>
      <c r="BM135" s="1503"/>
      <c r="BN135" s="1503"/>
      <c r="BO135" s="1503"/>
      <c r="BP135" s="1503"/>
      <c r="BQ135" s="1503"/>
      <c r="BR135" s="1503"/>
      <c r="BS135" s="1503"/>
      <c r="BT135" s="1503"/>
    </row>
    <row r="136" s="309" customFormat="1" ht="36" hidden="1" customHeight="1" spans="1:81">
      <c r="A136" s="1588">
        <v>45393</v>
      </c>
      <c r="B136" s="1589" t="s">
        <v>707</v>
      </c>
      <c r="C136" s="1483" t="s">
        <v>149</v>
      </c>
      <c r="D136" s="1530">
        <v>4500129618</v>
      </c>
      <c r="E136" s="1618"/>
      <c r="F136" s="1530" t="s">
        <v>708</v>
      </c>
      <c r="G136" s="1487" t="s">
        <v>134</v>
      </c>
      <c r="H136" s="1488" t="s">
        <v>135</v>
      </c>
      <c r="I136" s="1506">
        <v>4277</v>
      </c>
      <c r="J136" s="1487">
        <v>0</v>
      </c>
      <c r="K136" s="1487">
        <v>13</v>
      </c>
      <c r="L136" s="1489">
        <f t="shared" si="87"/>
        <v>329</v>
      </c>
      <c r="M136" s="1490">
        <v>45443</v>
      </c>
      <c r="N136" s="1542">
        <v>45446</v>
      </c>
      <c r="O136" s="1325" t="s">
        <v>709</v>
      </c>
      <c r="P136" s="1325" t="s">
        <v>106</v>
      </c>
      <c r="Q136" s="1325" t="s">
        <v>710</v>
      </c>
      <c r="R136" s="1325">
        <v>45407</v>
      </c>
      <c r="S136" s="1325" t="s">
        <v>82</v>
      </c>
      <c r="T136" s="1492" t="s">
        <v>711</v>
      </c>
      <c r="U136" s="1493" t="s">
        <v>712</v>
      </c>
      <c r="V136" s="1591" t="s">
        <v>164</v>
      </c>
      <c r="W136" s="1495">
        <v>1.55</v>
      </c>
      <c r="X136" s="1496">
        <f t="shared" si="90"/>
        <v>6629.35</v>
      </c>
      <c r="Y136" s="1489" t="s">
        <v>713</v>
      </c>
      <c r="Z136" s="1532" t="s">
        <v>134</v>
      </c>
      <c r="AA136" s="1566" t="s">
        <v>108</v>
      </c>
      <c r="AB136" s="1497" t="s">
        <v>44</v>
      </c>
      <c r="AC136" s="1606">
        <v>4277</v>
      </c>
      <c r="AD136" s="1498">
        <f t="shared" si="91"/>
        <v>0</v>
      </c>
      <c r="AE136" s="1498" t="s">
        <v>141</v>
      </c>
      <c r="AF136" s="1498"/>
      <c r="AG136" s="1498"/>
      <c r="AH136" s="1498">
        <f t="shared" si="92"/>
        <v>4277</v>
      </c>
      <c r="AI136" s="1498"/>
      <c r="AJ136" s="1499">
        <f t="shared" si="89"/>
        <v>4277</v>
      </c>
      <c r="AK136" s="1502"/>
      <c r="AL136" s="1501"/>
      <c r="AM136" s="1501"/>
      <c r="AN136" s="1501"/>
      <c r="AO136" s="1501"/>
      <c r="AP136" s="1501"/>
      <c r="AQ136" s="1501"/>
      <c r="AR136" s="1501"/>
      <c r="AS136" s="1502">
        <f t="shared" si="93"/>
        <v>4277</v>
      </c>
      <c r="AT136" s="1502"/>
      <c r="AU136" s="1502"/>
      <c r="AV136" s="1502"/>
      <c r="AW136" s="1502"/>
      <c r="AX136" s="1502"/>
      <c r="AY136" s="1502"/>
      <c r="AZ136" s="1502"/>
      <c r="BA136" s="1503"/>
      <c r="BB136" s="1503"/>
      <c r="BC136" s="1503">
        <f>I136/13</f>
        <v>329</v>
      </c>
      <c r="BD136" s="1503"/>
      <c r="BE136" s="1503"/>
      <c r="BF136" s="1535"/>
      <c r="BG136" s="1535"/>
      <c r="BH136" s="1503"/>
      <c r="BI136" s="1503"/>
      <c r="BJ136" s="1503"/>
      <c r="BK136" s="1503"/>
      <c r="BL136" s="1503"/>
      <c r="BM136" s="1503"/>
      <c r="BN136" s="1503"/>
      <c r="BO136" s="1503"/>
      <c r="BP136" s="1503"/>
      <c r="BQ136" s="1503"/>
      <c r="BR136" s="1503"/>
      <c r="BS136" s="1503"/>
      <c r="BT136" s="1503"/>
      <c r="BU136" s="1567"/>
      <c r="BV136" s="1567"/>
      <c r="BW136" s="1567"/>
      <c r="BX136" s="1533"/>
      <c r="BY136" s="1553"/>
      <c r="BZ136" s="1568"/>
      <c r="CA136" s="1568"/>
      <c r="CB136" s="1533"/>
      <c r="CC136" s="1533"/>
    </row>
    <row r="137" s="309" customFormat="1" ht="36" hidden="1" customHeight="1" spans="1:81">
      <c r="A137" s="1556">
        <v>45406</v>
      </c>
      <c r="B137" s="1557" t="s">
        <v>714</v>
      </c>
      <c r="C137" s="1558" t="s">
        <v>251</v>
      </c>
      <c r="D137" s="1530">
        <v>4500130711</v>
      </c>
      <c r="E137" s="1575">
        <v>32811234</v>
      </c>
      <c r="F137" s="1530" t="s">
        <v>715</v>
      </c>
      <c r="G137" s="1487" t="s">
        <v>470</v>
      </c>
      <c r="H137" s="1488" t="s">
        <v>716</v>
      </c>
      <c r="I137" s="1506">
        <v>3630</v>
      </c>
      <c r="J137" s="1487">
        <v>0</v>
      </c>
      <c r="K137" s="1487">
        <v>30</v>
      </c>
      <c r="L137" s="1489">
        <f t="shared" si="87"/>
        <v>121</v>
      </c>
      <c r="M137" s="1490">
        <v>45444</v>
      </c>
      <c r="N137" s="1542">
        <v>45446</v>
      </c>
      <c r="O137" s="1325" t="s">
        <v>717</v>
      </c>
      <c r="P137" s="1325" t="s">
        <v>106</v>
      </c>
      <c r="Q137" s="1325" t="s">
        <v>718</v>
      </c>
      <c r="R137" s="1325">
        <v>45407</v>
      </c>
      <c r="S137" s="1325" t="s">
        <v>82</v>
      </c>
      <c r="T137" s="1492" t="s">
        <v>82</v>
      </c>
      <c r="U137" s="1493" t="s">
        <v>719</v>
      </c>
      <c r="V137" s="1591" t="s">
        <v>720</v>
      </c>
      <c r="W137" s="1495">
        <v>56.598</v>
      </c>
      <c r="X137" s="1496">
        <f>W137*L137</f>
        <v>6848.358</v>
      </c>
      <c r="Y137" s="1489" t="s">
        <v>721</v>
      </c>
      <c r="Z137" s="1532" t="s">
        <v>470</v>
      </c>
      <c r="AA137" s="1566" t="s">
        <v>108</v>
      </c>
      <c r="AB137" s="1497" t="s">
        <v>44</v>
      </c>
      <c r="AC137" s="1606">
        <v>3630</v>
      </c>
      <c r="AD137" s="1498">
        <f t="shared" si="91"/>
        <v>0</v>
      </c>
      <c r="AE137" s="1498" t="s">
        <v>82</v>
      </c>
      <c r="AF137" s="1498"/>
      <c r="AG137" s="1498"/>
      <c r="AH137" s="1498">
        <f t="shared" si="92"/>
        <v>3630</v>
      </c>
      <c r="AI137" s="1498"/>
      <c r="AJ137" s="1499">
        <f t="shared" si="89"/>
        <v>3630</v>
      </c>
      <c r="AK137" s="1502"/>
      <c r="AL137" s="1501"/>
      <c r="AM137" s="1501"/>
      <c r="AN137" s="1501"/>
      <c r="AO137" s="1501"/>
      <c r="AP137" s="1501"/>
      <c r="AQ137" s="1501"/>
      <c r="AR137" s="1501"/>
      <c r="AS137" s="1502">
        <f t="shared" si="93"/>
        <v>3630</v>
      </c>
      <c r="AT137" s="1502"/>
      <c r="AU137" s="1502"/>
      <c r="AV137" s="1502"/>
      <c r="AW137" s="1502"/>
      <c r="AX137" s="1502"/>
      <c r="AY137" s="1502"/>
      <c r="AZ137" s="1502"/>
      <c r="BA137" s="1503"/>
      <c r="BB137" s="1503"/>
      <c r="BC137" s="1503"/>
      <c r="BD137" s="1503"/>
      <c r="BE137" s="1503"/>
      <c r="BF137" s="1535"/>
      <c r="BG137" s="1535"/>
      <c r="BH137" s="1503"/>
      <c r="BI137" s="1503"/>
      <c r="BJ137" s="1503"/>
      <c r="BK137" s="1503"/>
      <c r="BL137" s="1503"/>
      <c r="BM137" s="1503">
        <f>I137/30</f>
        <v>121</v>
      </c>
      <c r="BR137" s="1503"/>
      <c r="BS137" s="1503"/>
      <c r="BT137" s="1503"/>
      <c r="BU137" s="1567"/>
      <c r="BV137" s="1567"/>
      <c r="BW137" s="1567"/>
      <c r="BX137" s="1533"/>
      <c r="BY137" s="1596"/>
      <c r="BZ137" s="1568"/>
      <c r="CA137" s="1568"/>
      <c r="CB137" s="1533"/>
      <c r="CC137" s="1533"/>
    </row>
    <row r="138" s="309" customFormat="1" ht="36" hidden="1" customHeight="1" spans="1:81">
      <c r="A138" s="1482">
        <v>45410</v>
      </c>
      <c r="B138" s="1594" t="s">
        <v>722</v>
      </c>
      <c r="C138" s="1595" t="s">
        <v>723</v>
      </c>
      <c r="D138" s="1530">
        <v>4500131403</v>
      </c>
      <c r="E138" s="1575" t="s">
        <v>724</v>
      </c>
      <c r="F138" s="1530" t="s">
        <v>725</v>
      </c>
      <c r="G138" s="1487" t="s">
        <v>89</v>
      </c>
      <c r="H138" s="1488" t="s">
        <v>79</v>
      </c>
      <c r="I138" s="1506">
        <v>600</v>
      </c>
      <c r="J138" s="1487">
        <v>0</v>
      </c>
      <c r="K138" s="1487">
        <v>24</v>
      </c>
      <c r="L138" s="1489">
        <f t="shared" si="87"/>
        <v>25</v>
      </c>
      <c r="M138" s="1490">
        <v>45449</v>
      </c>
      <c r="N138" s="1542">
        <v>45448</v>
      </c>
      <c r="O138" s="1325"/>
      <c r="P138" s="1325" t="s">
        <v>106</v>
      </c>
      <c r="Q138" s="1325" t="s">
        <v>510</v>
      </c>
      <c r="R138" s="1325" t="s">
        <v>726</v>
      </c>
      <c r="S138" s="1325" t="s">
        <v>82</v>
      </c>
      <c r="T138" s="1492" t="s">
        <v>727</v>
      </c>
      <c r="U138" s="1493" t="s">
        <v>728</v>
      </c>
      <c r="V138" s="1591" t="s">
        <v>197</v>
      </c>
      <c r="W138" s="1495">
        <v>1.18</v>
      </c>
      <c r="X138" s="1496">
        <f t="shared" si="90"/>
        <v>708</v>
      </c>
      <c r="Y138" s="1489" t="s">
        <v>729</v>
      </c>
      <c r="Z138" s="1532" t="s">
        <v>89</v>
      </c>
      <c r="AA138" s="1566" t="s">
        <v>108</v>
      </c>
      <c r="AB138" s="1497" t="s">
        <v>44</v>
      </c>
      <c r="AC138" s="1606">
        <v>600</v>
      </c>
      <c r="AD138" s="1498">
        <f t="shared" si="91"/>
        <v>0</v>
      </c>
      <c r="AE138" s="1498" t="s">
        <v>157</v>
      </c>
      <c r="AF138" s="1498"/>
      <c r="AG138" s="1498"/>
      <c r="AH138" s="1498">
        <f t="shared" si="92"/>
        <v>600</v>
      </c>
      <c r="AI138" s="1498"/>
      <c r="AJ138" s="1499">
        <f t="shared" si="89"/>
        <v>600</v>
      </c>
      <c r="AK138" s="1502"/>
      <c r="AL138" s="1501"/>
      <c r="AM138" s="1501"/>
      <c r="AN138" s="1501"/>
      <c r="AO138" s="1501"/>
      <c r="AP138" s="1619"/>
      <c r="AQ138" s="1619"/>
      <c r="AR138" s="1501"/>
      <c r="AS138" s="1502">
        <f t="shared" si="93"/>
        <v>600</v>
      </c>
      <c r="AT138" s="1502"/>
      <c r="AU138" s="1489"/>
      <c r="AV138" s="1489"/>
      <c r="AW138" s="1489"/>
      <c r="AX138" s="1502"/>
      <c r="AY138" s="1502"/>
      <c r="AZ138" s="1502"/>
      <c r="BA138" s="1503"/>
      <c r="BB138" s="1503"/>
      <c r="BC138" s="1503"/>
      <c r="BD138" s="1503"/>
      <c r="BE138" s="1503"/>
      <c r="BF138" s="1503"/>
      <c r="BG138" s="1503"/>
      <c r="BH138" s="1503"/>
      <c r="BI138" s="1503"/>
      <c r="BJ138" s="1503"/>
      <c r="BK138" s="1503"/>
      <c r="BL138" s="1503"/>
      <c r="BM138" s="1503"/>
      <c r="BN138" s="1503"/>
      <c r="BO138" s="1503"/>
      <c r="BP138" s="1503"/>
      <c r="BQ138" s="1503"/>
      <c r="BR138" s="1503"/>
      <c r="BS138" s="1503"/>
      <c r="BT138" s="1503"/>
      <c r="BU138" s="1567"/>
      <c r="BV138" s="1567"/>
      <c r="BW138" s="1567"/>
      <c r="BX138" s="1533"/>
      <c r="BZ138" s="1568"/>
      <c r="CA138" s="1568"/>
      <c r="CB138" s="1533"/>
      <c r="CC138" s="1533"/>
    </row>
    <row r="139" s="309" customFormat="1" ht="36" hidden="1" customHeight="1" spans="1:81">
      <c r="A139" s="1482">
        <v>45410</v>
      </c>
      <c r="B139" s="1594" t="s">
        <v>722</v>
      </c>
      <c r="C139" s="1595" t="s">
        <v>723</v>
      </c>
      <c r="D139" s="1530">
        <v>4500131403</v>
      </c>
      <c r="E139" s="1575" t="s">
        <v>724</v>
      </c>
      <c r="F139" s="1530" t="s">
        <v>730</v>
      </c>
      <c r="G139" s="1487" t="s">
        <v>109</v>
      </c>
      <c r="H139" s="1488" t="s">
        <v>79</v>
      </c>
      <c r="I139" s="1506">
        <v>2028</v>
      </c>
      <c r="J139" s="1487">
        <v>0</v>
      </c>
      <c r="K139" s="1487">
        <v>52</v>
      </c>
      <c r="L139" s="1489">
        <f t="shared" si="87"/>
        <v>39</v>
      </c>
      <c r="M139" s="1490">
        <v>45449</v>
      </c>
      <c r="N139" s="1542">
        <v>45448</v>
      </c>
      <c r="O139" s="1325"/>
      <c r="P139" s="1325" t="s">
        <v>106</v>
      </c>
      <c r="Q139" s="1325" t="s">
        <v>510</v>
      </c>
      <c r="R139" s="1325" t="s">
        <v>726</v>
      </c>
      <c r="S139" s="1325" t="s">
        <v>82</v>
      </c>
      <c r="T139" s="1492" t="s">
        <v>727</v>
      </c>
      <c r="U139" s="1493" t="s">
        <v>728</v>
      </c>
      <c r="V139" s="1591" t="s">
        <v>197</v>
      </c>
      <c r="W139" s="1495">
        <v>1.5</v>
      </c>
      <c r="X139" s="1496">
        <f t="shared" si="90"/>
        <v>3042</v>
      </c>
      <c r="Y139" s="1489" t="s">
        <v>729</v>
      </c>
      <c r="Z139" s="1532" t="s">
        <v>109</v>
      </c>
      <c r="AA139" s="1566" t="s">
        <v>108</v>
      </c>
      <c r="AB139" s="1497" t="s">
        <v>44</v>
      </c>
      <c r="AC139" s="1606">
        <v>2028</v>
      </c>
      <c r="AD139" s="1498">
        <f t="shared" si="91"/>
        <v>0</v>
      </c>
      <c r="AE139" s="1498" t="s">
        <v>157</v>
      </c>
      <c r="AF139" s="1498"/>
      <c r="AG139" s="1498"/>
      <c r="AH139" s="1498">
        <f t="shared" si="92"/>
        <v>2028</v>
      </c>
      <c r="AI139" s="1498"/>
      <c r="AJ139" s="1499">
        <f t="shared" si="89"/>
        <v>2028</v>
      </c>
      <c r="AK139" s="1502"/>
      <c r="AL139" s="1501"/>
      <c r="AM139" s="1501"/>
      <c r="AN139" s="1501"/>
      <c r="AO139" s="1501"/>
      <c r="AP139" s="1619"/>
      <c r="AQ139" s="1619"/>
      <c r="AR139" s="1501"/>
      <c r="AS139" s="1502">
        <f t="shared" si="93"/>
        <v>2028</v>
      </c>
      <c r="AT139" s="1502"/>
      <c r="AU139" s="1489"/>
      <c r="AV139" s="1489"/>
      <c r="AW139" s="1489"/>
      <c r="AX139" s="1502"/>
      <c r="AY139" s="1502"/>
      <c r="AZ139" s="1502"/>
      <c r="BA139" s="1503"/>
      <c r="BB139" s="1503"/>
      <c r="BC139" s="1503">
        <f>I139/13</f>
        <v>156</v>
      </c>
      <c r="BD139" s="1503"/>
      <c r="BE139" s="1503"/>
      <c r="BF139" s="1503"/>
      <c r="BG139" s="1503"/>
      <c r="BH139" s="1503"/>
      <c r="BI139" s="1503"/>
      <c r="BJ139" s="1503"/>
      <c r="BK139" s="1503"/>
      <c r="BL139" s="1503"/>
      <c r="BM139" s="1503"/>
      <c r="BN139" s="1503"/>
      <c r="BO139" s="1503"/>
      <c r="BP139" s="1503"/>
      <c r="BQ139" s="1503"/>
      <c r="BR139" s="1503"/>
      <c r="BS139" s="1503"/>
      <c r="BT139" s="1503"/>
      <c r="BU139" s="1567"/>
      <c r="BV139" s="1567"/>
      <c r="BW139" s="1567"/>
      <c r="BX139" s="1533"/>
      <c r="BZ139" s="1568"/>
      <c r="CA139" s="1568"/>
      <c r="CB139" s="1533"/>
      <c r="CC139" s="1533"/>
    </row>
    <row r="140" s="309" customFormat="1" ht="36" hidden="1" customHeight="1" spans="1:81">
      <c r="A140" s="1482">
        <v>45399</v>
      </c>
      <c r="B140" s="1483" t="s">
        <v>299</v>
      </c>
      <c r="C140" s="1483" t="s">
        <v>251</v>
      </c>
      <c r="D140" s="1484">
        <v>4500130238</v>
      </c>
      <c r="E140" s="1485">
        <v>2247782</v>
      </c>
      <c r="F140" s="1486" t="s">
        <v>731</v>
      </c>
      <c r="G140" s="1487" t="s">
        <v>239</v>
      </c>
      <c r="H140" s="1488" t="s">
        <v>79</v>
      </c>
      <c r="I140" s="1506">
        <v>25000</v>
      </c>
      <c r="J140" s="1487">
        <v>0</v>
      </c>
      <c r="K140" s="1487">
        <v>25</v>
      </c>
      <c r="L140" s="1489">
        <f t="shared" si="87"/>
        <v>1000</v>
      </c>
      <c r="M140" s="1490">
        <v>45443</v>
      </c>
      <c r="N140" s="1542">
        <v>45446</v>
      </c>
      <c r="O140" s="1325"/>
      <c r="P140" s="1325" t="s">
        <v>246</v>
      </c>
      <c r="Q140" s="1325" t="s">
        <v>348</v>
      </c>
      <c r="R140" s="1325">
        <v>45410</v>
      </c>
      <c r="S140" s="1325" t="s">
        <v>136</v>
      </c>
      <c r="T140" s="1492" t="s">
        <v>732</v>
      </c>
      <c r="U140" s="1493" t="s">
        <v>733</v>
      </c>
      <c r="V140" s="1541" t="s">
        <v>305</v>
      </c>
      <c r="W140" s="1495">
        <v>1.55</v>
      </c>
      <c r="X140" s="1496">
        <f t="shared" si="90"/>
        <v>38750</v>
      </c>
      <c r="Y140" s="1489" t="s">
        <v>734</v>
      </c>
      <c r="Z140" s="1532" t="s">
        <v>239</v>
      </c>
      <c r="AA140" s="1566" t="s">
        <v>108</v>
      </c>
      <c r="AB140" s="1497" t="s">
        <v>44</v>
      </c>
      <c r="AC140" s="1606">
        <v>25000</v>
      </c>
      <c r="AD140" s="1498">
        <f t="shared" si="91"/>
        <v>0</v>
      </c>
      <c r="AE140" s="1498" t="s">
        <v>141</v>
      </c>
      <c r="AF140" s="1498"/>
      <c r="AG140" s="1498"/>
      <c r="AH140" s="1498">
        <f t="shared" si="92"/>
        <v>25000</v>
      </c>
      <c r="AI140" s="1498"/>
      <c r="AJ140" s="1499">
        <f t="shared" si="89"/>
        <v>25000</v>
      </c>
      <c r="AK140" s="1502"/>
      <c r="AL140" s="1502"/>
      <c r="AM140" s="1502"/>
      <c r="AN140" s="1502"/>
      <c r="AO140" s="1502"/>
      <c r="AP140" s="1502"/>
      <c r="AQ140" s="1502"/>
      <c r="AR140" s="1502"/>
      <c r="AS140" s="1502">
        <f t="shared" si="93"/>
        <v>25000</v>
      </c>
      <c r="AT140" s="1502"/>
      <c r="AU140" s="1502"/>
      <c r="AV140" s="1502"/>
      <c r="AW140" s="1502"/>
      <c r="AX140" s="1502"/>
      <c r="AY140" s="1502"/>
      <c r="AZ140" s="1502"/>
      <c r="BA140" s="1503"/>
      <c r="BB140" s="1503"/>
      <c r="BC140" s="1503"/>
      <c r="BD140" s="1503"/>
      <c r="BE140" s="1503"/>
      <c r="BF140" s="1503">
        <f t="shared" ref="BF140:BF145" si="94">I140/25</f>
        <v>1000</v>
      </c>
      <c r="BG140" s="1503"/>
      <c r="BH140" s="1503"/>
      <c r="BI140" s="1503"/>
      <c r="BJ140" s="1503"/>
      <c r="BK140" s="1503"/>
      <c r="BL140" s="1503"/>
      <c r="BM140" s="1503"/>
      <c r="BN140" s="1503"/>
      <c r="BO140" s="1503"/>
      <c r="BP140" s="1503"/>
      <c r="BQ140" s="1503"/>
      <c r="BR140" s="1503"/>
      <c r="BS140" s="1503"/>
      <c r="BT140" s="1503"/>
      <c r="BU140" s="1567"/>
      <c r="BV140" s="1567"/>
      <c r="BW140" s="1567"/>
      <c r="BX140" s="1533"/>
      <c r="BZ140" s="1568"/>
      <c r="CA140" s="1568"/>
      <c r="CB140" s="1533"/>
      <c r="CC140" s="1533"/>
    </row>
    <row r="141" s="309" customFormat="1" ht="36" hidden="1" customHeight="1" spans="1:81">
      <c r="A141" s="1482">
        <v>45407</v>
      </c>
      <c r="B141" s="1483" t="s">
        <v>735</v>
      </c>
      <c r="C141" s="1483" t="s">
        <v>736</v>
      </c>
      <c r="D141" s="1554">
        <v>4500131352</v>
      </c>
      <c r="E141" s="1545">
        <v>144454</v>
      </c>
      <c r="F141" s="1555" t="s">
        <v>737</v>
      </c>
      <c r="G141" s="1487" t="s">
        <v>78</v>
      </c>
      <c r="H141" s="1488" t="s">
        <v>111</v>
      </c>
      <c r="I141" s="1506">
        <v>1150</v>
      </c>
      <c r="J141" s="1487">
        <v>0</v>
      </c>
      <c r="K141" s="1487">
        <v>50</v>
      </c>
      <c r="L141" s="1489">
        <f t="shared" si="87"/>
        <v>23</v>
      </c>
      <c r="M141" s="1542">
        <v>45449</v>
      </c>
      <c r="N141" s="1542">
        <v>45448</v>
      </c>
      <c r="O141" s="1325"/>
      <c r="P141" s="1325" t="s">
        <v>106</v>
      </c>
      <c r="Q141" s="1325" t="s">
        <v>738</v>
      </c>
      <c r="R141" s="1325">
        <v>45419</v>
      </c>
      <c r="S141" s="1325" t="s">
        <v>82</v>
      </c>
      <c r="T141" s="1492" t="s">
        <v>739</v>
      </c>
      <c r="U141" s="1493" t="s">
        <v>740</v>
      </c>
      <c r="V141" s="1494" t="s">
        <v>670</v>
      </c>
      <c r="W141" s="1495">
        <v>1.54</v>
      </c>
      <c r="X141" s="1496">
        <f t="shared" si="90"/>
        <v>1771</v>
      </c>
      <c r="Y141" s="1489" t="s">
        <v>741</v>
      </c>
      <c r="Z141" s="1532" t="s">
        <v>156</v>
      </c>
      <c r="AA141" s="1487" t="s">
        <v>108</v>
      </c>
      <c r="AB141" s="1497" t="s">
        <v>44</v>
      </c>
      <c r="AC141" s="1493">
        <v>1150</v>
      </c>
      <c r="AD141" s="1498">
        <f t="shared" si="91"/>
        <v>0</v>
      </c>
      <c r="AE141" s="1498" t="s">
        <v>157</v>
      </c>
      <c r="AF141" s="1498"/>
      <c r="AG141" s="1498"/>
      <c r="AH141" s="1498">
        <f t="shared" si="92"/>
        <v>1150</v>
      </c>
      <c r="AI141" s="1498"/>
      <c r="AJ141" s="1499"/>
      <c r="AK141" s="1489">
        <f>I141</f>
        <v>1150</v>
      </c>
      <c r="AL141" s="1500"/>
      <c r="AM141" s="1500"/>
      <c r="AN141" s="1500"/>
      <c r="AO141" s="1500"/>
      <c r="AP141" s="1501"/>
      <c r="AQ141" s="1501"/>
      <c r="AR141" s="1501"/>
      <c r="AS141" s="1502">
        <f t="shared" si="93"/>
        <v>1150</v>
      </c>
      <c r="AT141" s="1502"/>
      <c r="AU141" s="1502"/>
      <c r="AV141" s="1502"/>
      <c r="AW141" s="1502"/>
      <c r="AX141" s="1502"/>
      <c r="AY141" s="1502"/>
      <c r="AZ141" s="1502"/>
      <c r="BA141" s="1503"/>
      <c r="BB141" s="1503"/>
      <c r="BC141" s="1503"/>
      <c r="BD141" s="1503"/>
      <c r="BE141" s="1503"/>
      <c r="BF141" s="1503"/>
      <c r="BG141" s="1503"/>
      <c r="BH141" s="1503">
        <f>I141/25</f>
        <v>46</v>
      </c>
      <c r="BI141" s="1503"/>
      <c r="BJ141" s="1503"/>
      <c r="BK141" s="1503"/>
      <c r="BL141" s="1503"/>
      <c r="BM141" s="1503"/>
      <c r="BN141" s="1503"/>
      <c r="BO141" s="1503"/>
      <c r="BP141" s="1503"/>
      <c r="BQ141" s="1503"/>
      <c r="BR141" s="1503"/>
      <c r="BS141" s="1503"/>
      <c r="BT141" s="1503"/>
    </row>
    <row r="142" s="309" customFormat="1" ht="36" hidden="1" customHeight="1" spans="1:81">
      <c r="A142" s="1482">
        <v>45407</v>
      </c>
      <c r="B142" s="1483" t="s">
        <v>735</v>
      </c>
      <c r="C142" s="1483" t="s">
        <v>736</v>
      </c>
      <c r="D142" s="1554">
        <v>4500131352</v>
      </c>
      <c r="E142" s="1545">
        <v>144454</v>
      </c>
      <c r="F142" s="1555" t="s">
        <v>742</v>
      </c>
      <c r="G142" s="1487" t="s">
        <v>470</v>
      </c>
      <c r="H142" s="1488" t="s">
        <v>114</v>
      </c>
      <c r="I142" s="1506">
        <v>240</v>
      </c>
      <c r="J142" s="1487">
        <v>0</v>
      </c>
      <c r="K142" s="1487">
        <v>30</v>
      </c>
      <c r="L142" s="1489">
        <f t="shared" si="87"/>
        <v>8</v>
      </c>
      <c r="M142" s="1542">
        <v>45449</v>
      </c>
      <c r="N142" s="1542">
        <v>45448</v>
      </c>
      <c r="O142" s="1325"/>
      <c r="P142" s="1325" t="s">
        <v>106</v>
      </c>
      <c r="Q142" s="1325" t="s">
        <v>738</v>
      </c>
      <c r="R142" s="1325">
        <v>45419</v>
      </c>
      <c r="S142" s="1325" t="s">
        <v>82</v>
      </c>
      <c r="T142" s="1492" t="s">
        <v>739</v>
      </c>
      <c r="U142" s="1493" t="s">
        <v>743</v>
      </c>
      <c r="V142" s="1494" t="s">
        <v>670</v>
      </c>
      <c r="W142" s="1495">
        <v>56.598</v>
      </c>
      <c r="X142" s="1496">
        <f>W142*L142</f>
        <v>452.784</v>
      </c>
      <c r="Y142" s="1489" t="s">
        <v>741</v>
      </c>
      <c r="Z142" s="1532" t="s">
        <v>263</v>
      </c>
      <c r="AA142" s="1487" t="s">
        <v>108</v>
      </c>
      <c r="AB142" s="1497" t="s">
        <v>44</v>
      </c>
      <c r="AC142" s="1493">
        <v>240</v>
      </c>
      <c r="AD142" s="1498">
        <f t="shared" si="91"/>
        <v>0</v>
      </c>
      <c r="AE142" s="1498" t="s">
        <v>157</v>
      </c>
      <c r="AF142" s="1498"/>
      <c r="AG142" s="1498"/>
      <c r="AH142" s="1498">
        <f t="shared" si="92"/>
        <v>240</v>
      </c>
      <c r="AI142" s="1498"/>
      <c r="AJ142" s="1499"/>
      <c r="AK142" s="1489">
        <f>I142</f>
        <v>240</v>
      </c>
      <c r="AL142" s="1500"/>
      <c r="AM142" s="1500"/>
      <c r="AN142" s="1500"/>
      <c r="AO142" s="1500"/>
      <c r="AP142" s="1501"/>
      <c r="AQ142" s="1501"/>
      <c r="AR142" s="1501"/>
      <c r="AS142" s="1502">
        <f t="shared" si="93"/>
        <v>240</v>
      </c>
      <c r="AT142" s="1502"/>
      <c r="AU142" s="1502"/>
      <c r="AV142" s="1502"/>
      <c r="AW142" s="1502"/>
      <c r="AX142" s="1502"/>
      <c r="AY142" s="1502"/>
      <c r="AZ142" s="1502"/>
      <c r="BA142" s="1503"/>
      <c r="BB142" s="1503"/>
      <c r="BC142" s="1503"/>
      <c r="BD142" s="1503"/>
      <c r="BE142" s="1503"/>
      <c r="BF142" s="1503"/>
      <c r="BG142" s="1503"/>
      <c r="BH142" s="1503"/>
      <c r="BI142" s="1503"/>
      <c r="BJ142" s="1503"/>
      <c r="BK142" s="1503"/>
      <c r="BL142" s="1503"/>
      <c r="BM142" s="1503"/>
      <c r="BN142" s="1503">
        <f>I142/30</f>
        <v>8</v>
      </c>
      <c r="BO142" s="1503"/>
      <c r="BP142" s="1503"/>
      <c r="BQ142" s="1503"/>
      <c r="BR142" s="1503"/>
      <c r="BS142" s="1503"/>
      <c r="BT142" s="1503"/>
    </row>
    <row r="143" s="309" customFormat="1" ht="36" hidden="1" customHeight="1" spans="1:81">
      <c r="A143" s="1593">
        <v>45418</v>
      </c>
      <c r="B143" s="1594" t="s">
        <v>131</v>
      </c>
      <c r="C143" s="1595" t="s">
        <v>132</v>
      </c>
      <c r="D143" s="1530">
        <v>4500132572</v>
      </c>
      <c r="E143" s="1575">
        <v>20052296</v>
      </c>
      <c r="F143" s="1530" t="s">
        <v>744</v>
      </c>
      <c r="G143" s="1487" t="s">
        <v>134</v>
      </c>
      <c r="H143" s="1488" t="s">
        <v>135</v>
      </c>
      <c r="I143" s="1506">
        <v>325</v>
      </c>
      <c r="J143" s="1487">
        <v>0</v>
      </c>
      <c r="K143" s="1487">
        <v>13</v>
      </c>
      <c r="L143" s="1489">
        <f t="shared" si="87"/>
        <v>25</v>
      </c>
      <c r="M143" s="1490">
        <v>45450</v>
      </c>
      <c r="N143" s="1542">
        <v>45449</v>
      </c>
      <c r="O143" s="1325"/>
      <c r="P143" s="1325" t="s">
        <v>80</v>
      </c>
      <c r="Q143" s="1325" t="s">
        <v>691</v>
      </c>
      <c r="R143" s="1325">
        <v>45418</v>
      </c>
      <c r="S143" s="1325" t="s">
        <v>136</v>
      </c>
      <c r="T143" s="1564" t="s">
        <v>745</v>
      </c>
      <c r="U143" s="1493" t="s">
        <v>746</v>
      </c>
      <c r="V143" s="1605" t="s">
        <v>603</v>
      </c>
      <c r="W143" s="1495">
        <v>1.65</v>
      </c>
      <c r="X143" s="1496">
        <f t="shared" ref="X143:X145" si="95">W143*I143</f>
        <v>536.25</v>
      </c>
      <c r="Y143" s="1489" t="s">
        <v>747</v>
      </c>
      <c r="Z143" s="1532" t="s">
        <v>134</v>
      </c>
      <c r="AA143" s="1487" t="s">
        <v>108</v>
      </c>
      <c r="AB143" s="1497" t="s">
        <v>44</v>
      </c>
      <c r="AC143" s="1493">
        <v>325</v>
      </c>
      <c r="AD143" s="1498">
        <f t="shared" si="91"/>
        <v>0</v>
      </c>
      <c r="AE143" s="1498" t="s">
        <v>157</v>
      </c>
      <c r="AF143" s="1498"/>
      <c r="AG143" s="1498"/>
      <c r="AH143" s="1498">
        <f t="shared" si="92"/>
        <v>325</v>
      </c>
      <c r="AI143" s="1498"/>
      <c r="AJ143" s="1499">
        <f t="shared" ref="AJ143:AJ147" si="96">I143</f>
        <v>325</v>
      </c>
      <c r="AK143" s="1489"/>
      <c r="AL143" s="1500"/>
      <c r="AM143" s="1500"/>
      <c r="AN143" s="1500"/>
      <c r="AO143" s="1500"/>
      <c r="AP143" s="1501"/>
      <c r="AQ143" s="1501"/>
      <c r="AR143" s="1501"/>
      <c r="AS143" s="1502">
        <f t="shared" si="93"/>
        <v>325</v>
      </c>
      <c r="AT143" s="1502"/>
      <c r="AU143" s="1502"/>
      <c r="AV143" s="1502"/>
      <c r="AW143" s="1502"/>
      <c r="AX143" s="1502"/>
      <c r="AY143" s="1502"/>
      <c r="AZ143" s="1502"/>
      <c r="BA143" s="1503"/>
      <c r="BB143" s="1503"/>
      <c r="BC143" s="1503">
        <f>I143/13</f>
        <v>25</v>
      </c>
      <c r="BD143" s="1503"/>
      <c r="BE143" s="1503"/>
      <c r="BF143" s="1503"/>
      <c r="BG143" s="1503"/>
      <c r="BH143" s="1503"/>
      <c r="BI143" s="1503"/>
      <c r="BJ143" s="1503"/>
      <c r="BK143" s="1503"/>
      <c r="BL143" s="1503"/>
      <c r="BM143" s="1503"/>
      <c r="BN143" s="1503"/>
      <c r="BO143" s="1503"/>
      <c r="BP143" s="1503"/>
      <c r="BQ143" s="1503"/>
      <c r="BR143" s="1503"/>
      <c r="BS143" s="1503"/>
      <c r="BT143" s="1503"/>
    </row>
    <row r="144" s="309" customFormat="1" ht="36" hidden="1" customHeight="1" spans="1:81">
      <c r="A144" s="1620">
        <v>45379</v>
      </c>
      <c r="B144" s="1538" t="s">
        <v>748</v>
      </c>
      <c r="C144" s="1483" t="s">
        <v>749</v>
      </c>
      <c r="D144" s="1484">
        <v>4500128084</v>
      </c>
      <c r="E144" s="1539" t="s">
        <v>750</v>
      </c>
      <c r="F144" s="1486" t="s">
        <v>751</v>
      </c>
      <c r="G144" s="1487" t="s">
        <v>78</v>
      </c>
      <c r="H144" s="1488" t="s">
        <v>111</v>
      </c>
      <c r="I144" s="1506">
        <v>750</v>
      </c>
      <c r="J144" s="1487">
        <v>0</v>
      </c>
      <c r="K144" s="1487">
        <v>50</v>
      </c>
      <c r="L144" s="1489">
        <f t="shared" si="87"/>
        <v>15</v>
      </c>
      <c r="M144" s="1490">
        <v>45453</v>
      </c>
      <c r="N144" s="1490">
        <v>45449</v>
      </c>
      <c r="O144" s="1325" t="s">
        <v>752</v>
      </c>
      <c r="P144" s="1325" t="s">
        <v>80</v>
      </c>
      <c r="Q144" s="1325" t="s">
        <v>753</v>
      </c>
      <c r="R144" s="1325">
        <v>45420</v>
      </c>
      <c r="S144" s="1325" t="s">
        <v>82</v>
      </c>
      <c r="T144" s="1492" t="s">
        <v>704</v>
      </c>
      <c r="U144" s="1493" t="s">
        <v>754</v>
      </c>
      <c r="V144" s="1494" t="s">
        <v>755</v>
      </c>
      <c r="W144" s="1495">
        <v>1.54</v>
      </c>
      <c r="X144" s="1496">
        <f t="shared" si="95"/>
        <v>1155</v>
      </c>
      <c r="Y144" s="1489" t="s">
        <v>756</v>
      </c>
      <c r="Z144" s="1532" t="s">
        <v>78</v>
      </c>
      <c r="AA144" s="1487" t="s">
        <v>108</v>
      </c>
      <c r="AB144" s="1497" t="s">
        <v>44</v>
      </c>
      <c r="AC144" s="1493">
        <v>750</v>
      </c>
      <c r="AD144" s="1498">
        <f t="shared" si="91"/>
        <v>0</v>
      </c>
      <c r="AE144" s="1498" t="s">
        <v>157</v>
      </c>
      <c r="AF144" s="1498"/>
      <c r="AG144" s="1498" t="s">
        <v>93</v>
      </c>
      <c r="AH144" s="1498">
        <f t="shared" si="92"/>
        <v>750</v>
      </c>
      <c r="AI144" s="1498"/>
      <c r="AJ144" s="1499">
        <f t="shared" si="96"/>
        <v>750</v>
      </c>
      <c r="AK144" s="1489"/>
      <c r="AL144" s="1500"/>
      <c r="AM144" s="1500"/>
      <c r="AN144" s="1500"/>
      <c r="AO144" s="1500"/>
      <c r="AP144" s="1501"/>
      <c r="AQ144" s="1501"/>
      <c r="AR144" s="1501"/>
      <c r="AS144" s="1502">
        <f t="shared" si="93"/>
        <v>750</v>
      </c>
      <c r="AT144" s="1502"/>
      <c r="AU144" s="1502"/>
      <c r="AV144" s="1502"/>
      <c r="AW144" s="1502"/>
      <c r="AX144" s="1502"/>
      <c r="AY144" s="1502"/>
      <c r="AZ144" s="1502"/>
      <c r="BA144" s="1503"/>
      <c r="BB144" s="1503"/>
      <c r="BC144" s="1503"/>
      <c r="BD144" s="1503"/>
      <c r="BE144" s="1503"/>
      <c r="BF144" s="1503">
        <f t="shared" si="94"/>
        <v>30</v>
      </c>
      <c r="BG144" s="1503"/>
      <c r="BH144" s="1503"/>
      <c r="BI144" s="1503"/>
      <c r="BJ144" s="1503"/>
      <c r="BK144" s="1503"/>
      <c r="BL144" s="1503"/>
      <c r="BM144" s="1503"/>
      <c r="BN144" s="1503"/>
      <c r="BO144" s="1503"/>
      <c r="BP144" s="1503"/>
      <c r="BQ144" s="1503"/>
      <c r="BR144" s="1503"/>
      <c r="BS144" s="1503"/>
      <c r="BT144" s="1503"/>
      <c r="BU144" s="1534"/>
      <c r="BV144" s="1534"/>
      <c r="BW144" s="1534"/>
      <c r="BX144" s="1534"/>
      <c r="BY144" s="1534"/>
      <c r="BZ144" s="1534"/>
      <c r="CA144" s="1534"/>
      <c r="CB144" s="1534"/>
      <c r="CC144" s="1534"/>
    </row>
    <row r="145" s="309" customFormat="1" ht="36" hidden="1" customHeight="1" spans="1:81">
      <c r="A145" s="1482">
        <v>45404</v>
      </c>
      <c r="B145" s="1483" t="s">
        <v>757</v>
      </c>
      <c r="C145" s="1546" t="s">
        <v>132</v>
      </c>
      <c r="D145" s="1554">
        <v>4500130826</v>
      </c>
      <c r="E145" s="1545" t="s">
        <v>758</v>
      </c>
      <c r="F145" s="1555" t="s">
        <v>759</v>
      </c>
      <c r="G145" s="1487" t="s">
        <v>239</v>
      </c>
      <c r="H145" s="1488" t="s">
        <v>79</v>
      </c>
      <c r="I145" s="1506">
        <v>1000</v>
      </c>
      <c r="J145" s="1487">
        <v>0</v>
      </c>
      <c r="K145" s="1487">
        <v>25</v>
      </c>
      <c r="L145" s="1489">
        <f t="shared" si="87"/>
        <v>40</v>
      </c>
      <c r="M145" s="1490">
        <v>45455</v>
      </c>
      <c r="N145" s="1542">
        <v>45450</v>
      </c>
      <c r="O145" s="1325"/>
      <c r="P145" s="1325" t="s">
        <v>80</v>
      </c>
      <c r="Q145" s="1325"/>
      <c r="R145" s="1325">
        <v>45404</v>
      </c>
      <c r="S145" s="1325" t="s">
        <v>82</v>
      </c>
      <c r="T145" s="1492" t="s">
        <v>82</v>
      </c>
      <c r="U145" s="1493" t="s">
        <v>760</v>
      </c>
      <c r="V145" s="1494" t="s">
        <v>214</v>
      </c>
      <c r="W145" s="1495">
        <v>1.59</v>
      </c>
      <c r="X145" s="1496">
        <f t="shared" si="95"/>
        <v>1590</v>
      </c>
      <c r="Y145" s="1489" t="s">
        <v>761</v>
      </c>
      <c r="Z145" s="1532" t="s">
        <v>239</v>
      </c>
      <c r="AA145" s="1487" t="s">
        <v>108</v>
      </c>
      <c r="AB145" s="1497" t="s">
        <v>44</v>
      </c>
      <c r="AC145" s="1552">
        <v>1000</v>
      </c>
      <c r="AD145" s="1498">
        <f t="shared" si="91"/>
        <v>0</v>
      </c>
      <c r="AE145" s="1498" t="s">
        <v>82</v>
      </c>
      <c r="AF145" s="1498"/>
      <c r="AG145" s="1498"/>
      <c r="AH145" s="1498">
        <f t="shared" si="92"/>
        <v>1000</v>
      </c>
      <c r="AI145" s="1498"/>
      <c r="AJ145" s="1499">
        <f t="shared" si="96"/>
        <v>1000</v>
      </c>
      <c r="AK145" s="1489"/>
      <c r="AL145" s="1500"/>
      <c r="AM145" s="1500"/>
      <c r="AN145" s="1500"/>
      <c r="AO145" s="1500"/>
      <c r="AP145" s="1500"/>
      <c r="AQ145" s="1500"/>
      <c r="AR145" s="1500"/>
      <c r="AS145" s="1502">
        <f t="shared" si="93"/>
        <v>1000</v>
      </c>
      <c r="AT145" s="1502"/>
      <c r="AU145" s="1502"/>
      <c r="AV145" s="1502"/>
      <c r="AW145" s="1502"/>
      <c r="AX145" s="1502"/>
      <c r="AY145" s="1502"/>
      <c r="AZ145" s="1502"/>
      <c r="BA145" s="1503"/>
      <c r="BB145" s="1503"/>
      <c r="BC145" s="1503"/>
      <c r="BD145" s="1503"/>
      <c r="BE145" s="1503"/>
      <c r="BF145" s="1503">
        <f t="shared" si="94"/>
        <v>40</v>
      </c>
      <c r="BG145" s="1503"/>
      <c r="BH145" s="1503"/>
      <c r="BI145" s="1503"/>
      <c r="BJ145" s="1503"/>
      <c r="BK145" s="1503"/>
      <c r="BL145" s="1503"/>
      <c r="BM145" s="1503"/>
      <c r="BN145" s="1503"/>
      <c r="BO145" s="1503"/>
      <c r="BP145" s="1503"/>
      <c r="BQ145" s="1503"/>
      <c r="BR145" s="1503"/>
      <c r="BS145" s="1503"/>
      <c r="BT145" s="1503"/>
    </row>
    <row r="146" s="309" customFormat="1" ht="36" hidden="1" customHeight="1" spans="1:81">
      <c r="A146" s="1482">
        <v>45404</v>
      </c>
      <c r="B146" s="1483" t="s">
        <v>757</v>
      </c>
      <c r="C146" s="1546" t="s">
        <v>132</v>
      </c>
      <c r="D146" s="1554">
        <v>4500130826</v>
      </c>
      <c r="E146" s="1545" t="s">
        <v>758</v>
      </c>
      <c r="F146" s="1555" t="s">
        <v>762</v>
      </c>
      <c r="G146" s="1487" t="s">
        <v>113</v>
      </c>
      <c r="H146" s="1488" t="s">
        <v>114</v>
      </c>
      <c r="I146" s="1506">
        <v>240</v>
      </c>
      <c r="J146" s="1487">
        <v>0</v>
      </c>
      <c r="K146" s="1487">
        <v>60</v>
      </c>
      <c r="L146" s="1489">
        <f t="shared" si="87"/>
        <v>4</v>
      </c>
      <c r="M146" s="1490">
        <v>45455</v>
      </c>
      <c r="N146" s="1542">
        <v>45450</v>
      </c>
      <c r="O146" s="1325"/>
      <c r="P146" s="1325" t="s">
        <v>80</v>
      </c>
      <c r="Q146" s="1325"/>
      <c r="R146" s="1325">
        <v>45404</v>
      </c>
      <c r="S146" s="1325" t="s">
        <v>82</v>
      </c>
      <c r="T146" s="1492" t="s">
        <v>82</v>
      </c>
      <c r="U146" s="1493" t="s">
        <v>760</v>
      </c>
      <c r="V146" s="1494" t="s">
        <v>214</v>
      </c>
      <c r="W146" s="1495">
        <v>102.396</v>
      </c>
      <c r="X146" s="1496">
        <f>W146*L146</f>
        <v>409.584</v>
      </c>
      <c r="Y146" s="1489" t="s">
        <v>761</v>
      </c>
      <c r="Z146" s="1532" t="s">
        <v>113</v>
      </c>
      <c r="AA146" s="1487" t="s">
        <v>108</v>
      </c>
      <c r="AB146" s="1497" t="s">
        <v>44</v>
      </c>
      <c r="AC146" s="1552">
        <v>240</v>
      </c>
      <c r="AD146" s="1498">
        <f t="shared" si="91"/>
        <v>0</v>
      </c>
      <c r="AE146" s="1498" t="s">
        <v>82</v>
      </c>
      <c r="AF146" s="1498"/>
      <c r="AG146" s="1498"/>
      <c r="AH146" s="1498">
        <f t="shared" si="92"/>
        <v>240</v>
      </c>
      <c r="AI146" s="1498"/>
      <c r="AJ146" s="1499">
        <f t="shared" si="96"/>
        <v>240</v>
      </c>
      <c r="AK146" s="1489"/>
      <c r="AL146" s="1500"/>
      <c r="AM146" s="1500"/>
      <c r="AN146" s="1500"/>
      <c r="AO146" s="1500"/>
      <c r="AP146" s="1500"/>
      <c r="AQ146" s="1500"/>
      <c r="AR146" s="1500"/>
      <c r="AS146" s="1502">
        <f t="shared" si="93"/>
        <v>240</v>
      </c>
      <c r="AT146" s="1502"/>
      <c r="AU146" s="1502"/>
      <c r="AV146" s="1502"/>
      <c r="AW146" s="1502"/>
      <c r="AX146" s="1502"/>
      <c r="AY146" s="1502"/>
      <c r="AZ146" s="1502"/>
      <c r="BA146" s="1503"/>
      <c r="BB146" s="1503"/>
      <c r="BC146" s="1503"/>
      <c r="BD146" s="1503"/>
      <c r="BE146" s="1503"/>
      <c r="BF146" s="1503"/>
      <c r="BG146" s="1503"/>
      <c r="BH146" s="1503"/>
      <c r="BI146" s="1503"/>
      <c r="BJ146" s="1503"/>
      <c r="BK146" s="1503"/>
      <c r="BL146" s="1503">
        <f>I146/60</f>
        <v>4</v>
      </c>
      <c r="BM146" s="1503"/>
      <c r="BN146" s="1503"/>
      <c r="BO146" s="1503"/>
      <c r="BP146" s="1503"/>
      <c r="BQ146" s="1503"/>
      <c r="BR146" s="1503"/>
      <c r="BS146" s="1503"/>
      <c r="BT146" s="1503"/>
    </row>
    <row r="147" s="309" customFormat="1" ht="36" hidden="1" customHeight="1" spans="1:81">
      <c r="A147" s="1607">
        <v>45419</v>
      </c>
      <c r="B147" s="1559" t="s">
        <v>199</v>
      </c>
      <c r="C147" s="1621" t="s">
        <v>118</v>
      </c>
      <c r="D147" s="1622">
        <v>4500132719</v>
      </c>
      <c r="E147" s="1623" t="s">
        <v>763</v>
      </c>
      <c r="F147" s="1624" t="s">
        <v>764</v>
      </c>
      <c r="G147" s="1487" t="s">
        <v>134</v>
      </c>
      <c r="H147" s="1488" t="s">
        <v>135</v>
      </c>
      <c r="I147" s="1506">
        <v>1508</v>
      </c>
      <c r="J147" s="1487">
        <v>0</v>
      </c>
      <c r="K147" s="1487">
        <v>13</v>
      </c>
      <c r="L147" s="1489">
        <f t="shared" si="87"/>
        <v>116</v>
      </c>
      <c r="M147" s="1490">
        <v>45456</v>
      </c>
      <c r="N147" s="1542">
        <v>45450</v>
      </c>
      <c r="O147" s="1325"/>
      <c r="P147" s="1325" t="s">
        <v>80</v>
      </c>
      <c r="Q147" s="1625" t="s">
        <v>765</v>
      </c>
      <c r="R147" s="1562">
        <v>45419</v>
      </c>
      <c r="S147" s="1563" t="s">
        <v>136</v>
      </c>
      <c r="T147" s="1564" t="s">
        <v>766</v>
      </c>
      <c r="U147" s="1493" t="s">
        <v>767</v>
      </c>
      <c r="V147" s="1605" t="s">
        <v>139</v>
      </c>
      <c r="W147" s="1495">
        <v>1.65</v>
      </c>
      <c r="X147" s="1496">
        <f t="shared" ref="X147:X151" si="97">W147*I147</f>
        <v>2488.2</v>
      </c>
      <c r="Y147" s="1489" t="s">
        <v>768</v>
      </c>
      <c r="Z147" s="1532" t="s">
        <v>134</v>
      </c>
      <c r="AA147" s="1487" t="s">
        <v>108</v>
      </c>
      <c r="AB147" s="1497" t="s">
        <v>44</v>
      </c>
      <c r="AC147" s="1552">
        <v>1508</v>
      </c>
      <c r="AD147" s="1498">
        <f t="shared" si="91"/>
        <v>0</v>
      </c>
      <c r="AE147" s="1498" t="s">
        <v>157</v>
      </c>
      <c r="AF147" s="1498"/>
      <c r="AG147" s="1498"/>
      <c r="AH147" s="1498">
        <f t="shared" si="92"/>
        <v>1508</v>
      </c>
      <c r="AI147" s="1498"/>
      <c r="AJ147" s="1499">
        <f t="shared" si="96"/>
        <v>1508</v>
      </c>
      <c r="AK147" s="1489"/>
      <c r="AL147" s="1500"/>
      <c r="AM147" s="1500"/>
      <c r="AN147" s="1500"/>
      <c r="AO147" s="1500"/>
      <c r="AP147" s="1500"/>
      <c r="AQ147" s="1500"/>
      <c r="AR147" s="1500"/>
      <c r="AS147" s="1502">
        <f t="shared" si="93"/>
        <v>1508</v>
      </c>
      <c r="AT147" s="1502"/>
      <c r="AU147" s="1502"/>
      <c r="AV147" s="1502"/>
      <c r="AW147" s="1502"/>
      <c r="AX147" s="1502"/>
      <c r="AY147" s="1502"/>
      <c r="AZ147" s="1502"/>
      <c r="BA147" s="1503"/>
      <c r="BB147" s="1503"/>
      <c r="BC147" s="1503">
        <f>I147/13</f>
        <v>116</v>
      </c>
      <c r="BD147" s="1503"/>
      <c r="BE147" s="1503"/>
      <c r="BF147" s="1503"/>
      <c r="BG147" s="1503"/>
      <c r="BH147" s="1503"/>
      <c r="BI147" s="1503"/>
      <c r="BJ147" s="1503"/>
      <c r="BK147" s="1503"/>
      <c r="BL147" s="1503"/>
      <c r="BM147" s="1503"/>
      <c r="BN147" s="1503"/>
      <c r="BO147" s="1503"/>
      <c r="BP147" s="1503"/>
      <c r="BQ147" s="1503"/>
      <c r="BR147" s="1503"/>
      <c r="BS147" s="1503"/>
      <c r="BT147" s="1503"/>
    </row>
    <row r="148" s="309" customFormat="1" ht="36" hidden="1" customHeight="1" spans="1:81">
      <c r="A148" s="1626">
        <v>45408</v>
      </c>
      <c r="B148" s="1557" t="s">
        <v>769</v>
      </c>
      <c r="C148" s="1558" t="s">
        <v>770</v>
      </c>
      <c r="D148" s="1484">
        <v>4500129601</v>
      </c>
      <c r="E148" s="1627"/>
      <c r="F148" s="1484" t="s">
        <v>771</v>
      </c>
      <c r="G148" s="1487" t="s">
        <v>109</v>
      </c>
      <c r="H148" s="1488" t="s">
        <v>79</v>
      </c>
      <c r="I148" s="1506">
        <v>3068</v>
      </c>
      <c r="J148" s="1487">
        <v>0</v>
      </c>
      <c r="K148" s="1487">
        <v>52</v>
      </c>
      <c r="L148" s="1489">
        <f t="shared" si="87"/>
        <v>59</v>
      </c>
      <c r="M148" s="1490">
        <v>45454</v>
      </c>
      <c r="N148" s="1490">
        <v>45449</v>
      </c>
      <c r="O148" s="1325"/>
      <c r="P148" s="1325" t="s">
        <v>80</v>
      </c>
      <c r="Q148" s="1325" t="s">
        <v>772</v>
      </c>
      <c r="R148" s="1325">
        <v>45408</v>
      </c>
      <c r="S148" s="1325" t="s">
        <v>82</v>
      </c>
      <c r="T148" s="1492" t="s">
        <v>773</v>
      </c>
      <c r="U148" s="1493" t="s">
        <v>774</v>
      </c>
      <c r="V148" s="1605" t="s">
        <v>775</v>
      </c>
      <c r="W148" s="1495">
        <v>1.5</v>
      </c>
      <c r="X148" s="1496">
        <f t="shared" si="97"/>
        <v>4602</v>
      </c>
      <c r="Y148" s="1489" t="s">
        <v>776</v>
      </c>
      <c r="Z148" s="1532" t="s">
        <v>777</v>
      </c>
      <c r="AA148" s="1487" t="s">
        <v>108</v>
      </c>
      <c r="AB148" s="1497" t="s">
        <v>44</v>
      </c>
      <c r="AC148" s="1540">
        <v>3068</v>
      </c>
      <c r="AD148" s="1498">
        <f t="shared" si="91"/>
        <v>0</v>
      </c>
      <c r="AE148" s="1540" t="s">
        <v>157</v>
      </c>
      <c r="AF148" s="1498"/>
      <c r="AG148" s="1498"/>
      <c r="AH148" s="1498">
        <f t="shared" si="92"/>
        <v>3068</v>
      </c>
      <c r="AI148" s="1498"/>
      <c r="AJ148" s="1499"/>
      <c r="AK148" s="1489">
        <f>I148</f>
        <v>3068</v>
      </c>
      <c r="AL148" s="1500"/>
      <c r="AM148" s="1500"/>
      <c r="AN148" s="1500"/>
      <c r="AO148" s="1500"/>
      <c r="AP148" s="1501"/>
      <c r="AQ148" s="1501"/>
      <c r="AR148" s="1501"/>
      <c r="AS148" s="1502">
        <f t="shared" si="93"/>
        <v>3068</v>
      </c>
      <c r="AT148" s="1502"/>
      <c r="AU148" s="1502"/>
      <c r="AV148" s="1502"/>
      <c r="AW148" s="1502"/>
      <c r="AX148" s="1502"/>
      <c r="AY148" s="1502"/>
      <c r="AZ148" s="1502"/>
      <c r="BA148" s="1503"/>
      <c r="BB148" s="1503"/>
      <c r="BC148" s="1503"/>
      <c r="BD148" s="1503"/>
      <c r="BE148" s="1503">
        <f>I148/13</f>
        <v>236</v>
      </c>
      <c r="BF148" s="1503"/>
      <c r="BG148" s="1503"/>
      <c r="BH148" s="1503"/>
      <c r="BI148" s="1503"/>
      <c r="BJ148" s="1503"/>
      <c r="BK148" s="1503"/>
      <c r="BL148" s="1503"/>
      <c r="BM148" s="1503"/>
      <c r="BN148" s="1503"/>
      <c r="BO148" s="1503"/>
      <c r="BP148" s="1503"/>
      <c r="BQ148" s="1503"/>
      <c r="BR148" s="1503"/>
      <c r="BS148" s="1503"/>
      <c r="BT148" s="1503"/>
    </row>
    <row r="149" s="309" customFormat="1" ht="36" hidden="1" customHeight="1" spans="1:81">
      <c r="A149" s="1482">
        <v>45411</v>
      </c>
      <c r="B149" s="1483" t="s">
        <v>778</v>
      </c>
      <c r="C149" s="1483" t="s">
        <v>779</v>
      </c>
      <c r="D149" s="1537">
        <v>4500131987</v>
      </c>
      <c r="E149" s="1600" t="s">
        <v>780</v>
      </c>
      <c r="F149" s="1489" t="s">
        <v>781</v>
      </c>
      <c r="G149" s="1547" t="s">
        <v>89</v>
      </c>
      <c r="H149" s="1488" t="s">
        <v>79</v>
      </c>
      <c r="I149" s="1506">
        <v>504</v>
      </c>
      <c r="J149" s="1487">
        <v>0</v>
      </c>
      <c r="K149" s="1487">
        <v>24</v>
      </c>
      <c r="L149" s="1489">
        <f t="shared" si="87"/>
        <v>21</v>
      </c>
      <c r="M149" s="1490">
        <v>45447</v>
      </c>
      <c r="N149" s="1542">
        <v>45447</v>
      </c>
      <c r="O149" s="1325"/>
      <c r="P149" s="1628" t="s">
        <v>80</v>
      </c>
      <c r="Q149" s="1325" t="s">
        <v>782</v>
      </c>
      <c r="R149" s="1325" t="s">
        <v>783</v>
      </c>
      <c r="S149" s="1563" t="s">
        <v>136</v>
      </c>
      <c r="T149" s="1492" t="s">
        <v>745</v>
      </c>
      <c r="U149" s="1540" t="s">
        <v>784</v>
      </c>
      <c r="V149" s="1541" t="s">
        <v>271</v>
      </c>
      <c r="W149" s="1495">
        <v>1.18</v>
      </c>
      <c r="X149" s="1496">
        <f t="shared" si="97"/>
        <v>594.72</v>
      </c>
      <c r="Y149" s="1489" t="s">
        <v>785</v>
      </c>
      <c r="Z149" s="1532" t="s">
        <v>786</v>
      </c>
      <c r="AA149" s="1566" t="s">
        <v>108</v>
      </c>
      <c r="AB149" s="1629" t="s">
        <v>44</v>
      </c>
      <c r="AC149" s="1606">
        <v>504</v>
      </c>
      <c r="AD149" s="1498">
        <f t="shared" si="91"/>
        <v>0</v>
      </c>
      <c r="AE149" s="1498" t="s">
        <v>157</v>
      </c>
      <c r="AF149" s="1498"/>
      <c r="AG149" s="1498"/>
      <c r="AH149" s="1498">
        <f t="shared" si="92"/>
        <v>504</v>
      </c>
      <c r="AI149" s="1498"/>
      <c r="AJ149" s="1570">
        <f t="shared" ref="AJ149:AJ158" si="98">I149</f>
        <v>504</v>
      </c>
      <c r="AP149" s="1501"/>
      <c r="AQ149" s="1501"/>
      <c r="AR149" s="1501"/>
      <c r="AS149" s="1502">
        <f t="shared" si="93"/>
        <v>504</v>
      </c>
      <c r="AT149" s="1502"/>
      <c r="AU149" s="1502"/>
      <c r="AV149" s="1502"/>
      <c r="AW149" s="1502"/>
      <c r="AX149" s="1502"/>
      <c r="AY149" s="1502"/>
      <c r="AZ149" s="1502"/>
      <c r="BA149" s="1503"/>
      <c r="BB149" s="1503"/>
      <c r="BC149" s="1503"/>
      <c r="BD149" s="1503"/>
      <c r="BE149" s="1503"/>
      <c r="BF149" s="1503"/>
      <c r="BG149" s="1503"/>
      <c r="BH149" s="1503"/>
      <c r="BI149" s="1503"/>
      <c r="BJ149" s="1503"/>
      <c r="BK149" s="1503"/>
      <c r="BL149" s="1503"/>
      <c r="BM149" s="1503"/>
      <c r="BN149" s="1503"/>
      <c r="BO149" s="1503"/>
      <c r="BP149" s="1503"/>
      <c r="BQ149" s="1503"/>
      <c r="BR149" s="1503"/>
      <c r="BS149" s="1503"/>
      <c r="BT149" s="1503"/>
      <c r="BU149" s="1567"/>
      <c r="BV149" s="1567"/>
      <c r="BW149" s="1567"/>
      <c r="BX149" s="1533"/>
      <c r="BZ149" s="1568"/>
      <c r="CA149" s="1568"/>
      <c r="CB149" s="1533"/>
      <c r="CC149" s="1533"/>
    </row>
    <row r="150" s="309" customFormat="1" ht="36" hidden="1" customHeight="1" spans="1:81">
      <c r="A150" s="1482">
        <v>45411</v>
      </c>
      <c r="B150" s="1483" t="s">
        <v>778</v>
      </c>
      <c r="C150" s="1483" t="s">
        <v>779</v>
      </c>
      <c r="D150" s="1537">
        <v>4500131987</v>
      </c>
      <c r="E150" s="1600" t="s">
        <v>780</v>
      </c>
      <c r="F150" s="1489" t="s">
        <v>787</v>
      </c>
      <c r="G150" s="1547" t="s">
        <v>309</v>
      </c>
      <c r="H150" s="1488" t="s">
        <v>310</v>
      </c>
      <c r="I150" s="1506">
        <v>504</v>
      </c>
      <c r="J150" s="1487">
        <v>0</v>
      </c>
      <c r="K150" s="1487">
        <v>12</v>
      </c>
      <c r="L150" s="1489">
        <f t="shared" si="87"/>
        <v>42</v>
      </c>
      <c r="M150" s="1490">
        <v>45447</v>
      </c>
      <c r="N150" s="1542">
        <v>45447</v>
      </c>
      <c r="O150" s="1325"/>
      <c r="P150" s="1628" t="s">
        <v>80</v>
      </c>
      <c r="Q150" s="1325" t="s">
        <v>782</v>
      </c>
      <c r="R150" s="1325" t="s">
        <v>783</v>
      </c>
      <c r="S150" s="1563" t="s">
        <v>136</v>
      </c>
      <c r="T150" s="1492" t="s">
        <v>745</v>
      </c>
      <c r="U150" s="1493" t="s">
        <v>788</v>
      </c>
      <c r="V150" s="1541" t="s">
        <v>271</v>
      </c>
      <c r="W150" s="1495">
        <v>3</v>
      </c>
      <c r="X150" s="1496">
        <f t="shared" si="97"/>
        <v>1512</v>
      </c>
      <c r="Y150" s="1489" t="s">
        <v>785</v>
      </c>
      <c r="Z150" s="1532" t="s">
        <v>789</v>
      </c>
      <c r="AA150" s="1566" t="s">
        <v>108</v>
      </c>
      <c r="AB150" s="1629" t="s">
        <v>44</v>
      </c>
      <c r="AC150" s="1606">
        <v>504</v>
      </c>
      <c r="AD150" s="1498">
        <f t="shared" si="91"/>
        <v>0</v>
      </c>
      <c r="AE150" s="1498" t="s">
        <v>157</v>
      </c>
      <c r="AF150" s="1498"/>
      <c r="AG150" s="1498"/>
      <c r="AH150" s="1498">
        <f>I150*2</f>
        <v>1008</v>
      </c>
      <c r="AI150" s="1498"/>
      <c r="AJ150" s="1499"/>
      <c r="AK150" s="1502">
        <f>I150*2</f>
        <v>1008</v>
      </c>
      <c r="AL150" s="1501"/>
      <c r="AM150" s="1501"/>
      <c r="AN150" s="1501"/>
      <c r="AO150" s="1501"/>
      <c r="AP150" s="1501"/>
      <c r="AQ150" s="1501"/>
      <c r="AR150" s="1501"/>
      <c r="AS150" s="1502">
        <f>I150*2</f>
        <v>1008</v>
      </c>
      <c r="AT150" s="1502"/>
      <c r="AU150" s="1502"/>
      <c r="AV150" s="1502"/>
      <c r="AW150" s="1502"/>
      <c r="AX150" s="1502"/>
      <c r="AY150" s="1502"/>
      <c r="AZ150" s="1502"/>
      <c r="BA150" s="1503"/>
      <c r="BB150" s="1503"/>
      <c r="BC150" s="1503"/>
      <c r="BD150" s="1503"/>
      <c r="BE150" s="1503"/>
      <c r="BF150" s="1503"/>
      <c r="BG150" s="1503"/>
      <c r="BH150" s="1503"/>
      <c r="BI150" s="1503"/>
      <c r="BJ150" s="1503"/>
      <c r="BK150" s="1503"/>
      <c r="BL150" s="1503"/>
      <c r="BM150" s="1503"/>
      <c r="BN150" s="1503"/>
      <c r="BO150" s="1503"/>
      <c r="BP150" s="1503"/>
      <c r="BQ150" s="1503"/>
      <c r="BR150" s="1503">
        <f>I150</f>
        <v>504</v>
      </c>
      <c r="BS150" s="1503">
        <f>I150</f>
        <v>504</v>
      </c>
      <c r="BT150" s="1503">
        <f>I150</f>
        <v>504</v>
      </c>
      <c r="BU150" s="1567"/>
      <c r="BV150" s="1630" t="s">
        <v>314</v>
      </c>
      <c r="BW150" s="1567"/>
      <c r="BX150" s="1533"/>
      <c r="BZ150" s="1568"/>
      <c r="CA150" s="1568"/>
      <c r="CB150" s="1533"/>
      <c r="CC150" s="1533"/>
    </row>
    <row r="151" s="1421" customFormat="1" ht="36" hidden="1" customHeight="1" spans="1:81">
      <c r="A151" s="1482">
        <v>45372</v>
      </c>
      <c r="B151" s="1546" t="s">
        <v>790</v>
      </c>
      <c r="C151" s="1483" t="s">
        <v>791</v>
      </c>
      <c r="D151" s="1530">
        <v>4500127539</v>
      </c>
      <c r="E151" s="1485" t="s">
        <v>792</v>
      </c>
      <c r="F151" s="1531" t="s">
        <v>793</v>
      </c>
      <c r="G151" s="1487" t="s">
        <v>78</v>
      </c>
      <c r="H151" s="1488" t="s">
        <v>111</v>
      </c>
      <c r="I151" s="1506">
        <v>20000</v>
      </c>
      <c r="J151" s="1487">
        <v>0</v>
      </c>
      <c r="K151" s="1487">
        <v>50</v>
      </c>
      <c r="L151" s="1489">
        <f t="shared" si="87"/>
        <v>400</v>
      </c>
      <c r="M151" s="1542">
        <v>45449</v>
      </c>
      <c r="N151" s="1542">
        <v>45447</v>
      </c>
      <c r="O151" s="1325" t="s">
        <v>794</v>
      </c>
      <c r="P151" s="1628" t="s">
        <v>80</v>
      </c>
      <c r="Q151" s="1325" t="s">
        <v>795</v>
      </c>
      <c r="R151" s="1325">
        <v>45398</v>
      </c>
      <c r="S151" s="1325" t="s">
        <v>82</v>
      </c>
      <c r="T151" s="1492" t="s">
        <v>82</v>
      </c>
      <c r="U151" s="1540" t="s">
        <v>796</v>
      </c>
      <c r="V151" s="1591" t="s">
        <v>797</v>
      </c>
      <c r="W151" s="1495">
        <v>1.54</v>
      </c>
      <c r="X151" s="1496">
        <f t="shared" si="97"/>
        <v>30800</v>
      </c>
      <c r="Y151" s="1489" t="s">
        <v>798</v>
      </c>
      <c r="Z151" s="1532" t="s">
        <v>799</v>
      </c>
      <c r="AA151" s="1566" t="s">
        <v>108</v>
      </c>
      <c r="AB151" s="1629" t="s">
        <v>44</v>
      </c>
      <c r="AC151" s="1606">
        <v>20000</v>
      </c>
      <c r="AD151" s="1498">
        <f t="shared" si="91"/>
        <v>0</v>
      </c>
      <c r="AE151" s="1498" t="s">
        <v>82</v>
      </c>
      <c r="AF151" s="1498" t="s">
        <v>246</v>
      </c>
      <c r="AG151" s="1498" t="s">
        <v>93</v>
      </c>
      <c r="AH151" s="1498">
        <f t="shared" ref="AH151:AH158" si="99">I151</f>
        <v>20000</v>
      </c>
      <c r="AI151" s="1498"/>
      <c r="AJ151" s="1499"/>
      <c r="AK151" s="1502"/>
      <c r="AL151" s="1502"/>
      <c r="AM151" s="1502"/>
      <c r="AN151" s="1502"/>
      <c r="AO151" s="1502"/>
      <c r="AP151" s="1537"/>
      <c r="AQ151" s="1537"/>
      <c r="AR151" s="1502">
        <f>I151</f>
        <v>20000</v>
      </c>
      <c r="AS151" s="1489"/>
      <c r="AT151" s="1489"/>
      <c r="AU151" s="1489"/>
      <c r="AV151" s="1489"/>
      <c r="AW151" s="1489"/>
      <c r="AX151" s="1502">
        <f>I151</f>
        <v>20000</v>
      </c>
      <c r="AY151" s="1502"/>
      <c r="AZ151" s="1502"/>
      <c r="BA151" s="1503"/>
      <c r="BB151" s="1503"/>
      <c r="BC151" s="1503"/>
      <c r="BD151" s="1503"/>
      <c r="BE151" s="1503"/>
      <c r="BF151" s="1503">
        <f>I151/25</f>
        <v>800</v>
      </c>
      <c r="BG151" s="1503"/>
      <c r="BH151" s="1503"/>
      <c r="BI151" s="1503"/>
      <c r="BJ151" s="1503"/>
      <c r="BK151" s="1503"/>
      <c r="BL151" s="1503"/>
      <c r="BM151" s="1503"/>
      <c r="BN151" s="1503"/>
      <c r="BO151" s="1503"/>
      <c r="BP151" s="1503"/>
      <c r="BQ151" s="1503"/>
      <c r="BR151" s="1503"/>
      <c r="BS151" s="1503"/>
      <c r="BT151" s="1503"/>
      <c r="BU151" s="1567"/>
      <c r="BV151" s="1567"/>
      <c r="BW151" s="1567"/>
      <c r="BX151" s="1533"/>
      <c r="BY151" s="309"/>
      <c r="BZ151" s="1568"/>
      <c r="CA151" s="1568"/>
      <c r="CB151" s="1533"/>
      <c r="CC151" s="1533"/>
    </row>
    <row r="152" s="309" customFormat="1" ht="36" hidden="1" customHeight="1" spans="1:81">
      <c r="A152" s="1620">
        <v>45421</v>
      </c>
      <c r="B152" s="1538" t="s">
        <v>800</v>
      </c>
      <c r="C152" s="1483" t="s">
        <v>237</v>
      </c>
      <c r="D152" s="1484">
        <v>4500132623</v>
      </c>
      <c r="E152" s="1539" t="s">
        <v>801</v>
      </c>
      <c r="F152" s="1486" t="s">
        <v>802</v>
      </c>
      <c r="G152" s="1487" t="s">
        <v>309</v>
      </c>
      <c r="H152" s="1488" t="s">
        <v>310</v>
      </c>
      <c r="I152" s="1506">
        <v>12</v>
      </c>
      <c r="J152" s="1487">
        <v>0</v>
      </c>
      <c r="K152" s="1487">
        <v>12</v>
      </c>
      <c r="L152" s="1489">
        <f t="shared" si="87"/>
        <v>1</v>
      </c>
      <c r="M152" s="1490">
        <v>45453</v>
      </c>
      <c r="N152" s="1490">
        <v>45449</v>
      </c>
      <c r="O152" s="1325"/>
      <c r="P152" s="1325" t="s">
        <v>803</v>
      </c>
      <c r="Q152" s="1625" t="s">
        <v>804</v>
      </c>
      <c r="R152" s="1562">
        <v>45421</v>
      </c>
      <c r="S152" s="1563" t="s">
        <v>136</v>
      </c>
      <c r="T152" s="1564" t="s">
        <v>805</v>
      </c>
      <c r="U152" s="1493" t="s">
        <v>806</v>
      </c>
      <c r="V152" s="1494" t="s">
        <v>455</v>
      </c>
      <c r="W152" s="1495">
        <v>3</v>
      </c>
      <c r="X152" s="1496">
        <f t="shared" ref="X152:X158" si="100">W152*L152</f>
        <v>3</v>
      </c>
      <c r="Y152" s="1489" t="s">
        <v>807</v>
      </c>
      <c r="Z152" s="1532" t="s">
        <v>789</v>
      </c>
      <c r="AA152" s="1487" t="s">
        <v>108</v>
      </c>
      <c r="AB152" s="1629" t="s">
        <v>44</v>
      </c>
      <c r="AC152" s="1606">
        <v>12</v>
      </c>
      <c r="AD152" s="1498">
        <f t="shared" si="91"/>
        <v>0</v>
      </c>
      <c r="AE152" s="1498" t="s">
        <v>141</v>
      </c>
      <c r="AF152" s="1498"/>
      <c r="AG152" s="1498"/>
      <c r="AH152" s="1498">
        <f>I152*2</f>
        <v>24</v>
      </c>
      <c r="AI152" s="1498"/>
      <c r="AJ152" s="1499"/>
      <c r="AK152" s="1489">
        <f>AH152</f>
        <v>24</v>
      </c>
      <c r="AL152" s="1500"/>
      <c r="AM152" s="1500"/>
      <c r="AN152" s="1500"/>
      <c r="AO152" s="1500"/>
      <c r="AP152" s="1501"/>
      <c r="AQ152" s="1501"/>
      <c r="AR152" s="1501"/>
      <c r="AS152" s="1502">
        <f>AH152</f>
        <v>24</v>
      </c>
      <c r="AT152" s="1502"/>
      <c r="AU152" s="1502"/>
      <c r="AV152" s="1502"/>
      <c r="AW152" s="1502"/>
      <c r="AX152" s="1502"/>
      <c r="AY152" s="1502"/>
      <c r="AZ152" s="1502"/>
      <c r="BA152" s="1503"/>
      <c r="BB152" s="1503"/>
      <c r="BC152" s="1503"/>
      <c r="BD152" s="1503"/>
      <c r="BE152" s="1503"/>
      <c r="BF152" s="1503"/>
      <c r="BG152" s="1503"/>
      <c r="BH152" s="1503"/>
      <c r="BI152" s="1503"/>
      <c r="BJ152" s="1503"/>
      <c r="BK152" s="1503"/>
      <c r="BL152" s="1503"/>
      <c r="BM152" s="1503"/>
      <c r="BN152" s="1503"/>
      <c r="BO152" s="1503"/>
      <c r="BP152" s="1503"/>
      <c r="BQ152" s="1503"/>
      <c r="BR152" s="1503">
        <f>I152</f>
        <v>12</v>
      </c>
      <c r="BS152" s="1503">
        <f>I152</f>
        <v>12</v>
      </c>
      <c r="BT152" s="1503">
        <f>I152</f>
        <v>12</v>
      </c>
      <c r="BU152" s="1596"/>
      <c r="BV152" s="1630" t="s">
        <v>314</v>
      </c>
      <c r="BW152" s="1596"/>
      <c r="BX152" s="1596"/>
      <c r="BY152" s="1596"/>
      <c r="BZ152" s="1596"/>
      <c r="CA152" s="1596"/>
      <c r="CB152" s="1596"/>
      <c r="CC152" s="1596"/>
    </row>
    <row r="153" s="309" customFormat="1" ht="36" hidden="1" customHeight="1" spans="1:81">
      <c r="A153" s="1626">
        <v>45405</v>
      </c>
      <c r="B153" s="1557" t="s">
        <v>808</v>
      </c>
      <c r="C153" s="1558" t="s">
        <v>251</v>
      </c>
      <c r="D153" s="1484">
        <v>4500131084</v>
      </c>
      <c r="E153" s="1627" t="s">
        <v>809</v>
      </c>
      <c r="F153" s="1484" t="s">
        <v>810</v>
      </c>
      <c r="G153" s="1487" t="s">
        <v>134</v>
      </c>
      <c r="H153" s="1488" t="s">
        <v>135</v>
      </c>
      <c r="I153" s="1506">
        <v>5889</v>
      </c>
      <c r="J153" s="1487">
        <v>0</v>
      </c>
      <c r="K153" s="1487">
        <v>13</v>
      </c>
      <c r="L153" s="1489">
        <f t="shared" si="87"/>
        <v>453</v>
      </c>
      <c r="M153" s="1490">
        <v>45454</v>
      </c>
      <c r="N153" s="1490">
        <v>45449</v>
      </c>
      <c r="O153" s="1325"/>
      <c r="P153" s="1628" t="s">
        <v>80</v>
      </c>
      <c r="Q153" s="1325"/>
      <c r="R153" s="1325">
        <v>45423</v>
      </c>
      <c r="S153" s="1325" t="s">
        <v>82</v>
      </c>
      <c r="T153" s="1492" t="s">
        <v>82</v>
      </c>
      <c r="U153" s="1493" t="s">
        <v>811</v>
      </c>
      <c r="V153" s="1605" t="s">
        <v>812</v>
      </c>
      <c r="W153" s="1495">
        <v>1.55</v>
      </c>
      <c r="X153" s="1496">
        <f>W153*I153</f>
        <v>9127.95</v>
      </c>
      <c r="Y153" s="1489" t="s">
        <v>813</v>
      </c>
      <c r="Z153" s="1532" t="s">
        <v>134</v>
      </c>
      <c r="AA153" s="1487" t="s">
        <v>108</v>
      </c>
      <c r="AB153" s="1629" t="s">
        <v>44</v>
      </c>
      <c r="AC153" s="1540">
        <v>5889</v>
      </c>
      <c r="AD153" s="1498">
        <f t="shared" si="91"/>
        <v>0</v>
      </c>
      <c r="AE153" s="1498" t="s">
        <v>82</v>
      </c>
      <c r="AF153" s="1498"/>
      <c r="AG153" s="1498"/>
      <c r="AH153" s="1498">
        <f t="shared" si="99"/>
        <v>5889</v>
      </c>
      <c r="AI153" s="1498"/>
      <c r="AJ153" s="1499">
        <f t="shared" si="98"/>
        <v>5889</v>
      </c>
      <c r="AK153" s="1489"/>
      <c r="AL153" s="1500"/>
      <c r="AM153" s="1500"/>
      <c r="AN153" s="1500"/>
      <c r="AO153" s="1500"/>
      <c r="AP153" s="1501"/>
      <c r="AQ153" s="1501"/>
      <c r="AR153" s="1501"/>
      <c r="AS153" s="1502">
        <f>I153</f>
        <v>5889</v>
      </c>
      <c r="AT153" s="1502"/>
      <c r="AU153" s="1502"/>
      <c r="AV153" s="1502"/>
      <c r="AW153" s="1502"/>
      <c r="AX153" s="1502"/>
      <c r="AY153" s="1502"/>
      <c r="AZ153" s="1502"/>
      <c r="BA153" s="1503"/>
      <c r="BB153" s="1503"/>
      <c r="BC153" s="1503">
        <f>I153/13</f>
        <v>453</v>
      </c>
      <c r="BD153" s="1503"/>
      <c r="BE153" s="1503"/>
      <c r="BF153" s="1503"/>
      <c r="BG153" s="1503"/>
      <c r="BH153" s="1503"/>
      <c r="BI153" s="1503"/>
      <c r="BJ153" s="1503"/>
      <c r="BK153" s="1503"/>
      <c r="BL153" s="1503"/>
      <c r="BM153" s="1503"/>
      <c r="BN153" s="1503"/>
      <c r="BO153" s="1503"/>
      <c r="BP153" s="1503"/>
      <c r="BQ153" s="1503"/>
      <c r="BR153" s="1503"/>
      <c r="BS153" s="1503"/>
      <c r="BT153" s="1503"/>
    </row>
    <row r="154" s="309" customFormat="1" ht="36" hidden="1" customHeight="1" spans="1:81">
      <c r="A154" s="1556">
        <v>45411</v>
      </c>
      <c r="B154" s="1557" t="s">
        <v>343</v>
      </c>
      <c r="C154" s="1595" t="s">
        <v>251</v>
      </c>
      <c r="D154" s="1484">
        <v>4500131242</v>
      </c>
      <c r="E154" s="1833" t="s">
        <v>814</v>
      </c>
      <c r="F154" s="1484" t="s">
        <v>815</v>
      </c>
      <c r="G154" s="1487" t="s">
        <v>346</v>
      </c>
      <c r="H154" s="1488" t="s">
        <v>79</v>
      </c>
      <c r="I154" s="1506">
        <v>1152</v>
      </c>
      <c r="J154" s="1487">
        <v>0</v>
      </c>
      <c r="K154" s="1487">
        <v>1152</v>
      </c>
      <c r="L154" s="1489">
        <f t="shared" si="87"/>
        <v>1</v>
      </c>
      <c r="M154" s="1490">
        <v>45450</v>
      </c>
      <c r="N154" s="1542">
        <v>45448</v>
      </c>
      <c r="O154" s="1536" t="s">
        <v>816</v>
      </c>
      <c r="P154" s="1325" t="s">
        <v>80</v>
      </c>
      <c r="Q154" s="1325" t="s">
        <v>795</v>
      </c>
      <c r="R154" s="1325" t="s">
        <v>651</v>
      </c>
      <c r="S154" s="1325" t="s">
        <v>136</v>
      </c>
      <c r="T154" s="1492" t="s">
        <v>817</v>
      </c>
      <c r="U154" s="1493" t="s">
        <v>652</v>
      </c>
      <c r="V154" s="1605" t="s">
        <v>370</v>
      </c>
      <c r="W154" s="1495">
        <v>1749.5232</v>
      </c>
      <c r="X154" s="1496">
        <f t="shared" si="100"/>
        <v>1749.5232</v>
      </c>
      <c r="Y154" s="1489" t="s">
        <v>818</v>
      </c>
      <c r="Z154" s="1532" t="s">
        <v>346</v>
      </c>
      <c r="AA154" s="1487" t="s">
        <v>108</v>
      </c>
      <c r="AB154" s="1497" t="s">
        <v>44</v>
      </c>
      <c r="AC154" s="1493">
        <f t="shared" ref="AC154:AC157" si="101">24+1128</f>
        <v>1152</v>
      </c>
      <c r="AD154" s="1498">
        <f t="shared" si="91"/>
        <v>0</v>
      </c>
      <c r="AE154" s="1498" t="s">
        <v>141</v>
      </c>
      <c r="AF154" s="1498"/>
      <c r="AG154" s="1498"/>
      <c r="AH154" s="1498">
        <f t="shared" si="99"/>
        <v>1152</v>
      </c>
      <c r="AI154" s="1498"/>
      <c r="AJ154" s="1499">
        <f t="shared" si="98"/>
        <v>1152</v>
      </c>
      <c r="AK154" s="1489"/>
      <c r="AL154" s="1500"/>
      <c r="AM154" s="1500"/>
      <c r="AN154" s="1500"/>
      <c r="AO154" s="1500"/>
      <c r="AP154" s="1501"/>
      <c r="AQ154" s="1501"/>
      <c r="AR154" s="1501"/>
      <c r="AS154" s="1502"/>
      <c r="AT154" s="1502"/>
      <c r="AU154" s="1502"/>
      <c r="AV154" s="1502">
        <f t="shared" ref="AV154:AV157" si="102">I154</f>
        <v>1152</v>
      </c>
      <c r="AW154" s="1502"/>
      <c r="AX154" s="1502"/>
      <c r="AY154" s="1502">
        <f t="shared" ref="AY154:AY157" si="103">I154/12</f>
        <v>96</v>
      </c>
      <c r="AZ154" s="1502"/>
      <c r="BA154" s="1503"/>
      <c r="BB154" s="1503"/>
      <c r="BC154" s="1503"/>
      <c r="BD154" s="1503"/>
      <c r="BE154" s="1503"/>
      <c r="BF154" s="1503"/>
      <c r="BG154" s="1503"/>
      <c r="BH154" s="1503"/>
      <c r="BI154" s="1503"/>
      <c r="BJ154" s="1503"/>
      <c r="BK154" s="1503"/>
      <c r="BL154" s="1503"/>
      <c r="BM154" s="1503"/>
      <c r="BN154" s="1503"/>
      <c r="BO154" s="1503"/>
      <c r="BP154" s="1503"/>
      <c r="BQ154" s="1503"/>
      <c r="BR154" s="1503"/>
      <c r="BS154" s="1503"/>
      <c r="BT154" s="1503"/>
      <c r="BU154" s="309" t="s">
        <v>819</v>
      </c>
      <c r="BV154" s="309">
        <v>21888</v>
      </c>
      <c r="BW154" s="309">
        <v>0</v>
      </c>
    </row>
    <row r="155" s="309" customFormat="1" ht="36" hidden="1" customHeight="1" spans="1:81">
      <c r="A155" s="1556">
        <v>45411</v>
      </c>
      <c r="B155" s="1557" t="s">
        <v>343</v>
      </c>
      <c r="C155" s="1595" t="s">
        <v>251</v>
      </c>
      <c r="D155" s="1484">
        <v>4500131242</v>
      </c>
      <c r="E155" s="1833" t="s">
        <v>820</v>
      </c>
      <c r="F155" s="1484" t="s">
        <v>821</v>
      </c>
      <c r="G155" s="1487" t="s">
        <v>346</v>
      </c>
      <c r="H155" s="1488" t="s">
        <v>79</v>
      </c>
      <c r="I155" s="1506">
        <v>1152</v>
      </c>
      <c r="J155" s="1487">
        <v>0</v>
      </c>
      <c r="K155" s="1487">
        <v>1152</v>
      </c>
      <c r="L155" s="1489">
        <f t="shared" si="87"/>
        <v>1</v>
      </c>
      <c r="M155" s="1490">
        <v>45450</v>
      </c>
      <c r="N155" s="1542">
        <v>45448</v>
      </c>
      <c r="O155" s="1536" t="s">
        <v>816</v>
      </c>
      <c r="P155" s="1325" t="s">
        <v>80</v>
      </c>
      <c r="Q155" s="1325" t="s">
        <v>650</v>
      </c>
      <c r="R155" s="1325" t="s">
        <v>651</v>
      </c>
      <c r="S155" s="1325" t="s">
        <v>136</v>
      </c>
      <c r="T155" s="1492" t="s">
        <v>817</v>
      </c>
      <c r="U155" s="1493" t="s">
        <v>652</v>
      </c>
      <c r="V155" s="1605" t="s">
        <v>370</v>
      </c>
      <c r="W155" s="1495">
        <v>1749.5232</v>
      </c>
      <c r="X155" s="1496">
        <f t="shared" si="100"/>
        <v>1749.5232</v>
      </c>
      <c r="Y155" s="1489" t="s">
        <v>822</v>
      </c>
      <c r="Z155" s="1532" t="s">
        <v>346</v>
      </c>
      <c r="AA155" s="1487" t="s">
        <v>108</v>
      </c>
      <c r="AB155" s="1497" t="s">
        <v>44</v>
      </c>
      <c r="AC155" s="1493">
        <f t="shared" si="101"/>
        <v>1152</v>
      </c>
      <c r="AD155" s="1498">
        <f t="shared" si="91"/>
        <v>0</v>
      </c>
      <c r="AE155" s="1498" t="s">
        <v>141</v>
      </c>
      <c r="AF155" s="1498"/>
      <c r="AG155" s="1498"/>
      <c r="AH155" s="1498">
        <f t="shared" si="99"/>
        <v>1152</v>
      </c>
      <c r="AI155" s="1498"/>
      <c r="AJ155" s="1499">
        <f t="shared" si="98"/>
        <v>1152</v>
      </c>
      <c r="AK155" s="1489"/>
      <c r="AL155" s="1500"/>
      <c r="AM155" s="1500"/>
      <c r="AN155" s="1500"/>
      <c r="AO155" s="1500"/>
      <c r="AP155" s="1501"/>
      <c r="AQ155" s="1501"/>
      <c r="AR155" s="1501"/>
      <c r="AS155" s="1502"/>
      <c r="AT155" s="1502"/>
      <c r="AU155" s="1502"/>
      <c r="AV155" s="1502">
        <f t="shared" si="102"/>
        <v>1152</v>
      </c>
      <c r="AW155" s="1502"/>
      <c r="AX155" s="1502"/>
      <c r="AY155" s="1502">
        <f t="shared" si="103"/>
        <v>96</v>
      </c>
      <c r="AZ155" s="1502"/>
      <c r="BA155" s="1503"/>
      <c r="BB155" s="1503"/>
      <c r="BC155" s="1503"/>
      <c r="BD155" s="1503"/>
      <c r="BE155" s="1503"/>
      <c r="BF155" s="1503"/>
      <c r="BG155" s="1503"/>
      <c r="BH155" s="1503"/>
      <c r="BI155" s="1503"/>
      <c r="BJ155" s="1503"/>
      <c r="BK155" s="1503"/>
      <c r="BL155" s="1503"/>
      <c r="BM155" s="1503"/>
      <c r="BN155" s="1503"/>
      <c r="BO155" s="1503"/>
      <c r="BP155" s="1503"/>
      <c r="BQ155" s="1503"/>
      <c r="BR155" s="1503"/>
      <c r="BS155" s="1503"/>
      <c r="BT155" s="1503"/>
      <c r="BU155" s="309" t="s">
        <v>819</v>
      </c>
      <c r="BW155" s="309">
        <v>0</v>
      </c>
    </row>
    <row r="156" s="309" customFormat="1" ht="36" hidden="1" customHeight="1" spans="1:81">
      <c r="A156" s="1556">
        <v>45411</v>
      </c>
      <c r="B156" s="1557" t="s">
        <v>343</v>
      </c>
      <c r="C156" s="1595" t="s">
        <v>251</v>
      </c>
      <c r="D156" s="1484">
        <v>4500131242</v>
      </c>
      <c r="E156" s="1559" t="s">
        <v>823</v>
      </c>
      <c r="F156" s="1484" t="s">
        <v>824</v>
      </c>
      <c r="G156" s="1487" t="s">
        <v>346</v>
      </c>
      <c r="H156" s="1488" t="s">
        <v>79</v>
      </c>
      <c r="I156" s="1506">
        <v>1152</v>
      </c>
      <c r="J156" s="1487">
        <v>0</v>
      </c>
      <c r="K156" s="1487">
        <v>1152</v>
      </c>
      <c r="L156" s="1489">
        <f t="shared" si="87"/>
        <v>1</v>
      </c>
      <c r="M156" s="1490">
        <v>45450</v>
      </c>
      <c r="N156" s="1542">
        <v>45448</v>
      </c>
      <c r="O156" s="1536" t="s">
        <v>816</v>
      </c>
      <c r="P156" s="1325" t="s">
        <v>80</v>
      </c>
      <c r="Q156" s="1325" t="s">
        <v>825</v>
      </c>
      <c r="R156" s="1325" t="s">
        <v>651</v>
      </c>
      <c r="S156" s="1325" t="s">
        <v>136</v>
      </c>
      <c r="T156" s="1492" t="s">
        <v>817</v>
      </c>
      <c r="U156" s="1493" t="s">
        <v>652</v>
      </c>
      <c r="V156" s="1605" t="s">
        <v>370</v>
      </c>
      <c r="W156" s="1495">
        <v>1749.5232</v>
      </c>
      <c r="X156" s="1496">
        <f t="shared" si="100"/>
        <v>1749.5232</v>
      </c>
      <c r="Y156" s="1489" t="s">
        <v>822</v>
      </c>
      <c r="Z156" s="1532" t="s">
        <v>346</v>
      </c>
      <c r="AA156" s="1487" t="s">
        <v>108</v>
      </c>
      <c r="AB156" s="1497" t="s">
        <v>44</v>
      </c>
      <c r="AC156" s="1493">
        <f t="shared" si="101"/>
        <v>1152</v>
      </c>
      <c r="AD156" s="1498">
        <f t="shared" si="91"/>
        <v>0</v>
      </c>
      <c r="AE156" s="1498" t="s">
        <v>141</v>
      </c>
      <c r="AF156" s="1498"/>
      <c r="AG156" s="1498"/>
      <c r="AH156" s="1498">
        <f t="shared" si="99"/>
        <v>1152</v>
      </c>
      <c r="AI156" s="1498"/>
      <c r="AJ156" s="1499">
        <f t="shared" si="98"/>
        <v>1152</v>
      </c>
      <c r="AK156" s="1489"/>
      <c r="AL156" s="1500"/>
      <c r="AM156" s="1500"/>
      <c r="AN156" s="1500"/>
      <c r="AO156" s="1500"/>
      <c r="AP156" s="1501"/>
      <c r="AQ156" s="1501"/>
      <c r="AR156" s="1501"/>
      <c r="AS156" s="1502"/>
      <c r="AT156" s="1502"/>
      <c r="AU156" s="1502"/>
      <c r="AV156" s="1502">
        <f t="shared" si="102"/>
        <v>1152</v>
      </c>
      <c r="AW156" s="1502"/>
      <c r="AX156" s="1502"/>
      <c r="AY156" s="1502">
        <f t="shared" si="103"/>
        <v>96</v>
      </c>
      <c r="AZ156" s="1502"/>
      <c r="BA156" s="1503"/>
      <c r="BB156" s="1503"/>
      <c r="BC156" s="1503"/>
      <c r="BD156" s="1503"/>
      <c r="BE156" s="1503"/>
      <c r="BF156" s="1503"/>
      <c r="BG156" s="1503"/>
      <c r="BH156" s="1503"/>
      <c r="BI156" s="1503"/>
      <c r="BJ156" s="1503"/>
      <c r="BK156" s="1503"/>
      <c r="BL156" s="1503"/>
      <c r="BM156" s="1503"/>
      <c r="BN156" s="1503"/>
      <c r="BO156" s="1503"/>
      <c r="BP156" s="1503"/>
      <c r="BQ156" s="1503"/>
      <c r="BR156" s="1503"/>
      <c r="BS156" s="1503"/>
      <c r="BT156" s="1503"/>
      <c r="BU156" s="309" t="s">
        <v>819</v>
      </c>
      <c r="BW156" s="309">
        <v>0</v>
      </c>
    </row>
    <row r="157" s="309" customFormat="1" ht="36" hidden="1" customHeight="1" spans="1:81">
      <c r="A157" s="1556">
        <v>45411</v>
      </c>
      <c r="B157" s="1557" t="s">
        <v>343</v>
      </c>
      <c r="C157" s="1595" t="s">
        <v>251</v>
      </c>
      <c r="D157" s="1484">
        <v>4500131242</v>
      </c>
      <c r="E157" s="1833" t="s">
        <v>826</v>
      </c>
      <c r="F157" s="1484" t="s">
        <v>827</v>
      </c>
      <c r="G157" s="1487" t="s">
        <v>346</v>
      </c>
      <c r="H157" s="1488" t="s">
        <v>79</v>
      </c>
      <c r="I157" s="1506">
        <v>1152</v>
      </c>
      <c r="J157" s="1487">
        <v>0</v>
      </c>
      <c r="K157" s="1487">
        <v>1152</v>
      </c>
      <c r="L157" s="1489">
        <f t="shared" si="87"/>
        <v>1</v>
      </c>
      <c r="M157" s="1490">
        <v>45450</v>
      </c>
      <c r="N157" s="1542">
        <v>45448</v>
      </c>
      <c r="O157" s="1536" t="s">
        <v>816</v>
      </c>
      <c r="P157" s="1325" t="s">
        <v>80</v>
      </c>
      <c r="Q157" s="1325" t="s">
        <v>637</v>
      </c>
      <c r="R157" s="1325" t="s">
        <v>651</v>
      </c>
      <c r="S157" s="1325" t="s">
        <v>136</v>
      </c>
      <c r="T157" s="1492" t="s">
        <v>817</v>
      </c>
      <c r="U157" s="1493" t="s">
        <v>652</v>
      </c>
      <c r="V157" s="1605" t="s">
        <v>370</v>
      </c>
      <c r="W157" s="1495">
        <v>1749.5232</v>
      </c>
      <c r="X157" s="1496">
        <f t="shared" si="100"/>
        <v>1749.5232</v>
      </c>
      <c r="Y157" s="1489" t="s">
        <v>822</v>
      </c>
      <c r="Z157" s="1532" t="s">
        <v>346</v>
      </c>
      <c r="AA157" s="1487" t="s">
        <v>108</v>
      </c>
      <c r="AB157" s="1497" t="s">
        <v>44</v>
      </c>
      <c r="AC157" s="1493">
        <f t="shared" si="101"/>
        <v>1152</v>
      </c>
      <c r="AD157" s="1498">
        <f t="shared" si="91"/>
        <v>0</v>
      </c>
      <c r="AE157" s="1498" t="s">
        <v>141</v>
      </c>
      <c r="AF157" s="1498"/>
      <c r="AG157" s="1498"/>
      <c r="AH157" s="1498">
        <f t="shared" si="99"/>
        <v>1152</v>
      </c>
      <c r="AI157" s="1498"/>
      <c r="AJ157" s="1499">
        <f t="shared" si="98"/>
        <v>1152</v>
      </c>
      <c r="AK157" s="1489"/>
      <c r="AL157" s="1500"/>
      <c r="AM157" s="1500"/>
      <c r="AN157" s="1500"/>
      <c r="AO157" s="1500"/>
      <c r="AP157" s="1501"/>
      <c r="AQ157" s="1501"/>
      <c r="AR157" s="1501"/>
      <c r="AS157" s="1502"/>
      <c r="AT157" s="1502"/>
      <c r="AU157" s="1502"/>
      <c r="AV157" s="1502">
        <f t="shared" si="102"/>
        <v>1152</v>
      </c>
      <c r="AW157" s="1502"/>
      <c r="AX157" s="1502"/>
      <c r="AY157" s="1502">
        <f t="shared" si="103"/>
        <v>96</v>
      </c>
      <c r="AZ157" s="1502"/>
      <c r="BA157" s="1503"/>
      <c r="BB157" s="1503"/>
      <c r="BC157" s="1503"/>
      <c r="BD157" s="1503"/>
      <c r="BE157" s="1503"/>
      <c r="BF157" s="1503"/>
      <c r="BG157" s="1503"/>
      <c r="BH157" s="1503"/>
      <c r="BI157" s="1503"/>
      <c r="BJ157" s="1503"/>
      <c r="BK157" s="1503"/>
      <c r="BL157" s="1503"/>
      <c r="BM157" s="1503"/>
      <c r="BN157" s="1503"/>
      <c r="BO157" s="1503"/>
      <c r="BP157" s="1503"/>
      <c r="BQ157" s="1503"/>
      <c r="BR157" s="1503"/>
      <c r="BS157" s="1503"/>
      <c r="BT157" s="1503"/>
      <c r="BU157" s="309" t="s">
        <v>819</v>
      </c>
      <c r="BW157" s="309">
        <v>0</v>
      </c>
    </row>
    <row r="158" s="1421" customFormat="1" ht="36" hidden="1" customHeight="1" spans="1:81">
      <c r="A158" s="1482">
        <v>45383</v>
      </c>
      <c r="B158" s="1483" t="s">
        <v>264</v>
      </c>
      <c r="C158" s="1483" t="s">
        <v>149</v>
      </c>
      <c r="D158" s="1554">
        <v>4500125828</v>
      </c>
      <c r="E158" s="1545" t="s">
        <v>828</v>
      </c>
      <c r="F158" s="1555" t="s">
        <v>829</v>
      </c>
      <c r="G158" s="1487" t="s">
        <v>89</v>
      </c>
      <c r="H158" s="1488" t="s">
        <v>79</v>
      </c>
      <c r="I158" s="1506">
        <v>864</v>
      </c>
      <c r="J158" s="1487">
        <v>0</v>
      </c>
      <c r="K158" s="1487">
        <v>24</v>
      </c>
      <c r="L158" s="1489">
        <f t="shared" si="87"/>
        <v>36</v>
      </c>
      <c r="M158" s="1490">
        <v>45450</v>
      </c>
      <c r="N158" s="1542">
        <v>45465</v>
      </c>
      <c r="O158" s="1325"/>
      <c r="P158" s="1325" t="s">
        <v>80</v>
      </c>
      <c r="Q158" s="1325" t="s">
        <v>830</v>
      </c>
      <c r="R158" s="1325" t="s">
        <v>783</v>
      </c>
      <c r="S158" s="1325" t="s">
        <v>136</v>
      </c>
      <c r="T158" s="1492" t="s">
        <v>831</v>
      </c>
      <c r="U158" s="1493" t="s">
        <v>832</v>
      </c>
      <c r="V158" s="1494" t="s">
        <v>271</v>
      </c>
      <c r="W158" s="1495">
        <v>1.18</v>
      </c>
      <c r="X158" s="1496">
        <f t="shared" si="100"/>
        <v>42.48</v>
      </c>
      <c r="Y158" s="1489" t="s">
        <v>833</v>
      </c>
      <c r="Z158" s="1532" t="s">
        <v>89</v>
      </c>
      <c r="AA158" s="1487" t="s">
        <v>108</v>
      </c>
      <c r="AB158" s="1497" t="s">
        <v>44</v>
      </c>
      <c r="AC158" s="1552">
        <v>864</v>
      </c>
      <c r="AD158" s="1498">
        <f t="shared" si="91"/>
        <v>0</v>
      </c>
      <c r="AE158" s="1498" t="s">
        <v>157</v>
      </c>
      <c r="AF158" s="1498"/>
      <c r="AG158" s="1498"/>
      <c r="AH158" s="1498">
        <f t="shared" si="99"/>
        <v>864</v>
      </c>
      <c r="AI158" s="1498"/>
      <c r="AJ158" s="1499">
        <f t="shared" si="98"/>
        <v>864</v>
      </c>
      <c r="AK158" s="1489"/>
      <c r="AL158" s="1500"/>
      <c r="AM158" s="1500"/>
      <c r="AN158" s="1500"/>
      <c r="AO158" s="1500"/>
      <c r="AP158" s="1501"/>
      <c r="AQ158" s="1501"/>
      <c r="AR158" s="1501"/>
      <c r="AS158" s="1502">
        <f t="shared" ref="AS158:AS163" si="104">I158</f>
        <v>864</v>
      </c>
      <c r="AT158" s="1502"/>
      <c r="AU158" s="1502"/>
      <c r="AV158" s="1502"/>
      <c r="AW158" s="1502"/>
      <c r="AX158" s="1502"/>
      <c r="AY158" s="1502"/>
      <c r="AZ158" s="1502"/>
      <c r="BA158" s="1503"/>
      <c r="BB158" s="1503"/>
      <c r="BC158" s="1503"/>
      <c r="BD158" s="1503"/>
      <c r="BE158" s="1503"/>
      <c r="BF158" s="1503"/>
      <c r="BG158" s="1503"/>
      <c r="BH158" s="1503"/>
      <c r="BI158" s="1503"/>
      <c r="BJ158" s="1503"/>
      <c r="BK158" s="1503"/>
      <c r="BL158" s="1503"/>
      <c r="BM158" s="1503"/>
      <c r="BN158" s="1503"/>
      <c r="BO158" s="1503"/>
      <c r="BP158" s="1503"/>
      <c r="BQ158" s="1503"/>
      <c r="BR158" s="1503"/>
      <c r="BS158" s="1503"/>
      <c r="BT158" s="1503"/>
      <c r="BU158" s="1533"/>
      <c r="BV158" s="1533"/>
      <c r="BW158" s="1533"/>
      <c r="BX158" s="1533"/>
      <c r="BY158" s="309"/>
      <c r="BZ158" s="1533"/>
      <c r="CA158" s="1533"/>
      <c r="CB158" s="1533"/>
      <c r="CC158" s="1533"/>
    </row>
    <row r="159" s="309" customFormat="1" ht="36" hidden="1" customHeight="1" spans="1:81">
      <c r="A159" s="1593">
        <v>45411</v>
      </c>
      <c r="B159" s="1594" t="s">
        <v>447</v>
      </c>
      <c r="C159" s="1595" t="s">
        <v>251</v>
      </c>
      <c r="D159" s="1530">
        <v>4500132179</v>
      </c>
      <c r="E159" s="1575" t="s">
        <v>834</v>
      </c>
      <c r="F159" s="1530" t="s">
        <v>835</v>
      </c>
      <c r="G159" s="1487" t="s">
        <v>309</v>
      </c>
      <c r="H159" s="1488" t="s">
        <v>310</v>
      </c>
      <c r="I159" s="1506">
        <v>360</v>
      </c>
      <c r="J159" s="1487">
        <v>0</v>
      </c>
      <c r="K159" s="1487">
        <v>12</v>
      </c>
      <c r="L159" s="1489">
        <f t="shared" si="87"/>
        <v>30</v>
      </c>
      <c r="M159" s="1490">
        <v>45450</v>
      </c>
      <c r="N159" s="1542">
        <v>45465</v>
      </c>
      <c r="O159" s="1325"/>
      <c r="P159" s="1325" t="s">
        <v>80</v>
      </c>
      <c r="Q159" s="1325" t="s">
        <v>836</v>
      </c>
      <c r="R159" s="1562" t="s">
        <v>452</v>
      </c>
      <c r="S159" s="1563" t="s">
        <v>136</v>
      </c>
      <c r="T159" s="1564" t="s">
        <v>837</v>
      </c>
      <c r="U159" s="1493" t="s">
        <v>838</v>
      </c>
      <c r="V159" s="1494" t="s">
        <v>455</v>
      </c>
      <c r="W159" s="1495">
        <v>3</v>
      </c>
      <c r="X159" s="1496">
        <f t="shared" ref="X159:X169" si="105">W159*I159</f>
        <v>1080</v>
      </c>
      <c r="Y159" s="1489" t="s">
        <v>839</v>
      </c>
      <c r="Z159" s="1532" t="s">
        <v>313</v>
      </c>
      <c r="AA159" s="1487" t="s">
        <v>108</v>
      </c>
      <c r="AB159" s="1497" t="s">
        <v>44</v>
      </c>
      <c r="AC159" s="1493">
        <v>360</v>
      </c>
      <c r="AD159" s="1498">
        <f t="shared" si="91"/>
        <v>0</v>
      </c>
      <c r="AE159" s="1498" t="s">
        <v>157</v>
      </c>
      <c r="AF159" s="1498"/>
      <c r="AG159" s="1498"/>
      <c r="AH159" s="1498">
        <f t="shared" ref="AH159:AH161" si="106">I159*2</f>
        <v>720</v>
      </c>
      <c r="AI159" s="1498"/>
      <c r="AJ159" s="1499">
        <f t="shared" ref="AJ159:AJ161" si="107">I159*2</f>
        <v>720</v>
      </c>
      <c r="AK159" s="1489"/>
      <c r="AL159" s="1500"/>
      <c r="AM159" s="1500"/>
      <c r="AN159" s="1500"/>
      <c r="AO159" s="1500"/>
      <c r="AP159" s="1501"/>
      <c r="AQ159" s="1501"/>
      <c r="AR159" s="1501"/>
      <c r="AS159" s="1502">
        <f t="shared" ref="AS159:AS161" si="108">I159*2</f>
        <v>720</v>
      </c>
      <c r="AT159" s="1502"/>
      <c r="AU159" s="1502"/>
      <c r="AV159" s="1502"/>
      <c r="AW159" s="1502"/>
      <c r="AX159" s="1502"/>
      <c r="AY159" s="1502"/>
      <c r="AZ159" s="1502"/>
      <c r="BA159" s="1503"/>
      <c r="BB159" s="1503"/>
      <c r="BC159" s="1503"/>
      <c r="BD159" s="1503"/>
      <c r="BE159" s="1503"/>
      <c r="BF159" s="1503"/>
      <c r="BG159" s="1503"/>
      <c r="BH159" s="1503"/>
      <c r="BI159" s="1503"/>
      <c r="BJ159" s="1503"/>
      <c r="BK159" s="1503"/>
      <c r="BL159" s="1503"/>
      <c r="BM159" s="1503"/>
      <c r="BN159" s="1503"/>
      <c r="BO159" s="1503"/>
      <c r="BP159" s="1503"/>
      <c r="BQ159" s="1503"/>
      <c r="BR159" s="1503">
        <f t="shared" ref="BR159:BR161" si="109">I159</f>
        <v>360</v>
      </c>
      <c r="BS159" s="1503">
        <f t="shared" ref="BS159:BS161" si="110">I159</f>
        <v>360</v>
      </c>
      <c r="BT159" s="1503">
        <f t="shared" ref="BT159:BT161" si="111">I159</f>
        <v>360</v>
      </c>
      <c r="BV159" s="1544" t="s">
        <v>314</v>
      </c>
    </row>
    <row r="160" s="309" customFormat="1" ht="36" hidden="1" customHeight="1" spans="1:81">
      <c r="A160" s="1593">
        <v>45411</v>
      </c>
      <c r="B160" s="1594" t="s">
        <v>447</v>
      </c>
      <c r="C160" s="1595" t="s">
        <v>251</v>
      </c>
      <c r="D160" s="1530">
        <v>4500132179</v>
      </c>
      <c r="E160" s="1575" t="s">
        <v>834</v>
      </c>
      <c r="F160" s="1530" t="s">
        <v>840</v>
      </c>
      <c r="G160" s="1487" t="s">
        <v>309</v>
      </c>
      <c r="H160" s="1488" t="s">
        <v>310</v>
      </c>
      <c r="I160" s="1506">
        <v>1392</v>
      </c>
      <c r="J160" s="1487">
        <v>0</v>
      </c>
      <c r="K160" s="1487">
        <v>12</v>
      </c>
      <c r="L160" s="1489">
        <f t="shared" si="87"/>
        <v>116</v>
      </c>
      <c r="M160" s="1490">
        <v>45450</v>
      </c>
      <c r="N160" s="1542">
        <v>45465</v>
      </c>
      <c r="O160" s="1325"/>
      <c r="P160" s="1325" t="s">
        <v>80</v>
      </c>
      <c r="Q160" s="1325" t="s">
        <v>836</v>
      </c>
      <c r="R160" s="1562" t="s">
        <v>452</v>
      </c>
      <c r="S160" s="1563" t="s">
        <v>136</v>
      </c>
      <c r="T160" s="1564" t="s">
        <v>837</v>
      </c>
      <c r="U160" s="1493" t="s">
        <v>838</v>
      </c>
      <c r="V160" s="1494" t="s">
        <v>455</v>
      </c>
      <c r="W160" s="1495">
        <v>3</v>
      </c>
      <c r="X160" s="1496">
        <f t="shared" si="105"/>
        <v>4176</v>
      </c>
      <c r="Y160" s="1489" t="s">
        <v>839</v>
      </c>
      <c r="Z160" s="1532" t="s">
        <v>313</v>
      </c>
      <c r="AA160" s="1487" t="s">
        <v>108</v>
      </c>
      <c r="AB160" s="1497" t="s">
        <v>44</v>
      </c>
      <c r="AC160" s="1493">
        <f>1368+24</f>
        <v>1392</v>
      </c>
      <c r="AD160" s="1498">
        <f t="shared" si="91"/>
        <v>0</v>
      </c>
      <c r="AE160" s="1498" t="s">
        <v>157</v>
      </c>
      <c r="AF160" s="1498"/>
      <c r="AG160" s="1498"/>
      <c r="AH160" s="1498">
        <f t="shared" si="106"/>
        <v>2784</v>
      </c>
      <c r="AI160" s="1498"/>
      <c r="AJ160" s="1499">
        <f t="shared" si="107"/>
        <v>2784</v>
      </c>
      <c r="AK160" s="1489"/>
      <c r="AL160" s="1500"/>
      <c r="AM160" s="1500"/>
      <c r="AN160" s="1500"/>
      <c r="AO160" s="1500"/>
      <c r="AP160" s="1501"/>
      <c r="AQ160" s="1501"/>
      <c r="AR160" s="1501"/>
      <c r="AS160" s="1502">
        <f t="shared" si="108"/>
        <v>2784</v>
      </c>
      <c r="AT160" s="1502"/>
      <c r="AU160" s="1502"/>
      <c r="AV160" s="1502"/>
      <c r="AW160" s="1502"/>
      <c r="AX160" s="1502"/>
      <c r="AY160" s="1502"/>
      <c r="AZ160" s="1502"/>
      <c r="BA160" s="1503"/>
      <c r="BB160" s="1503"/>
      <c r="BC160" s="1503"/>
      <c r="BD160" s="1503"/>
      <c r="BE160" s="1503"/>
      <c r="BF160" s="1503"/>
      <c r="BG160" s="1503"/>
      <c r="BH160" s="1503"/>
      <c r="BI160" s="1503"/>
      <c r="BJ160" s="1503"/>
      <c r="BK160" s="1503"/>
      <c r="BL160" s="1503"/>
      <c r="BM160" s="1503"/>
      <c r="BN160" s="1503"/>
      <c r="BO160" s="1503"/>
      <c r="BP160" s="1503"/>
      <c r="BQ160" s="1503"/>
      <c r="BR160" s="1503">
        <f t="shared" si="109"/>
        <v>1392</v>
      </c>
      <c r="BS160" s="1503">
        <f t="shared" si="110"/>
        <v>1392</v>
      </c>
      <c r="BT160" s="1503">
        <f t="shared" si="111"/>
        <v>1392</v>
      </c>
      <c r="BV160" s="1544" t="s">
        <v>314</v>
      </c>
    </row>
    <row r="161" s="309" customFormat="1" ht="36" hidden="1" customHeight="1" spans="1:81">
      <c r="A161" s="1593">
        <v>45411</v>
      </c>
      <c r="B161" s="1594" t="s">
        <v>447</v>
      </c>
      <c r="C161" s="1595" t="s">
        <v>251</v>
      </c>
      <c r="D161" s="1530">
        <v>4500132179</v>
      </c>
      <c r="E161" s="1575" t="s">
        <v>834</v>
      </c>
      <c r="F161" s="1530" t="s">
        <v>841</v>
      </c>
      <c r="G161" s="1487" t="s">
        <v>309</v>
      </c>
      <c r="H161" s="1488" t="s">
        <v>310</v>
      </c>
      <c r="I161" s="1506">
        <v>1488</v>
      </c>
      <c r="J161" s="1487">
        <v>0</v>
      </c>
      <c r="K161" s="1487">
        <v>12</v>
      </c>
      <c r="L161" s="1489">
        <f t="shared" si="87"/>
        <v>124</v>
      </c>
      <c r="M161" s="1490">
        <v>45450</v>
      </c>
      <c r="N161" s="1542">
        <v>45465</v>
      </c>
      <c r="O161" s="1325"/>
      <c r="P161" s="1325" t="s">
        <v>80</v>
      </c>
      <c r="Q161" s="1325" t="s">
        <v>836</v>
      </c>
      <c r="R161" s="1562" t="s">
        <v>452</v>
      </c>
      <c r="S161" s="1563" t="s">
        <v>136</v>
      </c>
      <c r="T161" s="1564" t="s">
        <v>837</v>
      </c>
      <c r="U161" s="1493" t="s">
        <v>838</v>
      </c>
      <c r="V161" s="1494" t="s">
        <v>455</v>
      </c>
      <c r="W161" s="1495">
        <v>3</v>
      </c>
      <c r="X161" s="1496">
        <f t="shared" si="105"/>
        <v>4464</v>
      </c>
      <c r="Y161" s="1489" t="s">
        <v>839</v>
      </c>
      <c r="Z161" s="1532" t="s">
        <v>313</v>
      </c>
      <c r="AA161" s="1487" t="s">
        <v>108</v>
      </c>
      <c r="AB161" s="1497" t="s">
        <v>44</v>
      </c>
      <c r="AC161" s="1493">
        <v>1488</v>
      </c>
      <c r="AD161" s="1498">
        <f t="shared" si="91"/>
        <v>0</v>
      </c>
      <c r="AE161" s="1498" t="s">
        <v>157</v>
      </c>
      <c r="AF161" s="1498"/>
      <c r="AG161" s="1498"/>
      <c r="AH161" s="1498">
        <f t="shared" si="106"/>
        <v>2976</v>
      </c>
      <c r="AI161" s="1498"/>
      <c r="AJ161" s="1499">
        <f t="shared" si="107"/>
        <v>2976</v>
      </c>
      <c r="AK161" s="1489"/>
      <c r="AL161" s="1500"/>
      <c r="AM161" s="1500"/>
      <c r="AN161" s="1500"/>
      <c r="AO161" s="1500"/>
      <c r="AP161" s="1501"/>
      <c r="AQ161" s="1501"/>
      <c r="AR161" s="1501"/>
      <c r="AS161" s="1502">
        <f t="shared" si="108"/>
        <v>2976</v>
      </c>
      <c r="AT161" s="1502"/>
      <c r="AU161" s="1502"/>
      <c r="AV161" s="1502"/>
      <c r="AW161" s="1502"/>
      <c r="AX161" s="1502"/>
      <c r="AY161" s="1502"/>
      <c r="AZ161" s="1502"/>
      <c r="BA161" s="1503"/>
      <c r="BB161" s="1503"/>
      <c r="BC161" s="1503"/>
      <c r="BD161" s="1503"/>
      <c r="BE161" s="1503"/>
      <c r="BF161" s="1503"/>
      <c r="BG161" s="1503"/>
      <c r="BH161" s="1503"/>
      <c r="BI161" s="1503"/>
      <c r="BJ161" s="1503"/>
      <c r="BK161" s="1503"/>
      <c r="BL161" s="1503"/>
      <c r="BM161" s="1503"/>
      <c r="BN161" s="1503"/>
      <c r="BO161" s="1503"/>
      <c r="BP161" s="1503"/>
      <c r="BQ161" s="1503"/>
      <c r="BR161" s="1503">
        <f t="shared" si="109"/>
        <v>1488</v>
      </c>
      <c r="BS161" s="1503">
        <f t="shared" si="110"/>
        <v>1488</v>
      </c>
      <c r="BT161" s="1503">
        <f t="shared" si="111"/>
        <v>1488</v>
      </c>
      <c r="BV161" s="1544" t="s">
        <v>314</v>
      </c>
    </row>
    <row r="162" s="309" customFormat="1" ht="36" hidden="1" customHeight="1" spans="1:81">
      <c r="A162" s="1620">
        <v>45379</v>
      </c>
      <c r="B162" s="1538" t="s">
        <v>842</v>
      </c>
      <c r="C162" s="1483" t="s">
        <v>701</v>
      </c>
      <c r="D162" s="1484">
        <v>4500128187</v>
      </c>
      <c r="E162" s="1539" t="s">
        <v>843</v>
      </c>
      <c r="F162" s="1486" t="s">
        <v>844</v>
      </c>
      <c r="G162" s="1487" t="s">
        <v>78</v>
      </c>
      <c r="H162" s="1488" t="s">
        <v>111</v>
      </c>
      <c r="I162" s="1506">
        <v>100</v>
      </c>
      <c r="J162" s="1487">
        <v>0</v>
      </c>
      <c r="K162" s="1487">
        <v>50</v>
      </c>
      <c r="L162" s="1489">
        <f t="shared" si="87"/>
        <v>2</v>
      </c>
      <c r="M162" s="1490">
        <v>45453</v>
      </c>
      <c r="N162" s="1542">
        <v>45465</v>
      </c>
      <c r="O162" s="1325" t="s">
        <v>752</v>
      </c>
      <c r="P162" s="1325" t="s">
        <v>80</v>
      </c>
      <c r="Q162" s="1325" t="s">
        <v>845</v>
      </c>
      <c r="R162" s="1325">
        <v>45420</v>
      </c>
      <c r="S162" s="1325" t="s">
        <v>82</v>
      </c>
      <c r="T162" s="1492" t="s">
        <v>704</v>
      </c>
      <c r="U162" s="1493" t="s">
        <v>846</v>
      </c>
      <c r="V162" s="1494" t="s">
        <v>755</v>
      </c>
      <c r="W162" s="1495">
        <v>1.54</v>
      </c>
      <c r="X162" s="1496">
        <f t="shared" si="105"/>
        <v>154</v>
      </c>
      <c r="Y162" s="1489" t="s">
        <v>847</v>
      </c>
      <c r="Z162" s="1532" t="s">
        <v>78</v>
      </c>
      <c r="AA162" s="1487" t="s">
        <v>108</v>
      </c>
      <c r="AB162" s="1497" t="s">
        <v>44</v>
      </c>
      <c r="AC162" s="1493">
        <v>100</v>
      </c>
      <c r="AD162" s="1498">
        <f t="shared" si="91"/>
        <v>0</v>
      </c>
      <c r="AE162" s="1498" t="s">
        <v>157</v>
      </c>
      <c r="AF162" s="1498"/>
      <c r="AG162" s="1498" t="s">
        <v>93</v>
      </c>
      <c r="AH162" s="1498">
        <f t="shared" ref="AH162:AH167" si="112">I162</f>
        <v>100</v>
      </c>
      <c r="AI162" s="1498"/>
      <c r="AJ162" s="1499">
        <f t="shared" ref="AJ162:AJ167" si="113">I162</f>
        <v>100</v>
      </c>
      <c r="AK162" s="1489"/>
      <c r="AL162" s="1500"/>
      <c r="AM162" s="1500"/>
      <c r="AN162" s="1500"/>
      <c r="AO162" s="1500"/>
      <c r="AP162" s="1501"/>
      <c r="AQ162" s="1501"/>
      <c r="AR162" s="1501"/>
      <c r="AS162" s="1502">
        <f t="shared" si="104"/>
        <v>100</v>
      </c>
      <c r="AT162" s="1502"/>
      <c r="AU162" s="1502"/>
      <c r="AV162" s="1502"/>
      <c r="AW162" s="1502"/>
      <c r="AX162" s="1502"/>
      <c r="AY162" s="1502"/>
      <c r="AZ162" s="1502"/>
      <c r="BA162" s="1503"/>
      <c r="BB162" s="1503"/>
      <c r="BC162" s="1503"/>
      <c r="BD162" s="1503"/>
      <c r="BE162" s="1503"/>
      <c r="BF162" s="1503">
        <f>I162/25</f>
        <v>4</v>
      </c>
      <c r="BG162" s="1503"/>
      <c r="BH162" s="1503"/>
      <c r="BI162" s="1503"/>
      <c r="BJ162" s="1503"/>
      <c r="BK162" s="1503"/>
      <c r="BL162" s="1503"/>
      <c r="BM162" s="1503"/>
      <c r="BN162" s="1503"/>
      <c r="BO162" s="1503"/>
      <c r="BP162" s="1503"/>
      <c r="BQ162" s="1503"/>
      <c r="BR162" s="1503"/>
      <c r="BS162" s="1503"/>
      <c r="BT162" s="1503"/>
      <c r="BU162" s="1534"/>
      <c r="BV162" s="1534"/>
      <c r="BW162" s="1534"/>
      <c r="BX162" s="1534"/>
      <c r="BY162" s="1534"/>
      <c r="BZ162" s="1534"/>
      <c r="CA162" s="1534"/>
      <c r="CB162" s="1534"/>
      <c r="CC162" s="1534"/>
    </row>
    <row r="163" s="309" customFormat="1" ht="36" hidden="1" customHeight="1" spans="1:81">
      <c r="A163" s="1556">
        <v>45405</v>
      </c>
      <c r="B163" s="1557" t="s">
        <v>848</v>
      </c>
      <c r="C163" s="1558" t="s">
        <v>849</v>
      </c>
      <c r="D163" s="1484">
        <v>4500129572</v>
      </c>
      <c r="E163" s="1559" t="s">
        <v>850</v>
      </c>
      <c r="F163" s="1484" t="s">
        <v>851</v>
      </c>
      <c r="G163" s="1487" t="s">
        <v>109</v>
      </c>
      <c r="H163" s="1488" t="s">
        <v>79</v>
      </c>
      <c r="I163" s="1506">
        <v>2028</v>
      </c>
      <c r="J163" s="1487">
        <v>0</v>
      </c>
      <c r="K163" s="1487">
        <v>52</v>
      </c>
      <c r="L163" s="1489">
        <f t="shared" si="87"/>
        <v>39</v>
      </c>
      <c r="M163" s="1490">
        <v>45455</v>
      </c>
      <c r="N163" s="1542">
        <v>45465</v>
      </c>
      <c r="O163" s="1325"/>
      <c r="P163" s="1325" t="s">
        <v>80</v>
      </c>
      <c r="Q163" s="1325" t="s">
        <v>852</v>
      </c>
      <c r="R163" s="1325">
        <v>45405</v>
      </c>
      <c r="S163" s="1325" t="s">
        <v>82</v>
      </c>
      <c r="T163" s="1492" t="s">
        <v>853</v>
      </c>
      <c r="U163" s="1493" t="s">
        <v>854</v>
      </c>
      <c r="V163" s="1631" t="s">
        <v>775</v>
      </c>
      <c r="W163" s="1495">
        <v>1.5</v>
      </c>
      <c r="X163" s="1496">
        <f t="shared" si="105"/>
        <v>3042</v>
      </c>
      <c r="Y163" s="1489" t="s">
        <v>855</v>
      </c>
      <c r="Z163" s="1532" t="s">
        <v>109</v>
      </c>
      <c r="AA163" s="1487" t="s">
        <v>108</v>
      </c>
      <c r="AB163" s="1497" t="s">
        <v>44</v>
      </c>
      <c r="AC163" s="1552">
        <f>1976+52</f>
        <v>2028</v>
      </c>
      <c r="AD163" s="1498">
        <f t="shared" si="91"/>
        <v>0</v>
      </c>
      <c r="AE163" s="1498" t="s">
        <v>141</v>
      </c>
      <c r="AF163" s="1498"/>
      <c r="AG163" s="1498"/>
      <c r="AH163" s="1498">
        <f t="shared" si="112"/>
        <v>2028</v>
      </c>
      <c r="AI163" s="1498"/>
      <c r="AJ163" s="1499">
        <f t="shared" si="113"/>
        <v>2028</v>
      </c>
      <c r="AK163" s="1489"/>
      <c r="AL163" s="1500"/>
      <c r="AM163" s="1500"/>
      <c r="AN163" s="1500"/>
      <c r="AO163" s="1500"/>
      <c r="AP163" s="1500"/>
      <c r="AQ163" s="1500"/>
      <c r="AR163" s="1500"/>
      <c r="AS163" s="1502">
        <f t="shared" si="104"/>
        <v>2028</v>
      </c>
      <c r="AT163" s="1502"/>
      <c r="AU163" s="1502"/>
      <c r="AV163" s="1502"/>
      <c r="AW163" s="1502"/>
      <c r="AX163" s="1502"/>
      <c r="AY163" s="1502"/>
      <c r="AZ163" s="1502"/>
      <c r="BA163" s="1503"/>
      <c r="BB163" s="1503"/>
      <c r="BC163" s="1503">
        <f t="shared" ref="BC163:BC167" si="114">I163/13</f>
        <v>156</v>
      </c>
      <c r="BD163" s="1503"/>
      <c r="BE163" s="1503"/>
      <c r="BF163" s="1503"/>
      <c r="BG163" s="1503"/>
      <c r="BH163" s="1503"/>
      <c r="BI163" s="1503"/>
      <c r="BJ163" s="1503"/>
      <c r="BK163" s="1503"/>
      <c r="BL163" s="1503"/>
      <c r="BM163" s="1503"/>
      <c r="BN163" s="1503"/>
      <c r="BO163" s="1503"/>
      <c r="BP163" s="1503"/>
      <c r="BQ163" s="1503"/>
      <c r="BR163" s="1503"/>
      <c r="BS163" s="1503"/>
      <c r="BT163" s="1503"/>
    </row>
    <row r="164" s="309" customFormat="1" ht="36" hidden="1" customHeight="1" spans="1:81">
      <c r="A164" s="1482">
        <v>45391</v>
      </c>
      <c r="B164" s="1483" t="s">
        <v>343</v>
      </c>
      <c r="C164" s="1483" t="s">
        <v>251</v>
      </c>
      <c r="D164" s="1554">
        <v>4500129391</v>
      </c>
      <c r="E164" s="1829" t="s">
        <v>856</v>
      </c>
      <c r="F164" s="1555" t="s">
        <v>857</v>
      </c>
      <c r="G164" s="1547" t="s">
        <v>499</v>
      </c>
      <c r="H164" s="1488" t="s">
        <v>79</v>
      </c>
      <c r="I164" s="1506">
        <v>11880</v>
      </c>
      <c r="J164" s="1487">
        <v>0</v>
      </c>
      <c r="K164" s="1547">
        <v>12</v>
      </c>
      <c r="L164" s="1489">
        <f t="shared" si="87"/>
        <v>990</v>
      </c>
      <c r="M164" s="1490">
        <v>45457</v>
      </c>
      <c r="N164" s="1542">
        <v>45465</v>
      </c>
      <c r="O164" s="1536" t="s">
        <v>858</v>
      </c>
      <c r="P164" s="1325" t="s">
        <v>80</v>
      </c>
      <c r="Q164" s="1325" t="s">
        <v>859</v>
      </c>
      <c r="R164" s="1325">
        <v>45399</v>
      </c>
      <c r="S164" s="1325" t="s">
        <v>136</v>
      </c>
      <c r="T164" s="1492" t="s">
        <v>349</v>
      </c>
      <c r="U164" s="1493" t="s">
        <v>502</v>
      </c>
      <c r="V164" s="1541" t="s">
        <v>351</v>
      </c>
      <c r="W164" s="1495">
        <v>1.55</v>
      </c>
      <c r="X164" s="1496">
        <f t="shared" si="105"/>
        <v>18414</v>
      </c>
      <c r="Y164" s="1489" t="s">
        <v>860</v>
      </c>
      <c r="Z164" s="1547" t="s">
        <v>499</v>
      </c>
      <c r="AA164" s="1487" t="s">
        <v>108</v>
      </c>
      <c r="AB164" s="1497" t="s">
        <v>44</v>
      </c>
      <c r="AC164" s="1493">
        <f>24+11856</f>
        <v>11880</v>
      </c>
      <c r="AD164" s="1498">
        <f t="shared" si="91"/>
        <v>0</v>
      </c>
      <c r="AE164" s="1498" t="s">
        <v>141</v>
      </c>
      <c r="AF164" s="1498"/>
      <c r="AG164" s="1498"/>
      <c r="AH164" s="1498">
        <f t="shared" si="112"/>
        <v>11880</v>
      </c>
      <c r="AI164" s="1498"/>
      <c r="AJ164" s="1499">
        <f t="shared" si="113"/>
        <v>11880</v>
      </c>
      <c r="AK164" s="1489"/>
      <c r="AL164" s="1500"/>
      <c r="AM164" s="1500"/>
      <c r="AN164" s="1500"/>
      <c r="AO164" s="1500"/>
      <c r="AP164" s="1500"/>
      <c r="AQ164" s="1500"/>
      <c r="AR164" s="1500"/>
      <c r="AS164" s="1502"/>
      <c r="AT164" s="1502"/>
      <c r="AU164" s="1502"/>
      <c r="AV164" s="1502">
        <f>I164</f>
        <v>11880</v>
      </c>
      <c r="AW164" s="1502"/>
      <c r="AX164" s="1502"/>
      <c r="AY164" s="1502">
        <f>I164/12</f>
        <v>990</v>
      </c>
      <c r="AZ164" s="1502"/>
      <c r="BA164" s="1503"/>
      <c r="BB164" s="1503"/>
      <c r="BC164" s="1503"/>
      <c r="BD164" s="1503"/>
      <c r="BE164" s="1503"/>
      <c r="BF164" s="1503"/>
      <c r="BG164" s="1503"/>
      <c r="BH164" s="1503"/>
      <c r="BI164" s="1503"/>
      <c r="BJ164" s="1503"/>
      <c r="BK164" s="1503"/>
      <c r="BL164" s="1503"/>
      <c r="BM164" s="1503"/>
      <c r="BN164" s="1503"/>
      <c r="BO164" s="1503"/>
      <c r="BP164" s="1503"/>
      <c r="BQ164" s="1503"/>
      <c r="BR164" s="1503"/>
      <c r="BS164" s="1503"/>
      <c r="BT164" s="1503"/>
      <c r="BU164" s="309" t="s">
        <v>353</v>
      </c>
      <c r="BW164" s="309">
        <v>0</v>
      </c>
    </row>
    <row r="165" s="309" customFormat="1" ht="36" hidden="1" customHeight="1" spans="1:81">
      <c r="A165" s="1593">
        <v>45406</v>
      </c>
      <c r="B165" s="1594" t="s">
        <v>861</v>
      </c>
      <c r="C165" s="1595" t="s">
        <v>862</v>
      </c>
      <c r="D165" s="1484">
        <v>4500130675</v>
      </c>
      <c r="E165" s="1575">
        <v>5000001492</v>
      </c>
      <c r="F165" s="1484" t="s">
        <v>863</v>
      </c>
      <c r="G165" s="1487" t="s">
        <v>134</v>
      </c>
      <c r="H165" s="1488" t="s">
        <v>135</v>
      </c>
      <c r="I165" s="1506">
        <v>611</v>
      </c>
      <c r="J165" s="1487">
        <v>0</v>
      </c>
      <c r="K165" s="1487">
        <v>13</v>
      </c>
      <c r="L165" s="1489">
        <f t="shared" si="87"/>
        <v>47</v>
      </c>
      <c r="M165" s="1542">
        <v>45426</v>
      </c>
      <c r="N165" s="1542">
        <v>45465</v>
      </c>
      <c r="O165" s="1325" t="s">
        <v>864</v>
      </c>
      <c r="P165" s="1325" t="s">
        <v>80</v>
      </c>
      <c r="Q165" s="1492"/>
      <c r="R165" s="1325">
        <v>45411</v>
      </c>
      <c r="S165" s="1325" t="s">
        <v>82</v>
      </c>
      <c r="T165" s="1492" t="s">
        <v>865</v>
      </c>
      <c r="U165" s="1540" t="s">
        <v>866</v>
      </c>
      <c r="V165" s="1632" t="s">
        <v>867</v>
      </c>
      <c r="W165" s="1495">
        <v>1.55</v>
      </c>
      <c r="X165" s="1496">
        <f t="shared" si="105"/>
        <v>947.05</v>
      </c>
      <c r="Y165" s="1489" t="s">
        <v>868</v>
      </c>
      <c r="Z165" s="1487" t="s">
        <v>869</v>
      </c>
      <c r="AA165" s="1566" t="s">
        <v>108</v>
      </c>
      <c r="AB165" s="1497" t="s">
        <v>44</v>
      </c>
      <c r="AC165" s="1633">
        <v>611</v>
      </c>
      <c r="AD165" s="1498">
        <f t="shared" si="91"/>
        <v>0</v>
      </c>
      <c r="AE165" s="1498" t="s">
        <v>157</v>
      </c>
      <c r="AF165" s="1498"/>
      <c r="AG165" s="1498"/>
      <c r="AH165" s="1498">
        <f t="shared" si="112"/>
        <v>611</v>
      </c>
      <c r="AI165" s="1498"/>
      <c r="AJ165" s="1499">
        <f t="shared" si="113"/>
        <v>611</v>
      </c>
      <c r="AK165" s="1499"/>
      <c r="AL165" s="1499"/>
      <c r="AM165" s="1499"/>
      <c r="AN165" s="1499"/>
      <c r="AO165" s="1499"/>
      <c r="AP165" s="1502"/>
      <c r="AQ165" s="1502"/>
      <c r="AR165" s="1502"/>
      <c r="AS165" s="1489"/>
      <c r="AT165" s="1489"/>
      <c r="AU165" s="1502">
        <f t="shared" ref="AU165:AU167" si="115">I165</f>
        <v>611</v>
      </c>
      <c r="AV165" s="1489"/>
      <c r="AW165" s="1489"/>
      <c r="AX165" s="1502"/>
      <c r="AY165" s="1502"/>
      <c r="AZ165" s="1502"/>
      <c r="BA165" s="1503"/>
      <c r="BB165" s="1503"/>
      <c r="BC165" s="1503">
        <f t="shared" si="114"/>
        <v>47</v>
      </c>
      <c r="BD165" s="1503"/>
      <c r="BE165" s="1503"/>
      <c r="BF165" s="1503"/>
      <c r="BG165" s="1503"/>
      <c r="BH165" s="1503"/>
      <c r="BI165" s="1503"/>
      <c r="BJ165" s="1503"/>
      <c r="BK165" s="1503"/>
      <c r="BL165" s="1503"/>
      <c r="BM165" s="1503"/>
      <c r="BN165" s="1503"/>
      <c r="BO165" s="1503"/>
      <c r="BP165" s="1503"/>
      <c r="BQ165" s="1503"/>
      <c r="BR165" s="1503"/>
      <c r="BS165" s="1503"/>
      <c r="BT165" s="1503"/>
      <c r="BU165" s="1567"/>
      <c r="BV165" s="1567"/>
      <c r="BW165" s="1567"/>
      <c r="BX165" s="1533"/>
      <c r="BY165" s="1553"/>
      <c r="BZ165" s="1568"/>
      <c r="CA165" s="1568"/>
      <c r="CB165" s="1533"/>
      <c r="CC165" s="1533"/>
    </row>
    <row r="166" s="309" customFormat="1" ht="36" hidden="1" customHeight="1" spans="1:81">
      <c r="A166" s="1593">
        <v>45401</v>
      </c>
      <c r="B166" s="1594" t="s">
        <v>861</v>
      </c>
      <c r="C166" s="1595" t="s">
        <v>862</v>
      </c>
      <c r="D166" s="1530">
        <v>4500130675</v>
      </c>
      <c r="E166" s="1575">
        <v>5000001492</v>
      </c>
      <c r="F166" s="1530" t="s">
        <v>870</v>
      </c>
      <c r="G166" s="1547" t="s">
        <v>134</v>
      </c>
      <c r="H166" s="1488" t="s">
        <v>135</v>
      </c>
      <c r="I166" s="1506">
        <v>4810</v>
      </c>
      <c r="J166" s="1487">
        <v>0</v>
      </c>
      <c r="K166" s="1487">
        <v>13</v>
      </c>
      <c r="L166" s="1489">
        <f t="shared" si="87"/>
        <v>370</v>
      </c>
      <c r="M166" s="1490">
        <v>45446</v>
      </c>
      <c r="N166" s="1542">
        <v>45465</v>
      </c>
      <c r="O166" s="1325" t="s">
        <v>864</v>
      </c>
      <c r="P166" s="1325" t="s">
        <v>80</v>
      </c>
      <c r="Q166" s="1325"/>
      <c r="R166" s="1325">
        <v>45401</v>
      </c>
      <c r="S166" s="1325" t="s">
        <v>82</v>
      </c>
      <c r="T166" s="1492" t="s">
        <v>871</v>
      </c>
      <c r="U166" s="1540" t="s">
        <v>866</v>
      </c>
      <c r="V166" s="1632" t="s">
        <v>867</v>
      </c>
      <c r="W166" s="1495">
        <v>1.55</v>
      </c>
      <c r="X166" s="1496">
        <f t="shared" si="105"/>
        <v>7455.5</v>
      </c>
      <c r="Y166" s="1489" t="s">
        <v>868</v>
      </c>
      <c r="Z166" s="1634" t="s">
        <v>869</v>
      </c>
      <c r="AA166" s="1566" t="s">
        <v>108</v>
      </c>
      <c r="AB166" s="1497" t="s">
        <v>44</v>
      </c>
      <c r="AC166" s="1498">
        <v>4810</v>
      </c>
      <c r="AD166" s="1498">
        <f t="shared" si="91"/>
        <v>0</v>
      </c>
      <c r="AE166" s="1498" t="s">
        <v>157</v>
      </c>
      <c r="AF166" s="1498"/>
      <c r="AG166" s="1498"/>
      <c r="AH166" s="1498">
        <f t="shared" si="112"/>
        <v>4810</v>
      </c>
      <c r="AI166" s="1498"/>
      <c r="AJ166" s="1499">
        <f t="shared" si="113"/>
        <v>4810</v>
      </c>
      <c r="AK166" s="1502"/>
      <c r="AL166" s="1501"/>
      <c r="AM166" s="1501"/>
      <c r="AN166" s="1501"/>
      <c r="AO166" s="1501"/>
      <c r="AP166" s="1501"/>
      <c r="AQ166" s="1501"/>
      <c r="AR166" s="1501"/>
      <c r="AS166" s="1537"/>
      <c r="AT166" s="1537"/>
      <c r="AU166" s="1502">
        <f t="shared" si="115"/>
        <v>4810</v>
      </c>
      <c r="AV166" s="1502"/>
      <c r="AW166" s="1502"/>
      <c r="AX166" s="1502"/>
      <c r="AY166" s="1502"/>
      <c r="AZ166" s="1502"/>
      <c r="BA166" s="1503"/>
      <c r="BB166" s="1503"/>
      <c r="BC166" s="1503">
        <f t="shared" si="114"/>
        <v>370</v>
      </c>
      <c r="BD166" s="1503"/>
      <c r="BE166" s="1503"/>
      <c r="BF166" s="1503"/>
      <c r="BG166" s="1503"/>
      <c r="BH166" s="1503"/>
      <c r="BI166" s="1503"/>
      <c r="BJ166" s="1503"/>
      <c r="BK166" s="1503"/>
      <c r="BL166" s="1503"/>
      <c r="BM166" s="1503"/>
      <c r="BN166" s="1503"/>
      <c r="BO166" s="1503"/>
      <c r="BP166" s="1503"/>
      <c r="BQ166" s="1503"/>
      <c r="BR166" s="1503"/>
      <c r="BS166" s="1503"/>
      <c r="BT166" s="1503"/>
      <c r="BU166" s="1567"/>
      <c r="BV166" s="1567"/>
      <c r="BW166" s="1567"/>
      <c r="BX166" s="1533"/>
      <c r="BZ166" s="1568"/>
      <c r="CA166" s="1568"/>
      <c r="CB166" s="1533"/>
      <c r="CC166" s="1533"/>
    </row>
    <row r="167" s="309" customFormat="1" ht="36" hidden="1" customHeight="1" spans="1:81">
      <c r="A167" s="1593">
        <v>45401</v>
      </c>
      <c r="B167" s="1594" t="s">
        <v>861</v>
      </c>
      <c r="C167" s="1595" t="s">
        <v>862</v>
      </c>
      <c r="D167" s="1530">
        <v>4500130675</v>
      </c>
      <c r="E167" s="1575">
        <v>5000001492</v>
      </c>
      <c r="F167" s="1530" t="s">
        <v>872</v>
      </c>
      <c r="G167" s="1547" t="s">
        <v>134</v>
      </c>
      <c r="H167" s="1488" t="s">
        <v>135</v>
      </c>
      <c r="I167" s="1506">
        <v>8047</v>
      </c>
      <c r="J167" s="1487">
        <v>0</v>
      </c>
      <c r="K167" s="1487">
        <v>13</v>
      </c>
      <c r="L167" s="1489">
        <f t="shared" si="87"/>
        <v>619</v>
      </c>
      <c r="M167" s="1490">
        <v>45446</v>
      </c>
      <c r="N167" s="1542">
        <v>45465</v>
      </c>
      <c r="O167" s="1325" t="s">
        <v>864</v>
      </c>
      <c r="P167" s="1325" t="s">
        <v>80</v>
      </c>
      <c r="Q167" s="1325"/>
      <c r="R167" s="1325">
        <v>45401</v>
      </c>
      <c r="S167" s="1325" t="s">
        <v>82</v>
      </c>
      <c r="T167" s="1492" t="s">
        <v>871</v>
      </c>
      <c r="U167" s="1540" t="s">
        <v>866</v>
      </c>
      <c r="V167" s="1632" t="s">
        <v>867</v>
      </c>
      <c r="W167" s="1495">
        <v>1.55</v>
      </c>
      <c r="X167" s="1496">
        <f t="shared" si="105"/>
        <v>12472.85</v>
      </c>
      <c r="Y167" s="1489" t="s">
        <v>868</v>
      </c>
      <c r="Z167" s="1634" t="s">
        <v>869</v>
      </c>
      <c r="AA167" s="1566" t="s">
        <v>108</v>
      </c>
      <c r="AB167" s="1497" t="s">
        <v>44</v>
      </c>
      <c r="AC167" s="1498">
        <v>8047</v>
      </c>
      <c r="AD167" s="1498">
        <f t="shared" si="91"/>
        <v>0</v>
      </c>
      <c r="AE167" s="1498" t="s">
        <v>157</v>
      </c>
      <c r="AF167" s="1498"/>
      <c r="AG167" s="1498"/>
      <c r="AH167" s="1498">
        <f t="shared" si="112"/>
        <v>8047</v>
      </c>
      <c r="AI167" s="1498"/>
      <c r="AJ167" s="1499">
        <f t="shared" si="113"/>
        <v>8047</v>
      </c>
      <c r="AK167" s="1502"/>
      <c r="AL167" s="1501"/>
      <c r="AM167" s="1501"/>
      <c r="AN167" s="1501"/>
      <c r="AO167" s="1501"/>
      <c r="AP167" s="1501"/>
      <c r="AQ167" s="1501"/>
      <c r="AR167" s="1501"/>
      <c r="AS167" s="1537"/>
      <c r="AT167" s="1537"/>
      <c r="AU167" s="1502">
        <f t="shared" si="115"/>
        <v>8047</v>
      </c>
      <c r="AV167" s="1502"/>
      <c r="AW167" s="1502"/>
      <c r="AX167" s="1502"/>
      <c r="AY167" s="1502"/>
      <c r="AZ167" s="1502"/>
      <c r="BA167" s="1503"/>
      <c r="BB167" s="1503"/>
      <c r="BC167" s="1503">
        <f t="shared" si="114"/>
        <v>619</v>
      </c>
      <c r="BD167" s="1503"/>
      <c r="BE167" s="1503"/>
      <c r="BF167" s="1503"/>
      <c r="BG167" s="1503"/>
      <c r="BH167" s="1503"/>
      <c r="BI167" s="1503"/>
      <c r="BJ167" s="1503"/>
      <c r="BK167" s="1503"/>
      <c r="BL167" s="1503"/>
      <c r="BM167" s="1503"/>
      <c r="BN167" s="1503"/>
      <c r="BO167" s="1503"/>
      <c r="BP167" s="1503"/>
      <c r="BQ167" s="1503"/>
      <c r="BR167" s="1503"/>
      <c r="BS167" s="1503"/>
      <c r="BT167" s="1503"/>
      <c r="BU167" s="1567"/>
      <c r="BV167" s="1567"/>
      <c r="BW167" s="1567"/>
      <c r="BX167" s="1533"/>
      <c r="BZ167" s="1568"/>
      <c r="CA167" s="1568"/>
      <c r="CB167" s="1533"/>
      <c r="CC167" s="1533"/>
    </row>
    <row r="168" s="309" customFormat="1" ht="36" hidden="1" customHeight="1" spans="1:81">
      <c r="A168" s="1593">
        <v>45411</v>
      </c>
      <c r="B168" s="1594" t="s">
        <v>447</v>
      </c>
      <c r="C168" s="1595" t="s">
        <v>251</v>
      </c>
      <c r="D168" s="1530">
        <v>4500132157</v>
      </c>
      <c r="E168" s="1575" t="s">
        <v>873</v>
      </c>
      <c r="F168" s="1530" t="s">
        <v>874</v>
      </c>
      <c r="G168" s="1487" t="s">
        <v>309</v>
      </c>
      <c r="H168" s="1488" t="s">
        <v>310</v>
      </c>
      <c r="I168" s="1506">
        <v>468</v>
      </c>
      <c r="J168" s="1487">
        <v>0</v>
      </c>
      <c r="K168" s="1487">
        <v>12</v>
      </c>
      <c r="L168" s="1489">
        <f t="shared" si="87"/>
        <v>39</v>
      </c>
      <c r="M168" s="1490">
        <v>45450</v>
      </c>
      <c r="N168" s="1542">
        <v>45465</v>
      </c>
      <c r="O168" s="1325"/>
      <c r="P168" s="1325" t="s">
        <v>80</v>
      </c>
      <c r="Q168" s="1325" t="s">
        <v>875</v>
      </c>
      <c r="R168" s="1562" t="s">
        <v>452</v>
      </c>
      <c r="S168" s="1563" t="s">
        <v>136</v>
      </c>
      <c r="T168" s="1564" t="s">
        <v>876</v>
      </c>
      <c r="U168" s="1493" t="s">
        <v>838</v>
      </c>
      <c r="V168" s="1494" t="s">
        <v>455</v>
      </c>
      <c r="W168" s="1495">
        <v>3</v>
      </c>
      <c r="X168" s="1496">
        <f t="shared" si="105"/>
        <v>1404</v>
      </c>
      <c r="Y168" s="1489" t="s">
        <v>877</v>
      </c>
      <c r="Z168" s="1532" t="s">
        <v>313</v>
      </c>
      <c r="AA168" s="1487" t="s">
        <v>108</v>
      </c>
      <c r="AB168" s="1497" t="s">
        <v>44</v>
      </c>
      <c r="AC168" s="1493">
        <v>468</v>
      </c>
      <c r="AD168" s="1498">
        <f t="shared" si="91"/>
        <v>0</v>
      </c>
      <c r="AE168" s="1498" t="s">
        <v>141</v>
      </c>
      <c r="AF168" s="1498"/>
      <c r="AG168" s="1498"/>
      <c r="AH168" s="1498">
        <f>I168*2</f>
        <v>936</v>
      </c>
      <c r="AI168" s="1498"/>
      <c r="AJ168" s="1499">
        <f>I168*2</f>
        <v>936</v>
      </c>
      <c r="AK168" s="1489"/>
      <c r="AL168" s="1500"/>
      <c r="AM168" s="1500"/>
      <c r="AN168" s="1500"/>
      <c r="AO168" s="1500"/>
      <c r="AP168" s="1501"/>
      <c r="AQ168" s="1501"/>
      <c r="AR168" s="1501"/>
      <c r="AS168" s="1502">
        <f>I168*2</f>
        <v>936</v>
      </c>
      <c r="AT168" s="1502"/>
      <c r="AU168" s="1502"/>
      <c r="AV168" s="1502"/>
      <c r="AW168" s="1502"/>
      <c r="AX168" s="1502"/>
      <c r="AY168" s="1502"/>
      <c r="AZ168" s="1502"/>
      <c r="BA168" s="1503"/>
      <c r="BB168" s="1503"/>
      <c r="BC168" s="1503"/>
      <c r="BD168" s="1503"/>
      <c r="BE168" s="1503"/>
      <c r="BF168" s="1503"/>
      <c r="BG168" s="1503"/>
      <c r="BH168" s="1503"/>
      <c r="BI168" s="1503"/>
      <c r="BJ168" s="1503"/>
      <c r="BK168" s="1503"/>
      <c r="BL168" s="1503"/>
      <c r="BM168" s="1503"/>
      <c r="BN168" s="1503"/>
      <c r="BO168" s="1503"/>
      <c r="BP168" s="1503"/>
      <c r="BQ168" s="1503"/>
      <c r="BR168" s="1503">
        <f>I168</f>
        <v>468</v>
      </c>
      <c r="BS168" s="1503">
        <f>I168</f>
        <v>468</v>
      </c>
      <c r="BT168" s="1503">
        <f>I168</f>
        <v>468</v>
      </c>
      <c r="BV168" s="1544" t="s">
        <v>314</v>
      </c>
    </row>
    <row r="169" s="309" customFormat="1" ht="36" hidden="1" customHeight="1" spans="1:81">
      <c r="A169" s="1588">
        <v>45408</v>
      </c>
      <c r="B169" s="1635" t="s">
        <v>299</v>
      </c>
      <c r="C169" s="1636" t="s">
        <v>251</v>
      </c>
      <c r="D169" s="1484">
        <v>4500131216</v>
      </c>
      <c r="E169" s="1635">
        <v>3017117</v>
      </c>
      <c r="F169" s="1637" t="s">
        <v>878</v>
      </c>
      <c r="G169" s="1547" t="s">
        <v>239</v>
      </c>
      <c r="H169" s="1488" t="s">
        <v>79</v>
      </c>
      <c r="I169" s="1506">
        <v>20000</v>
      </c>
      <c r="J169" s="1487">
        <v>0</v>
      </c>
      <c r="K169" s="1487">
        <v>25</v>
      </c>
      <c r="L169" s="1489">
        <f t="shared" si="87"/>
        <v>800</v>
      </c>
      <c r="M169" s="1490">
        <v>45457</v>
      </c>
      <c r="N169" s="1542">
        <v>45465</v>
      </c>
      <c r="O169" s="1325"/>
      <c r="P169" s="1325" t="s">
        <v>80</v>
      </c>
      <c r="Q169" s="1325" t="s">
        <v>879</v>
      </c>
      <c r="R169" s="1325">
        <v>45425</v>
      </c>
      <c r="S169" s="1325" t="s">
        <v>136</v>
      </c>
      <c r="T169" s="1492" t="s">
        <v>880</v>
      </c>
      <c r="U169" s="1575" t="s">
        <v>881</v>
      </c>
      <c r="V169" s="1631" t="s">
        <v>305</v>
      </c>
      <c r="W169" s="1495">
        <v>1.55</v>
      </c>
      <c r="X169" s="1496">
        <f t="shared" si="105"/>
        <v>31000</v>
      </c>
      <c r="Y169" s="1489" t="s">
        <v>882</v>
      </c>
      <c r="Z169" s="1532" t="s">
        <v>239</v>
      </c>
      <c r="AA169" s="1487" t="s">
        <v>108</v>
      </c>
      <c r="AB169" s="1497" t="s">
        <v>44</v>
      </c>
      <c r="AC169" s="1552">
        <v>20000</v>
      </c>
      <c r="AD169" s="1498">
        <f t="shared" si="91"/>
        <v>0</v>
      </c>
      <c r="AE169" s="1498" t="s">
        <v>141</v>
      </c>
      <c r="AF169" s="1498"/>
      <c r="AG169" s="1498"/>
      <c r="AH169" s="1498">
        <f t="shared" ref="AH169:AH172" si="116">I169</f>
        <v>20000</v>
      </c>
      <c r="AI169" s="1498"/>
      <c r="AJ169" s="1499">
        <f t="shared" ref="AJ169:AJ172" si="117">I169</f>
        <v>20000</v>
      </c>
      <c r="AK169" s="1489"/>
      <c r="AL169" s="1500"/>
      <c r="AM169" s="1500"/>
      <c r="AN169" s="1500"/>
      <c r="AO169" s="1500"/>
      <c r="AP169" s="1500"/>
      <c r="AQ169" s="1500"/>
      <c r="AR169" s="1500"/>
      <c r="AS169" s="1502">
        <f>I169</f>
        <v>20000</v>
      </c>
      <c r="AT169" s="1502"/>
      <c r="AU169" s="1502"/>
      <c r="AV169" s="1502"/>
      <c r="AW169" s="1502"/>
      <c r="AX169" s="1502"/>
      <c r="AY169" s="1502"/>
      <c r="AZ169" s="1502"/>
      <c r="BA169" s="1503"/>
      <c r="BB169" s="1503"/>
      <c r="BC169" s="1503"/>
      <c r="BD169" s="1503"/>
      <c r="BE169" s="1503"/>
      <c r="BF169" s="1503">
        <f>I169/25</f>
        <v>800</v>
      </c>
      <c r="BG169" s="1503"/>
      <c r="BH169" s="1503"/>
      <c r="BI169" s="1503"/>
      <c r="BJ169" s="1503"/>
      <c r="BK169" s="1503"/>
      <c r="BL169" s="1503"/>
      <c r="BM169" s="1503"/>
      <c r="BN169" s="1503"/>
      <c r="BO169" s="1503"/>
      <c r="BP169" s="1503"/>
      <c r="BQ169" s="1503"/>
      <c r="BR169" s="1503"/>
      <c r="BS169" s="1503"/>
      <c r="BT169" s="1503"/>
    </row>
    <row r="170" s="309" customFormat="1" ht="36" hidden="1" customHeight="1" spans="1:81">
      <c r="A170" s="1588">
        <v>45411</v>
      </c>
      <c r="B170" s="1557" t="s">
        <v>343</v>
      </c>
      <c r="C170" s="1595" t="s">
        <v>251</v>
      </c>
      <c r="D170" s="1484">
        <v>4500131244</v>
      </c>
      <c r="E170" s="1834" t="s">
        <v>883</v>
      </c>
      <c r="F170" s="1637" t="s">
        <v>884</v>
      </c>
      <c r="G170" s="1547" t="s">
        <v>346</v>
      </c>
      <c r="H170" s="1488" t="s">
        <v>79</v>
      </c>
      <c r="I170" s="1506">
        <v>1152</v>
      </c>
      <c r="J170" s="1487">
        <v>0</v>
      </c>
      <c r="K170" s="1487">
        <v>1152</v>
      </c>
      <c r="L170" s="1489">
        <f t="shared" si="87"/>
        <v>1</v>
      </c>
      <c r="M170" s="1490">
        <v>45457</v>
      </c>
      <c r="N170" s="1542">
        <v>45465</v>
      </c>
      <c r="O170" s="1536" t="s">
        <v>858</v>
      </c>
      <c r="P170" s="1325" t="s">
        <v>80</v>
      </c>
      <c r="Q170" s="1325" t="s">
        <v>637</v>
      </c>
      <c r="R170" s="1325" t="s">
        <v>651</v>
      </c>
      <c r="S170" s="1325" t="s">
        <v>136</v>
      </c>
      <c r="T170" s="1492" t="s">
        <v>817</v>
      </c>
      <c r="U170" s="1575" t="s">
        <v>652</v>
      </c>
      <c r="V170" s="1605" t="s">
        <v>370</v>
      </c>
      <c r="W170" s="1495">
        <v>1749.5232</v>
      </c>
      <c r="X170" s="1496">
        <f t="shared" ref="X170:X174" si="118">W170*L170</f>
        <v>1749.5232</v>
      </c>
      <c r="Y170" s="1489" t="s">
        <v>885</v>
      </c>
      <c r="Z170" s="1532" t="s">
        <v>346</v>
      </c>
      <c r="AA170" s="1487" t="s">
        <v>108</v>
      </c>
      <c r="AB170" s="1497" t="s">
        <v>44</v>
      </c>
      <c r="AC170" s="1493">
        <f>24+1128</f>
        <v>1152</v>
      </c>
      <c r="AD170" s="1498">
        <f t="shared" si="91"/>
        <v>0</v>
      </c>
      <c r="AE170" s="1498" t="s">
        <v>141</v>
      </c>
      <c r="AF170" s="1498"/>
      <c r="AG170" s="1498"/>
      <c r="AH170" s="1498">
        <f t="shared" si="116"/>
        <v>1152</v>
      </c>
      <c r="AI170" s="1498"/>
      <c r="AJ170" s="1499">
        <f t="shared" si="117"/>
        <v>1152</v>
      </c>
      <c r="AK170" s="1489"/>
      <c r="AL170" s="1500"/>
      <c r="AM170" s="1500"/>
      <c r="AN170" s="1500"/>
      <c r="AO170" s="1500"/>
      <c r="AP170" s="1500"/>
      <c r="AQ170" s="1500"/>
      <c r="AR170" s="1500"/>
      <c r="AS170" s="1502"/>
      <c r="AT170" s="1502"/>
      <c r="AU170" s="1502"/>
      <c r="AV170" s="1502">
        <f>I170</f>
        <v>1152</v>
      </c>
      <c r="AW170" s="1502"/>
      <c r="AX170" s="1502"/>
      <c r="AY170" s="1502">
        <f>I170/12</f>
        <v>96</v>
      </c>
      <c r="AZ170" s="1502"/>
      <c r="BA170" s="1503"/>
      <c r="BB170" s="1503"/>
      <c r="BC170" s="1503"/>
      <c r="BD170" s="1503"/>
      <c r="BE170" s="1503"/>
      <c r="BF170" s="1503"/>
      <c r="BG170" s="1503"/>
      <c r="BH170" s="1503"/>
      <c r="BI170" s="1503"/>
      <c r="BJ170" s="1503"/>
      <c r="BK170" s="1503"/>
      <c r="BL170" s="1503"/>
      <c r="BM170" s="1503"/>
      <c r="BN170" s="1503"/>
      <c r="BO170" s="1503"/>
      <c r="BP170" s="1503"/>
      <c r="BQ170" s="1503"/>
      <c r="BR170" s="1503"/>
      <c r="BS170" s="1503"/>
      <c r="BT170" s="1503"/>
      <c r="BU170" s="309" t="s">
        <v>819</v>
      </c>
      <c r="BW170" s="309">
        <v>0</v>
      </c>
    </row>
    <row r="171" s="309" customFormat="1" ht="36" hidden="1" customHeight="1" spans="1:81">
      <c r="A171" s="1588">
        <v>45411</v>
      </c>
      <c r="B171" s="1557" t="s">
        <v>343</v>
      </c>
      <c r="C171" s="1595" t="s">
        <v>251</v>
      </c>
      <c r="D171" s="1484">
        <v>4500131244</v>
      </c>
      <c r="E171" s="1834" t="s">
        <v>886</v>
      </c>
      <c r="F171" s="1637" t="s">
        <v>887</v>
      </c>
      <c r="G171" s="1547" t="s">
        <v>346</v>
      </c>
      <c r="H171" s="1488" t="s">
        <v>79</v>
      </c>
      <c r="I171" s="1506">
        <v>2304</v>
      </c>
      <c r="J171" s="1487">
        <v>0</v>
      </c>
      <c r="K171" s="1487">
        <v>1152</v>
      </c>
      <c r="L171" s="1489">
        <f t="shared" si="87"/>
        <v>2</v>
      </c>
      <c r="M171" s="1490">
        <v>45457</v>
      </c>
      <c r="N171" s="1542">
        <v>45465</v>
      </c>
      <c r="O171" s="1536" t="s">
        <v>858</v>
      </c>
      <c r="P171" s="1325" t="s">
        <v>80</v>
      </c>
      <c r="Q171" s="1325" t="s">
        <v>637</v>
      </c>
      <c r="R171" s="1325" t="s">
        <v>651</v>
      </c>
      <c r="S171" s="1325" t="s">
        <v>136</v>
      </c>
      <c r="T171" s="1492" t="s">
        <v>817</v>
      </c>
      <c r="U171" s="1575" t="s">
        <v>652</v>
      </c>
      <c r="V171" s="1605" t="s">
        <v>370</v>
      </c>
      <c r="W171" s="1495">
        <v>1749.5232</v>
      </c>
      <c r="X171" s="1496">
        <f t="shared" si="118"/>
        <v>3499.0464</v>
      </c>
      <c r="Y171" s="1489" t="s">
        <v>885</v>
      </c>
      <c r="Z171" s="1532" t="s">
        <v>346</v>
      </c>
      <c r="AA171" s="1487" t="s">
        <v>108</v>
      </c>
      <c r="AB171" s="1497" t="s">
        <v>44</v>
      </c>
      <c r="AC171" s="1493">
        <f>24+2280</f>
        <v>2304</v>
      </c>
      <c r="AD171" s="1498">
        <f t="shared" si="91"/>
        <v>0</v>
      </c>
      <c r="AE171" s="1498" t="s">
        <v>141</v>
      </c>
      <c r="AF171" s="1498"/>
      <c r="AG171" s="1498"/>
      <c r="AH171" s="1498">
        <f t="shared" si="116"/>
        <v>2304</v>
      </c>
      <c r="AI171" s="1498"/>
      <c r="AJ171" s="1499">
        <f t="shared" si="117"/>
        <v>2304</v>
      </c>
      <c r="AK171" s="1489"/>
      <c r="AL171" s="1500"/>
      <c r="AM171" s="1500"/>
      <c r="AN171" s="1500"/>
      <c r="AO171" s="1500"/>
      <c r="AP171" s="1500"/>
      <c r="AQ171" s="1500"/>
      <c r="AR171" s="1500"/>
      <c r="AS171" s="1502"/>
      <c r="AT171" s="1502"/>
      <c r="AU171" s="1502"/>
      <c r="AV171" s="1502">
        <f>I171</f>
        <v>2304</v>
      </c>
      <c r="AW171" s="1502"/>
      <c r="AX171" s="1502"/>
      <c r="AY171" s="1502">
        <f>I171/12</f>
        <v>192</v>
      </c>
      <c r="AZ171" s="1502"/>
      <c r="BA171" s="1503"/>
      <c r="BB171" s="1503"/>
      <c r="BC171" s="1503"/>
      <c r="BD171" s="1503"/>
      <c r="BE171" s="1503"/>
      <c r="BF171" s="1503"/>
      <c r="BG171" s="1503"/>
      <c r="BH171" s="1503"/>
      <c r="BI171" s="1503"/>
      <c r="BJ171" s="1503"/>
      <c r="BK171" s="1503"/>
      <c r="BL171" s="1503"/>
      <c r="BM171" s="1503"/>
      <c r="BN171" s="1503"/>
      <c r="BO171" s="1503"/>
      <c r="BP171" s="1503"/>
      <c r="BQ171" s="1503"/>
      <c r="BR171" s="1503"/>
      <c r="BS171" s="1503"/>
      <c r="BT171" s="1503"/>
      <c r="BU171" s="309" t="s">
        <v>819</v>
      </c>
      <c r="BW171" s="309">
        <v>0</v>
      </c>
    </row>
    <row r="172" s="309" customFormat="1" ht="36" hidden="1" customHeight="1" spans="1:81">
      <c r="A172" s="1482">
        <v>45383</v>
      </c>
      <c r="B172" s="1483" t="s">
        <v>273</v>
      </c>
      <c r="C172" s="1483" t="s">
        <v>182</v>
      </c>
      <c r="D172" s="1554">
        <v>4500125764</v>
      </c>
      <c r="E172" s="1545" t="s">
        <v>888</v>
      </c>
      <c r="F172" s="1555" t="s">
        <v>889</v>
      </c>
      <c r="G172" s="1487" t="s">
        <v>89</v>
      </c>
      <c r="H172" s="1488" t="s">
        <v>79</v>
      </c>
      <c r="I172" s="1506">
        <v>624</v>
      </c>
      <c r="J172" s="1487">
        <v>0</v>
      </c>
      <c r="K172" s="1487">
        <v>24</v>
      </c>
      <c r="L172" s="1489">
        <f t="shared" si="87"/>
        <v>26</v>
      </c>
      <c r="M172" s="1490">
        <v>45450</v>
      </c>
      <c r="N172" s="1542">
        <v>45467</v>
      </c>
      <c r="O172" s="1325"/>
      <c r="P172" s="1325" t="s">
        <v>80</v>
      </c>
      <c r="Q172" s="1325" t="s">
        <v>890</v>
      </c>
      <c r="R172" s="1325" t="s">
        <v>783</v>
      </c>
      <c r="S172" s="1325" t="s">
        <v>136</v>
      </c>
      <c r="T172" s="1492" t="s">
        <v>831</v>
      </c>
      <c r="U172" s="1493" t="s">
        <v>891</v>
      </c>
      <c r="V172" s="1494" t="s">
        <v>271</v>
      </c>
      <c r="W172" s="1495">
        <v>1.18</v>
      </c>
      <c r="X172" s="1496">
        <f t="shared" si="118"/>
        <v>30.68</v>
      </c>
      <c r="Y172" s="1489" t="s">
        <v>892</v>
      </c>
      <c r="Z172" s="1532" t="s">
        <v>89</v>
      </c>
      <c r="AA172" s="1487" t="s">
        <v>108</v>
      </c>
      <c r="AB172" s="1497" t="s">
        <v>44</v>
      </c>
      <c r="AC172" s="1552">
        <v>624</v>
      </c>
      <c r="AD172" s="1498">
        <f t="shared" si="91"/>
        <v>0</v>
      </c>
      <c r="AE172" s="1498" t="s">
        <v>157</v>
      </c>
      <c r="AF172" s="1498"/>
      <c r="AG172" s="1498"/>
      <c r="AH172" s="1498">
        <f t="shared" si="116"/>
        <v>624</v>
      </c>
      <c r="AI172" s="1498"/>
      <c r="AJ172" s="1499">
        <f t="shared" si="117"/>
        <v>624</v>
      </c>
      <c r="AK172" s="1489"/>
      <c r="AL172" s="1500"/>
      <c r="AM172" s="1500"/>
      <c r="AN172" s="1500"/>
      <c r="AO172" s="1500"/>
      <c r="AP172" s="1501"/>
      <c r="AQ172" s="1501"/>
      <c r="AR172" s="1501"/>
      <c r="AS172" s="1502">
        <f t="shared" ref="AS172:AS180" si="119">I172</f>
        <v>624</v>
      </c>
      <c r="AT172" s="1502"/>
      <c r="AU172" s="1502"/>
      <c r="AV172" s="1502"/>
      <c r="AW172" s="1502"/>
      <c r="AX172" s="1502"/>
      <c r="AY172" s="1502"/>
      <c r="AZ172" s="1502"/>
      <c r="BA172" s="1503"/>
      <c r="BB172" s="1503"/>
      <c r="BC172" s="1503"/>
      <c r="BD172" s="1503"/>
      <c r="BE172" s="1503"/>
      <c r="BF172" s="1503"/>
      <c r="BG172" s="1503"/>
      <c r="BH172" s="1503"/>
      <c r="BI172" s="1503"/>
      <c r="BJ172" s="1503"/>
      <c r="BK172" s="1503"/>
      <c r="BL172" s="1503"/>
      <c r="BM172" s="1503"/>
      <c r="BN172" s="1503"/>
      <c r="BO172" s="1503"/>
      <c r="BP172" s="1503"/>
      <c r="BQ172" s="1503"/>
      <c r="BR172" s="1503"/>
      <c r="BS172" s="1503"/>
      <c r="BT172" s="1503"/>
    </row>
    <row r="173" s="309" customFormat="1" ht="36" hidden="1" customHeight="1" spans="1:81">
      <c r="A173" s="1482">
        <v>45383</v>
      </c>
      <c r="B173" s="1483" t="s">
        <v>264</v>
      </c>
      <c r="C173" s="1483" t="s">
        <v>149</v>
      </c>
      <c r="D173" s="1554">
        <v>4500125828</v>
      </c>
      <c r="E173" s="1545" t="s">
        <v>828</v>
      </c>
      <c r="F173" s="1555" t="s">
        <v>893</v>
      </c>
      <c r="G173" s="1487" t="s">
        <v>309</v>
      </c>
      <c r="H173" s="1488" t="s">
        <v>310</v>
      </c>
      <c r="I173" s="1506">
        <v>516</v>
      </c>
      <c r="J173" s="1487">
        <v>0</v>
      </c>
      <c r="K173" s="1487">
        <v>12</v>
      </c>
      <c r="L173" s="1489">
        <f t="shared" si="87"/>
        <v>43</v>
      </c>
      <c r="M173" s="1490">
        <v>45450</v>
      </c>
      <c r="N173" s="1542">
        <v>45467</v>
      </c>
      <c r="O173" s="1325"/>
      <c r="P173" s="1325" t="s">
        <v>80</v>
      </c>
      <c r="Q173" s="1325" t="s">
        <v>830</v>
      </c>
      <c r="R173" s="1325" t="s">
        <v>783</v>
      </c>
      <c r="S173" s="1325" t="s">
        <v>136</v>
      </c>
      <c r="T173" s="1492" t="s">
        <v>831</v>
      </c>
      <c r="U173" s="1493" t="s">
        <v>894</v>
      </c>
      <c r="V173" s="1494" t="s">
        <v>271</v>
      </c>
      <c r="W173" s="1495">
        <v>3</v>
      </c>
      <c r="X173" s="1496">
        <f t="shared" si="118"/>
        <v>129</v>
      </c>
      <c r="Y173" s="1489" t="s">
        <v>833</v>
      </c>
      <c r="Z173" s="1532" t="s">
        <v>313</v>
      </c>
      <c r="AA173" s="1487" t="s">
        <v>108</v>
      </c>
      <c r="AB173" s="1497" t="s">
        <v>44</v>
      </c>
      <c r="AC173" s="1552">
        <v>516</v>
      </c>
      <c r="AD173" s="1498">
        <f t="shared" si="91"/>
        <v>0</v>
      </c>
      <c r="AE173" s="1498" t="s">
        <v>157</v>
      </c>
      <c r="AF173" s="1498"/>
      <c r="AG173" s="1498"/>
      <c r="AH173" s="1498">
        <f>I173*2</f>
        <v>1032</v>
      </c>
      <c r="AI173" s="1498"/>
      <c r="AJ173" s="1499">
        <f>I173*2</f>
        <v>1032</v>
      </c>
      <c r="AK173" s="1489"/>
      <c r="AL173" s="1500"/>
      <c r="AM173" s="1500"/>
      <c r="AN173" s="1500"/>
      <c r="AO173" s="1500"/>
      <c r="AP173" s="1501"/>
      <c r="AQ173" s="1501"/>
      <c r="AR173" s="1501"/>
      <c r="AS173" s="1502">
        <f>I173*2</f>
        <v>1032</v>
      </c>
      <c r="AT173" s="1502"/>
      <c r="AU173" s="1502"/>
      <c r="AV173" s="1502"/>
      <c r="AW173" s="1502"/>
      <c r="AX173" s="1502"/>
      <c r="AY173" s="1502"/>
      <c r="AZ173" s="1502"/>
      <c r="BA173" s="1503"/>
      <c r="BB173" s="1503"/>
      <c r="BC173" s="1503"/>
      <c r="BD173" s="1503"/>
      <c r="BE173" s="1503"/>
      <c r="BF173" s="1503"/>
      <c r="BG173" s="1503"/>
      <c r="BH173" s="1503"/>
      <c r="BI173" s="1503"/>
      <c r="BJ173" s="1503"/>
      <c r="BK173" s="1503"/>
      <c r="BL173" s="1503"/>
      <c r="BM173" s="1503"/>
      <c r="BN173" s="1503"/>
      <c r="BO173" s="1503"/>
      <c r="BP173" s="1503"/>
      <c r="BQ173" s="1503"/>
      <c r="BR173" s="1503">
        <f>I173</f>
        <v>516</v>
      </c>
      <c r="BS173" s="1503">
        <f>I173</f>
        <v>516</v>
      </c>
      <c r="BT173" s="1503">
        <f>I173</f>
        <v>516</v>
      </c>
      <c r="BV173" s="1544" t="s">
        <v>314</v>
      </c>
    </row>
    <row r="174" s="309" customFormat="1" ht="36" hidden="1" customHeight="1" spans="1:81">
      <c r="A174" s="1482">
        <v>45383</v>
      </c>
      <c r="B174" s="1483" t="s">
        <v>264</v>
      </c>
      <c r="C174" s="1483" t="s">
        <v>149</v>
      </c>
      <c r="D174" s="1554">
        <v>4500125828</v>
      </c>
      <c r="E174" s="1545" t="s">
        <v>895</v>
      </c>
      <c r="F174" s="1555" t="s">
        <v>896</v>
      </c>
      <c r="G174" s="1487" t="s">
        <v>309</v>
      </c>
      <c r="H174" s="1488" t="s">
        <v>310</v>
      </c>
      <c r="I174" s="1506">
        <v>948</v>
      </c>
      <c r="J174" s="1487">
        <v>0</v>
      </c>
      <c r="K174" s="1487">
        <v>12</v>
      </c>
      <c r="L174" s="1489">
        <f t="shared" si="87"/>
        <v>79</v>
      </c>
      <c r="M174" s="1490">
        <v>45450</v>
      </c>
      <c r="N174" s="1542">
        <v>45467</v>
      </c>
      <c r="O174" s="1325"/>
      <c r="P174" s="1325" t="s">
        <v>80</v>
      </c>
      <c r="Q174" s="1325"/>
      <c r="R174" s="1325" t="s">
        <v>783</v>
      </c>
      <c r="S174" s="1325" t="s">
        <v>136</v>
      </c>
      <c r="T174" s="1492" t="s">
        <v>831</v>
      </c>
      <c r="U174" s="1493" t="s">
        <v>894</v>
      </c>
      <c r="V174" s="1494" t="s">
        <v>271</v>
      </c>
      <c r="W174" s="1495">
        <v>3</v>
      </c>
      <c r="X174" s="1496">
        <f t="shared" si="118"/>
        <v>237</v>
      </c>
      <c r="Y174" s="1489" t="s">
        <v>833</v>
      </c>
      <c r="Z174" s="1532" t="s">
        <v>313</v>
      </c>
      <c r="AA174" s="1487" t="s">
        <v>108</v>
      </c>
      <c r="AB174" s="1497" t="s">
        <v>44</v>
      </c>
      <c r="AC174" s="1552">
        <v>948</v>
      </c>
      <c r="AD174" s="1498">
        <f t="shared" si="91"/>
        <v>0</v>
      </c>
      <c r="AE174" s="1498" t="s">
        <v>157</v>
      </c>
      <c r="AF174" s="1498"/>
      <c r="AG174" s="1498"/>
      <c r="AH174" s="1498">
        <f>I174*2</f>
        <v>1896</v>
      </c>
      <c r="AI174" s="1498"/>
      <c r="AJ174" s="1499">
        <f>I174*2</f>
        <v>1896</v>
      </c>
      <c r="AK174" s="1489"/>
      <c r="AL174" s="1500"/>
      <c r="AM174" s="1500"/>
      <c r="AN174" s="1500"/>
      <c r="AO174" s="1500"/>
      <c r="AP174" s="1501"/>
      <c r="AQ174" s="1501"/>
      <c r="AR174" s="1501"/>
      <c r="AS174" s="1502">
        <f>I174*2</f>
        <v>1896</v>
      </c>
      <c r="AT174" s="1502"/>
      <c r="AU174" s="1502"/>
      <c r="AV174" s="1502"/>
      <c r="AW174" s="1502"/>
      <c r="AX174" s="1502"/>
      <c r="AY174" s="1502"/>
      <c r="AZ174" s="1502"/>
      <c r="BA174" s="1503"/>
      <c r="BB174" s="1503"/>
      <c r="BC174" s="1503"/>
      <c r="BD174" s="1503"/>
      <c r="BE174" s="1503"/>
      <c r="BF174" s="1503"/>
      <c r="BG174" s="1503"/>
      <c r="BH174" s="1503"/>
      <c r="BI174" s="1503"/>
      <c r="BJ174" s="1503"/>
      <c r="BK174" s="1503"/>
      <c r="BL174" s="1503"/>
      <c r="BM174" s="1503"/>
      <c r="BN174" s="1503"/>
      <c r="BO174" s="1503"/>
      <c r="BP174" s="1503"/>
      <c r="BQ174" s="1503"/>
      <c r="BR174" s="1503">
        <f>I174</f>
        <v>948</v>
      </c>
      <c r="BS174" s="1503">
        <f>I174</f>
        <v>948</v>
      </c>
      <c r="BT174" s="1503">
        <f>I174</f>
        <v>948</v>
      </c>
      <c r="BV174" s="1544" t="s">
        <v>314</v>
      </c>
    </row>
    <row r="175" s="309" customFormat="1" ht="36" hidden="1" customHeight="1" spans="1:81">
      <c r="A175" s="1482">
        <v>45369</v>
      </c>
      <c r="B175" s="1483" t="s">
        <v>236</v>
      </c>
      <c r="C175" s="1546" t="s">
        <v>237</v>
      </c>
      <c r="D175" s="1554">
        <v>4500127148</v>
      </c>
      <c r="E175" s="1545">
        <v>2300875200</v>
      </c>
      <c r="F175" s="1555" t="s">
        <v>897</v>
      </c>
      <c r="G175" s="1487" t="s">
        <v>239</v>
      </c>
      <c r="H175" s="1488" t="s">
        <v>79</v>
      </c>
      <c r="I175" s="1506">
        <v>4150</v>
      </c>
      <c r="J175" s="1487">
        <v>0</v>
      </c>
      <c r="K175" s="1487">
        <v>25</v>
      </c>
      <c r="L175" s="1489">
        <f t="shared" si="87"/>
        <v>166</v>
      </c>
      <c r="M175" s="1490">
        <v>45455</v>
      </c>
      <c r="N175" s="1542">
        <v>45467</v>
      </c>
      <c r="O175" s="1325" t="s">
        <v>858</v>
      </c>
      <c r="P175" s="1325" t="s">
        <v>80</v>
      </c>
      <c r="Q175" s="1325" t="s">
        <v>898</v>
      </c>
      <c r="R175" s="1325">
        <v>45408</v>
      </c>
      <c r="S175" s="1325" t="s">
        <v>82</v>
      </c>
      <c r="T175" s="1492" t="s">
        <v>82</v>
      </c>
      <c r="U175" s="1493" t="s">
        <v>899</v>
      </c>
      <c r="V175" s="1494" t="s">
        <v>243</v>
      </c>
      <c r="W175" s="1495">
        <v>1.59</v>
      </c>
      <c r="X175" s="1496">
        <f t="shared" ref="X175:X179" si="120">W175*I175</f>
        <v>6598.5</v>
      </c>
      <c r="Y175" s="1489" t="s">
        <v>900</v>
      </c>
      <c r="Z175" s="1532" t="s">
        <v>245</v>
      </c>
      <c r="AA175" s="1487" t="s">
        <v>108</v>
      </c>
      <c r="AB175" s="1497" t="s">
        <v>44</v>
      </c>
      <c r="AC175" s="1493">
        <f>50+4100</f>
        <v>4150</v>
      </c>
      <c r="AD175" s="1498">
        <f t="shared" si="91"/>
        <v>0</v>
      </c>
      <c r="AE175" s="1498" t="s">
        <v>82</v>
      </c>
      <c r="AF175" s="1498" t="s">
        <v>246</v>
      </c>
      <c r="AG175" s="1498" t="s">
        <v>93</v>
      </c>
      <c r="AH175" s="1498">
        <f t="shared" ref="AH175:AH180" si="121">I175</f>
        <v>4150</v>
      </c>
      <c r="AI175" s="1498"/>
      <c r="AJ175" s="1499"/>
      <c r="AK175" s="1489"/>
      <c r="AL175" s="1500"/>
      <c r="AM175" s="1500"/>
      <c r="AN175" s="1500"/>
      <c r="AO175" s="1500"/>
      <c r="AP175" s="1500">
        <f>I175</f>
        <v>4150</v>
      </c>
      <c r="AQ175" s="1500"/>
      <c r="AR175" s="1500"/>
      <c r="AS175" s="1502">
        <f t="shared" si="119"/>
        <v>4150</v>
      </c>
      <c r="AT175" s="1502"/>
      <c r="AU175" s="1502"/>
      <c r="AV175" s="1502"/>
      <c r="AW175" s="1502"/>
      <c r="AX175" s="1502"/>
      <c r="AY175" s="1502"/>
      <c r="AZ175" s="1502"/>
      <c r="BA175" s="1503"/>
      <c r="BB175" s="1503"/>
      <c r="BC175" s="1503"/>
      <c r="BD175" s="1503"/>
      <c r="BE175" s="1503"/>
      <c r="BF175" s="1503"/>
      <c r="BG175" s="1503"/>
      <c r="BH175" s="1503">
        <f t="shared" ref="BH175:BH178" si="122">I175/25</f>
        <v>166</v>
      </c>
      <c r="BI175" s="1503"/>
      <c r="BJ175" s="1503"/>
      <c r="BK175" s="1503"/>
      <c r="BL175" s="1503"/>
      <c r="BM175" s="1503"/>
      <c r="BN175" s="1503"/>
      <c r="BO175" s="1503"/>
      <c r="BP175" s="1503"/>
      <c r="BQ175" s="1503"/>
      <c r="BR175" s="1503"/>
      <c r="BS175" s="1503"/>
      <c r="BT175" s="1503"/>
    </row>
    <row r="176" s="309" customFormat="1" ht="36" hidden="1" customHeight="1" spans="1:81">
      <c r="A176" s="1574">
        <v>45399</v>
      </c>
      <c r="B176" s="1575" t="s">
        <v>901</v>
      </c>
      <c r="C176" s="1576" t="s">
        <v>902</v>
      </c>
      <c r="D176" s="1577">
        <v>4500130299</v>
      </c>
      <c r="E176" s="1638"/>
      <c r="F176" s="1835" t="s">
        <v>903</v>
      </c>
      <c r="G176" s="1487" t="s">
        <v>78</v>
      </c>
      <c r="H176" s="1488" t="s">
        <v>111</v>
      </c>
      <c r="I176" s="1561">
        <v>3000</v>
      </c>
      <c r="J176" s="1487">
        <v>0</v>
      </c>
      <c r="K176" s="1487">
        <v>50</v>
      </c>
      <c r="L176" s="1489">
        <f t="shared" si="87"/>
        <v>60</v>
      </c>
      <c r="M176" s="1490">
        <v>45456</v>
      </c>
      <c r="N176" s="1542">
        <v>45467</v>
      </c>
      <c r="O176" s="1625" t="s">
        <v>904</v>
      </c>
      <c r="P176" s="1325" t="s">
        <v>80</v>
      </c>
      <c r="Q176" s="309" t="s">
        <v>905</v>
      </c>
      <c r="R176" s="1562">
        <v>45423</v>
      </c>
      <c r="S176" s="1563" t="s">
        <v>136</v>
      </c>
      <c r="T176" s="1564" t="s">
        <v>906</v>
      </c>
      <c r="U176" s="1493" t="s">
        <v>907</v>
      </c>
      <c r="V176" s="1605" t="s">
        <v>908</v>
      </c>
      <c r="W176" s="1495">
        <v>1.54</v>
      </c>
      <c r="X176" s="1496">
        <f t="shared" si="120"/>
        <v>4620</v>
      </c>
      <c r="Y176" s="1489" t="s">
        <v>909</v>
      </c>
      <c r="Z176" s="1532" t="s">
        <v>156</v>
      </c>
      <c r="AA176" s="1487" t="s">
        <v>108</v>
      </c>
      <c r="AB176" s="1497" t="s">
        <v>44</v>
      </c>
      <c r="AC176" s="1493">
        <v>3000</v>
      </c>
      <c r="AD176" s="1498">
        <f t="shared" si="91"/>
        <v>0</v>
      </c>
      <c r="AE176" s="1498" t="s">
        <v>157</v>
      </c>
      <c r="AF176" s="1498"/>
      <c r="AG176" s="1498"/>
      <c r="AH176" s="1498">
        <f t="shared" si="121"/>
        <v>3000</v>
      </c>
      <c r="AI176" s="1498"/>
      <c r="AJ176" s="1499"/>
      <c r="AK176" s="1489">
        <f t="shared" ref="AK176:AK180" si="123">I176</f>
        <v>3000</v>
      </c>
      <c r="AL176" s="1500"/>
      <c r="AM176" s="1500"/>
      <c r="AN176" s="1500"/>
      <c r="AO176" s="1500"/>
      <c r="AP176" s="1500"/>
      <c r="AQ176" s="1500"/>
      <c r="AR176" s="1500"/>
      <c r="AS176" s="1502">
        <f t="shared" si="119"/>
        <v>3000</v>
      </c>
      <c r="AT176" s="1502"/>
      <c r="AU176" s="1502"/>
      <c r="AV176" s="1502"/>
      <c r="AW176" s="1502"/>
      <c r="AX176" s="1502"/>
      <c r="AY176" s="1502"/>
      <c r="AZ176" s="1502"/>
      <c r="BA176" s="1503"/>
      <c r="BB176" s="1503"/>
      <c r="BC176" s="1503"/>
      <c r="BD176" s="1503"/>
      <c r="BE176" s="1503"/>
      <c r="BF176" s="1503"/>
      <c r="BG176" s="1503"/>
      <c r="BH176" s="1503">
        <f t="shared" si="122"/>
        <v>120</v>
      </c>
      <c r="BI176" s="1503"/>
      <c r="BJ176" s="1503"/>
      <c r="BK176" s="1503"/>
      <c r="BL176" s="1503"/>
      <c r="BM176" s="1503"/>
      <c r="BN176" s="1503"/>
      <c r="BO176" s="1503"/>
      <c r="BP176" s="1503"/>
      <c r="BQ176" s="1503"/>
      <c r="BR176" s="1503"/>
      <c r="BS176" s="1503"/>
      <c r="BT176" s="1503"/>
    </row>
    <row r="177" s="309" customFormat="1" ht="36" hidden="1" customHeight="1" spans="1:81">
      <c r="A177" s="1607">
        <v>45406</v>
      </c>
      <c r="B177" s="1559" t="s">
        <v>910</v>
      </c>
      <c r="C177" s="1621" t="s">
        <v>251</v>
      </c>
      <c r="D177" s="1622">
        <v>4500131218</v>
      </c>
      <c r="E177" s="1640" t="s">
        <v>911</v>
      </c>
      <c r="F177" s="1622" t="s">
        <v>912</v>
      </c>
      <c r="G177" s="1547" t="s">
        <v>134</v>
      </c>
      <c r="H177" s="1488" t="s">
        <v>135</v>
      </c>
      <c r="I177" s="1506">
        <v>2353</v>
      </c>
      <c r="J177" s="1487">
        <v>0</v>
      </c>
      <c r="K177" s="1487">
        <v>13</v>
      </c>
      <c r="L177" s="1489">
        <f t="shared" si="87"/>
        <v>181</v>
      </c>
      <c r="M177" s="1490">
        <v>45460</v>
      </c>
      <c r="N177" s="1542">
        <v>45467</v>
      </c>
      <c r="O177" s="1325" t="s">
        <v>709</v>
      </c>
      <c r="P177" s="1325" t="s">
        <v>80</v>
      </c>
      <c r="Q177" s="1325"/>
      <c r="R177" s="1325">
        <v>45407</v>
      </c>
      <c r="S177" s="1325" t="s">
        <v>82</v>
      </c>
      <c r="T177" s="1492" t="s">
        <v>82</v>
      </c>
      <c r="U177" s="1493" t="s">
        <v>913</v>
      </c>
      <c r="V177" s="1494" t="s">
        <v>587</v>
      </c>
      <c r="W177" s="1495">
        <v>1.65</v>
      </c>
      <c r="X177" s="1496">
        <f t="shared" si="120"/>
        <v>3882.45</v>
      </c>
      <c r="Y177" s="1489" t="s">
        <v>914</v>
      </c>
      <c r="Z177" s="1532" t="s">
        <v>134</v>
      </c>
      <c r="AA177" s="1487" t="s">
        <v>108</v>
      </c>
      <c r="AB177" s="1497" t="s">
        <v>44</v>
      </c>
      <c r="AC177" s="1552">
        <v>2353</v>
      </c>
      <c r="AD177" s="1498">
        <f t="shared" si="91"/>
        <v>0</v>
      </c>
      <c r="AE177" s="1498" t="s">
        <v>82</v>
      </c>
      <c r="AF177" s="1498"/>
      <c r="AG177" s="1498"/>
      <c r="AH177" s="1498">
        <f t="shared" si="121"/>
        <v>2353</v>
      </c>
      <c r="AI177" s="1498"/>
      <c r="AJ177" s="1499">
        <f>I177</f>
        <v>2353</v>
      </c>
      <c r="AK177" s="1489"/>
      <c r="AL177" s="1500"/>
      <c r="AM177" s="1500"/>
      <c r="AN177" s="1500"/>
      <c r="AO177" s="1500"/>
      <c r="AP177" s="1500"/>
      <c r="AQ177" s="1500"/>
      <c r="AR177" s="1500"/>
      <c r="AS177" s="1502">
        <f t="shared" si="119"/>
        <v>2353</v>
      </c>
      <c r="AT177" s="1502"/>
      <c r="AU177" s="1502"/>
      <c r="AV177" s="1502"/>
      <c r="AW177" s="1502"/>
      <c r="AX177" s="1502"/>
      <c r="AY177" s="1502"/>
      <c r="AZ177" s="1502"/>
      <c r="BA177" s="1503"/>
      <c r="BB177" s="1503"/>
      <c r="BC177" s="1503">
        <f>I177/13</f>
        <v>181</v>
      </c>
      <c r="BD177" s="1503"/>
      <c r="BE177" s="1503"/>
      <c r="BF177" s="1503"/>
      <c r="BG177" s="1503"/>
      <c r="BH177" s="1503"/>
      <c r="BI177" s="1503"/>
      <c r="BJ177" s="1503"/>
      <c r="BK177" s="1503"/>
      <c r="BL177" s="1503"/>
      <c r="BM177" s="1503"/>
      <c r="BN177" s="1503"/>
      <c r="BO177" s="1503"/>
      <c r="BP177" s="1503"/>
      <c r="BQ177" s="1503"/>
      <c r="BR177" s="1503"/>
      <c r="BS177" s="1503"/>
      <c r="BT177" s="1503"/>
    </row>
    <row r="178" s="309" customFormat="1" ht="36" hidden="1" customHeight="1" spans="1:81">
      <c r="A178" s="1556">
        <v>45408</v>
      </c>
      <c r="B178" s="1641" t="s">
        <v>915</v>
      </c>
      <c r="C178" s="1642" t="s">
        <v>419</v>
      </c>
      <c r="D178" s="1484">
        <v>4500131541</v>
      </c>
      <c r="E178" s="1559" t="s">
        <v>916</v>
      </c>
      <c r="F178" s="1484" t="s">
        <v>917</v>
      </c>
      <c r="G178" s="1547" t="s">
        <v>239</v>
      </c>
      <c r="H178" s="1488" t="s">
        <v>79</v>
      </c>
      <c r="I178" s="1506">
        <v>600</v>
      </c>
      <c r="J178" s="1487">
        <v>0</v>
      </c>
      <c r="K178" s="1487">
        <v>25</v>
      </c>
      <c r="L178" s="1489">
        <f t="shared" si="87"/>
        <v>24</v>
      </c>
      <c r="M178" s="1490">
        <v>45460</v>
      </c>
      <c r="N178" s="1542">
        <v>45467</v>
      </c>
      <c r="O178" s="1325" t="s">
        <v>918</v>
      </c>
      <c r="P178" s="1325" t="s">
        <v>803</v>
      </c>
      <c r="Q178" s="1325" t="s">
        <v>919</v>
      </c>
      <c r="R178" s="1325">
        <v>45408</v>
      </c>
      <c r="S178" s="1325" t="s">
        <v>82</v>
      </c>
      <c r="T178" s="1492" t="s">
        <v>920</v>
      </c>
      <c r="U178" s="1643" t="s">
        <v>921</v>
      </c>
      <c r="V178" s="1631" t="s">
        <v>425</v>
      </c>
      <c r="W178" s="1495">
        <v>1.55</v>
      </c>
      <c r="X178" s="1496">
        <f t="shared" si="120"/>
        <v>930</v>
      </c>
      <c r="Y178" s="1489" t="s">
        <v>922</v>
      </c>
      <c r="Z178" s="1532" t="s">
        <v>239</v>
      </c>
      <c r="AA178" s="1487" t="s">
        <v>108</v>
      </c>
      <c r="AB178" s="1497" t="s">
        <v>44</v>
      </c>
      <c r="AC178" s="1552">
        <v>600</v>
      </c>
      <c r="AD178" s="1498">
        <f t="shared" si="91"/>
        <v>0</v>
      </c>
      <c r="AE178" s="1498" t="s">
        <v>157</v>
      </c>
      <c r="AF178" s="1498"/>
      <c r="AG178" s="1498"/>
      <c r="AH178" s="1498">
        <f t="shared" si="121"/>
        <v>600</v>
      </c>
      <c r="AI178" s="1498"/>
      <c r="AK178" s="1644">
        <f t="shared" si="123"/>
        <v>600</v>
      </c>
      <c r="AL178" s="1645"/>
      <c r="AM178" s="1645"/>
      <c r="AN178" s="1645"/>
      <c r="AO178" s="1645"/>
      <c r="AP178" s="1500"/>
      <c r="AQ178" s="1500"/>
      <c r="AR178" s="1500"/>
      <c r="AS178" s="1502">
        <f t="shared" si="119"/>
        <v>600</v>
      </c>
      <c r="AT178" s="1502"/>
      <c r="AU178" s="1502"/>
      <c r="AV178" s="1502"/>
      <c r="AW178" s="1502"/>
      <c r="AX178" s="1502"/>
      <c r="AY178" s="1502"/>
      <c r="AZ178" s="1502"/>
      <c r="BA178" s="1503"/>
      <c r="BB178" s="1503"/>
      <c r="BC178" s="1503"/>
      <c r="BD178" s="1503"/>
      <c r="BE178" s="1503"/>
      <c r="BH178" s="1646">
        <f t="shared" si="122"/>
        <v>24</v>
      </c>
      <c r="BI178" s="1646"/>
      <c r="BJ178" s="1646"/>
      <c r="BK178" s="1503"/>
      <c r="BL178" s="1503"/>
      <c r="BM178" s="1503"/>
      <c r="BN178" s="1503"/>
      <c r="BO178" s="1503"/>
      <c r="BP178" s="1503"/>
      <c r="BQ178" s="1503"/>
      <c r="BR178" s="1503"/>
      <c r="BS178" s="1503"/>
      <c r="BT178" s="1503"/>
    </row>
    <row r="179" s="309" customFormat="1" ht="36" hidden="1" customHeight="1" spans="1:81">
      <c r="A179" s="1556">
        <v>45419</v>
      </c>
      <c r="B179" s="1641" t="s">
        <v>923</v>
      </c>
      <c r="C179" s="1595" t="s">
        <v>237</v>
      </c>
      <c r="D179" s="1484">
        <v>4500132627</v>
      </c>
      <c r="E179" s="1559" t="s">
        <v>924</v>
      </c>
      <c r="F179" s="1484" t="s">
        <v>925</v>
      </c>
      <c r="G179" s="1547" t="s">
        <v>134</v>
      </c>
      <c r="H179" s="1488" t="s">
        <v>135</v>
      </c>
      <c r="I179" s="1506">
        <v>1872</v>
      </c>
      <c r="J179" s="1487">
        <v>0</v>
      </c>
      <c r="K179" s="1487">
        <v>13</v>
      </c>
      <c r="L179" s="1489">
        <f t="shared" si="87"/>
        <v>144</v>
      </c>
      <c r="M179" s="1490">
        <v>45460</v>
      </c>
      <c r="N179" s="1542">
        <v>45467</v>
      </c>
      <c r="O179" s="1325"/>
      <c r="P179" s="1325" t="s">
        <v>80</v>
      </c>
      <c r="Q179" s="1325" t="s">
        <v>926</v>
      </c>
      <c r="R179" s="1325">
        <v>45433</v>
      </c>
      <c r="S179" s="1325" t="s">
        <v>82</v>
      </c>
      <c r="T179" s="1492" t="s">
        <v>927</v>
      </c>
      <c r="U179" s="1575" t="s">
        <v>928</v>
      </c>
      <c r="V179" s="1494" t="s">
        <v>929</v>
      </c>
      <c r="W179" s="1495">
        <v>1.55</v>
      </c>
      <c r="X179" s="1496">
        <f t="shared" si="120"/>
        <v>2901.6</v>
      </c>
      <c r="Y179" s="1489" t="s">
        <v>930</v>
      </c>
      <c r="Z179" s="1532" t="s">
        <v>190</v>
      </c>
      <c r="AA179" s="1487" t="s">
        <v>108</v>
      </c>
      <c r="AB179" s="1497" t="s">
        <v>44</v>
      </c>
      <c r="AC179" s="1493">
        <v>1872</v>
      </c>
      <c r="AD179" s="1498">
        <f t="shared" si="91"/>
        <v>0</v>
      </c>
      <c r="AE179" s="1498" t="s">
        <v>141</v>
      </c>
      <c r="AF179" s="1498"/>
      <c r="AG179" s="1498"/>
      <c r="AH179" s="1498">
        <f t="shared" si="121"/>
        <v>1872</v>
      </c>
      <c r="AI179" s="1498"/>
      <c r="AJ179" s="1499"/>
      <c r="AK179" s="1489">
        <f t="shared" si="123"/>
        <v>1872</v>
      </c>
      <c r="AL179" s="1500"/>
      <c r="AM179" s="1500"/>
      <c r="AN179" s="1500"/>
      <c r="AO179" s="1500"/>
      <c r="AP179" s="1500"/>
      <c r="AQ179" s="1500"/>
      <c r="AR179" s="1500"/>
      <c r="AS179" s="1502">
        <f t="shared" si="119"/>
        <v>1872</v>
      </c>
      <c r="AT179" s="1502"/>
      <c r="AU179" s="1502"/>
      <c r="AV179" s="1502"/>
      <c r="AW179" s="1502"/>
      <c r="AX179" s="1502"/>
      <c r="AY179" s="1502"/>
      <c r="AZ179" s="1502"/>
      <c r="BA179" s="1503"/>
      <c r="BB179" s="1503"/>
      <c r="BC179" s="1503"/>
      <c r="BD179" s="1503"/>
      <c r="BE179" s="1503">
        <f>I179/13</f>
        <v>144</v>
      </c>
      <c r="BF179" s="1503"/>
      <c r="BG179" s="1503"/>
      <c r="BH179" s="1503"/>
      <c r="BI179" s="1503"/>
      <c r="BJ179" s="1503"/>
      <c r="BK179" s="1503"/>
      <c r="BL179" s="1503"/>
      <c r="BM179" s="1503"/>
      <c r="BN179" s="1503"/>
      <c r="BO179" s="1503"/>
      <c r="BP179" s="1503"/>
      <c r="BQ179" s="1503"/>
      <c r="BR179" s="1503"/>
      <c r="BS179" s="1503"/>
      <c r="BT179" s="1503"/>
    </row>
    <row r="180" s="309" customFormat="1" ht="36" hidden="1" customHeight="1" spans="1:81">
      <c r="A180" s="1556">
        <v>45419</v>
      </c>
      <c r="B180" s="1641" t="s">
        <v>923</v>
      </c>
      <c r="C180" s="1595" t="s">
        <v>237</v>
      </c>
      <c r="D180" s="1484">
        <v>4500132627</v>
      </c>
      <c r="E180" s="1559" t="s">
        <v>924</v>
      </c>
      <c r="F180" s="1484" t="s">
        <v>931</v>
      </c>
      <c r="G180" s="1547" t="s">
        <v>470</v>
      </c>
      <c r="H180" s="1488" t="s">
        <v>114</v>
      </c>
      <c r="I180" s="1506">
        <v>2460</v>
      </c>
      <c r="J180" s="1487">
        <v>0</v>
      </c>
      <c r="K180" s="1487">
        <v>30</v>
      </c>
      <c r="L180" s="1489">
        <f t="shared" si="87"/>
        <v>82</v>
      </c>
      <c r="M180" s="1490">
        <v>45460</v>
      </c>
      <c r="N180" s="1542">
        <v>45467</v>
      </c>
      <c r="O180" s="1325"/>
      <c r="P180" s="1325" t="s">
        <v>80</v>
      </c>
      <c r="Q180" s="1325" t="s">
        <v>926</v>
      </c>
      <c r="R180" s="1325">
        <v>45433</v>
      </c>
      <c r="S180" s="1325" t="s">
        <v>82</v>
      </c>
      <c r="T180" s="1492" t="s">
        <v>927</v>
      </c>
      <c r="U180" s="1575" t="s">
        <v>932</v>
      </c>
      <c r="V180" s="1494" t="s">
        <v>929</v>
      </c>
      <c r="W180" s="1495">
        <v>56.598</v>
      </c>
      <c r="X180" s="1496">
        <f>W180*L180</f>
        <v>4641.036</v>
      </c>
      <c r="Y180" s="1489" t="s">
        <v>930</v>
      </c>
      <c r="Z180" s="1532" t="s">
        <v>263</v>
      </c>
      <c r="AA180" s="1487" t="s">
        <v>108</v>
      </c>
      <c r="AB180" s="1497" t="s">
        <v>44</v>
      </c>
      <c r="AC180" s="1493">
        <v>2460</v>
      </c>
      <c r="AD180" s="1498">
        <f t="shared" si="91"/>
        <v>0</v>
      </c>
      <c r="AE180" s="1498" t="s">
        <v>141</v>
      </c>
      <c r="AF180" s="1498"/>
      <c r="AG180" s="1498"/>
      <c r="AH180" s="1498">
        <f t="shared" si="121"/>
        <v>2460</v>
      </c>
      <c r="AI180" s="1498"/>
      <c r="AJ180" s="1499"/>
      <c r="AK180" s="1489">
        <f t="shared" si="123"/>
        <v>2460</v>
      </c>
      <c r="AL180" s="1500"/>
      <c r="AM180" s="1500"/>
      <c r="AN180" s="1500"/>
      <c r="AO180" s="1500"/>
      <c r="AP180" s="1500"/>
      <c r="AQ180" s="1500"/>
      <c r="AR180" s="1500"/>
      <c r="AS180" s="1502">
        <f t="shared" si="119"/>
        <v>2460</v>
      </c>
      <c r="AT180" s="1502"/>
      <c r="AU180" s="1502"/>
      <c r="AV180" s="1502"/>
      <c r="AW180" s="1502"/>
      <c r="AX180" s="1502"/>
      <c r="AY180" s="1502"/>
      <c r="AZ180" s="1502"/>
      <c r="BA180" s="1503"/>
      <c r="BB180" s="1503"/>
      <c r="BC180" s="1503"/>
      <c r="BD180" s="1503"/>
      <c r="BE180" s="1503"/>
      <c r="BF180" s="1503"/>
      <c r="BG180" s="1503"/>
      <c r="BH180" s="1503"/>
      <c r="BI180" s="1503"/>
      <c r="BJ180" s="1503"/>
      <c r="BK180" s="1503"/>
      <c r="BL180" s="1503"/>
      <c r="BM180" s="1503"/>
      <c r="BN180" s="1503">
        <f>I180/30</f>
        <v>82</v>
      </c>
      <c r="BO180" s="1503"/>
      <c r="BP180" s="1503"/>
      <c r="BQ180" s="1503"/>
      <c r="BR180" s="1503"/>
      <c r="BS180" s="1503"/>
      <c r="BT180" s="1503"/>
    </row>
    <row r="181" s="309" customFormat="1" ht="36" hidden="1" customHeight="1" spans="1:81">
      <c r="A181" s="1647">
        <v>45365</v>
      </c>
      <c r="B181" s="1546" t="s">
        <v>933</v>
      </c>
      <c r="C181" s="1488" t="s">
        <v>251</v>
      </c>
      <c r="D181" s="1648">
        <v>4500126844</v>
      </c>
      <c r="E181" s="1649" t="s">
        <v>934</v>
      </c>
      <c r="F181" s="1649" t="s">
        <v>935</v>
      </c>
      <c r="G181" s="1487" t="s">
        <v>936</v>
      </c>
      <c r="H181" s="1488" t="s">
        <v>937</v>
      </c>
      <c r="I181" s="1506">
        <v>804</v>
      </c>
      <c r="J181" s="1487">
        <v>0</v>
      </c>
      <c r="K181" s="1487">
        <v>12</v>
      </c>
      <c r="L181" s="1489">
        <f t="shared" si="87"/>
        <v>67</v>
      </c>
      <c r="M181" s="1490">
        <v>45461</v>
      </c>
      <c r="N181" s="1542">
        <v>45467</v>
      </c>
      <c r="O181" s="1325"/>
      <c r="P181" s="1325" t="s">
        <v>80</v>
      </c>
      <c r="Q181" s="1325" t="s">
        <v>637</v>
      </c>
      <c r="R181" s="1325">
        <v>45423</v>
      </c>
      <c r="S181" s="1325" t="s">
        <v>136</v>
      </c>
      <c r="T181" s="1492">
        <v>45423</v>
      </c>
      <c r="U181" s="1493" t="s">
        <v>938</v>
      </c>
      <c r="V181" s="1494" t="s">
        <v>812</v>
      </c>
      <c r="W181" s="1495">
        <v>4.1</v>
      </c>
      <c r="X181" s="1496">
        <f t="shared" ref="X181:X187" si="124">W181*I181</f>
        <v>3296.4</v>
      </c>
      <c r="Y181" s="1489" t="s">
        <v>939</v>
      </c>
      <c r="Z181" s="1532" t="s">
        <v>936</v>
      </c>
      <c r="AA181" s="1487" t="s">
        <v>108</v>
      </c>
      <c r="AB181" s="1497" t="s">
        <v>44</v>
      </c>
      <c r="AC181" s="1552">
        <v>804</v>
      </c>
      <c r="AD181" s="1498">
        <f t="shared" si="91"/>
        <v>0</v>
      </c>
      <c r="AE181" s="1498" t="s">
        <v>157</v>
      </c>
      <c r="AF181" s="1498"/>
      <c r="AG181" s="1498" t="s">
        <v>93</v>
      </c>
      <c r="AH181" s="1498">
        <f>I181*3</f>
        <v>2412</v>
      </c>
      <c r="AI181" s="1498"/>
      <c r="AJ181" s="1499">
        <f>I181*3</f>
        <v>2412</v>
      </c>
      <c r="AK181" s="1489"/>
      <c r="AL181" s="1500"/>
      <c r="AM181" s="1500"/>
      <c r="AN181" s="1500"/>
      <c r="AO181" s="1500"/>
      <c r="AP181" s="1501"/>
      <c r="AQ181" s="1501"/>
      <c r="AR181" s="1501"/>
      <c r="AS181" s="1502">
        <f>I181*3</f>
        <v>2412</v>
      </c>
      <c r="AT181" s="1502"/>
      <c r="AU181" s="1502"/>
      <c r="AV181" s="1502"/>
      <c r="AW181" s="1502"/>
      <c r="AX181" s="1502"/>
      <c r="AY181" s="1502"/>
      <c r="AZ181" s="1502"/>
      <c r="BA181" s="1503"/>
      <c r="BB181" s="1503"/>
      <c r="BC181" s="1503"/>
      <c r="BD181" s="1503"/>
      <c r="BE181" s="1503"/>
      <c r="BF181" s="1503"/>
      <c r="BG181" s="1503"/>
      <c r="BH181" s="1503"/>
      <c r="BI181" s="1503"/>
      <c r="BJ181" s="1503"/>
      <c r="BK181" s="1503"/>
      <c r="BL181" s="1503"/>
      <c r="BM181" s="1503"/>
      <c r="BN181" s="1503"/>
      <c r="BO181" s="1503"/>
      <c r="BP181" s="1503"/>
      <c r="BQ181" s="1503"/>
      <c r="BR181" s="1503"/>
      <c r="BS181" s="1503"/>
      <c r="BT181" s="1503"/>
    </row>
    <row r="182" s="309" customFormat="1" ht="36" hidden="1" customHeight="1" spans="1:81">
      <c r="A182" s="1647">
        <v>45425</v>
      </c>
      <c r="B182" s="1546" t="s">
        <v>131</v>
      </c>
      <c r="C182" s="1488" t="s">
        <v>132</v>
      </c>
      <c r="D182" s="1648">
        <v>4500133248</v>
      </c>
      <c r="E182" s="1649">
        <v>20061889</v>
      </c>
      <c r="F182" s="1649" t="s">
        <v>940</v>
      </c>
      <c r="G182" s="1487" t="s">
        <v>134</v>
      </c>
      <c r="H182" s="1488" t="s">
        <v>135</v>
      </c>
      <c r="I182" s="1506">
        <v>442</v>
      </c>
      <c r="J182" s="1487">
        <v>0</v>
      </c>
      <c r="K182" s="1487">
        <v>13</v>
      </c>
      <c r="L182" s="1489">
        <f t="shared" si="87"/>
        <v>34</v>
      </c>
      <c r="M182" s="1490">
        <v>45461</v>
      </c>
      <c r="N182" s="1542">
        <v>45467</v>
      </c>
      <c r="O182" s="1325"/>
      <c r="P182" s="1325" t="s">
        <v>80</v>
      </c>
      <c r="Q182" s="1325" t="s">
        <v>941</v>
      </c>
      <c r="R182" s="1325">
        <v>45423</v>
      </c>
      <c r="S182" s="1325" t="s">
        <v>136</v>
      </c>
      <c r="T182" s="1564" t="s">
        <v>942</v>
      </c>
      <c r="U182" s="1493" t="s">
        <v>746</v>
      </c>
      <c r="V182" s="1494" t="s">
        <v>603</v>
      </c>
      <c r="W182" s="1495">
        <v>1.65</v>
      </c>
      <c r="X182" s="1496">
        <f t="shared" si="124"/>
        <v>729.3</v>
      </c>
      <c r="Y182" s="1489" t="s">
        <v>943</v>
      </c>
      <c r="Z182" s="1532" t="s">
        <v>134</v>
      </c>
      <c r="AA182" s="1487" t="s">
        <v>108</v>
      </c>
      <c r="AB182" s="1497" t="s">
        <v>44</v>
      </c>
      <c r="AC182" s="1493">
        <v>442</v>
      </c>
      <c r="AD182" s="1498">
        <f t="shared" si="91"/>
        <v>0</v>
      </c>
      <c r="AE182" s="1498" t="s">
        <v>157</v>
      </c>
      <c r="AF182" s="1498"/>
      <c r="AG182" s="1498"/>
      <c r="AH182" s="1498">
        <f t="shared" ref="AH182:AH192" si="125">I182</f>
        <v>442</v>
      </c>
      <c r="AI182" s="1498"/>
      <c r="AJ182" s="1499">
        <f t="shared" ref="AJ182:AJ186" si="126">I182</f>
        <v>442</v>
      </c>
      <c r="AK182" s="1489"/>
      <c r="AL182" s="1500"/>
      <c r="AM182" s="1500"/>
      <c r="AN182" s="1500"/>
      <c r="AO182" s="1500"/>
      <c r="AP182" s="1501"/>
      <c r="AQ182" s="1501"/>
      <c r="AR182" s="1501"/>
      <c r="AS182" s="1502">
        <f t="shared" ref="AS182:AS185" si="127">I182</f>
        <v>442</v>
      </c>
      <c r="AT182" s="1502"/>
      <c r="AU182" s="1502"/>
      <c r="AV182" s="1502"/>
      <c r="AW182" s="1502"/>
      <c r="AX182" s="1502"/>
      <c r="AY182" s="1502"/>
      <c r="AZ182" s="1502"/>
      <c r="BA182" s="1503"/>
      <c r="BB182" s="1503"/>
      <c r="BC182" s="1503">
        <f t="shared" ref="BC182:BC186" si="128">I182/13</f>
        <v>34</v>
      </c>
      <c r="BD182" s="1503"/>
      <c r="BE182" s="1503"/>
      <c r="BF182" s="1503"/>
      <c r="BG182" s="1503"/>
      <c r="BH182" s="1503"/>
      <c r="BI182" s="1503"/>
      <c r="BJ182" s="1503"/>
      <c r="BK182" s="1503"/>
      <c r="BL182" s="1503"/>
      <c r="BM182" s="1503"/>
      <c r="BN182" s="1503"/>
      <c r="BO182" s="1503"/>
      <c r="BP182" s="1503"/>
      <c r="BQ182" s="1503"/>
      <c r="BR182" s="1503"/>
      <c r="BS182" s="1503"/>
      <c r="BT182" s="1503"/>
    </row>
    <row r="183" s="309" customFormat="1" ht="36" hidden="1" customHeight="1" spans="1:81">
      <c r="A183" s="1647">
        <v>45425</v>
      </c>
      <c r="B183" s="1546" t="s">
        <v>142</v>
      </c>
      <c r="C183" s="1488" t="s">
        <v>118</v>
      </c>
      <c r="D183" s="1648">
        <v>4500133249</v>
      </c>
      <c r="E183" s="1649">
        <v>20061888</v>
      </c>
      <c r="F183" s="1649" t="s">
        <v>944</v>
      </c>
      <c r="G183" s="1487" t="s">
        <v>134</v>
      </c>
      <c r="H183" s="1488" t="s">
        <v>135</v>
      </c>
      <c r="I183" s="1506">
        <v>1066</v>
      </c>
      <c r="J183" s="1487">
        <v>0</v>
      </c>
      <c r="K183" s="1487">
        <v>13</v>
      </c>
      <c r="L183" s="1489">
        <f t="shared" si="87"/>
        <v>82</v>
      </c>
      <c r="M183" s="1490">
        <v>45461</v>
      </c>
      <c r="N183" s="1542">
        <v>45467</v>
      </c>
      <c r="O183" s="1325"/>
      <c r="P183" s="1325" t="s">
        <v>80</v>
      </c>
      <c r="Q183" s="1325" t="s">
        <v>941</v>
      </c>
      <c r="R183" s="1325">
        <v>45423</v>
      </c>
      <c r="S183" s="1325" t="s">
        <v>136</v>
      </c>
      <c r="T183" s="1564" t="s">
        <v>942</v>
      </c>
      <c r="U183" s="1493" t="s">
        <v>945</v>
      </c>
      <c r="V183" s="1494" t="s">
        <v>603</v>
      </c>
      <c r="W183" s="1495">
        <v>1.65</v>
      </c>
      <c r="X183" s="1496">
        <f t="shared" si="124"/>
        <v>1758.9</v>
      </c>
      <c r="Y183" s="1489" t="s">
        <v>946</v>
      </c>
      <c r="Z183" s="1532" t="s">
        <v>134</v>
      </c>
      <c r="AA183" s="1487" t="s">
        <v>108</v>
      </c>
      <c r="AB183" s="1497" t="s">
        <v>44</v>
      </c>
      <c r="AC183" s="1493">
        <v>1066</v>
      </c>
      <c r="AD183" s="1498">
        <f t="shared" si="91"/>
        <v>0</v>
      </c>
      <c r="AE183" s="1498" t="s">
        <v>157</v>
      </c>
      <c r="AF183" s="1498"/>
      <c r="AG183" s="1498"/>
      <c r="AH183" s="1498">
        <f t="shared" si="125"/>
        <v>1066</v>
      </c>
      <c r="AI183" s="1498"/>
      <c r="AJ183" s="1499">
        <f t="shared" si="126"/>
        <v>1066</v>
      </c>
      <c r="AK183" s="1489"/>
      <c r="AL183" s="1500"/>
      <c r="AM183" s="1500"/>
      <c r="AN183" s="1500"/>
      <c r="AO183" s="1500"/>
      <c r="AP183" s="1501"/>
      <c r="AQ183" s="1501"/>
      <c r="AR183" s="1501"/>
      <c r="AS183" s="1502">
        <f t="shared" si="127"/>
        <v>1066</v>
      </c>
      <c r="AT183" s="1502"/>
      <c r="AU183" s="1502"/>
      <c r="AV183" s="1502"/>
      <c r="AW183" s="1502"/>
      <c r="AX183" s="1502"/>
      <c r="AY183" s="1502"/>
      <c r="AZ183" s="1502"/>
      <c r="BA183" s="1503"/>
      <c r="BB183" s="1503"/>
      <c r="BC183" s="1503">
        <f t="shared" si="128"/>
        <v>82</v>
      </c>
      <c r="BD183" s="1503"/>
      <c r="BE183" s="1503"/>
      <c r="BF183" s="1503"/>
      <c r="BG183" s="1503"/>
      <c r="BH183" s="1503"/>
      <c r="BI183" s="1503"/>
      <c r="BJ183" s="1503"/>
      <c r="BK183" s="1503"/>
      <c r="BL183" s="1503"/>
      <c r="BM183" s="1503"/>
      <c r="BN183" s="1503"/>
      <c r="BO183" s="1503"/>
      <c r="BP183" s="1503"/>
      <c r="BQ183" s="1503"/>
      <c r="BR183" s="1503"/>
      <c r="BS183" s="1503"/>
      <c r="BT183" s="1503"/>
    </row>
    <row r="184" s="309" customFormat="1" ht="36" hidden="1" customHeight="1" spans="1:81">
      <c r="A184" s="1482">
        <v>45369</v>
      </c>
      <c r="B184" s="1483" t="s">
        <v>947</v>
      </c>
      <c r="C184" s="1582" t="s">
        <v>251</v>
      </c>
      <c r="D184" s="1537">
        <v>4500127081</v>
      </c>
      <c r="E184" s="1566" t="s">
        <v>948</v>
      </c>
      <c r="F184" s="1489" t="s">
        <v>949</v>
      </c>
      <c r="G184" s="1487" t="s">
        <v>109</v>
      </c>
      <c r="H184" s="1488" t="s">
        <v>79</v>
      </c>
      <c r="I184" s="1506">
        <v>1040</v>
      </c>
      <c r="J184" s="1487">
        <v>0</v>
      </c>
      <c r="K184" s="1487">
        <v>52</v>
      </c>
      <c r="L184" s="1489">
        <f t="shared" si="87"/>
        <v>20</v>
      </c>
      <c r="M184" s="1490">
        <v>45450</v>
      </c>
      <c r="N184" s="1542">
        <v>45467</v>
      </c>
      <c r="O184" s="1325"/>
      <c r="P184" s="1325" t="s">
        <v>80</v>
      </c>
      <c r="Q184" s="1325" t="s">
        <v>950</v>
      </c>
      <c r="R184" s="1325">
        <v>45391</v>
      </c>
      <c r="S184" s="1325" t="s">
        <v>82</v>
      </c>
      <c r="T184" s="1492" t="s">
        <v>82</v>
      </c>
      <c r="U184" s="1493" t="s">
        <v>951</v>
      </c>
      <c r="V184" s="1494" t="s">
        <v>812</v>
      </c>
      <c r="W184" s="1495">
        <v>1.69</v>
      </c>
      <c r="X184" s="1496">
        <f t="shared" si="124"/>
        <v>1757.6</v>
      </c>
      <c r="Y184" s="1489" t="s">
        <v>952</v>
      </c>
      <c r="Z184" s="1532" t="s">
        <v>109</v>
      </c>
      <c r="AA184" s="1487" t="s">
        <v>108</v>
      </c>
      <c r="AB184" s="1497" t="s">
        <v>44</v>
      </c>
      <c r="AC184" s="1493">
        <v>1040</v>
      </c>
      <c r="AD184" s="1498">
        <f t="shared" si="91"/>
        <v>0</v>
      </c>
      <c r="AE184" s="1498" t="s">
        <v>82</v>
      </c>
      <c r="AF184" s="1498"/>
      <c r="AG184" s="1498" t="s">
        <v>93</v>
      </c>
      <c r="AH184" s="1498">
        <f t="shared" si="125"/>
        <v>1040</v>
      </c>
      <c r="AI184" s="1498"/>
      <c r="AJ184" s="1499">
        <f t="shared" si="126"/>
        <v>1040</v>
      </c>
      <c r="AK184" s="1489"/>
      <c r="AL184" s="1500"/>
      <c r="AM184" s="1500"/>
      <c r="AN184" s="1500"/>
      <c r="AO184" s="1500"/>
      <c r="AP184" s="1501"/>
      <c r="AQ184" s="1501"/>
      <c r="AR184" s="1501"/>
      <c r="AS184" s="1502">
        <f t="shared" si="127"/>
        <v>1040</v>
      </c>
      <c r="AT184" s="1502"/>
      <c r="AU184" s="1502"/>
      <c r="AV184" s="1502"/>
      <c r="AW184" s="1502"/>
      <c r="AX184" s="1502"/>
      <c r="AY184" s="1502"/>
      <c r="AZ184" s="1502"/>
      <c r="BA184" s="1503"/>
      <c r="BB184" s="1503"/>
      <c r="BC184" s="1503">
        <f t="shared" si="128"/>
        <v>80</v>
      </c>
      <c r="BD184" s="1503"/>
      <c r="BE184" s="1503"/>
      <c r="BF184" s="1503"/>
      <c r="BG184" s="1503"/>
      <c r="BH184" s="1503"/>
      <c r="BI184" s="1503"/>
      <c r="BJ184" s="1503"/>
      <c r="BK184" s="1503"/>
      <c r="BL184" s="1503"/>
      <c r="BM184" s="1503"/>
      <c r="BN184" s="1503"/>
      <c r="BO184" s="1503"/>
      <c r="BP184" s="1503"/>
      <c r="BQ184" s="1503"/>
      <c r="BR184" s="1503"/>
      <c r="BS184" s="1503"/>
      <c r="BT184" s="1503"/>
      <c r="BU184" s="1534"/>
      <c r="BV184" s="1534"/>
      <c r="BW184" s="1534"/>
      <c r="BX184" s="1534"/>
      <c r="BY184" s="1534"/>
      <c r="BZ184" s="1534"/>
      <c r="CA184" s="1534"/>
      <c r="CB184" s="1534"/>
      <c r="CC184" s="1534"/>
    </row>
    <row r="185" s="1421" customFormat="1" ht="36" hidden="1" customHeight="1" spans="1:81">
      <c r="A185" s="1482">
        <v>45369</v>
      </c>
      <c r="B185" s="1483" t="s">
        <v>947</v>
      </c>
      <c r="C185" s="1483" t="s">
        <v>251</v>
      </c>
      <c r="D185" s="1554">
        <v>4500127025</v>
      </c>
      <c r="E185" s="1545" t="s">
        <v>953</v>
      </c>
      <c r="F185" s="1555" t="s">
        <v>954</v>
      </c>
      <c r="G185" s="1487" t="s">
        <v>109</v>
      </c>
      <c r="H185" s="1488" t="s">
        <v>79</v>
      </c>
      <c r="I185" s="1506">
        <v>208</v>
      </c>
      <c r="J185" s="1487">
        <v>0</v>
      </c>
      <c r="K185" s="1487">
        <v>52</v>
      </c>
      <c r="L185" s="1489">
        <f t="shared" si="87"/>
        <v>4</v>
      </c>
      <c r="M185" s="1490">
        <v>45450</v>
      </c>
      <c r="N185" s="1542">
        <v>45467</v>
      </c>
      <c r="O185" s="1325"/>
      <c r="P185" s="1325" t="s">
        <v>80</v>
      </c>
      <c r="Q185" s="1325" t="s">
        <v>950</v>
      </c>
      <c r="R185" s="1325">
        <v>45391</v>
      </c>
      <c r="S185" s="1325" t="s">
        <v>82</v>
      </c>
      <c r="T185" s="1492" t="s">
        <v>82</v>
      </c>
      <c r="U185" s="1493" t="s">
        <v>955</v>
      </c>
      <c r="V185" s="1494" t="s">
        <v>812</v>
      </c>
      <c r="W185" s="1495">
        <v>1.69</v>
      </c>
      <c r="X185" s="1496">
        <f t="shared" si="124"/>
        <v>351.52</v>
      </c>
      <c r="Y185" s="1489" t="s">
        <v>956</v>
      </c>
      <c r="Z185" s="1532" t="s">
        <v>109</v>
      </c>
      <c r="AA185" s="1487" t="s">
        <v>108</v>
      </c>
      <c r="AB185" s="1497" t="s">
        <v>44</v>
      </c>
      <c r="AC185" s="1493">
        <v>208</v>
      </c>
      <c r="AD185" s="1498">
        <f t="shared" si="91"/>
        <v>0</v>
      </c>
      <c r="AE185" s="1498" t="s">
        <v>82</v>
      </c>
      <c r="AF185" s="1498"/>
      <c r="AG185" s="1498" t="s">
        <v>93</v>
      </c>
      <c r="AH185" s="1498">
        <f t="shared" si="125"/>
        <v>208</v>
      </c>
      <c r="AI185" s="1498"/>
      <c r="AJ185" s="1499">
        <f t="shared" si="126"/>
        <v>208</v>
      </c>
      <c r="AK185" s="1489"/>
      <c r="AL185" s="1500"/>
      <c r="AM185" s="1500"/>
      <c r="AN185" s="1500"/>
      <c r="AO185" s="1500"/>
      <c r="AP185" s="1501"/>
      <c r="AQ185" s="1501"/>
      <c r="AR185" s="1501"/>
      <c r="AS185" s="1502">
        <f t="shared" si="127"/>
        <v>208</v>
      </c>
      <c r="AT185" s="1502"/>
      <c r="AU185" s="1502"/>
      <c r="AV185" s="1502"/>
      <c r="AW185" s="1502"/>
      <c r="AX185" s="1502"/>
      <c r="AY185" s="1502"/>
      <c r="AZ185" s="1502"/>
      <c r="BA185" s="1503"/>
      <c r="BB185" s="1503"/>
      <c r="BC185" s="1503">
        <f t="shared" si="128"/>
        <v>16</v>
      </c>
      <c r="BD185" s="1503"/>
      <c r="BE185" s="1503"/>
      <c r="BF185" s="1503"/>
      <c r="BG185" s="1503"/>
      <c r="BH185" s="1503"/>
      <c r="BI185" s="1503"/>
      <c r="BJ185" s="1503"/>
      <c r="BK185" s="1503"/>
      <c r="BL185" s="1503"/>
      <c r="BM185" s="1503"/>
      <c r="BN185" s="1503"/>
      <c r="BO185" s="1503"/>
      <c r="BP185" s="1503"/>
      <c r="BQ185" s="1503"/>
      <c r="BR185" s="1503"/>
      <c r="BS185" s="1503"/>
      <c r="BT185" s="1503"/>
      <c r="BU185" s="1533"/>
      <c r="BV185" s="1533"/>
      <c r="BW185" s="1533"/>
      <c r="BX185" s="1533"/>
      <c r="BY185" s="309"/>
      <c r="BZ185" s="1533"/>
      <c r="CA185" s="1533"/>
      <c r="CB185" s="1533"/>
      <c r="CC185" s="1533"/>
    </row>
    <row r="186" s="309" customFormat="1" ht="36" hidden="1" customHeight="1" spans="1:81">
      <c r="A186" s="1588">
        <v>45419</v>
      </c>
      <c r="B186" s="1557" t="s">
        <v>861</v>
      </c>
      <c r="C186" s="1558" t="s">
        <v>862</v>
      </c>
      <c r="D186" s="1484">
        <v>4500132584</v>
      </c>
      <c r="E186" s="1635">
        <v>5000001513</v>
      </c>
      <c r="F186" s="1637" t="s">
        <v>957</v>
      </c>
      <c r="G186" s="1547" t="s">
        <v>134</v>
      </c>
      <c r="H186" s="1488" t="s">
        <v>135</v>
      </c>
      <c r="I186" s="1506">
        <v>18005</v>
      </c>
      <c r="J186" s="1487">
        <v>0</v>
      </c>
      <c r="K186" s="1487">
        <v>13</v>
      </c>
      <c r="L186" s="1489">
        <f t="shared" si="87"/>
        <v>1385</v>
      </c>
      <c r="M186" s="1490">
        <v>45457</v>
      </c>
      <c r="N186" s="1542">
        <v>45467</v>
      </c>
      <c r="O186" s="1325" t="s">
        <v>864</v>
      </c>
      <c r="P186" s="1325" t="s">
        <v>80</v>
      </c>
      <c r="Q186" s="1325"/>
      <c r="R186" s="1492" t="s">
        <v>958</v>
      </c>
      <c r="S186" s="1325" t="s">
        <v>82</v>
      </c>
      <c r="T186" s="1492" t="s">
        <v>958</v>
      </c>
      <c r="U186" s="1575" t="s">
        <v>959</v>
      </c>
      <c r="V186" s="1605" t="s">
        <v>867</v>
      </c>
      <c r="W186" s="1495">
        <v>1.55</v>
      </c>
      <c r="X186" s="1496">
        <f t="shared" si="124"/>
        <v>27907.75</v>
      </c>
      <c r="Y186" s="1489" t="s">
        <v>960</v>
      </c>
      <c r="Z186" s="1634" t="s">
        <v>869</v>
      </c>
      <c r="AA186" s="1566" t="s">
        <v>108</v>
      </c>
      <c r="AB186" s="1497" t="s">
        <v>44</v>
      </c>
      <c r="AC186" s="1493">
        <v>18005</v>
      </c>
      <c r="AD186" s="1498">
        <f t="shared" si="91"/>
        <v>0</v>
      </c>
      <c r="AE186" s="1493" t="s">
        <v>157</v>
      </c>
      <c r="AF186" s="1498"/>
      <c r="AG186" s="1498"/>
      <c r="AH186" s="1498">
        <f t="shared" si="125"/>
        <v>18005</v>
      </c>
      <c r="AI186" s="1498"/>
      <c r="AJ186" s="1499">
        <f t="shared" si="126"/>
        <v>18005</v>
      </c>
      <c r="AK186" s="1489"/>
      <c r="AL186" s="1500"/>
      <c r="AM186" s="1500"/>
      <c r="AN186" s="1500"/>
      <c r="AO186" s="1500"/>
      <c r="AP186" s="1500"/>
      <c r="AQ186" s="1500"/>
      <c r="AR186" s="1500"/>
      <c r="AS186" s="1502"/>
      <c r="AT186" s="1502"/>
      <c r="AU186" s="1502">
        <f>I186</f>
        <v>18005</v>
      </c>
      <c r="AV186" s="1502"/>
      <c r="AW186" s="1502"/>
      <c r="AX186" s="1502"/>
      <c r="AY186" s="1502"/>
      <c r="AZ186" s="1502"/>
      <c r="BA186" s="1503"/>
      <c r="BB186" s="1503"/>
      <c r="BC186" s="1503">
        <f t="shared" si="128"/>
        <v>1385</v>
      </c>
      <c r="BD186" s="1503"/>
      <c r="BE186" s="1503"/>
      <c r="BF186" s="1503"/>
      <c r="BG186" s="1503"/>
      <c r="BH186" s="1503"/>
      <c r="BI186" s="1503"/>
      <c r="BJ186" s="1503"/>
      <c r="BK186" s="1503"/>
      <c r="BL186" s="1503"/>
      <c r="BM186" s="1503"/>
      <c r="BN186" s="1503"/>
      <c r="BO186" s="1503"/>
      <c r="BP186" s="1503"/>
      <c r="BQ186" s="1503"/>
      <c r="BR186" s="1503"/>
      <c r="BS186" s="1503"/>
      <c r="BT186" s="1503"/>
    </row>
    <row r="187" s="309" customFormat="1" ht="36" hidden="1" customHeight="1" spans="1:81">
      <c r="A187" s="1647">
        <v>45425</v>
      </c>
      <c r="B187" s="1546" t="s">
        <v>181</v>
      </c>
      <c r="C187" s="1488" t="s">
        <v>182</v>
      </c>
      <c r="D187" s="1648">
        <v>4500133324</v>
      </c>
      <c r="E187" s="1649">
        <v>5200004838</v>
      </c>
      <c r="F187" s="1649" t="s">
        <v>961</v>
      </c>
      <c r="G187" s="1487" t="s">
        <v>184</v>
      </c>
      <c r="H187" s="1488" t="s">
        <v>135</v>
      </c>
      <c r="I187" s="1506">
        <v>1300</v>
      </c>
      <c r="J187" s="1487">
        <v>0</v>
      </c>
      <c r="K187" s="1487">
        <v>13</v>
      </c>
      <c r="L187" s="1489">
        <f t="shared" si="87"/>
        <v>100</v>
      </c>
      <c r="M187" s="1490">
        <v>45461</v>
      </c>
      <c r="N187" s="1542">
        <v>45467</v>
      </c>
      <c r="O187" s="1325" t="s">
        <v>962</v>
      </c>
      <c r="P187" s="1325" t="s">
        <v>80</v>
      </c>
      <c r="Q187" s="1325" t="s">
        <v>963</v>
      </c>
      <c r="R187" s="1325" t="s">
        <v>964</v>
      </c>
      <c r="S187" s="1325" t="s">
        <v>82</v>
      </c>
      <c r="T187" s="1492" t="s">
        <v>965</v>
      </c>
      <c r="U187" s="1540" t="s">
        <v>966</v>
      </c>
      <c r="V187" s="1494" t="s">
        <v>188</v>
      </c>
      <c r="W187" s="1495">
        <v>1.55</v>
      </c>
      <c r="X187" s="1496">
        <f t="shared" si="124"/>
        <v>2015</v>
      </c>
      <c r="Y187" s="1489" t="s">
        <v>967</v>
      </c>
      <c r="Z187" s="1532" t="s">
        <v>190</v>
      </c>
      <c r="AA187" s="1487" t="s">
        <v>108</v>
      </c>
      <c r="AB187" s="1497" t="s">
        <v>44</v>
      </c>
      <c r="AC187" s="1493">
        <v>1300</v>
      </c>
      <c r="AD187" s="1498">
        <f t="shared" si="91"/>
        <v>0</v>
      </c>
      <c r="AE187" s="1498" t="s">
        <v>157</v>
      </c>
      <c r="AF187" s="1498"/>
      <c r="AG187" s="1498"/>
      <c r="AH187" s="1498">
        <f t="shared" si="125"/>
        <v>1300</v>
      </c>
      <c r="AI187" s="1498"/>
      <c r="AJ187" s="1499"/>
      <c r="AK187" s="1489">
        <f>I187</f>
        <v>1300</v>
      </c>
      <c r="AL187" s="1500"/>
      <c r="AM187" s="1500"/>
      <c r="AN187" s="1500"/>
      <c r="AO187" s="1500"/>
      <c r="AP187" s="1501"/>
      <c r="AQ187" s="1501"/>
      <c r="AR187" s="1501"/>
      <c r="AS187" s="1502">
        <f>I187</f>
        <v>1300</v>
      </c>
      <c r="AT187" s="1502"/>
      <c r="AU187" s="1502"/>
      <c r="AV187" s="1502"/>
      <c r="AW187" s="1502"/>
      <c r="AX187" s="1502"/>
      <c r="AY187" s="1502"/>
      <c r="AZ187" s="1502"/>
      <c r="BA187" s="1503"/>
      <c r="BB187" s="1503"/>
      <c r="BC187" s="1503"/>
      <c r="BD187" s="1503"/>
      <c r="BE187" s="1503">
        <f>I187/13</f>
        <v>100</v>
      </c>
      <c r="BF187" s="1503"/>
      <c r="BG187" s="1503"/>
      <c r="BH187" s="1503"/>
      <c r="BI187" s="1503"/>
      <c r="BJ187" s="1503"/>
      <c r="BK187" s="1503"/>
      <c r="BL187" s="1503"/>
      <c r="BM187" s="1503"/>
      <c r="BN187" s="1503"/>
      <c r="BO187" s="1503"/>
      <c r="BP187" s="1503"/>
      <c r="BQ187" s="1503"/>
      <c r="BR187" s="1503"/>
      <c r="BS187" s="1503"/>
      <c r="BT187" s="1503"/>
    </row>
    <row r="188" s="309" customFormat="1" ht="36" hidden="1" customHeight="1" spans="1:81">
      <c r="A188" s="1588">
        <v>45411</v>
      </c>
      <c r="B188" s="1557" t="s">
        <v>343</v>
      </c>
      <c r="C188" s="1595" t="s">
        <v>251</v>
      </c>
      <c r="D188" s="1622">
        <v>4500131246</v>
      </c>
      <c r="E188" s="1836" t="s">
        <v>968</v>
      </c>
      <c r="F188" s="1622" t="s">
        <v>969</v>
      </c>
      <c r="G188" s="1547" t="s">
        <v>346</v>
      </c>
      <c r="H188" s="1488" t="s">
        <v>79</v>
      </c>
      <c r="I188" s="1506">
        <v>2304</v>
      </c>
      <c r="J188" s="1487">
        <v>0</v>
      </c>
      <c r="K188" s="1487">
        <v>1152</v>
      </c>
      <c r="L188" s="1489">
        <f t="shared" si="87"/>
        <v>2</v>
      </c>
      <c r="M188" s="1490">
        <v>45461</v>
      </c>
      <c r="N188" s="1542">
        <v>45467</v>
      </c>
      <c r="O188" s="1536" t="s">
        <v>858</v>
      </c>
      <c r="P188" s="1325" t="s">
        <v>80</v>
      </c>
      <c r="Q188" s="1325" t="s">
        <v>970</v>
      </c>
      <c r="R188" s="1325" t="s">
        <v>651</v>
      </c>
      <c r="S188" s="1325" t="s">
        <v>136</v>
      </c>
      <c r="T188" s="1492" t="s">
        <v>615</v>
      </c>
      <c r="U188" s="1575" t="s">
        <v>652</v>
      </c>
      <c r="V188" s="1605" t="s">
        <v>370</v>
      </c>
      <c r="W188" s="1495">
        <v>1749.5232</v>
      </c>
      <c r="X188" s="1496">
        <f t="shared" ref="X188:X192" si="129">W188*L188</f>
        <v>3499.0464</v>
      </c>
      <c r="Y188" s="1489" t="s">
        <v>971</v>
      </c>
      <c r="Z188" s="1532" t="s">
        <v>346</v>
      </c>
      <c r="AA188" s="1487" t="s">
        <v>108</v>
      </c>
      <c r="AB188" s="1497" t="s">
        <v>44</v>
      </c>
      <c r="AC188" s="1493">
        <f>24+1380+900</f>
        <v>2304</v>
      </c>
      <c r="AD188" s="1498">
        <f t="shared" si="91"/>
        <v>0</v>
      </c>
      <c r="AE188" s="1498" t="s">
        <v>141</v>
      </c>
      <c r="AF188" s="1498"/>
      <c r="AG188" s="1498"/>
      <c r="AH188" s="1498">
        <f t="shared" si="125"/>
        <v>2304</v>
      </c>
      <c r="AI188" s="1498"/>
      <c r="AJ188" s="1499">
        <f>I188</f>
        <v>2304</v>
      </c>
      <c r="AK188" s="1489"/>
      <c r="AL188" s="1500"/>
      <c r="AM188" s="1500"/>
      <c r="AN188" s="1500"/>
      <c r="AO188" s="1500"/>
      <c r="AP188" s="1500"/>
      <c r="AQ188" s="1500"/>
      <c r="AR188" s="1500"/>
      <c r="AS188" s="1502"/>
      <c r="AT188" s="1502"/>
      <c r="AU188" s="1502"/>
      <c r="AV188" s="1502">
        <f t="shared" ref="AV188:AV192" si="130">I188</f>
        <v>2304</v>
      </c>
      <c r="AW188" s="1502"/>
      <c r="AX188" s="1502"/>
      <c r="AY188" s="1502">
        <f t="shared" ref="AY188:AY192" si="131">I188/12</f>
        <v>192</v>
      </c>
      <c r="AZ188" s="1502"/>
      <c r="BA188" s="1503"/>
      <c r="BB188" s="1503"/>
      <c r="BC188" s="1503"/>
      <c r="BD188" s="1503"/>
      <c r="BE188" s="1503"/>
      <c r="BF188" s="1503"/>
      <c r="BG188" s="1503"/>
      <c r="BH188" s="1503"/>
      <c r="BI188" s="1503"/>
      <c r="BJ188" s="1503"/>
      <c r="BK188" s="1503"/>
      <c r="BL188" s="1503"/>
      <c r="BM188" s="1503"/>
      <c r="BN188" s="1503"/>
      <c r="BO188" s="1503"/>
      <c r="BP188" s="1503"/>
      <c r="BQ188" s="1503"/>
      <c r="BR188" s="1503"/>
      <c r="BS188" s="1503"/>
      <c r="BT188" s="1503"/>
      <c r="BU188" s="309" t="s">
        <v>819</v>
      </c>
      <c r="BW188" s="309">
        <v>0</v>
      </c>
    </row>
    <row r="189" s="309" customFormat="1" ht="36" hidden="1" customHeight="1" spans="1:81">
      <c r="A189" s="1588">
        <v>45411</v>
      </c>
      <c r="B189" s="1557" t="s">
        <v>343</v>
      </c>
      <c r="C189" s="1595" t="s">
        <v>251</v>
      </c>
      <c r="D189" s="1622">
        <v>4500131246</v>
      </c>
      <c r="E189" s="1836" t="s">
        <v>972</v>
      </c>
      <c r="F189" s="1622" t="s">
        <v>973</v>
      </c>
      <c r="G189" s="1547" t="s">
        <v>346</v>
      </c>
      <c r="H189" s="1488" t="s">
        <v>79</v>
      </c>
      <c r="I189" s="1506">
        <v>2304</v>
      </c>
      <c r="J189" s="1487">
        <v>0</v>
      </c>
      <c r="K189" s="1487">
        <v>1152</v>
      </c>
      <c r="L189" s="1489">
        <f t="shared" si="87"/>
        <v>2</v>
      </c>
      <c r="M189" s="1490">
        <v>45461</v>
      </c>
      <c r="N189" s="1542">
        <v>45467</v>
      </c>
      <c r="O189" s="1536" t="s">
        <v>858</v>
      </c>
      <c r="P189" s="1325" t="s">
        <v>80</v>
      </c>
      <c r="Q189" s="1325" t="s">
        <v>970</v>
      </c>
      <c r="R189" s="1325" t="s">
        <v>651</v>
      </c>
      <c r="S189" s="1325" t="s">
        <v>136</v>
      </c>
      <c r="T189" s="1492" t="s">
        <v>615</v>
      </c>
      <c r="U189" s="1575" t="s">
        <v>652</v>
      </c>
      <c r="V189" s="1605" t="s">
        <v>370</v>
      </c>
      <c r="W189" s="1495">
        <v>1749.5232</v>
      </c>
      <c r="X189" s="1496">
        <f t="shared" si="129"/>
        <v>3499.0464</v>
      </c>
      <c r="Y189" s="1489" t="s">
        <v>971</v>
      </c>
      <c r="Z189" s="1532" t="s">
        <v>346</v>
      </c>
      <c r="AA189" s="1487" t="s">
        <v>108</v>
      </c>
      <c r="AB189" s="1497" t="s">
        <v>44</v>
      </c>
      <c r="AC189" s="1493">
        <f t="shared" ref="AC189:AC192" si="132">24+2280</f>
        <v>2304</v>
      </c>
      <c r="AD189" s="1498">
        <f t="shared" si="91"/>
        <v>0</v>
      </c>
      <c r="AE189" s="1498" t="s">
        <v>141</v>
      </c>
      <c r="AF189" s="1498"/>
      <c r="AG189" s="1498"/>
      <c r="AH189" s="1498">
        <f t="shared" si="125"/>
        <v>2304</v>
      </c>
      <c r="AI189" s="1498"/>
      <c r="AJ189" s="1499">
        <f>I189</f>
        <v>2304</v>
      </c>
      <c r="AK189" s="1489"/>
      <c r="AL189" s="1500"/>
      <c r="AM189" s="1500"/>
      <c r="AN189" s="1500"/>
      <c r="AO189" s="1500"/>
      <c r="AP189" s="1500"/>
      <c r="AQ189" s="1500"/>
      <c r="AR189" s="1500"/>
      <c r="AS189" s="1502"/>
      <c r="AT189" s="1502"/>
      <c r="AU189" s="1502"/>
      <c r="AV189" s="1502">
        <f t="shared" si="130"/>
        <v>2304</v>
      </c>
      <c r="AW189" s="1502"/>
      <c r="AX189" s="1502"/>
      <c r="AY189" s="1502">
        <f t="shared" si="131"/>
        <v>192</v>
      </c>
      <c r="AZ189" s="1502"/>
      <c r="BA189" s="1503"/>
      <c r="BB189" s="1503"/>
      <c r="BC189" s="1503"/>
      <c r="BD189" s="1503"/>
      <c r="BE189" s="1503"/>
      <c r="BF189" s="1503"/>
      <c r="BG189" s="1503"/>
      <c r="BH189" s="1503"/>
      <c r="BI189" s="1503"/>
      <c r="BJ189" s="1503"/>
      <c r="BK189" s="1503"/>
      <c r="BL189" s="1503"/>
      <c r="BM189" s="1503"/>
      <c r="BN189" s="1503"/>
      <c r="BO189" s="1503"/>
      <c r="BP189" s="1503"/>
      <c r="BQ189" s="1503"/>
      <c r="BR189" s="1503"/>
      <c r="BS189" s="1503"/>
      <c r="BT189" s="1503"/>
      <c r="BU189" s="309" t="s">
        <v>819</v>
      </c>
      <c r="BW189" s="309">
        <v>0</v>
      </c>
    </row>
    <row r="190" s="309" customFormat="1" ht="36" hidden="1" customHeight="1" spans="1:81">
      <c r="A190" s="1588">
        <v>45411</v>
      </c>
      <c r="B190" s="1557" t="s">
        <v>343</v>
      </c>
      <c r="C190" s="1595" t="s">
        <v>251</v>
      </c>
      <c r="D190" s="1622">
        <v>4500131248</v>
      </c>
      <c r="E190" s="1836" t="s">
        <v>974</v>
      </c>
      <c r="F190" s="1622" t="s">
        <v>975</v>
      </c>
      <c r="G190" s="1547" t="s">
        <v>346</v>
      </c>
      <c r="H190" s="1488" t="s">
        <v>79</v>
      </c>
      <c r="I190" s="1506">
        <v>1152</v>
      </c>
      <c r="J190" s="1487">
        <v>0</v>
      </c>
      <c r="K190" s="1487">
        <v>1152</v>
      </c>
      <c r="L190" s="1489">
        <f t="shared" si="87"/>
        <v>1</v>
      </c>
      <c r="M190" s="1490">
        <v>45464</v>
      </c>
      <c r="N190" s="1542">
        <v>45467</v>
      </c>
      <c r="O190" s="1536" t="s">
        <v>976</v>
      </c>
      <c r="P190" s="1325" t="s">
        <v>80</v>
      </c>
      <c r="Q190" s="1325" t="s">
        <v>977</v>
      </c>
      <c r="R190" s="1325" t="s">
        <v>651</v>
      </c>
      <c r="S190" s="1325" t="s">
        <v>136</v>
      </c>
      <c r="T190" s="1492" t="s">
        <v>817</v>
      </c>
      <c r="U190" s="1575" t="s">
        <v>652</v>
      </c>
      <c r="V190" s="1605" t="s">
        <v>370</v>
      </c>
      <c r="W190" s="1495">
        <v>1749.5232</v>
      </c>
      <c r="X190" s="1496">
        <f t="shared" si="129"/>
        <v>1749.5232</v>
      </c>
      <c r="Y190" s="1489" t="s">
        <v>978</v>
      </c>
      <c r="Z190" s="1532" t="s">
        <v>346</v>
      </c>
      <c r="AA190" s="1487" t="s">
        <v>108</v>
      </c>
      <c r="AB190" s="1497" t="s">
        <v>44</v>
      </c>
      <c r="AC190" s="1493">
        <f>24+1128</f>
        <v>1152</v>
      </c>
      <c r="AD190" s="1498">
        <f t="shared" si="91"/>
        <v>0</v>
      </c>
      <c r="AE190" s="1498" t="s">
        <v>141</v>
      </c>
      <c r="AF190" s="1498"/>
      <c r="AG190" s="1498"/>
      <c r="AH190" s="1498">
        <f t="shared" si="125"/>
        <v>1152</v>
      </c>
      <c r="AI190" s="1498"/>
      <c r="AJ190" s="1499">
        <f>I190</f>
        <v>1152</v>
      </c>
      <c r="AK190" s="1489"/>
      <c r="AL190" s="1500"/>
      <c r="AM190" s="1500"/>
      <c r="AN190" s="1500"/>
      <c r="AO190" s="1500"/>
      <c r="AP190" s="1500"/>
      <c r="AQ190" s="1500"/>
      <c r="AR190" s="1500"/>
      <c r="AS190" s="1502"/>
      <c r="AT190" s="1502"/>
      <c r="AU190" s="1502"/>
      <c r="AV190" s="1502">
        <f t="shared" si="130"/>
        <v>1152</v>
      </c>
      <c r="AW190" s="1502"/>
      <c r="AX190" s="1502"/>
      <c r="AY190" s="1502">
        <f t="shared" si="131"/>
        <v>96</v>
      </c>
      <c r="AZ190" s="1502"/>
      <c r="BA190" s="1503"/>
      <c r="BB190" s="1503"/>
      <c r="BC190" s="1503"/>
      <c r="BD190" s="1503"/>
      <c r="BE190" s="1503"/>
      <c r="BF190" s="1503"/>
      <c r="BG190" s="1503"/>
      <c r="BH190" s="1503"/>
      <c r="BI190" s="1503"/>
      <c r="BJ190" s="1503"/>
      <c r="BK190" s="1503"/>
      <c r="BL190" s="1503"/>
      <c r="BM190" s="1503"/>
      <c r="BN190" s="1503"/>
      <c r="BO190" s="1503"/>
      <c r="BP190" s="1503"/>
      <c r="BQ190" s="1503"/>
      <c r="BR190" s="1503"/>
      <c r="BS190" s="1503"/>
      <c r="BT190" s="1503"/>
      <c r="BU190" s="309" t="s">
        <v>819</v>
      </c>
      <c r="BW190" s="309">
        <v>0</v>
      </c>
    </row>
    <row r="191" s="309" customFormat="1" ht="36" hidden="1" customHeight="1" spans="1:81">
      <c r="A191" s="1588">
        <v>45411</v>
      </c>
      <c r="B191" s="1557" t="s">
        <v>343</v>
      </c>
      <c r="C191" s="1595" t="s">
        <v>251</v>
      </c>
      <c r="D191" s="1622">
        <v>4500131248</v>
      </c>
      <c r="E191" s="1836" t="s">
        <v>979</v>
      </c>
      <c r="F191" s="1622" t="s">
        <v>980</v>
      </c>
      <c r="G191" s="1547" t="s">
        <v>346</v>
      </c>
      <c r="H191" s="1488" t="s">
        <v>79</v>
      </c>
      <c r="I191" s="1506">
        <v>2304</v>
      </c>
      <c r="J191" s="1487">
        <v>0</v>
      </c>
      <c r="K191" s="1487">
        <v>1152</v>
      </c>
      <c r="L191" s="1489">
        <f t="shared" si="87"/>
        <v>2</v>
      </c>
      <c r="M191" s="1490">
        <v>45464</v>
      </c>
      <c r="N191" s="1542">
        <v>45467</v>
      </c>
      <c r="O191" s="1536" t="s">
        <v>976</v>
      </c>
      <c r="P191" s="1325" t="s">
        <v>80</v>
      </c>
      <c r="Q191" s="1325" t="s">
        <v>977</v>
      </c>
      <c r="R191" s="1325" t="s">
        <v>651</v>
      </c>
      <c r="S191" s="1325" t="s">
        <v>136</v>
      </c>
      <c r="T191" s="1492" t="s">
        <v>817</v>
      </c>
      <c r="U191" s="1575" t="s">
        <v>652</v>
      </c>
      <c r="V191" s="1605" t="s">
        <v>370</v>
      </c>
      <c r="W191" s="1495">
        <v>1749.5232</v>
      </c>
      <c r="X191" s="1496">
        <f t="shared" si="129"/>
        <v>3499.0464</v>
      </c>
      <c r="Y191" s="1489" t="s">
        <v>981</v>
      </c>
      <c r="Z191" s="1532" t="s">
        <v>346</v>
      </c>
      <c r="AA191" s="1487" t="s">
        <v>108</v>
      </c>
      <c r="AB191" s="1497" t="s">
        <v>44</v>
      </c>
      <c r="AC191" s="1493">
        <f t="shared" si="132"/>
        <v>2304</v>
      </c>
      <c r="AD191" s="1498">
        <f t="shared" si="91"/>
        <v>0</v>
      </c>
      <c r="AE191" s="1498" t="s">
        <v>141</v>
      </c>
      <c r="AF191" s="1498"/>
      <c r="AG191" s="1498"/>
      <c r="AH191" s="1498">
        <f t="shared" si="125"/>
        <v>2304</v>
      </c>
      <c r="AI191" s="1498"/>
      <c r="AJ191" s="1499">
        <f>I191</f>
        <v>2304</v>
      </c>
      <c r="AK191" s="1489"/>
      <c r="AL191" s="1500"/>
      <c r="AM191" s="1500"/>
      <c r="AN191" s="1500"/>
      <c r="AO191" s="1500"/>
      <c r="AP191" s="1500"/>
      <c r="AQ191" s="1500"/>
      <c r="AR191" s="1500"/>
      <c r="AS191" s="1502"/>
      <c r="AT191" s="1502"/>
      <c r="AU191" s="1502"/>
      <c r="AV191" s="1502">
        <f t="shared" si="130"/>
        <v>2304</v>
      </c>
      <c r="AW191" s="1502"/>
      <c r="AX191" s="1502"/>
      <c r="AY191" s="1502">
        <f t="shared" si="131"/>
        <v>192</v>
      </c>
      <c r="AZ191" s="1502"/>
      <c r="BA191" s="1503"/>
      <c r="BB191" s="1503"/>
      <c r="BC191" s="1503"/>
      <c r="BD191" s="1503"/>
      <c r="BE191" s="1503"/>
      <c r="BF191" s="1503"/>
      <c r="BG191" s="1503"/>
      <c r="BH191" s="1503"/>
      <c r="BI191" s="1503"/>
      <c r="BJ191" s="1503"/>
      <c r="BK191" s="1503"/>
      <c r="BL191" s="1503"/>
      <c r="BM191" s="1503"/>
      <c r="BN191" s="1503"/>
      <c r="BO191" s="1503"/>
      <c r="BP191" s="1503"/>
      <c r="BQ191" s="1503"/>
      <c r="BR191" s="1503"/>
      <c r="BS191" s="1503"/>
      <c r="BT191" s="1503"/>
      <c r="BU191" s="309" t="s">
        <v>819</v>
      </c>
      <c r="BW191" s="309">
        <v>0</v>
      </c>
    </row>
    <row r="192" s="309" customFormat="1" ht="36" hidden="1" customHeight="1" spans="1:81">
      <c r="A192" s="1588">
        <v>45411</v>
      </c>
      <c r="B192" s="1557" t="s">
        <v>343</v>
      </c>
      <c r="C192" s="1595" t="s">
        <v>251</v>
      </c>
      <c r="D192" s="1622">
        <v>4500131248</v>
      </c>
      <c r="E192" s="1836" t="s">
        <v>982</v>
      </c>
      <c r="F192" s="1622" t="s">
        <v>983</v>
      </c>
      <c r="G192" s="1547" t="s">
        <v>346</v>
      </c>
      <c r="H192" s="1488" t="s">
        <v>79</v>
      </c>
      <c r="I192" s="1506">
        <v>2304</v>
      </c>
      <c r="J192" s="1487">
        <v>0</v>
      </c>
      <c r="K192" s="1487">
        <v>1152</v>
      </c>
      <c r="L192" s="1489">
        <f t="shared" si="87"/>
        <v>2</v>
      </c>
      <c r="M192" s="1490">
        <v>45464</v>
      </c>
      <c r="N192" s="1542">
        <v>45467</v>
      </c>
      <c r="O192" s="1536" t="s">
        <v>984</v>
      </c>
      <c r="P192" s="1325" t="s">
        <v>80</v>
      </c>
      <c r="Q192" s="1325" t="s">
        <v>977</v>
      </c>
      <c r="R192" s="1325" t="s">
        <v>651</v>
      </c>
      <c r="S192" s="1325" t="s">
        <v>136</v>
      </c>
      <c r="T192" s="1492" t="s">
        <v>817</v>
      </c>
      <c r="U192" s="1575" t="s">
        <v>652</v>
      </c>
      <c r="V192" s="1605" t="s">
        <v>370</v>
      </c>
      <c r="W192" s="1495">
        <v>1749.5232</v>
      </c>
      <c r="X192" s="1496">
        <f t="shared" si="129"/>
        <v>3499.0464</v>
      </c>
      <c r="Y192" s="1489" t="s">
        <v>985</v>
      </c>
      <c r="Z192" s="1532" t="s">
        <v>346</v>
      </c>
      <c r="AA192" s="1487" t="s">
        <v>108</v>
      </c>
      <c r="AB192" s="1497" t="s">
        <v>44</v>
      </c>
      <c r="AC192" s="1493">
        <f t="shared" si="132"/>
        <v>2304</v>
      </c>
      <c r="AD192" s="1498">
        <f t="shared" si="91"/>
        <v>0</v>
      </c>
      <c r="AE192" s="1498" t="s">
        <v>141</v>
      </c>
      <c r="AF192" s="1498"/>
      <c r="AG192" s="1498"/>
      <c r="AH192" s="1498">
        <f t="shared" si="125"/>
        <v>2304</v>
      </c>
      <c r="AI192" s="1498"/>
      <c r="AJ192" s="1499">
        <f>I192</f>
        <v>2304</v>
      </c>
      <c r="AK192" s="1489"/>
      <c r="AL192" s="1500"/>
      <c r="AM192" s="1500"/>
      <c r="AN192" s="1500"/>
      <c r="AO192" s="1500"/>
      <c r="AP192" s="1500"/>
      <c r="AQ192" s="1500"/>
      <c r="AR192" s="1500"/>
      <c r="AS192" s="1502"/>
      <c r="AT192" s="1502"/>
      <c r="AU192" s="1502"/>
      <c r="AV192" s="1502">
        <f t="shared" si="130"/>
        <v>2304</v>
      </c>
      <c r="AW192" s="1502"/>
      <c r="AX192" s="1502"/>
      <c r="AY192" s="1502">
        <f t="shared" si="131"/>
        <v>192</v>
      </c>
      <c r="AZ192" s="1502"/>
      <c r="BA192" s="1503"/>
      <c r="BB192" s="1503"/>
      <c r="BC192" s="1503"/>
      <c r="BD192" s="1503"/>
      <c r="BE192" s="1503"/>
      <c r="BF192" s="1503"/>
      <c r="BG192" s="1503"/>
      <c r="BH192" s="1503"/>
      <c r="BI192" s="1503"/>
      <c r="BJ192" s="1503"/>
      <c r="BK192" s="1503"/>
      <c r="BL192" s="1503"/>
      <c r="BM192" s="1503"/>
      <c r="BN192" s="1503"/>
      <c r="BO192" s="1503"/>
      <c r="BP192" s="1503"/>
      <c r="BQ192" s="1503"/>
      <c r="BR192" s="1503"/>
      <c r="BS192" s="1503"/>
      <c r="BT192" s="1503"/>
      <c r="BU192" s="309" t="s">
        <v>819</v>
      </c>
      <c r="BW192" s="309">
        <v>0</v>
      </c>
    </row>
    <row r="193" s="309" customFormat="1" ht="36" hidden="1" customHeight="1" spans="1:81">
      <c r="A193" s="1482">
        <v>45428</v>
      </c>
      <c r="B193" s="1483" t="s">
        <v>74</v>
      </c>
      <c r="C193" s="1483" t="s">
        <v>75</v>
      </c>
      <c r="D193" s="1554" t="s">
        <v>986</v>
      </c>
      <c r="E193" s="1545"/>
      <c r="F193" s="1555"/>
      <c r="G193" s="1487" t="s">
        <v>89</v>
      </c>
      <c r="H193" s="1488" t="s">
        <v>79</v>
      </c>
      <c r="I193" s="1506">
        <v>400</v>
      </c>
      <c r="J193" s="1487">
        <v>0</v>
      </c>
      <c r="K193" s="1487">
        <v>24</v>
      </c>
      <c r="L193" s="1489">
        <f t="shared" ref="L193:L256" si="133">I193/K193</f>
        <v>16.6666666666667</v>
      </c>
      <c r="M193" s="1490">
        <v>45449</v>
      </c>
      <c r="N193" s="1542">
        <v>45467</v>
      </c>
      <c r="O193" s="1325"/>
      <c r="P193" s="1325" t="s">
        <v>80</v>
      </c>
      <c r="Q193" s="1325"/>
      <c r="R193" s="1325">
        <v>45428</v>
      </c>
      <c r="S193" s="1325" t="s">
        <v>82</v>
      </c>
      <c r="T193" s="1492" t="s">
        <v>82</v>
      </c>
      <c r="U193" s="1493" t="s">
        <v>987</v>
      </c>
      <c r="V193" s="1494"/>
      <c r="W193" s="1495"/>
      <c r="X193" s="1496"/>
      <c r="Y193" s="1489" t="s">
        <v>988</v>
      </c>
      <c r="Z193" s="1532" t="s">
        <v>89</v>
      </c>
      <c r="AA193" s="1487" t="s">
        <v>108</v>
      </c>
      <c r="AB193" s="1497" t="s">
        <v>44</v>
      </c>
      <c r="AC193" s="1552">
        <v>400</v>
      </c>
      <c r="AD193" s="1498">
        <f t="shared" ref="AD193:AD256" si="134">AC193-I193</f>
        <v>0</v>
      </c>
      <c r="AE193" s="1498"/>
      <c r="AF193" s="1498"/>
      <c r="AG193" s="1498"/>
      <c r="AH193" s="1498">
        <f t="shared" ref="AH193:AH209" si="135">I193</f>
        <v>400</v>
      </c>
      <c r="AI193" s="1498"/>
      <c r="AJ193" s="1499">
        <f t="shared" ref="AJ193:AJ204" si="136">I193</f>
        <v>400</v>
      </c>
      <c r="AK193" s="1489"/>
      <c r="AL193" s="1500"/>
      <c r="AM193" s="1500"/>
      <c r="AN193" s="1500"/>
      <c r="AO193" s="1500"/>
      <c r="AP193" s="1501"/>
      <c r="AQ193" s="1501"/>
      <c r="AR193" s="1501"/>
      <c r="AS193" s="1502">
        <f t="shared" ref="AS193:AS209" si="137">I193</f>
        <v>400</v>
      </c>
      <c r="AT193" s="1502"/>
      <c r="AU193" s="1502"/>
      <c r="AV193" s="1502"/>
      <c r="AW193" s="1502"/>
      <c r="AX193" s="1502"/>
      <c r="AY193" s="1502"/>
      <c r="AZ193" s="1502"/>
      <c r="BA193" s="1503"/>
      <c r="BB193" s="1503"/>
      <c r="BC193" s="1503"/>
      <c r="BD193" s="1503"/>
      <c r="BE193" s="1503"/>
      <c r="BF193" s="1503"/>
      <c r="BG193" s="1503"/>
      <c r="BH193" s="1503"/>
      <c r="BI193" s="1503"/>
      <c r="BJ193" s="1503"/>
      <c r="BK193" s="1503"/>
      <c r="BL193" s="1503"/>
      <c r="BM193" s="1503"/>
      <c r="BN193" s="1503"/>
      <c r="BO193" s="1503"/>
      <c r="BP193" s="1503"/>
      <c r="BQ193" s="1503"/>
      <c r="BR193" s="1503"/>
      <c r="BS193" s="1503"/>
      <c r="BT193" s="1503"/>
    </row>
    <row r="194" s="309" customFormat="1" ht="36" hidden="1" customHeight="1" spans="1:81">
      <c r="A194" s="1607">
        <v>45421</v>
      </c>
      <c r="B194" s="1559" t="s">
        <v>800</v>
      </c>
      <c r="C194" s="1621" t="s">
        <v>237</v>
      </c>
      <c r="D194" s="1622">
        <v>4500132673</v>
      </c>
      <c r="E194" s="1623" t="s">
        <v>989</v>
      </c>
      <c r="F194" s="1624" t="s">
        <v>990</v>
      </c>
      <c r="G194" s="1487" t="s">
        <v>309</v>
      </c>
      <c r="H194" s="1488" t="s">
        <v>310</v>
      </c>
      <c r="I194" s="1506">
        <v>264</v>
      </c>
      <c r="J194" s="1487">
        <v>0</v>
      </c>
      <c r="K194" s="1487">
        <v>12</v>
      </c>
      <c r="L194" s="1489">
        <f t="shared" si="133"/>
        <v>22</v>
      </c>
      <c r="M194" s="1490">
        <v>45456</v>
      </c>
      <c r="N194" s="1542">
        <v>45450</v>
      </c>
      <c r="O194" s="1325"/>
      <c r="P194" s="1325" t="s">
        <v>803</v>
      </c>
      <c r="Q194" s="1625" t="s">
        <v>991</v>
      </c>
      <c r="R194" s="1562">
        <v>45421</v>
      </c>
      <c r="S194" s="1563" t="s">
        <v>136</v>
      </c>
      <c r="T194" s="1564" t="s">
        <v>805</v>
      </c>
      <c r="U194" s="1493" t="s">
        <v>992</v>
      </c>
      <c r="V194" s="1605" t="s">
        <v>455</v>
      </c>
      <c r="W194" s="1495">
        <v>3</v>
      </c>
      <c r="X194" s="1496">
        <f t="shared" ref="X194:X198" si="138">W194*I194</f>
        <v>792</v>
      </c>
      <c r="Y194" s="1489" t="s">
        <v>993</v>
      </c>
      <c r="Z194" s="1532" t="s">
        <v>789</v>
      </c>
      <c r="AA194" s="1532" t="s">
        <v>108</v>
      </c>
      <c r="AB194" s="1629" t="s">
        <v>44</v>
      </c>
      <c r="AC194" s="1606">
        <v>264</v>
      </c>
      <c r="AD194" s="1498">
        <f t="shared" si="134"/>
        <v>0</v>
      </c>
      <c r="AE194" s="1498" t="s">
        <v>157</v>
      </c>
      <c r="AF194" s="1498"/>
      <c r="AG194" s="1498"/>
      <c r="AH194" s="1498">
        <f>I194*2</f>
        <v>528</v>
      </c>
      <c r="AI194" s="1498"/>
      <c r="AJ194" s="1499"/>
      <c r="AK194" s="1489">
        <f>AH194</f>
        <v>528</v>
      </c>
      <c r="AL194" s="1500"/>
      <c r="AM194" s="1500"/>
      <c r="AN194" s="1500"/>
      <c r="AO194" s="1500"/>
      <c r="AP194" s="1500"/>
      <c r="AQ194" s="1500"/>
      <c r="AS194" s="1502">
        <f>AH194</f>
        <v>528</v>
      </c>
      <c r="AT194" s="1502"/>
      <c r="AU194" s="1502"/>
      <c r="AV194" s="1502"/>
      <c r="AW194" s="1502"/>
      <c r="AX194" s="1502"/>
      <c r="AY194" s="1502"/>
      <c r="AZ194" s="1502"/>
      <c r="BA194" s="1503"/>
      <c r="BB194" s="1503"/>
      <c r="BC194" s="1503"/>
      <c r="BD194" s="1503"/>
      <c r="BE194" s="1503"/>
      <c r="BF194" s="1503"/>
      <c r="BG194" s="1503"/>
      <c r="BH194" s="1503"/>
      <c r="BI194" s="1503"/>
      <c r="BJ194" s="1503"/>
      <c r="BK194" s="1503"/>
      <c r="BL194" s="1503"/>
      <c r="BM194" s="1503"/>
      <c r="BN194" s="1503"/>
      <c r="BO194" s="1503"/>
      <c r="BP194" s="1503"/>
      <c r="BR194" s="1503">
        <f>I194</f>
        <v>264</v>
      </c>
      <c r="BS194" s="1503">
        <f>I194</f>
        <v>264</v>
      </c>
      <c r="BT194" s="1503">
        <f>I194</f>
        <v>264</v>
      </c>
      <c r="BV194" s="1630" t="s">
        <v>314</v>
      </c>
    </row>
    <row r="195" s="309" customFormat="1" ht="36" hidden="1" customHeight="1" spans="1:81">
      <c r="A195" s="1588">
        <v>45408</v>
      </c>
      <c r="B195" s="1635" t="s">
        <v>994</v>
      </c>
      <c r="C195" s="1636" t="s">
        <v>419</v>
      </c>
      <c r="D195" s="1484">
        <v>4500131615</v>
      </c>
      <c r="E195" s="1635">
        <v>14437</v>
      </c>
      <c r="F195" s="1637" t="s">
        <v>995</v>
      </c>
      <c r="G195" s="1547" t="s">
        <v>470</v>
      </c>
      <c r="H195" s="1488" t="s">
        <v>114</v>
      </c>
      <c r="I195" s="1506">
        <v>1380</v>
      </c>
      <c r="J195" s="1487">
        <v>0</v>
      </c>
      <c r="K195" s="1487">
        <v>30</v>
      </c>
      <c r="L195" s="1489">
        <f t="shared" si="133"/>
        <v>46</v>
      </c>
      <c r="M195" s="1490">
        <v>45457</v>
      </c>
      <c r="N195" s="1542">
        <v>45467</v>
      </c>
      <c r="O195" s="1325" t="s">
        <v>918</v>
      </c>
      <c r="P195" s="1325" t="s">
        <v>80</v>
      </c>
      <c r="Q195" s="1325" t="s">
        <v>996</v>
      </c>
      <c r="R195" s="1325">
        <v>45408</v>
      </c>
      <c r="S195" s="1325" t="s">
        <v>82</v>
      </c>
      <c r="T195" s="1492" t="s">
        <v>997</v>
      </c>
      <c r="U195" s="1643" t="s">
        <v>998</v>
      </c>
      <c r="V195" s="1631" t="s">
        <v>425</v>
      </c>
      <c r="W195" s="1495">
        <v>56.598</v>
      </c>
      <c r="X195" s="1496">
        <f t="shared" ref="X195:X199" si="139">W195*L195</f>
        <v>2603.508</v>
      </c>
      <c r="Y195" s="1489" t="s">
        <v>999</v>
      </c>
      <c r="Z195" s="1532" t="s">
        <v>470</v>
      </c>
      <c r="AA195" s="1487" t="s">
        <v>108</v>
      </c>
      <c r="AB195" s="1497" t="s">
        <v>44</v>
      </c>
      <c r="AC195" s="1552">
        <v>1380</v>
      </c>
      <c r="AD195" s="1498">
        <f t="shared" si="134"/>
        <v>0</v>
      </c>
      <c r="AE195" s="1498" t="s">
        <v>157</v>
      </c>
      <c r="AF195" s="1498"/>
      <c r="AG195" s="1498"/>
      <c r="AH195" s="1498">
        <f t="shared" si="135"/>
        <v>1380</v>
      </c>
      <c r="AI195" s="1498"/>
      <c r="AK195" s="1644">
        <f>I195</f>
        <v>1380</v>
      </c>
      <c r="AL195" s="1645"/>
      <c r="AM195" s="1645"/>
      <c r="AN195" s="1645"/>
      <c r="AO195" s="1645"/>
      <c r="AP195" s="1500"/>
      <c r="AQ195" s="1500"/>
      <c r="AR195" s="1500"/>
      <c r="AS195" s="1502">
        <f t="shared" si="137"/>
        <v>1380</v>
      </c>
      <c r="AT195" s="1502"/>
      <c r="AU195" s="1502"/>
      <c r="AV195" s="1502"/>
      <c r="AW195" s="1502"/>
      <c r="AX195" s="1502"/>
      <c r="AY195" s="1502"/>
      <c r="AZ195" s="1502"/>
      <c r="BA195" s="1503"/>
      <c r="BB195" s="1503"/>
      <c r="BC195" s="1503"/>
      <c r="BD195" s="1503"/>
      <c r="BE195" s="1503"/>
      <c r="BF195" s="1503"/>
      <c r="BG195" s="1503"/>
      <c r="BH195" s="1503"/>
      <c r="BI195" s="1503"/>
      <c r="BJ195" s="1503"/>
      <c r="BK195" s="1503"/>
      <c r="BL195" s="1503"/>
      <c r="BN195" s="1646">
        <f>I195/30</f>
        <v>46</v>
      </c>
      <c r="BO195" s="1646"/>
      <c r="BP195" s="1646"/>
      <c r="BQ195" s="1646"/>
      <c r="BR195" s="1503"/>
      <c r="BS195" s="1503"/>
      <c r="BT195" s="1503"/>
    </row>
    <row r="196" s="309" customFormat="1" ht="36" hidden="1" customHeight="1" spans="1:81">
      <c r="A196" s="1607">
        <v>45390</v>
      </c>
      <c r="B196" s="1559" t="s">
        <v>1000</v>
      </c>
      <c r="C196" s="1621" t="s">
        <v>1001</v>
      </c>
      <c r="D196" s="1650">
        <v>4500128286</v>
      </c>
      <c r="E196" s="1640" t="s">
        <v>1002</v>
      </c>
      <c r="F196" s="1622" t="s">
        <v>1003</v>
      </c>
      <c r="G196" s="1547" t="s">
        <v>78</v>
      </c>
      <c r="H196" s="1488" t="s">
        <v>111</v>
      </c>
      <c r="I196" s="1561">
        <v>3300</v>
      </c>
      <c r="J196" s="1487">
        <v>0</v>
      </c>
      <c r="K196" s="1487">
        <v>50</v>
      </c>
      <c r="L196" s="1489">
        <f t="shared" si="133"/>
        <v>66</v>
      </c>
      <c r="M196" s="1542">
        <v>45463</v>
      </c>
      <c r="N196" s="1542">
        <v>45467</v>
      </c>
      <c r="O196" s="1325"/>
      <c r="P196" s="1325" t="s">
        <v>80</v>
      </c>
      <c r="Q196" s="1325" t="s">
        <v>1004</v>
      </c>
      <c r="R196" s="1325">
        <v>45425</v>
      </c>
      <c r="S196" s="1325" t="s">
        <v>82</v>
      </c>
      <c r="T196" s="1492" t="s">
        <v>727</v>
      </c>
      <c r="U196" s="1540" t="s">
        <v>1005</v>
      </c>
      <c r="V196" s="1543" t="s">
        <v>197</v>
      </c>
      <c r="W196" s="1495">
        <v>1.54</v>
      </c>
      <c r="X196" s="1496">
        <f t="shared" si="138"/>
        <v>5082</v>
      </c>
      <c r="Y196" s="1489" t="s">
        <v>1006</v>
      </c>
      <c r="Z196" s="1532" t="s">
        <v>1007</v>
      </c>
      <c r="AA196" s="1487" t="s">
        <v>108</v>
      </c>
      <c r="AB196" s="1497" t="s">
        <v>44</v>
      </c>
      <c r="AC196" s="1493">
        <v>3300</v>
      </c>
      <c r="AD196" s="1498">
        <f t="shared" si="134"/>
        <v>0</v>
      </c>
      <c r="AE196" s="1498" t="s">
        <v>157</v>
      </c>
      <c r="AF196" s="1498"/>
      <c r="AG196" s="1498"/>
      <c r="AH196" s="1498">
        <f t="shared" si="135"/>
        <v>3300</v>
      </c>
      <c r="AI196" s="1498"/>
      <c r="AJ196" s="1499">
        <f t="shared" si="136"/>
        <v>3300</v>
      </c>
      <c r="AK196" s="1489"/>
      <c r="AL196" s="1500"/>
      <c r="AM196" s="1500"/>
      <c r="AN196" s="1500"/>
      <c r="AO196" s="1500"/>
      <c r="AP196" s="1500"/>
      <c r="AQ196" s="1500"/>
      <c r="AR196" s="1500"/>
      <c r="AS196" s="1570">
        <f t="shared" si="137"/>
        <v>3300</v>
      </c>
      <c r="AT196" s="1570"/>
      <c r="AU196" s="1502"/>
      <c r="AV196" s="1502"/>
      <c r="AX196" s="1502"/>
      <c r="AY196" s="1502"/>
      <c r="AZ196" s="1502"/>
      <c r="BA196" s="1503"/>
      <c r="BB196" s="1503"/>
      <c r="BC196" s="1503"/>
      <c r="BD196" s="1503"/>
      <c r="BE196" s="1503"/>
      <c r="BF196" s="1503">
        <f t="shared" ref="BF196:BF200" si="140">I196/25</f>
        <v>132</v>
      </c>
      <c r="BG196" s="1503"/>
      <c r="BH196" s="1503"/>
      <c r="BI196" s="1503"/>
      <c r="BJ196" s="1503"/>
      <c r="BK196" s="1503"/>
      <c r="BL196" s="1503"/>
      <c r="BM196" s="1503"/>
      <c r="BN196" s="1503"/>
      <c r="BO196" s="1503"/>
      <c r="BP196" s="1503"/>
      <c r="BQ196" s="1503"/>
      <c r="BR196" s="1503"/>
      <c r="BS196" s="1503"/>
      <c r="BT196" s="1503"/>
    </row>
    <row r="197" s="309" customFormat="1" ht="36" hidden="1" customHeight="1" spans="1:81">
      <c r="A197" s="1607">
        <v>45390</v>
      </c>
      <c r="B197" s="1559" t="s">
        <v>1000</v>
      </c>
      <c r="C197" s="1621" t="s">
        <v>1001</v>
      </c>
      <c r="D197" s="1650">
        <v>4500128286</v>
      </c>
      <c r="E197" s="1640" t="s">
        <v>1002</v>
      </c>
      <c r="F197" s="1622" t="s">
        <v>1008</v>
      </c>
      <c r="G197" s="1547" t="s">
        <v>113</v>
      </c>
      <c r="H197" s="1488" t="s">
        <v>114</v>
      </c>
      <c r="I197" s="1561">
        <v>1980</v>
      </c>
      <c r="J197" s="1487">
        <v>0</v>
      </c>
      <c r="K197" s="1487">
        <v>60</v>
      </c>
      <c r="L197" s="1489">
        <f t="shared" si="133"/>
        <v>33</v>
      </c>
      <c r="M197" s="1542">
        <v>45463</v>
      </c>
      <c r="N197" s="1542">
        <v>45467</v>
      </c>
      <c r="O197" s="1325"/>
      <c r="P197" s="1325" t="s">
        <v>80</v>
      </c>
      <c r="Q197" s="1325" t="s">
        <v>1004</v>
      </c>
      <c r="R197" s="1325">
        <v>45425</v>
      </c>
      <c r="S197" s="1325" t="s">
        <v>82</v>
      </c>
      <c r="T197" s="1492" t="s">
        <v>727</v>
      </c>
      <c r="U197" s="1540" t="s">
        <v>1009</v>
      </c>
      <c r="V197" s="1494" t="s">
        <v>197</v>
      </c>
      <c r="W197" s="1495">
        <v>102.396</v>
      </c>
      <c r="X197" s="1496">
        <f t="shared" si="139"/>
        <v>3379.068</v>
      </c>
      <c r="Y197" s="1489" t="s">
        <v>1006</v>
      </c>
      <c r="Z197" s="1651" t="s">
        <v>113</v>
      </c>
      <c r="AA197" s="1487" t="s">
        <v>108</v>
      </c>
      <c r="AB197" s="1497" t="s">
        <v>44</v>
      </c>
      <c r="AC197" s="1493">
        <f>1800+180</f>
        <v>1980</v>
      </c>
      <c r="AD197" s="1498">
        <f t="shared" si="134"/>
        <v>0</v>
      </c>
      <c r="AE197" s="1498" t="s">
        <v>157</v>
      </c>
      <c r="AF197" s="1498"/>
      <c r="AG197" s="1498"/>
      <c r="AH197" s="1498">
        <f t="shared" si="135"/>
        <v>1980</v>
      </c>
      <c r="AI197" s="1498"/>
      <c r="AJ197" s="1499">
        <f t="shared" si="136"/>
        <v>1980</v>
      </c>
      <c r="AK197" s="1489"/>
      <c r="AL197" s="1489"/>
      <c r="AM197" s="1489"/>
      <c r="AN197" s="1489"/>
      <c r="AO197" s="1489"/>
      <c r="AP197" s="1489"/>
      <c r="AQ197" s="1489"/>
      <c r="AR197" s="1489"/>
      <c r="AS197" s="1570">
        <f t="shared" si="137"/>
        <v>1980</v>
      </c>
      <c r="AT197" s="1570"/>
      <c r="AU197" s="1502"/>
      <c r="AV197" s="1502"/>
      <c r="AW197" s="1502"/>
      <c r="AX197" s="1502"/>
      <c r="AY197" s="1502"/>
      <c r="AZ197" s="1502"/>
      <c r="BA197" s="1503"/>
      <c r="BB197" s="1503"/>
      <c r="BC197" s="1503"/>
      <c r="BD197" s="1503"/>
      <c r="BE197" s="1503"/>
      <c r="BF197" s="1503"/>
      <c r="BG197" s="1503"/>
      <c r="BH197" s="1503"/>
      <c r="BI197" s="1503"/>
      <c r="BJ197" s="1503"/>
      <c r="BK197" s="1503"/>
      <c r="BL197" s="1503">
        <f t="shared" ref="BL197:BL201" si="141">I197/60</f>
        <v>33</v>
      </c>
      <c r="BM197" s="1503"/>
      <c r="BN197" s="1503"/>
      <c r="BO197" s="1503"/>
      <c r="BP197" s="1503"/>
      <c r="BQ197" s="1503"/>
      <c r="BR197" s="1503"/>
      <c r="BS197" s="1503"/>
      <c r="BT197" s="1503"/>
    </row>
    <row r="198" s="309" customFormat="1" ht="36" hidden="1" customHeight="1" spans="1:81">
      <c r="A198" s="1607">
        <v>45390</v>
      </c>
      <c r="B198" s="1559" t="s">
        <v>1000</v>
      </c>
      <c r="C198" s="1621" t="s">
        <v>1001</v>
      </c>
      <c r="D198" s="1650">
        <v>4500128579</v>
      </c>
      <c r="E198" s="1640" t="s">
        <v>1010</v>
      </c>
      <c r="F198" s="1622" t="s">
        <v>1011</v>
      </c>
      <c r="G198" s="1547" t="s">
        <v>78</v>
      </c>
      <c r="H198" s="1488" t="s">
        <v>111</v>
      </c>
      <c r="I198" s="1506">
        <v>1250</v>
      </c>
      <c r="J198" s="1487">
        <v>0</v>
      </c>
      <c r="K198" s="1487">
        <v>50</v>
      </c>
      <c r="L198" s="1489">
        <f t="shared" si="133"/>
        <v>25</v>
      </c>
      <c r="M198" s="1542">
        <v>45463</v>
      </c>
      <c r="N198" s="1542">
        <v>45467</v>
      </c>
      <c r="O198" s="1325"/>
      <c r="P198" s="1325" t="s">
        <v>80</v>
      </c>
      <c r="Q198" s="1325" t="s">
        <v>1004</v>
      </c>
      <c r="R198" s="1325">
        <v>45425</v>
      </c>
      <c r="S198" s="1325" t="s">
        <v>82</v>
      </c>
      <c r="T198" s="1492" t="s">
        <v>1012</v>
      </c>
      <c r="U198" s="1540" t="s">
        <v>1013</v>
      </c>
      <c r="V198" s="1494" t="s">
        <v>197</v>
      </c>
      <c r="W198" s="1495">
        <v>1.54</v>
      </c>
      <c r="X198" s="1496">
        <f t="shared" si="138"/>
        <v>1925</v>
      </c>
      <c r="Y198" s="1489" t="s">
        <v>1014</v>
      </c>
      <c r="Z198" s="1532" t="s">
        <v>1007</v>
      </c>
      <c r="AA198" s="1487" t="s">
        <v>108</v>
      </c>
      <c r="AB198" s="1497" t="s">
        <v>44</v>
      </c>
      <c r="AC198" s="1493">
        <v>1250</v>
      </c>
      <c r="AD198" s="1498">
        <f t="shared" si="134"/>
        <v>0</v>
      </c>
      <c r="AE198" s="1498" t="s">
        <v>157</v>
      </c>
      <c r="AF198" s="1498"/>
      <c r="AG198" s="1498"/>
      <c r="AH198" s="1498">
        <f t="shared" si="135"/>
        <v>1250</v>
      </c>
      <c r="AI198" s="1498"/>
      <c r="AJ198" s="1499">
        <f t="shared" si="136"/>
        <v>1250</v>
      </c>
      <c r="AK198" s="1489"/>
      <c r="AL198" s="1500"/>
      <c r="AM198" s="1500"/>
      <c r="AN198" s="1500"/>
      <c r="AO198" s="1500"/>
      <c r="AP198" s="1500"/>
      <c r="AQ198" s="1500"/>
      <c r="AR198" s="1500"/>
      <c r="AS198" s="1570">
        <f t="shared" si="137"/>
        <v>1250</v>
      </c>
      <c r="AT198" s="1570"/>
      <c r="AU198" s="1502"/>
      <c r="AV198" s="1502"/>
      <c r="AW198" s="1502"/>
      <c r="AX198" s="1502"/>
      <c r="AY198" s="1502"/>
      <c r="AZ198" s="1502"/>
      <c r="BA198" s="1503"/>
      <c r="BB198" s="1503"/>
      <c r="BC198" s="1503"/>
      <c r="BD198" s="1503"/>
      <c r="BE198" s="1503"/>
      <c r="BF198" s="1503">
        <f t="shared" si="140"/>
        <v>50</v>
      </c>
      <c r="BG198" s="1503"/>
      <c r="BH198" s="1503"/>
      <c r="BI198" s="1503"/>
      <c r="BJ198" s="1503"/>
      <c r="BK198" s="1503"/>
      <c r="BL198" s="1503"/>
      <c r="BM198" s="1503"/>
      <c r="BN198" s="1503"/>
      <c r="BO198" s="1503"/>
      <c r="BP198" s="1503"/>
      <c r="BQ198" s="1503"/>
      <c r="BR198" s="1503"/>
      <c r="BS198" s="1503"/>
      <c r="BT198" s="1503"/>
      <c r="BU198" s="1553"/>
      <c r="BV198" s="1553"/>
      <c r="BW198" s="1553"/>
      <c r="BX198" s="1553"/>
      <c r="BY198" s="1553"/>
      <c r="BZ198" s="1553"/>
      <c r="CA198" s="1553"/>
      <c r="CB198" s="1553"/>
      <c r="CC198" s="1553"/>
    </row>
    <row r="199" s="309" customFormat="1" ht="36" hidden="1" customHeight="1" spans="1:81">
      <c r="A199" s="1607">
        <v>45390</v>
      </c>
      <c r="B199" s="1559" t="s">
        <v>1000</v>
      </c>
      <c r="C199" s="1621" t="s">
        <v>1001</v>
      </c>
      <c r="D199" s="1650">
        <v>4500128579</v>
      </c>
      <c r="E199" s="1640" t="s">
        <v>1010</v>
      </c>
      <c r="F199" s="1622" t="s">
        <v>1015</v>
      </c>
      <c r="G199" s="1547" t="s">
        <v>113</v>
      </c>
      <c r="H199" s="1488" t="s">
        <v>114</v>
      </c>
      <c r="I199" s="1506">
        <v>2100</v>
      </c>
      <c r="J199" s="1487">
        <v>0</v>
      </c>
      <c r="K199" s="1487">
        <v>60</v>
      </c>
      <c r="L199" s="1489">
        <f t="shared" si="133"/>
        <v>35</v>
      </c>
      <c r="M199" s="1542">
        <v>45463</v>
      </c>
      <c r="N199" s="1542">
        <v>45467</v>
      </c>
      <c r="O199" s="1325"/>
      <c r="P199" s="1325" t="s">
        <v>80</v>
      </c>
      <c r="Q199" s="1325" t="s">
        <v>1004</v>
      </c>
      <c r="R199" s="1325">
        <v>45425</v>
      </c>
      <c r="S199" s="1325" t="s">
        <v>82</v>
      </c>
      <c r="T199" s="1492" t="s">
        <v>1012</v>
      </c>
      <c r="U199" s="1540" t="s">
        <v>1016</v>
      </c>
      <c r="V199" s="1494" t="s">
        <v>197</v>
      </c>
      <c r="W199" s="1495">
        <v>102.396</v>
      </c>
      <c r="X199" s="1496">
        <f t="shared" si="139"/>
        <v>3583.86</v>
      </c>
      <c r="Y199" s="1489" t="s">
        <v>1014</v>
      </c>
      <c r="Z199" s="1651" t="s">
        <v>113</v>
      </c>
      <c r="AA199" s="1487" t="s">
        <v>108</v>
      </c>
      <c r="AB199" s="1497" t="s">
        <v>44</v>
      </c>
      <c r="AC199" s="1493">
        <f>1980+120</f>
        <v>2100</v>
      </c>
      <c r="AD199" s="1498">
        <f t="shared" si="134"/>
        <v>0</v>
      </c>
      <c r="AE199" s="1498" t="s">
        <v>157</v>
      </c>
      <c r="AF199" s="1498"/>
      <c r="AG199" s="1498"/>
      <c r="AH199" s="1498">
        <f t="shared" si="135"/>
        <v>2100</v>
      </c>
      <c r="AI199" s="1498"/>
      <c r="AJ199" s="1499">
        <f t="shared" si="136"/>
        <v>2100</v>
      </c>
      <c r="AK199" s="1489"/>
      <c r="AL199" s="1500"/>
      <c r="AM199" s="1500"/>
      <c r="AN199" s="1500"/>
      <c r="AO199" s="1500"/>
      <c r="AP199" s="1500"/>
      <c r="AQ199" s="1500"/>
      <c r="AR199" s="1500"/>
      <c r="AS199" s="1570">
        <f t="shared" si="137"/>
        <v>2100</v>
      </c>
      <c r="AT199" s="1570"/>
      <c r="AU199" s="1502"/>
      <c r="AV199" s="1502"/>
      <c r="AW199" s="1502"/>
      <c r="AX199" s="1502"/>
      <c r="AY199" s="1502"/>
      <c r="AZ199" s="1502"/>
      <c r="BA199" s="1503"/>
      <c r="BB199" s="1503"/>
      <c r="BC199" s="1503"/>
      <c r="BD199" s="1503"/>
      <c r="BE199" s="1503"/>
      <c r="BF199" s="1503"/>
      <c r="BG199" s="1503"/>
      <c r="BH199" s="1503"/>
      <c r="BI199" s="1503"/>
      <c r="BJ199" s="1503"/>
      <c r="BK199" s="1503"/>
      <c r="BL199" s="1503">
        <f t="shared" si="141"/>
        <v>35</v>
      </c>
      <c r="BM199" s="1503"/>
      <c r="BN199" s="1503"/>
      <c r="BO199" s="1503"/>
      <c r="BP199" s="1503"/>
      <c r="BQ199" s="1503"/>
      <c r="BR199" s="1503"/>
      <c r="BS199" s="1503"/>
      <c r="BT199" s="1503"/>
      <c r="BU199" s="1553"/>
      <c r="BV199" s="1553"/>
      <c r="BW199" s="1553"/>
      <c r="BX199" s="1553"/>
      <c r="BY199" s="1553"/>
      <c r="BZ199" s="1553"/>
      <c r="CA199" s="1553"/>
      <c r="CB199" s="1553"/>
      <c r="CC199" s="1553"/>
    </row>
    <row r="200" s="309" customFormat="1" ht="36" hidden="1" customHeight="1" spans="1:81">
      <c r="A200" s="1607">
        <v>45390</v>
      </c>
      <c r="B200" s="1559" t="s">
        <v>1000</v>
      </c>
      <c r="C200" s="1621" t="s">
        <v>1001</v>
      </c>
      <c r="D200" s="1650">
        <v>4500128359</v>
      </c>
      <c r="E200" s="1640" t="s">
        <v>1017</v>
      </c>
      <c r="F200" s="1622" t="s">
        <v>1018</v>
      </c>
      <c r="G200" s="1547" t="s">
        <v>78</v>
      </c>
      <c r="H200" s="1488" t="s">
        <v>111</v>
      </c>
      <c r="I200" s="1506">
        <v>500</v>
      </c>
      <c r="J200" s="1487">
        <v>0</v>
      </c>
      <c r="K200" s="1487">
        <v>50</v>
      </c>
      <c r="L200" s="1489">
        <f t="shared" si="133"/>
        <v>10</v>
      </c>
      <c r="M200" s="1542">
        <v>45463</v>
      </c>
      <c r="N200" s="1542">
        <v>45467</v>
      </c>
      <c r="O200" s="1325"/>
      <c r="P200" s="1325" t="s">
        <v>80</v>
      </c>
      <c r="Q200" s="1325" t="s">
        <v>996</v>
      </c>
      <c r="R200" s="1325">
        <v>45425</v>
      </c>
      <c r="S200" s="1325" t="s">
        <v>82</v>
      </c>
      <c r="T200" s="1492" t="s">
        <v>1012</v>
      </c>
      <c r="U200" s="1540" t="s">
        <v>1019</v>
      </c>
      <c r="V200" s="1494" t="s">
        <v>197</v>
      </c>
      <c r="W200" s="1495">
        <v>1.54</v>
      </c>
      <c r="X200" s="1496">
        <f t="shared" ref="X200:X214" si="142">W200*I200</f>
        <v>770</v>
      </c>
      <c r="Y200" s="1489" t="s">
        <v>1020</v>
      </c>
      <c r="Z200" s="1532" t="s">
        <v>1007</v>
      </c>
      <c r="AA200" s="1487" t="s">
        <v>108</v>
      </c>
      <c r="AB200" s="1497" t="s">
        <v>44</v>
      </c>
      <c r="AC200" s="1493">
        <f>450+50</f>
        <v>500</v>
      </c>
      <c r="AD200" s="1498">
        <f t="shared" si="134"/>
        <v>0</v>
      </c>
      <c r="AE200" s="1498" t="s">
        <v>157</v>
      </c>
      <c r="AF200" s="1498"/>
      <c r="AG200" s="1498"/>
      <c r="AH200" s="1498">
        <f t="shared" si="135"/>
        <v>500</v>
      </c>
      <c r="AI200" s="1498"/>
      <c r="AJ200" s="1499">
        <f t="shared" si="136"/>
        <v>500</v>
      </c>
      <c r="AK200" s="1489"/>
      <c r="AL200" s="1500"/>
      <c r="AM200" s="1500"/>
      <c r="AN200" s="1500"/>
      <c r="AO200" s="1500"/>
      <c r="AP200" s="1500"/>
      <c r="AQ200" s="1500"/>
      <c r="AR200" s="1500"/>
      <c r="AS200" s="1570">
        <f t="shared" si="137"/>
        <v>500</v>
      </c>
      <c r="AT200" s="1570"/>
      <c r="AU200" s="1502"/>
      <c r="AV200" s="1502"/>
      <c r="AW200" s="1502"/>
      <c r="AX200" s="1502"/>
      <c r="AY200" s="1502"/>
      <c r="AZ200" s="1502"/>
      <c r="BA200" s="1503"/>
      <c r="BB200" s="1503"/>
      <c r="BC200" s="1503"/>
      <c r="BD200" s="1503"/>
      <c r="BE200" s="1503"/>
      <c r="BF200" s="1503">
        <f t="shared" si="140"/>
        <v>20</v>
      </c>
      <c r="BG200" s="1503"/>
      <c r="BH200" s="1503"/>
      <c r="BI200" s="1503"/>
      <c r="BJ200" s="1503"/>
      <c r="BK200" s="1503"/>
      <c r="BL200" s="1503"/>
      <c r="BM200" s="1503"/>
      <c r="BN200" s="1503"/>
      <c r="BO200" s="1503"/>
      <c r="BP200" s="1503"/>
      <c r="BQ200" s="1503"/>
      <c r="BR200" s="1503"/>
      <c r="BS200" s="1503"/>
      <c r="BT200" s="1503"/>
      <c r="BU200" s="1553"/>
      <c r="BV200" s="1553"/>
      <c r="BW200" s="1553"/>
      <c r="BX200" s="1553"/>
      <c r="BY200" s="1553"/>
      <c r="BZ200" s="1553"/>
      <c r="CA200" s="1553"/>
      <c r="CB200" s="1553"/>
      <c r="CC200" s="1553"/>
    </row>
    <row r="201" s="309" customFormat="1" ht="36" hidden="1" customHeight="1" spans="1:81">
      <c r="A201" s="1607">
        <v>45390</v>
      </c>
      <c r="B201" s="1559" t="s">
        <v>1000</v>
      </c>
      <c r="C201" s="1621" t="s">
        <v>1001</v>
      </c>
      <c r="D201" s="1650">
        <v>4500128359</v>
      </c>
      <c r="E201" s="1640" t="s">
        <v>1017</v>
      </c>
      <c r="F201" s="1622" t="s">
        <v>1021</v>
      </c>
      <c r="G201" s="1547" t="s">
        <v>113</v>
      </c>
      <c r="H201" s="1488" t="s">
        <v>114</v>
      </c>
      <c r="I201" s="1506">
        <v>2400</v>
      </c>
      <c r="J201" s="1487">
        <v>0</v>
      </c>
      <c r="K201" s="1487">
        <v>60</v>
      </c>
      <c r="L201" s="1489">
        <f t="shared" si="133"/>
        <v>40</v>
      </c>
      <c r="M201" s="1542">
        <v>45463</v>
      </c>
      <c r="N201" s="1542">
        <v>45467</v>
      </c>
      <c r="O201" s="1325"/>
      <c r="P201" s="1325" t="s">
        <v>80</v>
      </c>
      <c r="Q201" s="1325" t="s">
        <v>996</v>
      </c>
      <c r="R201" s="1325">
        <v>45425</v>
      </c>
      <c r="S201" s="1325" t="s">
        <v>82</v>
      </c>
      <c r="T201" s="1492" t="s">
        <v>1012</v>
      </c>
      <c r="U201" s="1540" t="s">
        <v>1022</v>
      </c>
      <c r="V201" s="1494" t="s">
        <v>197</v>
      </c>
      <c r="W201" s="1495">
        <v>102.396</v>
      </c>
      <c r="X201" s="1496">
        <f>W201*L201</f>
        <v>4095.84</v>
      </c>
      <c r="Y201" s="1489" t="s">
        <v>1020</v>
      </c>
      <c r="Z201" s="1651" t="s">
        <v>113</v>
      </c>
      <c r="AA201" s="1487" t="s">
        <v>108</v>
      </c>
      <c r="AB201" s="1497" t="s">
        <v>44</v>
      </c>
      <c r="AC201" s="1493">
        <f>2160+240</f>
        <v>2400</v>
      </c>
      <c r="AD201" s="1498">
        <f t="shared" si="134"/>
        <v>0</v>
      </c>
      <c r="AE201" s="1498" t="s">
        <v>157</v>
      </c>
      <c r="AF201" s="1498"/>
      <c r="AG201" s="1498"/>
      <c r="AH201" s="1498">
        <f t="shared" si="135"/>
        <v>2400</v>
      </c>
      <c r="AI201" s="1498"/>
      <c r="AJ201" s="1499">
        <f t="shared" si="136"/>
        <v>2400</v>
      </c>
      <c r="AK201" s="1489"/>
      <c r="AL201" s="1500"/>
      <c r="AM201" s="1500"/>
      <c r="AN201" s="1500"/>
      <c r="AO201" s="1500"/>
      <c r="AP201" s="1500"/>
      <c r="AQ201" s="1500"/>
      <c r="AR201" s="1500"/>
      <c r="AS201" s="1570">
        <f t="shared" si="137"/>
        <v>2400</v>
      </c>
      <c r="AT201" s="1570"/>
      <c r="AU201" s="1502"/>
      <c r="AV201" s="1502"/>
      <c r="AW201" s="1502"/>
      <c r="AX201" s="1502"/>
      <c r="AY201" s="1502"/>
      <c r="AZ201" s="1502"/>
      <c r="BA201" s="1503"/>
      <c r="BB201" s="1503"/>
      <c r="BC201" s="1503"/>
      <c r="BD201" s="1503"/>
      <c r="BE201" s="1503"/>
      <c r="BF201" s="1503"/>
      <c r="BG201" s="1503"/>
      <c r="BH201" s="1503"/>
      <c r="BI201" s="1503"/>
      <c r="BJ201" s="1503"/>
      <c r="BK201" s="1503"/>
      <c r="BL201" s="1503">
        <f t="shared" si="141"/>
        <v>40</v>
      </c>
      <c r="BM201" s="1503"/>
      <c r="BN201" s="1503"/>
      <c r="BO201" s="1503"/>
      <c r="BP201" s="1503"/>
      <c r="BQ201" s="1503"/>
      <c r="BR201" s="1503"/>
      <c r="BS201" s="1503"/>
      <c r="BT201" s="1503"/>
    </row>
    <row r="202" s="309" customFormat="1" ht="36" hidden="1" customHeight="1" spans="1:81">
      <c r="A202" s="1607">
        <v>45412</v>
      </c>
      <c r="B202" s="1559" t="s">
        <v>429</v>
      </c>
      <c r="C202" s="1621" t="s">
        <v>149</v>
      </c>
      <c r="D202" s="1622">
        <v>4500131413</v>
      </c>
      <c r="E202" s="1640">
        <v>2950864388</v>
      </c>
      <c r="F202" s="1622" t="s">
        <v>1023</v>
      </c>
      <c r="G202" s="1547" t="s">
        <v>431</v>
      </c>
      <c r="H202" s="1488" t="s">
        <v>79</v>
      </c>
      <c r="I202" s="1506">
        <v>4875</v>
      </c>
      <c r="J202" s="1487">
        <v>0</v>
      </c>
      <c r="K202" s="1487">
        <v>975</v>
      </c>
      <c r="L202" s="1489">
        <f t="shared" si="133"/>
        <v>5</v>
      </c>
      <c r="M202" s="1490">
        <v>45460</v>
      </c>
      <c r="N202" s="1542">
        <v>45467</v>
      </c>
      <c r="O202" s="1325"/>
      <c r="P202" s="1325" t="s">
        <v>80</v>
      </c>
      <c r="Q202" s="1325" t="s">
        <v>1024</v>
      </c>
      <c r="R202" s="1325">
        <v>45423</v>
      </c>
      <c r="S202" s="1325" t="s">
        <v>82</v>
      </c>
      <c r="T202" s="1492" t="s">
        <v>82</v>
      </c>
      <c r="U202" s="1575" t="s">
        <v>1025</v>
      </c>
      <c r="V202" s="1560" t="s">
        <v>164</v>
      </c>
      <c r="W202" s="1495">
        <v>1489.935</v>
      </c>
      <c r="X202" s="1496">
        <f>W202*L202</f>
        <v>7449.675</v>
      </c>
      <c r="Y202" s="1489" t="s">
        <v>1026</v>
      </c>
      <c r="Z202" s="1532" t="s">
        <v>431</v>
      </c>
      <c r="AA202" s="1487" t="s">
        <v>108</v>
      </c>
      <c r="AB202" s="1497" t="s">
        <v>44</v>
      </c>
      <c r="AC202" s="1493">
        <v>4875</v>
      </c>
      <c r="AD202" s="1498">
        <f t="shared" si="134"/>
        <v>0</v>
      </c>
      <c r="AE202" s="1498" t="s">
        <v>82</v>
      </c>
      <c r="AF202" s="1498"/>
      <c r="AG202" s="1498"/>
      <c r="AH202" s="1498">
        <f t="shared" si="135"/>
        <v>4875</v>
      </c>
      <c r="AI202" s="1498"/>
      <c r="AJ202" s="1499">
        <f t="shared" si="136"/>
        <v>4875</v>
      </c>
      <c r="AK202" s="1489"/>
      <c r="AL202" s="1500"/>
      <c r="AM202" s="1500"/>
      <c r="AN202" s="1500"/>
      <c r="AO202" s="1500"/>
      <c r="AP202" s="1500"/>
      <c r="AQ202" s="1500"/>
      <c r="AR202" s="1500"/>
      <c r="AS202" s="1502">
        <f t="shared" si="137"/>
        <v>4875</v>
      </c>
      <c r="AT202" s="1502"/>
      <c r="AU202" s="1502"/>
      <c r="AV202" s="1502"/>
      <c r="AW202" s="1502"/>
      <c r="AX202" s="1502"/>
      <c r="AY202" s="1502"/>
      <c r="AZ202" s="1502"/>
      <c r="BA202" s="1503"/>
      <c r="BB202" s="1503"/>
      <c r="BC202" s="1503">
        <f t="shared" ref="BC202:BC204" si="143">I202/13</f>
        <v>375</v>
      </c>
      <c r="BD202" s="1503"/>
      <c r="BE202" s="1503"/>
      <c r="BF202" s="1503"/>
      <c r="BG202" s="1503"/>
      <c r="BH202" s="1503"/>
      <c r="BI202" s="1503"/>
      <c r="BJ202" s="1503"/>
      <c r="BK202" s="1503"/>
      <c r="BL202" s="1503"/>
      <c r="BM202" s="1503"/>
      <c r="BN202" s="1503"/>
      <c r="BO202" s="1503"/>
      <c r="BP202" s="1503"/>
      <c r="BQ202" s="1503"/>
      <c r="BR202" s="1503"/>
      <c r="BS202" s="1503"/>
      <c r="BT202" s="1503"/>
    </row>
    <row r="203" s="309" customFormat="1" ht="36" hidden="1" customHeight="1" spans="1:81">
      <c r="A203" s="1607">
        <v>45419</v>
      </c>
      <c r="B203" s="1559" t="s">
        <v>326</v>
      </c>
      <c r="C203" s="1595" t="s">
        <v>251</v>
      </c>
      <c r="D203" s="1622">
        <v>4500132605</v>
      </c>
      <c r="E203" s="1640">
        <v>215767905</v>
      </c>
      <c r="F203" s="1622" t="s">
        <v>1027</v>
      </c>
      <c r="G203" s="1547" t="s">
        <v>134</v>
      </c>
      <c r="H203" s="1488" t="s">
        <v>135</v>
      </c>
      <c r="I203" s="1506">
        <v>455</v>
      </c>
      <c r="J203" s="1487">
        <v>0</v>
      </c>
      <c r="K203" s="1487">
        <v>13</v>
      </c>
      <c r="L203" s="1489">
        <f t="shared" si="133"/>
        <v>35</v>
      </c>
      <c r="M203" s="1490">
        <v>45461</v>
      </c>
      <c r="N203" s="1542">
        <v>45467</v>
      </c>
      <c r="O203" s="1325"/>
      <c r="P203" s="1325" t="s">
        <v>803</v>
      </c>
      <c r="Q203" s="1325" t="s">
        <v>1028</v>
      </c>
      <c r="R203" s="1325">
        <v>45432</v>
      </c>
      <c r="S203" s="1325" t="s">
        <v>82</v>
      </c>
      <c r="T203" s="1492" t="s">
        <v>82</v>
      </c>
      <c r="U203" s="1575" t="s">
        <v>1029</v>
      </c>
      <c r="V203" s="1605" t="s">
        <v>330</v>
      </c>
      <c r="W203" s="1495">
        <v>1.65</v>
      </c>
      <c r="X203" s="1496">
        <f t="shared" si="142"/>
        <v>750.75</v>
      </c>
      <c r="Y203" s="1489" t="s">
        <v>1030</v>
      </c>
      <c r="Z203" s="1532" t="s">
        <v>134</v>
      </c>
      <c r="AA203" s="1487" t="s">
        <v>108</v>
      </c>
      <c r="AB203" s="1497" t="s">
        <v>44</v>
      </c>
      <c r="AC203" s="1493">
        <v>455</v>
      </c>
      <c r="AD203" s="1498">
        <f t="shared" si="134"/>
        <v>0</v>
      </c>
      <c r="AE203" s="1498" t="s">
        <v>82</v>
      </c>
      <c r="AF203" s="1498"/>
      <c r="AG203" s="1498"/>
      <c r="AH203" s="1498">
        <f t="shared" si="135"/>
        <v>455</v>
      </c>
      <c r="AI203" s="1498"/>
      <c r="AJ203" s="1499">
        <f t="shared" si="136"/>
        <v>455</v>
      </c>
      <c r="AK203" s="1489"/>
      <c r="AL203" s="1500"/>
      <c r="AM203" s="1500"/>
      <c r="AN203" s="1500"/>
      <c r="AO203" s="1500"/>
      <c r="AP203" s="1500"/>
      <c r="AQ203" s="1500"/>
      <c r="AR203" s="1500"/>
      <c r="AS203" s="1502">
        <f t="shared" si="137"/>
        <v>455</v>
      </c>
      <c r="AT203" s="1502"/>
      <c r="AU203" s="1502"/>
      <c r="AV203" s="1502"/>
      <c r="AW203" s="1502"/>
      <c r="AX203" s="1502"/>
      <c r="AY203" s="1502"/>
      <c r="AZ203" s="1502"/>
      <c r="BA203" s="1503"/>
      <c r="BB203" s="1503"/>
      <c r="BC203" s="1503">
        <f t="shared" si="143"/>
        <v>35</v>
      </c>
      <c r="BD203" s="1503"/>
      <c r="BE203" s="1503"/>
      <c r="BF203" s="1503"/>
      <c r="BG203" s="1503"/>
      <c r="BH203" s="1503"/>
      <c r="BI203" s="1503"/>
      <c r="BJ203" s="1503"/>
      <c r="BK203" s="1503"/>
      <c r="BL203" s="1503"/>
      <c r="BM203" s="1503"/>
      <c r="BN203" s="1503"/>
      <c r="BO203" s="1503"/>
      <c r="BP203" s="1503"/>
      <c r="BQ203" s="1503"/>
      <c r="BR203" s="1503"/>
      <c r="BS203" s="1503"/>
      <c r="BT203" s="1503"/>
    </row>
    <row r="204" s="309" customFormat="1" ht="36" hidden="1" customHeight="1" spans="1:81">
      <c r="A204" s="1607">
        <v>45419</v>
      </c>
      <c r="B204" s="1559" t="s">
        <v>326</v>
      </c>
      <c r="C204" s="1595" t="s">
        <v>251</v>
      </c>
      <c r="D204" s="1622">
        <v>4500132600</v>
      </c>
      <c r="E204" s="1640">
        <v>215767890</v>
      </c>
      <c r="F204" s="1622" t="s">
        <v>1031</v>
      </c>
      <c r="G204" s="1547" t="s">
        <v>134</v>
      </c>
      <c r="H204" s="1488" t="s">
        <v>135</v>
      </c>
      <c r="I204" s="1506">
        <v>845</v>
      </c>
      <c r="J204" s="1487">
        <v>0</v>
      </c>
      <c r="K204" s="1487">
        <v>13</v>
      </c>
      <c r="L204" s="1489">
        <f t="shared" si="133"/>
        <v>65</v>
      </c>
      <c r="M204" s="1490">
        <v>45461</v>
      </c>
      <c r="N204" s="1542">
        <v>45467</v>
      </c>
      <c r="O204" s="1325"/>
      <c r="P204" s="1325" t="s">
        <v>803</v>
      </c>
      <c r="Q204" s="1325" t="s">
        <v>1028</v>
      </c>
      <c r="R204" s="1325">
        <v>45432</v>
      </c>
      <c r="S204" s="1325" t="s">
        <v>82</v>
      </c>
      <c r="T204" s="1492" t="s">
        <v>82</v>
      </c>
      <c r="U204" s="1575" t="s">
        <v>1029</v>
      </c>
      <c r="V204" s="1605" t="s">
        <v>330</v>
      </c>
      <c r="W204" s="1495">
        <v>1.65</v>
      </c>
      <c r="X204" s="1496">
        <f t="shared" si="142"/>
        <v>1394.25</v>
      </c>
      <c r="Y204" s="1489" t="s">
        <v>1032</v>
      </c>
      <c r="Z204" s="1532" t="s">
        <v>134</v>
      </c>
      <c r="AA204" s="1487" t="s">
        <v>108</v>
      </c>
      <c r="AB204" s="1497" t="s">
        <v>44</v>
      </c>
      <c r="AC204" s="1493">
        <v>845</v>
      </c>
      <c r="AD204" s="1498">
        <f t="shared" si="134"/>
        <v>0</v>
      </c>
      <c r="AE204" s="1498" t="s">
        <v>82</v>
      </c>
      <c r="AF204" s="1498"/>
      <c r="AG204" s="1498"/>
      <c r="AH204" s="1498">
        <f t="shared" si="135"/>
        <v>845</v>
      </c>
      <c r="AI204" s="1498"/>
      <c r="AJ204" s="1499">
        <f t="shared" si="136"/>
        <v>845</v>
      </c>
      <c r="AK204" s="1489"/>
      <c r="AL204" s="1500"/>
      <c r="AM204" s="1500"/>
      <c r="AN204" s="1500"/>
      <c r="AO204" s="1500"/>
      <c r="AP204" s="1500"/>
      <c r="AQ204" s="1500"/>
      <c r="AR204" s="1500"/>
      <c r="AS204" s="1502">
        <f t="shared" si="137"/>
        <v>845</v>
      </c>
      <c r="AT204" s="1502"/>
      <c r="AU204" s="1502"/>
      <c r="AV204" s="1502"/>
      <c r="AW204" s="1502"/>
      <c r="AX204" s="1502"/>
      <c r="AY204" s="1502"/>
      <c r="AZ204" s="1502"/>
      <c r="BA204" s="1503"/>
      <c r="BB204" s="1503"/>
      <c r="BC204" s="1503">
        <f t="shared" si="143"/>
        <v>65</v>
      </c>
      <c r="BD204" s="1503"/>
      <c r="BE204" s="1503"/>
      <c r="BF204" s="1503"/>
      <c r="BG204" s="1503"/>
      <c r="BH204" s="1503"/>
      <c r="BI204" s="1503"/>
      <c r="BJ204" s="1503"/>
      <c r="BK204" s="1503"/>
      <c r="BL204" s="1503"/>
      <c r="BM204" s="1503"/>
      <c r="BN204" s="1503"/>
      <c r="BO204" s="1503"/>
      <c r="BP204" s="1503"/>
      <c r="BQ204" s="1503"/>
      <c r="BR204" s="1503"/>
      <c r="BS204" s="1503"/>
      <c r="BT204" s="1503"/>
    </row>
    <row r="205" s="309" customFormat="1" ht="36" hidden="1" customHeight="1" spans="1:81">
      <c r="A205" s="1626">
        <v>45384</v>
      </c>
      <c r="B205" s="1557" t="s">
        <v>1033</v>
      </c>
      <c r="C205" s="1558" t="s">
        <v>902</v>
      </c>
      <c r="D205" s="1484">
        <v>4500128743</v>
      </c>
      <c r="E205" s="1627">
        <v>6000039752</v>
      </c>
      <c r="F205" s="1484" t="s">
        <v>1034</v>
      </c>
      <c r="G205" s="1487" t="s">
        <v>78</v>
      </c>
      <c r="H205" s="1488" t="s">
        <v>111</v>
      </c>
      <c r="I205" s="1506">
        <v>500</v>
      </c>
      <c r="J205" s="1487">
        <v>0</v>
      </c>
      <c r="K205" s="1487">
        <v>50</v>
      </c>
      <c r="L205" s="1489">
        <f t="shared" si="133"/>
        <v>10</v>
      </c>
      <c r="M205" s="1490">
        <v>45454</v>
      </c>
      <c r="N205" s="1542">
        <v>45467</v>
      </c>
      <c r="O205" s="1325" t="s">
        <v>1035</v>
      </c>
      <c r="P205" s="1325" t="s">
        <v>803</v>
      </c>
      <c r="Q205" s="1325" t="s">
        <v>1036</v>
      </c>
      <c r="R205" s="1325" t="s">
        <v>1037</v>
      </c>
      <c r="S205" s="1325" t="s">
        <v>136</v>
      </c>
      <c r="T205" s="1492" t="s">
        <v>1038</v>
      </c>
      <c r="U205" s="1493" t="s">
        <v>1039</v>
      </c>
      <c r="V205" s="1605" t="s">
        <v>908</v>
      </c>
      <c r="W205" s="1495">
        <v>1.54</v>
      </c>
      <c r="X205" s="1496">
        <f t="shared" si="142"/>
        <v>770</v>
      </c>
      <c r="Y205" s="1489" t="s">
        <v>1040</v>
      </c>
      <c r="Z205" s="1532" t="s">
        <v>156</v>
      </c>
      <c r="AA205" s="1487" t="s">
        <v>108</v>
      </c>
      <c r="AB205" s="1497" t="s">
        <v>44</v>
      </c>
      <c r="AC205" s="1540">
        <v>500</v>
      </c>
      <c r="AD205" s="1498">
        <f t="shared" si="134"/>
        <v>0</v>
      </c>
      <c r="AE205" s="1498" t="s">
        <v>157</v>
      </c>
      <c r="AF205" s="1498" t="s">
        <v>246</v>
      </c>
      <c r="AG205" s="1498"/>
      <c r="AH205" s="1498">
        <f t="shared" si="135"/>
        <v>500</v>
      </c>
      <c r="AI205" s="1498"/>
      <c r="AJ205" s="1499"/>
      <c r="AK205" s="1489">
        <f>I205</f>
        <v>500</v>
      </c>
      <c r="AL205" s="1500"/>
      <c r="AM205" s="1500"/>
      <c r="AN205" s="1500"/>
      <c r="AO205" s="1500"/>
      <c r="AP205" s="1501"/>
      <c r="AQ205" s="1501"/>
      <c r="AR205" s="1501"/>
      <c r="AS205" s="1502">
        <f t="shared" si="137"/>
        <v>500</v>
      </c>
      <c r="AT205" s="1502"/>
      <c r="AU205" s="1502"/>
      <c r="AV205" s="1502"/>
      <c r="AW205" s="1502"/>
      <c r="AX205" s="1502"/>
      <c r="AY205" s="1502"/>
      <c r="AZ205" s="1502"/>
      <c r="BA205" s="1503"/>
      <c r="BB205" s="1503"/>
      <c r="BC205" s="1503"/>
      <c r="BD205" s="1503"/>
      <c r="BE205" s="1503"/>
      <c r="BF205" s="1503"/>
      <c r="BG205" s="1503"/>
      <c r="BH205" s="1503">
        <f>I205/25</f>
        <v>20</v>
      </c>
      <c r="BI205" s="1503"/>
      <c r="BJ205" s="1503"/>
      <c r="BK205" s="1503"/>
      <c r="BL205" s="1503"/>
      <c r="BM205" s="1503"/>
      <c r="BN205" s="1503"/>
      <c r="BO205" s="1503"/>
      <c r="BP205" s="1503"/>
      <c r="BQ205" s="1503"/>
      <c r="BR205" s="1503"/>
      <c r="BS205" s="1503"/>
      <c r="BT205" s="1503"/>
    </row>
    <row r="206" s="309" customFormat="1" ht="36" hidden="1" customHeight="1" spans="1:81">
      <c r="A206" s="1607">
        <v>45427</v>
      </c>
      <c r="B206" s="1559" t="s">
        <v>142</v>
      </c>
      <c r="C206" s="1558" t="s">
        <v>118</v>
      </c>
      <c r="D206" s="1484">
        <v>4500133660</v>
      </c>
      <c r="E206" s="1559">
        <v>20077762</v>
      </c>
      <c r="F206" s="1484" t="s">
        <v>1041</v>
      </c>
      <c r="G206" s="1547" t="s">
        <v>134</v>
      </c>
      <c r="H206" s="1488" t="s">
        <v>135</v>
      </c>
      <c r="I206" s="1652">
        <f>1105+403</f>
        <v>1508</v>
      </c>
      <c r="J206" s="1487">
        <v>0</v>
      </c>
      <c r="K206" s="1487">
        <v>13</v>
      </c>
      <c r="L206" s="1489">
        <f t="shared" si="133"/>
        <v>116</v>
      </c>
      <c r="M206" s="1490">
        <v>45467</v>
      </c>
      <c r="N206" s="1542">
        <v>45467</v>
      </c>
      <c r="O206" s="1325" t="s">
        <v>1042</v>
      </c>
      <c r="P206" s="1325" t="s">
        <v>80</v>
      </c>
      <c r="Q206" s="1325" t="s">
        <v>1043</v>
      </c>
      <c r="R206" s="1325">
        <v>45450</v>
      </c>
      <c r="S206" s="1325" t="s">
        <v>136</v>
      </c>
      <c r="T206" s="1564" t="s">
        <v>1044</v>
      </c>
      <c r="U206" s="1575" t="s">
        <v>1045</v>
      </c>
      <c r="V206" s="1494" t="s">
        <v>603</v>
      </c>
      <c r="W206" s="1495">
        <v>1.65</v>
      </c>
      <c r="X206" s="1496">
        <f t="shared" si="142"/>
        <v>2488.2</v>
      </c>
      <c r="Y206" s="1489" t="s">
        <v>1046</v>
      </c>
      <c r="Z206" s="1532" t="s">
        <v>134</v>
      </c>
      <c r="AA206" s="1487" t="s">
        <v>108</v>
      </c>
      <c r="AB206" s="1497" t="s">
        <v>44</v>
      </c>
      <c r="AC206" s="1493">
        <v>1508</v>
      </c>
      <c r="AD206" s="1498">
        <f t="shared" si="134"/>
        <v>0</v>
      </c>
      <c r="AE206" s="1498" t="s">
        <v>157</v>
      </c>
      <c r="AF206" s="1498"/>
      <c r="AG206" s="1498"/>
      <c r="AH206" s="1498">
        <f t="shared" si="135"/>
        <v>1508</v>
      </c>
      <c r="AI206" s="1498"/>
      <c r="AJ206" s="1499">
        <f t="shared" ref="AJ206:AJ209" si="144">I206</f>
        <v>1508</v>
      </c>
      <c r="AK206" s="1489"/>
      <c r="AL206" s="1500"/>
      <c r="AM206" s="1500"/>
      <c r="AN206" s="1500"/>
      <c r="AO206" s="1500"/>
      <c r="AP206" s="1500"/>
      <c r="AQ206" s="1500"/>
      <c r="AR206" s="1500"/>
      <c r="AS206" s="1502">
        <f t="shared" si="137"/>
        <v>1508</v>
      </c>
      <c r="AT206" s="1502"/>
      <c r="AU206" s="1502"/>
      <c r="AV206" s="1502"/>
      <c r="AW206" s="1502"/>
      <c r="AX206" s="1502"/>
      <c r="AY206" s="1502"/>
      <c r="AZ206" s="1502"/>
      <c r="BA206" s="1503"/>
      <c r="BB206" s="1503"/>
      <c r="BC206" s="1503">
        <f>I206/13</f>
        <v>116</v>
      </c>
      <c r="BD206" s="1503"/>
      <c r="BE206" s="1503"/>
      <c r="BF206" s="1503"/>
      <c r="BG206" s="1503"/>
      <c r="BH206" s="1503"/>
      <c r="BI206" s="1503"/>
      <c r="BJ206" s="1503"/>
      <c r="BK206" s="1503"/>
      <c r="BL206" s="1503"/>
      <c r="BM206" s="1503"/>
      <c r="BN206" s="1503"/>
      <c r="BO206" s="1503"/>
      <c r="BP206" s="1503"/>
      <c r="BQ206" s="1503"/>
      <c r="BR206" s="1503"/>
      <c r="BS206" s="1503"/>
      <c r="BT206" s="1503"/>
    </row>
    <row r="207" s="309" customFormat="1" ht="36" hidden="1" customHeight="1" spans="1:81">
      <c r="A207" s="1607">
        <v>45422</v>
      </c>
      <c r="B207" s="1559" t="s">
        <v>1047</v>
      </c>
      <c r="C207" s="1558" t="s">
        <v>251</v>
      </c>
      <c r="D207" s="1484">
        <v>4500133052</v>
      </c>
      <c r="E207" s="1559" t="s">
        <v>1048</v>
      </c>
      <c r="F207" s="1484" t="s">
        <v>1049</v>
      </c>
      <c r="G207" s="1547" t="s">
        <v>78</v>
      </c>
      <c r="H207" s="1488" t="s">
        <v>111</v>
      </c>
      <c r="I207" s="1506">
        <v>250</v>
      </c>
      <c r="J207" s="1487">
        <v>0</v>
      </c>
      <c r="K207" s="1487">
        <v>50</v>
      </c>
      <c r="L207" s="1489">
        <f t="shared" si="133"/>
        <v>5</v>
      </c>
      <c r="M207" s="1490">
        <v>45464</v>
      </c>
      <c r="N207" s="1542">
        <v>45467</v>
      </c>
      <c r="O207" s="1325"/>
      <c r="P207" s="1325" t="s">
        <v>80</v>
      </c>
      <c r="Q207" s="1325" t="s">
        <v>1050</v>
      </c>
      <c r="R207" s="1325">
        <v>45422</v>
      </c>
      <c r="S207" s="1325" t="s">
        <v>82</v>
      </c>
      <c r="T207" s="1492" t="s">
        <v>82</v>
      </c>
      <c r="U207" s="1575" t="s">
        <v>1051</v>
      </c>
      <c r="V207" s="1605" t="s">
        <v>255</v>
      </c>
      <c r="W207" s="1495">
        <v>1.54</v>
      </c>
      <c r="X207" s="1496">
        <f t="shared" si="142"/>
        <v>385</v>
      </c>
      <c r="Y207" s="1489" t="s">
        <v>1052</v>
      </c>
      <c r="Z207" s="1532" t="s">
        <v>78</v>
      </c>
      <c r="AA207" s="1487" t="s">
        <v>108</v>
      </c>
      <c r="AB207" s="1497" t="s">
        <v>44</v>
      </c>
      <c r="AC207" s="1493">
        <v>250</v>
      </c>
      <c r="AD207" s="1498">
        <f t="shared" si="134"/>
        <v>0</v>
      </c>
      <c r="AE207" s="1498"/>
      <c r="AF207" s="1498"/>
      <c r="AG207" s="1498"/>
      <c r="AH207" s="1498">
        <f t="shared" si="135"/>
        <v>250</v>
      </c>
      <c r="AI207" s="1498"/>
      <c r="AJ207" s="1499">
        <f t="shared" si="144"/>
        <v>250</v>
      </c>
      <c r="AK207" s="1489"/>
      <c r="AL207" s="1500"/>
      <c r="AM207" s="1500"/>
      <c r="AN207" s="1500"/>
      <c r="AO207" s="1500"/>
      <c r="AP207" s="1500"/>
      <c r="AQ207" s="1500"/>
      <c r="AR207" s="1500"/>
      <c r="AS207" s="1502">
        <f t="shared" si="137"/>
        <v>250</v>
      </c>
      <c r="AT207" s="1502"/>
      <c r="AU207" s="1502"/>
      <c r="AV207" s="1502"/>
      <c r="AW207" s="1502"/>
      <c r="AX207" s="1502"/>
      <c r="AY207" s="1502"/>
      <c r="AZ207" s="1502"/>
      <c r="BA207" s="1503"/>
      <c r="BB207" s="1503"/>
      <c r="BC207" s="1503"/>
      <c r="BD207" s="1503"/>
      <c r="BE207" s="1503"/>
      <c r="BF207" s="1503">
        <f t="shared" ref="BF207:BF209" si="145">I207/25</f>
        <v>10</v>
      </c>
      <c r="BG207" s="1503"/>
      <c r="BH207" s="1503"/>
      <c r="BI207" s="1503"/>
      <c r="BJ207" s="1503"/>
      <c r="BK207" s="1503"/>
      <c r="BL207" s="1503"/>
      <c r="BM207" s="1503"/>
      <c r="BN207" s="1503"/>
      <c r="BO207" s="1503"/>
      <c r="BP207" s="1503"/>
      <c r="BQ207" s="1503"/>
      <c r="BR207" s="1503"/>
      <c r="BS207" s="1503"/>
      <c r="BT207" s="1503"/>
    </row>
    <row r="208" s="309" customFormat="1" ht="36" hidden="1" customHeight="1" spans="1:81">
      <c r="A208" s="1607">
        <v>45422</v>
      </c>
      <c r="B208" s="1653" t="s">
        <v>299</v>
      </c>
      <c r="C208" s="1654" t="s">
        <v>251</v>
      </c>
      <c r="D208" s="1484">
        <v>4500132999</v>
      </c>
      <c r="E208" s="1539" t="s">
        <v>1053</v>
      </c>
      <c r="F208" s="1484" t="s">
        <v>1054</v>
      </c>
      <c r="G208" s="1487" t="s">
        <v>239</v>
      </c>
      <c r="H208" s="1488" t="s">
        <v>79</v>
      </c>
      <c r="I208" s="1506">
        <v>15000</v>
      </c>
      <c r="J208" s="1487">
        <v>0</v>
      </c>
      <c r="K208" s="1487">
        <v>25</v>
      </c>
      <c r="L208" s="1489">
        <f t="shared" si="133"/>
        <v>600</v>
      </c>
      <c r="M208" s="1490">
        <v>45471</v>
      </c>
      <c r="N208" s="1490">
        <v>45467</v>
      </c>
      <c r="O208" s="1325"/>
      <c r="P208" s="1325" t="s">
        <v>80</v>
      </c>
      <c r="Q208" s="1325" t="s">
        <v>1055</v>
      </c>
      <c r="R208" s="1536">
        <v>45440</v>
      </c>
      <c r="S208" s="1325" t="s">
        <v>136</v>
      </c>
      <c r="T208" s="1492" t="s">
        <v>1056</v>
      </c>
      <c r="U208" s="1493" t="s">
        <v>1057</v>
      </c>
      <c r="V208" s="1494" t="s">
        <v>305</v>
      </c>
      <c r="W208" s="1495">
        <v>1.55</v>
      </c>
      <c r="X208" s="1496">
        <f t="shared" si="142"/>
        <v>23250</v>
      </c>
      <c r="Y208" s="1489" t="s">
        <v>1058</v>
      </c>
      <c r="Z208" s="1532" t="s">
        <v>239</v>
      </c>
      <c r="AA208" s="1487" t="s">
        <v>108</v>
      </c>
      <c r="AB208" s="1497" t="s">
        <v>44</v>
      </c>
      <c r="AC208" s="1493">
        <v>15000</v>
      </c>
      <c r="AD208" s="1498">
        <f t="shared" si="134"/>
        <v>0</v>
      </c>
      <c r="AE208" s="1498" t="s">
        <v>141</v>
      </c>
      <c r="AF208" s="1498"/>
      <c r="AG208" s="1498"/>
      <c r="AH208" s="1498">
        <f t="shared" si="135"/>
        <v>15000</v>
      </c>
      <c r="AI208" s="1498"/>
      <c r="AJ208" s="1499">
        <f t="shared" si="144"/>
        <v>15000</v>
      </c>
      <c r="AK208" s="1489"/>
      <c r="AL208" s="1500"/>
      <c r="AM208" s="1500"/>
      <c r="AN208" s="1500"/>
      <c r="AO208" s="1500"/>
      <c r="AP208" s="1501"/>
      <c r="AQ208" s="1501"/>
      <c r="AR208" s="1501"/>
      <c r="AS208" s="1502">
        <f t="shared" si="137"/>
        <v>15000</v>
      </c>
      <c r="AT208" s="1502"/>
      <c r="AU208" s="1502"/>
      <c r="AV208" s="1502"/>
      <c r="AW208" s="1502"/>
      <c r="AX208" s="1502"/>
      <c r="AY208" s="1502"/>
      <c r="AZ208" s="1502"/>
      <c r="BA208" s="1503"/>
      <c r="BB208" s="1503"/>
      <c r="BC208" s="1503"/>
      <c r="BD208" s="1503"/>
      <c r="BE208" s="1503"/>
      <c r="BF208" s="1503">
        <f t="shared" si="145"/>
        <v>600</v>
      </c>
      <c r="BG208" s="1503"/>
      <c r="BH208" s="1503"/>
      <c r="BI208" s="1503"/>
      <c r="BJ208" s="1503"/>
      <c r="BK208" s="1503"/>
      <c r="BL208" s="1503"/>
      <c r="BM208" s="1503"/>
      <c r="BN208" s="1503"/>
      <c r="BO208" s="1503"/>
      <c r="BP208" s="1503"/>
      <c r="BQ208" s="1503"/>
      <c r="BR208" s="1503"/>
      <c r="BS208" s="1503"/>
      <c r="BT208" s="1503"/>
    </row>
    <row r="209" s="309" customFormat="1" ht="36" hidden="1" customHeight="1" spans="1:76">
      <c r="A209" s="1607">
        <v>45427</v>
      </c>
      <c r="B209" s="1559" t="s">
        <v>1059</v>
      </c>
      <c r="C209" s="1558" t="s">
        <v>1060</v>
      </c>
      <c r="D209" s="1484">
        <v>4500133497</v>
      </c>
      <c r="E209" s="1559"/>
      <c r="F209" s="1484" t="s">
        <v>1061</v>
      </c>
      <c r="G209" s="1547" t="s">
        <v>78</v>
      </c>
      <c r="H209" s="1488" t="s">
        <v>111</v>
      </c>
      <c r="I209" s="1506">
        <v>2750</v>
      </c>
      <c r="J209" s="1487">
        <v>0</v>
      </c>
      <c r="K209" s="1487">
        <v>50</v>
      </c>
      <c r="L209" s="1489">
        <f t="shared" si="133"/>
        <v>55</v>
      </c>
      <c r="M209" s="1490">
        <v>45464</v>
      </c>
      <c r="N209" s="1542">
        <v>45467</v>
      </c>
      <c r="O209" s="1325"/>
      <c r="P209" s="1325" t="s">
        <v>80</v>
      </c>
      <c r="Q209" s="1325" t="s">
        <v>1062</v>
      </c>
      <c r="R209" s="1325">
        <v>45434</v>
      </c>
      <c r="S209" s="1325" t="s">
        <v>82</v>
      </c>
      <c r="T209" s="1492" t="s">
        <v>1063</v>
      </c>
      <c r="U209" s="1643" t="s">
        <v>1064</v>
      </c>
      <c r="V209" s="1605" t="s">
        <v>197</v>
      </c>
      <c r="W209" s="1495">
        <v>1.54</v>
      </c>
      <c r="X209" s="1496">
        <f t="shared" si="142"/>
        <v>4235</v>
      </c>
      <c r="Y209" s="1489" t="s">
        <v>1065</v>
      </c>
      <c r="Z209" s="1532" t="s">
        <v>78</v>
      </c>
      <c r="AA209" s="1487" t="s">
        <v>108</v>
      </c>
      <c r="AB209" s="1497" t="s">
        <v>44</v>
      </c>
      <c r="AC209" s="1493">
        <v>2750</v>
      </c>
      <c r="AD209" s="1498">
        <f t="shared" si="134"/>
        <v>0</v>
      </c>
      <c r="AE209" s="1498" t="s">
        <v>157</v>
      </c>
      <c r="AF209" s="1498"/>
      <c r="AG209" s="1498"/>
      <c r="AH209" s="1498">
        <f t="shared" si="135"/>
        <v>2750</v>
      </c>
      <c r="AI209" s="1498"/>
      <c r="AJ209" s="1499">
        <f t="shared" si="144"/>
        <v>2750</v>
      </c>
      <c r="AK209" s="1489"/>
      <c r="AL209" s="1500"/>
      <c r="AM209" s="1500"/>
      <c r="AN209" s="1500"/>
      <c r="AO209" s="1500"/>
      <c r="AP209" s="1500"/>
      <c r="AQ209" s="1500"/>
      <c r="AR209" s="1500"/>
      <c r="AS209" s="1502">
        <f t="shared" si="137"/>
        <v>2750</v>
      </c>
      <c r="AT209" s="1502"/>
      <c r="AU209" s="1502"/>
      <c r="AV209" s="1502"/>
      <c r="AW209" s="1502"/>
      <c r="AX209" s="1502"/>
      <c r="AY209" s="1502"/>
      <c r="AZ209" s="1502"/>
      <c r="BA209" s="1503"/>
      <c r="BB209" s="1503"/>
      <c r="BC209" s="1503"/>
      <c r="BD209" s="1503"/>
      <c r="BE209" s="1503"/>
      <c r="BF209" s="1503">
        <f t="shared" si="145"/>
        <v>110</v>
      </c>
      <c r="BG209" s="1503"/>
      <c r="BH209" s="1503"/>
      <c r="BI209" s="1503"/>
      <c r="BJ209" s="1503"/>
      <c r="BK209" s="1503"/>
      <c r="BL209" s="1503"/>
      <c r="BM209" s="1503"/>
      <c r="BN209" s="1503"/>
      <c r="BO209" s="1503"/>
      <c r="BP209" s="1503"/>
      <c r="BQ209" s="1503"/>
      <c r="BR209" s="1503"/>
      <c r="BS209" s="1503"/>
      <c r="BT209" s="1503"/>
    </row>
    <row r="210" s="309" customFormat="1" ht="36" hidden="1" customHeight="1" spans="1:76">
      <c r="A210" s="1556">
        <v>45428</v>
      </c>
      <c r="B210" s="1641" t="s">
        <v>778</v>
      </c>
      <c r="C210" s="1595" t="s">
        <v>779</v>
      </c>
      <c r="D210" s="1484">
        <v>4500133489</v>
      </c>
      <c r="E210" s="1559" t="s">
        <v>1066</v>
      </c>
      <c r="F210" s="1484" t="s">
        <v>1067</v>
      </c>
      <c r="G210" s="1547" t="s">
        <v>309</v>
      </c>
      <c r="H210" s="1488" t="s">
        <v>310</v>
      </c>
      <c r="I210" s="1506">
        <v>504</v>
      </c>
      <c r="J210" s="1487">
        <v>0</v>
      </c>
      <c r="K210" s="1487">
        <v>12</v>
      </c>
      <c r="L210" s="1489">
        <f t="shared" si="133"/>
        <v>42</v>
      </c>
      <c r="M210" s="1490">
        <v>45460</v>
      </c>
      <c r="N210" s="1542">
        <v>45467</v>
      </c>
      <c r="O210" s="1325"/>
      <c r="P210" s="1325" t="s">
        <v>803</v>
      </c>
      <c r="Q210" s="1325" t="s">
        <v>1068</v>
      </c>
      <c r="R210" s="1325" t="s">
        <v>783</v>
      </c>
      <c r="S210" s="1325" t="s">
        <v>136</v>
      </c>
      <c r="T210" s="1564" t="s">
        <v>1069</v>
      </c>
      <c r="U210" s="1575" t="s">
        <v>1070</v>
      </c>
      <c r="V210" s="1494" t="s">
        <v>271</v>
      </c>
      <c r="W210" s="1495">
        <v>3</v>
      </c>
      <c r="X210" s="1496">
        <f t="shared" si="142"/>
        <v>1512</v>
      </c>
      <c r="Y210" s="1489" t="s">
        <v>1071</v>
      </c>
      <c r="Z210" s="1532" t="s">
        <v>789</v>
      </c>
      <c r="AA210" s="1487" t="s">
        <v>108</v>
      </c>
      <c r="AB210" s="1497" t="s">
        <v>44</v>
      </c>
      <c r="AC210" s="1493">
        <v>504</v>
      </c>
      <c r="AD210" s="1498">
        <f t="shared" si="134"/>
        <v>0</v>
      </c>
      <c r="AE210" s="1498" t="s">
        <v>157</v>
      </c>
      <c r="AF210" s="1498"/>
      <c r="AG210" s="1498"/>
      <c r="AH210" s="1498">
        <f>I210*2</f>
        <v>1008</v>
      </c>
      <c r="AI210" s="1498"/>
      <c r="AJ210" s="1499"/>
      <c r="AK210" s="1489">
        <f>AH210</f>
        <v>1008</v>
      </c>
      <c r="AL210" s="1500"/>
      <c r="AM210" s="1500"/>
      <c r="AN210" s="1500"/>
      <c r="AO210" s="1500"/>
      <c r="AP210" s="1500"/>
      <c r="AQ210" s="1500"/>
      <c r="AR210" s="1500"/>
      <c r="AS210" s="1502">
        <f>AH210</f>
        <v>1008</v>
      </c>
      <c r="AT210" s="1502"/>
      <c r="AU210" s="1502"/>
      <c r="AV210" s="1502"/>
      <c r="AW210" s="1502"/>
      <c r="AX210" s="1502"/>
      <c r="AY210" s="1502"/>
      <c r="AZ210" s="1502"/>
      <c r="BA210" s="1503"/>
      <c r="BB210" s="1503"/>
      <c r="BC210" s="1503"/>
      <c r="BD210" s="1503"/>
      <c r="BE210" s="1503"/>
      <c r="BF210" s="1503"/>
      <c r="BG210" s="1503"/>
      <c r="BH210" s="1503"/>
      <c r="BI210" s="1503"/>
      <c r="BJ210" s="1503"/>
      <c r="BK210" s="1503"/>
      <c r="BL210" s="1503"/>
      <c r="BM210" s="1503"/>
      <c r="BN210" s="1503"/>
      <c r="BO210" s="1503"/>
      <c r="BP210" s="1503"/>
      <c r="BQ210" s="1503"/>
      <c r="BR210" s="1503">
        <f>I210</f>
        <v>504</v>
      </c>
      <c r="BS210" s="1503">
        <f>I210</f>
        <v>504</v>
      </c>
      <c r="BT210" s="1503">
        <f>I210</f>
        <v>504</v>
      </c>
      <c r="BV210" s="309" t="s">
        <v>1072</v>
      </c>
      <c r="BW210" s="309">
        <v>2967</v>
      </c>
      <c r="BX210" s="309" t="s">
        <v>157</v>
      </c>
    </row>
    <row r="211" s="309" customFormat="1" ht="36" hidden="1" customHeight="1" spans="1:76">
      <c r="A211" s="1607">
        <v>45421</v>
      </c>
      <c r="B211" s="1559" t="s">
        <v>800</v>
      </c>
      <c r="C211" s="1595" t="s">
        <v>237</v>
      </c>
      <c r="D211" s="1622">
        <v>4500132760</v>
      </c>
      <c r="E211" s="1640" t="s">
        <v>1073</v>
      </c>
      <c r="F211" s="1622" t="s">
        <v>1074</v>
      </c>
      <c r="G211" s="1547" t="s">
        <v>309</v>
      </c>
      <c r="H211" s="1488" t="s">
        <v>310</v>
      </c>
      <c r="I211" s="1506">
        <v>216</v>
      </c>
      <c r="J211" s="1487">
        <v>0</v>
      </c>
      <c r="K211" s="1487">
        <v>12</v>
      </c>
      <c r="L211" s="1489">
        <f t="shared" si="133"/>
        <v>18</v>
      </c>
      <c r="M211" s="1490">
        <v>45461</v>
      </c>
      <c r="N211" s="1542">
        <v>45467</v>
      </c>
      <c r="O211" s="1325"/>
      <c r="P211" s="1325" t="s">
        <v>803</v>
      </c>
      <c r="Q211" s="1325" t="s">
        <v>1075</v>
      </c>
      <c r="R211" s="1562">
        <v>45421</v>
      </c>
      <c r="S211" s="1563" t="s">
        <v>136</v>
      </c>
      <c r="T211" s="1564" t="s">
        <v>1076</v>
      </c>
      <c r="U211" s="1575" t="s">
        <v>1077</v>
      </c>
      <c r="V211" s="1605" t="s">
        <v>455</v>
      </c>
      <c r="W211" s="1495">
        <v>3</v>
      </c>
      <c r="X211" s="1496">
        <f t="shared" si="142"/>
        <v>648</v>
      </c>
      <c r="Y211" s="1489" t="s">
        <v>1078</v>
      </c>
      <c r="Z211" s="1532" t="s">
        <v>789</v>
      </c>
      <c r="AA211" s="1487" t="s">
        <v>108</v>
      </c>
      <c r="AB211" s="1497" t="s">
        <v>44</v>
      </c>
      <c r="AC211" s="1493">
        <f>204+12</f>
        <v>216</v>
      </c>
      <c r="AD211" s="1498">
        <f t="shared" si="134"/>
        <v>0</v>
      </c>
      <c r="AE211" s="1498" t="s">
        <v>141</v>
      </c>
      <c r="AF211" s="1498"/>
      <c r="AG211" s="1498"/>
      <c r="AH211" s="1498">
        <f>I211*2</f>
        <v>432</v>
      </c>
      <c r="AI211" s="1498"/>
      <c r="AJ211" s="1499"/>
      <c r="AK211" s="1489">
        <f>AH211</f>
        <v>432</v>
      </c>
      <c r="AL211" s="1500"/>
      <c r="AM211" s="1500"/>
      <c r="AN211" s="1500"/>
      <c r="AO211" s="1500"/>
      <c r="AP211" s="1500"/>
      <c r="AQ211" s="1500"/>
      <c r="AR211" s="1500"/>
      <c r="AS211" s="1502">
        <f>AH211</f>
        <v>432</v>
      </c>
      <c r="AT211" s="1502"/>
      <c r="AU211" s="1502"/>
      <c r="AV211" s="1502"/>
      <c r="AW211" s="1502"/>
      <c r="AX211" s="1502"/>
      <c r="AY211" s="1502"/>
      <c r="AZ211" s="1502"/>
      <c r="BA211" s="1503"/>
      <c r="BB211" s="1503"/>
      <c r="BC211" s="1503"/>
      <c r="BD211" s="1503"/>
      <c r="BE211" s="1503"/>
      <c r="BF211" s="1503"/>
      <c r="BG211" s="1503"/>
      <c r="BH211" s="1503"/>
      <c r="BI211" s="1503"/>
      <c r="BJ211" s="1503"/>
      <c r="BK211" s="1503"/>
      <c r="BL211" s="1503"/>
      <c r="BM211" s="1503"/>
      <c r="BN211" s="1503"/>
      <c r="BO211" s="1503"/>
      <c r="BP211" s="1503"/>
      <c r="BQ211" s="1503"/>
      <c r="BR211" s="1503">
        <f>I211</f>
        <v>216</v>
      </c>
      <c r="BS211" s="1503">
        <f>I211</f>
        <v>216</v>
      </c>
      <c r="BT211" s="1503">
        <f>I211</f>
        <v>216</v>
      </c>
      <c r="BV211" s="1544" t="s">
        <v>314</v>
      </c>
    </row>
    <row r="212" s="309" customFormat="1" ht="36" hidden="1" customHeight="1" spans="1:76">
      <c r="A212" s="1607">
        <v>45427</v>
      </c>
      <c r="B212" s="1653" t="s">
        <v>142</v>
      </c>
      <c r="C212" s="1654" t="s">
        <v>118</v>
      </c>
      <c r="D212" s="1484">
        <v>4500133662</v>
      </c>
      <c r="E212" s="1539" t="s">
        <v>1079</v>
      </c>
      <c r="F212" s="1484" t="s">
        <v>1080</v>
      </c>
      <c r="G212" s="1487" t="s">
        <v>134</v>
      </c>
      <c r="H212" s="1488" t="s">
        <v>135</v>
      </c>
      <c r="I212" s="1652">
        <f>2834+234</f>
        <v>3068</v>
      </c>
      <c r="J212" s="1487">
        <v>0</v>
      </c>
      <c r="K212" s="1487">
        <v>13</v>
      </c>
      <c r="L212" s="1489">
        <f t="shared" si="133"/>
        <v>236</v>
      </c>
      <c r="M212" s="1490">
        <v>45471</v>
      </c>
      <c r="N212" s="1490">
        <v>45467</v>
      </c>
      <c r="O212" s="1325" t="s">
        <v>1042</v>
      </c>
      <c r="P212" s="1325" t="s">
        <v>1043</v>
      </c>
      <c r="Q212" s="1325" t="s">
        <v>1081</v>
      </c>
      <c r="R212" s="1325">
        <v>45450</v>
      </c>
      <c r="S212" s="1325" t="s">
        <v>136</v>
      </c>
      <c r="T212" s="1564" t="s">
        <v>1082</v>
      </c>
      <c r="U212" s="1493" t="s">
        <v>1083</v>
      </c>
      <c r="V212" s="1494" t="s">
        <v>603</v>
      </c>
      <c r="W212" s="1495">
        <v>1.65</v>
      </c>
      <c r="X212" s="1496">
        <f t="shared" si="142"/>
        <v>5062.2</v>
      </c>
      <c r="Y212" s="1489" t="s">
        <v>1084</v>
      </c>
      <c r="Z212" s="1532" t="s">
        <v>134</v>
      </c>
      <c r="AA212" s="1487" t="s">
        <v>108</v>
      </c>
      <c r="AB212" s="1497" t="s">
        <v>44</v>
      </c>
      <c r="AC212" s="1493">
        <f>2340+715+13</f>
        <v>3068</v>
      </c>
      <c r="AD212" s="1498">
        <f t="shared" si="134"/>
        <v>0</v>
      </c>
      <c r="AE212" s="1498" t="s">
        <v>157</v>
      </c>
      <c r="AF212" s="1498"/>
      <c r="AG212" s="1498"/>
      <c r="AH212" s="1498">
        <f t="shared" ref="AH212:AH227" si="146">I212</f>
        <v>3068</v>
      </c>
      <c r="AI212" s="1498"/>
      <c r="AJ212" s="1499">
        <f t="shared" ref="AJ212:AJ225" si="147">I212</f>
        <v>3068</v>
      </c>
      <c r="AK212" s="1489"/>
      <c r="AL212" s="1500"/>
      <c r="AM212" s="1500"/>
      <c r="AN212" s="1500"/>
      <c r="AO212" s="1500"/>
      <c r="AP212" s="1501"/>
      <c r="AQ212" s="1501"/>
      <c r="AR212" s="1501"/>
      <c r="AS212" s="1502">
        <f t="shared" ref="AS212:AS219" si="148">I212</f>
        <v>3068</v>
      </c>
      <c r="AT212" s="1502"/>
      <c r="AU212" s="1502"/>
      <c r="AV212" s="1502"/>
      <c r="AW212" s="1502"/>
      <c r="AX212" s="1502"/>
      <c r="AY212" s="1502"/>
      <c r="AZ212" s="1502"/>
      <c r="BA212" s="1503"/>
      <c r="BB212" s="1503"/>
      <c r="BC212" s="1503">
        <f t="shared" ref="BC212:BC216" si="149">I212/13</f>
        <v>236</v>
      </c>
      <c r="BD212" s="1503"/>
      <c r="BE212" s="1503"/>
      <c r="BF212" s="1503"/>
      <c r="BG212" s="1503"/>
      <c r="BH212" s="1503"/>
      <c r="BI212" s="1503"/>
      <c r="BJ212" s="1503"/>
      <c r="BK212" s="1503"/>
      <c r="BL212" s="1503"/>
      <c r="BM212" s="1503"/>
      <c r="BN212" s="1503"/>
      <c r="BO212" s="1503"/>
      <c r="BP212" s="1503"/>
      <c r="BQ212" s="1503"/>
      <c r="BR212" s="1503"/>
      <c r="BS212" s="1503"/>
      <c r="BT212" s="1503"/>
    </row>
    <row r="213" s="309" customFormat="1" ht="36" hidden="1" customHeight="1" spans="1:76">
      <c r="A213" s="1607">
        <v>45432</v>
      </c>
      <c r="B213" s="1653" t="s">
        <v>216</v>
      </c>
      <c r="C213" s="1654" t="s">
        <v>217</v>
      </c>
      <c r="D213" s="1655">
        <v>4500134019</v>
      </c>
      <c r="E213" s="1539"/>
      <c r="F213" s="1484" t="s">
        <v>1085</v>
      </c>
      <c r="G213" s="1487" t="s">
        <v>109</v>
      </c>
      <c r="H213" s="1488" t="s">
        <v>79</v>
      </c>
      <c r="I213" s="1506">
        <v>5980</v>
      </c>
      <c r="J213" s="1487">
        <v>0</v>
      </c>
      <c r="K213" s="1487">
        <v>52</v>
      </c>
      <c r="L213" s="1489">
        <f t="shared" si="133"/>
        <v>115</v>
      </c>
      <c r="M213" s="1490">
        <v>45471</v>
      </c>
      <c r="N213" s="1490">
        <v>45467</v>
      </c>
      <c r="O213" s="1325"/>
      <c r="P213" s="1325" t="s">
        <v>80</v>
      </c>
      <c r="Q213" s="1325" t="s">
        <v>1086</v>
      </c>
      <c r="R213" s="1325">
        <v>45440</v>
      </c>
      <c r="S213" s="1325" t="s">
        <v>82</v>
      </c>
      <c r="T213" s="1564" t="s">
        <v>1087</v>
      </c>
      <c r="U213" s="1493" t="s">
        <v>1088</v>
      </c>
      <c r="V213" s="1494" t="s">
        <v>221</v>
      </c>
      <c r="W213" s="1495">
        <v>0.8828</v>
      </c>
      <c r="X213" s="1496">
        <f t="shared" si="142"/>
        <v>5279.144</v>
      </c>
      <c r="Y213" s="1489" t="s">
        <v>1089</v>
      </c>
      <c r="Z213" s="1532" t="s">
        <v>109</v>
      </c>
      <c r="AA213" s="1487" t="s">
        <v>108</v>
      </c>
      <c r="AB213" s="1497" t="s">
        <v>44</v>
      </c>
      <c r="AC213" s="1493">
        <v>5980</v>
      </c>
      <c r="AD213" s="1498">
        <f t="shared" si="134"/>
        <v>0</v>
      </c>
      <c r="AE213" s="1498" t="s">
        <v>157</v>
      </c>
      <c r="AF213" s="1498"/>
      <c r="AG213" s="1498"/>
      <c r="AH213" s="1498">
        <f t="shared" si="146"/>
        <v>5980</v>
      </c>
      <c r="AI213" s="1498"/>
      <c r="AJ213" s="1499">
        <f t="shared" si="147"/>
        <v>5980</v>
      </c>
      <c r="AK213" s="1489"/>
      <c r="AL213" s="1500"/>
      <c r="AM213" s="1500"/>
      <c r="AN213" s="1500"/>
      <c r="AO213" s="1500"/>
      <c r="AP213" s="1501"/>
      <c r="AQ213" s="1501"/>
      <c r="AR213" s="1501"/>
      <c r="AS213" s="1502">
        <f t="shared" si="148"/>
        <v>5980</v>
      </c>
      <c r="AT213" s="1502"/>
      <c r="AU213" s="1502"/>
      <c r="AV213" s="1502"/>
      <c r="AW213" s="1502"/>
      <c r="AX213" s="1502"/>
      <c r="AY213" s="1502"/>
      <c r="AZ213" s="1502"/>
      <c r="BA213" s="1503"/>
      <c r="BB213" s="1503"/>
      <c r="BC213" s="1503">
        <f t="shared" si="149"/>
        <v>460</v>
      </c>
      <c r="BD213" s="1503"/>
      <c r="BE213" s="1503"/>
      <c r="BF213" s="1503"/>
      <c r="BG213" s="1503"/>
      <c r="BH213" s="1503"/>
      <c r="BI213" s="1503"/>
      <c r="BJ213" s="1503"/>
      <c r="BK213" s="1503"/>
      <c r="BL213" s="1503"/>
      <c r="BM213" s="1503"/>
      <c r="BN213" s="1503"/>
      <c r="BO213" s="1503"/>
      <c r="BP213" s="1503"/>
      <c r="BQ213" s="1503"/>
      <c r="BR213" s="1503"/>
      <c r="BS213" s="1503"/>
      <c r="BT213" s="1503"/>
      <c r="BU213" s="1597"/>
    </row>
    <row r="214" s="309" customFormat="1" ht="36" hidden="1" customHeight="1" spans="1:76">
      <c r="A214" s="1607">
        <v>45440</v>
      </c>
      <c r="B214" s="1589" t="s">
        <v>1000</v>
      </c>
      <c r="C214" s="1483" t="s">
        <v>1001</v>
      </c>
      <c r="D214" s="1656">
        <v>4500134816</v>
      </c>
      <c r="E214" s="1657" t="s">
        <v>1090</v>
      </c>
      <c r="F214" s="1656" t="s">
        <v>1091</v>
      </c>
      <c r="G214" s="1658" t="s">
        <v>78</v>
      </c>
      <c r="H214" s="1659" t="s">
        <v>111</v>
      </c>
      <c r="I214" s="1660">
        <v>300</v>
      </c>
      <c r="J214" s="1487">
        <v>0</v>
      </c>
      <c r="K214" s="1487">
        <v>50</v>
      </c>
      <c r="L214" s="1489">
        <f t="shared" si="133"/>
        <v>6</v>
      </c>
      <c r="M214" s="1490">
        <v>45463</v>
      </c>
      <c r="N214" s="1542">
        <v>45474</v>
      </c>
      <c r="O214" s="1325"/>
      <c r="P214" s="1325" t="s">
        <v>106</v>
      </c>
      <c r="Q214" s="1325" t="s">
        <v>1092</v>
      </c>
      <c r="R214" s="1325">
        <v>45425</v>
      </c>
      <c r="S214" s="1325" t="s">
        <v>82</v>
      </c>
      <c r="T214" s="1492" t="s">
        <v>1012</v>
      </c>
      <c r="U214" s="1493" t="s">
        <v>1093</v>
      </c>
      <c r="V214" s="1494" t="s">
        <v>797</v>
      </c>
      <c r="W214" s="1495">
        <v>0.9193</v>
      </c>
      <c r="X214" s="1496">
        <f t="shared" si="142"/>
        <v>275.79</v>
      </c>
      <c r="Y214" s="1489" t="s">
        <v>1094</v>
      </c>
      <c r="Z214" s="1532" t="s">
        <v>1007</v>
      </c>
      <c r="AA214" s="1487" t="s">
        <v>108</v>
      </c>
      <c r="AB214" s="1497" t="s">
        <v>44</v>
      </c>
      <c r="AC214" s="1493">
        <v>300</v>
      </c>
      <c r="AD214" s="1498">
        <f t="shared" si="134"/>
        <v>0</v>
      </c>
      <c r="AE214" s="1498" t="s">
        <v>141</v>
      </c>
      <c r="AF214" s="1498"/>
      <c r="AG214" s="1498"/>
      <c r="AH214" s="1498">
        <f t="shared" si="146"/>
        <v>300</v>
      </c>
      <c r="AI214" s="1498"/>
      <c r="AJ214" s="1499">
        <f t="shared" si="147"/>
        <v>300</v>
      </c>
      <c r="AK214" s="1489"/>
      <c r="AL214" s="1500"/>
      <c r="AM214" s="1500"/>
      <c r="AN214" s="1500"/>
      <c r="AO214" s="1500"/>
      <c r="AP214" s="1501"/>
      <c r="AQ214" s="1501"/>
      <c r="AR214" s="1501"/>
      <c r="AS214" s="1502">
        <f t="shared" si="148"/>
        <v>300</v>
      </c>
      <c r="AT214" s="1502"/>
      <c r="AU214" s="1502"/>
      <c r="AV214" s="1502"/>
      <c r="AW214" s="1502"/>
      <c r="AX214" s="1502"/>
      <c r="AY214" s="1502"/>
      <c r="AZ214" s="1502"/>
      <c r="BA214" s="1503"/>
      <c r="BB214" s="1503"/>
      <c r="BC214" s="1503"/>
      <c r="BD214" s="1503"/>
      <c r="BE214" s="1503"/>
      <c r="BF214" s="1503">
        <f>I214/25</f>
        <v>12</v>
      </c>
      <c r="BG214" s="1503"/>
      <c r="BH214" s="1503"/>
      <c r="BI214" s="1503"/>
      <c r="BJ214" s="1503"/>
      <c r="BK214" s="1503"/>
      <c r="BL214" s="1503"/>
      <c r="BM214" s="1503"/>
      <c r="BN214" s="1503"/>
      <c r="BO214" s="1503"/>
      <c r="BP214" s="1503"/>
      <c r="BQ214" s="1503"/>
      <c r="BR214" s="1503"/>
      <c r="BS214" s="1503"/>
      <c r="BT214" s="1503"/>
      <c r="BU214" s="1597"/>
    </row>
    <row r="215" s="309" customFormat="1" ht="36" hidden="1" customHeight="1" spans="1:76">
      <c r="A215" s="1607">
        <v>45440</v>
      </c>
      <c r="B215" s="1589" t="s">
        <v>1000</v>
      </c>
      <c r="C215" s="1483" t="s">
        <v>1001</v>
      </c>
      <c r="D215" s="1656">
        <v>4500134816</v>
      </c>
      <c r="E215" s="1657" t="s">
        <v>1090</v>
      </c>
      <c r="F215" s="1656" t="s">
        <v>1095</v>
      </c>
      <c r="G215" s="1658" t="s">
        <v>113</v>
      </c>
      <c r="H215" s="1659" t="s">
        <v>114</v>
      </c>
      <c r="I215" s="1660">
        <v>420</v>
      </c>
      <c r="J215" s="1487">
        <v>0</v>
      </c>
      <c r="K215" s="1487">
        <v>60</v>
      </c>
      <c r="L215" s="1489">
        <f t="shared" si="133"/>
        <v>7</v>
      </c>
      <c r="M215" s="1490">
        <v>45463</v>
      </c>
      <c r="N215" s="1542">
        <v>45474</v>
      </c>
      <c r="O215" s="1325"/>
      <c r="P215" s="1325" t="s">
        <v>106</v>
      </c>
      <c r="Q215" s="1325" t="s">
        <v>1092</v>
      </c>
      <c r="R215" s="1325">
        <v>45425</v>
      </c>
      <c r="S215" s="1325" t="s">
        <v>82</v>
      </c>
      <c r="T215" s="1492" t="s">
        <v>1012</v>
      </c>
      <c r="U215" s="1493" t="s">
        <v>1096</v>
      </c>
      <c r="V215" s="1494" t="s">
        <v>797</v>
      </c>
      <c r="W215" s="1495">
        <v>62.994</v>
      </c>
      <c r="X215" s="1496">
        <f t="shared" ref="X215:X221" si="150">W215*L215</f>
        <v>440.958</v>
      </c>
      <c r="Y215" s="1489" t="s">
        <v>1094</v>
      </c>
      <c r="Z215" s="1651" t="s">
        <v>113</v>
      </c>
      <c r="AA215" s="1487" t="s">
        <v>108</v>
      </c>
      <c r="AB215" s="1497" t="s">
        <v>44</v>
      </c>
      <c r="AC215" s="1493">
        <v>420</v>
      </c>
      <c r="AD215" s="1498">
        <f t="shared" si="134"/>
        <v>0</v>
      </c>
      <c r="AE215" s="1498" t="s">
        <v>141</v>
      </c>
      <c r="AF215" s="1498"/>
      <c r="AG215" s="1498"/>
      <c r="AH215" s="1498">
        <f t="shared" si="146"/>
        <v>420</v>
      </c>
      <c r="AI215" s="1498"/>
      <c r="AJ215" s="1499">
        <f t="shared" si="147"/>
        <v>420</v>
      </c>
      <c r="AK215" s="1489"/>
      <c r="AL215" s="1500"/>
      <c r="AM215" s="1500"/>
      <c r="AN215" s="1500"/>
      <c r="AO215" s="1500"/>
      <c r="AP215" s="1501"/>
      <c r="AQ215" s="1501"/>
      <c r="AR215" s="1501"/>
      <c r="AS215" s="1502">
        <f t="shared" si="148"/>
        <v>420</v>
      </c>
      <c r="AT215" s="1502"/>
      <c r="AU215" s="1502"/>
      <c r="AV215" s="1502"/>
      <c r="AW215" s="1502"/>
      <c r="AX215" s="1502"/>
      <c r="AY215" s="1502"/>
      <c r="AZ215" s="1502"/>
      <c r="BA215" s="1503"/>
      <c r="BB215" s="1503"/>
      <c r="BC215" s="1503"/>
      <c r="BD215" s="1503"/>
      <c r="BE215" s="1503"/>
      <c r="BF215" s="1503"/>
      <c r="BG215" s="1503"/>
      <c r="BH215" s="1503"/>
      <c r="BI215" s="1503"/>
      <c r="BJ215" s="1503"/>
      <c r="BK215" s="1503"/>
      <c r="BL215" s="1503">
        <f>I215/60</f>
        <v>7</v>
      </c>
      <c r="BM215" s="1503"/>
      <c r="BN215" s="1503"/>
      <c r="BO215" s="1503"/>
      <c r="BP215" s="1503"/>
      <c r="BQ215" s="1503"/>
      <c r="BR215" s="1503"/>
      <c r="BS215" s="1503"/>
      <c r="BT215" s="1503"/>
      <c r="BU215" s="1597"/>
    </row>
    <row r="216" s="309" customFormat="1" ht="36" hidden="1" customHeight="1" spans="1:76">
      <c r="A216" s="1607">
        <v>45447</v>
      </c>
      <c r="B216" s="1559" t="s">
        <v>74</v>
      </c>
      <c r="C216" s="1558" t="s">
        <v>75</v>
      </c>
      <c r="D216" s="1656" t="s">
        <v>1097</v>
      </c>
      <c r="E216" s="1661"/>
      <c r="F216" s="1656"/>
      <c r="G216" s="1662" t="s">
        <v>109</v>
      </c>
      <c r="H216" s="1659" t="s">
        <v>79</v>
      </c>
      <c r="I216" s="1660">
        <v>650</v>
      </c>
      <c r="J216" s="1487">
        <v>0</v>
      </c>
      <c r="K216" s="1487">
        <v>52</v>
      </c>
      <c r="L216" s="1489">
        <f t="shared" si="133"/>
        <v>12.5</v>
      </c>
      <c r="M216" s="1490">
        <v>45464</v>
      </c>
      <c r="N216" s="1542">
        <v>45472</v>
      </c>
      <c r="O216" s="1325"/>
      <c r="P216" s="1325" t="s">
        <v>803</v>
      </c>
      <c r="Q216" s="1325"/>
      <c r="R216" s="1325">
        <v>45447</v>
      </c>
      <c r="S216" s="1325" t="s">
        <v>82</v>
      </c>
      <c r="T216" s="1492" t="s">
        <v>82</v>
      </c>
      <c r="U216" s="1575" t="s">
        <v>1098</v>
      </c>
      <c r="V216" s="1605" t="s">
        <v>91</v>
      </c>
      <c r="W216" s="1495"/>
      <c r="X216" s="1496"/>
      <c r="Y216" s="1489" t="s">
        <v>1099</v>
      </c>
      <c r="Z216" s="1532" t="s">
        <v>109</v>
      </c>
      <c r="AA216" s="1487" t="s">
        <v>108</v>
      </c>
      <c r="AB216" s="1497" t="s">
        <v>44</v>
      </c>
      <c r="AC216" s="1493">
        <v>650</v>
      </c>
      <c r="AD216" s="1498">
        <f t="shared" si="134"/>
        <v>0</v>
      </c>
      <c r="AE216" s="1498"/>
      <c r="AF216" s="1498"/>
      <c r="AG216" s="1498"/>
      <c r="AH216" s="1498">
        <f t="shared" si="146"/>
        <v>650</v>
      </c>
      <c r="AI216" s="1498"/>
      <c r="AJ216" s="1499">
        <f t="shared" si="147"/>
        <v>650</v>
      </c>
      <c r="AK216" s="1489"/>
      <c r="AL216" s="1500"/>
      <c r="AM216" s="1500"/>
      <c r="AN216" s="1500"/>
      <c r="AO216" s="1500"/>
      <c r="AP216" s="1500"/>
      <c r="AQ216" s="1500"/>
      <c r="AR216" s="1500"/>
      <c r="AS216" s="1502">
        <f t="shared" si="148"/>
        <v>650</v>
      </c>
      <c r="AT216" s="1502"/>
      <c r="AU216" s="1502"/>
      <c r="AV216" s="1502"/>
      <c r="AW216" s="1502"/>
      <c r="AX216" s="1502"/>
      <c r="AY216" s="1502"/>
      <c r="AZ216" s="1502"/>
      <c r="BA216" s="1503"/>
      <c r="BB216" s="1503"/>
      <c r="BC216" s="1503">
        <f t="shared" si="149"/>
        <v>50</v>
      </c>
      <c r="BD216" s="1503"/>
      <c r="BE216" s="1503"/>
      <c r="BF216" s="1503"/>
      <c r="BG216" s="1503"/>
      <c r="BH216" s="1503"/>
      <c r="BI216" s="1503"/>
      <c r="BJ216" s="1503"/>
      <c r="BK216" s="1503"/>
      <c r="BL216" s="1503"/>
      <c r="BM216" s="1503"/>
      <c r="BN216" s="1503"/>
      <c r="BO216" s="1503"/>
      <c r="BP216" s="1503"/>
      <c r="BQ216" s="1503"/>
      <c r="BR216" s="1503"/>
      <c r="BS216" s="1503"/>
      <c r="BT216" s="1503"/>
    </row>
    <row r="217" s="309" customFormat="1" ht="36" hidden="1" customHeight="1" spans="1:76">
      <c r="A217" s="1607">
        <v>45447</v>
      </c>
      <c r="B217" s="1559" t="s">
        <v>74</v>
      </c>
      <c r="C217" s="1558" t="s">
        <v>75</v>
      </c>
      <c r="D217" s="1656" t="s">
        <v>1097</v>
      </c>
      <c r="E217" s="1661"/>
      <c r="F217" s="1656"/>
      <c r="G217" s="1662" t="s">
        <v>78</v>
      </c>
      <c r="H217" s="1659" t="s">
        <v>111</v>
      </c>
      <c r="I217" s="1660">
        <v>2000</v>
      </c>
      <c r="J217" s="1487">
        <v>0</v>
      </c>
      <c r="K217" s="1487">
        <v>50</v>
      </c>
      <c r="L217" s="1489">
        <f t="shared" si="133"/>
        <v>40</v>
      </c>
      <c r="M217" s="1490">
        <v>45464</v>
      </c>
      <c r="N217" s="1542">
        <v>45472</v>
      </c>
      <c r="O217" s="1325"/>
      <c r="P217" s="1325" t="s">
        <v>106</v>
      </c>
      <c r="Q217" s="1325"/>
      <c r="R217" s="1325">
        <v>45447</v>
      </c>
      <c r="S217" s="1325" t="s">
        <v>82</v>
      </c>
      <c r="T217" s="1492" t="s">
        <v>82</v>
      </c>
      <c r="U217" s="1575" t="s">
        <v>1098</v>
      </c>
      <c r="V217" s="1605" t="s">
        <v>91</v>
      </c>
      <c r="W217" s="1495"/>
      <c r="X217" s="1496"/>
      <c r="Y217" s="1489" t="s">
        <v>1099</v>
      </c>
      <c r="Z217" s="1532" t="s">
        <v>78</v>
      </c>
      <c r="AA217" s="1487" t="s">
        <v>108</v>
      </c>
      <c r="AB217" s="1497" t="s">
        <v>44</v>
      </c>
      <c r="AC217" s="1493">
        <v>2000</v>
      </c>
      <c r="AD217" s="1498">
        <f t="shared" si="134"/>
        <v>0</v>
      </c>
      <c r="AE217" s="1498"/>
      <c r="AF217" s="1498"/>
      <c r="AG217" s="1498"/>
      <c r="AH217" s="1498">
        <f t="shared" si="146"/>
        <v>2000</v>
      </c>
      <c r="AI217" s="1498"/>
      <c r="AJ217" s="1499">
        <f t="shared" si="147"/>
        <v>2000</v>
      </c>
      <c r="AK217" s="1489"/>
      <c r="AL217" s="1500"/>
      <c r="AM217" s="1500"/>
      <c r="AN217" s="1500"/>
      <c r="AO217" s="1500"/>
      <c r="AP217" s="1500"/>
      <c r="AQ217" s="1500"/>
      <c r="AR217" s="1500"/>
      <c r="AS217" s="1502">
        <f t="shared" si="148"/>
        <v>2000</v>
      </c>
      <c r="AT217" s="1502"/>
      <c r="AU217" s="1502"/>
      <c r="AV217" s="1502"/>
      <c r="AW217" s="1502"/>
      <c r="AX217" s="1502"/>
      <c r="AY217" s="1502"/>
      <c r="AZ217" s="1502"/>
      <c r="BA217" s="1503"/>
      <c r="BB217" s="1503"/>
      <c r="BC217" s="1503"/>
      <c r="BD217" s="1503"/>
      <c r="BE217" s="1503"/>
      <c r="BF217" s="1503">
        <f>I217/25</f>
        <v>80</v>
      </c>
      <c r="BG217" s="1503"/>
      <c r="BH217" s="1503"/>
      <c r="BI217" s="1503"/>
      <c r="BJ217" s="1503"/>
      <c r="BK217" s="1503"/>
      <c r="BL217" s="1503"/>
      <c r="BM217" s="1503"/>
      <c r="BN217" s="1503"/>
      <c r="BO217" s="1503"/>
      <c r="BP217" s="1503"/>
      <c r="BQ217" s="1503"/>
      <c r="BR217" s="1503"/>
      <c r="BS217" s="1503"/>
      <c r="BT217" s="1503"/>
    </row>
    <row r="218" s="309" customFormat="1" ht="36" hidden="1" customHeight="1" spans="1:76">
      <c r="A218" s="1607">
        <v>45434</v>
      </c>
      <c r="B218" s="1559" t="s">
        <v>1100</v>
      </c>
      <c r="C218" s="1558" t="s">
        <v>1101</v>
      </c>
      <c r="D218" s="1656">
        <v>4500133578</v>
      </c>
      <c r="E218" s="1661"/>
      <c r="F218" s="1656" t="s">
        <v>1102</v>
      </c>
      <c r="G218" s="1662" t="s">
        <v>109</v>
      </c>
      <c r="H218" s="1659" t="s">
        <v>79</v>
      </c>
      <c r="I218" s="1660">
        <v>5460</v>
      </c>
      <c r="J218" s="1487">
        <v>0</v>
      </c>
      <c r="K218" s="1487">
        <v>52</v>
      </c>
      <c r="L218" s="1489">
        <f t="shared" si="133"/>
        <v>105</v>
      </c>
      <c r="M218" s="1490">
        <v>45468</v>
      </c>
      <c r="N218" s="1542">
        <v>45474</v>
      </c>
      <c r="O218" s="1325"/>
      <c r="P218" s="1325" t="s">
        <v>106</v>
      </c>
      <c r="Q218" s="1325" t="s">
        <v>1103</v>
      </c>
      <c r="R218" s="1325">
        <v>45434</v>
      </c>
      <c r="S218" s="1325" t="s">
        <v>82</v>
      </c>
      <c r="T218" s="1564" t="s">
        <v>1087</v>
      </c>
      <c r="U218" s="1643" t="s">
        <v>1104</v>
      </c>
      <c r="V218" s="1494" t="s">
        <v>1105</v>
      </c>
      <c r="W218" s="1495">
        <v>0.8828</v>
      </c>
      <c r="X218" s="1496">
        <f t="shared" ref="X218:X223" si="151">W218*I218</f>
        <v>4820.088</v>
      </c>
      <c r="Y218" s="1489" t="s">
        <v>1106</v>
      </c>
      <c r="Z218" s="1532" t="s">
        <v>109</v>
      </c>
      <c r="AA218" s="1487" t="s">
        <v>108</v>
      </c>
      <c r="AB218" s="1497" t="s">
        <v>44</v>
      </c>
      <c r="AC218" s="1493">
        <v>5460</v>
      </c>
      <c r="AD218" s="1498">
        <f t="shared" si="134"/>
        <v>0</v>
      </c>
      <c r="AE218" s="1498" t="s">
        <v>157</v>
      </c>
      <c r="AF218" s="1498"/>
      <c r="AG218" s="1498"/>
      <c r="AH218" s="1498">
        <f t="shared" si="146"/>
        <v>5460</v>
      </c>
      <c r="AI218" s="1498"/>
      <c r="AJ218" s="1499">
        <f t="shared" si="147"/>
        <v>5460</v>
      </c>
      <c r="AK218" s="1489"/>
      <c r="AL218" s="1500"/>
      <c r="AM218" s="1500"/>
      <c r="AN218" s="1500"/>
      <c r="AO218" s="1500"/>
      <c r="AP218" s="1500"/>
      <c r="AQ218" s="1500"/>
      <c r="AR218" s="1500"/>
      <c r="AS218" s="1502">
        <f t="shared" si="148"/>
        <v>5460</v>
      </c>
      <c r="AT218" s="1502"/>
      <c r="AU218" s="1502"/>
      <c r="AV218" s="1502"/>
      <c r="AW218" s="1502"/>
      <c r="AX218" s="1502"/>
      <c r="AY218" s="1502"/>
      <c r="AZ218" s="1502"/>
      <c r="BA218" s="1503"/>
      <c r="BB218" s="1503"/>
      <c r="BC218" s="1503">
        <f>I218/13</f>
        <v>420</v>
      </c>
      <c r="BD218" s="1503"/>
      <c r="BE218" s="1503"/>
      <c r="BF218" s="1503"/>
      <c r="BG218" s="1503"/>
      <c r="BH218" s="1503"/>
      <c r="BI218" s="1503"/>
      <c r="BJ218" s="1503"/>
      <c r="BK218" s="1503"/>
      <c r="BL218" s="1503"/>
      <c r="BM218" s="1503"/>
      <c r="BN218" s="1503"/>
      <c r="BO218" s="1503"/>
      <c r="BP218" s="1503"/>
      <c r="BQ218" s="1503"/>
      <c r="BR218" s="1503"/>
      <c r="BS218" s="1503"/>
      <c r="BT218" s="1503"/>
      <c r="BU218" s="1597"/>
    </row>
    <row r="219" s="309" customFormat="1" ht="36" hidden="1" customHeight="1" spans="1:76">
      <c r="A219" s="1607">
        <v>45434</v>
      </c>
      <c r="B219" s="1559" t="s">
        <v>1100</v>
      </c>
      <c r="C219" s="1558" t="s">
        <v>1101</v>
      </c>
      <c r="D219" s="1656">
        <v>4500133578</v>
      </c>
      <c r="E219" s="1661"/>
      <c r="F219" s="1656" t="s">
        <v>1107</v>
      </c>
      <c r="G219" s="1662" t="s">
        <v>69</v>
      </c>
      <c r="H219" s="1659" t="s">
        <v>114</v>
      </c>
      <c r="I219" s="1660">
        <v>720</v>
      </c>
      <c r="J219" s="1487">
        <v>0</v>
      </c>
      <c r="K219" s="1487">
        <v>60</v>
      </c>
      <c r="L219" s="1489">
        <f t="shared" si="133"/>
        <v>12</v>
      </c>
      <c r="M219" s="1490">
        <v>45468</v>
      </c>
      <c r="N219" s="1542">
        <v>45474</v>
      </c>
      <c r="O219" s="1325"/>
      <c r="P219" s="1325" t="s">
        <v>803</v>
      </c>
      <c r="Q219" s="1325" t="s">
        <v>1103</v>
      </c>
      <c r="R219" s="1325">
        <v>45434</v>
      </c>
      <c r="S219" s="1325" t="s">
        <v>82</v>
      </c>
      <c r="T219" s="1564" t="s">
        <v>1087</v>
      </c>
      <c r="U219" s="1643" t="s">
        <v>1108</v>
      </c>
      <c r="V219" s="1494" t="s">
        <v>1105</v>
      </c>
      <c r="W219" s="1495">
        <v>57.394</v>
      </c>
      <c r="X219" s="1496">
        <f t="shared" si="150"/>
        <v>688.728</v>
      </c>
      <c r="Y219" s="1489" t="s">
        <v>1106</v>
      </c>
      <c r="Z219" s="1532" t="s">
        <v>69</v>
      </c>
      <c r="AA219" s="1487" t="s">
        <v>108</v>
      </c>
      <c r="AB219" s="1497" t="s">
        <v>44</v>
      </c>
      <c r="AC219" s="1493">
        <v>720</v>
      </c>
      <c r="AD219" s="1498">
        <f t="shared" si="134"/>
        <v>0</v>
      </c>
      <c r="AE219" s="1498" t="s">
        <v>157</v>
      </c>
      <c r="AF219" s="1498"/>
      <c r="AG219" s="1498"/>
      <c r="AH219" s="1498">
        <f t="shared" si="146"/>
        <v>720</v>
      </c>
      <c r="AI219" s="1498"/>
      <c r="AJ219" s="1499">
        <f t="shared" si="147"/>
        <v>720</v>
      </c>
      <c r="AK219" s="1489"/>
      <c r="AL219" s="1500"/>
      <c r="AM219" s="1500"/>
      <c r="AN219" s="1500"/>
      <c r="AO219" s="1500"/>
      <c r="AP219" s="1500"/>
      <c r="AQ219" s="1500"/>
      <c r="AR219" s="1500"/>
      <c r="AS219" s="1502">
        <f t="shared" si="148"/>
        <v>720</v>
      </c>
      <c r="AT219" s="1502"/>
      <c r="AU219" s="1502"/>
      <c r="AV219" s="1502"/>
      <c r="AW219" s="1502"/>
      <c r="AX219" s="1502"/>
      <c r="AY219" s="1502"/>
      <c r="AZ219" s="1502"/>
      <c r="BA219" s="1503"/>
      <c r="BB219" s="1503"/>
      <c r="BC219" s="1503"/>
      <c r="BD219" s="1503"/>
      <c r="BE219" s="1503"/>
      <c r="BF219" s="1503"/>
      <c r="BG219" s="1503"/>
      <c r="BH219" s="1503"/>
      <c r="BI219" s="1503"/>
      <c r="BJ219" s="1503"/>
      <c r="BK219" s="1503">
        <f>I219/60</f>
        <v>12</v>
      </c>
      <c r="BL219" s="1503"/>
      <c r="BM219" s="1503"/>
      <c r="BN219" s="1503"/>
      <c r="BO219" s="1503"/>
      <c r="BP219" s="1503"/>
      <c r="BQ219" s="1503"/>
      <c r="BR219" s="1503"/>
      <c r="BS219" s="1503"/>
      <c r="BT219" s="1503"/>
      <c r="BU219" s="1597"/>
    </row>
    <row r="220" s="309" customFormat="1" ht="36" hidden="1" customHeight="1" spans="1:76">
      <c r="A220" s="1588">
        <v>45411</v>
      </c>
      <c r="B220" s="1557" t="s">
        <v>343</v>
      </c>
      <c r="C220" s="1595" t="s">
        <v>251</v>
      </c>
      <c r="D220" s="1663">
        <v>4500131249</v>
      </c>
      <c r="E220" s="1837" t="s">
        <v>1109</v>
      </c>
      <c r="F220" s="1663" t="s">
        <v>1110</v>
      </c>
      <c r="G220" s="1662" t="s">
        <v>346</v>
      </c>
      <c r="H220" s="1659" t="s">
        <v>79</v>
      </c>
      <c r="I220" s="1660">
        <v>1152</v>
      </c>
      <c r="J220" s="1487">
        <v>0</v>
      </c>
      <c r="K220" s="1487">
        <v>1152</v>
      </c>
      <c r="L220" s="1489">
        <f t="shared" si="133"/>
        <v>1</v>
      </c>
      <c r="M220" s="1490">
        <v>45471</v>
      </c>
      <c r="N220" s="1542">
        <v>45474</v>
      </c>
      <c r="O220" s="1536" t="s">
        <v>984</v>
      </c>
      <c r="P220" s="1325" t="s">
        <v>106</v>
      </c>
      <c r="Q220" s="1325" t="s">
        <v>1111</v>
      </c>
      <c r="R220" s="1325" t="s">
        <v>651</v>
      </c>
      <c r="S220" s="1325" t="s">
        <v>136</v>
      </c>
      <c r="T220" s="1492" t="s">
        <v>817</v>
      </c>
      <c r="U220" s="1575" t="s">
        <v>652</v>
      </c>
      <c r="V220" s="1605" t="s">
        <v>370</v>
      </c>
      <c r="W220" s="1495">
        <v>1749.5232</v>
      </c>
      <c r="X220" s="1496">
        <f t="shared" si="150"/>
        <v>1749.5232</v>
      </c>
      <c r="Y220" s="1489" t="s">
        <v>1112</v>
      </c>
      <c r="Z220" s="1532" t="s">
        <v>346</v>
      </c>
      <c r="AA220" s="1487" t="s">
        <v>108</v>
      </c>
      <c r="AB220" s="1497" t="s">
        <v>44</v>
      </c>
      <c r="AC220" s="1493">
        <f>12+1140</f>
        <v>1152</v>
      </c>
      <c r="AD220" s="1498">
        <f t="shared" si="134"/>
        <v>0</v>
      </c>
      <c r="AE220" s="1498" t="s">
        <v>141</v>
      </c>
      <c r="AF220" s="1498"/>
      <c r="AG220" s="1498"/>
      <c r="AH220" s="1498">
        <f t="shared" si="146"/>
        <v>1152</v>
      </c>
      <c r="AI220" s="1498"/>
      <c r="AJ220" s="1499">
        <f t="shared" si="147"/>
        <v>1152</v>
      </c>
      <c r="AK220" s="1489"/>
      <c r="AL220" s="1500"/>
      <c r="AM220" s="1500"/>
      <c r="AN220" s="1500"/>
      <c r="AO220" s="1500"/>
      <c r="AP220" s="1500"/>
      <c r="AQ220" s="1500"/>
      <c r="AR220" s="1500"/>
      <c r="AS220" s="1502"/>
      <c r="AT220" s="1502"/>
      <c r="AU220" s="1502"/>
      <c r="AV220" s="1502">
        <f t="shared" ref="AV220:AV225" si="152">I220</f>
        <v>1152</v>
      </c>
      <c r="AW220" s="1502"/>
      <c r="AX220" s="1502"/>
      <c r="AY220" s="1502">
        <f t="shared" ref="AY220:AY225" si="153">I220/12</f>
        <v>96</v>
      </c>
      <c r="AZ220" s="1502"/>
      <c r="BA220" s="1503"/>
      <c r="BB220" s="1503"/>
      <c r="BC220" s="1503"/>
      <c r="BD220" s="1503"/>
      <c r="BE220" s="1503"/>
      <c r="BF220" s="1503"/>
      <c r="BG220" s="1503"/>
      <c r="BH220" s="1503"/>
      <c r="BI220" s="1503"/>
      <c r="BJ220" s="1503"/>
      <c r="BK220" s="1503"/>
      <c r="BL220" s="1503"/>
      <c r="BM220" s="1503"/>
      <c r="BN220" s="1503"/>
      <c r="BO220" s="1503"/>
      <c r="BP220" s="1503"/>
      <c r="BQ220" s="1503"/>
      <c r="BR220" s="1503"/>
      <c r="BS220" s="1503"/>
      <c r="BT220" s="1503"/>
      <c r="BU220" s="309" t="s">
        <v>819</v>
      </c>
      <c r="BW220" s="309">
        <v>0</v>
      </c>
    </row>
    <row r="221" s="309" customFormat="1" ht="36" hidden="1" customHeight="1" spans="1:76">
      <c r="A221" s="1588">
        <v>45411</v>
      </c>
      <c r="B221" s="1557" t="s">
        <v>343</v>
      </c>
      <c r="C221" s="1595" t="s">
        <v>251</v>
      </c>
      <c r="D221" s="1663">
        <v>4500131249</v>
      </c>
      <c r="E221" s="1837" t="s">
        <v>1113</v>
      </c>
      <c r="F221" s="1663" t="s">
        <v>1114</v>
      </c>
      <c r="G221" s="1662" t="s">
        <v>346</v>
      </c>
      <c r="H221" s="1659" t="s">
        <v>79</v>
      </c>
      <c r="I221" s="1660">
        <v>2304</v>
      </c>
      <c r="J221" s="1487">
        <v>0</v>
      </c>
      <c r="K221" s="1487">
        <v>1152</v>
      </c>
      <c r="L221" s="1489">
        <f t="shared" si="133"/>
        <v>2</v>
      </c>
      <c r="M221" s="1490">
        <v>45471</v>
      </c>
      <c r="N221" s="1542">
        <v>45474</v>
      </c>
      <c r="O221" s="1536" t="s">
        <v>1115</v>
      </c>
      <c r="P221" s="1325" t="s">
        <v>106</v>
      </c>
      <c r="Q221" s="1325" t="s">
        <v>1111</v>
      </c>
      <c r="R221" s="1325" t="s">
        <v>651</v>
      </c>
      <c r="S221" s="1325" t="s">
        <v>136</v>
      </c>
      <c r="T221" s="1492" t="s">
        <v>817</v>
      </c>
      <c r="U221" s="1575" t="s">
        <v>652</v>
      </c>
      <c r="V221" s="1605" t="s">
        <v>370</v>
      </c>
      <c r="W221" s="1495">
        <v>1749.5232</v>
      </c>
      <c r="X221" s="1496">
        <f t="shared" si="150"/>
        <v>3499.0464</v>
      </c>
      <c r="Y221" s="1489" t="s">
        <v>1116</v>
      </c>
      <c r="Z221" s="1532" t="s">
        <v>346</v>
      </c>
      <c r="AA221" s="1487" t="s">
        <v>108</v>
      </c>
      <c r="AB221" s="1497" t="s">
        <v>44</v>
      </c>
      <c r="AC221" s="1493">
        <v>2304</v>
      </c>
      <c r="AD221" s="1498">
        <f t="shared" si="134"/>
        <v>0</v>
      </c>
      <c r="AE221" s="1498" t="s">
        <v>141</v>
      </c>
      <c r="AF221" s="1498"/>
      <c r="AG221" s="1498"/>
      <c r="AH221" s="1498">
        <f t="shared" si="146"/>
        <v>2304</v>
      </c>
      <c r="AI221" s="1498"/>
      <c r="AJ221" s="1499">
        <f t="shared" si="147"/>
        <v>2304</v>
      </c>
      <c r="AK221" s="1489"/>
      <c r="AL221" s="1500"/>
      <c r="AM221" s="1500"/>
      <c r="AN221" s="1500"/>
      <c r="AO221" s="1500"/>
      <c r="AP221" s="1500"/>
      <c r="AQ221" s="1500"/>
      <c r="AR221" s="1500"/>
      <c r="AS221" s="1502"/>
      <c r="AT221" s="1502"/>
      <c r="AU221" s="1502"/>
      <c r="AV221" s="1502">
        <f t="shared" si="152"/>
        <v>2304</v>
      </c>
      <c r="AW221" s="1502"/>
      <c r="AX221" s="1502"/>
      <c r="AY221" s="1502">
        <f t="shared" si="153"/>
        <v>192</v>
      </c>
      <c r="AZ221" s="1502"/>
      <c r="BA221" s="1503"/>
      <c r="BB221" s="1503"/>
      <c r="BC221" s="1503"/>
      <c r="BD221" s="1503"/>
      <c r="BE221" s="1503"/>
      <c r="BF221" s="1503"/>
      <c r="BG221" s="1503"/>
      <c r="BH221" s="1503"/>
      <c r="BI221" s="1503"/>
      <c r="BJ221" s="1503"/>
      <c r="BK221" s="1503"/>
      <c r="BL221" s="1503"/>
      <c r="BM221" s="1503"/>
      <c r="BN221" s="1503"/>
      <c r="BO221" s="1503"/>
      <c r="BP221" s="1503"/>
      <c r="BQ221" s="1503"/>
      <c r="BR221" s="1503"/>
      <c r="BS221" s="1503"/>
      <c r="BT221" s="1503"/>
      <c r="BU221" s="309" t="s">
        <v>819</v>
      </c>
      <c r="BW221" s="309">
        <v>0</v>
      </c>
    </row>
    <row r="222" s="309" customFormat="1" ht="36" hidden="1" customHeight="1" spans="1:76">
      <c r="A222" s="1607">
        <v>45420</v>
      </c>
      <c r="B222" s="1653" t="s">
        <v>1117</v>
      </c>
      <c r="C222" s="1654" t="s">
        <v>149</v>
      </c>
      <c r="D222" s="1656">
        <v>4500132785</v>
      </c>
      <c r="E222" s="1665" t="s">
        <v>1118</v>
      </c>
      <c r="F222" s="1656" t="s">
        <v>1119</v>
      </c>
      <c r="G222" s="1658" t="s">
        <v>78</v>
      </c>
      <c r="H222" s="1659" t="s">
        <v>111</v>
      </c>
      <c r="I222" s="1660">
        <v>200</v>
      </c>
      <c r="J222" s="1487">
        <v>0</v>
      </c>
      <c r="K222" s="1487">
        <v>50</v>
      </c>
      <c r="L222" s="1489">
        <f t="shared" si="133"/>
        <v>4</v>
      </c>
      <c r="M222" s="1490">
        <v>45471</v>
      </c>
      <c r="N222" s="1542">
        <v>45472</v>
      </c>
      <c r="O222" s="1325"/>
      <c r="P222" s="1325" t="s">
        <v>803</v>
      </c>
      <c r="Q222" s="1325" t="s">
        <v>1120</v>
      </c>
      <c r="R222" s="1325" t="s">
        <v>1121</v>
      </c>
      <c r="S222" s="1325" t="s">
        <v>82</v>
      </c>
      <c r="T222" s="1492" t="s">
        <v>82</v>
      </c>
      <c r="U222" s="1493" t="s">
        <v>1122</v>
      </c>
      <c r="V222" s="1494" t="s">
        <v>164</v>
      </c>
      <c r="W222" s="1495">
        <v>1.54</v>
      </c>
      <c r="X222" s="1496">
        <f t="shared" si="151"/>
        <v>308</v>
      </c>
      <c r="Y222" s="1489" t="s">
        <v>1123</v>
      </c>
      <c r="Z222" s="1532" t="s">
        <v>78</v>
      </c>
      <c r="AA222" s="1487" t="s">
        <v>108</v>
      </c>
      <c r="AB222" s="1497" t="s">
        <v>44</v>
      </c>
      <c r="AC222" s="1493">
        <v>200</v>
      </c>
      <c r="AD222" s="1498">
        <f t="shared" si="134"/>
        <v>0</v>
      </c>
      <c r="AE222" s="1498" t="s">
        <v>82</v>
      </c>
      <c r="AF222" s="1498"/>
      <c r="AG222" s="1498"/>
      <c r="AH222" s="1498">
        <f t="shared" si="146"/>
        <v>200</v>
      </c>
      <c r="AI222" s="1498"/>
      <c r="AJ222" s="1499">
        <f t="shared" si="147"/>
        <v>200</v>
      </c>
      <c r="AK222" s="1489"/>
      <c r="AL222" s="1500"/>
      <c r="AM222" s="1500"/>
      <c r="AN222" s="1500"/>
      <c r="AO222" s="1500"/>
      <c r="AP222" s="1501"/>
      <c r="AQ222" s="1501"/>
      <c r="AR222" s="1501"/>
      <c r="AS222" s="1502">
        <f t="shared" ref="AS222:AS227" si="154">I222</f>
        <v>200</v>
      </c>
      <c r="AT222" s="1502"/>
      <c r="AU222" s="1502"/>
      <c r="AV222" s="1502"/>
      <c r="AW222" s="1502"/>
      <c r="AX222" s="1502"/>
      <c r="AY222" s="1502"/>
      <c r="AZ222" s="1502"/>
      <c r="BA222" s="1503"/>
      <c r="BB222" s="1503"/>
      <c r="BC222" s="1503"/>
      <c r="BD222" s="1503"/>
      <c r="BE222" s="1503"/>
      <c r="BF222" s="1503">
        <f>I222/25</f>
        <v>8</v>
      </c>
      <c r="BG222" s="1503"/>
      <c r="BH222" s="1503"/>
      <c r="BI222" s="1503"/>
      <c r="BJ222" s="1503"/>
      <c r="BK222" s="1503"/>
      <c r="BL222" s="1503"/>
      <c r="BM222" s="1503"/>
      <c r="BN222" s="1503"/>
      <c r="BO222" s="1503"/>
      <c r="BP222" s="1503"/>
      <c r="BQ222" s="1503"/>
      <c r="BR222" s="1503"/>
      <c r="BS222" s="1503"/>
      <c r="BT222" s="1503"/>
    </row>
    <row r="223" s="309" customFormat="1" ht="36" hidden="1" customHeight="1" spans="1:76">
      <c r="A223" s="1607">
        <v>45420</v>
      </c>
      <c r="B223" s="1653" t="s">
        <v>1117</v>
      </c>
      <c r="C223" s="1654" t="s">
        <v>149</v>
      </c>
      <c r="D223" s="1656">
        <v>4500132785</v>
      </c>
      <c r="E223" s="1665" t="s">
        <v>1124</v>
      </c>
      <c r="F223" s="1656" t="s">
        <v>1125</v>
      </c>
      <c r="G223" s="1658" t="s">
        <v>78</v>
      </c>
      <c r="H223" s="1659" t="s">
        <v>111</v>
      </c>
      <c r="I223" s="1660">
        <v>700</v>
      </c>
      <c r="J223" s="1487">
        <v>0</v>
      </c>
      <c r="K223" s="1487">
        <v>50</v>
      </c>
      <c r="L223" s="1489">
        <f t="shared" si="133"/>
        <v>14</v>
      </c>
      <c r="M223" s="1490">
        <v>45471</v>
      </c>
      <c r="N223" s="1542">
        <v>45472</v>
      </c>
      <c r="O223" s="1325"/>
      <c r="P223" s="1325" t="s">
        <v>803</v>
      </c>
      <c r="Q223" s="1325" t="s">
        <v>1120</v>
      </c>
      <c r="R223" s="1325" t="s">
        <v>1121</v>
      </c>
      <c r="S223" s="1325" t="s">
        <v>82</v>
      </c>
      <c r="T223" s="1492" t="s">
        <v>82</v>
      </c>
      <c r="U223" s="1493" t="s">
        <v>1122</v>
      </c>
      <c r="V223" s="1494" t="s">
        <v>164</v>
      </c>
      <c r="W223" s="1495">
        <v>1.54</v>
      </c>
      <c r="X223" s="1496">
        <f t="shared" si="151"/>
        <v>1078</v>
      </c>
      <c r="Y223" s="1489" t="s">
        <v>1126</v>
      </c>
      <c r="Z223" s="1532" t="s">
        <v>78</v>
      </c>
      <c r="AA223" s="1487" t="s">
        <v>108</v>
      </c>
      <c r="AB223" s="1497" t="s">
        <v>44</v>
      </c>
      <c r="AC223" s="1493">
        <v>700</v>
      </c>
      <c r="AD223" s="1498">
        <f t="shared" si="134"/>
        <v>0</v>
      </c>
      <c r="AE223" s="1498" t="s">
        <v>82</v>
      </c>
      <c r="AF223" s="1498"/>
      <c r="AG223" s="1498"/>
      <c r="AH223" s="1498">
        <f t="shared" si="146"/>
        <v>700</v>
      </c>
      <c r="AI223" s="1498"/>
      <c r="AJ223" s="1499">
        <f t="shared" si="147"/>
        <v>700</v>
      </c>
      <c r="AK223" s="1489"/>
      <c r="AL223" s="1500"/>
      <c r="AM223" s="1500"/>
      <c r="AN223" s="1500"/>
      <c r="AO223" s="1500"/>
      <c r="AP223" s="1501"/>
      <c r="AQ223" s="1501"/>
      <c r="AR223" s="1501"/>
      <c r="AS223" s="1502">
        <f t="shared" si="154"/>
        <v>700</v>
      </c>
      <c r="AT223" s="1502"/>
      <c r="AU223" s="1502"/>
      <c r="AV223" s="1502"/>
      <c r="AW223" s="1502"/>
      <c r="AX223" s="1502"/>
      <c r="AY223" s="1502"/>
      <c r="AZ223" s="1502"/>
      <c r="BA223" s="1503"/>
      <c r="BB223" s="1503"/>
      <c r="BC223" s="1503"/>
      <c r="BD223" s="1503"/>
      <c r="BE223" s="1503"/>
      <c r="BF223" s="1503">
        <f>I223/25</f>
        <v>28</v>
      </c>
      <c r="BG223" s="1503"/>
      <c r="BH223" s="1503"/>
      <c r="BI223" s="1503"/>
      <c r="BJ223" s="1503"/>
      <c r="BK223" s="1503"/>
      <c r="BL223" s="1503"/>
      <c r="BM223" s="1503"/>
      <c r="BN223" s="1503"/>
      <c r="BO223" s="1503"/>
      <c r="BP223" s="1503"/>
      <c r="BQ223" s="1503"/>
      <c r="BR223" s="1503"/>
      <c r="BS223" s="1503"/>
      <c r="BT223" s="1503"/>
    </row>
    <row r="224" s="309" customFormat="1" ht="36" hidden="1" customHeight="1" spans="1:76">
      <c r="A224" s="1607">
        <v>45432</v>
      </c>
      <c r="B224" s="1653" t="s">
        <v>343</v>
      </c>
      <c r="C224" s="1654" t="s">
        <v>251</v>
      </c>
      <c r="D224" s="1656">
        <v>4500134047</v>
      </c>
      <c r="E224" s="1665" t="s">
        <v>1127</v>
      </c>
      <c r="F224" s="1656" t="s">
        <v>1128</v>
      </c>
      <c r="G224" s="1658" t="s">
        <v>346</v>
      </c>
      <c r="H224" s="1659" t="s">
        <v>79</v>
      </c>
      <c r="I224" s="1660">
        <v>2304</v>
      </c>
      <c r="J224" s="1487">
        <v>0</v>
      </c>
      <c r="K224" s="1487">
        <v>1152</v>
      </c>
      <c r="L224" s="1489">
        <f t="shared" si="133"/>
        <v>2</v>
      </c>
      <c r="M224" s="1490">
        <v>45471</v>
      </c>
      <c r="N224" s="1542">
        <v>45474</v>
      </c>
      <c r="O224" s="1536" t="s">
        <v>984</v>
      </c>
      <c r="P224" s="1325" t="s">
        <v>106</v>
      </c>
      <c r="Q224" s="1325" t="s">
        <v>1103</v>
      </c>
      <c r="R224" s="1325" t="s">
        <v>651</v>
      </c>
      <c r="S224" s="1325" t="s">
        <v>136</v>
      </c>
      <c r="T224" s="1492" t="s">
        <v>1129</v>
      </c>
      <c r="U224" s="1493" t="s">
        <v>1130</v>
      </c>
      <c r="V224" s="1494" t="s">
        <v>1131</v>
      </c>
      <c r="W224" s="1495">
        <v>993.0048</v>
      </c>
      <c r="X224" s="1496">
        <f t="shared" ref="X224:X231" si="155">W224*L224</f>
        <v>1986.0096</v>
      </c>
      <c r="Y224" s="1489" t="s">
        <v>1132</v>
      </c>
      <c r="Z224" s="1532" t="s">
        <v>346</v>
      </c>
      <c r="AA224" s="1487" t="s">
        <v>108</v>
      </c>
      <c r="AB224" s="1497" t="s">
        <v>44</v>
      </c>
      <c r="AC224" s="1493">
        <f>24+2304</f>
        <v>2328</v>
      </c>
      <c r="AD224" s="1498">
        <f t="shared" si="134"/>
        <v>24</v>
      </c>
      <c r="AE224" s="1498" t="s">
        <v>157</v>
      </c>
      <c r="AF224" s="1498"/>
      <c r="AG224" s="1498"/>
      <c r="AH224" s="1498">
        <f t="shared" si="146"/>
        <v>2304</v>
      </c>
      <c r="AI224" s="1498"/>
      <c r="AJ224" s="1499">
        <f t="shared" si="147"/>
        <v>2304</v>
      </c>
      <c r="AK224" s="1489"/>
      <c r="AL224" s="1500"/>
      <c r="AM224" s="1500"/>
      <c r="AN224" s="1500"/>
      <c r="AO224" s="1500"/>
      <c r="AP224" s="1501"/>
      <c r="AQ224" s="1501"/>
      <c r="AR224" s="1501"/>
      <c r="AS224" s="1502"/>
      <c r="AT224" s="1502"/>
      <c r="AU224" s="1502"/>
      <c r="AV224" s="1502">
        <f t="shared" si="152"/>
        <v>2304</v>
      </c>
      <c r="AW224" s="1502"/>
      <c r="AX224" s="1502"/>
      <c r="AY224" s="1502">
        <f t="shared" si="153"/>
        <v>192</v>
      </c>
      <c r="AZ224" s="1502"/>
      <c r="BA224" s="1503"/>
      <c r="BB224" s="1503"/>
      <c r="BC224" s="1503"/>
      <c r="BD224" s="1503"/>
      <c r="BE224" s="1503"/>
      <c r="BF224" s="1503"/>
      <c r="BG224" s="1503"/>
      <c r="BH224" s="1503"/>
      <c r="BI224" s="1503"/>
      <c r="BJ224" s="1503"/>
      <c r="BK224" s="1503"/>
      <c r="BL224" s="1503"/>
      <c r="BM224" s="1503"/>
      <c r="BN224" s="1503"/>
      <c r="BO224" s="1503"/>
      <c r="BP224" s="1503"/>
      <c r="BQ224" s="1503"/>
      <c r="BR224" s="1503"/>
      <c r="BS224" s="1503"/>
      <c r="BT224" s="1503"/>
      <c r="BU224" s="1597"/>
    </row>
    <row r="225" s="309" customFormat="1" ht="36" hidden="1" customHeight="1" spans="1:76">
      <c r="A225" s="1607">
        <v>45432</v>
      </c>
      <c r="B225" s="1653" t="s">
        <v>343</v>
      </c>
      <c r="C225" s="1654" t="s">
        <v>251</v>
      </c>
      <c r="D225" s="1656">
        <v>4500134047</v>
      </c>
      <c r="E225" s="1665" t="s">
        <v>1133</v>
      </c>
      <c r="F225" s="1656" t="s">
        <v>1134</v>
      </c>
      <c r="G225" s="1658" t="s">
        <v>346</v>
      </c>
      <c r="H225" s="1659" t="s">
        <v>79</v>
      </c>
      <c r="I225" s="1660">
        <v>1152</v>
      </c>
      <c r="J225" s="1487">
        <v>0</v>
      </c>
      <c r="K225" s="1487">
        <v>1152</v>
      </c>
      <c r="L225" s="1489">
        <f t="shared" si="133"/>
        <v>1</v>
      </c>
      <c r="M225" s="1490">
        <v>45471</v>
      </c>
      <c r="N225" s="1542">
        <v>45474</v>
      </c>
      <c r="O225" s="1536" t="s">
        <v>984</v>
      </c>
      <c r="P225" s="1325" t="s">
        <v>106</v>
      </c>
      <c r="Q225" s="1325" t="s">
        <v>1103</v>
      </c>
      <c r="R225" s="1325" t="s">
        <v>651</v>
      </c>
      <c r="S225" s="1325" t="s">
        <v>136</v>
      </c>
      <c r="T225" s="1492" t="s">
        <v>1129</v>
      </c>
      <c r="U225" s="1493" t="s">
        <v>1130</v>
      </c>
      <c r="V225" s="1494" t="s">
        <v>1131</v>
      </c>
      <c r="W225" s="1495">
        <v>993.0048</v>
      </c>
      <c r="X225" s="1496">
        <f t="shared" si="155"/>
        <v>993.0048</v>
      </c>
      <c r="Y225" s="1489" t="s">
        <v>1132</v>
      </c>
      <c r="Z225" s="1532" t="s">
        <v>346</v>
      </c>
      <c r="AA225" s="1487" t="s">
        <v>108</v>
      </c>
      <c r="AB225" s="1497" t="s">
        <v>44</v>
      </c>
      <c r="AC225" s="1493">
        <f>24+1128</f>
        <v>1152</v>
      </c>
      <c r="AD225" s="1498">
        <f t="shared" si="134"/>
        <v>0</v>
      </c>
      <c r="AE225" s="1498" t="s">
        <v>157</v>
      </c>
      <c r="AF225" s="1498"/>
      <c r="AG225" s="1498"/>
      <c r="AH225" s="1498">
        <f t="shared" si="146"/>
        <v>1152</v>
      </c>
      <c r="AI225" s="1498"/>
      <c r="AJ225" s="1499">
        <f t="shared" si="147"/>
        <v>1152</v>
      </c>
      <c r="AK225" s="1489"/>
      <c r="AL225" s="1500"/>
      <c r="AM225" s="1500"/>
      <c r="AN225" s="1500"/>
      <c r="AO225" s="1500"/>
      <c r="AP225" s="1501"/>
      <c r="AQ225" s="1501"/>
      <c r="AR225" s="1501"/>
      <c r="AS225" s="1502"/>
      <c r="AT225" s="1502"/>
      <c r="AU225" s="1502"/>
      <c r="AV225" s="1502">
        <f t="shared" si="152"/>
        <v>1152</v>
      </c>
      <c r="AW225" s="1502"/>
      <c r="AX225" s="1502"/>
      <c r="AY225" s="1502">
        <f t="shared" si="153"/>
        <v>96</v>
      </c>
      <c r="AZ225" s="1502"/>
      <c r="BA225" s="1503"/>
      <c r="BB225" s="1503"/>
      <c r="BC225" s="1503"/>
      <c r="BD225" s="1503"/>
      <c r="BE225" s="1503"/>
      <c r="BF225" s="1503"/>
      <c r="BG225" s="1503"/>
      <c r="BH225" s="1503"/>
      <c r="BI225" s="1503"/>
      <c r="BJ225" s="1503"/>
      <c r="BK225" s="1503"/>
      <c r="BL225" s="1503"/>
      <c r="BM225" s="1503"/>
      <c r="BN225" s="1503"/>
      <c r="BO225" s="1503"/>
      <c r="BP225" s="1503"/>
      <c r="BQ225" s="1503"/>
      <c r="BR225" s="1503"/>
      <c r="BS225" s="1503"/>
      <c r="BT225" s="1503"/>
      <c r="BU225" s="1597"/>
    </row>
    <row r="226" s="309" customFormat="1" ht="36" hidden="1" customHeight="1" spans="1:76">
      <c r="A226" s="1607">
        <v>45408</v>
      </c>
      <c r="B226" s="1559" t="s">
        <v>1135</v>
      </c>
      <c r="C226" s="1621" t="s">
        <v>237</v>
      </c>
      <c r="D226" s="1622">
        <v>4500131490</v>
      </c>
      <c r="E226" s="1640">
        <v>9175480</v>
      </c>
      <c r="F226" s="1622" t="s">
        <v>1136</v>
      </c>
      <c r="G226" s="1547" t="s">
        <v>134</v>
      </c>
      <c r="H226" s="1488" t="s">
        <v>135</v>
      </c>
      <c r="I226" s="1561">
        <v>6227</v>
      </c>
      <c r="J226" s="1487">
        <v>0</v>
      </c>
      <c r="K226" s="1487">
        <v>13</v>
      </c>
      <c r="L226" s="1489">
        <f t="shared" si="133"/>
        <v>479</v>
      </c>
      <c r="M226" s="1542">
        <v>45473</v>
      </c>
      <c r="N226" s="1542">
        <v>45474</v>
      </c>
      <c r="O226" s="1325"/>
      <c r="P226" s="1325" t="s">
        <v>106</v>
      </c>
      <c r="Q226" s="1325" t="s">
        <v>1137</v>
      </c>
      <c r="R226" s="1325">
        <v>45432</v>
      </c>
      <c r="S226" s="1325" t="s">
        <v>82</v>
      </c>
      <c r="T226" s="1492" t="s">
        <v>1138</v>
      </c>
      <c r="U226" s="1493" t="s">
        <v>1139</v>
      </c>
      <c r="V226" s="1494" t="s">
        <v>929</v>
      </c>
      <c r="W226" s="1495">
        <v>1.55</v>
      </c>
      <c r="X226" s="1496">
        <f t="shared" ref="X226:X228" si="156">W226*I226</f>
        <v>9651.85</v>
      </c>
      <c r="Y226" s="1489" t="s">
        <v>1140</v>
      </c>
      <c r="Z226" s="1532" t="s">
        <v>190</v>
      </c>
      <c r="AA226" s="1487" t="s">
        <v>108</v>
      </c>
      <c r="AB226" s="1497"/>
      <c r="AC226" s="1540">
        <f>6188+39</f>
        <v>6227</v>
      </c>
      <c r="AD226" s="1498">
        <f t="shared" si="134"/>
        <v>0</v>
      </c>
      <c r="AE226" s="1540" t="s">
        <v>157</v>
      </c>
      <c r="AF226" s="1498"/>
      <c r="AG226" s="1498"/>
      <c r="AH226" s="1498">
        <f t="shared" si="146"/>
        <v>6227</v>
      </c>
      <c r="AI226" s="1498"/>
      <c r="AJ226" s="1499"/>
      <c r="AK226" s="1489">
        <f>I226</f>
        <v>6227</v>
      </c>
      <c r="AL226" s="1500"/>
      <c r="AM226" s="1500"/>
      <c r="AN226" s="1500"/>
      <c r="AO226" s="1500"/>
      <c r="AP226" s="1500"/>
      <c r="AQ226" s="1500"/>
      <c r="AR226" s="1500"/>
      <c r="AS226" s="1502">
        <f t="shared" si="154"/>
        <v>6227</v>
      </c>
      <c r="AT226" s="1502"/>
      <c r="AU226" s="1502"/>
      <c r="AV226" s="1502"/>
      <c r="AW226" s="1502"/>
      <c r="AX226" s="1502"/>
      <c r="AY226" s="1502"/>
      <c r="AZ226" s="1502"/>
      <c r="BA226" s="1503"/>
      <c r="BB226" s="1503"/>
      <c r="BC226" s="1503"/>
      <c r="BD226" s="1503"/>
      <c r="BE226" s="1503">
        <f>I226/13</f>
        <v>479</v>
      </c>
      <c r="BF226" s="1503"/>
      <c r="BG226" s="1503"/>
      <c r="BH226" s="1503"/>
      <c r="BI226" s="1503"/>
      <c r="BJ226" s="1503"/>
      <c r="BK226" s="1503"/>
      <c r="BL226" s="1503"/>
      <c r="BM226" s="1503"/>
      <c r="BN226" s="1503"/>
      <c r="BO226" s="1503"/>
      <c r="BP226" s="1503"/>
      <c r="BQ226" s="1503"/>
      <c r="BR226" s="1503"/>
      <c r="BS226" s="1503"/>
      <c r="BT226" s="1503"/>
    </row>
    <row r="227" s="309" customFormat="1" ht="36" hidden="1" customHeight="1" spans="1:76">
      <c r="A227" s="1607">
        <v>45432</v>
      </c>
      <c r="B227" s="1653" t="s">
        <v>273</v>
      </c>
      <c r="C227" s="1654" t="s">
        <v>182</v>
      </c>
      <c r="D227" s="1484">
        <v>4500133492</v>
      </c>
      <c r="E227" s="1539" t="s">
        <v>1141</v>
      </c>
      <c r="F227" s="1484" t="s">
        <v>1142</v>
      </c>
      <c r="G227" s="1487" t="s">
        <v>89</v>
      </c>
      <c r="H227" s="1488" t="s">
        <v>79</v>
      </c>
      <c r="I227" s="1506">
        <v>504</v>
      </c>
      <c r="J227" s="1487">
        <v>0</v>
      </c>
      <c r="K227" s="1487">
        <v>24</v>
      </c>
      <c r="L227" s="1489">
        <f t="shared" si="133"/>
        <v>21</v>
      </c>
      <c r="M227" s="1490">
        <v>45476</v>
      </c>
      <c r="N227" s="1542">
        <v>45475</v>
      </c>
      <c r="O227" s="1325"/>
      <c r="P227" s="1325" t="s">
        <v>106</v>
      </c>
      <c r="Q227" s="1325"/>
      <c r="R227" s="1325" t="s">
        <v>783</v>
      </c>
      <c r="S227" s="1325" t="s">
        <v>136</v>
      </c>
      <c r="T227" s="1564" t="s">
        <v>1143</v>
      </c>
      <c r="U227" s="1493" t="s">
        <v>1144</v>
      </c>
      <c r="V227" s="1494" t="s">
        <v>271</v>
      </c>
      <c r="W227" s="1495">
        <v>1.18</v>
      </c>
      <c r="X227" s="1496">
        <f t="shared" si="156"/>
        <v>594.72</v>
      </c>
      <c r="Y227" s="1489" t="s">
        <v>1145</v>
      </c>
      <c r="Z227" s="1532" t="s">
        <v>786</v>
      </c>
      <c r="AA227" s="1487" t="s">
        <v>108</v>
      </c>
      <c r="AB227" s="1497" t="s">
        <v>44</v>
      </c>
      <c r="AC227" s="1493">
        <v>504</v>
      </c>
      <c r="AD227" s="1498">
        <f t="shared" si="134"/>
        <v>0</v>
      </c>
      <c r="AE227" s="1493" t="s">
        <v>157</v>
      </c>
      <c r="AF227" s="1498"/>
      <c r="AG227" s="1498"/>
      <c r="AH227" s="1498">
        <f t="shared" si="146"/>
        <v>504</v>
      </c>
      <c r="AI227" s="1498"/>
      <c r="AJ227" s="1499"/>
      <c r="AK227" s="1489">
        <f>I227</f>
        <v>504</v>
      </c>
      <c r="AL227" s="1500"/>
      <c r="AM227" s="1500"/>
      <c r="AN227" s="1500"/>
      <c r="AO227" s="1500"/>
      <c r="AP227" s="1501"/>
      <c r="AQ227" s="1501"/>
      <c r="AR227" s="1501"/>
      <c r="AS227" s="1502">
        <f t="shared" si="154"/>
        <v>504</v>
      </c>
      <c r="AT227" s="1502"/>
      <c r="AU227" s="1502"/>
      <c r="AV227" s="1502"/>
      <c r="AW227" s="1502"/>
      <c r="AX227" s="1502"/>
      <c r="AY227" s="1502"/>
      <c r="AZ227" s="1502"/>
      <c r="BA227" s="1503"/>
      <c r="BB227" s="1503"/>
      <c r="BC227" s="1503"/>
      <c r="BD227" s="1503"/>
      <c r="BE227" s="1503"/>
      <c r="BF227" s="1503"/>
      <c r="BG227" s="1503"/>
      <c r="BH227" s="1503"/>
      <c r="BI227" s="1503"/>
      <c r="BJ227" s="1503"/>
      <c r="BK227" s="1503"/>
      <c r="BL227" s="1503"/>
      <c r="BM227" s="1503"/>
      <c r="BN227" s="1503"/>
      <c r="BO227" s="1503"/>
      <c r="BP227" s="1503"/>
      <c r="BQ227" s="1503"/>
      <c r="BR227" s="1503"/>
      <c r="BS227" s="1503"/>
      <c r="BT227" s="1503"/>
      <c r="BU227" s="1597"/>
    </row>
    <row r="228" s="309" customFormat="1" ht="36" hidden="1" customHeight="1" spans="1:76">
      <c r="A228" s="1607">
        <v>45432</v>
      </c>
      <c r="B228" s="1653" t="s">
        <v>273</v>
      </c>
      <c r="C228" s="1654" t="s">
        <v>182</v>
      </c>
      <c r="D228" s="1484">
        <v>4500133492</v>
      </c>
      <c r="E228" s="1539" t="s">
        <v>1141</v>
      </c>
      <c r="F228" s="1484" t="s">
        <v>1146</v>
      </c>
      <c r="G228" s="1487" t="s">
        <v>309</v>
      </c>
      <c r="H228" s="1488" t="s">
        <v>310</v>
      </c>
      <c r="I228" s="1506">
        <v>1008</v>
      </c>
      <c r="J228" s="1487">
        <v>0</v>
      </c>
      <c r="K228" s="1487">
        <v>12</v>
      </c>
      <c r="L228" s="1489">
        <f t="shared" si="133"/>
        <v>84</v>
      </c>
      <c r="M228" s="1490">
        <v>45476</v>
      </c>
      <c r="N228" s="1542">
        <v>45475</v>
      </c>
      <c r="O228" s="1325"/>
      <c r="P228" s="1325" t="s">
        <v>106</v>
      </c>
      <c r="Q228" s="1325" t="s">
        <v>1147</v>
      </c>
      <c r="R228" s="1325" t="s">
        <v>783</v>
      </c>
      <c r="S228" s="1325" t="s">
        <v>136</v>
      </c>
      <c r="T228" s="1564" t="s">
        <v>1143</v>
      </c>
      <c r="U228" s="1493" t="s">
        <v>1148</v>
      </c>
      <c r="V228" s="1494" t="s">
        <v>271</v>
      </c>
      <c r="W228" s="1495">
        <v>3</v>
      </c>
      <c r="X228" s="1496">
        <f t="shared" si="156"/>
        <v>3024</v>
      </c>
      <c r="Y228" s="1489" t="s">
        <v>1145</v>
      </c>
      <c r="Z228" s="1532" t="s">
        <v>789</v>
      </c>
      <c r="AA228" s="1487" t="s">
        <v>108</v>
      </c>
      <c r="AB228" s="1497" t="s">
        <v>44</v>
      </c>
      <c r="AC228" s="1493">
        <v>1008</v>
      </c>
      <c r="AD228" s="1498">
        <f t="shared" si="134"/>
        <v>0</v>
      </c>
      <c r="AE228" s="1493" t="s">
        <v>157</v>
      </c>
      <c r="AF228" s="1498"/>
      <c r="AG228" s="1498"/>
      <c r="AH228" s="1498">
        <f>I228*2</f>
        <v>2016</v>
      </c>
      <c r="AI228" s="1498"/>
      <c r="AJ228" s="1499"/>
      <c r="AK228" s="1489">
        <f>AH228</f>
        <v>2016</v>
      </c>
      <c r="AL228" s="1500"/>
      <c r="AM228" s="1500"/>
      <c r="AN228" s="1500"/>
      <c r="AO228" s="1500"/>
      <c r="AP228" s="1501"/>
      <c r="AQ228" s="1501"/>
      <c r="AR228" s="1501"/>
      <c r="AS228" s="1502">
        <f>AH228</f>
        <v>2016</v>
      </c>
      <c r="AT228" s="1502"/>
      <c r="AU228" s="1502"/>
      <c r="AV228" s="1502"/>
      <c r="AW228" s="1502"/>
      <c r="AX228" s="1502"/>
      <c r="AY228" s="1502"/>
      <c r="AZ228" s="1502"/>
      <c r="BA228" s="1503"/>
      <c r="BB228" s="1503"/>
      <c r="BC228" s="1503"/>
      <c r="BD228" s="1503"/>
      <c r="BE228" s="1503"/>
      <c r="BF228" s="1503"/>
      <c r="BG228" s="1503"/>
      <c r="BH228" s="1503"/>
      <c r="BI228" s="1503"/>
      <c r="BJ228" s="1503"/>
      <c r="BK228" s="1503"/>
      <c r="BL228" s="1503"/>
      <c r="BM228" s="1503"/>
      <c r="BN228" s="1503"/>
      <c r="BO228" s="1503"/>
      <c r="BP228" s="1503"/>
      <c r="BQ228" s="1503"/>
      <c r="BR228" s="1503">
        <f>I228</f>
        <v>1008</v>
      </c>
      <c r="BS228" s="1503">
        <f>I228</f>
        <v>1008</v>
      </c>
      <c r="BT228" s="1503">
        <f>I228</f>
        <v>1008</v>
      </c>
      <c r="BU228" s="1597"/>
      <c r="BV228" s="309" t="s">
        <v>1149</v>
      </c>
      <c r="BW228" s="309">
        <v>1512</v>
      </c>
      <c r="BX228" s="309" t="s">
        <v>157</v>
      </c>
    </row>
    <row r="229" s="309" customFormat="1" ht="36" hidden="1" customHeight="1" spans="1:76">
      <c r="A229" s="1556">
        <v>45440</v>
      </c>
      <c r="B229" s="1557" t="s">
        <v>343</v>
      </c>
      <c r="C229" s="1621" t="s">
        <v>251</v>
      </c>
      <c r="D229" s="1484">
        <v>4500135037</v>
      </c>
      <c r="E229" s="1559" t="s">
        <v>1150</v>
      </c>
      <c r="F229" s="1484" t="s">
        <v>1151</v>
      </c>
      <c r="G229" s="1487" t="s">
        <v>346</v>
      </c>
      <c r="H229" s="1488" t="s">
        <v>79</v>
      </c>
      <c r="I229" s="1506">
        <v>2304</v>
      </c>
      <c r="J229" s="1487">
        <v>0</v>
      </c>
      <c r="K229" s="1487">
        <v>1152</v>
      </c>
      <c r="L229" s="1489">
        <f t="shared" si="133"/>
        <v>2</v>
      </c>
      <c r="M229" s="1490">
        <v>45474</v>
      </c>
      <c r="N229" s="1542">
        <v>45476</v>
      </c>
      <c r="O229" s="1536" t="s">
        <v>1152</v>
      </c>
      <c r="P229" s="1325" t="s">
        <v>106</v>
      </c>
      <c r="Q229" s="1325" t="s">
        <v>1153</v>
      </c>
      <c r="R229" s="1325" t="s">
        <v>651</v>
      </c>
      <c r="S229" s="1325" t="s">
        <v>136</v>
      </c>
      <c r="T229" s="1492" t="s">
        <v>1154</v>
      </c>
      <c r="U229" s="1493" t="s">
        <v>1130</v>
      </c>
      <c r="V229" s="1494" t="s">
        <v>1131</v>
      </c>
      <c r="W229" s="1495">
        <v>1045.0451</v>
      </c>
      <c r="X229" s="1496">
        <f t="shared" si="155"/>
        <v>2090.0902</v>
      </c>
      <c r="Y229" s="1506" t="s">
        <v>1155</v>
      </c>
      <c r="Z229" s="1532" t="s">
        <v>346</v>
      </c>
      <c r="AA229" s="1487" t="s">
        <v>108</v>
      </c>
      <c r="AB229" s="1497" t="s">
        <v>44</v>
      </c>
      <c r="AC229" s="1493">
        <v>2304</v>
      </c>
      <c r="AD229" s="1498">
        <f t="shared" si="134"/>
        <v>0</v>
      </c>
      <c r="AE229" s="1498" t="s">
        <v>157</v>
      </c>
      <c r="AF229" s="1498"/>
      <c r="AG229" s="1498"/>
      <c r="AH229" s="1498">
        <f t="shared" ref="AH229:AH233" si="157">I229</f>
        <v>2304</v>
      </c>
      <c r="AI229" s="1498"/>
      <c r="AJ229" s="1499">
        <f t="shared" ref="AJ229:AJ231" si="158">I229</f>
        <v>2304</v>
      </c>
      <c r="AK229" s="1489"/>
      <c r="AL229" s="1500"/>
      <c r="AM229" s="1500"/>
      <c r="AN229" s="1500"/>
      <c r="AO229" s="1500"/>
      <c r="AP229" s="1501"/>
      <c r="AQ229" s="1501"/>
      <c r="AR229" s="1501"/>
      <c r="AS229" s="1502"/>
      <c r="AT229" s="1502"/>
      <c r="AU229" s="1502"/>
      <c r="AV229" s="1502">
        <f t="shared" ref="AV229:AV231" si="159">I229</f>
        <v>2304</v>
      </c>
      <c r="AW229" s="1502"/>
      <c r="AX229" s="1502"/>
      <c r="AY229" s="1502">
        <f t="shared" ref="AY229:AY231" si="160">I229/12</f>
        <v>192</v>
      </c>
      <c r="AZ229" s="1502"/>
      <c r="BA229" s="1503"/>
      <c r="BB229" s="1503"/>
      <c r="BC229" s="1503"/>
      <c r="BD229" s="1503"/>
      <c r="BE229" s="1503"/>
      <c r="BF229" s="1503"/>
      <c r="BG229" s="1503"/>
      <c r="BH229" s="1503"/>
      <c r="BI229" s="1503"/>
      <c r="BJ229" s="1503"/>
      <c r="BK229" s="1503"/>
      <c r="BL229" s="1503"/>
      <c r="BM229" s="1503"/>
      <c r="BN229" s="1503"/>
      <c r="BO229" s="1503"/>
      <c r="BP229" s="1503"/>
      <c r="BQ229" s="1503"/>
      <c r="BR229" s="1503"/>
      <c r="BS229" s="1503"/>
      <c r="BT229" s="1503"/>
      <c r="BU229" s="1597" t="s">
        <v>1156</v>
      </c>
      <c r="BW229" s="309">
        <v>0</v>
      </c>
    </row>
    <row r="230" s="309" customFormat="1" ht="36" hidden="1" customHeight="1" spans="1:76">
      <c r="A230" s="1556">
        <v>45440</v>
      </c>
      <c r="B230" s="1557" t="s">
        <v>343</v>
      </c>
      <c r="C230" s="1621" t="s">
        <v>251</v>
      </c>
      <c r="D230" s="1484">
        <v>4500135037</v>
      </c>
      <c r="E230" s="1833" t="s">
        <v>1157</v>
      </c>
      <c r="F230" s="1484" t="s">
        <v>1158</v>
      </c>
      <c r="G230" s="1487" t="s">
        <v>346</v>
      </c>
      <c r="H230" s="1488" t="s">
        <v>79</v>
      </c>
      <c r="I230" s="1506">
        <v>2304</v>
      </c>
      <c r="J230" s="1487">
        <v>0</v>
      </c>
      <c r="K230" s="1487">
        <v>1152</v>
      </c>
      <c r="L230" s="1489">
        <f t="shared" si="133"/>
        <v>2</v>
      </c>
      <c r="M230" s="1490">
        <v>45474</v>
      </c>
      <c r="N230" s="1542">
        <v>45476</v>
      </c>
      <c r="O230" s="1536" t="s">
        <v>1152</v>
      </c>
      <c r="P230" s="1325" t="s">
        <v>106</v>
      </c>
      <c r="Q230" s="1325" t="s">
        <v>1153</v>
      </c>
      <c r="R230" s="1325" t="s">
        <v>651</v>
      </c>
      <c r="S230" s="1325" t="s">
        <v>136</v>
      </c>
      <c r="T230" s="1492" t="s">
        <v>1154</v>
      </c>
      <c r="U230" s="1493" t="s">
        <v>1130</v>
      </c>
      <c r="V230" s="1494" t="s">
        <v>1131</v>
      </c>
      <c r="W230" s="1495">
        <v>1045.0451</v>
      </c>
      <c r="X230" s="1496">
        <f t="shared" si="155"/>
        <v>2090.0902</v>
      </c>
      <c r="Y230" s="1506" t="s">
        <v>1159</v>
      </c>
      <c r="Z230" s="1532" t="s">
        <v>346</v>
      </c>
      <c r="AA230" s="1487" t="s">
        <v>108</v>
      </c>
      <c r="AB230" s="1497" t="s">
        <v>44</v>
      </c>
      <c r="AC230" s="1493">
        <v>2304</v>
      </c>
      <c r="AD230" s="1498">
        <f t="shared" si="134"/>
        <v>0</v>
      </c>
      <c r="AE230" s="1498" t="s">
        <v>157</v>
      </c>
      <c r="AF230" s="1498"/>
      <c r="AG230" s="1498"/>
      <c r="AH230" s="1498">
        <f t="shared" si="157"/>
        <v>2304</v>
      </c>
      <c r="AI230" s="1498"/>
      <c r="AJ230" s="1499">
        <f t="shared" si="158"/>
        <v>2304</v>
      </c>
      <c r="AK230" s="1489"/>
      <c r="AL230" s="1500"/>
      <c r="AM230" s="1500"/>
      <c r="AN230" s="1500"/>
      <c r="AO230" s="1500"/>
      <c r="AP230" s="1501"/>
      <c r="AQ230" s="1501"/>
      <c r="AR230" s="1501"/>
      <c r="AS230" s="1502"/>
      <c r="AT230" s="1502"/>
      <c r="AU230" s="1502"/>
      <c r="AV230" s="1502">
        <f t="shared" si="159"/>
        <v>2304</v>
      </c>
      <c r="AW230" s="1502"/>
      <c r="AX230" s="1502"/>
      <c r="AY230" s="1502">
        <f t="shared" si="160"/>
        <v>192</v>
      </c>
      <c r="AZ230" s="1502"/>
      <c r="BA230" s="1503"/>
      <c r="BB230" s="1503"/>
      <c r="BC230" s="1503"/>
      <c r="BD230" s="1503"/>
      <c r="BE230" s="1503"/>
      <c r="BF230" s="1503"/>
      <c r="BG230" s="1503"/>
      <c r="BH230" s="1503"/>
      <c r="BI230" s="1503"/>
      <c r="BJ230" s="1503"/>
      <c r="BK230" s="1503"/>
      <c r="BL230" s="1503"/>
      <c r="BM230" s="1503"/>
      <c r="BN230" s="1503"/>
      <c r="BO230" s="1503"/>
      <c r="BP230" s="1503"/>
      <c r="BQ230" s="1503"/>
      <c r="BR230" s="1503"/>
      <c r="BS230" s="1503"/>
      <c r="BT230" s="1503"/>
      <c r="BU230" s="1597" t="s">
        <v>1156</v>
      </c>
      <c r="BW230" s="309">
        <v>0</v>
      </c>
    </row>
    <row r="231" s="309" customFormat="1" ht="36" hidden="1" customHeight="1" spans="1:76">
      <c r="A231" s="1556">
        <v>45440</v>
      </c>
      <c r="B231" s="1557" t="s">
        <v>343</v>
      </c>
      <c r="C231" s="1621" t="s">
        <v>251</v>
      </c>
      <c r="D231" s="1484">
        <v>4500135037</v>
      </c>
      <c r="E231" s="1833" t="s">
        <v>1160</v>
      </c>
      <c r="F231" s="1484" t="s">
        <v>1161</v>
      </c>
      <c r="G231" s="1487" t="s">
        <v>346</v>
      </c>
      <c r="H231" s="1488" t="s">
        <v>79</v>
      </c>
      <c r="I231" s="1506">
        <v>2304</v>
      </c>
      <c r="J231" s="1487">
        <v>0</v>
      </c>
      <c r="K231" s="1487">
        <v>1152</v>
      </c>
      <c r="L231" s="1489">
        <f t="shared" si="133"/>
        <v>2</v>
      </c>
      <c r="M231" s="1490">
        <v>45474</v>
      </c>
      <c r="N231" s="1542">
        <v>45476</v>
      </c>
      <c r="O231" s="1536" t="s">
        <v>1152</v>
      </c>
      <c r="P231" s="1325" t="s">
        <v>106</v>
      </c>
      <c r="Q231" s="1325" t="s">
        <v>1153</v>
      </c>
      <c r="R231" s="1325" t="s">
        <v>651</v>
      </c>
      <c r="S231" s="1325" t="s">
        <v>136</v>
      </c>
      <c r="T231" s="1492" t="s">
        <v>1154</v>
      </c>
      <c r="U231" s="1493" t="s">
        <v>1130</v>
      </c>
      <c r="V231" s="1494" t="s">
        <v>1131</v>
      </c>
      <c r="W231" s="1495">
        <v>1045.0451</v>
      </c>
      <c r="X231" s="1496">
        <f t="shared" si="155"/>
        <v>2090.0902</v>
      </c>
      <c r="Y231" s="1489" t="s">
        <v>1162</v>
      </c>
      <c r="Z231" s="1532" t="s">
        <v>346</v>
      </c>
      <c r="AA231" s="1487" t="s">
        <v>108</v>
      </c>
      <c r="AB231" s="1497" t="s">
        <v>44</v>
      </c>
      <c r="AC231" s="1493">
        <f>2292+12</f>
        <v>2304</v>
      </c>
      <c r="AD231" s="1498">
        <f t="shared" si="134"/>
        <v>0</v>
      </c>
      <c r="AE231" s="1498" t="s">
        <v>157</v>
      </c>
      <c r="AF231" s="1498"/>
      <c r="AG231" s="1498"/>
      <c r="AH231" s="1498">
        <f t="shared" si="157"/>
        <v>2304</v>
      </c>
      <c r="AI231" s="1498"/>
      <c r="AJ231" s="1499">
        <f t="shared" si="158"/>
        <v>2304</v>
      </c>
      <c r="AK231" s="1489"/>
      <c r="AL231" s="1500"/>
      <c r="AM231" s="1500"/>
      <c r="AN231" s="1500"/>
      <c r="AO231" s="1500"/>
      <c r="AP231" s="1501"/>
      <c r="AQ231" s="1501"/>
      <c r="AR231" s="1501"/>
      <c r="AS231" s="1502"/>
      <c r="AT231" s="1502"/>
      <c r="AU231" s="1502"/>
      <c r="AV231" s="1502">
        <f t="shared" si="159"/>
        <v>2304</v>
      </c>
      <c r="AW231" s="1502"/>
      <c r="AX231" s="1502"/>
      <c r="AY231" s="1502">
        <f t="shared" si="160"/>
        <v>192</v>
      </c>
      <c r="AZ231" s="1502"/>
      <c r="BA231" s="1503"/>
      <c r="BB231" s="1503"/>
      <c r="BC231" s="1503"/>
      <c r="BD231" s="1503"/>
      <c r="BE231" s="1503"/>
      <c r="BF231" s="1503"/>
      <c r="BG231" s="1503"/>
      <c r="BH231" s="1503"/>
      <c r="BI231" s="1503"/>
      <c r="BJ231" s="1503"/>
      <c r="BK231" s="1503"/>
      <c r="BL231" s="1503"/>
      <c r="BM231" s="1503"/>
      <c r="BN231" s="1503"/>
      <c r="BO231" s="1503"/>
      <c r="BP231" s="1503"/>
      <c r="BQ231" s="1503"/>
      <c r="BR231" s="1503"/>
      <c r="BS231" s="1503"/>
      <c r="BT231" s="1503"/>
      <c r="BU231" s="1597" t="s">
        <v>1156</v>
      </c>
      <c r="BW231" s="309">
        <v>0</v>
      </c>
    </row>
    <row r="232" s="309" customFormat="1" ht="36" hidden="1" customHeight="1" spans="1:76">
      <c r="A232" s="1607">
        <v>45425</v>
      </c>
      <c r="B232" s="1653" t="s">
        <v>1163</v>
      </c>
      <c r="C232" s="1654" t="s">
        <v>237</v>
      </c>
      <c r="D232" s="1484">
        <v>4500133244</v>
      </c>
      <c r="E232" s="1539" t="s">
        <v>1164</v>
      </c>
      <c r="F232" s="1484" t="s">
        <v>1165</v>
      </c>
      <c r="G232" s="1487" t="s">
        <v>134</v>
      </c>
      <c r="H232" s="1488" t="s">
        <v>135</v>
      </c>
      <c r="I232" s="1506">
        <v>1989</v>
      </c>
      <c r="J232" s="1487">
        <v>0</v>
      </c>
      <c r="K232" s="1487">
        <v>13</v>
      </c>
      <c r="L232" s="1489">
        <f t="shared" si="133"/>
        <v>153</v>
      </c>
      <c r="M232" s="1490">
        <v>45480</v>
      </c>
      <c r="N232" s="1490">
        <v>45477</v>
      </c>
      <c r="O232" s="1325"/>
      <c r="P232" s="1325" t="s">
        <v>106</v>
      </c>
      <c r="Q232" s="1325" t="s">
        <v>1166</v>
      </c>
      <c r="R232" s="1325" t="s">
        <v>1167</v>
      </c>
      <c r="S232" s="1325" t="s">
        <v>82</v>
      </c>
      <c r="T232" s="1492" t="s">
        <v>1168</v>
      </c>
      <c r="U232" s="1493" t="s">
        <v>1169</v>
      </c>
      <c r="V232" s="1494" t="s">
        <v>929</v>
      </c>
      <c r="W232" s="1495">
        <v>1.55</v>
      </c>
      <c r="X232" s="1496">
        <f t="shared" ref="X232:X245" si="161">W232*I232</f>
        <v>3082.95</v>
      </c>
      <c r="Y232" s="1489" t="s">
        <v>1170</v>
      </c>
      <c r="Z232" s="1532" t="s">
        <v>1170</v>
      </c>
      <c r="AA232" s="1487" t="s">
        <v>108</v>
      </c>
      <c r="AB232" s="1497" t="s">
        <v>44</v>
      </c>
      <c r="AC232" s="1540">
        <f>1950+39</f>
        <v>1989</v>
      </c>
      <c r="AD232" s="1498">
        <f t="shared" si="134"/>
        <v>0</v>
      </c>
      <c r="AE232" s="1498" t="s">
        <v>157</v>
      </c>
      <c r="AF232" s="1498"/>
      <c r="AG232" s="1498"/>
      <c r="AH232" s="1498">
        <f t="shared" si="157"/>
        <v>1989</v>
      </c>
      <c r="AI232" s="1498"/>
      <c r="AJ232" s="1499"/>
      <c r="AK232" s="1489">
        <f>I232</f>
        <v>1989</v>
      </c>
      <c r="AL232" s="1500"/>
      <c r="AM232" s="1500"/>
      <c r="AN232" s="1500"/>
      <c r="AO232" s="1500"/>
      <c r="AP232" s="1501"/>
      <c r="AQ232" s="1501"/>
      <c r="AR232" s="1501"/>
      <c r="AS232" s="1502">
        <f t="shared" ref="AS232:AS245" si="162">I232</f>
        <v>1989</v>
      </c>
      <c r="AT232" s="1502"/>
      <c r="AU232" s="1502"/>
      <c r="AV232" s="1502"/>
      <c r="AW232" s="1502"/>
      <c r="AX232" s="1502"/>
      <c r="AY232" s="1502"/>
      <c r="AZ232" s="1502"/>
      <c r="BA232" s="1503"/>
      <c r="BB232" s="1503"/>
      <c r="BC232" s="1503"/>
      <c r="BD232" s="1503"/>
      <c r="BE232" s="1503">
        <f>I232/13</f>
        <v>153</v>
      </c>
      <c r="BF232" s="1503"/>
      <c r="BG232" s="1503"/>
      <c r="BH232" s="1503"/>
      <c r="BI232" s="1503"/>
      <c r="BJ232" s="1503"/>
      <c r="BK232" s="1503"/>
      <c r="BL232" s="1503"/>
      <c r="BM232" s="1503"/>
      <c r="BN232" s="1503"/>
      <c r="BO232" s="1503"/>
      <c r="BP232" s="1503"/>
      <c r="BQ232" s="1503"/>
      <c r="BR232" s="1503"/>
      <c r="BS232" s="1503"/>
      <c r="BT232" s="1503"/>
    </row>
    <row r="233" s="309" customFormat="1" ht="36" hidden="1" customHeight="1" spans="1:76">
      <c r="A233" s="1607">
        <v>45439</v>
      </c>
      <c r="B233" s="1653" t="s">
        <v>1171</v>
      </c>
      <c r="C233" s="1654" t="s">
        <v>149</v>
      </c>
      <c r="D233" s="1655">
        <v>4500134903</v>
      </c>
      <c r="E233" s="1665" t="s">
        <v>1172</v>
      </c>
      <c r="F233" s="1656" t="s">
        <v>1173</v>
      </c>
      <c r="G233" s="1658" t="s">
        <v>1174</v>
      </c>
      <c r="H233" s="1659" t="s">
        <v>1175</v>
      </c>
      <c r="I233" s="1660">
        <v>2652</v>
      </c>
      <c r="J233" s="1487">
        <v>0</v>
      </c>
      <c r="K233" s="1487">
        <v>13</v>
      </c>
      <c r="L233" s="1489">
        <f t="shared" si="133"/>
        <v>204</v>
      </c>
      <c r="M233" s="1490">
        <v>45471</v>
      </c>
      <c r="N233" s="1542">
        <v>45474</v>
      </c>
      <c r="O233" s="1325"/>
      <c r="P233" s="1325" t="s">
        <v>106</v>
      </c>
      <c r="Q233" s="1325" t="s">
        <v>1176</v>
      </c>
      <c r="R233" s="1325">
        <v>45447</v>
      </c>
      <c r="S233" s="1325" t="s">
        <v>82</v>
      </c>
      <c r="T233" s="1564" t="s">
        <v>1177</v>
      </c>
      <c r="U233" s="1493" t="s">
        <v>1178</v>
      </c>
      <c r="V233" s="1494" t="s">
        <v>416</v>
      </c>
      <c r="W233" s="1495">
        <v>89.8644</v>
      </c>
      <c r="X233" s="1496">
        <f>W233*L233</f>
        <v>18332.3376</v>
      </c>
      <c r="Y233" s="1489" t="s">
        <v>1179</v>
      </c>
      <c r="Z233" s="1487" t="s">
        <v>1180</v>
      </c>
      <c r="AA233" s="1487" t="s">
        <v>108</v>
      </c>
      <c r="AB233" s="1497" t="s">
        <v>44</v>
      </c>
      <c r="AC233" s="1493">
        <v>2652</v>
      </c>
      <c r="AD233" s="1498">
        <f t="shared" si="134"/>
        <v>0</v>
      </c>
      <c r="AE233" s="1498" t="s">
        <v>157</v>
      </c>
      <c r="AF233" s="1498"/>
      <c r="AG233" s="1498"/>
      <c r="AH233" s="1498">
        <f t="shared" si="157"/>
        <v>2652</v>
      </c>
      <c r="AI233" s="1498"/>
      <c r="AJ233" s="1499">
        <f t="shared" ref="AJ233:AJ241" si="163">I233</f>
        <v>2652</v>
      </c>
      <c r="AK233" s="1489"/>
      <c r="AL233" s="1500"/>
      <c r="AM233" s="1500"/>
      <c r="AN233" s="1500"/>
      <c r="AO233" s="1500"/>
      <c r="AP233" s="1501"/>
      <c r="AQ233" s="1501"/>
      <c r="AR233" s="1501"/>
      <c r="AS233" s="1502">
        <f t="shared" si="162"/>
        <v>2652</v>
      </c>
      <c r="AT233" s="1502"/>
      <c r="AU233" s="1502"/>
      <c r="AV233" s="1502"/>
      <c r="AW233" s="1502"/>
      <c r="AX233" s="1502"/>
      <c r="AY233" s="1502"/>
      <c r="AZ233" s="1502"/>
      <c r="BA233" s="1503"/>
      <c r="BB233" s="1503"/>
      <c r="BC233" s="1503">
        <f>I233/13</f>
        <v>204</v>
      </c>
      <c r="BD233" s="1503"/>
      <c r="BE233" s="1503"/>
      <c r="BF233" s="1503"/>
      <c r="BG233" s="1503"/>
      <c r="BH233" s="1503"/>
      <c r="BI233" s="1503"/>
      <c r="BJ233" s="1503"/>
      <c r="BK233" s="1503"/>
      <c r="BL233" s="1503"/>
      <c r="BM233" s="1503"/>
      <c r="BN233" s="1503"/>
      <c r="BO233" s="1503"/>
      <c r="BP233" s="1503"/>
      <c r="BQ233" s="1503"/>
      <c r="BR233" s="1503"/>
      <c r="BS233" s="1503"/>
      <c r="BT233" s="1503"/>
      <c r="BU233" s="1597"/>
    </row>
    <row r="234" s="309" customFormat="1" ht="36" hidden="1" customHeight="1" spans="1:76">
      <c r="A234" s="1607">
        <v>45432</v>
      </c>
      <c r="B234" s="1653" t="s">
        <v>273</v>
      </c>
      <c r="C234" s="1654" t="s">
        <v>182</v>
      </c>
      <c r="D234" s="1484">
        <v>4500133492</v>
      </c>
      <c r="E234" s="1539" t="s">
        <v>1181</v>
      </c>
      <c r="F234" s="1484" t="s">
        <v>1182</v>
      </c>
      <c r="G234" s="1487" t="s">
        <v>309</v>
      </c>
      <c r="H234" s="1488" t="s">
        <v>310</v>
      </c>
      <c r="I234" s="1506">
        <v>504</v>
      </c>
      <c r="J234" s="1487">
        <v>0</v>
      </c>
      <c r="K234" s="1487">
        <v>12</v>
      </c>
      <c r="L234" s="1489">
        <f t="shared" si="133"/>
        <v>42</v>
      </c>
      <c r="M234" s="1490">
        <v>45476</v>
      </c>
      <c r="N234" s="1542">
        <v>45475</v>
      </c>
      <c r="O234" s="1325"/>
      <c r="P234" s="1325" t="s">
        <v>106</v>
      </c>
      <c r="Q234" s="1325" t="s">
        <v>1183</v>
      </c>
      <c r="R234" s="1325" t="s">
        <v>783</v>
      </c>
      <c r="S234" s="1325" t="s">
        <v>136</v>
      </c>
      <c r="T234" s="1564" t="s">
        <v>1143</v>
      </c>
      <c r="U234" s="1493" t="s">
        <v>1148</v>
      </c>
      <c r="V234" s="1494" t="s">
        <v>271</v>
      </c>
      <c r="W234" s="1495">
        <v>3</v>
      </c>
      <c r="X234" s="1496">
        <f t="shared" si="161"/>
        <v>1512</v>
      </c>
      <c r="Y234" s="1489" t="s">
        <v>1145</v>
      </c>
      <c r="Z234" s="1532" t="s">
        <v>789</v>
      </c>
      <c r="AA234" s="1487" t="s">
        <v>108</v>
      </c>
      <c r="AB234" s="1497" t="s">
        <v>44</v>
      </c>
      <c r="AC234" s="1493">
        <f>12+492</f>
        <v>504</v>
      </c>
      <c r="AD234" s="1498">
        <f t="shared" si="134"/>
        <v>0</v>
      </c>
      <c r="AE234" s="1493" t="s">
        <v>157</v>
      </c>
      <c r="AF234" s="1498"/>
      <c r="AG234" s="1498"/>
      <c r="AH234" s="1498">
        <f>I234*2</f>
        <v>1008</v>
      </c>
      <c r="AI234" s="1498"/>
      <c r="AJ234" s="1499"/>
      <c r="AK234" s="1489">
        <f>AH234</f>
        <v>1008</v>
      </c>
      <c r="AL234" s="1500"/>
      <c r="AM234" s="1500"/>
      <c r="AN234" s="1500"/>
      <c r="AO234" s="1500"/>
      <c r="AP234" s="1501"/>
      <c r="AQ234" s="1501"/>
      <c r="AR234" s="1501"/>
      <c r="AS234" s="1502">
        <f>AH234</f>
        <v>1008</v>
      </c>
      <c r="AT234" s="1502"/>
      <c r="AU234" s="1502"/>
      <c r="AV234" s="1502"/>
      <c r="AW234" s="1502"/>
      <c r="AX234" s="1502"/>
      <c r="AY234" s="1502"/>
      <c r="AZ234" s="1502"/>
      <c r="BA234" s="1503"/>
      <c r="BB234" s="1503"/>
      <c r="BC234" s="1503"/>
      <c r="BD234" s="1503"/>
      <c r="BE234" s="1503"/>
      <c r="BF234" s="1503"/>
      <c r="BG234" s="1503"/>
      <c r="BH234" s="1503"/>
      <c r="BI234" s="1503"/>
      <c r="BJ234" s="1503"/>
      <c r="BK234" s="1503"/>
      <c r="BL234" s="1503"/>
      <c r="BM234" s="1503"/>
      <c r="BN234" s="1503"/>
      <c r="BO234" s="1503"/>
      <c r="BP234" s="1503"/>
      <c r="BQ234" s="1503"/>
      <c r="BR234" s="1503">
        <f>I234</f>
        <v>504</v>
      </c>
      <c r="BS234" s="1503">
        <f>I234</f>
        <v>504</v>
      </c>
      <c r="BT234" s="1503">
        <f>I234</f>
        <v>504</v>
      </c>
      <c r="BU234" s="1597"/>
      <c r="BV234" s="309" t="s">
        <v>1149</v>
      </c>
      <c r="BW234" s="309">
        <v>1512</v>
      </c>
      <c r="BX234" s="309" t="s">
        <v>157</v>
      </c>
    </row>
    <row r="235" s="309" customFormat="1" ht="36" hidden="1" customHeight="1" spans="1:76">
      <c r="A235" s="1556">
        <v>45434</v>
      </c>
      <c r="B235" s="1557" t="s">
        <v>447</v>
      </c>
      <c r="C235" s="1576" t="s">
        <v>251</v>
      </c>
      <c r="D235" s="1484">
        <v>4500134367</v>
      </c>
      <c r="E235" s="1559" t="s">
        <v>1184</v>
      </c>
      <c r="F235" s="1484" t="s">
        <v>1185</v>
      </c>
      <c r="G235" s="1487" t="s">
        <v>309</v>
      </c>
      <c r="H235" s="1488" t="s">
        <v>310</v>
      </c>
      <c r="I235" s="1506">
        <v>3384</v>
      </c>
      <c r="J235" s="1487">
        <v>0</v>
      </c>
      <c r="K235" s="1487">
        <v>12</v>
      </c>
      <c r="L235" s="1489">
        <f t="shared" si="133"/>
        <v>282</v>
      </c>
      <c r="M235" s="1490">
        <v>45474</v>
      </c>
      <c r="N235" s="1542">
        <v>45475</v>
      </c>
      <c r="O235" s="1325"/>
      <c r="P235" s="1325" t="s">
        <v>106</v>
      </c>
      <c r="Q235" s="1325" t="s">
        <v>1186</v>
      </c>
      <c r="R235" s="1325" t="s">
        <v>1187</v>
      </c>
      <c r="S235" s="1325" t="s">
        <v>136</v>
      </c>
      <c r="T235" s="1564" t="s">
        <v>1188</v>
      </c>
      <c r="U235" s="1493" t="s">
        <v>1189</v>
      </c>
      <c r="V235" s="1494" t="s">
        <v>455</v>
      </c>
      <c r="W235" s="1495">
        <v>3</v>
      </c>
      <c r="X235" s="1496">
        <f t="shared" si="161"/>
        <v>10152</v>
      </c>
      <c r="Y235" s="1489" t="s">
        <v>1190</v>
      </c>
      <c r="Z235" s="1532" t="s">
        <v>313</v>
      </c>
      <c r="AA235" s="1487" t="s">
        <v>108</v>
      </c>
      <c r="AB235" s="1497" t="s">
        <v>44</v>
      </c>
      <c r="AC235" s="1493">
        <v>3384</v>
      </c>
      <c r="AD235" s="1498">
        <f t="shared" si="134"/>
        <v>0</v>
      </c>
      <c r="AE235" s="1498" t="s">
        <v>157</v>
      </c>
      <c r="AF235" s="1498"/>
      <c r="AG235" s="1498"/>
      <c r="AH235" s="1498">
        <f>I235*2</f>
        <v>6768</v>
      </c>
      <c r="AI235" s="1498"/>
      <c r="AJ235" s="1499">
        <f>I235*2</f>
        <v>6768</v>
      </c>
      <c r="AK235" s="1489"/>
      <c r="AL235" s="1500"/>
      <c r="AM235" s="1500"/>
      <c r="AN235" s="1500"/>
      <c r="AO235" s="1500"/>
      <c r="AP235" s="1501"/>
      <c r="AQ235" s="1501"/>
      <c r="AR235" s="1501"/>
      <c r="AS235" s="1502">
        <f>AH235</f>
        <v>6768</v>
      </c>
      <c r="AT235" s="1502"/>
      <c r="AU235" s="1502"/>
      <c r="AV235" s="1502"/>
      <c r="AW235" s="1502"/>
      <c r="AX235" s="1502"/>
      <c r="AY235" s="1502"/>
      <c r="AZ235" s="1502"/>
      <c r="BA235" s="1503"/>
      <c r="BB235" s="1503"/>
      <c r="BC235" s="1503"/>
      <c r="BD235" s="1503"/>
      <c r="BE235" s="1503"/>
      <c r="BF235" s="1503"/>
      <c r="BG235" s="1503"/>
      <c r="BH235" s="1503"/>
      <c r="BI235" s="1503"/>
      <c r="BJ235" s="1503"/>
      <c r="BK235" s="1503"/>
      <c r="BL235" s="1503"/>
      <c r="BM235" s="1503"/>
      <c r="BN235" s="1503"/>
      <c r="BO235" s="1503"/>
      <c r="BP235" s="1503"/>
      <c r="BQ235" s="1503"/>
      <c r="BR235" s="1503">
        <f>I235</f>
        <v>3384</v>
      </c>
      <c r="BS235" s="1503">
        <f>I235</f>
        <v>3384</v>
      </c>
      <c r="BT235" s="1503">
        <f>I235</f>
        <v>3384</v>
      </c>
      <c r="BU235" s="1597"/>
      <c r="BV235" s="1544" t="s">
        <v>314</v>
      </c>
    </row>
    <row r="236" s="309" customFormat="1" ht="36" hidden="1" customHeight="1" spans="1:76">
      <c r="A236" s="1607">
        <v>45434</v>
      </c>
      <c r="B236" s="1653" t="s">
        <v>1191</v>
      </c>
      <c r="C236" s="1654" t="s">
        <v>1192</v>
      </c>
      <c r="D236" s="1484">
        <v>4500134439</v>
      </c>
      <c r="E236" s="1539"/>
      <c r="F236" s="1484" t="s">
        <v>1193</v>
      </c>
      <c r="G236" s="1487" t="s">
        <v>78</v>
      </c>
      <c r="H236" s="1488" t="s">
        <v>111</v>
      </c>
      <c r="I236" s="1506">
        <v>2100</v>
      </c>
      <c r="J236" s="1487">
        <v>0</v>
      </c>
      <c r="K236" s="1487">
        <v>50</v>
      </c>
      <c r="L236" s="1489">
        <f t="shared" si="133"/>
        <v>42</v>
      </c>
      <c r="M236" s="1490">
        <v>45471</v>
      </c>
      <c r="N236" s="1542">
        <v>45475</v>
      </c>
      <c r="O236" s="1325"/>
      <c r="P236" s="1325" t="s">
        <v>106</v>
      </c>
      <c r="Q236" s="1325" t="s">
        <v>1194</v>
      </c>
      <c r="R236" s="1325" t="s">
        <v>1195</v>
      </c>
      <c r="S236" s="1325" t="s">
        <v>82</v>
      </c>
      <c r="T236" s="1564" t="s">
        <v>1196</v>
      </c>
      <c r="U236" s="1493" t="s">
        <v>1197</v>
      </c>
      <c r="V236" s="1494" t="s">
        <v>388</v>
      </c>
      <c r="W236" s="1495">
        <v>0.9376</v>
      </c>
      <c r="X236" s="1496">
        <f t="shared" si="161"/>
        <v>1968.96</v>
      </c>
      <c r="Y236" s="1489" t="s">
        <v>1198</v>
      </c>
      <c r="Z236" s="1532" t="s">
        <v>78</v>
      </c>
      <c r="AA236" s="1487" t="s">
        <v>108</v>
      </c>
      <c r="AB236" s="1497" t="s">
        <v>44</v>
      </c>
      <c r="AC236" s="1493">
        <v>2100</v>
      </c>
      <c r="AD236" s="1498">
        <f t="shared" si="134"/>
        <v>0</v>
      </c>
      <c r="AE236" s="1498" t="s">
        <v>141</v>
      </c>
      <c r="AF236" s="1498"/>
      <c r="AG236" s="1498"/>
      <c r="AH236" s="1498">
        <f t="shared" ref="AH236:AH260" si="164">I236</f>
        <v>2100</v>
      </c>
      <c r="AI236" s="1498"/>
      <c r="AJ236" s="1499">
        <f t="shared" si="163"/>
        <v>2100</v>
      </c>
      <c r="AK236" s="1489"/>
      <c r="AL236" s="1500"/>
      <c r="AM236" s="1500"/>
      <c r="AN236" s="1500"/>
      <c r="AO236" s="1500"/>
      <c r="AP236" s="1501"/>
      <c r="AQ236" s="1501"/>
      <c r="AR236" s="1501"/>
      <c r="AS236" s="1502">
        <f t="shared" si="162"/>
        <v>2100</v>
      </c>
      <c r="AT236" s="1502"/>
      <c r="AU236" s="1502"/>
      <c r="AV236" s="1502"/>
      <c r="AW236" s="1502"/>
      <c r="AX236" s="1502"/>
      <c r="AY236" s="1502"/>
      <c r="AZ236" s="1502"/>
      <c r="BA236" s="1503"/>
      <c r="BB236" s="1503"/>
      <c r="BC236" s="1503"/>
      <c r="BD236" s="1503"/>
      <c r="BE236" s="1503"/>
      <c r="BF236" s="1503">
        <f t="shared" ref="BF236:BF241" si="165">I236/25</f>
        <v>84</v>
      </c>
      <c r="BG236" s="1503"/>
      <c r="BH236" s="1503"/>
      <c r="BI236" s="1503"/>
      <c r="BJ236" s="1503"/>
      <c r="BK236" s="1503"/>
      <c r="BL236" s="1503"/>
      <c r="BM236" s="1503"/>
      <c r="BN236" s="1503"/>
      <c r="BO236" s="1503"/>
      <c r="BP236" s="1503"/>
      <c r="BQ236" s="1503"/>
      <c r="BR236" s="1503"/>
      <c r="BS236" s="1503"/>
      <c r="BT236" s="1503"/>
      <c r="BU236" s="1597"/>
    </row>
    <row r="237" s="309" customFormat="1" ht="36" hidden="1" customHeight="1" spans="1:76">
      <c r="A237" s="1607">
        <v>45434</v>
      </c>
      <c r="B237" s="1653" t="s">
        <v>1199</v>
      </c>
      <c r="C237" s="1654" t="s">
        <v>1192</v>
      </c>
      <c r="D237" s="1484">
        <v>4500134427</v>
      </c>
      <c r="E237" s="1539"/>
      <c r="F237" s="1484" t="s">
        <v>1200</v>
      </c>
      <c r="G237" s="1487" t="s">
        <v>78</v>
      </c>
      <c r="H237" s="1488" t="s">
        <v>111</v>
      </c>
      <c r="I237" s="1506">
        <v>1500</v>
      </c>
      <c r="J237" s="1487">
        <v>0</v>
      </c>
      <c r="K237" s="1487">
        <v>50</v>
      </c>
      <c r="L237" s="1489">
        <f t="shared" si="133"/>
        <v>30</v>
      </c>
      <c r="M237" s="1490">
        <v>45471</v>
      </c>
      <c r="N237" s="1542">
        <v>45475</v>
      </c>
      <c r="O237" s="1325"/>
      <c r="P237" s="1325" t="s">
        <v>106</v>
      </c>
      <c r="Q237" s="1325" t="s">
        <v>1201</v>
      </c>
      <c r="R237" s="1325" t="s">
        <v>1195</v>
      </c>
      <c r="S237" s="1325" t="s">
        <v>82</v>
      </c>
      <c r="T237" s="1564" t="s">
        <v>1196</v>
      </c>
      <c r="U237" s="1493" t="s">
        <v>1202</v>
      </c>
      <c r="V237" s="1494" t="s">
        <v>388</v>
      </c>
      <c r="W237" s="1495">
        <v>0.9376</v>
      </c>
      <c r="X237" s="1496">
        <f t="shared" si="161"/>
        <v>1406.4</v>
      </c>
      <c r="Y237" s="1489" t="s">
        <v>1203</v>
      </c>
      <c r="Z237" s="1532" t="s">
        <v>78</v>
      </c>
      <c r="AA237" s="1487" t="s">
        <v>108</v>
      </c>
      <c r="AB237" s="1497" t="s">
        <v>44</v>
      </c>
      <c r="AC237" s="1493">
        <v>1500</v>
      </c>
      <c r="AD237" s="1498">
        <f t="shared" si="134"/>
        <v>0</v>
      </c>
      <c r="AE237" s="1498" t="s">
        <v>141</v>
      </c>
      <c r="AF237" s="1498"/>
      <c r="AG237" s="1498"/>
      <c r="AH237" s="1498">
        <f t="shared" si="164"/>
        <v>1500</v>
      </c>
      <c r="AI237" s="1498"/>
      <c r="AJ237" s="1499">
        <f t="shared" si="163"/>
        <v>1500</v>
      </c>
      <c r="AK237" s="1489"/>
      <c r="AL237" s="1500"/>
      <c r="AM237" s="1500"/>
      <c r="AN237" s="1500"/>
      <c r="AO237" s="1500"/>
      <c r="AP237" s="1501"/>
      <c r="AQ237" s="1501"/>
      <c r="AR237" s="1501"/>
      <c r="AS237" s="1502">
        <f t="shared" si="162"/>
        <v>1500</v>
      </c>
      <c r="AT237" s="1502"/>
      <c r="AU237" s="1502"/>
      <c r="AV237" s="1502"/>
      <c r="AW237" s="1502"/>
      <c r="AX237" s="1502"/>
      <c r="AY237" s="1502"/>
      <c r="AZ237" s="1502"/>
      <c r="BA237" s="1503"/>
      <c r="BB237" s="1503"/>
      <c r="BC237" s="1503"/>
      <c r="BD237" s="1503"/>
      <c r="BE237" s="1503"/>
      <c r="BF237" s="1503">
        <f t="shared" si="165"/>
        <v>60</v>
      </c>
      <c r="BG237" s="1503"/>
      <c r="BH237" s="1503"/>
      <c r="BI237" s="1503"/>
      <c r="BJ237" s="1503"/>
      <c r="BK237" s="1503"/>
      <c r="BL237" s="1503"/>
      <c r="BM237" s="1503"/>
      <c r="BN237" s="1503"/>
      <c r="BO237" s="1503"/>
      <c r="BP237" s="1503"/>
      <c r="BQ237" s="1503"/>
      <c r="BR237" s="1503"/>
      <c r="BS237" s="1503"/>
      <c r="BT237" s="1503"/>
      <c r="BU237" s="1597"/>
    </row>
    <row r="238" s="309" customFormat="1" ht="36" hidden="1" customHeight="1" spans="1:76">
      <c r="A238" s="1607">
        <v>45434</v>
      </c>
      <c r="B238" s="1653" t="s">
        <v>1204</v>
      </c>
      <c r="C238" s="1654" t="s">
        <v>1192</v>
      </c>
      <c r="D238" s="1484">
        <v>4500134415</v>
      </c>
      <c r="E238" s="1539"/>
      <c r="F238" s="1484" t="s">
        <v>1205</v>
      </c>
      <c r="G238" s="1487" t="s">
        <v>78</v>
      </c>
      <c r="H238" s="1488" t="s">
        <v>111</v>
      </c>
      <c r="I238" s="1561">
        <v>900</v>
      </c>
      <c r="J238" s="1487">
        <v>0</v>
      </c>
      <c r="K238" s="1487">
        <v>50</v>
      </c>
      <c r="L238" s="1489">
        <f t="shared" si="133"/>
        <v>18</v>
      </c>
      <c r="M238" s="1490">
        <v>45471</v>
      </c>
      <c r="N238" s="1542">
        <v>45475</v>
      </c>
      <c r="O238" s="1325"/>
      <c r="P238" s="1325" t="s">
        <v>106</v>
      </c>
      <c r="Q238" s="1325" t="s">
        <v>1201</v>
      </c>
      <c r="R238" s="1325" t="s">
        <v>1195</v>
      </c>
      <c r="S238" s="1325" t="s">
        <v>82</v>
      </c>
      <c r="T238" s="1564" t="s">
        <v>1196</v>
      </c>
      <c r="U238" s="1493" t="s">
        <v>1206</v>
      </c>
      <c r="V238" s="1494" t="s">
        <v>388</v>
      </c>
      <c r="W238" s="1495">
        <v>0.9376</v>
      </c>
      <c r="X238" s="1496">
        <f t="shared" si="161"/>
        <v>843.84</v>
      </c>
      <c r="Y238" s="1489" t="s">
        <v>1207</v>
      </c>
      <c r="Z238" s="1532" t="s">
        <v>78</v>
      </c>
      <c r="AA238" s="1487" t="s">
        <v>108</v>
      </c>
      <c r="AB238" s="1497" t="s">
        <v>44</v>
      </c>
      <c r="AC238" s="1493">
        <v>900</v>
      </c>
      <c r="AD238" s="1498">
        <f t="shared" si="134"/>
        <v>0</v>
      </c>
      <c r="AE238" s="1498" t="s">
        <v>141</v>
      </c>
      <c r="AF238" s="1498"/>
      <c r="AG238" s="1498"/>
      <c r="AH238" s="1498">
        <f t="shared" si="164"/>
        <v>900</v>
      </c>
      <c r="AI238" s="1498"/>
      <c r="AJ238" s="1499">
        <f t="shared" si="163"/>
        <v>900</v>
      </c>
      <c r="AK238" s="1489"/>
      <c r="AL238" s="1500"/>
      <c r="AM238" s="1500"/>
      <c r="AN238" s="1500"/>
      <c r="AO238" s="1500"/>
      <c r="AP238" s="1501"/>
      <c r="AQ238" s="1501"/>
      <c r="AR238" s="1501"/>
      <c r="AS238" s="1502">
        <f t="shared" si="162"/>
        <v>900</v>
      </c>
      <c r="AT238" s="1502"/>
      <c r="AU238" s="1502"/>
      <c r="AV238" s="1502"/>
      <c r="AW238" s="1502"/>
      <c r="AX238" s="1502"/>
      <c r="AY238" s="1502"/>
      <c r="AZ238" s="1502"/>
      <c r="BA238" s="1503"/>
      <c r="BB238" s="1503"/>
      <c r="BC238" s="1503"/>
      <c r="BD238" s="1503"/>
      <c r="BE238" s="1503"/>
      <c r="BF238" s="1503">
        <f t="shared" si="165"/>
        <v>36</v>
      </c>
      <c r="BG238" s="1503"/>
      <c r="BH238" s="1503"/>
      <c r="BI238" s="1503"/>
      <c r="BJ238" s="1503"/>
      <c r="BK238" s="1503"/>
      <c r="BL238" s="1503"/>
      <c r="BM238" s="1503"/>
      <c r="BN238" s="1503"/>
      <c r="BO238" s="1503"/>
      <c r="BP238" s="1503"/>
      <c r="BQ238" s="1503"/>
      <c r="BR238" s="1503"/>
      <c r="BS238" s="1503"/>
      <c r="BT238" s="1503"/>
      <c r="BU238" s="1597"/>
    </row>
    <row r="239" s="309" customFormat="1" ht="36" hidden="1" customHeight="1" spans="1:76">
      <c r="A239" s="1607">
        <v>45456</v>
      </c>
      <c r="B239" s="1653" t="s">
        <v>1208</v>
      </c>
      <c r="C239" s="1654" t="s">
        <v>1209</v>
      </c>
      <c r="D239" s="1484">
        <v>4500136970</v>
      </c>
      <c r="E239" s="1539" t="s">
        <v>1210</v>
      </c>
      <c r="F239" s="1484" t="s">
        <v>1211</v>
      </c>
      <c r="G239" s="1487" t="s">
        <v>78</v>
      </c>
      <c r="H239" s="1488" t="s">
        <v>111</v>
      </c>
      <c r="I239" s="1506">
        <v>600</v>
      </c>
      <c r="J239" s="1487">
        <v>0</v>
      </c>
      <c r="K239" s="1487">
        <v>50</v>
      </c>
      <c r="L239" s="1489">
        <f t="shared" si="133"/>
        <v>12</v>
      </c>
      <c r="M239" s="1490">
        <v>45471</v>
      </c>
      <c r="N239" s="1542">
        <v>45475</v>
      </c>
      <c r="O239" s="1325"/>
      <c r="P239" s="1325" t="s">
        <v>106</v>
      </c>
      <c r="Q239" s="1325" t="s">
        <v>1194</v>
      </c>
      <c r="R239" s="1325" t="s">
        <v>1195</v>
      </c>
      <c r="S239" s="1325" t="s">
        <v>82</v>
      </c>
      <c r="T239" s="1564" t="s">
        <v>1196</v>
      </c>
      <c r="U239" s="1493" t="s">
        <v>1212</v>
      </c>
      <c r="V239" s="1494" t="s">
        <v>388</v>
      </c>
      <c r="W239" s="1495">
        <v>0.9376</v>
      </c>
      <c r="X239" s="1496">
        <f t="shared" si="161"/>
        <v>562.56</v>
      </c>
      <c r="Y239" s="1489" t="s">
        <v>1213</v>
      </c>
      <c r="Z239" s="1532" t="s">
        <v>78</v>
      </c>
      <c r="AA239" s="1487" t="s">
        <v>108</v>
      </c>
      <c r="AB239" s="1497" t="s">
        <v>44</v>
      </c>
      <c r="AC239" s="1493">
        <v>600</v>
      </c>
      <c r="AD239" s="1498">
        <f t="shared" si="134"/>
        <v>0</v>
      </c>
      <c r="AE239" s="1498" t="s">
        <v>157</v>
      </c>
      <c r="AF239" s="1498"/>
      <c r="AG239" s="1498"/>
      <c r="AH239" s="1498">
        <f t="shared" si="164"/>
        <v>600</v>
      </c>
      <c r="AI239" s="1498"/>
      <c r="AJ239" s="1499">
        <f t="shared" si="163"/>
        <v>600</v>
      </c>
      <c r="AK239" s="1489"/>
      <c r="AL239" s="1500"/>
      <c r="AM239" s="1500"/>
      <c r="AN239" s="1500"/>
      <c r="AO239" s="1500"/>
      <c r="AP239" s="1501"/>
      <c r="AQ239" s="1501"/>
      <c r="AR239" s="1501"/>
      <c r="AS239" s="1502">
        <f t="shared" si="162"/>
        <v>600</v>
      </c>
      <c r="AT239" s="1502"/>
      <c r="AU239" s="1502"/>
      <c r="AV239" s="1502"/>
      <c r="AW239" s="1502"/>
      <c r="AX239" s="1502"/>
      <c r="AY239" s="1502"/>
      <c r="AZ239" s="1502"/>
      <c r="BA239" s="1503"/>
      <c r="BB239" s="1503"/>
      <c r="BC239" s="1503"/>
      <c r="BD239" s="1503"/>
      <c r="BE239" s="1503"/>
      <c r="BF239" s="1503">
        <f t="shared" si="165"/>
        <v>24</v>
      </c>
      <c r="BG239" s="1503"/>
      <c r="BH239" s="1503"/>
      <c r="BI239" s="1503"/>
      <c r="BJ239" s="1503"/>
      <c r="BK239" s="1503"/>
      <c r="BL239" s="1503"/>
      <c r="BM239" s="1503"/>
      <c r="BN239" s="1503"/>
      <c r="BO239" s="1503"/>
      <c r="BP239" s="1503"/>
      <c r="BQ239" s="1503"/>
      <c r="BR239" s="1503"/>
      <c r="BS239" s="1503"/>
      <c r="BT239" s="1503"/>
      <c r="BU239" s="1597"/>
    </row>
    <row r="240" s="309" customFormat="1" ht="36" hidden="1" customHeight="1" spans="1:76">
      <c r="A240" s="1607">
        <v>45433</v>
      </c>
      <c r="B240" s="1653" t="s">
        <v>1047</v>
      </c>
      <c r="C240" s="1654" t="s">
        <v>251</v>
      </c>
      <c r="D240" s="1484">
        <v>4500134189</v>
      </c>
      <c r="E240" s="1539" t="s">
        <v>1214</v>
      </c>
      <c r="F240" s="1484" t="s">
        <v>1215</v>
      </c>
      <c r="G240" s="1487" t="s">
        <v>78</v>
      </c>
      <c r="H240" s="1488" t="s">
        <v>111</v>
      </c>
      <c r="I240" s="1506">
        <v>600</v>
      </c>
      <c r="J240" s="1487">
        <v>0</v>
      </c>
      <c r="K240" s="1487">
        <v>50</v>
      </c>
      <c r="L240" s="1489">
        <f t="shared" si="133"/>
        <v>12</v>
      </c>
      <c r="M240" s="1490">
        <v>45481</v>
      </c>
      <c r="N240" s="1490">
        <v>45477</v>
      </c>
      <c r="O240" s="1325"/>
      <c r="P240" s="1325" t="s">
        <v>803</v>
      </c>
      <c r="Q240" s="1325" t="s">
        <v>1216</v>
      </c>
      <c r="R240" s="1325" t="s">
        <v>1217</v>
      </c>
      <c r="S240" s="1325" t="s">
        <v>82</v>
      </c>
      <c r="T240" s="1492" t="s">
        <v>82</v>
      </c>
      <c r="U240" s="1493" t="s">
        <v>1051</v>
      </c>
      <c r="V240" s="1494" t="s">
        <v>255</v>
      </c>
      <c r="W240" s="1495">
        <v>0.9376</v>
      </c>
      <c r="X240" s="1496">
        <f t="shared" si="161"/>
        <v>562.56</v>
      </c>
      <c r="Y240" s="1489" t="s">
        <v>1218</v>
      </c>
      <c r="Z240" s="1532" t="s">
        <v>78</v>
      </c>
      <c r="AA240" s="1487" t="s">
        <v>108</v>
      </c>
      <c r="AB240" s="1497" t="s">
        <v>44</v>
      </c>
      <c r="AC240" s="1493">
        <v>600</v>
      </c>
      <c r="AD240" s="1498">
        <f t="shared" si="134"/>
        <v>0</v>
      </c>
      <c r="AE240" s="1498" t="s">
        <v>82</v>
      </c>
      <c r="AF240" s="1498"/>
      <c r="AG240" s="1498"/>
      <c r="AH240" s="1498">
        <f t="shared" si="164"/>
        <v>600</v>
      </c>
      <c r="AI240" s="1498"/>
      <c r="AJ240" s="1499">
        <f t="shared" si="163"/>
        <v>600</v>
      </c>
      <c r="AK240" s="1489"/>
      <c r="AL240" s="1500"/>
      <c r="AM240" s="1500"/>
      <c r="AN240" s="1500"/>
      <c r="AO240" s="1500"/>
      <c r="AP240" s="1501"/>
      <c r="AQ240" s="1501"/>
      <c r="AR240" s="1501"/>
      <c r="AS240" s="1502">
        <f t="shared" si="162"/>
        <v>600</v>
      </c>
      <c r="AT240" s="1502"/>
      <c r="AU240" s="1502"/>
      <c r="AV240" s="1502"/>
      <c r="AW240" s="1502"/>
      <c r="AX240" s="1502"/>
      <c r="AY240" s="1502"/>
      <c r="AZ240" s="1502"/>
      <c r="BA240" s="1503"/>
      <c r="BB240" s="1503"/>
      <c r="BC240" s="1503"/>
      <c r="BD240" s="1503"/>
      <c r="BE240" s="1503"/>
      <c r="BF240" s="1503">
        <f t="shared" si="165"/>
        <v>24</v>
      </c>
      <c r="BG240" s="1503"/>
      <c r="BH240" s="1503"/>
      <c r="BI240" s="1503"/>
      <c r="BJ240" s="1503"/>
      <c r="BK240" s="1503"/>
      <c r="BL240" s="1503"/>
      <c r="BM240" s="1503"/>
      <c r="BN240" s="1503"/>
      <c r="BO240" s="1503"/>
      <c r="BP240" s="1503"/>
      <c r="BQ240" s="1503"/>
      <c r="BR240" s="1503"/>
      <c r="BS240" s="1503"/>
      <c r="BT240" s="1503"/>
      <c r="BU240" s="1597"/>
    </row>
    <row r="241" s="309" customFormat="1" ht="36" hidden="1" customHeight="1" spans="1:75">
      <c r="A241" s="1607">
        <v>45433</v>
      </c>
      <c r="B241" s="1653" t="s">
        <v>1047</v>
      </c>
      <c r="C241" s="1654" t="s">
        <v>251</v>
      </c>
      <c r="D241" s="1484">
        <v>4500134189</v>
      </c>
      <c r="E241" s="1539" t="s">
        <v>1219</v>
      </c>
      <c r="F241" s="1484" t="s">
        <v>1220</v>
      </c>
      <c r="G241" s="1487" t="s">
        <v>78</v>
      </c>
      <c r="H241" s="1488" t="s">
        <v>111</v>
      </c>
      <c r="I241" s="1506">
        <v>200</v>
      </c>
      <c r="J241" s="1487">
        <v>0</v>
      </c>
      <c r="K241" s="1487">
        <v>50</v>
      </c>
      <c r="L241" s="1489">
        <f t="shared" si="133"/>
        <v>4</v>
      </c>
      <c r="M241" s="1490">
        <v>45481</v>
      </c>
      <c r="N241" s="1490">
        <v>45477</v>
      </c>
      <c r="O241" s="1325"/>
      <c r="P241" s="1325" t="s">
        <v>803</v>
      </c>
      <c r="Q241" s="1325" t="s">
        <v>1216</v>
      </c>
      <c r="R241" s="1325" t="s">
        <v>1217</v>
      </c>
      <c r="S241" s="1325" t="s">
        <v>82</v>
      </c>
      <c r="T241" s="1492" t="s">
        <v>82</v>
      </c>
      <c r="U241" s="1493" t="s">
        <v>1051</v>
      </c>
      <c r="V241" s="1494" t="s">
        <v>255</v>
      </c>
      <c r="W241" s="1495">
        <v>0.9376</v>
      </c>
      <c r="X241" s="1496">
        <f t="shared" si="161"/>
        <v>187.52</v>
      </c>
      <c r="Y241" s="1489" t="s">
        <v>1221</v>
      </c>
      <c r="Z241" s="1532" t="s">
        <v>78</v>
      </c>
      <c r="AA241" s="1487" t="s">
        <v>108</v>
      </c>
      <c r="AB241" s="1497" t="s">
        <v>44</v>
      </c>
      <c r="AC241" s="1493">
        <v>200</v>
      </c>
      <c r="AD241" s="1498">
        <f t="shared" si="134"/>
        <v>0</v>
      </c>
      <c r="AE241" s="1498" t="s">
        <v>82</v>
      </c>
      <c r="AF241" s="1498"/>
      <c r="AG241" s="1498"/>
      <c r="AH241" s="1498">
        <f t="shared" si="164"/>
        <v>200</v>
      </c>
      <c r="AI241" s="1498"/>
      <c r="AJ241" s="1499">
        <f t="shared" si="163"/>
        <v>200</v>
      </c>
      <c r="AK241" s="1489"/>
      <c r="AL241" s="1500"/>
      <c r="AM241" s="1500"/>
      <c r="AN241" s="1500"/>
      <c r="AO241" s="1500"/>
      <c r="AP241" s="1501"/>
      <c r="AQ241" s="1501"/>
      <c r="AR241" s="1501"/>
      <c r="AS241" s="1502">
        <f t="shared" si="162"/>
        <v>200</v>
      </c>
      <c r="AT241" s="1502"/>
      <c r="AU241" s="1502"/>
      <c r="AV241" s="1502"/>
      <c r="AW241" s="1502"/>
      <c r="AX241" s="1502"/>
      <c r="AY241" s="1502"/>
      <c r="AZ241" s="1502"/>
      <c r="BA241" s="1503"/>
      <c r="BB241" s="1503"/>
      <c r="BC241" s="1503"/>
      <c r="BD241" s="1503"/>
      <c r="BE241" s="1503"/>
      <c r="BF241" s="1503">
        <f t="shared" si="165"/>
        <v>8</v>
      </c>
      <c r="BG241" s="1503"/>
      <c r="BH241" s="1503"/>
      <c r="BI241" s="1503"/>
      <c r="BJ241" s="1503"/>
      <c r="BK241" s="1503"/>
      <c r="BL241" s="1503"/>
      <c r="BM241" s="1503"/>
      <c r="BN241" s="1503"/>
      <c r="BO241" s="1503"/>
      <c r="BP241" s="1503"/>
      <c r="BQ241" s="1503"/>
      <c r="BR241" s="1503"/>
      <c r="BS241" s="1503"/>
      <c r="BT241" s="1503"/>
      <c r="BU241" s="1597"/>
    </row>
    <row r="242" s="309" customFormat="1" ht="36" hidden="1" customHeight="1" spans="1:75">
      <c r="A242" s="1588">
        <v>45421</v>
      </c>
      <c r="B242" s="1557" t="s">
        <v>1222</v>
      </c>
      <c r="C242" s="1558" t="s">
        <v>902</v>
      </c>
      <c r="D242" s="1484">
        <v>4500132862</v>
      </c>
      <c r="E242" s="1635"/>
      <c r="F242" s="1637" t="s">
        <v>1223</v>
      </c>
      <c r="G242" s="1547" t="s">
        <v>78</v>
      </c>
      <c r="H242" s="1488" t="s">
        <v>111</v>
      </c>
      <c r="I242" s="1506">
        <v>1000</v>
      </c>
      <c r="J242" s="1487">
        <v>0</v>
      </c>
      <c r="K242" s="1487">
        <v>50</v>
      </c>
      <c r="L242" s="1489">
        <f t="shared" si="133"/>
        <v>20</v>
      </c>
      <c r="M242" s="1490">
        <v>45457</v>
      </c>
      <c r="N242" s="1542">
        <v>45478</v>
      </c>
      <c r="O242" s="1325"/>
      <c r="P242" s="1325" t="s">
        <v>803</v>
      </c>
      <c r="Q242" s="1325" t="s">
        <v>1224</v>
      </c>
      <c r="R242" s="1325" t="s">
        <v>1225</v>
      </c>
      <c r="S242" s="1325" t="s">
        <v>82</v>
      </c>
      <c r="T242" s="1492" t="s">
        <v>1226</v>
      </c>
      <c r="U242" s="1575" t="s">
        <v>1227</v>
      </c>
      <c r="V242" s="1605" t="s">
        <v>1228</v>
      </c>
      <c r="W242" s="1495">
        <v>1.54</v>
      </c>
      <c r="X242" s="1496">
        <f t="shared" si="161"/>
        <v>1540</v>
      </c>
      <c r="Y242" s="1489" t="s">
        <v>1229</v>
      </c>
      <c r="Z242" s="1532" t="s">
        <v>156</v>
      </c>
      <c r="AA242" s="1487" t="s">
        <v>108</v>
      </c>
      <c r="AB242" s="1497" t="s">
        <v>44</v>
      </c>
      <c r="AC242" s="1493">
        <v>1000</v>
      </c>
      <c r="AD242" s="1498">
        <f t="shared" si="134"/>
        <v>0</v>
      </c>
      <c r="AE242" s="1498" t="s">
        <v>157</v>
      </c>
      <c r="AF242" s="1498"/>
      <c r="AG242" s="1498"/>
      <c r="AH242" s="1498">
        <f t="shared" si="164"/>
        <v>1000</v>
      </c>
      <c r="AI242" s="1498"/>
      <c r="AJ242" s="1499"/>
      <c r="AK242" s="1489">
        <f>I242</f>
        <v>1000</v>
      </c>
      <c r="AL242" s="1500"/>
      <c r="AM242" s="1500"/>
      <c r="AN242" s="1500"/>
      <c r="AO242" s="1500"/>
      <c r="AP242" s="1500"/>
      <c r="AQ242" s="1500"/>
      <c r="AR242" s="1500"/>
      <c r="AS242" s="1502">
        <f t="shared" si="162"/>
        <v>1000</v>
      </c>
      <c r="AT242" s="1502"/>
      <c r="AU242" s="1502"/>
      <c r="AV242" s="1502"/>
      <c r="AW242" s="1502"/>
      <c r="AX242" s="1502"/>
      <c r="AY242" s="1502"/>
      <c r="AZ242" s="1502"/>
      <c r="BA242" s="1503"/>
      <c r="BB242" s="1503"/>
      <c r="BC242" s="1503"/>
      <c r="BD242" s="1503"/>
      <c r="BE242" s="1503"/>
      <c r="BF242" s="1503"/>
      <c r="BG242" s="1503"/>
      <c r="BH242" s="1503">
        <f>I242/25</f>
        <v>40</v>
      </c>
      <c r="BI242" s="1503"/>
      <c r="BJ242" s="1503"/>
      <c r="BK242" s="1503"/>
      <c r="BL242" s="1503"/>
      <c r="BM242" s="1503"/>
      <c r="BN242" s="1503"/>
      <c r="BO242" s="1503"/>
      <c r="BP242" s="1503"/>
      <c r="BQ242" s="1503"/>
      <c r="BR242" s="1503"/>
      <c r="BS242" s="1503"/>
      <c r="BT242" s="1503"/>
    </row>
    <row r="243" s="309" customFormat="1" ht="36" hidden="1" customHeight="1" spans="1:75">
      <c r="A243" s="1607">
        <v>45411</v>
      </c>
      <c r="B243" s="1653" t="s">
        <v>808</v>
      </c>
      <c r="C243" s="1654" t="s">
        <v>251</v>
      </c>
      <c r="D243" s="1484">
        <v>4500131931</v>
      </c>
      <c r="E243" s="1539" t="s">
        <v>1230</v>
      </c>
      <c r="F243" s="1484" t="s">
        <v>1231</v>
      </c>
      <c r="G243" s="1487" t="s">
        <v>134</v>
      </c>
      <c r="H243" s="1488" t="s">
        <v>135</v>
      </c>
      <c r="I243" s="1506">
        <v>5889</v>
      </c>
      <c r="J243" s="1487">
        <v>0</v>
      </c>
      <c r="K243" s="1487">
        <v>13</v>
      </c>
      <c r="L243" s="1489">
        <f t="shared" si="133"/>
        <v>453</v>
      </c>
      <c r="M243" s="1490">
        <v>45483</v>
      </c>
      <c r="N243" s="1542">
        <v>45478</v>
      </c>
      <c r="O243" s="1325"/>
      <c r="P243" s="1325" t="s">
        <v>106</v>
      </c>
      <c r="Q243" s="1325" t="s">
        <v>1232</v>
      </c>
      <c r="R243" s="1325">
        <v>45426</v>
      </c>
      <c r="S243" s="1325" t="s">
        <v>82</v>
      </c>
      <c r="T243" s="1492" t="s">
        <v>82</v>
      </c>
      <c r="U243" s="1493" t="s">
        <v>1233</v>
      </c>
      <c r="V243" s="1494" t="s">
        <v>812</v>
      </c>
      <c r="W243" s="1495">
        <v>1.55</v>
      </c>
      <c r="X243" s="1496">
        <f t="shared" si="161"/>
        <v>9127.95</v>
      </c>
      <c r="Y243" s="1489" t="s">
        <v>1234</v>
      </c>
      <c r="Z243" s="1532" t="s">
        <v>134</v>
      </c>
      <c r="AA243" s="1487" t="s">
        <v>108</v>
      </c>
      <c r="AB243" s="1497" t="s">
        <v>44</v>
      </c>
      <c r="AC243" s="1493">
        <v>5889</v>
      </c>
      <c r="AD243" s="1498">
        <f t="shared" si="134"/>
        <v>0</v>
      </c>
      <c r="AE243" s="1498" t="s">
        <v>82</v>
      </c>
      <c r="AF243" s="1498"/>
      <c r="AG243" s="1498"/>
      <c r="AH243" s="1498">
        <f t="shared" si="164"/>
        <v>5889</v>
      </c>
      <c r="AI243" s="1498"/>
      <c r="AJ243" s="1499">
        <f t="shared" ref="AJ243:AJ253" si="166">I243</f>
        <v>5889</v>
      </c>
      <c r="AK243" s="1489"/>
      <c r="AL243" s="1500"/>
      <c r="AM243" s="1500"/>
      <c r="AN243" s="1500"/>
      <c r="AO243" s="1500"/>
      <c r="AP243" s="1500"/>
      <c r="AQ243" s="1500"/>
      <c r="AR243" s="1500"/>
      <c r="AS243" s="1502">
        <f t="shared" si="162"/>
        <v>5889</v>
      </c>
      <c r="AT243" s="1502"/>
      <c r="AU243" s="1502"/>
      <c r="AV243" s="1502"/>
      <c r="AW243" s="1502"/>
      <c r="AX243" s="1502"/>
      <c r="AY243" s="1502"/>
      <c r="AZ243" s="1502"/>
      <c r="BA243" s="1503"/>
      <c r="BB243" s="1503"/>
      <c r="BC243" s="1503">
        <f t="shared" ref="BC243:BC245" si="167">I243/13</f>
        <v>453</v>
      </c>
      <c r="BD243" s="1503"/>
      <c r="BE243" s="1503"/>
      <c r="BF243" s="1503"/>
      <c r="BG243" s="1503"/>
      <c r="BH243" s="1503"/>
      <c r="BI243" s="1503"/>
      <c r="BJ243" s="1503"/>
      <c r="BK243" s="1503"/>
      <c r="BL243" s="1503"/>
      <c r="BM243" s="1503"/>
      <c r="BN243" s="1503"/>
      <c r="BO243" s="1503"/>
      <c r="BP243" s="1503"/>
      <c r="BQ243" s="1503"/>
      <c r="BR243" s="1503"/>
      <c r="BS243" s="1503"/>
      <c r="BT243" s="1503"/>
    </row>
    <row r="244" s="309" customFormat="1" ht="36" hidden="1" customHeight="1" spans="1:75">
      <c r="A244" s="1556">
        <v>45448</v>
      </c>
      <c r="B244" s="1557" t="s">
        <v>326</v>
      </c>
      <c r="C244" s="1576" t="s">
        <v>251</v>
      </c>
      <c r="D244" s="1484">
        <v>4500135797</v>
      </c>
      <c r="E244" s="1539" t="s">
        <v>1235</v>
      </c>
      <c r="F244" s="1484" t="s">
        <v>1236</v>
      </c>
      <c r="G244" s="1487" t="s">
        <v>134</v>
      </c>
      <c r="H244" s="1488" t="s">
        <v>135</v>
      </c>
      <c r="I244" s="1506">
        <v>845</v>
      </c>
      <c r="J244" s="1487">
        <v>0</v>
      </c>
      <c r="K244" s="1487">
        <v>13</v>
      </c>
      <c r="L244" s="1489">
        <f t="shared" si="133"/>
        <v>65</v>
      </c>
      <c r="M244" s="1490">
        <v>45488</v>
      </c>
      <c r="N244" s="1490">
        <v>45484</v>
      </c>
      <c r="O244" s="1325"/>
      <c r="P244" s="1325" t="s">
        <v>803</v>
      </c>
      <c r="Q244" s="1325" t="s">
        <v>1194</v>
      </c>
      <c r="R244" s="1562">
        <v>45457</v>
      </c>
      <c r="S244" s="1325" t="s">
        <v>82</v>
      </c>
      <c r="T244" s="1492" t="s">
        <v>82</v>
      </c>
      <c r="U244" s="1493" t="s">
        <v>1029</v>
      </c>
      <c r="V244" s="1605" t="s">
        <v>330</v>
      </c>
      <c r="W244" s="1495">
        <v>0.9343</v>
      </c>
      <c r="X244" s="1496">
        <f t="shared" si="161"/>
        <v>789.4835</v>
      </c>
      <c r="Y244" s="1489" t="s">
        <v>1237</v>
      </c>
      <c r="Z244" s="1532" t="s">
        <v>134</v>
      </c>
      <c r="AA244" s="1487" t="s">
        <v>108</v>
      </c>
      <c r="AB244" s="1497" t="s">
        <v>44</v>
      </c>
      <c r="AC244" s="1493">
        <v>845</v>
      </c>
      <c r="AD244" s="1498">
        <f t="shared" si="134"/>
        <v>0</v>
      </c>
      <c r="AE244" s="1498"/>
      <c r="AF244" s="1498"/>
      <c r="AG244" s="1498"/>
      <c r="AH244" s="1498">
        <f t="shared" si="164"/>
        <v>845</v>
      </c>
      <c r="AI244" s="1498"/>
      <c r="AJ244" s="1499">
        <f t="shared" si="166"/>
        <v>845</v>
      </c>
      <c r="AK244" s="1489"/>
      <c r="AL244" s="1500"/>
      <c r="AM244" s="1500"/>
      <c r="AN244" s="1500"/>
      <c r="AO244" s="1500"/>
      <c r="AP244" s="1500"/>
      <c r="AQ244" s="1500"/>
      <c r="AR244" s="1500"/>
      <c r="AS244" s="1502">
        <f t="shared" si="162"/>
        <v>845</v>
      </c>
      <c r="AT244" s="1502"/>
      <c r="AU244" s="1502"/>
      <c r="AV244" s="1502"/>
      <c r="AW244" s="1502"/>
      <c r="AX244" s="1502"/>
      <c r="AY244" s="1502"/>
      <c r="AZ244" s="1502"/>
      <c r="BA244" s="1503"/>
      <c r="BB244" s="1503"/>
      <c r="BC244" s="1503">
        <f t="shared" si="167"/>
        <v>65</v>
      </c>
      <c r="BD244" s="1503"/>
      <c r="BE244" s="1503"/>
      <c r="BF244" s="1503"/>
      <c r="BG244" s="1503"/>
      <c r="BH244" s="1503"/>
      <c r="BI244" s="1503"/>
      <c r="BJ244" s="1503"/>
      <c r="BK244" s="1503"/>
      <c r="BL244" s="1503"/>
      <c r="BM244" s="1503"/>
      <c r="BN244" s="1503"/>
      <c r="BO244" s="1503"/>
      <c r="BP244" s="1503"/>
      <c r="BQ244" s="1503"/>
      <c r="BR244" s="1503"/>
      <c r="BS244" s="1503"/>
      <c r="BT244" s="1503"/>
      <c r="BU244" s="1597"/>
    </row>
    <row r="245" s="309" customFormat="1" ht="36" hidden="1" customHeight="1" spans="1:75">
      <c r="A245" s="1556">
        <v>45448</v>
      </c>
      <c r="B245" s="1557" t="s">
        <v>326</v>
      </c>
      <c r="C245" s="1576" t="s">
        <v>251</v>
      </c>
      <c r="D245" s="1484">
        <v>4500135809</v>
      </c>
      <c r="E245" s="1539" t="s">
        <v>1238</v>
      </c>
      <c r="F245" s="1484" t="s">
        <v>1239</v>
      </c>
      <c r="G245" s="1487" t="s">
        <v>134</v>
      </c>
      <c r="H245" s="1488" t="s">
        <v>135</v>
      </c>
      <c r="I245" s="1506">
        <v>455</v>
      </c>
      <c r="J245" s="1487">
        <v>0</v>
      </c>
      <c r="K245" s="1487">
        <v>13</v>
      </c>
      <c r="L245" s="1489">
        <f t="shared" si="133"/>
        <v>35</v>
      </c>
      <c r="M245" s="1490">
        <v>45488</v>
      </c>
      <c r="N245" s="1490">
        <v>45484</v>
      </c>
      <c r="O245" s="1325"/>
      <c r="P245" s="1325" t="s">
        <v>803</v>
      </c>
      <c r="Q245" s="1325" t="s">
        <v>1194</v>
      </c>
      <c r="R245" s="1562">
        <v>45457</v>
      </c>
      <c r="S245" s="1325" t="s">
        <v>82</v>
      </c>
      <c r="T245" s="1492" t="s">
        <v>82</v>
      </c>
      <c r="U245" s="1493" t="s">
        <v>1029</v>
      </c>
      <c r="V245" s="1605" t="s">
        <v>330</v>
      </c>
      <c r="W245" s="1495">
        <v>0.9343</v>
      </c>
      <c r="X245" s="1496">
        <f t="shared" si="161"/>
        <v>425.1065</v>
      </c>
      <c r="Y245" s="1489" t="s">
        <v>1240</v>
      </c>
      <c r="Z245" s="1532" t="s">
        <v>134</v>
      </c>
      <c r="AA245" s="1487" t="s">
        <v>108</v>
      </c>
      <c r="AB245" s="1497" t="s">
        <v>44</v>
      </c>
      <c r="AC245" s="1493">
        <v>455</v>
      </c>
      <c r="AD245" s="1498">
        <f t="shared" si="134"/>
        <v>0</v>
      </c>
      <c r="AE245" s="1498"/>
      <c r="AF245" s="1498"/>
      <c r="AG245" s="1498"/>
      <c r="AH245" s="1498">
        <f t="shared" si="164"/>
        <v>455</v>
      </c>
      <c r="AI245" s="1498"/>
      <c r="AJ245" s="1499">
        <f t="shared" si="166"/>
        <v>455</v>
      </c>
      <c r="AK245" s="1489"/>
      <c r="AL245" s="1500"/>
      <c r="AM245" s="1500"/>
      <c r="AN245" s="1500"/>
      <c r="AO245" s="1500"/>
      <c r="AP245" s="1500"/>
      <c r="AQ245" s="1500"/>
      <c r="AR245" s="1500"/>
      <c r="AS245" s="1502">
        <f t="shared" si="162"/>
        <v>455</v>
      </c>
      <c r="AT245" s="1502"/>
      <c r="AU245" s="1502"/>
      <c r="AV245" s="1502"/>
      <c r="AW245" s="1502"/>
      <c r="AX245" s="1502"/>
      <c r="AY245" s="1502"/>
      <c r="AZ245" s="1502"/>
      <c r="BA245" s="1503"/>
      <c r="BB245" s="1503"/>
      <c r="BC245" s="1503">
        <f t="shared" si="167"/>
        <v>35</v>
      </c>
      <c r="BD245" s="1503"/>
      <c r="BE245" s="1503"/>
      <c r="BF245" s="1503"/>
      <c r="BG245" s="1503"/>
      <c r="BH245" s="1503"/>
      <c r="BI245" s="1503"/>
      <c r="BJ245" s="1503"/>
      <c r="BK245" s="1503"/>
      <c r="BL245" s="1503"/>
      <c r="BM245" s="1503"/>
      <c r="BN245" s="1503"/>
      <c r="BO245" s="1503"/>
      <c r="BP245" s="1503"/>
      <c r="BQ245" s="1503"/>
      <c r="BR245" s="1503"/>
      <c r="BS245" s="1503"/>
      <c r="BT245" s="1503"/>
      <c r="BU245" s="1597"/>
    </row>
    <row r="246" s="309" customFormat="1" ht="36" hidden="1" customHeight="1" spans="1:75">
      <c r="A246" s="1556">
        <v>45440</v>
      </c>
      <c r="B246" s="1557" t="s">
        <v>343</v>
      </c>
      <c r="C246" s="1621" t="s">
        <v>251</v>
      </c>
      <c r="D246" s="1484">
        <v>4500135041</v>
      </c>
      <c r="E246" s="1539" t="s">
        <v>1241</v>
      </c>
      <c r="F246" s="1484" t="s">
        <v>1242</v>
      </c>
      <c r="G246" s="1487" t="s">
        <v>346</v>
      </c>
      <c r="H246" s="1488" t="s">
        <v>79</v>
      </c>
      <c r="I246" s="1506">
        <v>2304</v>
      </c>
      <c r="J246" s="1487">
        <v>0</v>
      </c>
      <c r="K246" s="1487">
        <v>1152</v>
      </c>
      <c r="L246" s="1489">
        <f t="shared" si="133"/>
        <v>2</v>
      </c>
      <c r="M246" s="1490">
        <v>45476</v>
      </c>
      <c r="N246" s="1542">
        <v>45479</v>
      </c>
      <c r="O246" s="1536" t="s">
        <v>1152</v>
      </c>
      <c r="P246" s="1325" t="s">
        <v>106</v>
      </c>
      <c r="Q246" s="1325" t="s">
        <v>1243</v>
      </c>
      <c r="R246" s="1325" t="s">
        <v>651</v>
      </c>
      <c r="S246" s="1325" t="s">
        <v>136</v>
      </c>
      <c r="T246" s="1492" t="s">
        <v>1154</v>
      </c>
      <c r="U246" s="1493" t="s">
        <v>1130</v>
      </c>
      <c r="V246" s="1494" t="s">
        <v>1131</v>
      </c>
      <c r="W246" s="1495">
        <v>1045.0451</v>
      </c>
      <c r="X246" s="1496">
        <f t="shared" ref="X246:X252" si="168">W246*L246</f>
        <v>2090.0902</v>
      </c>
      <c r="Y246" s="1489" t="s">
        <v>1244</v>
      </c>
      <c r="Z246" s="1532" t="s">
        <v>346</v>
      </c>
      <c r="AA246" s="1487" t="s">
        <v>108</v>
      </c>
      <c r="AB246" s="1497" t="s">
        <v>44</v>
      </c>
      <c r="AC246" s="1493">
        <v>2304</v>
      </c>
      <c r="AD246" s="1498">
        <f t="shared" si="134"/>
        <v>0</v>
      </c>
      <c r="AE246" s="1498" t="s">
        <v>157</v>
      </c>
      <c r="AF246" s="1498"/>
      <c r="AG246" s="1498"/>
      <c r="AH246" s="1498">
        <f t="shared" si="164"/>
        <v>2304</v>
      </c>
      <c r="AI246" s="1498"/>
      <c r="AJ246" s="1499">
        <f t="shared" si="166"/>
        <v>2304</v>
      </c>
      <c r="AK246" s="1489"/>
      <c r="AL246" s="1500"/>
      <c r="AM246" s="1500"/>
      <c r="AN246" s="1500"/>
      <c r="AO246" s="1500"/>
      <c r="AP246" s="1501"/>
      <c r="AQ246" s="1501"/>
      <c r="AR246" s="1501"/>
      <c r="AS246" s="1502"/>
      <c r="AT246" s="1502"/>
      <c r="AU246" s="1502"/>
      <c r="AV246" s="1502">
        <f t="shared" ref="AV246:AV252" si="169">I246</f>
        <v>2304</v>
      </c>
      <c r="AW246" s="1502"/>
      <c r="AX246" s="1502"/>
      <c r="AY246" s="1502">
        <f t="shared" ref="AY246:AY252" si="170">I246/12</f>
        <v>192</v>
      </c>
      <c r="AZ246" s="1502"/>
      <c r="BA246" s="1503"/>
      <c r="BB246" s="1503"/>
      <c r="BC246" s="1503"/>
      <c r="BD246" s="1503"/>
      <c r="BE246" s="1503"/>
      <c r="BF246" s="1503"/>
      <c r="BG246" s="1503"/>
      <c r="BH246" s="1503"/>
      <c r="BI246" s="1503"/>
      <c r="BJ246" s="1503"/>
      <c r="BK246" s="1503"/>
      <c r="BL246" s="1503"/>
      <c r="BM246" s="1503"/>
      <c r="BN246" s="1503"/>
      <c r="BO246" s="1503"/>
      <c r="BP246" s="1503"/>
      <c r="BQ246" s="1503"/>
      <c r="BR246" s="1503"/>
      <c r="BS246" s="1503"/>
      <c r="BT246" s="1503"/>
      <c r="BU246" s="1597" t="s">
        <v>1156</v>
      </c>
      <c r="BV246" s="309">
        <v>44688</v>
      </c>
      <c r="BW246" s="309">
        <v>0</v>
      </c>
    </row>
    <row r="247" s="309" customFormat="1" ht="36" hidden="1" customHeight="1" spans="1:75">
      <c r="A247" s="1556">
        <v>45440</v>
      </c>
      <c r="B247" s="1557" t="s">
        <v>343</v>
      </c>
      <c r="C247" s="1621" t="s">
        <v>251</v>
      </c>
      <c r="D247" s="1484">
        <v>4500135041</v>
      </c>
      <c r="E247" s="1539" t="s">
        <v>1245</v>
      </c>
      <c r="F247" s="1484" t="s">
        <v>1246</v>
      </c>
      <c r="G247" s="1487" t="s">
        <v>346</v>
      </c>
      <c r="H247" s="1488" t="s">
        <v>79</v>
      </c>
      <c r="I247" s="1506">
        <v>2304</v>
      </c>
      <c r="J247" s="1487">
        <v>0</v>
      </c>
      <c r="K247" s="1487">
        <v>1152</v>
      </c>
      <c r="L247" s="1489">
        <f t="shared" si="133"/>
        <v>2</v>
      </c>
      <c r="M247" s="1490">
        <v>45476</v>
      </c>
      <c r="N247" s="1542">
        <v>45479</v>
      </c>
      <c r="O247" s="1536" t="s">
        <v>1152</v>
      </c>
      <c r="P247" s="1325" t="s">
        <v>106</v>
      </c>
      <c r="Q247" s="1325" t="s">
        <v>1247</v>
      </c>
      <c r="R247" s="1325" t="s">
        <v>651</v>
      </c>
      <c r="S247" s="1325" t="s">
        <v>136</v>
      </c>
      <c r="T247" s="1492" t="s">
        <v>1154</v>
      </c>
      <c r="U247" s="1493" t="s">
        <v>1130</v>
      </c>
      <c r="V247" s="1494" t="s">
        <v>1131</v>
      </c>
      <c r="W247" s="1495">
        <v>1045.0451</v>
      </c>
      <c r="X247" s="1496">
        <f t="shared" si="168"/>
        <v>2090.0902</v>
      </c>
      <c r="Y247" s="1489" t="s">
        <v>1248</v>
      </c>
      <c r="Z247" s="1532" t="s">
        <v>346</v>
      </c>
      <c r="AA247" s="1487" t="s">
        <v>108</v>
      </c>
      <c r="AB247" s="1497" t="s">
        <v>44</v>
      </c>
      <c r="AC247" s="1493">
        <v>2304</v>
      </c>
      <c r="AD247" s="1498">
        <f t="shared" si="134"/>
        <v>0</v>
      </c>
      <c r="AE247" s="1498" t="s">
        <v>157</v>
      </c>
      <c r="AF247" s="1498"/>
      <c r="AG247" s="1498"/>
      <c r="AH247" s="1498">
        <f t="shared" si="164"/>
        <v>2304</v>
      </c>
      <c r="AI247" s="1498"/>
      <c r="AJ247" s="1499">
        <f t="shared" si="166"/>
        <v>2304</v>
      </c>
      <c r="AK247" s="1489"/>
      <c r="AL247" s="1500"/>
      <c r="AM247" s="1500"/>
      <c r="AN247" s="1500"/>
      <c r="AO247" s="1500"/>
      <c r="AP247" s="1501"/>
      <c r="AQ247" s="1501"/>
      <c r="AR247" s="1501"/>
      <c r="AS247" s="1502"/>
      <c r="AT247" s="1502"/>
      <c r="AU247" s="1502"/>
      <c r="AV247" s="1502">
        <f t="shared" si="169"/>
        <v>2304</v>
      </c>
      <c r="AW247" s="1502"/>
      <c r="AX247" s="1502"/>
      <c r="AY247" s="1502">
        <f t="shared" si="170"/>
        <v>192</v>
      </c>
      <c r="AZ247" s="1502"/>
      <c r="BA247" s="1503"/>
      <c r="BB247" s="1503"/>
      <c r="BC247" s="1503"/>
      <c r="BD247" s="1503"/>
      <c r="BE247" s="1503"/>
      <c r="BF247" s="1503"/>
      <c r="BG247" s="1503"/>
      <c r="BH247" s="1503"/>
      <c r="BI247" s="1503"/>
      <c r="BJ247" s="1503"/>
      <c r="BK247" s="1503"/>
      <c r="BL247" s="1503"/>
      <c r="BM247" s="1503"/>
      <c r="BN247" s="1503"/>
      <c r="BO247" s="1503"/>
      <c r="BP247" s="1503"/>
      <c r="BQ247" s="1503"/>
      <c r="BR247" s="1503"/>
      <c r="BS247" s="1503"/>
      <c r="BT247" s="1503"/>
      <c r="BU247" s="1597" t="s">
        <v>1156</v>
      </c>
      <c r="BW247" s="309">
        <v>0</v>
      </c>
    </row>
    <row r="248" s="309" customFormat="1" ht="36" hidden="1" customHeight="1" spans="1:75">
      <c r="A248" s="1556">
        <v>45440</v>
      </c>
      <c r="B248" s="1557" t="s">
        <v>343</v>
      </c>
      <c r="C248" s="1621" t="s">
        <v>251</v>
      </c>
      <c r="D248" s="1484">
        <v>4500135041</v>
      </c>
      <c r="E248" s="1539" t="s">
        <v>1249</v>
      </c>
      <c r="F248" s="1484" t="s">
        <v>1250</v>
      </c>
      <c r="G248" s="1487" t="s">
        <v>346</v>
      </c>
      <c r="H248" s="1488" t="s">
        <v>79</v>
      </c>
      <c r="I248" s="1506">
        <v>1152</v>
      </c>
      <c r="J248" s="1487">
        <v>0</v>
      </c>
      <c r="K248" s="1487">
        <v>1152</v>
      </c>
      <c r="L248" s="1489">
        <f t="shared" si="133"/>
        <v>1</v>
      </c>
      <c r="M248" s="1490">
        <v>45476</v>
      </c>
      <c r="N248" s="1542">
        <v>45479</v>
      </c>
      <c r="O248" s="1536" t="s">
        <v>1152</v>
      </c>
      <c r="P248" s="1325" t="s">
        <v>106</v>
      </c>
      <c r="Q248" s="1325" t="s">
        <v>1251</v>
      </c>
      <c r="R248" s="1325" t="s">
        <v>651</v>
      </c>
      <c r="S248" s="1325" t="s">
        <v>136</v>
      </c>
      <c r="T248" s="1492" t="s">
        <v>1154</v>
      </c>
      <c r="U248" s="1493" t="s">
        <v>1130</v>
      </c>
      <c r="V248" s="1494" t="s">
        <v>1131</v>
      </c>
      <c r="W248" s="1495">
        <v>1045.0451</v>
      </c>
      <c r="X248" s="1496">
        <f t="shared" si="168"/>
        <v>1045.0451</v>
      </c>
      <c r="Y248" s="1489" t="s">
        <v>1252</v>
      </c>
      <c r="Z248" s="1532" t="s">
        <v>346</v>
      </c>
      <c r="AA248" s="1487" t="s">
        <v>108</v>
      </c>
      <c r="AB248" s="1497" t="s">
        <v>44</v>
      </c>
      <c r="AC248" s="1493">
        <v>1152</v>
      </c>
      <c r="AD248" s="1498">
        <f t="shared" si="134"/>
        <v>0</v>
      </c>
      <c r="AE248" s="1498" t="s">
        <v>157</v>
      </c>
      <c r="AF248" s="1498"/>
      <c r="AG248" s="1498"/>
      <c r="AH248" s="1498">
        <f t="shared" si="164"/>
        <v>1152</v>
      </c>
      <c r="AI248" s="1498"/>
      <c r="AJ248" s="1499">
        <f t="shared" si="166"/>
        <v>1152</v>
      </c>
      <c r="AK248" s="1489"/>
      <c r="AL248" s="1500"/>
      <c r="AM248" s="1500"/>
      <c r="AN248" s="1500"/>
      <c r="AO248" s="1500"/>
      <c r="AP248" s="1501"/>
      <c r="AQ248" s="1501"/>
      <c r="AR248" s="1501"/>
      <c r="AS248" s="1502"/>
      <c r="AT248" s="1502"/>
      <c r="AU248" s="1502"/>
      <c r="AV248" s="1502">
        <f t="shared" si="169"/>
        <v>1152</v>
      </c>
      <c r="AW248" s="1502"/>
      <c r="AX248" s="1502"/>
      <c r="AY248" s="1502">
        <f t="shared" si="170"/>
        <v>96</v>
      </c>
      <c r="AZ248" s="1502"/>
      <c r="BA248" s="1503"/>
      <c r="BB248" s="1503"/>
      <c r="BC248" s="1503"/>
      <c r="BD248" s="1503"/>
      <c r="BE248" s="1503"/>
      <c r="BF248" s="1503"/>
      <c r="BG248" s="1503"/>
      <c r="BH248" s="1503"/>
      <c r="BI248" s="1503"/>
      <c r="BJ248" s="1503"/>
      <c r="BK248" s="1503"/>
      <c r="BL248" s="1503"/>
      <c r="BM248" s="1503"/>
      <c r="BN248" s="1503"/>
      <c r="BO248" s="1503"/>
      <c r="BP248" s="1503"/>
      <c r="BQ248" s="1503"/>
      <c r="BR248" s="1503"/>
      <c r="BS248" s="1503"/>
      <c r="BT248" s="1503"/>
      <c r="BU248" s="1597" t="s">
        <v>1156</v>
      </c>
      <c r="BW248" s="309">
        <v>0</v>
      </c>
    </row>
    <row r="249" s="309" customFormat="1" ht="36" hidden="1" customHeight="1" spans="1:75">
      <c r="A249" s="1556">
        <v>45440</v>
      </c>
      <c r="B249" s="1557" t="s">
        <v>343</v>
      </c>
      <c r="C249" s="1621" t="s">
        <v>251</v>
      </c>
      <c r="D249" s="1484">
        <v>4500135041</v>
      </c>
      <c r="E249" s="1539" t="s">
        <v>1253</v>
      </c>
      <c r="F249" s="1484" t="s">
        <v>1254</v>
      </c>
      <c r="G249" s="1487" t="s">
        <v>346</v>
      </c>
      <c r="H249" s="1488" t="s">
        <v>79</v>
      </c>
      <c r="I249" s="1506">
        <v>2304</v>
      </c>
      <c r="J249" s="1487">
        <v>0</v>
      </c>
      <c r="K249" s="1487">
        <v>1152</v>
      </c>
      <c r="L249" s="1489">
        <f t="shared" si="133"/>
        <v>2</v>
      </c>
      <c r="M249" s="1490">
        <v>45476</v>
      </c>
      <c r="N249" s="1542">
        <v>45479</v>
      </c>
      <c r="O249" s="1536" t="s">
        <v>1152</v>
      </c>
      <c r="P249" s="1325" t="s">
        <v>106</v>
      </c>
      <c r="Q249" s="1325" t="s">
        <v>1255</v>
      </c>
      <c r="R249" s="1325" t="s">
        <v>651</v>
      </c>
      <c r="S249" s="1325" t="s">
        <v>136</v>
      </c>
      <c r="T249" s="1492" t="s">
        <v>1154</v>
      </c>
      <c r="U249" s="1493" t="s">
        <v>1130</v>
      </c>
      <c r="V249" s="1494" t="s">
        <v>1131</v>
      </c>
      <c r="W249" s="1495">
        <v>1045.0451</v>
      </c>
      <c r="X249" s="1496">
        <f t="shared" si="168"/>
        <v>2090.0902</v>
      </c>
      <c r="Y249" s="1489" t="s">
        <v>1256</v>
      </c>
      <c r="Z249" s="1532" t="s">
        <v>346</v>
      </c>
      <c r="AA249" s="1487" t="s">
        <v>108</v>
      </c>
      <c r="AB249" s="1497" t="s">
        <v>44</v>
      </c>
      <c r="AC249" s="1493">
        <v>2304</v>
      </c>
      <c r="AD249" s="1498">
        <f t="shared" si="134"/>
        <v>0</v>
      </c>
      <c r="AE249" s="1498" t="s">
        <v>157</v>
      </c>
      <c r="AF249" s="1498"/>
      <c r="AG249" s="1498"/>
      <c r="AH249" s="1498">
        <f t="shared" si="164"/>
        <v>2304</v>
      </c>
      <c r="AI249" s="1498"/>
      <c r="AJ249" s="1499">
        <f t="shared" si="166"/>
        <v>2304</v>
      </c>
      <c r="AK249" s="1489"/>
      <c r="AL249" s="1500"/>
      <c r="AM249" s="1500"/>
      <c r="AN249" s="1500"/>
      <c r="AO249" s="1500"/>
      <c r="AP249" s="1501"/>
      <c r="AQ249" s="1501"/>
      <c r="AR249" s="1501"/>
      <c r="AS249" s="1502"/>
      <c r="AT249" s="1502"/>
      <c r="AU249" s="1502"/>
      <c r="AV249" s="1502">
        <f t="shared" si="169"/>
        <v>2304</v>
      </c>
      <c r="AW249" s="1502"/>
      <c r="AX249" s="1502"/>
      <c r="AY249" s="1502">
        <f t="shared" si="170"/>
        <v>192</v>
      </c>
      <c r="AZ249" s="1502"/>
      <c r="BA249" s="1503"/>
      <c r="BB249" s="1503"/>
      <c r="BC249" s="1503"/>
      <c r="BD249" s="1503"/>
      <c r="BE249" s="1503"/>
      <c r="BF249" s="1503"/>
      <c r="BG249" s="1503"/>
      <c r="BH249" s="1503"/>
      <c r="BI249" s="1503"/>
      <c r="BJ249" s="1503"/>
      <c r="BK249" s="1503"/>
      <c r="BL249" s="1503"/>
      <c r="BM249" s="1503"/>
      <c r="BN249" s="1503"/>
      <c r="BO249" s="1503"/>
      <c r="BP249" s="1503"/>
      <c r="BQ249" s="1503"/>
      <c r="BR249" s="1503"/>
      <c r="BS249" s="1503"/>
      <c r="BT249" s="1503"/>
      <c r="BU249" s="1597" t="s">
        <v>1156</v>
      </c>
      <c r="BW249" s="309">
        <v>0</v>
      </c>
    </row>
    <row r="250" s="309" customFormat="1" ht="36" hidden="1" customHeight="1" spans="1:75">
      <c r="A250" s="1556">
        <v>45440</v>
      </c>
      <c r="B250" s="1557" t="s">
        <v>343</v>
      </c>
      <c r="C250" s="1576" t="s">
        <v>251</v>
      </c>
      <c r="D250" s="1484">
        <v>4500135044</v>
      </c>
      <c r="E250" s="1838" t="s">
        <v>1257</v>
      </c>
      <c r="F250" s="1484" t="s">
        <v>1258</v>
      </c>
      <c r="G250" s="1487" t="s">
        <v>346</v>
      </c>
      <c r="H250" s="1488" t="s">
        <v>79</v>
      </c>
      <c r="I250" s="1506">
        <v>3456</v>
      </c>
      <c r="J250" s="1487">
        <v>0</v>
      </c>
      <c r="K250" s="1487">
        <v>1152</v>
      </c>
      <c r="L250" s="1489">
        <f t="shared" si="133"/>
        <v>3</v>
      </c>
      <c r="M250" s="1490">
        <v>45478</v>
      </c>
      <c r="N250" s="1542">
        <v>45479</v>
      </c>
      <c r="O250" s="1536" t="s">
        <v>1152</v>
      </c>
      <c r="P250" s="1325" t="s">
        <v>106</v>
      </c>
      <c r="Q250" s="1325" t="s">
        <v>1259</v>
      </c>
      <c r="R250" s="1325" t="s">
        <v>651</v>
      </c>
      <c r="S250" s="1325" t="s">
        <v>136</v>
      </c>
      <c r="T250" s="1492" t="s">
        <v>1154</v>
      </c>
      <c r="U250" s="1493" t="s">
        <v>1260</v>
      </c>
      <c r="V250" s="1494" t="s">
        <v>1131</v>
      </c>
      <c r="W250" s="1495">
        <v>1038.3635</v>
      </c>
      <c r="X250" s="1496">
        <f t="shared" si="168"/>
        <v>3115.0905</v>
      </c>
      <c r="Y250" s="1489" t="s">
        <v>1261</v>
      </c>
      <c r="Z250" s="1532" t="s">
        <v>346</v>
      </c>
      <c r="AA250" s="1487" t="s">
        <v>108</v>
      </c>
      <c r="AB250" s="1497" t="s">
        <v>44</v>
      </c>
      <c r="AC250" s="1493">
        <f>3444+12</f>
        <v>3456</v>
      </c>
      <c r="AD250" s="1498">
        <f t="shared" si="134"/>
        <v>0</v>
      </c>
      <c r="AE250" s="1498" t="s">
        <v>157</v>
      </c>
      <c r="AF250" s="1498"/>
      <c r="AG250" s="1498"/>
      <c r="AH250" s="1498">
        <f t="shared" si="164"/>
        <v>3456</v>
      </c>
      <c r="AI250" s="1498"/>
      <c r="AJ250" s="1499">
        <f t="shared" si="166"/>
        <v>3456</v>
      </c>
      <c r="AK250" s="1489"/>
      <c r="AL250" s="1500"/>
      <c r="AM250" s="1500"/>
      <c r="AN250" s="1500"/>
      <c r="AO250" s="1500"/>
      <c r="AP250" s="1501"/>
      <c r="AQ250" s="1501"/>
      <c r="AR250" s="1501"/>
      <c r="AS250" s="1502"/>
      <c r="AT250" s="1502"/>
      <c r="AU250" s="1502"/>
      <c r="AV250" s="1502">
        <f t="shared" si="169"/>
        <v>3456</v>
      </c>
      <c r="AW250" s="1502"/>
      <c r="AX250" s="1502"/>
      <c r="AY250" s="1502">
        <f t="shared" si="170"/>
        <v>288</v>
      </c>
      <c r="AZ250" s="1502"/>
      <c r="BA250" s="1503"/>
      <c r="BB250" s="1503"/>
      <c r="BC250" s="1503"/>
      <c r="BD250" s="1503"/>
      <c r="BE250" s="1503"/>
      <c r="BF250" s="1503"/>
      <c r="BG250" s="1503"/>
      <c r="BH250" s="1503"/>
      <c r="BI250" s="1503"/>
      <c r="BJ250" s="1503"/>
      <c r="BK250" s="1503"/>
      <c r="BL250" s="1503"/>
      <c r="BM250" s="1503"/>
      <c r="BN250" s="1503"/>
      <c r="BO250" s="1503"/>
      <c r="BP250" s="1503"/>
      <c r="BQ250" s="1503"/>
      <c r="BR250" s="1503"/>
      <c r="BS250" s="1503"/>
      <c r="BT250" s="1503"/>
      <c r="BU250" s="1597" t="s">
        <v>1156</v>
      </c>
      <c r="BW250" s="309">
        <v>0</v>
      </c>
    </row>
    <row r="251" s="309" customFormat="1" ht="36" hidden="1" customHeight="1" spans="1:75">
      <c r="A251" s="1556">
        <v>45440</v>
      </c>
      <c r="B251" s="1557" t="s">
        <v>343</v>
      </c>
      <c r="C251" s="1576" t="s">
        <v>251</v>
      </c>
      <c r="D251" s="1484">
        <v>4500135044</v>
      </c>
      <c r="E251" s="1838" t="s">
        <v>1262</v>
      </c>
      <c r="F251" s="1484" t="s">
        <v>1263</v>
      </c>
      <c r="G251" s="1487" t="s">
        <v>346</v>
      </c>
      <c r="H251" s="1488" t="s">
        <v>79</v>
      </c>
      <c r="I251" s="1506">
        <v>3456</v>
      </c>
      <c r="J251" s="1487">
        <v>0</v>
      </c>
      <c r="K251" s="1487">
        <v>1152</v>
      </c>
      <c r="L251" s="1489">
        <f t="shared" si="133"/>
        <v>3</v>
      </c>
      <c r="M251" s="1490">
        <v>45478</v>
      </c>
      <c r="N251" s="1542">
        <v>45479</v>
      </c>
      <c r="O251" s="1536" t="s">
        <v>1152</v>
      </c>
      <c r="P251" s="1325" t="s">
        <v>106</v>
      </c>
      <c r="Q251" s="1325" t="s">
        <v>1264</v>
      </c>
      <c r="R251" s="1325" t="s">
        <v>651</v>
      </c>
      <c r="S251" s="1325" t="s">
        <v>136</v>
      </c>
      <c r="T251" s="1492" t="s">
        <v>1154</v>
      </c>
      <c r="U251" s="1493" t="s">
        <v>1260</v>
      </c>
      <c r="V251" s="1494" t="s">
        <v>1131</v>
      </c>
      <c r="W251" s="1495">
        <v>1038.3635</v>
      </c>
      <c r="X251" s="1496">
        <f t="shared" si="168"/>
        <v>3115.0905</v>
      </c>
      <c r="Y251" s="1489" t="s">
        <v>1261</v>
      </c>
      <c r="Z251" s="1532" t="s">
        <v>346</v>
      </c>
      <c r="AA251" s="1487" t="s">
        <v>108</v>
      </c>
      <c r="AB251" s="1497" t="s">
        <v>44</v>
      </c>
      <c r="AC251" s="1493">
        <v>3456</v>
      </c>
      <c r="AD251" s="1498">
        <f t="shared" si="134"/>
        <v>0</v>
      </c>
      <c r="AE251" s="1498" t="s">
        <v>157</v>
      </c>
      <c r="AF251" s="1498"/>
      <c r="AG251" s="1498"/>
      <c r="AH251" s="1498">
        <f t="shared" si="164"/>
        <v>3456</v>
      </c>
      <c r="AI251" s="1498"/>
      <c r="AJ251" s="1499">
        <f t="shared" si="166"/>
        <v>3456</v>
      </c>
      <c r="AK251" s="1489"/>
      <c r="AL251" s="1500"/>
      <c r="AM251" s="1500"/>
      <c r="AN251" s="1500"/>
      <c r="AO251" s="1500"/>
      <c r="AP251" s="1501"/>
      <c r="AQ251" s="1501"/>
      <c r="AR251" s="1501"/>
      <c r="AS251" s="1502"/>
      <c r="AT251" s="1502"/>
      <c r="AU251" s="1502"/>
      <c r="AV251" s="1502">
        <f t="shared" si="169"/>
        <v>3456</v>
      </c>
      <c r="AW251" s="1502"/>
      <c r="AX251" s="1502"/>
      <c r="AY251" s="1502">
        <f t="shared" si="170"/>
        <v>288</v>
      </c>
      <c r="AZ251" s="1502"/>
      <c r="BA251" s="1503"/>
      <c r="BB251" s="1503"/>
      <c r="BC251" s="1503"/>
      <c r="BD251" s="1503"/>
      <c r="BE251" s="1503"/>
      <c r="BF251" s="1503"/>
      <c r="BG251" s="1503"/>
      <c r="BH251" s="1503"/>
      <c r="BI251" s="1503"/>
      <c r="BJ251" s="1503"/>
      <c r="BK251" s="1503"/>
      <c r="BL251" s="1503"/>
      <c r="BM251" s="1503"/>
      <c r="BN251" s="1503"/>
      <c r="BO251" s="1503"/>
      <c r="BP251" s="1503"/>
      <c r="BQ251" s="1503"/>
      <c r="BR251" s="1503"/>
      <c r="BS251" s="1503"/>
      <c r="BT251" s="1503"/>
      <c r="BU251" s="1597" t="s">
        <v>1156</v>
      </c>
      <c r="BW251" s="309">
        <v>0</v>
      </c>
    </row>
    <row r="252" s="309" customFormat="1" ht="36" hidden="1" customHeight="1" spans="1:75">
      <c r="A252" s="1556">
        <v>45440</v>
      </c>
      <c r="B252" s="1557" t="s">
        <v>343</v>
      </c>
      <c r="C252" s="1576" t="s">
        <v>251</v>
      </c>
      <c r="D252" s="1484">
        <v>4500135044</v>
      </c>
      <c r="E252" s="1838" t="s">
        <v>1265</v>
      </c>
      <c r="F252" s="1484" t="s">
        <v>1266</v>
      </c>
      <c r="G252" s="1487" t="s">
        <v>346</v>
      </c>
      <c r="H252" s="1488" t="s">
        <v>79</v>
      </c>
      <c r="I252" s="1506">
        <v>3456</v>
      </c>
      <c r="J252" s="1487">
        <v>0</v>
      </c>
      <c r="K252" s="1487">
        <v>1152</v>
      </c>
      <c r="L252" s="1489">
        <f t="shared" si="133"/>
        <v>3</v>
      </c>
      <c r="M252" s="1490">
        <v>45478</v>
      </c>
      <c r="N252" s="1542">
        <v>45479</v>
      </c>
      <c r="O252" s="1536" t="s">
        <v>1152</v>
      </c>
      <c r="P252" s="1325" t="s">
        <v>106</v>
      </c>
      <c r="Q252" s="1325" t="s">
        <v>1247</v>
      </c>
      <c r="R252" s="1325" t="s">
        <v>651</v>
      </c>
      <c r="S252" s="1325" t="s">
        <v>136</v>
      </c>
      <c r="T252" s="1492" t="s">
        <v>1154</v>
      </c>
      <c r="U252" s="1493" t="s">
        <v>1260</v>
      </c>
      <c r="V252" s="1494" t="s">
        <v>1131</v>
      </c>
      <c r="W252" s="1495">
        <v>1038.3635</v>
      </c>
      <c r="X252" s="1496">
        <f t="shared" si="168"/>
        <v>3115.0905</v>
      </c>
      <c r="Y252" s="1489" t="s">
        <v>1261</v>
      </c>
      <c r="Z252" s="1532" t="s">
        <v>346</v>
      </c>
      <c r="AA252" s="1487" t="s">
        <v>108</v>
      </c>
      <c r="AB252" s="1497" t="s">
        <v>44</v>
      </c>
      <c r="AC252" s="1493">
        <f>1440+2016</f>
        <v>3456</v>
      </c>
      <c r="AD252" s="1498">
        <f t="shared" si="134"/>
        <v>0</v>
      </c>
      <c r="AE252" s="1498" t="s">
        <v>157</v>
      </c>
      <c r="AF252" s="1498"/>
      <c r="AG252" s="1498"/>
      <c r="AH252" s="1498">
        <f t="shared" si="164"/>
        <v>3456</v>
      </c>
      <c r="AI252" s="1498"/>
      <c r="AJ252" s="1499">
        <f t="shared" si="166"/>
        <v>3456</v>
      </c>
      <c r="AK252" s="1489"/>
      <c r="AL252" s="1500"/>
      <c r="AM252" s="1500"/>
      <c r="AN252" s="1500"/>
      <c r="AO252" s="1500"/>
      <c r="AP252" s="1501"/>
      <c r="AQ252" s="1501"/>
      <c r="AR252" s="1501"/>
      <c r="AS252" s="1502"/>
      <c r="AT252" s="1502"/>
      <c r="AU252" s="1502"/>
      <c r="AV252" s="1502">
        <f t="shared" si="169"/>
        <v>3456</v>
      </c>
      <c r="AW252" s="1502"/>
      <c r="AX252" s="1502"/>
      <c r="AY252" s="1502">
        <f t="shared" si="170"/>
        <v>288</v>
      </c>
      <c r="AZ252" s="1502"/>
      <c r="BA252" s="1503"/>
      <c r="BB252" s="1503"/>
      <c r="BC252" s="1503"/>
      <c r="BD252" s="1503"/>
      <c r="BE252" s="1503"/>
      <c r="BF252" s="1503"/>
      <c r="BG252" s="1503"/>
      <c r="BH252" s="1503"/>
      <c r="BI252" s="1503"/>
      <c r="BJ252" s="1503"/>
      <c r="BK252" s="1503"/>
      <c r="BL252" s="1503"/>
      <c r="BM252" s="1503"/>
      <c r="BN252" s="1503"/>
      <c r="BO252" s="1503"/>
      <c r="BP252" s="1503"/>
      <c r="BQ252" s="1503"/>
      <c r="BR252" s="1503"/>
      <c r="BS252" s="1503"/>
      <c r="BT252" s="1503"/>
      <c r="BU252" s="1597" t="s">
        <v>1156</v>
      </c>
      <c r="BW252" s="309">
        <v>0</v>
      </c>
    </row>
    <row r="253" s="309" customFormat="1" ht="36" hidden="1" customHeight="1" spans="1:75">
      <c r="A253" s="1607">
        <v>45435</v>
      </c>
      <c r="B253" s="1653" t="s">
        <v>142</v>
      </c>
      <c r="C253" s="1654" t="s">
        <v>118</v>
      </c>
      <c r="D253" s="1484">
        <v>4500134469</v>
      </c>
      <c r="E253" s="1539" t="s">
        <v>1267</v>
      </c>
      <c r="F253" s="1484" t="s">
        <v>1268</v>
      </c>
      <c r="G253" s="1487" t="s">
        <v>134</v>
      </c>
      <c r="H253" s="1488" t="s">
        <v>135</v>
      </c>
      <c r="I253" s="1561">
        <v>4706</v>
      </c>
      <c r="J253" s="1487">
        <v>0</v>
      </c>
      <c r="K253" s="1487">
        <v>13</v>
      </c>
      <c r="L253" s="1489">
        <f t="shared" si="133"/>
        <v>362</v>
      </c>
      <c r="M253" s="1490">
        <v>45479</v>
      </c>
      <c r="N253" s="1542">
        <v>45479</v>
      </c>
      <c r="O253" s="1325" t="s">
        <v>1269</v>
      </c>
      <c r="P253" s="1325" t="s">
        <v>80</v>
      </c>
      <c r="Q253" s="1325" t="s">
        <v>1270</v>
      </c>
      <c r="R253" s="1325">
        <v>45435</v>
      </c>
      <c r="S253" s="1325" t="s">
        <v>136</v>
      </c>
      <c r="T253" s="1564" t="s">
        <v>1271</v>
      </c>
      <c r="U253" s="1493" t="s">
        <v>1272</v>
      </c>
      <c r="V253" s="1494" t="s">
        <v>603</v>
      </c>
      <c r="W253" s="1495">
        <v>0.9285</v>
      </c>
      <c r="X253" s="1496">
        <f t="shared" ref="X253:X258" si="171">W253*I253</f>
        <v>4369.521</v>
      </c>
      <c r="Y253" s="1489" t="s">
        <v>1273</v>
      </c>
      <c r="Z253" s="1532" t="s">
        <v>134</v>
      </c>
      <c r="AA253" s="1487" t="s">
        <v>108</v>
      </c>
      <c r="AB253" s="1497" t="s">
        <v>44</v>
      </c>
      <c r="AC253" s="1493">
        <v>4706</v>
      </c>
      <c r="AD253" s="1498">
        <f t="shared" si="134"/>
        <v>0</v>
      </c>
      <c r="AE253" s="1498" t="s">
        <v>157</v>
      </c>
      <c r="AF253" s="1498"/>
      <c r="AG253" s="1498"/>
      <c r="AH253" s="1498">
        <f t="shared" si="164"/>
        <v>4706</v>
      </c>
      <c r="AI253" s="1498"/>
      <c r="AJ253" s="1499">
        <f t="shared" si="166"/>
        <v>4706</v>
      </c>
      <c r="AK253" s="1489"/>
      <c r="AL253" s="1500"/>
      <c r="AM253" s="1500"/>
      <c r="AN253" s="1500"/>
      <c r="AO253" s="1500"/>
      <c r="AP253" s="1501"/>
      <c r="AQ253" s="1501"/>
      <c r="AR253" s="1501"/>
      <c r="AS253" s="1502">
        <f t="shared" ref="AS253:AS260" si="172">I253</f>
        <v>4706</v>
      </c>
      <c r="AT253" s="1502"/>
      <c r="AU253" s="1502"/>
      <c r="AV253" s="1502"/>
      <c r="AW253" s="1502"/>
      <c r="AX253" s="1502"/>
      <c r="AY253" s="1502"/>
      <c r="AZ253" s="1502"/>
      <c r="BA253" s="1503"/>
      <c r="BB253" s="1503"/>
      <c r="BC253" s="1503">
        <f>I253/13</f>
        <v>362</v>
      </c>
      <c r="BD253" s="1503"/>
      <c r="BE253" s="1503"/>
      <c r="BF253" s="1503"/>
      <c r="BG253" s="1503"/>
      <c r="BH253" s="1503"/>
      <c r="BI253" s="1503"/>
      <c r="BJ253" s="1503"/>
      <c r="BK253" s="1503"/>
      <c r="BL253" s="1503"/>
      <c r="BM253" s="1503"/>
      <c r="BN253" s="1503"/>
      <c r="BO253" s="1503"/>
      <c r="BP253" s="1503"/>
      <c r="BQ253" s="1503"/>
      <c r="BR253" s="1503"/>
      <c r="BS253" s="1503"/>
      <c r="BT253" s="1503"/>
      <c r="BU253" s="1597"/>
    </row>
    <row r="254" s="309" customFormat="1" ht="36" hidden="1" customHeight="1" spans="1:75">
      <c r="A254" s="1607">
        <v>45433</v>
      </c>
      <c r="B254" s="1653" t="s">
        <v>1274</v>
      </c>
      <c r="C254" s="1654" t="s">
        <v>902</v>
      </c>
      <c r="D254" s="1484">
        <v>4500134144</v>
      </c>
      <c r="E254" s="1539" t="s">
        <v>1275</v>
      </c>
      <c r="F254" s="1484" t="s">
        <v>1276</v>
      </c>
      <c r="G254" s="1487" t="s">
        <v>78</v>
      </c>
      <c r="H254" s="1488" t="s">
        <v>111</v>
      </c>
      <c r="I254" s="1506">
        <v>7950</v>
      </c>
      <c r="J254" s="1487">
        <v>0</v>
      </c>
      <c r="K254" s="1487">
        <v>50</v>
      </c>
      <c r="L254" s="1489">
        <f t="shared" si="133"/>
        <v>159</v>
      </c>
      <c r="M254" s="1490">
        <v>45481</v>
      </c>
      <c r="N254" s="1542">
        <v>45479</v>
      </c>
      <c r="O254" s="1325"/>
      <c r="P254" s="1325" t="s">
        <v>80</v>
      </c>
      <c r="Q254" s="1325" t="s">
        <v>1277</v>
      </c>
      <c r="R254" s="1325">
        <v>45449</v>
      </c>
      <c r="S254" s="1325" t="s">
        <v>82</v>
      </c>
      <c r="T254" s="1492" t="s">
        <v>1278</v>
      </c>
      <c r="U254" s="1493" t="s">
        <v>1279</v>
      </c>
      <c r="V254" s="1494" t="s">
        <v>908</v>
      </c>
      <c r="W254" s="1495">
        <v>0.926</v>
      </c>
      <c r="X254" s="1496">
        <f t="shared" si="171"/>
        <v>7361.7</v>
      </c>
      <c r="Y254" s="1489" t="s">
        <v>1280</v>
      </c>
      <c r="Z254" s="1532" t="s">
        <v>156</v>
      </c>
      <c r="AA254" s="1487" t="s">
        <v>108</v>
      </c>
      <c r="AB254" s="1497" t="s">
        <v>44</v>
      </c>
      <c r="AC254" s="1493">
        <v>7950</v>
      </c>
      <c r="AD254" s="1498">
        <f t="shared" si="134"/>
        <v>0</v>
      </c>
      <c r="AE254" s="1498" t="s">
        <v>141</v>
      </c>
      <c r="AF254" s="1498"/>
      <c r="AG254" s="1498"/>
      <c r="AH254" s="1498">
        <f t="shared" si="164"/>
        <v>7950</v>
      </c>
      <c r="AI254" s="1498"/>
      <c r="AJ254" s="1499"/>
      <c r="AK254" s="1489">
        <f>I254</f>
        <v>7950</v>
      </c>
      <c r="AL254" s="1500"/>
      <c r="AM254" s="1500"/>
      <c r="AN254" s="1500"/>
      <c r="AO254" s="1500"/>
      <c r="AP254" s="1501"/>
      <c r="AQ254" s="1501"/>
      <c r="AR254" s="1501"/>
      <c r="AS254" s="1502">
        <f t="shared" si="172"/>
        <v>7950</v>
      </c>
      <c r="AT254" s="1502"/>
      <c r="AU254" s="1502"/>
      <c r="AV254" s="1502"/>
      <c r="AW254" s="1502"/>
      <c r="AX254" s="1502"/>
      <c r="AY254" s="1502"/>
      <c r="AZ254" s="1502"/>
      <c r="BA254" s="1503"/>
      <c r="BB254" s="1503"/>
      <c r="BC254" s="1503"/>
      <c r="BD254" s="1503"/>
      <c r="BE254" s="1503"/>
      <c r="BF254" s="1503"/>
      <c r="BG254" s="1503"/>
      <c r="BH254" s="1503">
        <f>I254/25</f>
        <v>318</v>
      </c>
      <c r="BI254" s="1503"/>
      <c r="BJ254" s="1503"/>
      <c r="BK254" s="1503"/>
      <c r="BL254" s="1503"/>
      <c r="BM254" s="1503"/>
      <c r="BN254" s="1503"/>
      <c r="BO254" s="1503"/>
      <c r="BP254" s="1503"/>
      <c r="BQ254" s="1503"/>
      <c r="BR254" s="1503"/>
      <c r="BS254" s="1503"/>
      <c r="BT254" s="1503"/>
      <c r="BU254" s="1597"/>
    </row>
    <row r="255" s="309" customFormat="1" ht="36" hidden="1" customHeight="1" spans="1:75">
      <c r="A255" s="1607">
        <v>45440</v>
      </c>
      <c r="B255" s="1653" t="s">
        <v>343</v>
      </c>
      <c r="C255" s="1654" t="s">
        <v>251</v>
      </c>
      <c r="D255" s="1484">
        <v>4500135045</v>
      </c>
      <c r="E255" s="1539" t="s">
        <v>1281</v>
      </c>
      <c r="F255" s="1484" t="s">
        <v>1282</v>
      </c>
      <c r="G255" s="1487" t="s">
        <v>346</v>
      </c>
      <c r="H255" s="1488" t="s">
        <v>79</v>
      </c>
      <c r="I255" s="1506">
        <v>2304</v>
      </c>
      <c r="J255" s="1487">
        <v>0</v>
      </c>
      <c r="K255" s="1487">
        <v>1152</v>
      </c>
      <c r="L255" s="1489">
        <f t="shared" si="133"/>
        <v>2</v>
      </c>
      <c r="M255" s="1490">
        <v>45481</v>
      </c>
      <c r="N255" s="1542">
        <v>45479</v>
      </c>
      <c r="O255" s="1536" t="s">
        <v>1283</v>
      </c>
      <c r="P255" s="1325" t="s">
        <v>80</v>
      </c>
      <c r="Q255" s="1325" t="s">
        <v>1284</v>
      </c>
      <c r="R255" s="1325" t="s">
        <v>651</v>
      </c>
      <c r="S255" s="1325" t="s">
        <v>136</v>
      </c>
      <c r="T255" s="1492" t="s">
        <v>1154</v>
      </c>
      <c r="U255" s="1493" t="s">
        <v>1130</v>
      </c>
      <c r="V255" s="1494" t="s">
        <v>1131</v>
      </c>
      <c r="W255" s="1495">
        <v>1045.0451</v>
      </c>
      <c r="X255" s="1496">
        <f t="shared" ref="X255:X259" si="173">W255*L255</f>
        <v>2090.0902</v>
      </c>
      <c r="Y255" s="1489" t="s">
        <v>1285</v>
      </c>
      <c r="Z255" s="1532" t="s">
        <v>346</v>
      </c>
      <c r="AA255" s="1487" t="s">
        <v>108</v>
      </c>
      <c r="AB255" s="1497" t="s">
        <v>44</v>
      </c>
      <c r="AC255" s="1493">
        <v>2304</v>
      </c>
      <c r="AD255" s="1498">
        <f t="shared" si="134"/>
        <v>0</v>
      </c>
      <c r="AE255" s="1498" t="s">
        <v>157</v>
      </c>
      <c r="AF255" s="1498"/>
      <c r="AG255" s="1498"/>
      <c r="AH255" s="1498">
        <f t="shared" si="164"/>
        <v>2304</v>
      </c>
      <c r="AI255" s="1498"/>
      <c r="AJ255" s="1499">
        <f t="shared" ref="AJ255:AJ258" si="174">I255</f>
        <v>2304</v>
      </c>
      <c r="AK255" s="1489"/>
      <c r="AL255" s="1500"/>
      <c r="AM255" s="1500"/>
      <c r="AN255" s="1500"/>
      <c r="AO255" s="1500"/>
      <c r="AP255" s="1501"/>
      <c r="AQ255" s="1501"/>
      <c r="AR255" s="1501"/>
      <c r="AS255" s="1502"/>
      <c r="AT255" s="1502"/>
      <c r="AU255" s="1502"/>
      <c r="AV255" s="1502">
        <f>I255</f>
        <v>2304</v>
      </c>
      <c r="AW255" s="1502"/>
      <c r="AX255" s="1502"/>
      <c r="AY255" s="1502">
        <f>I255/12</f>
        <v>192</v>
      </c>
      <c r="AZ255" s="1502"/>
      <c r="BA255" s="1503"/>
      <c r="BB255" s="1503"/>
      <c r="BC255" s="1503"/>
      <c r="BD255" s="1503"/>
      <c r="BE255" s="1503"/>
      <c r="BF255" s="1503"/>
      <c r="BG255" s="1503"/>
      <c r="BH255" s="1503"/>
      <c r="BI255" s="1503"/>
      <c r="BJ255" s="1503"/>
      <c r="BK255" s="1503"/>
      <c r="BL255" s="1503"/>
      <c r="BM255" s="1503"/>
      <c r="BN255" s="1503"/>
      <c r="BO255" s="1503"/>
      <c r="BP255" s="1503"/>
      <c r="BQ255" s="1503"/>
      <c r="BR255" s="1503"/>
      <c r="BS255" s="1503"/>
      <c r="BT255" s="1503"/>
      <c r="BU255" s="1597" t="s">
        <v>1156</v>
      </c>
      <c r="BW255" s="309">
        <v>0</v>
      </c>
    </row>
    <row r="256" s="309" customFormat="1" ht="36" hidden="1" customHeight="1" spans="1:75">
      <c r="A256" s="1607">
        <v>45440</v>
      </c>
      <c r="B256" s="1653" t="s">
        <v>343</v>
      </c>
      <c r="C256" s="1654" t="s">
        <v>251</v>
      </c>
      <c r="D256" s="1484">
        <v>4500135045</v>
      </c>
      <c r="E256" s="1539" t="s">
        <v>1286</v>
      </c>
      <c r="F256" s="1484" t="s">
        <v>1287</v>
      </c>
      <c r="G256" s="1487" t="s">
        <v>346</v>
      </c>
      <c r="H256" s="1488" t="s">
        <v>79</v>
      </c>
      <c r="I256" s="1506">
        <v>4608</v>
      </c>
      <c r="J256" s="1487">
        <v>0</v>
      </c>
      <c r="K256" s="1487">
        <v>1152</v>
      </c>
      <c r="L256" s="1489">
        <f t="shared" si="133"/>
        <v>4</v>
      </c>
      <c r="M256" s="1490">
        <v>45481</v>
      </c>
      <c r="N256" s="1542">
        <v>45479</v>
      </c>
      <c r="O256" s="1536" t="s">
        <v>1288</v>
      </c>
      <c r="P256" s="1325" t="s">
        <v>80</v>
      </c>
      <c r="Q256" s="1325" t="s">
        <v>1186</v>
      </c>
      <c r="R256" s="1325" t="s">
        <v>651</v>
      </c>
      <c r="S256" s="1325" t="s">
        <v>136</v>
      </c>
      <c r="T256" s="1492" t="s">
        <v>1154</v>
      </c>
      <c r="U256" s="1493" t="s">
        <v>1130</v>
      </c>
      <c r="V256" s="1494" t="s">
        <v>1131</v>
      </c>
      <c r="W256" s="1495">
        <v>1045.0451</v>
      </c>
      <c r="X256" s="1496">
        <f t="shared" si="173"/>
        <v>4180.1804</v>
      </c>
      <c r="Y256" s="1489" t="s">
        <v>1289</v>
      </c>
      <c r="Z256" s="1532" t="s">
        <v>346</v>
      </c>
      <c r="AA256" s="1487" t="s">
        <v>108</v>
      </c>
      <c r="AB256" s="1497" t="s">
        <v>44</v>
      </c>
      <c r="AC256" s="1493">
        <v>4608</v>
      </c>
      <c r="AD256" s="1498">
        <f t="shared" si="134"/>
        <v>0</v>
      </c>
      <c r="AE256" s="1498" t="s">
        <v>157</v>
      </c>
      <c r="AF256" s="1498"/>
      <c r="AG256" s="1498"/>
      <c r="AH256" s="1498">
        <f t="shared" si="164"/>
        <v>4608</v>
      </c>
      <c r="AI256" s="1498"/>
      <c r="AJ256" s="1499">
        <f t="shared" si="174"/>
        <v>4608</v>
      </c>
      <c r="AK256" s="1489"/>
      <c r="AL256" s="1500"/>
      <c r="AM256" s="1500"/>
      <c r="AN256" s="1500"/>
      <c r="AO256" s="1500"/>
      <c r="AP256" s="1501"/>
      <c r="AQ256" s="1501"/>
      <c r="AR256" s="1501"/>
      <c r="AS256" s="1502"/>
      <c r="AT256" s="1502"/>
      <c r="AU256" s="1502"/>
      <c r="AV256" s="1502">
        <f>I256</f>
        <v>4608</v>
      </c>
      <c r="AW256" s="1502"/>
      <c r="AX256" s="1502"/>
      <c r="AY256" s="1502">
        <f>I256/12</f>
        <v>384</v>
      </c>
      <c r="AZ256" s="1502"/>
      <c r="BA256" s="1503"/>
      <c r="BB256" s="1503"/>
      <c r="BC256" s="1503"/>
      <c r="BD256" s="1503"/>
      <c r="BE256" s="1503"/>
      <c r="BF256" s="1503"/>
      <c r="BG256" s="1503"/>
      <c r="BH256" s="1503"/>
      <c r="BI256" s="1503"/>
      <c r="BJ256" s="1503"/>
      <c r="BK256" s="1503"/>
      <c r="BL256" s="1503"/>
      <c r="BM256" s="1503"/>
      <c r="BN256" s="1503"/>
      <c r="BO256" s="1503"/>
      <c r="BP256" s="1503"/>
      <c r="BQ256" s="1503"/>
      <c r="BR256" s="1503"/>
      <c r="BS256" s="1503"/>
      <c r="BT256" s="1503"/>
      <c r="BU256" s="1597" t="s">
        <v>1156</v>
      </c>
      <c r="BW256" s="309">
        <v>0</v>
      </c>
    </row>
    <row r="257" s="309" customFormat="1" ht="36" hidden="1" customHeight="1" spans="1:81">
      <c r="A257" s="1607">
        <v>45439</v>
      </c>
      <c r="B257" s="1653" t="s">
        <v>558</v>
      </c>
      <c r="C257" s="1654" t="s">
        <v>149</v>
      </c>
      <c r="D257" s="1484">
        <v>4500134929</v>
      </c>
      <c r="E257" s="1539"/>
      <c r="F257" s="1484" t="s">
        <v>1290</v>
      </c>
      <c r="G257" s="1487" t="s">
        <v>561</v>
      </c>
      <c r="H257" s="1488" t="s">
        <v>79</v>
      </c>
      <c r="I257" s="1506">
        <v>3000</v>
      </c>
      <c r="J257" s="1487">
        <v>25</v>
      </c>
      <c r="K257" s="1487">
        <v>50</v>
      </c>
      <c r="L257" s="1489">
        <f t="shared" ref="L257:L320" si="175">I257/K257</f>
        <v>60</v>
      </c>
      <c r="M257" s="1490">
        <v>45481</v>
      </c>
      <c r="N257" s="1542">
        <v>45479</v>
      </c>
      <c r="O257" s="1325"/>
      <c r="P257" s="1325" t="s">
        <v>80</v>
      </c>
      <c r="Q257" s="1325" t="s">
        <v>1291</v>
      </c>
      <c r="R257" s="1325">
        <v>45449</v>
      </c>
      <c r="S257" s="1325" t="s">
        <v>82</v>
      </c>
      <c r="T257" s="1492" t="s">
        <v>82</v>
      </c>
      <c r="U257" s="1493" t="s">
        <v>1292</v>
      </c>
      <c r="V257" s="1584" t="s">
        <v>164</v>
      </c>
      <c r="W257" s="1495">
        <v>0.9511</v>
      </c>
      <c r="X257" s="1496">
        <f t="shared" si="171"/>
        <v>2853.3</v>
      </c>
      <c r="Y257" s="1489" t="s">
        <v>1293</v>
      </c>
      <c r="Z257" s="1532" t="s">
        <v>561</v>
      </c>
      <c r="AA257" s="1487" t="s">
        <v>108</v>
      </c>
      <c r="AB257" s="1497" t="s">
        <v>44</v>
      </c>
      <c r="AC257" s="1493">
        <v>3000</v>
      </c>
      <c r="AD257" s="1498">
        <f t="shared" ref="AD257:AD285" si="176">AC257-I257</f>
        <v>0</v>
      </c>
      <c r="AE257" s="1498" t="s">
        <v>82</v>
      </c>
      <c r="AF257" s="1498"/>
      <c r="AG257" s="1498"/>
      <c r="AH257" s="1498">
        <f t="shared" si="164"/>
        <v>3000</v>
      </c>
      <c r="AI257" s="1498"/>
      <c r="AJ257" s="1499">
        <f t="shared" si="174"/>
        <v>3000</v>
      </c>
      <c r="AK257" s="1489"/>
      <c r="AL257" s="1500"/>
      <c r="AM257" s="1500"/>
      <c r="AN257" s="1500"/>
      <c r="AO257" s="1500"/>
      <c r="AP257" s="1501"/>
      <c r="AQ257" s="1501"/>
      <c r="AR257" s="1501"/>
      <c r="AS257" s="1489">
        <f t="shared" si="172"/>
        <v>3000</v>
      </c>
      <c r="AT257" s="1489"/>
      <c r="AU257" s="1502"/>
      <c r="AV257" s="1502"/>
      <c r="AW257" s="1502"/>
      <c r="AX257" s="1502"/>
      <c r="AY257" s="1502"/>
      <c r="AZ257" s="1502"/>
      <c r="BA257" s="1503"/>
      <c r="BB257" s="1503"/>
      <c r="BC257" s="1503"/>
      <c r="BD257" s="1503"/>
      <c r="BE257" s="1503"/>
      <c r="BF257" s="1503">
        <f>I257/25</f>
        <v>120</v>
      </c>
      <c r="BG257" s="1503"/>
      <c r="BH257" s="1503"/>
      <c r="BI257" s="1503"/>
      <c r="BJ257" s="1503"/>
      <c r="BK257" s="1503"/>
      <c r="BL257" s="1503"/>
      <c r="BM257" s="1503"/>
      <c r="BN257" s="1503"/>
      <c r="BO257" s="1503"/>
      <c r="BP257" s="1503"/>
      <c r="BQ257" s="1503"/>
      <c r="BR257" s="1503"/>
      <c r="BS257" s="1503"/>
      <c r="BT257" s="1503"/>
      <c r="BU257" s="1597"/>
    </row>
    <row r="258" s="309" customFormat="1" ht="36" hidden="1" customHeight="1" spans="1:81">
      <c r="A258" s="1607">
        <v>45439</v>
      </c>
      <c r="B258" s="1653" t="s">
        <v>199</v>
      </c>
      <c r="C258" s="1654" t="s">
        <v>118</v>
      </c>
      <c r="D258" s="1484">
        <v>4500134824</v>
      </c>
      <c r="E258" s="1539" t="s">
        <v>1294</v>
      </c>
      <c r="F258" s="1484" t="s">
        <v>1295</v>
      </c>
      <c r="G258" s="1487" t="s">
        <v>134</v>
      </c>
      <c r="H258" s="1488" t="s">
        <v>135</v>
      </c>
      <c r="I258" s="1506">
        <v>1508</v>
      </c>
      <c r="J258" s="1487">
        <v>0</v>
      </c>
      <c r="K258" s="1487">
        <v>13</v>
      </c>
      <c r="L258" s="1489">
        <f t="shared" si="175"/>
        <v>116</v>
      </c>
      <c r="M258" s="1490">
        <v>45481</v>
      </c>
      <c r="N258" s="1542">
        <v>45479</v>
      </c>
      <c r="O258" s="1325"/>
      <c r="P258" s="1325" t="s">
        <v>803</v>
      </c>
      <c r="Q258" s="1325" t="s">
        <v>1183</v>
      </c>
      <c r="R258" s="1325">
        <v>45439</v>
      </c>
      <c r="S258" s="1325" t="s">
        <v>136</v>
      </c>
      <c r="T258" s="1564" t="s">
        <v>1296</v>
      </c>
      <c r="U258" s="1493" t="s">
        <v>1297</v>
      </c>
      <c r="V258" s="1584" t="s">
        <v>139</v>
      </c>
      <c r="W258" s="1495">
        <v>0.9343</v>
      </c>
      <c r="X258" s="1496">
        <f t="shared" si="171"/>
        <v>1408.9244</v>
      </c>
      <c r="Y258" s="1489" t="s">
        <v>1298</v>
      </c>
      <c r="Z258" s="1532" t="s">
        <v>134</v>
      </c>
      <c r="AA258" s="1487" t="s">
        <v>108</v>
      </c>
      <c r="AB258" s="1497" t="s">
        <v>44</v>
      </c>
      <c r="AC258" s="1493">
        <v>1508</v>
      </c>
      <c r="AD258" s="1498">
        <f t="shared" si="176"/>
        <v>0</v>
      </c>
      <c r="AE258" s="1498" t="s">
        <v>157</v>
      </c>
      <c r="AF258" s="1498"/>
      <c r="AG258" s="1498"/>
      <c r="AH258" s="1498">
        <f t="shared" si="164"/>
        <v>1508</v>
      </c>
      <c r="AI258" s="1498"/>
      <c r="AJ258" s="1499">
        <f t="shared" si="174"/>
        <v>1508</v>
      </c>
      <c r="AK258" s="1489"/>
      <c r="AL258" s="1500"/>
      <c r="AM258" s="1500"/>
      <c r="AN258" s="1500"/>
      <c r="AO258" s="1500"/>
      <c r="AP258" s="1501"/>
      <c r="AQ258" s="1501"/>
      <c r="AR258" s="1501"/>
      <c r="AS258" s="1502">
        <f t="shared" si="172"/>
        <v>1508</v>
      </c>
      <c r="AT258" s="1502"/>
      <c r="AU258" s="1502"/>
      <c r="AV258" s="1502"/>
      <c r="AW258" s="1502"/>
      <c r="AX258" s="1502"/>
      <c r="AY258" s="1502"/>
      <c r="AZ258" s="1502"/>
      <c r="BA258" s="1503"/>
      <c r="BB258" s="1503"/>
      <c r="BC258" s="1503">
        <f>I258/13</f>
        <v>116</v>
      </c>
      <c r="BD258" s="1503"/>
      <c r="BE258" s="1503"/>
      <c r="BF258" s="1503"/>
      <c r="BG258" s="1503"/>
      <c r="BH258" s="1503"/>
      <c r="BI258" s="1503"/>
      <c r="BJ258" s="1503"/>
      <c r="BK258" s="1503"/>
      <c r="BL258" s="1503"/>
      <c r="BM258" s="1503"/>
      <c r="BN258" s="1503"/>
      <c r="BO258" s="1503"/>
      <c r="BP258" s="1503"/>
      <c r="BQ258" s="1503"/>
      <c r="BR258" s="1503"/>
      <c r="BS258" s="1503"/>
      <c r="BT258" s="1503"/>
      <c r="BU258" s="1597"/>
    </row>
    <row r="259" s="309" customFormat="1" ht="36" hidden="1" customHeight="1" spans="1:81">
      <c r="A259" s="1607">
        <v>45443</v>
      </c>
      <c r="B259" s="1653" t="s">
        <v>1299</v>
      </c>
      <c r="C259" s="1654" t="s">
        <v>237</v>
      </c>
      <c r="D259" s="1484">
        <v>4500135422</v>
      </c>
      <c r="E259" s="1539" t="s">
        <v>1300</v>
      </c>
      <c r="F259" s="1484" t="s">
        <v>1301</v>
      </c>
      <c r="G259" s="1487" t="s">
        <v>113</v>
      </c>
      <c r="H259" s="1488" t="s">
        <v>114</v>
      </c>
      <c r="I259" s="1506">
        <v>6000</v>
      </c>
      <c r="J259" s="1487">
        <v>0</v>
      </c>
      <c r="K259" s="1487">
        <v>60</v>
      </c>
      <c r="L259" s="1489">
        <f t="shared" si="175"/>
        <v>100</v>
      </c>
      <c r="M259" s="1490">
        <v>45483</v>
      </c>
      <c r="N259" s="1542">
        <v>45479</v>
      </c>
      <c r="O259" s="1325"/>
      <c r="P259" s="1325" t="s">
        <v>106</v>
      </c>
      <c r="Q259" s="1325" t="s">
        <v>1137</v>
      </c>
      <c r="R259" s="1562">
        <v>45456</v>
      </c>
      <c r="S259" s="1563" t="s">
        <v>82</v>
      </c>
      <c r="T259" s="1564" t="s">
        <v>1302</v>
      </c>
      <c r="U259" s="1493" t="s">
        <v>1303</v>
      </c>
      <c r="V259" s="1605" t="s">
        <v>929</v>
      </c>
      <c r="W259" s="1495">
        <v>62.304</v>
      </c>
      <c r="X259" s="1496">
        <f t="shared" si="173"/>
        <v>6230.4</v>
      </c>
      <c r="Y259" s="1489" t="s">
        <v>1304</v>
      </c>
      <c r="Z259" s="1532" t="s">
        <v>1305</v>
      </c>
      <c r="AA259" s="1487" t="s">
        <v>108</v>
      </c>
      <c r="AB259" s="1497" t="s">
        <v>44</v>
      </c>
      <c r="AC259" s="1493">
        <v>6000</v>
      </c>
      <c r="AD259" s="1498">
        <f t="shared" si="176"/>
        <v>0</v>
      </c>
      <c r="AE259" s="1498" t="s">
        <v>157</v>
      </c>
      <c r="AF259" s="1498"/>
      <c r="AG259" s="1498"/>
      <c r="AH259" s="1498">
        <f t="shared" si="164"/>
        <v>6000</v>
      </c>
      <c r="AI259" s="1498"/>
      <c r="AJ259" s="1499"/>
      <c r="AK259" s="1489">
        <f>I259</f>
        <v>6000</v>
      </c>
      <c r="AL259" s="1500"/>
      <c r="AM259" s="1500"/>
      <c r="AN259" s="1500"/>
      <c r="AO259" s="1500"/>
      <c r="AP259" s="1500"/>
      <c r="AQ259" s="1500"/>
      <c r="AR259" s="1500"/>
      <c r="AS259" s="1502">
        <f t="shared" si="172"/>
        <v>6000</v>
      </c>
      <c r="AT259" s="1502"/>
      <c r="AU259" s="1502"/>
      <c r="AV259" s="1502"/>
      <c r="AW259" s="1502"/>
      <c r="AX259" s="1502"/>
      <c r="AY259" s="1502"/>
      <c r="AZ259" s="1502"/>
      <c r="BA259" s="1503"/>
      <c r="BB259" s="1503"/>
      <c r="BC259" s="1503"/>
      <c r="BD259" s="1503"/>
      <c r="BE259" s="1503"/>
      <c r="BF259" s="1503"/>
      <c r="BG259" s="1503"/>
      <c r="BH259" s="1503"/>
      <c r="BI259" s="1503"/>
      <c r="BJ259" s="1503"/>
      <c r="BK259" s="1503"/>
      <c r="BL259" s="1503">
        <f>I259/60</f>
        <v>100</v>
      </c>
      <c r="BM259" s="1503"/>
      <c r="BN259" s="1503"/>
      <c r="BO259" s="1503"/>
      <c r="BP259" s="1503"/>
      <c r="BQ259" s="1503"/>
      <c r="BR259" s="1503"/>
      <c r="BS259" s="1503"/>
      <c r="BT259" s="1503"/>
    </row>
    <row r="260" s="1421" customFormat="1" ht="36" hidden="1" customHeight="1" spans="1:81">
      <c r="A260" s="1607">
        <v>45369</v>
      </c>
      <c r="B260" s="1653" t="s">
        <v>236</v>
      </c>
      <c r="C260" s="1654" t="s">
        <v>237</v>
      </c>
      <c r="D260" s="1484">
        <v>4500127149</v>
      </c>
      <c r="E260" s="1539">
        <v>2300875201</v>
      </c>
      <c r="F260" s="1484" t="s">
        <v>1306</v>
      </c>
      <c r="G260" s="1487" t="s">
        <v>239</v>
      </c>
      <c r="H260" s="1488" t="s">
        <v>79</v>
      </c>
      <c r="I260" s="1506">
        <v>7250</v>
      </c>
      <c r="J260" s="1487">
        <v>0</v>
      </c>
      <c r="K260" s="1487">
        <v>25</v>
      </c>
      <c r="L260" s="1489">
        <f t="shared" si="175"/>
        <v>290</v>
      </c>
      <c r="M260" s="1490">
        <v>45483</v>
      </c>
      <c r="N260" s="1490">
        <v>45479</v>
      </c>
      <c r="O260" s="1421" t="s">
        <v>1307</v>
      </c>
      <c r="P260" s="1536" t="s">
        <v>80</v>
      </c>
      <c r="Q260" s="1325" t="s">
        <v>1308</v>
      </c>
      <c r="R260" s="1325">
        <v>45440</v>
      </c>
      <c r="S260" s="1325" t="s">
        <v>82</v>
      </c>
      <c r="T260" s="1492" t="s">
        <v>82</v>
      </c>
      <c r="U260" s="1540" t="s">
        <v>1309</v>
      </c>
      <c r="V260" s="1494" t="s">
        <v>243</v>
      </c>
      <c r="W260" s="1495">
        <v>1.59</v>
      </c>
      <c r="X260" s="1496">
        <f t="shared" ref="X260:X267" si="177">W260*I260</f>
        <v>11527.5</v>
      </c>
      <c r="Y260" s="1489" t="s">
        <v>1310</v>
      </c>
      <c r="Z260" s="1532" t="s">
        <v>245</v>
      </c>
      <c r="AA260" s="1487" t="s">
        <v>108</v>
      </c>
      <c r="AB260" s="1497" t="s">
        <v>44</v>
      </c>
      <c r="AC260" s="1493">
        <f>25+7225</f>
        <v>7250</v>
      </c>
      <c r="AD260" s="1498">
        <f t="shared" si="176"/>
        <v>0</v>
      </c>
      <c r="AE260" s="1498" t="s">
        <v>82</v>
      </c>
      <c r="AF260" s="1498" t="s">
        <v>246</v>
      </c>
      <c r="AG260" s="1498" t="s">
        <v>93</v>
      </c>
      <c r="AH260" s="1498">
        <f t="shared" si="164"/>
        <v>7250</v>
      </c>
      <c r="AI260" s="1498"/>
      <c r="AJ260" s="1499"/>
      <c r="AK260" s="1489"/>
      <c r="AL260" s="1500"/>
      <c r="AM260" s="1500"/>
      <c r="AN260" s="1500"/>
      <c r="AO260" s="1500"/>
      <c r="AP260" s="1500">
        <f>I260</f>
        <v>7250</v>
      </c>
      <c r="AQ260" s="1500"/>
      <c r="AR260" s="1500"/>
      <c r="AS260" s="1502">
        <f t="shared" si="172"/>
        <v>7250</v>
      </c>
      <c r="AT260" s="1502"/>
      <c r="AU260" s="1502"/>
      <c r="AV260" s="1502"/>
      <c r="AW260" s="1502"/>
      <c r="AX260" s="1502"/>
      <c r="AY260" s="1502"/>
      <c r="AZ260" s="1502"/>
      <c r="BA260" s="1503"/>
      <c r="BB260" s="1503"/>
      <c r="BC260" s="1503"/>
      <c r="BD260" s="1503"/>
      <c r="BE260" s="1503"/>
      <c r="BF260" s="1503"/>
      <c r="BG260" s="1503"/>
      <c r="BH260" s="1503">
        <f>I260/25</f>
        <v>290</v>
      </c>
      <c r="BI260" s="1503"/>
      <c r="BJ260" s="1503"/>
      <c r="BK260" s="1503"/>
      <c r="BL260" s="1503"/>
      <c r="BM260" s="1503"/>
      <c r="BN260" s="1503"/>
      <c r="BO260" s="1503"/>
      <c r="BP260" s="1503"/>
      <c r="BQ260" s="1503"/>
      <c r="BR260" s="1503"/>
      <c r="BS260" s="1503"/>
      <c r="BT260" s="1503"/>
      <c r="BU260" s="309"/>
      <c r="BV260" s="309"/>
      <c r="BW260" s="309"/>
      <c r="BX260" s="309"/>
      <c r="BY260" s="309"/>
      <c r="BZ260" s="309"/>
      <c r="CA260" s="309"/>
      <c r="CB260" s="309"/>
      <c r="CC260" s="309"/>
    </row>
    <row r="261" s="309" customFormat="1" ht="36" hidden="1" customHeight="1" spans="1:81">
      <c r="A261" s="1607">
        <v>45421</v>
      </c>
      <c r="B261" s="1653" t="s">
        <v>800</v>
      </c>
      <c r="C261" s="1654" t="s">
        <v>237</v>
      </c>
      <c r="D261" s="1484">
        <v>4500132774</v>
      </c>
      <c r="E261" s="1539" t="s">
        <v>1311</v>
      </c>
      <c r="F261" s="1484" t="s">
        <v>1312</v>
      </c>
      <c r="G261" s="1487" t="s">
        <v>309</v>
      </c>
      <c r="H261" s="1488" t="s">
        <v>310</v>
      </c>
      <c r="I261" s="1506">
        <v>108</v>
      </c>
      <c r="J261" s="1487">
        <v>0</v>
      </c>
      <c r="K261" s="1487">
        <v>12</v>
      </c>
      <c r="L261" s="1489">
        <f t="shared" si="175"/>
        <v>9</v>
      </c>
      <c r="M261" s="1490">
        <v>45483</v>
      </c>
      <c r="N261" s="1542">
        <v>45479</v>
      </c>
      <c r="O261" s="1325"/>
      <c r="P261" s="1325" t="s">
        <v>803</v>
      </c>
      <c r="Q261" s="1325" t="s">
        <v>1313</v>
      </c>
      <c r="R261" s="1562">
        <v>45421</v>
      </c>
      <c r="S261" s="1563" t="s">
        <v>136</v>
      </c>
      <c r="T261" s="1564" t="s">
        <v>1314</v>
      </c>
      <c r="U261" s="1493" t="s">
        <v>1077</v>
      </c>
      <c r="V261" s="1605" t="s">
        <v>455</v>
      </c>
      <c r="W261" s="1495">
        <v>3</v>
      </c>
      <c r="X261" s="1496">
        <f t="shared" si="177"/>
        <v>324</v>
      </c>
      <c r="Y261" s="1489" t="s">
        <v>1315</v>
      </c>
      <c r="Z261" s="1532" t="s">
        <v>789</v>
      </c>
      <c r="AA261" s="1487" t="s">
        <v>108</v>
      </c>
      <c r="AB261" s="1497" t="s">
        <v>44</v>
      </c>
      <c r="AC261" s="1493">
        <v>108</v>
      </c>
      <c r="AD261" s="1498">
        <f t="shared" si="176"/>
        <v>0</v>
      </c>
      <c r="AE261" s="1498" t="s">
        <v>157</v>
      </c>
      <c r="AF261" s="1498"/>
      <c r="AG261" s="1498"/>
      <c r="AH261" s="1498">
        <f>I261*2</f>
        <v>216</v>
      </c>
      <c r="AI261" s="1498"/>
      <c r="AJ261" s="1499"/>
      <c r="AK261" s="1489">
        <f>AH261</f>
        <v>216</v>
      </c>
      <c r="AL261" s="1500"/>
      <c r="AM261" s="1500"/>
      <c r="AN261" s="1500"/>
      <c r="AO261" s="1500"/>
      <c r="AP261" s="1500"/>
      <c r="AQ261" s="1500"/>
      <c r="AR261" s="1500"/>
      <c r="AS261" s="1502">
        <f>AH261</f>
        <v>216</v>
      </c>
      <c r="AT261" s="1502"/>
      <c r="AU261" s="1502"/>
      <c r="AV261" s="1502"/>
      <c r="AW261" s="1502"/>
      <c r="AX261" s="1502"/>
      <c r="AY261" s="1502"/>
      <c r="AZ261" s="1502"/>
      <c r="BA261" s="1503"/>
      <c r="BB261" s="1503"/>
      <c r="BC261" s="1503"/>
      <c r="BD261" s="1503"/>
      <c r="BE261" s="1503"/>
      <c r="BF261" s="1503"/>
      <c r="BG261" s="1503"/>
      <c r="BH261" s="1503"/>
      <c r="BI261" s="1503"/>
      <c r="BJ261" s="1503"/>
      <c r="BK261" s="1503"/>
      <c r="BL261" s="1503"/>
      <c r="BM261" s="1503"/>
      <c r="BN261" s="1503"/>
      <c r="BO261" s="1503"/>
      <c r="BP261" s="1503"/>
      <c r="BQ261" s="1503"/>
      <c r="BR261" s="1503">
        <f>I261</f>
        <v>108</v>
      </c>
      <c r="BS261" s="1503">
        <f>I261</f>
        <v>108</v>
      </c>
      <c r="BT261" s="1503">
        <f>I261</f>
        <v>108</v>
      </c>
      <c r="BV261" s="1544" t="s">
        <v>314</v>
      </c>
    </row>
    <row r="262" s="309" customFormat="1" ht="36" hidden="1" customHeight="1" spans="1:81">
      <c r="A262" s="1607">
        <v>45432</v>
      </c>
      <c r="B262" s="1653" t="s">
        <v>210</v>
      </c>
      <c r="C262" s="1654" t="s">
        <v>132</v>
      </c>
      <c r="D262" s="1484">
        <v>4500133936</v>
      </c>
      <c r="E262" s="1539"/>
      <c r="F262" s="1484" t="s">
        <v>1316</v>
      </c>
      <c r="G262" s="1487" t="s">
        <v>134</v>
      </c>
      <c r="H262" s="1488" t="s">
        <v>135</v>
      </c>
      <c r="I262" s="1506">
        <v>949</v>
      </c>
      <c r="J262" s="1487">
        <v>0</v>
      </c>
      <c r="K262" s="1487">
        <v>13</v>
      </c>
      <c r="L262" s="1489">
        <f t="shared" si="175"/>
        <v>73</v>
      </c>
      <c r="M262" s="1542">
        <v>45483</v>
      </c>
      <c r="N262" s="1542">
        <v>45479</v>
      </c>
      <c r="O262" s="1325"/>
      <c r="P262" s="1325" t="s">
        <v>803</v>
      </c>
      <c r="Q262" s="1325" t="s">
        <v>1317</v>
      </c>
      <c r="R262" s="1325">
        <v>45441</v>
      </c>
      <c r="S262" s="1325" t="s">
        <v>82</v>
      </c>
      <c r="T262" s="1564" t="s">
        <v>1318</v>
      </c>
      <c r="U262" s="1493" t="s">
        <v>1319</v>
      </c>
      <c r="V262" s="1494" t="s">
        <v>214</v>
      </c>
      <c r="W262" s="1495">
        <v>1.55</v>
      </c>
      <c r="X262" s="1496">
        <f t="shared" si="177"/>
        <v>1470.95</v>
      </c>
      <c r="Y262" s="1489" t="s">
        <v>1320</v>
      </c>
      <c r="Z262" s="1532" t="s">
        <v>134</v>
      </c>
      <c r="AA262" s="1487" t="s">
        <v>108</v>
      </c>
      <c r="AB262" s="1497" t="s">
        <v>44</v>
      </c>
      <c r="AC262" s="1493">
        <v>949</v>
      </c>
      <c r="AD262" s="1498">
        <f t="shared" si="176"/>
        <v>0</v>
      </c>
      <c r="AE262" s="1498" t="s">
        <v>141</v>
      </c>
      <c r="AF262" s="1498"/>
      <c r="AG262" s="1498"/>
      <c r="AH262" s="1498">
        <f t="shared" ref="AH262:AH277" si="178">I262</f>
        <v>949</v>
      </c>
      <c r="AI262" s="1498"/>
      <c r="AJ262" s="1499">
        <f t="shared" ref="AJ262:AJ277" si="179">I262</f>
        <v>949</v>
      </c>
      <c r="AK262" s="1489"/>
      <c r="AL262" s="1500"/>
      <c r="AM262" s="1500"/>
      <c r="AN262" s="1500"/>
      <c r="AO262" s="1500"/>
      <c r="AP262" s="1501"/>
      <c r="AQ262" s="1501"/>
      <c r="AR262" s="1501"/>
      <c r="AS262" s="1502">
        <f t="shared" ref="AS262:AS267" si="180">I262</f>
        <v>949</v>
      </c>
      <c r="AT262" s="1502"/>
      <c r="AU262" s="1502"/>
      <c r="AV262" s="1502"/>
      <c r="AW262" s="1502"/>
      <c r="AX262" s="1502"/>
      <c r="AY262" s="1502"/>
      <c r="AZ262" s="1502"/>
      <c r="BA262" s="1503"/>
      <c r="BB262" s="1503"/>
      <c r="BC262" s="1503">
        <f>I262/13</f>
        <v>73</v>
      </c>
      <c r="BD262" s="1503"/>
      <c r="BE262" s="1503"/>
      <c r="BF262" s="1503"/>
      <c r="BG262" s="1503"/>
      <c r="BH262" s="1503"/>
      <c r="BI262" s="1503"/>
      <c r="BJ262" s="1503"/>
      <c r="BK262" s="1503"/>
      <c r="BL262" s="1503"/>
      <c r="BM262" s="1503"/>
      <c r="BN262" s="1503"/>
      <c r="BO262" s="1503"/>
      <c r="BP262" s="1503"/>
      <c r="BQ262" s="1503"/>
      <c r="BR262" s="1503"/>
      <c r="BS262" s="1503"/>
      <c r="BT262" s="1503"/>
      <c r="BU262" s="1597"/>
    </row>
    <row r="263" s="309" customFormat="1" ht="36" hidden="1" customHeight="1" spans="1:81">
      <c r="A263" s="1607">
        <v>45440</v>
      </c>
      <c r="B263" s="1653" t="s">
        <v>264</v>
      </c>
      <c r="C263" s="1654" t="s">
        <v>182</v>
      </c>
      <c r="D263" s="1484">
        <v>4500134977</v>
      </c>
      <c r="E263" s="1539" t="s">
        <v>1321</v>
      </c>
      <c r="F263" s="1484" t="s">
        <v>1322</v>
      </c>
      <c r="G263" s="1487" t="s">
        <v>89</v>
      </c>
      <c r="H263" s="1488" t="s">
        <v>79</v>
      </c>
      <c r="I263" s="1506">
        <v>552</v>
      </c>
      <c r="J263" s="1487">
        <v>0</v>
      </c>
      <c r="K263" s="1487">
        <v>24</v>
      </c>
      <c r="L263" s="1489">
        <f t="shared" si="175"/>
        <v>23</v>
      </c>
      <c r="M263" s="1490">
        <v>45485</v>
      </c>
      <c r="N263" s="1542">
        <v>45479</v>
      </c>
      <c r="O263" s="1325"/>
      <c r="P263" s="1325" t="s">
        <v>803</v>
      </c>
      <c r="Q263" s="1325" t="s">
        <v>1284</v>
      </c>
      <c r="R263" s="1562" t="s">
        <v>783</v>
      </c>
      <c r="S263" s="1325" t="s">
        <v>82</v>
      </c>
      <c r="T263" s="1492" t="s">
        <v>1323</v>
      </c>
      <c r="U263" s="1493" t="s">
        <v>1324</v>
      </c>
      <c r="V263" s="1605" t="s">
        <v>271</v>
      </c>
      <c r="W263" s="1495">
        <v>0.8484</v>
      </c>
      <c r="X263" s="1496">
        <f t="shared" si="177"/>
        <v>468.3168</v>
      </c>
      <c r="Y263" s="309" t="s">
        <v>1325</v>
      </c>
      <c r="Z263" s="1532" t="s">
        <v>786</v>
      </c>
      <c r="AA263" s="1487" t="s">
        <v>108</v>
      </c>
      <c r="AB263" s="1497" t="s">
        <v>44</v>
      </c>
      <c r="AC263" s="1493">
        <f>504+48</f>
        <v>552</v>
      </c>
      <c r="AD263" s="1498">
        <f t="shared" si="176"/>
        <v>0</v>
      </c>
      <c r="AE263" s="1498" t="s">
        <v>157</v>
      </c>
      <c r="AF263" s="1498"/>
      <c r="AG263" s="1498"/>
      <c r="AH263" s="1498">
        <f t="shared" si="178"/>
        <v>552</v>
      </c>
      <c r="AI263" s="1498"/>
      <c r="AJ263" s="1499"/>
      <c r="AK263" s="1489">
        <f>I263</f>
        <v>552</v>
      </c>
      <c r="AL263" s="1500"/>
      <c r="AM263" s="1500"/>
      <c r="AN263" s="1500"/>
      <c r="AO263" s="1500"/>
      <c r="AP263" s="1500"/>
      <c r="AQ263" s="1500"/>
      <c r="AR263" s="1500"/>
      <c r="AS263" s="1502">
        <f t="shared" si="180"/>
        <v>552</v>
      </c>
      <c r="AT263" s="1502"/>
      <c r="AU263" s="1502"/>
      <c r="AV263" s="1502"/>
      <c r="AW263" s="1502"/>
      <c r="AX263" s="1502"/>
      <c r="AY263" s="1502"/>
      <c r="AZ263" s="1502"/>
      <c r="BA263" s="1503"/>
      <c r="BB263" s="1503"/>
      <c r="BC263" s="1503"/>
      <c r="BD263" s="1503"/>
      <c r="BE263" s="1503"/>
      <c r="BF263" s="1503"/>
      <c r="BG263" s="1503"/>
      <c r="BH263" s="1503"/>
      <c r="BI263" s="1503"/>
      <c r="BJ263" s="1503"/>
      <c r="BK263" s="1503"/>
      <c r="BL263" s="1503"/>
      <c r="BM263" s="1503"/>
      <c r="BN263" s="1503"/>
      <c r="BO263" s="1503"/>
      <c r="BP263" s="1503"/>
      <c r="BQ263" s="1503"/>
      <c r="BR263" s="1503"/>
      <c r="BS263" s="1503"/>
      <c r="BT263" s="1503"/>
      <c r="BU263" s="1597"/>
    </row>
    <row r="264" s="309" customFormat="1" ht="36" hidden="1" customHeight="1" spans="1:81">
      <c r="A264" s="1607">
        <v>45440</v>
      </c>
      <c r="B264" s="1653" t="s">
        <v>264</v>
      </c>
      <c r="C264" s="1654" t="s">
        <v>182</v>
      </c>
      <c r="D264" s="1484">
        <v>4500134977</v>
      </c>
      <c r="E264" s="1539" t="s">
        <v>1326</v>
      </c>
      <c r="F264" s="1484" t="s">
        <v>1327</v>
      </c>
      <c r="G264" s="1487" t="s">
        <v>309</v>
      </c>
      <c r="H264" s="1488" t="s">
        <v>310</v>
      </c>
      <c r="I264" s="1506">
        <v>1008</v>
      </c>
      <c r="J264" s="1487">
        <v>0</v>
      </c>
      <c r="K264" s="1487">
        <v>12</v>
      </c>
      <c r="L264" s="1489">
        <f t="shared" si="175"/>
        <v>84</v>
      </c>
      <c r="M264" s="1490">
        <v>45485</v>
      </c>
      <c r="N264" s="1542">
        <v>45479</v>
      </c>
      <c r="O264" s="1325"/>
      <c r="P264" s="1325" t="s">
        <v>106</v>
      </c>
      <c r="Q264" s="1325" t="s">
        <v>1328</v>
      </c>
      <c r="R264" s="1562" t="s">
        <v>783</v>
      </c>
      <c r="S264" s="1563" t="s">
        <v>136</v>
      </c>
      <c r="T264" s="1492" t="s">
        <v>1323</v>
      </c>
      <c r="U264" s="1493" t="s">
        <v>1329</v>
      </c>
      <c r="V264" s="1605" t="s">
        <v>271</v>
      </c>
      <c r="W264" s="1495">
        <v>2.4352</v>
      </c>
      <c r="X264" s="1496">
        <f t="shared" si="177"/>
        <v>2454.6816</v>
      </c>
      <c r="Y264" s="1489" t="s">
        <v>1330</v>
      </c>
      <c r="Z264" s="1532" t="s">
        <v>789</v>
      </c>
      <c r="AA264" s="1487" t="s">
        <v>108</v>
      </c>
      <c r="AB264" s="1497" t="s">
        <v>44</v>
      </c>
      <c r="AC264" s="1493">
        <v>1008</v>
      </c>
      <c r="AD264" s="1498">
        <f t="shared" si="176"/>
        <v>0</v>
      </c>
      <c r="AE264" s="1498" t="s">
        <v>141</v>
      </c>
      <c r="AF264" s="1498"/>
      <c r="AG264" s="1498"/>
      <c r="AH264" s="1498">
        <f>I264*2</f>
        <v>2016</v>
      </c>
      <c r="AI264" s="1498"/>
      <c r="AJ264" s="1499"/>
      <c r="AK264" s="1489">
        <f>AH264</f>
        <v>2016</v>
      </c>
      <c r="AL264" s="1500"/>
      <c r="AM264" s="1500"/>
      <c r="AN264" s="1500"/>
      <c r="AO264" s="1500"/>
      <c r="AP264" s="1500"/>
      <c r="AQ264" s="1500"/>
      <c r="AR264" s="1500"/>
      <c r="AS264" s="1502">
        <f>AH264</f>
        <v>2016</v>
      </c>
      <c r="AT264" s="1502"/>
      <c r="AU264" s="1502"/>
      <c r="AV264" s="1502"/>
      <c r="AW264" s="1502"/>
      <c r="AX264" s="1502"/>
      <c r="AY264" s="1502"/>
      <c r="AZ264" s="1502"/>
      <c r="BA264" s="1503"/>
      <c r="BB264" s="1503"/>
      <c r="BC264" s="1503"/>
      <c r="BD264" s="1503"/>
      <c r="BE264" s="1503"/>
      <c r="BF264" s="1503"/>
      <c r="BG264" s="1503"/>
      <c r="BH264" s="1503"/>
      <c r="BI264" s="1503"/>
      <c r="BJ264" s="1503"/>
      <c r="BK264" s="1503"/>
      <c r="BL264" s="1503"/>
      <c r="BM264" s="1503"/>
      <c r="BN264" s="1503"/>
      <c r="BO264" s="1503"/>
      <c r="BP264" s="1503"/>
      <c r="BQ264" s="1503"/>
      <c r="BR264" s="1503">
        <f>I264</f>
        <v>1008</v>
      </c>
      <c r="BS264" s="1503">
        <f>I264</f>
        <v>1008</v>
      </c>
      <c r="BT264" s="1503">
        <f>I264</f>
        <v>1008</v>
      </c>
      <c r="BU264" s="1597"/>
      <c r="BV264" s="309" t="s">
        <v>1072</v>
      </c>
      <c r="BW264" s="309">
        <v>2967</v>
      </c>
      <c r="BX264" s="309" t="s">
        <v>157</v>
      </c>
    </row>
    <row r="265" s="309" customFormat="1" ht="36" hidden="1" customHeight="1" spans="1:81">
      <c r="A265" s="1556">
        <v>45439</v>
      </c>
      <c r="B265" s="1557" t="s">
        <v>589</v>
      </c>
      <c r="C265" s="1576" t="s">
        <v>182</v>
      </c>
      <c r="D265" s="1484">
        <v>4500134957</v>
      </c>
      <c r="E265" s="1539">
        <v>4400405580</v>
      </c>
      <c r="F265" s="1484" t="s">
        <v>1331</v>
      </c>
      <c r="G265" s="1487" t="s">
        <v>78</v>
      </c>
      <c r="H265" s="1488" t="s">
        <v>111</v>
      </c>
      <c r="I265" s="1506">
        <v>3000</v>
      </c>
      <c r="J265" s="1487">
        <v>0</v>
      </c>
      <c r="K265" s="1487">
        <v>50</v>
      </c>
      <c r="L265" s="1489">
        <f t="shared" si="175"/>
        <v>60</v>
      </c>
      <c r="M265" s="1490">
        <v>45485</v>
      </c>
      <c r="N265" s="1490">
        <v>45481</v>
      </c>
      <c r="O265" s="1325"/>
      <c r="P265" s="1325" t="s">
        <v>106</v>
      </c>
      <c r="Q265" s="309" t="s">
        <v>1332</v>
      </c>
      <c r="R265" s="1562">
        <v>45440</v>
      </c>
      <c r="S265" s="1325" t="s">
        <v>82</v>
      </c>
      <c r="T265" s="1564" t="s">
        <v>1333</v>
      </c>
      <c r="U265" s="1493" t="s">
        <v>1334</v>
      </c>
      <c r="V265" s="1605" t="s">
        <v>330</v>
      </c>
      <c r="W265" s="1495">
        <v>0.9318</v>
      </c>
      <c r="X265" s="1496">
        <f t="shared" si="177"/>
        <v>2795.4</v>
      </c>
      <c r="Y265" s="1489" t="s">
        <v>1335</v>
      </c>
      <c r="Z265" s="1532" t="s">
        <v>156</v>
      </c>
      <c r="AA265" s="1487" t="s">
        <v>108</v>
      </c>
      <c r="AB265" s="1497" t="s">
        <v>44</v>
      </c>
      <c r="AC265" s="1493">
        <v>3000</v>
      </c>
      <c r="AD265" s="1498">
        <f t="shared" si="176"/>
        <v>0</v>
      </c>
      <c r="AE265" s="1498" t="s">
        <v>157</v>
      </c>
      <c r="AF265" s="1498"/>
      <c r="AG265" s="1498"/>
      <c r="AH265" s="1498">
        <f t="shared" si="178"/>
        <v>3000</v>
      </c>
      <c r="AI265" s="1498"/>
      <c r="AJ265" s="1499"/>
      <c r="AK265" s="1489">
        <f>I265</f>
        <v>3000</v>
      </c>
      <c r="AL265" s="1500"/>
      <c r="AM265" s="1500"/>
      <c r="AN265" s="1500"/>
      <c r="AO265" s="1500"/>
      <c r="AP265" s="1500"/>
      <c r="AQ265" s="1500"/>
      <c r="AR265" s="1500"/>
      <c r="AS265" s="1502">
        <f t="shared" si="180"/>
        <v>3000</v>
      </c>
      <c r="AT265" s="1502"/>
      <c r="AU265" s="1502"/>
      <c r="AV265" s="1502"/>
      <c r="AW265" s="1502"/>
      <c r="AX265" s="1502"/>
      <c r="AY265" s="1502"/>
      <c r="AZ265" s="1502"/>
      <c r="BA265" s="1503"/>
      <c r="BB265" s="1503"/>
      <c r="BC265" s="1503"/>
      <c r="BD265" s="1503"/>
      <c r="BE265" s="1503"/>
      <c r="BF265" s="1503"/>
      <c r="BG265" s="1503"/>
      <c r="BH265" s="1503">
        <f>I265/25</f>
        <v>120</v>
      </c>
      <c r="BI265" s="1503"/>
      <c r="BJ265" s="1503"/>
      <c r="BK265" s="1503"/>
      <c r="BL265" s="1503"/>
      <c r="BM265" s="1503"/>
      <c r="BN265" s="1503"/>
      <c r="BO265" s="1503"/>
      <c r="BP265" s="1503"/>
      <c r="BQ265" s="1503"/>
      <c r="BR265" s="1503"/>
      <c r="BS265" s="1503"/>
      <c r="BT265" s="1503"/>
      <c r="BU265" s="1597"/>
    </row>
    <row r="266" s="309" customFormat="1" ht="36" hidden="1" customHeight="1" spans="1:81">
      <c r="A266" s="1556">
        <v>45440</v>
      </c>
      <c r="B266" s="1557" t="s">
        <v>299</v>
      </c>
      <c r="C266" s="1546" t="s">
        <v>251</v>
      </c>
      <c r="D266" s="1484">
        <v>4500134954</v>
      </c>
      <c r="E266" s="1539" t="s">
        <v>1336</v>
      </c>
      <c r="F266" s="1484" t="s">
        <v>1337</v>
      </c>
      <c r="G266" s="1487" t="s">
        <v>239</v>
      </c>
      <c r="H266" s="1488" t="s">
        <v>79</v>
      </c>
      <c r="I266" s="1506">
        <v>8000</v>
      </c>
      <c r="J266" s="1487">
        <v>0</v>
      </c>
      <c r="K266" s="1487">
        <v>25</v>
      </c>
      <c r="L266" s="1489">
        <f t="shared" si="175"/>
        <v>320</v>
      </c>
      <c r="M266" s="1490">
        <v>45485</v>
      </c>
      <c r="N266" s="1490">
        <v>45481</v>
      </c>
      <c r="O266" s="1325"/>
      <c r="P266" s="1325" t="s">
        <v>106</v>
      </c>
      <c r="Q266" s="1325" t="s">
        <v>1317</v>
      </c>
      <c r="R266" s="1562">
        <v>45450</v>
      </c>
      <c r="S266" s="1325" t="s">
        <v>136</v>
      </c>
      <c r="T266" s="1492" t="s">
        <v>1338</v>
      </c>
      <c r="U266" s="1493" t="s">
        <v>1339</v>
      </c>
      <c r="V266" s="1605" t="s">
        <v>305</v>
      </c>
      <c r="W266" s="1495">
        <v>0.9082</v>
      </c>
      <c r="X266" s="1496">
        <f t="shared" si="177"/>
        <v>7265.6</v>
      </c>
      <c r="Y266" s="1489" t="s">
        <v>1340</v>
      </c>
      <c r="Z266" s="1532" t="s">
        <v>239</v>
      </c>
      <c r="AA266" s="1487" t="s">
        <v>108</v>
      </c>
      <c r="AB266" s="1497" t="s">
        <v>44</v>
      </c>
      <c r="AC266" s="1493">
        <f>5975+2025</f>
        <v>8000</v>
      </c>
      <c r="AD266" s="1498">
        <f t="shared" si="176"/>
        <v>0</v>
      </c>
      <c r="AE266" s="1498" t="s">
        <v>157</v>
      </c>
      <c r="AF266" s="1498"/>
      <c r="AG266" s="1498"/>
      <c r="AH266" s="1498">
        <f t="shared" si="178"/>
        <v>8000</v>
      </c>
      <c r="AI266" s="1498"/>
      <c r="AJ266" s="1499">
        <f t="shared" si="179"/>
        <v>8000</v>
      </c>
      <c r="AK266" s="1489"/>
      <c r="AL266" s="1500"/>
      <c r="AM266" s="1500"/>
      <c r="AN266" s="1500"/>
      <c r="AO266" s="1500"/>
      <c r="AP266" s="1500"/>
      <c r="AQ266" s="1500"/>
      <c r="AR266" s="1500"/>
      <c r="AS266" s="1502">
        <f t="shared" si="180"/>
        <v>8000</v>
      </c>
      <c r="AT266" s="1502"/>
      <c r="AU266" s="1502"/>
      <c r="AV266" s="1502"/>
      <c r="AW266" s="1502"/>
      <c r="AX266" s="1502"/>
      <c r="AY266" s="1502"/>
      <c r="AZ266" s="1502"/>
      <c r="BA266" s="1503"/>
      <c r="BB266" s="1503"/>
      <c r="BC266" s="1503"/>
      <c r="BD266" s="1503"/>
      <c r="BE266" s="1503"/>
      <c r="BF266" s="1503">
        <f>I266/25</f>
        <v>320</v>
      </c>
      <c r="BG266" s="1503"/>
      <c r="BH266" s="1503"/>
      <c r="BI266" s="1503"/>
      <c r="BJ266" s="1503"/>
      <c r="BK266" s="1503"/>
      <c r="BL266" s="1503"/>
      <c r="BM266" s="1503"/>
      <c r="BN266" s="1503"/>
      <c r="BO266" s="1503"/>
      <c r="BP266" s="1503"/>
      <c r="BQ266" s="1503"/>
      <c r="BR266" s="1503"/>
      <c r="BS266" s="1503"/>
      <c r="BT266" s="1503"/>
      <c r="BU266" s="1597"/>
    </row>
    <row r="267" s="309" customFormat="1" ht="36" hidden="1" customHeight="1" spans="1:81">
      <c r="A267" s="1556">
        <v>45440</v>
      </c>
      <c r="B267" s="1557" t="s">
        <v>299</v>
      </c>
      <c r="C267" s="1546" t="s">
        <v>251</v>
      </c>
      <c r="D267" s="1484">
        <v>4500134933</v>
      </c>
      <c r="E267" s="1539" t="s">
        <v>1341</v>
      </c>
      <c r="F267" s="1484" t="s">
        <v>1342</v>
      </c>
      <c r="G267" s="1487" t="s">
        <v>239</v>
      </c>
      <c r="H267" s="1488" t="s">
        <v>79</v>
      </c>
      <c r="I267" s="1506">
        <v>15000</v>
      </c>
      <c r="J267" s="1487">
        <v>0</v>
      </c>
      <c r="K267" s="1487">
        <v>25</v>
      </c>
      <c r="L267" s="1489">
        <f t="shared" si="175"/>
        <v>600</v>
      </c>
      <c r="M267" s="1490">
        <v>45485</v>
      </c>
      <c r="N267" s="1490">
        <v>45482</v>
      </c>
      <c r="O267" s="1325"/>
      <c r="P267" s="1325" t="s">
        <v>106</v>
      </c>
      <c r="Q267" s="1325" t="s">
        <v>1317</v>
      </c>
      <c r="R267" s="1562">
        <v>45450</v>
      </c>
      <c r="S267" s="1325" t="s">
        <v>136</v>
      </c>
      <c r="T267" s="1492" t="s">
        <v>1338</v>
      </c>
      <c r="U267" s="1493" t="s">
        <v>1339</v>
      </c>
      <c r="V267" s="1605" t="s">
        <v>305</v>
      </c>
      <c r="W267" s="1495">
        <v>0.9024</v>
      </c>
      <c r="X267" s="1496">
        <f t="shared" si="177"/>
        <v>13536</v>
      </c>
      <c r="Y267" s="1489" t="s">
        <v>1343</v>
      </c>
      <c r="Z267" s="1532" t="s">
        <v>239</v>
      </c>
      <c r="AA267" s="1487" t="s">
        <v>108</v>
      </c>
      <c r="AB267" s="1497" t="s">
        <v>44</v>
      </c>
      <c r="AC267" s="1493">
        <v>15000</v>
      </c>
      <c r="AD267" s="1498">
        <f t="shared" si="176"/>
        <v>0</v>
      </c>
      <c r="AE267" s="1498" t="s">
        <v>157</v>
      </c>
      <c r="AF267" s="1498"/>
      <c r="AG267" s="1498"/>
      <c r="AH267" s="1498">
        <f t="shared" si="178"/>
        <v>15000</v>
      </c>
      <c r="AI267" s="1498"/>
      <c r="AJ267" s="1499">
        <f t="shared" si="179"/>
        <v>15000</v>
      </c>
      <c r="AK267" s="1489"/>
      <c r="AL267" s="1500"/>
      <c r="AM267" s="1500"/>
      <c r="AN267" s="1500"/>
      <c r="AO267" s="1500"/>
      <c r="AP267" s="1500"/>
      <c r="AQ267" s="1500"/>
      <c r="AR267" s="1500"/>
      <c r="AS267" s="1502">
        <f t="shared" si="180"/>
        <v>15000</v>
      </c>
      <c r="AT267" s="1502"/>
      <c r="AU267" s="1502"/>
      <c r="AV267" s="1502"/>
      <c r="AW267" s="1502"/>
      <c r="AX267" s="1502"/>
      <c r="AY267" s="1502"/>
      <c r="AZ267" s="1502"/>
      <c r="BA267" s="1503"/>
      <c r="BB267" s="1503"/>
      <c r="BC267" s="1503"/>
      <c r="BD267" s="1503"/>
      <c r="BE267" s="1503"/>
      <c r="BF267" s="1503">
        <f>I267/25</f>
        <v>600</v>
      </c>
      <c r="BG267" s="1503"/>
      <c r="BH267" s="1503"/>
      <c r="BI267" s="1503"/>
      <c r="BJ267" s="1503"/>
      <c r="BK267" s="1503"/>
      <c r="BL267" s="1503"/>
      <c r="BM267" s="1503"/>
      <c r="BN267" s="1503"/>
      <c r="BO267" s="1503"/>
      <c r="BP267" s="1503"/>
      <c r="BQ267" s="1503"/>
      <c r="BR267" s="1503"/>
      <c r="BS267" s="1503"/>
      <c r="BT267" s="1503"/>
      <c r="BU267" s="1597"/>
    </row>
    <row r="268" s="309" customFormat="1" ht="36" hidden="1" customHeight="1" spans="1:81">
      <c r="A268" s="1556">
        <v>45440</v>
      </c>
      <c r="B268" s="1557" t="s">
        <v>343</v>
      </c>
      <c r="C268" s="1576" t="s">
        <v>251</v>
      </c>
      <c r="D268" s="1656">
        <v>4500135054</v>
      </c>
      <c r="E268" s="1539" t="s">
        <v>1344</v>
      </c>
      <c r="F268" s="1484" t="s">
        <v>1345</v>
      </c>
      <c r="G268" s="1487" t="s">
        <v>346</v>
      </c>
      <c r="H268" s="1488" t="s">
        <v>79</v>
      </c>
      <c r="I268" s="1506">
        <v>2304</v>
      </c>
      <c r="J268" s="1487">
        <v>0</v>
      </c>
      <c r="K268" s="1487">
        <v>1152</v>
      </c>
      <c r="L268" s="1489">
        <f t="shared" si="175"/>
        <v>2</v>
      </c>
      <c r="M268" s="1490">
        <v>45483</v>
      </c>
      <c r="N268" s="1542">
        <v>45482</v>
      </c>
      <c r="O268" s="1536" t="s">
        <v>1283</v>
      </c>
      <c r="P268" s="1325" t="s">
        <v>106</v>
      </c>
      <c r="Q268" s="1325" t="s">
        <v>1346</v>
      </c>
      <c r="R268" s="1325" t="s">
        <v>651</v>
      </c>
      <c r="S268" s="1325" t="s">
        <v>136</v>
      </c>
      <c r="T268" s="1492" t="s">
        <v>1154</v>
      </c>
      <c r="U268" s="1493" t="s">
        <v>1130</v>
      </c>
      <c r="V268" s="1494" t="s">
        <v>1131</v>
      </c>
      <c r="W268" s="1495">
        <v>1045.0451</v>
      </c>
      <c r="X268" s="1496">
        <f t="shared" ref="X268:X272" si="181">W268*L268</f>
        <v>2090.0902</v>
      </c>
      <c r="Y268" s="1489" t="s">
        <v>1347</v>
      </c>
      <c r="Z268" s="1532" t="s">
        <v>346</v>
      </c>
      <c r="AA268" s="1487" t="s">
        <v>108</v>
      </c>
      <c r="AB268" s="1497" t="s">
        <v>44</v>
      </c>
      <c r="AC268" s="1493">
        <v>2304</v>
      </c>
      <c r="AD268" s="1498">
        <f t="shared" si="176"/>
        <v>0</v>
      </c>
      <c r="AE268" s="1498" t="s">
        <v>157</v>
      </c>
      <c r="AF268" s="1498"/>
      <c r="AG268" s="1498"/>
      <c r="AH268" s="1498">
        <f t="shared" si="178"/>
        <v>2304</v>
      </c>
      <c r="AI268" s="1498"/>
      <c r="AJ268" s="1499">
        <f t="shared" si="179"/>
        <v>2304</v>
      </c>
      <c r="AK268" s="1489"/>
      <c r="AL268" s="1500"/>
      <c r="AM268" s="1500"/>
      <c r="AN268" s="1500"/>
      <c r="AO268" s="1500"/>
      <c r="AP268" s="1500"/>
      <c r="AQ268" s="1500"/>
      <c r="AR268" s="1500"/>
      <c r="AS268" s="1502"/>
      <c r="AT268" s="1502"/>
      <c r="AU268" s="1502"/>
      <c r="AV268" s="1502">
        <f t="shared" ref="AV268:AV272" si="182">I268</f>
        <v>2304</v>
      </c>
      <c r="AW268" s="1502"/>
      <c r="AX268" s="1502"/>
      <c r="AY268" s="1502">
        <f t="shared" ref="AY268:AY272" si="183">I268/12</f>
        <v>192</v>
      </c>
      <c r="AZ268" s="1502"/>
      <c r="BA268" s="1503"/>
      <c r="BB268" s="1503"/>
      <c r="BC268" s="1503"/>
      <c r="BD268" s="1503"/>
      <c r="BE268" s="1503"/>
      <c r="BF268" s="1503"/>
      <c r="BG268" s="1503"/>
      <c r="BH268" s="1503"/>
      <c r="BI268" s="1503"/>
      <c r="BJ268" s="1503"/>
      <c r="BK268" s="1503"/>
      <c r="BL268" s="1503"/>
      <c r="BM268" s="1503"/>
      <c r="BN268" s="1503"/>
      <c r="BO268" s="1503"/>
      <c r="BP268" s="1503"/>
      <c r="BQ268" s="1503"/>
      <c r="BR268" s="1503"/>
      <c r="BS268" s="1503"/>
      <c r="BT268" s="1503"/>
      <c r="BU268" s="1597" t="s">
        <v>1156</v>
      </c>
      <c r="BW268" s="309">
        <v>0</v>
      </c>
    </row>
    <row r="269" s="309" customFormat="1" ht="36" hidden="1" customHeight="1" spans="1:81">
      <c r="A269" s="1556">
        <v>45440</v>
      </c>
      <c r="B269" s="1557" t="s">
        <v>343</v>
      </c>
      <c r="C269" s="1576" t="s">
        <v>251</v>
      </c>
      <c r="D269" s="1656">
        <v>4500135054</v>
      </c>
      <c r="E269" s="1539" t="s">
        <v>1348</v>
      </c>
      <c r="F269" s="1484" t="s">
        <v>1349</v>
      </c>
      <c r="G269" s="1487" t="s">
        <v>346</v>
      </c>
      <c r="H269" s="1488" t="s">
        <v>79</v>
      </c>
      <c r="I269" s="1506">
        <v>1152</v>
      </c>
      <c r="J269" s="1487">
        <v>0</v>
      </c>
      <c r="K269" s="1487">
        <v>1152</v>
      </c>
      <c r="L269" s="1489">
        <f t="shared" si="175"/>
        <v>1</v>
      </c>
      <c r="M269" s="1490">
        <v>45483</v>
      </c>
      <c r="N269" s="1542">
        <v>45483</v>
      </c>
      <c r="O269" s="1536" t="s">
        <v>1283</v>
      </c>
      <c r="P269" s="1325" t="s">
        <v>106</v>
      </c>
      <c r="Q269" s="1325" t="s">
        <v>1350</v>
      </c>
      <c r="R269" s="1325" t="s">
        <v>651</v>
      </c>
      <c r="S269" s="1325" t="s">
        <v>136</v>
      </c>
      <c r="T269" s="1492" t="s">
        <v>1154</v>
      </c>
      <c r="U269" s="1493" t="s">
        <v>1130</v>
      </c>
      <c r="V269" s="1494" t="s">
        <v>1131</v>
      </c>
      <c r="W269" s="1495">
        <v>1045.0451</v>
      </c>
      <c r="X269" s="1496">
        <f t="shared" si="181"/>
        <v>1045.0451</v>
      </c>
      <c r="Y269" s="1489" t="s">
        <v>1351</v>
      </c>
      <c r="Z269" s="1532" t="s">
        <v>346</v>
      </c>
      <c r="AA269" s="1487" t="s">
        <v>108</v>
      </c>
      <c r="AB269" s="1497" t="s">
        <v>44</v>
      </c>
      <c r="AC269" s="1493">
        <v>1152</v>
      </c>
      <c r="AD269" s="1498">
        <f t="shared" si="176"/>
        <v>0</v>
      </c>
      <c r="AE269" s="1498" t="s">
        <v>157</v>
      </c>
      <c r="AF269" s="1498"/>
      <c r="AG269" s="1498"/>
      <c r="AH269" s="1498">
        <f t="shared" si="178"/>
        <v>1152</v>
      </c>
      <c r="AI269" s="1498"/>
      <c r="AJ269" s="1499">
        <f t="shared" si="179"/>
        <v>1152</v>
      </c>
      <c r="AK269" s="1489"/>
      <c r="AL269" s="1500"/>
      <c r="AM269" s="1500"/>
      <c r="AN269" s="1500"/>
      <c r="AO269" s="1500"/>
      <c r="AP269" s="1500"/>
      <c r="AQ269" s="1500"/>
      <c r="AR269" s="1500"/>
      <c r="AS269" s="1502"/>
      <c r="AT269" s="1502"/>
      <c r="AU269" s="1502"/>
      <c r="AV269" s="1502">
        <f t="shared" si="182"/>
        <v>1152</v>
      </c>
      <c r="AW269" s="1502"/>
      <c r="AX269" s="1502"/>
      <c r="AY269" s="1502">
        <f t="shared" si="183"/>
        <v>96</v>
      </c>
      <c r="AZ269" s="1502"/>
      <c r="BA269" s="1503"/>
      <c r="BB269" s="1503"/>
      <c r="BC269" s="1503"/>
      <c r="BD269" s="1503"/>
      <c r="BE269" s="1503"/>
      <c r="BF269" s="1503"/>
      <c r="BG269" s="1503"/>
      <c r="BH269" s="1503"/>
      <c r="BI269" s="1503"/>
      <c r="BJ269" s="1503"/>
      <c r="BK269" s="1503"/>
      <c r="BL269" s="1503"/>
      <c r="BM269" s="1503"/>
      <c r="BN269" s="1503"/>
      <c r="BO269" s="1503"/>
      <c r="BP269" s="1503"/>
      <c r="BQ269" s="1503"/>
      <c r="BR269" s="1503"/>
      <c r="BS269" s="1503"/>
      <c r="BT269" s="1503"/>
      <c r="BU269" s="1597" t="s">
        <v>1156</v>
      </c>
      <c r="BW269" s="309">
        <v>0</v>
      </c>
    </row>
    <row r="270" s="309" customFormat="1" ht="36" hidden="1" customHeight="1" spans="1:81">
      <c r="A270" s="1556">
        <v>45440</v>
      </c>
      <c r="B270" s="1557" t="s">
        <v>343</v>
      </c>
      <c r="C270" s="1576" t="s">
        <v>251</v>
      </c>
      <c r="D270" s="1656">
        <v>4500135057</v>
      </c>
      <c r="E270" s="1539" t="s">
        <v>1352</v>
      </c>
      <c r="F270" s="1484" t="s">
        <v>1353</v>
      </c>
      <c r="G270" s="1487" t="s">
        <v>346</v>
      </c>
      <c r="H270" s="1488" t="s">
        <v>79</v>
      </c>
      <c r="I270" s="1506">
        <v>2304</v>
      </c>
      <c r="J270" s="1487">
        <v>0</v>
      </c>
      <c r="K270" s="1487">
        <v>1152</v>
      </c>
      <c r="L270" s="1489">
        <f t="shared" si="175"/>
        <v>2</v>
      </c>
      <c r="M270" s="1490">
        <v>45485</v>
      </c>
      <c r="N270" s="1542">
        <v>45483</v>
      </c>
      <c r="O270" s="1536" t="s">
        <v>1283</v>
      </c>
      <c r="P270" s="1325" t="s">
        <v>106</v>
      </c>
      <c r="Q270" s="1325" t="s">
        <v>1354</v>
      </c>
      <c r="R270" s="1325" t="s">
        <v>651</v>
      </c>
      <c r="S270" s="1325" t="s">
        <v>136</v>
      </c>
      <c r="T270" s="1492" t="s">
        <v>1154</v>
      </c>
      <c r="U270" s="1493" t="s">
        <v>1130</v>
      </c>
      <c r="V270" s="1605" t="s">
        <v>370</v>
      </c>
      <c r="W270" s="1495">
        <v>1045.0451</v>
      </c>
      <c r="X270" s="1496">
        <f t="shared" si="181"/>
        <v>2090.0902</v>
      </c>
      <c r="Y270" s="1489" t="s">
        <v>1355</v>
      </c>
      <c r="Z270" s="1532" t="s">
        <v>346</v>
      </c>
      <c r="AA270" s="1487" t="s">
        <v>108</v>
      </c>
      <c r="AB270" s="1497" t="s">
        <v>44</v>
      </c>
      <c r="AC270" s="1493">
        <f>2292+12</f>
        <v>2304</v>
      </c>
      <c r="AD270" s="1498">
        <f t="shared" si="176"/>
        <v>0</v>
      </c>
      <c r="AE270" s="1498" t="s">
        <v>157</v>
      </c>
      <c r="AF270" s="1498"/>
      <c r="AG270" s="1498"/>
      <c r="AH270" s="1498">
        <f t="shared" si="178"/>
        <v>2304</v>
      </c>
      <c r="AI270" s="1498"/>
      <c r="AJ270" s="1499">
        <f t="shared" si="179"/>
        <v>2304</v>
      </c>
      <c r="AK270" s="1489"/>
      <c r="AL270" s="1500"/>
      <c r="AM270" s="1500"/>
      <c r="AN270" s="1500"/>
      <c r="AO270" s="1500"/>
      <c r="AP270" s="1500"/>
      <c r="AQ270" s="1500"/>
      <c r="AR270" s="1500"/>
      <c r="AS270" s="1502"/>
      <c r="AT270" s="1502"/>
      <c r="AU270" s="1502"/>
      <c r="AV270" s="1502">
        <f t="shared" si="182"/>
        <v>2304</v>
      </c>
      <c r="AW270" s="1502"/>
      <c r="AX270" s="1502"/>
      <c r="AY270" s="1502">
        <f t="shared" si="183"/>
        <v>192</v>
      </c>
      <c r="AZ270" s="1502"/>
      <c r="BA270" s="1503"/>
      <c r="BB270" s="1503"/>
      <c r="BC270" s="1503"/>
      <c r="BD270" s="1503"/>
      <c r="BE270" s="1503"/>
      <c r="BF270" s="1503"/>
      <c r="BG270" s="1503"/>
      <c r="BH270" s="1503"/>
      <c r="BI270" s="1503"/>
      <c r="BJ270" s="1503"/>
      <c r="BK270" s="1503"/>
      <c r="BL270" s="1503"/>
      <c r="BM270" s="1503"/>
      <c r="BN270" s="1503"/>
      <c r="BO270" s="1503"/>
      <c r="BP270" s="1503"/>
      <c r="BQ270" s="1503"/>
      <c r="BR270" s="1503"/>
      <c r="BS270" s="1503"/>
      <c r="BT270" s="1503"/>
      <c r="BU270" s="1597" t="s">
        <v>1156</v>
      </c>
      <c r="BW270" s="309">
        <v>0</v>
      </c>
    </row>
    <row r="271" s="309" customFormat="1" ht="36" hidden="1" customHeight="1" spans="1:81">
      <c r="A271" s="1556">
        <v>45440</v>
      </c>
      <c r="B271" s="1557" t="s">
        <v>343</v>
      </c>
      <c r="C271" s="1576" t="s">
        <v>251</v>
      </c>
      <c r="D271" s="1656">
        <v>4500135057</v>
      </c>
      <c r="E271" s="1539" t="s">
        <v>1356</v>
      </c>
      <c r="F271" s="1484" t="s">
        <v>1357</v>
      </c>
      <c r="G271" s="1487" t="s">
        <v>346</v>
      </c>
      <c r="H271" s="1488" t="s">
        <v>79</v>
      </c>
      <c r="I271" s="1506">
        <v>2304</v>
      </c>
      <c r="J271" s="1487">
        <v>0</v>
      </c>
      <c r="K271" s="1487">
        <v>1152</v>
      </c>
      <c r="L271" s="1489">
        <f t="shared" si="175"/>
        <v>2</v>
      </c>
      <c r="M271" s="1490">
        <v>45485</v>
      </c>
      <c r="N271" s="1542">
        <v>45483</v>
      </c>
      <c r="O271" s="1536" t="s">
        <v>1283</v>
      </c>
      <c r="P271" s="1325" t="s">
        <v>106</v>
      </c>
      <c r="Q271" s="1325" t="s">
        <v>1358</v>
      </c>
      <c r="R271" s="1325" t="s">
        <v>651</v>
      </c>
      <c r="S271" s="1325" t="s">
        <v>136</v>
      </c>
      <c r="T271" s="1492" t="s">
        <v>1154</v>
      </c>
      <c r="U271" s="1493" t="s">
        <v>1130</v>
      </c>
      <c r="V271" s="1605" t="s">
        <v>370</v>
      </c>
      <c r="W271" s="1495">
        <v>1045.0451</v>
      </c>
      <c r="X271" s="1496">
        <f t="shared" si="181"/>
        <v>2090.0902</v>
      </c>
      <c r="Y271" s="1489" t="s">
        <v>1359</v>
      </c>
      <c r="Z271" s="1532" t="s">
        <v>346</v>
      </c>
      <c r="AA271" s="1487" t="s">
        <v>108</v>
      </c>
      <c r="AB271" s="1497" t="s">
        <v>44</v>
      </c>
      <c r="AC271" s="1493">
        <v>2304</v>
      </c>
      <c r="AD271" s="1498">
        <f t="shared" si="176"/>
        <v>0</v>
      </c>
      <c r="AE271" s="1498" t="s">
        <v>157</v>
      </c>
      <c r="AF271" s="1498"/>
      <c r="AG271" s="1498"/>
      <c r="AH271" s="1498">
        <f t="shared" si="178"/>
        <v>2304</v>
      </c>
      <c r="AI271" s="1498"/>
      <c r="AJ271" s="1499">
        <f t="shared" si="179"/>
        <v>2304</v>
      </c>
      <c r="AK271" s="1489"/>
      <c r="AL271" s="1500"/>
      <c r="AM271" s="1500"/>
      <c r="AN271" s="1500"/>
      <c r="AO271" s="1500"/>
      <c r="AP271" s="1500"/>
      <c r="AQ271" s="1500"/>
      <c r="AR271" s="1500"/>
      <c r="AS271" s="1502"/>
      <c r="AT271" s="1502"/>
      <c r="AU271" s="1502"/>
      <c r="AV271" s="1502">
        <f t="shared" si="182"/>
        <v>2304</v>
      </c>
      <c r="AW271" s="1502"/>
      <c r="AX271" s="1502"/>
      <c r="AY271" s="1502">
        <f t="shared" si="183"/>
        <v>192</v>
      </c>
      <c r="AZ271" s="1502"/>
      <c r="BA271" s="1503"/>
      <c r="BB271" s="1503"/>
      <c r="BC271" s="1503"/>
      <c r="BD271" s="1503"/>
      <c r="BE271" s="1503"/>
      <c r="BF271" s="1503"/>
      <c r="BG271" s="1503"/>
      <c r="BH271" s="1503"/>
      <c r="BI271" s="1503"/>
      <c r="BJ271" s="1503"/>
      <c r="BK271" s="1503"/>
      <c r="BL271" s="1503"/>
      <c r="BM271" s="1503"/>
      <c r="BN271" s="1503"/>
      <c r="BO271" s="1503"/>
      <c r="BP271" s="1503"/>
      <c r="BQ271" s="1503"/>
      <c r="BR271" s="1503"/>
      <c r="BS271" s="1503"/>
      <c r="BT271" s="1503"/>
      <c r="BU271" s="1597" t="s">
        <v>1156</v>
      </c>
      <c r="BW271" s="309">
        <v>0</v>
      </c>
    </row>
    <row r="272" s="309" customFormat="1" ht="36" hidden="1" customHeight="1" spans="1:81">
      <c r="A272" s="1556">
        <v>45440</v>
      </c>
      <c r="B272" s="1557" t="s">
        <v>343</v>
      </c>
      <c r="C272" s="1576" t="s">
        <v>251</v>
      </c>
      <c r="D272" s="1656">
        <v>4500135057</v>
      </c>
      <c r="E272" s="1539" t="s">
        <v>1360</v>
      </c>
      <c r="F272" s="1484" t="s">
        <v>1361</v>
      </c>
      <c r="G272" s="1487" t="s">
        <v>346</v>
      </c>
      <c r="H272" s="1488" t="s">
        <v>79</v>
      </c>
      <c r="I272" s="1506">
        <v>2304</v>
      </c>
      <c r="J272" s="1487">
        <v>0</v>
      </c>
      <c r="K272" s="1487">
        <v>1152</v>
      </c>
      <c r="L272" s="1489">
        <f t="shared" si="175"/>
        <v>2</v>
      </c>
      <c r="M272" s="1490">
        <v>45485</v>
      </c>
      <c r="N272" s="1542">
        <v>45483</v>
      </c>
      <c r="O272" s="1536" t="s">
        <v>1283</v>
      </c>
      <c r="P272" s="1325" t="s">
        <v>106</v>
      </c>
      <c r="Q272" s="1325" t="s">
        <v>1291</v>
      </c>
      <c r="R272" s="1325" t="s">
        <v>651</v>
      </c>
      <c r="S272" s="1325" t="s">
        <v>136</v>
      </c>
      <c r="T272" s="1492" t="s">
        <v>1154</v>
      </c>
      <c r="U272" s="1493" t="s">
        <v>1130</v>
      </c>
      <c r="V272" s="1605" t="s">
        <v>370</v>
      </c>
      <c r="W272" s="1495">
        <v>1045.0451</v>
      </c>
      <c r="X272" s="1496">
        <f t="shared" si="181"/>
        <v>2090.0902</v>
      </c>
      <c r="Y272" s="1489" t="s">
        <v>1359</v>
      </c>
      <c r="Z272" s="1532" t="s">
        <v>346</v>
      </c>
      <c r="AA272" s="1487" t="s">
        <v>108</v>
      </c>
      <c r="AB272" s="1497" t="s">
        <v>44</v>
      </c>
      <c r="AC272" s="1493">
        <v>2304</v>
      </c>
      <c r="AD272" s="1498">
        <f t="shared" si="176"/>
        <v>0</v>
      </c>
      <c r="AE272" s="1498" t="s">
        <v>157</v>
      </c>
      <c r="AF272" s="1498"/>
      <c r="AG272" s="1498"/>
      <c r="AH272" s="1498">
        <f t="shared" si="178"/>
        <v>2304</v>
      </c>
      <c r="AI272" s="1498"/>
      <c r="AJ272" s="1499">
        <f t="shared" si="179"/>
        <v>2304</v>
      </c>
      <c r="AK272" s="1489"/>
      <c r="AL272" s="1500"/>
      <c r="AM272" s="1500"/>
      <c r="AN272" s="1500"/>
      <c r="AO272" s="1500"/>
      <c r="AP272" s="1500"/>
      <c r="AQ272" s="1500"/>
      <c r="AR272" s="1500"/>
      <c r="AS272" s="1502"/>
      <c r="AT272" s="1502"/>
      <c r="AU272" s="1502"/>
      <c r="AV272" s="1502">
        <f t="shared" si="182"/>
        <v>2304</v>
      </c>
      <c r="AW272" s="1502"/>
      <c r="AX272" s="1502"/>
      <c r="AY272" s="1502">
        <f t="shared" si="183"/>
        <v>192</v>
      </c>
      <c r="AZ272" s="1502"/>
      <c r="BA272" s="1503"/>
      <c r="BB272" s="1503"/>
      <c r="BC272" s="1503"/>
      <c r="BD272" s="1503"/>
      <c r="BE272" s="1503"/>
      <c r="BF272" s="1503"/>
      <c r="BG272" s="1503"/>
      <c r="BH272" s="1503"/>
      <c r="BI272" s="1503"/>
      <c r="BJ272" s="1503"/>
      <c r="BK272" s="1503"/>
      <c r="BL272" s="1503"/>
      <c r="BM272" s="1503"/>
      <c r="BN272" s="1503"/>
      <c r="BO272" s="1503"/>
      <c r="BP272" s="1503"/>
      <c r="BQ272" s="1503"/>
      <c r="BR272" s="1503"/>
      <c r="BS272" s="1503"/>
      <c r="BT272" s="1503"/>
      <c r="BU272" s="1597" t="s">
        <v>1156</v>
      </c>
      <c r="BW272" s="309">
        <v>0</v>
      </c>
    </row>
    <row r="273" s="309" customFormat="1" ht="36" hidden="1" customHeight="1" spans="1:81">
      <c r="A273" s="1607">
        <v>45442</v>
      </c>
      <c r="B273" s="1559" t="s">
        <v>1362</v>
      </c>
      <c r="C273" s="1621" t="s">
        <v>1363</v>
      </c>
      <c r="D273" s="1663">
        <v>4500135339</v>
      </c>
      <c r="E273" s="1640" t="s">
        <v>1364</v>
      </c>
      <c r="F273" s="1622" t="s">
        <v>1365</v>
      </c>
      <c r="G273" s="1487" t="s">
        <v>89</v>
      </c>
      <c r="H273" s="1488" t="s">
        <v>79</v>
      </c>
      <c r="I273" s="1506">
        <v>504</v>
      </c>
      <c r="J273" s="1487">
        <v>0</v>
      </c>
      <c r="K273" s="1487">
        <v>24</v>
      </c>
      <c r="L273" s="1489">
        <f t="shared" si="175"/>
        <v>21</v>
      </c>
      <c r="M273" s="1542">
        <v>45488</v>
      </c>
      <c r="N273" s="1542">
        <v>45484</v>
      </c>
      <c r="O273" s="1325"/>
      <c r="P273" s="1325" t="s">
        <v>803</v>
      </c>
      <c r="Q273" s="1325" t="s">
        <v>1186</v>
      </c>
      <c r="R273" s="1325">
        <v>45450</v>
      </c>
      <c r="S273" s="1325" t="s">
        <v>82</v>
      </c>
      <c r="T273" s="1564" t="s">
        <v>1366</v>
      </c>
      <c r="U273" s="1493" t="s">
        <v>1367</v>
      </c>
      <c r="V273" s="1494" t="s">
        <v>1105</v>
      </c>
      <c r="W273" s="1495">
        <v>0.8484</v>
      </c>
      <c r="X273" s="1496">
        <f t="shared" ref="X273:X286" si="184">W273*I273</f>
        <v>427.5936</v>
      </c>
      <c r="Y273" s="1489" t="s">
        <v>1368</v>
      </c>
      <c r="Z273" s="1532" t="s">
        <v>89</v>
      </c>
      <c r="AA273" s="1487" t="s">
        <v>108</v>
      </c>
      <c r="AB273" s="1497" t="s">
        <v>44</v>
      </c>
      <c r="AC273" s="1493">
        <v>504</v>
      </c>
      <c r="AD273" s="1498">
        <f t="shared" si="176"/>
        <v>0</v>
      </c>
      <c r="AE273" s="1498" t="s">
        <v>157</v>
      </c>
      <c r="AF273" s="1498"/>
      <c r="AG273" s="1498"/>
      <c r="AH273" s="1498">
        <f t="shared" si="178"/>
        <v>504</v>
      </c>
      <c r="AI273" s="1498"/>
      <c r="AJ273" s="1499">
        <f t="shared" si="179"/>
        <v>504</v>
      </c>
      <c r="AK273" s="1489"/>
      <c r="AL273" s="1500"/>
      <c r="AM273" s="1500"/>
      <c r="AN273" s="1500"/>
      <c r="AO273" s="1500"/>
      <c r="AP273" s="1501"/>
      <c r="AQ273" s="1501"/>
      <c r="AR273" s="1501"/>
      <c r="AS273" s="1502">
        <f t="shared" ref="AS273:AS277" si="185">I273</f>
        <v>504</v>
      </c>
      <c r="AT273" s="1502"/>
      <c r="AU273" s="1502"/>
      <c r="AV273" s="1502"/>
      <c r="AW273" s="1502"/>
      <c r="AX273" s="1502"/>
      <c r="AY273" s="1502"/>
      <c r="AZ273" s="1502"/>
      <c r="BA273" s="1503"/>
      <c r="BB273" s="1503"/>
      <c r="BC273" s="1503"/>
      <c r="BD273" s="1503"/>
      <c r="BE273" s="1503"/>
      <c r="BF273" s="1503"/>
      <c r="BG273" s="1503"/>
      <c r="BH273" s="1503"/>
      <c r="BI273" s="1503"/>
      <c r="BJ273" s="1503"/>
      <c r="BK273" s="1503"/>
      <c r="BL273" s="1503"/>
      <c r="BM273" s="1503"/>
      <c r="BN273" s="1503"/>
      <c r="BO273" s="1503"/>
      <c r="BP273" s="1503"/>
      <c r="BQ273" s="1503"/>
      <c r="BR273" s="1503"/>
      <c r="BS273" s="1503"/>
      <c r="BT273" s="1503"/>
      <c r="BU273" s="1597"/>
    </row>
    <row r="274" s="309" customFormat="1" ht="36" hidden="1" customHeight="1" spans="1:81">
      <c r="A274" s="1666">
        <v>45435</v>
      </c>
      <c r="B274" s="1667" t="s">
        <v>429</v>
      </c>
      <c r="C274" s="1668" t="s">
        <v>149</v>
      </c>
      <c r="D274" s="1656">
        <v>4500134454</v>
      </c>
      <c r="E274" s="1623" t="s">
        <v>1369</v>
      </c>
      <c r="F274" s="1839" t="s">
        <v>1370</v>
      </c>
      <c r="G274" s="1487" t="s">
        <v>431</v>
      </c>
      <c r="H274" s="1488" t="s">
        <v>79</v>
      </c>
      <c r="I274" s="1506">
        <v>5850</v>
      </c>
      <c r="J274" s="1487">
        <v>0</v>
      </c>
      <c r="K274" s="1487">
        <v>975</v>
      </c>
      <c r="L274" s="1489">
        <f t="shared" si="175"/>
        <v>6</v>
      </c>
      <c r="M274" s="1490">
        <v>45488</v>
      </c>
      <c r="N274" s="1490">
        <v>45484</v>
      </c>
      <c r="O274" s="1325"/>
      <c r="P274" s="1325" t="s">
        <v>106</v>
      </c>
      <c r="Q274" s="1325" t="s">
        <v>1284</v>
      </c>
      <c r="R274" s="1562">
        <v>45450</v>
      </c>
      <c r="S274" s="1325" t="s">
        <v>82</v>
      </c>
      <c r="T274" s="1492" t="s">
        <v>82</v>
      </c>
      <c r="U274" s="1493" t="s">
        <v>1371</v>
      </c>
      <c r="V274" s="1605" t="s">
        <v>164</v>
      </c>
      <c r="W274" s="1495">
        <v>838.44</v>
      </c>
      <c r="X274" s="1496">
        <f>W274*L274</f>
        <v>5030.64</v>
      </c>
      <c r="Y274" s="1489" t="s">
        <v>1372</v>
      </c>
      <c r="Z274" s="1532" t="s">
        <v>431</v>
      </c>
      <c r="AA274" s="1487" t="s">
        <v>108</v>
      </c>
      <c r="AB274" s="1497" t="s">
        <v>44</v>
      </c>
      <c r="AC274" s="1493">
        <v>5850</v>
      </c>
      <c r="AD274" s="1498">
        <f t="shared" si="176"/>
        <v>0</v>
      </c>
      <c r="AE274" s="1498" t="s">
        <v>82</v>
      </c>
      <c r="AF274" s="1498"/>
      <c r="AG274" s="1498"/>
      <c r="AH274" s="1498">
        <f t="shared" si="178"/>
        <v>5850</v>
      </c>
      <c r="AI274" s="1498"/>
      <c r="AJ274" s="1499">
        <f t="shared" si="179"/>
        <v>5850</v>
      </c>
      <c r="AK274" s="1489"/>
      <c r="AL274" s="1500"/>
      <c r="AM274" s="1500"/>
      <c r="AN274" s="1500"/>
      <c r="AO274" s="1500"/>
      <c r="AP274" s="1500"/>
      <c r="AQ274" s="1500"/>
      <c r="AR274" s="1500"/>
      <c r="AS274" s="1502">
        <f t="shared" si="185"/>
        <v>5850</v>
      </c>
      <c r="AT274" s="1502"/>
      <c r="AU274" s="1502"/>
      <c r="AV274" s="1502"/>
      <c r="AW274" s="1502"/>
      <c r="AX274" s="1502"/>
      <c r="AY274" s="1502"/>
      <c r="AZ274" s="1502"/>
      <c r="BA274" s="1503"/>
      <c r="BB274" s="1503"/>
      <c r="BC274" s="1503">
        <f>I274/13</f>
        <v>450</v>
      </c>
      <c r="BD274" s="1503"/>
      <c r="BE274" s="1503"/>
      <c r="BF274" s="1503"/>
      <c r="BG274" s="1503"/>
      <c r="BH274" s="1503"/>
      <c r="BI274" s="1503"/>
      <c r="BJ274" s="1503"/>
      <c r="BK274" s="1503"/>
      <c r="BL274" s="1503"/>
      <c r="BM274" s="1503"/>
      <c r="BN274" s="1503"/>
      <c r="BO274" s="1503"/>
      <c r="BP274" s="1503"/>
      <c r="BQ274" s="1503"/>
      <c r="BR274" s="1503"/>
      <c r="BS274" s="1503"/>
      <c r="BT274" s="1503"/>
      <c r="BU274" s="1597"/>
    </row>
    <row r="275" s="309" customFormat="1" ht="36" hidden="1" customHeight="1" spans="1:81">
      <c r="A275" s="1556">
        <v>45440</v>
      </c>
      <c r="B275" s="1557" t="s">
        <v>142</v>
      </c>
      <c r="C275" s="1595" t="s">
        <v>118</v>
      </c>
      <c r="D275" s="1656">
        <v>4500134335</v>
      </c>
      <c r="E275" s="1575">
        <v>20121198</v>
      </c>
      <c r="F275" s="1484" t="s">
        <v>1373</v>
      </c>
      <c r="G275" s="1487" t="s">
        <v>134</v>
      </c>
      <c r="H275" s="1488" t="s">
        <v>135</v>
      </c>
      <c r="I275" s="1561">
        <v>4940</v>
      </c>
      <c r="J275" s="1487">
        <v>0</v>
      </c>
      <c r="K275" s="1487">
        <v>13</v>
      </c>
      <c r="L275" s="1489">
        <f t="shared" si="175"/>
        <v>380</v>
      </c>
      <c r="M275" s="1490">
        <v>45489</v>
      </c>
      <c r="N275" s="1490">
        <v>45485</v>
      </c>
      <c r="O275" s="1325" t="s">
        <v>1374</v>
      </c>
      <c r="P275" s="1325" t="s">
        <v>106</v>
      </c>
      <c r="Q275" s="1325" t="s">
        <v>1216</v>
      </c>
      <c r="R275" s="1562">
        <v>45464</v>
      </c>
      <c r="S275" s="1325" t="s">
        <v>136</v>
      </c>
      <c r="T275" s="1564" t="s">
        <v>1375</v>
      </c>
      <c r="U275" s="1493" t="s">
        <v>1376</v>
      </c>
      <c r="V275" s="1605" t="s">
        <v>603</v>
      </c>
      <c r="W275" s="1495">
        <v>0.9285</v>
      </c>
      <c r="X275" s="1496">
        <f t="shared" si="184"/>
        <v>4586.79</v>
      </c>
      <c r="Y275" s="1489" t="s">
        <v>1377</v>
      </c>
      <c r="Z275" s="1532" t="s">
        <v>134</v>
      </c>
      <c r="AA275" s="1487" t="s">
        <v>108</v>
      </c>
      <c r="AB275" s="1497" t="s">
        <v>44</v>
      </c>
      <c r="AC275" s="1493">
        <v>4940</v>
      </c>
      <c r="AD275" s="1498">
        <f t="shared" si="176"/>
        <v>0</v>
      </c>
      <c r="AE275" s="1498" t="s">
        <v>157</v>
      </c>
      <c r="AF275" s="1498"/>
      <c r="AG275" s="1498"/>
      <c r="AH275" s="1498">
        <f t="shared" si="178"/>
        <v>4940</v>
      </c>
      <c r="AI275" s="1498"/>
      <c r="AJ275" s="1499">
        <f t="shared" si="179"/>
        <v>4940</v>
      </c>
      <c r="AK275" s="1489"/>
      <c r="AL275" s="1500"/>
      <c r="AM275" s="1500"/>
      <c r="AN275" s="1500"/>
      <c r="AO275" s="1500"/>
      <c r="AP275" s="1500"/>
      <c r="AQ275" s="1500"/>
      <c r="AR275" s="1500"/>
      <c r="AS275" s="1502">
        <f t="shared" si="185"/>
        <v>4940</v>
      </c>
      <c r="AT275" s="1502"/>
      <c r="AU275" s="1502"/>
      <c r="AV275" s="1502"/>
      <c r="AW275" s="1502"/>
      <c r="AX275" s="1502"/>
      <c r="AY275" s="1502"/>
      <c r="AZ275" s="1502"/>
      <c r="BA275" s="1503"/>
      <c r="BB275" s="1503"/>
      <c r="BC275" s="1503">
        <f>I275/13</f>
        <v>380</v>
      </c>
      <c r="BD275" s="1503"/>
      <c r="BE275" s="1503"/>
      <c r="BF275" s="1503"/>
      <c r="BG275" s="1503"/>
      <c r="BH275" s="1503"/>
      <c r="BI275" s="1503"/>
      <c r="BJ275" s="1503"/>
      <c r="BK275" s="1503"/>
      <c r="BL275" s="1503"/>
      <c r="BM275" s="1503"/>
      <c r="BN275" s="1503"/>
      <c r="BO275" s="1503"/>
      <c r="BP275" s="1503"/>
      <c r="BQ275" s="1503"/>
      <c r="BR275" s="1503"/>
      <c r="BS275" s="1503"/>
      <c r="BT275" s="1503"/>
      <c r="BU275" s="1597"/>
    </row>
    <row r="276" s="309" customFormat="1" ht="36" hidden="1" customHeight="1" spans="1:81">
      <c r="A276" s="1607">
        <v>45442</v>
      </c>
      <c r="B276" s="1559" t="s">
        <v>1362</v>
      </c>
      <c r="C276" s="1621" t="s">
        <v>1363</v>
      </c>
      <c r="D276" s="1663">
        <v>4500135326</v>
      </c>
      <c r="E276" s="1640" t="s">
        <v>1364</v>
      </c>
      <c r="F276" s="1622" t="s">
        <v>1378</v>
      </c>
      <c r="G276" s="1487" t="s">
        <v>89</v>
      </c>
      <c r="H276" s="1488" t="s">
        <v>79</v>
      </c>
      <c r="I276" s="1506">
        <v>504</v>
      </c>
      <c r="J276" s="1487">
        <v>0</v>
      </c>
      <c r="K276" s="1487">
        <v>24</v>
      </c>
      <c r="L276" s="1489">
        <f t="shared" si="175"/>
        <v>21</v>
      </c>
      <c r="M276" s="1542">
        <v>45491</v>
      </c>
      <c r="N276" s="1542">
        <v>45488</v>
      </c>
      <c r="O276" s="1325"/>
      <c r="P276" s="1325" t="s">
        <v>803</v>
      </c>
      <c r="Q276" s="1325" t="s">
        <v>1277</v>
      </c>
      <c r="R276" s="1325">
        <v>45450</v>
      </c>
      <c r="S276" s="1325" t="s">
        <v>82</v>
      </c>
      <c r="T276" s="1564" t="s">
        <v>1379</v>
      </c>
      <c r="U276" s="1493" t="s">
        <v>1380</v>
      </c>
      <c r="V276" s="1494" t="s">
        <v>1105</v>
      </c>
      <c r="W276" s="1495">
        <v>0.8484</v>
      </c>
      <c r="X276" s="1496">
        <f t="shared" si="184"/>
        <v>427.5936</v>
      </c>
      <c r="Y276" s="1489" t="s">
        <v>1381</v>
      </c>
      <c r="Z276" s="1532" t="s">
        <v>89</v>
      </c>
      <c r="AA276" s="1487" t="s">
        <v>108</v>
      </c>
      <c r="AB276" s="1497" t="s">
        <v>44</v>
      </c>
      <c r="AC276" s="1493">
        <v>504</v>
      </c>
      <c r="AD276" s="1498">
        <f t="shared" si="176"/>
        <v>0</v>
      </c>
      <c r="AE276" s="1498" t="s">
        <v>157</v>
      </c>
      <c r="AF276" s="1498"/>
      <c r="AG276" s="1498"/>
      <c r="AH276" s="1498">
        <f t="shared" si="178"/>
        <v>504</v>
      </c>
      <c r="AI276" s="1498"/>
      <c r="AJ276" s="1499">
        <f t="shared" si="179"/>
        <v>504</v>
      </c>
      <c r="AK276" s="1489"/>
      <c r="AL276" s="1500"/>
      <c r="AM276" s="1500"/>
      <c r="AN276" s="1500"/>
      <c r="AO276" s="1500"/>
      <c r="AP276" s="1501"/>
      <c r="AQ276" s="1501"/>
      <c r="AR276" s="1501"/>
      <c r="AS276" s="1502">
        <f t="shared" si="185"/>
        <v>504</v>
      </c>
      <c r="AT276" s="1502"/>
      <c r="AU276" s="1502"/>
      <c r="AV276" s="1502"/>
      <c r="AW276" s="1502"/>
      <c r="AX276" s="1502"/>
      <c r="AY276" s="1502"/>
      <c r="AZ276" s="1502"/>
      <c r="BA276" s="1503"/>
      <c r="BB276" s="1503"/>
      <c r="BC276" s="1503"/>
      <c r="BD276" s="1503"/>
      <c r="BE276" s="1503"/>
      <c r="BF276" s="1503"/>
      <c r="BG276" s="1503"/>
      <c r="BH276" s="1503"/>
      <c r="BI276" s="1503"/>
      <c r="BJ276" s="1503"/>
      <c r="BK276" s="1503"/>
      <c r="BL276" s="1503"/>
      <c r="BM276" s="1503"/>
      <c r="BN276" s="1503"/>
      <c r="BO276" s="1503"/>
      <c r="BP276" s="1503"/>
      <c r="BQ276" s="1503"/>
      <c r="BR276" s="1503"/>
      <c r="BS276" s="1503"/>
      <c r="BT276" s="1503"/>
      <c r="BU276" s="1597"/>
    </row>
    <row r="277" s="1421" customFormat="1" ht="36" hidden="1" customHeight="1" spans="1:81">
      <c r="A277" s="1647">
        <v>45384</v>
      </c>
      <c r="B277" s="1546" t="s">
        <v>264</v>
      </c>
      <c r="C277" s="1546" t="s">
        <v>149</v>
      </c>
      <c r="D277" s="1669">
        <v>4500125833</v>
      </c>
      <c r="E277" s="1649" t="s">
        <v>1382</v>
      </c>
      <c r="F277" s="1649" t="s">
        <v>1383</v>
      </c>
      <c r="G277" s="1487" t="s">
        <v>89</v>
      </c>
      <c r="H277" s="1488" t="s">
        <v>79</v>
      </c>
      <c r="I277" s="1506">
        <v>840</v>
      </c>
      <c r="J277" s="1487">
        <v>0</v>
      </c>
      <c r="K277" s="1487">
        <v>24</v>
      </c>
      <c r="L277" s="1489">
        <f t="shared" si="175"/>
        <v>35</v>
      </c>
      <c r="M277" s="1490">
        <v>45492</v>
      </c>
      <c r="N277" s="1490">
        <v>45488</v>
      </c>
      <c r="O277" s="1325"/>
      <c r="P277" s="1325" t="s">
        <v>803</v>
      </c>
      <c r="Q277" s="1325"/>
      <c r="R277" s="1325" t="s">
        <v>783</v>
      </c>
      <c r="S277" s="1325" t="s">
        <v>136</v>
      </c>
      <c r="T277" s="1492" t="s">
        <v>1384</v>
      </c>
      <c r="U277" s="1493" t="s">
        <v>1385</v>
      </c>
      <c r="V277" s="1670" t="s">
        <v>271</v>
      </c>
      <c r="W277" s="1495">
        <v>1.18</v>
      </c>
      <c r="X277" s="1496">
        <f t="shared" si="184"/>
        <v>991.2</v>
      </c>
      <c r="Y277" s="1489" t="s">
        <v>1386</v>
      </c>
      <c r="Z277" s="1532" t="s">
        <v>89</v>
      </c>
      <c r="AA277" s="1487" t="s">
        <v>108</v>
      </c>
      <c r="AB277" s="1497" t="s">
        <v>44</v>
      </c>
      <c r="AC277" s="1493">
        <v>840</v>
      </c>
      <c r="AD277" s="1498">
        <f t="shared" si="176"/>
        <v>0</v>
      </c>
      <c r="AE277" s="1498" t="s">
        <v>157</v>
      </c>
      <c r="AF277" s="1498"/>
      <c r="AG277" s="1498"/>
      <c r="AH277" s="1498">
        <f t="shared" si="178"/>
        <v>840</v>
      </c>
      <c r="AI277" s="1498"/>
      <c r="AJ277" s="1499">
        <f t="shared" si="179"/>
        <v>840</v>
      </c>
      <c r="AK277" s="1489"/>
      <c r="AL277" s="1500"/>
      <c r="AM277" s="1500"/>
      <c r="AN277" s="1500"/>
      <c r="AO277" s="1500"/>
      <c r="AP277" s="1500"/>
      <c r="AQ277" s="1500"/>
      <c r="AR277" s="1500"/>
      <c r="AS277" s="1502">
        <f t="shared" si="185"/>
        <v>840</v>
      </c>
      <c r="AT277" s="1502"/>
      <c r="AU277" s="1502"/>
      <c r="AV277" s="1502"/>
      <c r="AW277" s="1502"/>
      <c r="AX277" s="1502"/>
      <c r="AY277" s="1502"/>
      <c r="AZ277" s="1502"/>
      <c r="BA277" s="1503"/>
      <c r="BB277" s="1503"/>
      <c r="BC277" s="1503"/>
      <c r="BD277" s="1503"/>
      <c r="BE277" s="1503"/>
      <c r="BF277" s="1503"/>
      <c r="BG277" s="1503"/>
      <c r="BH277" s="1503"/>
      <c r="BI277" s="1503"/>
      <c r="BJ277" s="1503"/>
      <c r="BK277" s="1503"/>
      <c r="BL277" s="1503"/>
      <c r="BM277" s="1503"/>
      <c r="BN277" s="1503"/>
      <c r="BO277" s="1503"/>
      <c r="BP277" s="1503"/>
      <c r="BQ277" s="1503"/>
      <c r="BR277" s="1503"/>
      <c r="BS277" s="1503"/>
      <c r="BT277" s="1503"/>
      <c r="BU277" s="309"/>
      <c r="BV277" s="309"/>
      <c r="BW277" s="309"/>
      <c r="BX277" s="309"/>
      <c r="BY277" s="309"/>
      <c r="BZ277" s="309"/>
      <c r="CA277" s="309"/>
      <c r="CB277" s="309"/>
      <c r="CC277" s="309"/>
    </row>
    <row r="278" s="309" customFormat="1" ht="36" hidden="1" customHeight="1" spans="1:81">
      <c r="A278" s="1647">
        <v>45384</v>
      </c>
      <c r="B278" s="1546" t="s">
        <v>264</v>
      </c>
      <c r="C278" s="1546" t="s">
        <v>149</v>
      </c>
      <c r="D278" s="1669">
        <v>4500125833</v>
      </c>
      <c r="E278" s="1649" t="s">
        <v>1382</v>
      </c>
      <c r="F278" s="1649" t="s">
        <v>1387</v>
      </c>
      <c r="G278" s="1487" t="s">
        <v>309</v>
      </c>
      <c r="H278" s="1488" t="s">
        <v>310</v>
      </c>
      <c r="I278" s="1506">
        <v>1464</v>
      </c>
      <c r="J278" s="1487">
        <v>0</v>
      </c>
      <c r="K278" s="1487">
        <v>12</v>
      </c>
      <c r="L278" s="1489">
        <f t="shared" si="175"/>
        <v>122</v>
      </c>
      <c r="M278" s="1490">
        <v>45492</v>
      </c>
      <c r="N278" s="1490">
        <v>45488</v>
      </c>
      <c r="O278" s="1325"/>
      <c r="P278" s="1325" t="s">
        <v>106</v>
      </c>
      <c r="Q278" s="1325"/>
      <c r="R278" s="1325" t="s">
        <v>783</v>
      </c>
      <c r="S278" s="1325" t="s">
        <v>136</v>
      </c>
      <c r="T278" s="1492" t="s">
        <v>1384</v>
      </c>
      <c r="U278" s="1493" t="s">
        <v>1388</v>
      </c>
      <c r="V278" s="1670" t="s">
        <v>271</v>
      </c>
      <c r="W278" s="1495">
        <v>3</v>
      </c>
      <c r="X278" s="1496">
        <f t="shared" si="184"/>
        <v>4392</v>
      </c>
      <c r="Y278" s="1489" t="s">
        <v>1386</v>
      </c>
      <c r="Z278" s="1532" t="s">
        <v>313</v>
      </c>
      <c r="AA278" s="1487" t="s">
        <v>108</v>
      </c>
      <c r="AB278" s="1497" t="s">
        <v>44</v>
      </c>
      <c r="AC278" s="1493">
        <f>1440+24</f>
        <v>1464</v>
      </c>
      <c r="AD278" s="1498">
        <f t="shared" si="176"/>
        <v>0</v>
      </c>
      <c r="AE278" s="1498" t="s">
        <v>157</v>
      </c>
      <c r="AF278" s="1498"/>
      <c r="AG278" s="1498"/>
      <c r="AH278" s="1498">
        <f>I278*2</f>
        <v>2928</v>
      </c>
      <c r="AI278" s="1498"/>
      <c r="AJ278" s="1499">
        <f>I278*2</f>
        <v>2928</v>
      </c>
      <c r="AK278" s="1489"/>
      <c r="AL278" s="1489"/>
      <c r="AM278" s="1489"/>
      <c r="AN278" s="1489"/>
      <c r="AO278" s="1489"/>
      <c r="AP278" s="1489"/>
      <c r="AQ278" s="1489"/>
      <c r="AR278" s="1489"/>
      <c r="AS278" s="1502">
        <f>I278*2</f>
        <v>2928</v>
      </c>
      <c r="AT278" s="1502"/>
      <c r="AU278" s="1502"/>
      <c r="AV278" s="1502"/>
      <c r="AW278" s="1502"/>
      <c r="AX278" s="1502"/>
      <c r="AY278" s="1502"/>
      <c r="AZ278" s="1502"/>
      <c r="BA278" s="1503"/>
      <c r="BB278" s="1503"/>
      <c r="BC278" s="1503"/>
      <c r="BD278" s="1503"/>
      <c r="BE278" s="1503"/>
      <c r="BF278" s="1503"/>
      <c r="BG278" s="1503"/>
      <c r="BH278" s="1503"/>
      <c r="BI278" s="1503"/>
      <c r="BJ278" s="1503"/>
      <c r="BK278" s="1503"/>
      <c r="BL278" s="1503"/>
      <c r="BM278" s="1503"/>
      <c r="BN278" s="1503"/>
      <c r="BO278" s="1503"/>
      <c r="BP278" s="1503"/>
      <c r="BQ278" s="1503"/>
      <c r="BR278" s="1503">
        <f>I278</f>
        <v>1464</v>
      </c>
      <c r="BS278" s="1503">
        <f>I278</f>
        <v>1464</v>
      </c>
      <c r="BT278" s="1503">
        <f>I278</f>
        <v>1464</v>
      </c>
      <c r="BV278" s="309" t="s">
        <v>1072</v>
      </c>
      <c r="BW278" s="309">
        <v>2967</v>
      </c>
      <c r="BX278" s="309" t="s">
        <v>157</v>
      </c>
    </row>
    <row r="279" s="309" customFormat="1" ht="36" hidden="1" customHeight="1" spans="1:81">
      <c r="A279" s="1556">
        <v>45446</v>
      </c>
      <c r="B279" s="1671" t="s">
        <v>558</v>
      </c>
      <c r="C279" s="1576" t="s">
        <v>149</v>
      </c>
      <c r="D279" s="1672">
        <v>4500135655</v>
      </c>
      <c r="E279" s="1673"/>
      <c r="F279" s="1674" t="s">
        <v>1389</v>
      </c>
      <c r="G279" s="1487" t="s">
        <v>561</v>
      </c>
      <c r="H279" s="1488" t="s">
        <v>79</v>
      </c>
      <c r="I279" s="1506">
        <v>2750</v>
      </c>
      <c r="J279" s="1487">
        <v>25</v>
      </c>
      <c r="K279" s="1487">
        <v>50</v>
      </c>
      <c r="L279" s="1489">
        <f t="shared" si="175"/>
        <v>55</v>
      </c>
      <c r="M279" s="1490">
        <v>45492</v>
      </c>
      <c r="N279" s="1490">
        <v>45488</v>
      </c>
      <c r="O279" s="1325"/>
      <c r="P279" s="1325" t="s">
        <v>106</v>
      </c>
      <c r="Q279" s="1325" t="s">
        <v>1390</v>
      </c>
      <c r="R279" s="1325">
        <v>45456</v>
      </c>
      <c r="S279" s="1325" t="s">
        <v>82</v>
      </c>
      <c r="T279" s="1492" t="s">
        <v>82</v>
      </c>
      <c r="U279" s="1493" t="s">
        <v>1391</v>
      </c>
      <c r="V279" s="1584" t="s">
        <v>164</v>
      </c>
      <c r="W279" s="1495">
        <v>0.9569</v>
      </c>
      <c r="X279" s="1496">
        <f t="shared" si="184"/>
        <v>2631.475</v>
      </c>
      <c r="Y279" s="1489" t="s">
        <v>1392</v>
      </c>
      <c r="Z279" s="1532" t="s">
        <v>561</v>
      </c>
      <c r="AA279" s="1487" t="s">
        <v>108</v>
      </c>
      <c r="AB279" s="1497" t="s">
        <v>44</v>
      </c>
      <c r="AC279" s="1493">
        <f>2700+50</f>
        <v>2750</v>
      </c>
      <c r="AD279" s="1498">
        <f t="shared" si="176"/>
        <v>0</v>
      </c>
      <c r="AE279" s="1498" t="s">
        <v>82</v>
      </c>
      <c r="AF279" s="1498"/>
      <c r="AG279" s="1498"/>
      <c r="AH279" s="1498">
        <f t="shared" ref="AH279:AH304" si="186">I279</f>
        <v>2750</v>
      </c>
      <c r="AI279" s="1498"/>
      <c r="AJ279" s="1499">
        <f t="shared" ref="AJ279:AJ303" si="187">I279</f>
        <v>2750</v>
      </c>
      <c r="AK279" s="1544"/>
      <c r="AL279" s="1544"/>
      <c r="AM279" s="1544"/>
      <c r="AN279" s="1544"/>
      <c r="AO279" s="1544"/>
      <c r="AP279" s="1500"/>
      <c r="AQ279" s="1489"/>
      <c r="AR279" s="1500"/>
      <c r="AS279" s="1489">
        <f t="shared" ref="AS279:AS286" si="188">I279</f>
        <v>2750</v>
      </c>
      <c r="AT279" s="1489"/>
      <c r="AU279" s="1502"/>
      <c r="AV279" s="1502"/>
      <c r="AW279" s="1502"/>
      <c r="AX279" s="1502"/>
      <c r="AY279" s="1502"/>
      <c r="AZ279" s="1502"/>
      <c r="BA279" s="1503"/>
      <c r="BB279" s="1503"/>
      <c r="BC279" s="1503"/>
      <c r="BD279" s="1503"/>
      <c r="BE279" s="1503"/>
      <c r="BF279" s="1503">
        <f>I279/25</f>
        <v>110</v>
      </c>
      <c r="BG279" s="1503"/>
      <c r="BH279" s="1503"/>
      <c r="BI279" s="1503"/>
      <c r="BJ279" s="1503"/>
      <c r="BK279" s="1503"/>
      <c r="BL279" s="1503"/>
      <c r="BM279" s="1503"/>
      <c r="BN279" s="1503"/>
      <c r="BO279" s="1503"/>
      <c r="BP279" s="1503"/>
      <c r="BQ279" s="1503"/>
      <c r="BR279" s="1503"/>
      <c r="BS279" s="1503"/>
      <c r="BT279" s="1503"/>
    </row>
    <row r="280" s="1422" customFormat="1" ht="36" hidden="1" customHeight="1" spans="1:81">
      <c r="A280" s="1675">
        <v>45454</v>
      </c>
      <c r="B280" s="1676" t="s">
        <v>223</v>
      </c>
      <c r="C280" s="1677" t="s">
        <v>224</v>
      </c>
      <c r="D280" s="1672">
        <v>4500136316</v>
      </c>
      <c r="E280" s="1678">
        <v>4400410424</v>
      </c>
      <c r="F280" s="1672" t="s">
        <v>1393</v>
      </c>
      <c r="G280" s="1658" t="s">
        <v>78</v>
      </c>
      <c r="H280" s="1659" t="s">
        <v>111</v>
      </c>
      <c r="I280" s="1660">
        <v>2000</v>
      </c>
      <c r="J280" s="1658">
        <v>0</v>
      </c>
      <c r="K280" s="1658">
        <v>50</v>
      </c>
      <c r="L280" s="1679">
        <f t="shared" si="175"/>
        <v>40</v>
      </c>
      <c r="M280" s="1680">
        <v>45492</v>
      </c>
      <c r="N280" s="1680">
        <v>45488</v>
      </c>
      <c r="O280" s="1681"/>
      <c r="P280" s="1325" t="s">
        <v>106</v>
      </c>
      <c r="Q280" s="1681" t="s">
        <v>1194</v>
      </c>
      <c r="R280" s="1681">
        <v>45461</v>
      </c>
      <c r="S280" s="1681" t="s">
        <v>82</v>
      </c>
      <c r="T280" s="1682" t="s">
        <v>1394</v>
      </c>
      <c r="U280" s="1552" t="s">
        <v>1395</v>
      </c>
      <c r="V280" s="1683" t="s">
        <v>230</v>
      </c>
      <c r="W280" s="1684">
        <v>0.9193</v>
      </c>
      <c r="X280" s="1685">
        <f t="shared" si="184"/>
        <v>1838.6</v>
      </c>
      <c r="Y280" s="1679" t="s">
        <v>1396</v>
      </c>
      <c r="Z280" s="1686" t="s">
        <v>156</v>
      </c>
      <c r="AA280" s="1658" t="s">
        <v>108</v>
      </c>
      <c r="AB280" s="1497" t="s">
        <v>44</v>
      </c>
      <c r="AC280" s="1552">
        <v>2000</v>
      </c>
      <c r="AD280" s="1498">
        <f t="shared" si="176"/>
        <v>0</v>
      </c>
      <c r="AE280" s="1606" t="s">
        <v>157</v>
      </c>
      <c r="AF280" s="1606"/>
      <c r="AG280" s="1606"/>
      <c r="AH280" s="1606">
        <f t="shared" si="186"/>
        <v>2000</v>
      </c>
      <c r="AI280" s="1606"/>
      <c r="AJ280" s="1687"/>
      <c r="AK280" s="1679">
        <f>I280</f>
        <v>2000</v>
      </c>
      <c r="AL280" s="1688"/>
      <c r="AM280" s="1688"/>
      <c r="AN280" s="1688"/>
      <c r="AO280" s="1688"/>
      <c r="AP280" s="1688"/>
      <c r="AQ280" s="1679"/>
      <c r="AR280" s="1688"/>
      <c r="AS280" s="1689">
        <f t="shared" si="188"/>
        <v>2000</v>
      </c>
      <c r="AT280" s="1689"/>
      <c r="AU280" s="1689"/>
      <c r="AV280" s="1689"/>
      <c r="AW280" s="1689"/>
      <c r="AX280" s="1689"/>
      <c r="AY280" s="1689"/>
      <c r="AZ280" s="1689"/>
      <c r="BA280" s="1690"/>
      <c r="BB280" s="1690"/>
      <c r="BC280" s="1690"/>
      <c r="BD280" s="1690"/>
      <c r="BE280" s="1690"/>
      <c r="BF280" s="1690"/>
      <c r="BG280" s="1690"/>
      <c r="BH280" s="1690">
        <f>I280/25</f>
        <v>80</v>
      </c>
      <c r="BI280" s="1690"/>
      <c r="BJ280" s="1690"/>
      <c r="BK280" s="1690"/>
      <c r="BL280" s="1690"/>
      <c r="BM280" s="1690"/>
      <c r="BN280" s="1690"/>
      <c r="BO280" s="1690"/>
      <c r="BP280" s="1690"/>
      <c r="BQ280" s="1690"/>
      <c r="BR280" s="1690"/>
      <c r="BS280" s="1690"/>
      <c r="BT280" s="1690"/>
    </row>
    <row r="281" s="309" customFormat="1" ht="36" hidden="1" customHeight="1" spans="1:81">
      <c r="A281" s="1607">
        <v>45441</v>
      </c>
      <c r="B281" s="1653" t="s">
        <v>1397</v>
      </c>
      <c r="C281" s="1654" t="s">
        <v>1398</v>
      </c>
      <c r="D281" s="1656">
        <v>4500134629</v>
      </c>
      <c r="E281" s="1539" t="s">
        <v>1399</v>
      </c>
      <c r="F281" s="1484" t="s">
        <v>1400</v>
      </c>
      <c r="G281" s="1487" t="s">
        <v>78</v>
      </c>
      <c r="H281" s="1488" t="s">
        <v>111</v>
      </c>
      <c r="I281" s="1506">
        <v>600</v>
      </c>
      <c r="J281" s="1487">
        <v>0</v>
      </c>
      <c r="K281" s="1487">
        <v>50</v>
      </c>
      <c r="L281" s="1489">
        <f t="shared" si="175"/>
        <v>12</v>
      </c>
      <c r="M281" s="1490">
        <v>45481</v>
      </c>
      <c r="N281" s="1490">
        <v>45489</v>
      </c>
      <c r="O281" s="1325"/>
      <c r="P281" s="1325" t="s">
        <v>106</v>
      </c>
      <c r="Q281" s="1325" t="s">
        <v>1284</v>
      </c>
      <c r="R281" s="1325">
        <v>45462</v>
      </c>
      <c r="S281" s="1325" t="s">
        <v>82</v>
      </c>
      <c r="T281" s="1492" t="s">
        <v>82</v>
      </c>
      <c r="U281" s="1493" t="s">
        <v>1401</v>
      </c>
      <c r="V281" s="1584" t="s">
        <v>388</v>
      </c>
      <c r="W281" s="1495">
        <v>0.9376</v>
      </c>
      <c r="X281" s="1496">
        <f t="shared" si="184"/>
        <v>562.56</v>
      </c>
      <c r="Y281" s="1489" t="s">
        <v>1402</v>
      </c>
      <c r="Z281" s="1532" t="s">
        <v>78</v>
      </c>
      <c r="AA281" s="1487" t="s">
        <v>108</v>
      </c>
      <c r="AB281" s="1497" t="s">
        <v>44</v>
      </c>
      <c r="AC281" s="1493">
        <v>600</v>
      </c>
      <c r="AD281" s="1498">
        <f t="shared" si="176"/>
        <v>0</v>
      </c>
      <c r="AE281" s="1498" t="s">
        <v>82</v>
      </c>
      <c r="AF281" s="1498"/>
      <c r="AG281" s="1498"/>
      <c r="AH281" s="1498">
        <f t="shared" si="186"/>
        <v>600</v>
      </c>
      <c r="AI281" s="1498"/>
      <c r="AJ281" s="1499">
        <f t="shared" si="187"/>
        <v>600</v>
      </c>
      <c r="AK281" s="1489"/>
      <c r="AL281" s="1500"/>
      <c r="AM281" s="1500"/>
      <c r="AN281" s="1500"/>
      <c r="AO281" s="1500"/>
      <c r="AP281" s="1501"/>
      <c r="AQ281" s="1501"/>
      <c r="AR281" s="1501"/>
      <c r="AS281" s="1502">
        <f t="shared" si="188"/>
        <v>600</v>
      </c>
      <c r="AT281" s="1502"/>
      <c r="AU281" s="1502"/>
      <c r="AV281" s="1502"/>
      <c r="AW281" s="1502"/>
      <c r="AX281" s="1502"/>
      <c r="AY281" s="1502"/>
      <c r="AZ281" s="1502"/>
      <c r="BA281" s="1503"/>
      <c r="BB281" s="1503"/>
      <c r="BC281" s="1503"/>
      <c r="BD281" s="1503"/>
      <c r="BE281" s="1503"/>
      <c r="BF281" s="1503">
        <f>I281/25</f>
        <v>24</v>
      </c>
      <c r="BG281" s="1503"/>
      <c r="BH281" s="1503"/>
      <c r="BI281" s="1503"/>
      <c r="BJ281" s="1503"/>
      <c r="BK281" s="1503"/>
      <c r="BL281" s="1503"/>
      <c r="BM281" s="1503"/>
      <c r="BN281" s="1503"/>
      <c r="BO281" s="1503"/>
      <c r="BP281" s="1503"/>
      <c r="BQ281" s="1503"/>
      <c r="BR281" s="1503"/>
      <c r="BS281" s="1503"/>
      <c r="BT281" s="1503"/>
      <c r="BU281" s="1597"/>
    </row>
    <row r="282" s="309" customFormat="1" ht="36" hidden="1" customHeight="1" spans="1:81">
      <c r="A282" s="1607">
        <v>45441</v>
      </c>
      <c r="B282" s="1653" t="s">
        <v>1397</v>
      </c>
      <c r="C282" s="1654" t="s">
        <v>1398</v>
      </c>
      <c r="D282" s="1656">
        <v>4500134404</v>
      </c>
      <c r="E282" s="1539" t="s">
        <v>1403</v>
      </c>
      <c r="F282" s="1484" t="s">
        <v>1404</v>
      </c>
      <c r="G282" s="1487" t="s">
        <v>89</v>
      </c>
      <c r="H282" s="1488" t="s">
        <v>79</v>
      </c>
      <c r="I282" s="1506">
        <v>504</v>
      </c>
      <c r="J282" s="1487">
        <v>0</v>
      </c>
      <c r="K282" s="1487">
        <v>24</v>
      </c>
      <c r="L282" s="1489">
        <f t="shared" si="175"/>
        <v>21</v>
      </c>
      <c r="M282" s="1490">
        <v>45481</v>
      </c>
      <c r="N282" s="1490">
        <v>45489</v>
      </c>
      <c r="O282" s="1325"/>
      <c r="P282" s="1325" t="s">
        <v>803</v>
      </c>
      <c r="Q282" s="1325" t="s">
        <v>1277</v>
      </c>
      <c r="R282" s="1325">
        <v>45462</v>
      </c>
      <c r="S282" s="1325" t="s">
        <v>82</v>
      </c>
      <c r="T282" s="1492" t="s">
        <v>82</v>
      </c>
      <c r="U282" s="1493" t="s">
        <v>1405</v>
      </c>
      <c r="V282" s="1494" t="s">
        <v>388</v>
      </c>
      <c r="W282" s="1495">
        <v>0.8484</v>
      </c>
      <c r="X282" s="1496">
        <f t="shared" si="184"/>
        <v>427.5936</v>
      </c>
      <c r="Y282" s="1489" t="s">
        <v>1406</v>
      </c>
      <c r="Z282" s="1532" t="s">
        <v>89</v>
      </c>
      <c r="AA282" s="1487" t="s">
        <v>108</v>
      </c>
      <c r="AB282" s="1497" t="s">
        <v>44</v>
      </c>
      <c r="AC282" s="1493">
        <v>504</v>
      </c>
      <c r="AD282" s="1498">
        <f t="shared" si="176"/>
        <v>0</v>
      </c>
      <c r="AE282" s="1498" t="s">
        <v>82</v>
      </c>
      <c r="AF282" s="1498"/>
      <c r="AG282" s="1498"/>
      <c r="AH282" s="1498">
        <f t="shared" si="186"/>
        <v>504</v>
      </c>
      <c r="AI282" s="1498"/>
      <c r="AJ282" s="1499">
        <f t="shared" si="187"/>
        <v>504</v>
      </c>
      <c r="AK282" s="1489"/>
      <c r="AL282" s="1500"/>
      <c r="AM282" s="1500"/>
      <c r="AN282" s="1500"/>
      <c r="AO282" s="1500"/>
      <c r="AP282" s="1501"/>
      <c r="AQ282" s="1501"/>
      <c r="AR282" s="1501"/>
      <c r="AS282" s="1502">
        <f t="shared" si="188"/>
        <v>504</v>
      </c>
      <c r="AT282" s="1502"/>
      <c r="AU282" s="1502"/>
      <c r="AV282" s="1502"/>
      <c r="AW282" s="1502"/>
      <c r="AX282" s="1502"/>
      <c r="AY282" s="1502"/>
      <c r="AZ282" s="1502"/>
      <c r="BA282" s="1503"/>
      <c r="BB282" s="1503"/>
      <c r="BC282" s="1503"/>
      <c r="BD282" s="1503"/>
      <c r="BE282" s="1503"/>
      <c r="BF282" s="1503"/>
      <c r="BG282" s="1503"/>
      <c r="BH282" s="1503"/>
      <c r="BI282" s="1503"/>
      <c r="BJ282" s="1503"/>
      <c r="BK282" s="1503"/>
      <c r="BL282" s="1503"/>
      <c r="BM282" s="1503"/>
      <c r="BN282" s="1503"/>
      <c r="BO282" s="1503"/>
      <c r="BP282" s="1503"/>
      <c r="BQ282" s="1503"/>
      <c r="BR282" s="1503"/>
      <c r="BS282" s="1503"/>
      <c r="BT282" s="1503"/>
      <c r="BU282" s="1597"/>
    </row>
    <row r="283" s="309" customFormat="1" ht="36" hidden="1" customHeight="1" spans="1:81">
      <c r="A283" s="1607">
        <v>45441</v>
      </c>
      <c r="B283" s="1653" t="s">
        <v>1397</v>
      </c>
      <c r="C283" s="1654" t="s">
        <v>1398</v>
      </c>
      <c r="D283" s="1656">
        <v>4500135179</v>
      </c>
      <c r="E283" s="1539" t="s">
        <v>1407</v>
      </c>
      <c r="F283" s="1484" t="s">
        <v>1408</v>
      </c>
      <c r="G283" s="1487" t="s">
        <v>109</v>
      </c>
      <c r="H283" s="1488" t="s">
        <v>79</v>
      </c>
      <c r="I283" s="1506">
        <v>780</v>
      </c>
      <c r="J283" s="1487">
        <v>0</v>
      </c>
      <c r="K283" s="1487">
        <v>52</v>
      </c>
      <c r="L283" s="1489">
        <f t="shared" si="175"/>
        <v>15</v>
      </c>
      <c r="M283" s="1490">
        <v>45481</v>
      </c>
      <c r="N283" s="1490">
        <v>45489</v>
      </c>
      <c r="O283" s="1325"/>
      <c r="P283" s="1325" t="s">
        <v>106</v>
      </c>
      <c r="Q283" s="1325" t="s">
        <v>1277</v>
      </c>
      <c r="R283" s="1325">
        <v>45462</v>
      </c>
      <c r="S283" s="1325" t="s">
        <v>82</v>
      </c>
      <c r="T283" s="1492" t="s">
        <v>82</v>
      </c>
      <c r="U283" s="1493" t="s">
        <v>1409</v>
      </c>
      <c r="V283" s="1494" t="s">
        <v>388</v>
      </c>
      <c r="W283" s="1495">
        <v>0.8944</v>
      </c>
      <c r="X283" s="1496">
        <f t="shared" si="184"/>
        <v>697.632</v>
      </c>
      <c r="Y283" s="1489" t="s">
        <v>1410</v>
      </c>
      <c r="Z283" s="1532" t="s">
        <v>109</v>
      </c>
      <c r="AA283" s="1487" t="s">
        <v>108</v>
      </c>
      <c r="AB283" s="1497" t="s">
        <v>44</v>
      </c>
      <c r="AC283" s="1493">
        <v>780</v>
      </c>
      <c r="AD283" s="1498">
        <f t="shared" si="176"/>
        <v>0</v>
      </c>
      <c r="AE283" s="1498" t="s">
        <v>82</v>
      </c>
      <c r="AF283" s="1498"/>
      <c r="AG283" s="1498"/>
      <c r="AH283" s="1498">
        <f t="shared" si="186"/>
        <v>780</v>
      </c>
      <c r="AI283" s="1498"/>
      <c r="AJ283" s="1499">
        <f t="shared" si="187"/>
        <v>780</v>
      </c>
      <c r="AK283" s="1489"/>
      <c r="AL283" s="1500"/>
      <c r="AM283" s="1500"/>
      <c r="AN283" s="1500"/>
      <c r="AO283" s="1500"/>
      <c r="AP283" s="1501"/>
      <c r="AQ283" s="1501"/>
      <c r="AR283" s="1501"/>
      <c r="AS283" s="1502">
        <f t="shared" si="188"/>
        <v>780</v>
      </c>
      <c r="AT283" s="1502"/>
      <c r="AU283" s="1502"/>
      <c r="AV283" s="1502"/>
      <c r="AW283" s="1502"/>
      <c r="AX283" s="1502"/>
      <c r="AY283" s="1502"/>
      <c r="AZ283" s="1502"/>
      <c r="BA283" s="1503"/>
      <c r="BB283" s="1503"/>
      <c r="BC283" s="1503">
        <f t="shared" ref="BC283:BC286" si="189">I283/13</f>
        <v>60</v>
      </c>
      <c r="BD283" s="1503"/>
      <c r="BE283" s="1503"/>
      <c r="BF283" s="1503"/>
      <c r="BG283" s="1503"/>
      <c r="BH283" s="1503"/>
      <c r="BI283" s="1503"/>
      <c r="BJ283" s="1503"/>
      <c r="BK283" s="1503"/>
      <c r="BL283" s="1503"/>
      <c r="BM283" s="1503"/>
      <c r="BN283" s="1503"/>
      <c r="BO283" s="1503"/>
      <c r="BP283" s="1503"/>
      <c r="BQ283" s="1503"/>
      <c r="BR283" s="1503"/>
      <c r="BS283" s="1503"/>
      <c r="BT283" s="1503"/>
      <c r="BU283" s="1597"/>
    </row>
    <row r="284" s="309" customFormat="1" ht="36" hidden="1" customHeight="1" spans="1:81">
      <c r="A284" s="1607">
        <v>45441</v>
      </c>
      <c r="B284" s="1653" t="s">
        <v>1397</v>
      </c>
      <c r="C284" s="1654" t="s">
        <v>1398</v>
      </c>
      <c r="D284" s="1656">
        <v>4500134486</v>
      </c>
      <c r="E284" s="1539" t="s">
        <v>1411</v>
      </c>
      <c r="F284" s="1484" t="s">
        <v>1412</v>
      </c>
      <c r="G284" s="1487" t="s">
        <v>109</v>
      </c>
      <c r="H284" s="1488" t="s">
        <v>79</v>
      </c>
      <c r="I284" s="1506">
        <v>156</v>
      </c>
      <c r="J284" s="1487">
        <v>0</v>
      </c>
      <c r="K284" s="1487">
        <v>52</v>
      </c>
      <c r="L284" s="1489">
        <f t="shared" si="175"/>
        <v>3</v>
      </c>
      <c r="M284" s="1490">
        <v>45481</v>
      </c>
      <c r="N284" s="1490">
        <v>45489</v>
      </c>
      <c r="O284" s="1325"/>
      <c r="P284" s="1325" t="s">
        <v>106</v>
      </c>
      <c r="Q284" s="1325" t="s">
        <v>1317</v>
      </c>
      <c r="R284" s="1325">
        <v>45462</v>
      </c>
      <c r="S284" s="1325" t="s">
        <v>82</v>
      </c>
      <c r="T284" s="1492" t="s">
        <v>1413</v>
      </c>
      <c r="U284" s="1540" t="s">
        <v>1414</v>
      </c>
      <c r="V284" s="1494" t="s">
        <v>388</v>
      </c>
      <c r="W284" s="1495">
        <v>0.8944</v>
      </c>
      <c r="X284" s="1496">
        <f t="shared" si="184"/>
        <v>139.5264</v>
      </c>
      <c r="Y284" s="1489" t="s">
        <v>1415</v>
      </c>
      <c r="Z284" s="1532" t="s">
        <v>109</v>
      </c>
      <c r="AA284" s="1487" t="s">
        <v>108</v>
      </c>
      <c r="AB284" s="1497" t="s">
        <v>44</v>
      </c>
      <c r="AC284" s="1493">
        <v>156</v>
      </c>
      <c r="AD284" s="1498">
        <f t="shared" si="176"/>
        <v>0</v>
      </c>
      <c r="AE284" s="1498" t="s">
        <v>141</v>
      </c>
      <c r="AF284" s="1498"/>
      <c r="AG284" s="1498"/>
      <c r="AH284" s="1498">
        <f t="shared" si="186"/>
        <v>156</v>
      </c>
      <c r="AI284" s="1498"/>
      <c r="AJ284" s="1499">
        <f t="shared" si="187"/>
        <v>156</v>
      </c>
      <c r="AK284" s="1489"/>
      <c r="AL284" s="1500"/>
      <c r="AM284" s="1500"/>
      <c r="AN284" s="1500"/>
      <c r="AO284" s="1500"/>
      <c r="AP284" s="1501"/>
      <c r="AQ284" s="1501"/>
      <c r="AR284" s="1501"/>
      <c r="AS284" s="1502">
        <f t="shared" si="188"/>
        <v>156</v>
      </c>
      <c r="AT284" s="1502"/>
      <c r="AU284" s="1502"/>
      <c r="AV284" s="1502"/>
      <c r="AW284" s="1502"/>
      <c r="AX284" s="1502"/>
      <c r="AY284" s="1502"/>
      <c r="AZ284" s="1502"/>
      <c r="BA284" s="1503"/>
      <c r="BB284" s="1503"/>
      <c r="BC284" s="1503">
        <f t="shared" si="189"/>
        <v>12</v>
      </c>
      <c r="BD284" s="1503"/>
      <c r="BE284" s="1503"/>
      <c r="BF284" s="1503"/>
      <c r="BG284" s="1503"/>
      <c r="BH284" s="1503"/>
      <c r="BI284" s="1503"/>
      <c r="BJ284" s="1503"/>
      <c r="BK284" s="1503"/>
      <c r="BL284" s="1503"/>
      <c r="BM284" s="1503"/>
      <c r="BN284" s="1503"/>
      <c r="BO284" s="1503"/>
      <c r="BP284" s="1503"/>
      <c r="BQ284" s="1503"/>
      <c r="BR284" s="1503"/>
      <c r="BS284" s="1503"/>
      <c r="BT284" s="1503"/>
      <c r="BU284" s="1597"/>
    </row>
    <row r="285" s="309" customFormat="1" ht="36" hidden="1" customHeight="1" spans="1:81">
      <c r="A285" s="1607">
        <v>45441</v>
      </c>
      <c r="B285" s="1653" t="s">
        <v>1397</v>
      </c>
      <c r="C285" s="1654" t="s">
        <v>1398</v>
      </c>
      <c r="D285" s="1656">
        <v>4500134559</v>
      </c>
      <c r="E285" s="1539" t="s">
        <v>1416</v>
      </c>
      <c r="F285" s="1484" t="s">
        <v>1417</v>
      </c>
      <c r="G285" s="1487" t="s">
        <v>109</v>
      </c>
      <c r="H285" s="1488" t="s">
        <v>79</v>
      </c>
      <c r="I285" s="1561">
        <v>416</v>
      </c>
      <c r="J285" s="1487">
        <v>0</v>
      </c>
      <c r="K285" s="1487">
        <v>52</v>
      </c>
      <c r="L285" s="1489">
        <f t="shared" si="175"/>
        <v>8</v>
      </c>
      <c r="M285" s="1490">
        <v>45481</v>
      </c>
      <c r="N285" s="1490">
        <v>45489</v>
      </c>
      <c r="O285" s="1325"/>
      <c r="P285" s="1325" t="s">
        <v>106</v>
      </c>
      <c r="Q285" s="1325" t="s">
        <v>1308</v>
      </c>
      <c r="R285" s="1325">
        <v>45462</v>
      </c>
      <c r="S285" s="1325" t="s">
        <v>82</v>
      </c>
      <c r="T285" s="1492" t="s">
        <v>82</v>
      </c>
      <c r="U285" s="1493" t="s">
        <v>1418</v>
      </c>
      <c r="V285" s="1494" t="s">
        <v>388</v>
      </c>
      <c r="W285" s="1495">
        <v>0.8944</v>
      </c>
      <c r="X285" s="1496">
        <f t="shared" si="184"/>
        <v>372.0704</v>
      </c>
      <c r="Y285" s="1489" t="s">
        <v>1419</v>
      </c>
      <c r="Z285" s="1532" t="s">
        <v>109</v>
      </c>
      <c r="AA285" s="1487" t="s">
        <v>108</v>
      </c>
      <c r="AB285" s="1497" t="s">
        <v>44</v>
      </c>
      <c r="AC285" s="1493">
        <v>832</v>
      </c>
      <c r="AD285" s="1498">
        <f t="shared" si="176"/>
        <v>416</v>
      </c>
      <c r="AE285" s="1498" t="s">
        <v>82</v>
      </c>
      <c r="AF285" s="1498"/>
      <c r="AG285" s="1498"/>
      <c r="AH285" s="1498">
        <f t="shared" si="186"/>
        <v>416</v>
      </c>
      <c r="AI285" s="1498"/>
      <c r="AJ285" s="1499">
        <f t="shared" si="187"/>
        <v>416</v>
      </c>
      <c r="AK285" s="1489"/>
      <c r="AL285" s="1500"/>
      <c r="AM285" s="1500"/>
      <c r="AN285" s="1500"/>
      <c r="AO285" s="1500"/>
      <c r="AP285" s="1501"/>
      <c r="AQ285" s="1501"/>
      <c r="AR285" s="1501"/>
      <c r="AS285" s="1502">
        <f t="shared" si="188"/>
        <v>416</v>
      </c>
      <c r="AT285" s="1502"/>
      <c r="AU285" s="1502"/>
      <c r="AV285" s="1502"/>
      <c r="AW285" s="1502"/>
      <c r="AX285" s="1502"/>
      <c r="AY285" s="1502"/>
      <c r="AZ285" s="1502"/>
      <c r="BA285" s="1503"/>
      <c r="BB285" s="1503"/>
      <c r="BC285" s="1503">
        <f t="shared" si="189"/>
        <v>32</v>
      </c>
      <c r="BD285" s="1503"/>
      <c r="BE285" s="1503"/>
      <c r="BF285" s="1503"/>
      <c r="BG285" s="1503"/>
      <c r="BH285" s="1503"/>
      <c r="BI285" s="1503"/>
      <c r="BJ285" s="1503"/>
      <c r="BK285" s="1503"/>
      <c r="BL285" s="1503"/>
      <c r="BM285" s="1503"/>
      <c r="BN285" s="1503"/>
      <c r="BO285" s="1503"/>
      <c r="BP285" s="1503"/>
      <c r="BQ285" s="1503"/>
      <c r="BR285" s="1503"/>
      <c r="BS285" s="1503"/>
      <c r="BT285" s="1503"/>
      <c r="BU285" s="1597"/>
    </row>
    <row r="286" s="309" customFormat="1" ht="36" hidden="1" customHeight="1" spans="1:81">
      <c r="A286" s="1556">
        <v>45499</v>
      </c>
      <c r="B286" s="1671" t="s">
        <v>1397</v>
      </c>
      <c r="C286" s="1558" t="s">
        <v>1398</v>
      </c>
      <c r="D286" s="1674">
        <v>4500141346</v>
      </c>
      <c r="E286" s="1671" t="s">
        <v>1420</v>
      </c>
      <c r="F286" s="1674" t="s">
        <v>1421</v>
      </c>
      <c r="G286" s="1487" t="s">
        <v>109</v>
      </c>
      <c r="H286" s="1488" t="s">
        <v>79</v>
      </c>
      <c r="I286" s="1506">
        <v>416</v>
      </c>
      <c r="J286" s="1487">
        <v>0</v>
      </c>
      <c r="K286" s="1487">
        <v>52</v>
      </c>
      <c r="L286" s="1489">
        <f t="shared" si="175"/>
        <v>8</v>
      </c>
      <c r="M286" s="1490">
        <v>45495</v>
      </c>
      <c r="N286" s="1490">
        <v>45491</v>
      </c>
      <c r="O286" s="1325"/>
      <c r="P286" s="1325" t="s">
        <v>803</v>
      </c>
      <c r="Q286" s="1325" t="s">
        <v>1422</v>
      </c>
      <c r="R286" s="1536" t="s">
        <v>1423</v>
      </c>
      <c r="S286" s="1536" t="s">
        <v>82</v>
      </c>
      <c r="T286" s="1691" t="s">
        <v>82</v>
      </c>
      <c r="U286" s="1540" t="s">
        <v>1418</v>
      </c>
      <c r="V286" s="1670" t="s">
        <v>388</v>
      </c>
      <c r="W286" s="1692">
        <v>0.9094</v>
      </c>
      <c r="X286" s="1693">
        <f t="shared" si="184"/>
        <v>378.3104</v>
      </c>
      <c r="Y286" s="1694" t="s">
        <v>1424</v>
      </c>
      <c r="Z286" s="1651" t="s">
        <v>109</v>
      </c>
      <c r="AA286" s="1634" t="s">
        <v>108</v>
      </c>
      <c r="AB286" s="1497" t="s">
        <v>44</v>
      </c>
      <c r="AC286" s="1493"/>
      <c r="AD286" s="1498"/>
      <c r="AE286" s="1498"/>
      <c r="AF286" s="1498"/>
      <c r="AG286" s="1498"/>
      <c r="AH286" s="1498">
        <f t="shared" si="186"/>
        <v>416</v>
      </c>
      <c r="AI286" s="1498"/>
      <c r="AJ286" s="1499">
        <f t="shared" si="187"/>
        <v>416</v>
      </c>
      <c r="AK286" s="1489"/>
      <c r="AL286" s="1489"/>
      <c r="AM286" s="1489"/>
      <c r="AN286" s="1489"/>
      <c r="AO286" s="1489"/>
      <c r="AP286" s="1500"/>
      <c r="AQ286" s="1489"/>
      <c r="AR286" s="1500"/>
      <c r="AS286" s="1502">
        <f t="shared" si="188"/>
        <v>416</v>
      </c>
      <c r="AT286" s="1502"/>
      <c r="AU286" s="1502"/>
      <c r="AV286" s="1502"/>
      <c r="AW286" s="1502"/>
      <c r="AX286" s="1502"/>
      <c r="AY286" s="1502"/>
      <c r="AZ286" s="1502"/>
      <c r="BA286" s="1503"/>
      <c r="BB286" s="1503"/>
      <c r="BC286" s="1503">
        <f t="shared" si="189"/>
        <v>32</v>
      </c>
      <c r="BD286" s="1503"/>
      <c r="BE286" s="1503"/>
      <c r="BF286" s="1503"/>
      <c r="BG286" s="1503"/>
      <c r="BH286" s="1503"/>
      <c r="BI286" s="1503"/>
      <c r="BJ286" s="1503"/>
      <c r="BK286" s="1503"/>
      <c r="BL286" s="1503"/>
      <c r="BM286" s="1503"/>
      <c r="BN286" s="1503"/>
      <c r="BO286" s="1503"/>
      <c r="BP286" s="1503"/>
      <c r="BQ286" s="1503"/>
      <c r="BR286" s="1503"/>
      <c r="BS286" s="1503"/>
      <c r="BT286" s="1503"/>
    </row>
    <row r="287" s="309" customFormat="1" ht="36" hidden="1" customHeight="1" spans="1:81">
      <c r="A287" s="1556">
        <v>45440</v>
      </c>
      <c r="B287" s="1557" t="s">
        <v>343</v>
      </c>
      <c r="C287" s="1576" t="s">
        <v>251</v>
      </c>
      <c r="D287" s="1484">
        <v>4500135059</v>
      </c>
      <c r="E287" s="1539" t="s">
        <v>1425</v>
      </c>
      <c r="F287" s="1484" t="s">
        <v>1426</v>
      </c>
      <c r="G287" s="1487" t="s">
        <v>346</v>
      </c>
      <c r="H287" s="1488" t="s">
        <v>79</v>
      </c>
      <c r="I287" s="1506">
        <v>2304</v>
      </c>
      <c r="J287" s="1487">
        <v>0</v>
      </c>
      <c r="K287" s="1487">
        <v>1152</v>
      </c>
      <c r="L287" s="1489">
        <f t="shared" si="175"/>
        <v>2</v>
      </c>
      <c r="M287" s="1490">
        <v>45488</v>
      </c>
      <c r="N287" s="1542">
        <v>45489</v>
      </c>
      <c r="O287" s="1536" t="s">
        <v>1427</v>
      </c>
      <c r="P287" s="1325" t="s">
        <v>106</v>
      </c>
      <c r="Q287" s="1325" t="s">
        <v>1194</v>
      </c>
      <c r="R287" s="1325" t="s">
        <v>651</v>
      </c>
      <c r="S287" s="1325" t="s">
        <v>136</v>
      </c>
      <c r="T287" s="1492" t="s">
        <v>1154</v>
      </c>
      <c r="U287" s="1493" t="s">
        <v>1130</v>
      </c>
      <c r="V287" s="1605" t="s">
        <v>1131</v>
      </c>
      <c r="W287" s="1495">
        <v>1045.0451</v>
      </c>
      <c r="X287" s="1496">
        <f t="shared" ref="X287:X296" si="190">W287*L287</f>
        <v>2090.0902</v>
      </c>
      <c r="Y287" s="1489" t="s">
        <v>1428</v>
      </c>
      <c r="Z287" s="1532" t="s">
        <v>346</v>
      </c>
      <c r="AA287" s="1487" t="s">
        <v>108</v>
      </c>
      <c r="AB287" s="1497" t="s">
        <v>44</v>
      </c>
      <c r="AC287" s="1493">
        <v>2304</v>
      </c>
      <c r="AD287" s="1498">
        <f t="shared" ref="AD287:AD350" si="191">AC287-I287</f>
        <v>0</v>
      </c>
      <c r="AE287" s="1498" t="s">
        <v>157</v>
      </c>
      <c r="AF287" s="1498"/>
      <c r="AG287" s="1498"/>
      <c r="AH287" s="1498">
        <f t="shared" si="186"/>
        <v>2304</v>
      </c>
      <c r="AI287" s="1498"/>
      <c r="AJ287" s="1499">
        <f t="shared" si="187"/>
        <v>2304</v>
      </c>
      <c r="AK287" s="1489"/>
      <c r="AL287" s="1500"/>
      <c r="AM287" s="1500"/>
      <c r="AN287" s="1500"/>
      <c r="AO287" s="1500"/>
      <c r="AP287" s="1500"/>
      <c r="AQ287" s="1500"/>
      <c r="AR287" s="1500"/>
      <c r="AS287" s="1502"/>
      <c r="AT287" s="1502"/>
      <c r="AU287" s="1502"/>
      <c r="AV287" s="1502">
        <f t="shared" ref="AV287:AV296" si="192">I287</f>
        <v>2304</v>
      </c>
      <c r="AW287" s="1502"/>
      <c r="AX287" s="1502"/>
      <c r="AY287" s="1502">
        <f t="shared" ref="AY287:AY296" si="193">I287/12</f>
        <v>192</v>
      </c>
      <c r="AZ287" s="1502"/>
      <c r="BA287" s="1503"/>
      <c r="BB287" s="1503"/>
      <c r="BC287" s="1503"/>
      <c r="BD287" s="1503"/>
      <c r="BE287" s="1503"/>
      <c r="BF287" s="1503"/>
      <c r="BG287" s="1503"/>
      <c r="BH287" s="1503"/>
      <c r="BI287" s="1503"/>
      <c r="BJ287" s="1503"/>
      <c r="BK287" s="1503"/>
      <c r="BL287" s="1503"/>
      <c r="BM287" s="1503"/>
      <c r="BN287" s="1503"/>
      <c r="BO287" s="1503"/>
      <c r="BP287" s="1503"/>
      <c r="BQ287" s="1503"/>
      <c r="BR287" s="1503"/>
      <c r="BS287" s="1503"/>
      <c r="BT287" s="1503"/>
      <c r="BU287" s="1597" t="s">
        <v>1156</v>
      </c>
      <c r="BW287" s="309">
        <v>0</v>
      </c>
    </row>
    <row r="288" s="309" customFormat="1" ht="36" hidden="1" customHeight="1" spans="1:81">
      <c r="A288" s="1556">
        <v>45440</v>
      </c>
      <c r="B288" s="1557" t="s">
        <v>343</v>
      </c>
      <c r="C288" s="1576" t="s">
        <v>251</v>
      </c>
      <c r="D288" s="1484">
        <v>4500135059</v>
      </c>
      <c r="E288" s="1539" t="s">
        <v>1429</v>
      </c>
      <c r="F288" s="1484" t="s">
        <v>1430</v>
      </c>
      <c r="G288" s="1487" t="s">
        <v>346</v>
      </c>
      <c r="H288" s="1488" t="s">
        <v>79</v>
      </c>
      <c r="I288" s="1506">
        <v>2304</v>
      </c>
      <c r="J288" s="1487">
        <v>0</v>
      </c>
      <c r="K288" s="1487">
        <v>1152</v>
      </c>
      <c r="L288" s="1489">
        <f t="shared" si="175"/>
        <v>2</v>
      </c>
      <c r="M288" s="1490">
        <v>45488</v>
      </c>
      <c r="N288" s="1542">
        <v>45489</v>
      </c>
      <c r="O288" s="1536" t="s">
        <v>1427</v>
      </c>
      <c r="P288" s="1325" t="s">
        <v>106</v>
      </c>
      <c r="Q288" s="1325"/>
      <c r="R288" s="1325" t="s">
        <v>651</v>
      </c>
      <c r="S288" s="1325" t="s">
        <v>136</v>
      </c>
      <c r="T288" s="1492" t="s">
        <v>1154</v>
      </c>
      <c r="U288" s="1493" t="s">
        <v>1130</v>
      </c>
      <c r="V288" s="1605" t="s">
        <v>1131</v>
      </c>
      <c r="W288" s="1495">
        <v>1045.0451</v>
      </c>
      <c r="X288" s="1496">
        <f t="shared" si="190"/>
        <v>2090.0902</v>
      </c>
      <c r="Y288" s="1489" t="s">
        <v>1431</v>
      </c>
      <c r="Z288" s="1532" t="s">
        <v>346</v>
      </c>
      <c r="AA288" s="1487" t="s">
        <v>108</v>
      </c>
      <c r="AB288" s="1497" t="s">
        <v>44</v>
      </c>
      <c r="AC288" s="1493">
        <v>2304</v>
      </c>
      <c r="AD288" s="1498">
        <f t="shared" si="191"/>
        <v>0</v>
      </c>
      <c r="AE288" s="1498" t="s">
        <v>157</v>
      </c>
      <c r="AF288" s="1498"/>
      <c r="AG288" s="1498"/>
      <c r="AH288" s="1498">
        <f t="shared" si="186"/>
        <v>2304</v>
      </c>
      <c r="AI288" s="1498"/>
      <c r="AJ288" s="1499">
        <f t="shared" si="187"/>
        <v>2304</v>
      </c>
      <c r="AK288" s="1489"/>
      <c r="AL288" s="1500"/>
      <c r="AM288" s="1500"/>
      <c r="AN288" s="1500"/>
      <c r="AO288" s="1500"/>
      <c r="AP288" s="1500"/>
      <c r="AQ288" s="1500"/>
      <c r="AR288" s="1500"/>
      <c r="AS288" s="1502"/>
      <c r="AT288" s="1502"/>
      <c r="AU288" s="1502"/>
      <c r="AV288" s="1502">
        <f t="shared" si="192"/>
        <v>2304</v>
      </c>
      <c r="AW288" s="1502"/>
      <c r="AX288" s="1502"/>
      <c r="AY288" s="1502">
        <f t="shared" si="193"/>
        <v>192</v>
      </c>
      <c r="AZ288" s="1502"/>
      <c r="BA288" s="1503"/>
      <c r="BB288" s="1503"/>
      <c r="BC288" s="1503"/>
      <c r="BD288" s="1503"/>
      <c r="BE288" s="1503"/>
      <c r="BF288" s="1503"/>
      <c r="BG288" s="1503"/>
      <c r="BH288" s="1503"/>
      <c r="BI288" s="1503"/>
      <c r="BJ288" s="1503"/>
      <c r="BK288" s="1503"/>
      <c r="BL288" s="1503"/>
      <c r="BM288" s="1503"/>
      <c r="BN288" s="1503"/>
      <c r="BO288" s="1503"/>
      <c r="BP288" s="1503"/>
      <c r="BQ288" s="1503"/>
      <c r="BR288" s="1503"/>
      <c r="BS288" s="1503"/>
      <c r="BT288" s="1503"/>
      <c r="BU288" s="1597" t="s">
        <v>1156</v>
      </c>
      <c r="BW288" s="309">
        <v>0</v>
      </c>
    </row>
    <row r="289" s="309" customFormat="1" ht="36" hidden="1" customHeight="1" spans="1:75">
      <c r="A289" s="1556">
        <v>45450</v>
      </c>
      <c r="B289" s="1557" t="s">
        <v>343</v>
      </c>
      <c r="C289" s="1576" t="s">
        <v>251</v>
      </c>
      <c r="D289" s="1484">
        <v>4500136057</v>
      </c>
      <c r="E289" s="1833" t="s">
        <v>1432</v>
      </c>
      <c r="F289" s="1484" t="s">
        <v>1433</v>
      </c>
      <c r="G289" s="1487" t="s">
        <v>346</v>
      </c>
      <c r="H289" s="1488" t="s">
        <v>79</v>
      </c>
      <c r="I289" s="1506">
        <v>1152</v>
      </c>
      <c r="J289" s="1487">
        <v>0</v>
      </c>
      <c r="K289" s="1487">
        <v>1152</v>
      </c>
      <c r="L289" s="1489">
        <f t="shared" si="175"/>
        <v>1</v>
      </c>
      <c r="M289" s="1490">
        <v>45490</v>
      </c>
      <c r="N289" s="1542">
        <v>45489</v>
      </c>
      <c r="O289" s="1536" t="s">
        <v>1427</v>
      </c>
      <c r="P289" s="1325" t="s">
        <v>80</v>
      </c>
      <c r="Q289" s="1325" t="s">
        <v>1036</v>
      </c>
      <c r="R289" s="1325" t="s">
        <v>651</v>
      </c>
      <c r="S289" s="1325" t="s">
        <v>136</v>
      </c>
      <c r="T289" s="1492" t="s">
        <v>1434</v>
      </c>
      <c r="U289" s="1493" t="s">
        <v>1130</v>
      </c>
      <c r="V289" s="1605" t="s">
        <v>370</v>
      </c>
      <c r="W289" s="1495">
        <v>1045.0451</v>
      </c>
      <c r="X289" s="1496">
        <f t="shared" si="190"/>
        <v>1045.0451</v>
      </c>
      <c r="Y289" s="1489" t="s">
        <v>1435</v>
      </c>
      <c r="Z289" s="1532" t="s">
        <v>346</v>
      </c>
      <c r="AA289" s="1487" t="s">
        <v>108</v>
      </c>
      <c r="AB289" s="1497" t="s">
        <v>44</v>
      </c>
      <c r="AC289" s="1493">
        <v>1152</v>
      </c>
      <c r="AD289" s="1498">
        <f t="shared" si="191"/>
        <v>0</v>
      </c>
      <c r="AE289" s="1498" t="s">
        <v>157</v>
      </c>
      <c r="AF289" s="1498"/>
      <c r="AG289" s="1498"/>
      <c r="AH289" s="1498">
        <f t="shared" si="186"/>
        <v>1152</v>
      </c>
      <c r="AI289" s="1498"/>
      <c r="AJ289" s="1499">
        <f t="shared" si="187"/>
        <v>1152</v>
      </c>
      <c r="AK289" s="1489"/>
      <c r="AL289" s="1500"/>
      <c r="AM289" s="1500"/>
      <c r="AN289" s="1500"/>
      <c r="AO289" s="1500"/>
      <c r="AP289" s="1500"/>
      <c r="AQ289" s="1500"/>
      <c r="AR289" s="1500"/>
      <c r="AS289" s="1502"/>
      <c r="AT289" s="1502"/>
      <c r="AU289" s="1502"/>
      <c r="AV289" s="1502">
        <f t="shared" si="192"/>
        <v>1152</v>
      </c>
      <c r="AW289" s="1502"/>
      <c r="AX289" s="1502"/>
      <c r="AY289" s="1502">
        <f t="shared" si="193"/>
        <v>96</v>
      </c>
      <c r="AZ289" s="1502"/>
      <c r="BA289" s="1503"/>
      <c r="BB289" s="1503"/>
      <c r="BC289" s="1503"/>
      <c r="BD289" s="1503"/>
      <c r="BE289" s="1503"/>
      <c r="BF289" s="1503"/>
      <c r="BG289" s="1503"/>
      <c r="BH289" s="1503"/>
      <c r="BI289" s="1503"/>
      <c r="BJ289" s="1503"/>
      <c r="BK289" s="1503"/>
      <c r="BL289" s="1503"/>
      <c r="BM289" s="1503"/>
      <c r="BN289" s="1503"/>
      <c r="BO289" s="1503"/>
      <c r="BP289" s="1503"/>
      <c r="BQ289" s="1503"/>
      <c r="BR289" s="1503"/>
      <c r="BS289" s="1503"/>
      <c r="BT289" s="1503"/>
      <c r="BU289" s="1597" t="s">
        <v>1436</v>
      </c>
      <c r="BW289" s="309">
        <v>0</v>
      </c>
    </row>
    <row r="290" s="309" customFormat="1" ht="36" hidden="1" customHeight="1" spans="1:75">
      <c r="A290" s="1556">
        <v>45450</v>
      </c>
      <c r="B290" s="1557" t="s">
        <v>343</v>
      </c>
      <c r="C290" s="1576" t="s">
        <v>251</v>
      </c>
      <c r="D290" s="1484">
        <v>4500136057</v>
      </c>
      <c r="E290" s="1833" t="s">
        <v>1437</v>
      </c>
      <c r="F290" s="1484" t="s">
        <v>1438</v>
      </c>
      <c r="G290" s="1487" t="s">
        <v>346</v>
      </c>
      <c r="H290" s="1488" t="s">
        <v>79</v>
      </c>
      <c r="I290" s="1506">
        <v>1152</v>
      </c>
      <c r="J290" s="1487">
        <v>0</v>
      </c>
      <c r="K290" s="1487">
        <v>1152</v>
      </c>
      <c r="L290" s="1489">
        <f t="shared" si="175"/>
        <v>1</v>
      </c>
      <c r="M290" s="1490">
        <v>45490</v>
      </c>
      <c r="N290" s="1542">
        <v>45489</v>
      </c>
      <c r="O290" s="1536" t="s">
        <v>1427</v>
      </c>
      <c r="P290" s="1325" t="s">
        <v>80</v>
      </c>
      <c r="Q290" s="1325" t="s">
        <v>1036</v>
      </c>
      <c r="R290" s="1325" t="s">
        <v>651</v>
      </c>
      <c r="S290" s="1325" t="s">
        <v>136</v>
      </c>
      <c r="T290" s="1492" t="s">
        <v>1434</v>
      </c>
      <c r="U290" s="1493" t="s">
        <v>1130</v>
      </c>
      <c r="V290" s="1605" t="s">
        <v>370</v>
      </c>
      <c r="W290" s="1495">
        <v>1045.0451</v>
      </c>
      <c r="X290" s="1496">
        <f t="shared" si="190"/>
        <v>1045.0451</v>
      </c>
      <c r="Y290" s="1489" t="s">
        <v>1439</v>
      </c>
      <c r="Z290" s="1532" t="s">
        <v>346</v>
      </c>
      <c r="AA290" s="1487" t="s">
        <v>108</v>
      </c>
      <c r="AB290" s="1497" t="s">
        <v>44</v>
      </c>
      <c r="AC290" s="1493">
        <v>1152</v>
      </c>
      <c r="AD290" s="1498">
        <f t="shared" si="191"/>
        <v>0</v>
      </c>
      <c r="AE290" s="1498" t="s">
        <v>157</v>
      </c>
      <c r="AF290" s="1498"/>
      <c r="AG290" s="1498"/>
      <c r="AH290" s="1498">
        <f t="shared" si="186"/>
        <v>1152</v>
      </c>
      <c r="AI290" s="1498"/>
      <c r="AJ290" s="1499">
        <f t="shared" si="187"/>
        <v>1152</v>
      </c>
      <c r="AK290" s="1489"/>
      <c r="AL290" s="1500"/>
      <c r="AM290" s="1500"/>
      <c r="AN290" s="1500"/>
      <c r="AO290" s="1500"/>
      <c r="AP290" s="1500"/>
      <c r="AQ290" s="1500"/>
      <c r="AR290" s="1500"/>
      <c r="AS290" s="1502"/>
      <c r="AT290" s="1502"/>
      <c r="AU290" s="1502"/>
      <c r="AV290" s="1502">
        <f t="shared" si="192"/>
        <v>1152</v>
      </c>
      <c r="AW290" s="1502"/>
      <c r="AX290" s="1502"/>
      <c r="AY290" s="1502">
        <f t="shared" si="193"/>
        <v>96</v>
      </c>
      <c r="AZ290" s="1502"/>
      <c r="BA290" s="1503"/>
      <c r="BB290" s="1503"/>
      <c r="BC290" s="1503"/>
      <c r="BD290" s="1503"/>
      <c r="BE290" s="1503"/>
      <c r="BF290" s="1503"/>
      <c r="BG290" s="1503"/>
      <c r="BH290" s="1503"/>
      <c r="BI290" s="1503"/>
      <c r="BJ290" s="1503"/>
      <c r="BK290" s="1503"/>
      <c r="BL290" s="1503"/>
      <c r="BM290" s="1503"/>
      <c r="BN290" s="1503"/>
      <c r="BO290" s="1503"/>
      <c r="BP290" s="1503"/>
      <c r="BQ290" s="1503"/>
      <c r="BR290" s="1503"/>
      <c r="BS290" s="1503"/>
      <c r="BT290" s="1503"/>
      <c r="BU290" s="1597" t="s">
        <v>1436</v>
      </c>
      <c r="BW290" s="309">
        <v>0</v>
      </c>
    </row>
    <row r="291" s="309" customFormat="1" ht="36" hidden="1" customHeight="1" spans="1:75">
      <c r="A291" s="1556">
        <v>45450</v>
      </c>
      <c r="B291" s="1557" t="s">
        <v>343</v>
      </c>
      <c r="C291" s="1576" t="s">
        <v>251</v>
      </c>
      <c r="D291" s="1484">
        <v>4500136057</v>
      </c>
      <c r="E291" s="1833" t="s">
        <v>1440</v>
      </c>
      <c r="F291" s="1484" t="s">
        <v>1441</v>
      </c>
      <c r="G291" s="1487" t="s">
        <v>346</v>
      </c>
      <c r="H291" s="1488" t="s">
        <v>79</v>
      </c>
      <c r="I291" s="1506">
        <v>2304</v>
      </c>
      <c r="J291" s="1487">
        <v>0</v>
      </c>
      <c r="K291" s="1487">
        <v>1152</v>
      </c>
      <c r="L291" s="1489">
        <f t="shared" si="175"/>
        <v>2</v>
      </c>
      <c r="M291" s="1490">
        <v>45490</v>
      </c>
      <c r="N291" s="1542">
        <v>45489</v>
      </c>
      <c r="O291" s="1536" t="s">
        <v>1427</v>
      </c>
      <c r="P291" s="1325" t="s">
        <v>80</v>
      </c>
      <c r="Q291" s="1325" t="s">
        <v>1442</v>
      </c>
      <c r="R291" s="1325" t="s">
        <v>651</v>
      </c>
      <c r="S291" s="1325" t="s">
        <v>136</v>
      </c>
      <c r="T291" s="1492" t="s">
        <v>1434</v>
      </c>
      <c r="U291" s="1493" t="s">
        <v>1130</v>
      </c>
      <c r="V291" s="1605" t="s">
        <v>370</v>
      </c>
      <c r="W291" s="1495">
        <v>1045.0451</v>
      </c>
      <c r="X291" s="1496">
        <f t="shared" si="190"/>
        <v>2090.0902</v>
      </c>
      <c r="Y291" s="1489" t="s">
        <v>1443</v>
      </c>
      <c r="Z291" s="1532" t="s">
        <v>346</v>
      </c>
      <c r="AA291" s="1487" t="s">
        <v>108</v>
      </c>
      <c r="AB291" s="1497" t="s">
        <v>44</v>
      </c>
      <c r="AC291" s="1493">
        <v>2304</v>
      </c>
      <c r="AD291" s="1498">
        <f t="shared" si="191"/>
        <v>0</v>
      </c>
      <c r="AE291" s="1498" t="s">
        <v>157</v>
      </c>
      <c r="AF291" s="1498"/>
      <c r="AG291" s="1498"/>
      <c r="AH291" s="1498">
        <f t="shared" si="186"/>
        <v>2304</v>
      </c>
      <c r="AI291" s="1498"/>
      <c r="AJ291" s="1499">
        <f t="shared" si="187"/>
        <v>2304</v>
      </c>
      <c r="AK291" s="1489"/>
      <c r="AL291" s="1500"/>
      <c r="AM291" s="1500"/>
      <c r="AN291" s="1500"/>
      <c r="AO291" s="1500"/>
      <c r="AP291" s="1500"/>
      <c r="AQ291" s="1500"/>
      <c r="AR291" s="1500"/>
      <c r="AS291" s="1502"/>
      <c r="AT291" s="1502"/>
      <c r="AU291" s="1502"/>
      <c r="AV291" s="1502">
        <f t="shared" si="192"/>
        <v>2304</v>
      </c>
      <c r="AW291" s="1502"/>
      <c r="AX291" s="1502"/>
      <c r="AY291" s="1502">
        <f t="shared" si="193"/>
        <v>192</v>
      </c>
      <c r="AZ291" s="1502"/>
      <c r="BA291" s="1503"/>
      <c r="BB291" s="1503"/>
      <c r="BC291" s="1503"/>
      <c r="BD291" s="1503"/>
      <c r="BE291" s="1503"/>
      <c r="BF291" s="1503"/>
      <c r="BG291" s="1503"/>
      <c r="BH291" s="1503"/>
      <c r="BI291" s="1503"/>
      <c r="BJ291" s="1503"/>
      <c r="BK291" s="1503"/>
      <c r="BL291" s="1503"/>
      <c r="BM291" s="1503"/>
      <c r="BN291" s="1503"/>
      <c r="BO291" s="1503"/>
      <c r="BP291" s="1503"/>
      <c r="BQ291" s="1503"/>
      <c r="BR291" s="1503"/>
      <c r="BS291" s="1503"/>
      <c r="BT291" s="1503"/>
      <c r="BU291" s="1597" t="s">
        <v>1436</v>
      </c>
      <c r="BW291" s="309">
        <v>0</v>
      </c>
    </row>
    <row r="292" s="309" customFormat="1" ht="36" hidden="1" customHeight="1" spans="1:75">
      <c r="A292" s="1556">
        <v>45450</v>
      </c>
      <c r="B292" s="1557" t="s">
        <v>343</v>
      </c>
      <c r="C292" s="1576" t="s">
        <v>251</v>
      </c>
      <c r="D292" s="1484">
        <v>4500136057</v>
      </c>
      <c r="E292" s="1833" t="s">
        <v>1444</v>
      </c>
      <c r="F292" s="1484" t="s">
        <v>1445</v>
      </c>
      <c r="G292" s="1487" t="s">
        <v>346</v>
      </c>
      <c r="H292" s="1488" t="s">
        <v>79</v>
      </c>
      <c r="I292" s="1506">
        <v>1152</v>
      </c>
      <c r="J292" s="1487">
        <v>0</v>
      </c>
      <c r="K292" s="1487">
        <v>1152</v>
      </c>
      <c r="L292" s="1489">
        <f t="shared" si="175"/>
        <v>1</v>
      </c>
      <c r="M292" s="1490">
        <v>45490</v>
      </c>
      <c r="N292" s="1542">
        <v>45490</v>
      </c>
      <c r="O292" s="1536" t="s">
        <v>1427</v>
      </c>
      <c r="P292" s="1325" t="s">
        <v>80</v>
      </c>
      <c r="Q292" s="1325" t="s">
        <v>1354</v>
      </c>
      <c r="R292" s="1325" t="s">
        <v>651</v>
      </c>
      <c r="S292" s="1325" t="s">
        <v>136</v>
      </c>
      <c r="T292" s="1492" t="s">
        <v>1434</v>
      </c>
      <c r="U292" s="1493" t="s">
        <v>1130</v>
      </c>
      <c r="V292" s="1605" t="s">
        <v>370</v>
      </c>
      <c r="W292" s="1495">
        <v>1045.0451</v>
      </c>
      <c r="X292" s="1496">
        <f t="shared" si="190"/>
        <v>1045.0451</v>
      </c>
      <c r="Y292" s="1489" t="s">
        <v>1446</v>
      </c>
      <c r="Z292" s="1532" t="s">
        <v>346</v>
      </c>
      <c r="AA292" s="1487" t="s">
        <v>108</v>
      </c>
      <c r="AB292" s="1497" t="s">
        <v>44</v>
      </c>
      <c r="AC292" s="1493">
        <v>1152</v>
      </c>
      <c r="AD292" s="1498">
        <f t="shared" si="191"/>
        <v>0</v>
      </c>
      <c r="AE292" s="1498" t="s">
        <v>157</v>
      </c>
      <c r="AF292" s="1498"/>
      <c r="AG292" s="1498"/>
      <c r="AH292" s="1498">
        <f t="shared" si="186"/>
        <v>1152</v>
      </c>
      <c r="AI292" s="1498"/>
      <c r="AJ292" s="1499">
        <f t="shared" si="187"/>
        <v>1152</v>
      </c>
      <c r="AK292" s="1489"/>
      <c r="AL292" s="1500"/>
      <c r="AM292" s="1500"/>
      <c r="AN292" s="1500"/>
      <c r="AO292" s="1500"/>
      <c r="AP292" s="1500"/>
      <c r="AQ292" s="1500"/>
      <c r="AR292" s="1500"/>
      <c r="AS292" s="1502"/>
      <c r="AT292" s="1502"/>
      <c r="AU292" s="1502"/>
      <c r="AV292" s="1502">
        <f t="shared" si="192"/>
        <v>1152</v>
      </c>
      <c r="AW292" s="1502"/>
      <c r="AX292" s="1502"/>
      <c r="AY292" s="1502">
        <f t="shared" si="193"/>
        <v>96</v>
      </c>
      <c r="AZ292" s="1502"/>
      <c r="BA292" s="1503"/>
      <c r="BB292" s="1503"/>
      <c r="BC292" s="1503"/>
      <c r="BD292" s="1503"/>
      <c r="BE292" s="1503"/>
      <c r="BF292" s="1503"/>
      <c r="BG292" s="1503"/>
      <c r="BH292" s="1503"/>
      <c r="BI292" s="1503"/>
      <c r="BJ292" s="1503"/>
      <c r="BK292" s="1503"/>
      <c r="BL292" s="1503"/>
      <c r="BM292" s="1503"/>
      <c r="BN292" s="1503"/>
      <c r="BO292" s="1503"/>
      <c r="BP292" s="1503"/>
      <c r="BQ292" s="1503"/>
      <c r="BR292" s="1503"/>
      <c r="BS292" s="1503"/>
      <c r="BT292" s="1503"/>
      <c r="BU292" s="1597" t="s">
        <v>1436</v>
      </c>
      <c r="BW292" s="309">
        <v>0</v>
      </c>
    </row>
    <row r="293" s="309" customFormat="1" ht="36" hidden="1" customHeight="1" spans="1:75">
      <c r="A293" s="1556">
        <v>45450</v>
      </c>
      <c r="B293" s="1557" t="s">
        <v>343</v>
      </c>
      <c r="C293" s="1576" t="s">
        <v>251</v>
      </c>
      <c r="D293" s="1484">
        <v>4500136057</v>
      </c>
      <c r="E293" s="1833" t="s">
        <v>1447</v>
      </c>
      <c r="F293" s="1484" t="s">
        <v>1448</v>
      </c>
      <c r="G293" s="1487" t="s">
        <v>346</v>
      </c>
      <c r="H293" s="1488" t="s">
        <v>79</v>
      </c>
      <c r="I293" s="1506">
        <v>2304</v>
      </c>
      <c r="J293" s="1487">
        <v>0</v>
      </c>
      <c r="K293" s="1487">
        <v>1152</v>
      </c>
      <c r="L293" s="1489">
        <f t="shared" si="175"/>
        <v>2</v>
      </c>
      <c r="M293" s="1490">
        <v>45490</v>
      </c>
      <c r="N293" s="1542">
        <v>45490</v>
      </c>
      <c r="O293" s="1536" t="s">
        <v>1427</v>
      </c>
      <c r="P293" s="1325" t="s">
        <v>80</v>
      </c>
      <c r="Q293" s="1325"/>
      <c r="R293" s="1325" t="s">
        <v>651</v>
      </c>
      <c r="S293" s="1325" t="s">
        <v>136</v>
      </c>
      <c r="T293" s="1492" t="s">
        <v>1434</v>
      </c>
      <c r="U293" s="1493" t="s">
        <v>1130</v>
      </c>
      <c r="V293" s="1605" t="s">
        <v>370</v>
      </c>
      <c r="W293" s="1495">
        <v>1045.0451</v>
      </c>
      <c r="X293" s="1496">
        <f t="shared" si="190"/>
        <v>2090.0902</v>
      </c>
      <c r="Y293" s="1489" t="s">
        <v>1449</v>
      </c>
      <c r="Z293" s="1532" t="s">
        <v>346</v>
      </c>
      <c r="AA293" s="1487" t="s">
        <v>108</v>
      </c>
      <c r="AB293" s="1497" t="s">
        <v>44</v>
      </c>
      <c r="AC293" s="1493">
        <v>2304</v>
      </c>
      <c r="AD293" s="1498">
        <f t="shared" si="191"/>
        <v>0</v>
      </c>
      <c r="AE293" s="1498" t="s">
        <v>157</v>
      </c>
      <c r="AF293" s="1498"/>
      <c r="AG293" s="1498"/>
      <c r="AH293" s="1498">
        <f t="shared" si="186"/>
        <v>2304</v>
      </c>
      <c r="AI293" s="1498"/>
      <c r="AJ293" s="1499">
        <f t="shared" si="187"/>
        <v>2304</v>
      </c>
      <c r="AK293" s="1489"/>
      <c r="AL293" s="1500"/>
      <c r="AM293" s="1500"/>
      <c r="AN293" s="1500"/>
      <c r="AO293" s="1500"/>
      <c r="AP293" s="1500"/>
      <c r="AQ293" s="1500"/>
      <c r="AR293" s="1500"/>
      <c r="AS293" s="1502"/>
      <c r="AT293" s="1502"/>
      <c r="AU293" s="1502"/>
      <c r="AV293" s="1502">
        <f t="shared" si="192"/>
        <v>2304</v>
      </c>
      <c r="AW293" s="1502"/>
      <c r="AX293" s="1502"/>
      <c r="AY293" s="1502">
        <f t="shared" si="193"/>
        <v>192</v>
      </c>
      <c r="AZ293" s="1502"/>
      <c r="BA293" s="1503"/>
      <c r="BB293" s="1503"/>
      <c r="BC293" s="1503"/>
      <c r="BD293" s="1503"/>
      <c r="BE293" s="1503"/>
      <c r="BF293" s="1503"/>
      <c r="BG293" s="1503"/>
      <c r="BH293" s="1503"/>
      <c r="BI293" s="1503"/>
      <c r="BJ293" s="1503"/>
      <c r="BK293" s="1503"/>
      <c r="BL293" s="1503"/>
      <c r="BM293" s="1503"/>
      <c r="BN293" s="1503"/>
      <c r="BO293" s="1503"/>
      <c r="BP293" s="1503"/>
      <c r="BQ293" s="1503"/>
      <c r="BR293" s="1503"/>
      <c r="BS293" s="1503"/>
      <c r="BT293" s="1503"/>
      <c r="BU293" s="1597" t="s">
        <v>1436</v>
      </c>
      <c r="BW293" s="309">
        <v>0</v>
      </c>
    </row>
    <row r="294" s="309" customFormat="1" ht="36" hidden="1" customHeight="1" spans="1:75">
      <c r="A294" s="1556">
        <v>45450</v>
      </c>
      <c r="B294" s="1557" t="s">
        <v>343</v>
      </c>
      <c r="C294" s="1576" t="s">
        <v>251</v>
      </c>
      <c r="D294" s="1674">
        <v>4500136065</v>
      </c>
      <c r="E294" s="1840" t="s">
        <v>1450</v>
      </c>
      <c r="F294" s="1674" t="s">
        <v>1451</v>
      </c>
      <c r="G294" s="1487" t="s">
        <v>346</v>
      </c>
      <c r="H294" s="1488" t="s">
        <v>79</v>
      </c>
      <c r="I294" s="1506">
        <v>2304</v>
      </c>
      <c r="J294" s="1487">
        <v>0</v>
      </c>
      <c r="K294" s="1487">
        <v>1152</v>
      </c>
      <c r="L294" s="1489">
        <f t="shared" si="175"/>
        <v>2</v>
      </c>
      <c r="M294" s="1490">
        <v>45492</v>
      </c>
      <c r="N294" s="1542">
        <v>45490</v>
      </c>
      <c r="O294" s="1536" t="s">
        <v>1427</v>
      </c>
      <c r="P294" s="1325" t="s">
        <v>106</v>
      </c>
      <c r="Q294" s="1325" t="s">
        <v>1452</v>
      </c>
      <c r="R294" s="1325" t="s">
        <v>651</v>
      </c>
      <c r="S294" s="1325" t="s">
        <v>136</v>
      </c>
      <c r="T294" s="1492" t="s">
        <v>1434</v>
      </c>
      <c r="U294" s="1493" t="s">
        <v>1130</v>
      </c>
      <c r="V294" s="1605" t="s">
        <v>370</v>
      </c>
      <c r="W294" s="1495">
        <v>1045.0451</v>
      </c>
      <c r="X294" s="1496">
        <f t="shared" si="190"/>
        <v>2090.0902</v>
      </c>
      <c r="Y294" s="1489" t="s">
        <v>1453</v>
      </c>
      <c r="Z294" s="1532" t="s">
        <v>346</v>
      </c>
      <c r="AA294" s="1487" t="s">
        <v>108</v>
      </c>
      <c r="AB294" s="1497" t="s">
        <v>44</v>
      </c>
      <c r="AC294" s="1493">
        <v>2304</v>
      </c>
      <c r="AD294" s="1498">
        <f t="shared" si="191"/>
        <v>0</v>
      </c>
      <c r="AE294" s="1498" t="s">
        <v>157</v>
      </c>
      <c r="AF294" s="1498"/>
      <c r="AG294" s="1498"/>
      <c r="AH294" s="1498">
        <f t="shared" si="186"/>
        <v>2304</v>
      </c>
      <c r="AI294" s="1498"/>
      <c r="AJ294" s="1499">
        <f t="shared" si="187"/>
        <v>2304</v>
      </c>
      <c r="AK294" s="1489"/>
      <c r="AL294" s="1500"/>
      <c r="AM294" s="1500"/>
      <c r="AN294" s="1500"/>
      <c r="AO294" s="1500"/>
      <c r="AP294" s="1500"/>
      <c r="AQ294" s="1489"/>
      <c r="AR294" s="1500"/>
      <c r="AS294" s="1489"/>
      <c r="AT294" s="1489"/>
      <c r="AU294" s="1502"/>
      <c r="AV294" s="1502">
        <f t="shared" si="192"/>
        <v>2304</v>
      </c>
      <c r="AW294" s="1502"/>
      <c r="AX294" s="1502"/>
      <c r="AY294" s="1502">
        <f t="shared" si="193"/>
        <v>192</v>
      </c>
      <c r="AZ294" s="1502"/>
      <c r="BA294" s="1503"/>
      <c r="BB294" s="1503"/>
      <c r="BC294" s="1503"/>
      <c r="BD294" s="1503"/>
      <c r="BE294" s="1503"/>
      <c r="BF294" s="1503"/>
      <c r="BG294" s="1503"/>
      <c r="BH294" s="1503"/>
      <c r="BI294" s="1503"/>
      <c r="BJ294" s="1503"/>
      <c r="BK294" s="1503"/>
      <c r="BL294" s="1503"/>
      <c r="BM294" s="1503"/>
      <c r="BN294" s="1503"/>
      <c r="BO294" s="1503"/>
      <c r="BP294" s="1503"/>
      <c r="BQ294" s="1503"/>
      <c r="BR294" s="1503"/>
      <c r="BS294" s="1503"/>
      <c r="BT294" s="1503"/>
      <c r="BU294" s="1597" t="s">
        <v>1436</v>
      </c>
      <c r="BV294" s="309">
        <v>18432</v>
      </c>
      <c r="BW294" s="309">
        <v>0</v>
      </c>
    </row>
    <row r="295" s="309" customFormat="1" ht="36" hidden="1" customHeight="1" spans="1:75">
      <c r="A295" s="1556">
        <v>45450</v>
      </c>
      <c r="B295" s="1557" t="s">
        <v>343</v>
      </c>
      <c r="C295" s="1576" t="s">
        <v>251</v>
      </c>
      <c r="D295" s="1674">
        <v>4500136065</v>
      </c>
      <c r="E295" s="1840" t="s">
        <v>1454</v>
      </c>
      <c r="F295" s="1674" t="s">
        <v>1455</v>
      </c>
      <c r="G295" s="1487" t="s">
        <v>346</v>
      </c>
      <c r="H295" s="1488" t="s">
        <v>79</v>
      </c>
      <c r="I295" s="1506">
        <v>3456</v>
      </c>
      <c r="J295" s="1487">
        <v>0</v>
      </c>
      <c r="K295" s="1487">
        <v>1152</v>
      </c>
      <c r="L295" s="1489">
        <f t="shared" si="175"/>
        <v>3</v>
      </c>
      <c r="M295" s="1490">
        <v>45492</v>
      </c>
      <c r="N295" s="1542">
        <v>45490</v>
      </c>
      <c r="O295" s="1536" t="s">
        <v>1427</v>
      </c>
      <c r="P295" s="1325" t="s">
        <v>106</v>
      </c>
      <c r="Q295" s="1325" t="s">
        <v>1328</v>
      </c>
      <c r="R295" s="1325" t="s">
        <v>651</v>
      </c>
      <c r="S295" s="1325" t="s">
        <v>136</v>
      </c>
      <c r="T295" s="1492" t="s">
        <v>1434</v>
      </c>
      <c r="U295" s="1493" t="s">
        <v>1130</v>
      </c>
      <c r="V295" s="1605" t="s">
        <v>370</v>
      </c>
      <c r="W295" s="1495">
        <v>1045.0451</v>
      </c>
      <c r="X295" s="1496">
        <f t="shared" si="190"/>
        <v>3135.1353</v>
      </c>
      <c r="Y295" s="1489" t="s">
        <v>1456</v>
      </c>
      <c r="Z295" s="1532" t="s">
        <v>346</v>
      </c>
      <c r="AA295" s="1487" t="s">
        <v>108</v>
      </c>
      <c r="AB295" s="1497" t="s">
        <v>44</v>
      </c>
      <c r="AC295" s="1493">
        <v>3456</v>
      </c>
      <c r="AD295" s="1498">
        <f t="shared" si="191"/>
        <v>0</v>
      </c>
      <c r="AE295" s="1498" t="s">
        <v>157</v>
      </c>
      <c r="AF295" s="1498"/>
      <c r="AG295" s="1498"/>
      <c r="AH295" s="1498">
        <f t="shared" si="186"/>
        <v>3456</v>
      </c>
      <c r="AI295" s="1498"/>
      <c r="AJ295" s="1499">
        <f t="shared" si="187"/>
        <v>3456</v>
      </c>
      <c r="AK295" s="1489"/>
      <c r="AL295" s="1500"/>
      <c r="AM295" s="1500"/>
      <c r="AN295" s="1500"/>
      <c r="AO295" s="1500"/>
      <c r="AP295" s="1500"/>
      <c r="AQ295" s="1489"/>
      <c r="AR295" s="1500"/>
      <c r="AS295" s="1489"/>
      <c r="AT295" s="1489"/>
      <c r="AU295" s="1502"/>
      <c r="AV295" s="1502">
        <f t="shared" si="192"/>
        <v>3456</v>
      </c>
      <c r="AW295" s="1502"/>
      <c r="AX295" s="1502"/>
      <c r="AY295" s="1502">
        <f t="shared" si="193"/>
        <v>288</v>
      </c>
      <c r="AZ295" s="1502"/>
      <c r="BA295" s="1503"/>
      <c r="BB295" s="1503"/>
      <c r="BC295" s="1503"/>
      <c r="BD295" s="1503"/>
      <c r="BE295" s="1503"/>
      <c r="BF295" s="1503"/>
      <c r="BG295" s="1503"/>
      <c r="BH295" s="1503"/>
      <c r="BI295" s="1503"/>
      <c r="BJ295" s="1503"/>
      <c r="BK295" s="1503"/>
      <c r="BL295" s="1503"/>
      <c r="BM295" s="1503"/>
      <c r="BN295" s="1503"/>
      <c r="BO295" s="1503"/>
      <c r="BP295" s="1503"/>
      <c r="BQ295" s="1503"/>
      <c r="BR295" s="1503"/>
      <c r="BS295" s="1503"/>
      <c r="BT295" s="1503"/>
      <c r="BU295" s="1597" t="s">
        <v>1436</v>
      </c>
      <c r="BW295" s="309">
        <v>0</v>
      </c>
    </row>
    <row r="296" s="309" customFormat="1" ht="36" hidden="1" customHeight="1" spans="1:75">
      <c r="A296" s="1556">
        <v>45450</v>
      </c>
      <c r="B296" s="1557" t="s">
        <v>343</v>
      </c>
      <c r="C296" s="1576" t="s">
        <v>251</v>
      </c>
      <c r="D296" s="1674">
        <v>4500136065</v>
      </c>
      <c r="E296" s="1840" t="s">
        <v>1457</v>
      </c>
      <c r="F296" s="1674" t="s">
        <v>1458</v>
      </c>
      <c r="G296" s="1487" t="s">
        <v>346</v>
      </c>
      <c r="H296" s="1488" t="s">
        <v>79</v>
      </c>
      <c r="I296" s="1506">
        <v>1152</v>
      </c>
      <c r="J296" s="1487">
        <v>0</v>
      </c>
      <c r="K296" s="1487">
        <v>1152</v>
      </c>
      <c r="L296" s="1489">
        <f t="shared" si="175"/>
        <v>1</v>
      </c>
      <c r="M296" s="1490">
        <v>45492</v>
      </c>
      <c r="N296" s="1542">
        <v>45490</v>
      </c>
      <c r="O296" s="1536" t="s">
        <v>1427</v>
      </c>
      <c r="P296" s="1325" t="s">
        <v>106</v>
      </c>
      <c r="Q296" s="1325" t="s">
        <v>1452</v>
      </c>
      <c r="R296" s="1325" t="s">
        <v>651</v>
      </c>
      <c r="S296" s="1325" t="s">
        <v>136</v>
      </c>
      <c r="T296" s="1492" t="s">
        <v>1434</v>
      </c>
      <c r="U296" s="1493" t="s">
        <v>1130</v>
      </c>
      <c r="V296" s="1605" t="s">
        <v>370</v>
      </c>
      <c r="W296" s="1495">
        <v>1045.0451</v>
      </c>
      <c r="X296" s="1496">
        <f t="shared" si="190"/>
        <v>1045.0451</v>
      </c>
      <c r="Y296" s="1489" t="s">
        <v>1459</v>
      </c>
      <c r="Z296" s="1532" t="s">
        <v>346</v>
      </c>
      <c r="AA296" s="1487" t="s">
        <v>108</v>
      </c>
      <c r="AB296" s="1497" t="s">
        <v>44</v>
      </c>
      <c r="AC296" s="1493">
        <v>1152</v>
      </c>
      <c r="AD296" s="1498">
        <f t="shared" si="191"/>
        <v>0</v>
      </c>
      <c r="AE296" s="1498" t="s">
        <v>157</v>
      </c>
      <c r="AF296" s="1498"/>
      <c r="AG296" s="1498"/>
      <c r="AH296" s="1498">
        <f t="shared" si="186"/>
        <v>1152</v>
      </c>
      <c r="AI296" s="1498"/>
      <c r="AJ296" s="1499">
        <f t="shared" si="187"/>
        <v>1152</v>
      </c>
      <c r="AK296" s="1489"/>
      <c r="AL296" s="1489"/>
      <c r="AM296" s="1489"/>
      <c r="AN296" s="1489"/>
      <c r="AO296" s="1489"/>
      <c r="AP296" s="1500"/>
      <c r="AQ296" s="1489"/>
      <c r="AR296" s="1500"/>
      <c r="AS296" s="1489"/>
      <c r="AT296" s="1489"/>
      <c r="AU296" s="1502"/>
      <c r="AV296" s="1502">
        <f t="shared" si="192"/>
        <v>1152</v>
      </c>
      <c r="AW296" s="1502"/>
      <c r="AX296" s="1502"/>
      <c r="AY296" s="1502">
        <f t="shared" si="193"/>
        <v>96</v>
      </c>
      <c r="AZ296" s="1502"/>
      <c r="BA296" s="1503"/>
      <c r="BB296" s="1503"/>
      <c r="BC296" s="1503"/>
      <c r="BD296" s="1503"/>
      <c r="BE296" s="1503"/>
      <c r="BF296" s="1503"/>
      <c r="BG296" s="1503"/>
      <c r="BH296" s="1503"/>
      <c r="BI296" s="1503"/>
      <c r="BJ296" s="1503"/>
      <c r="BK296" s="1503"/>
      <c r="BL296" s="1503"/>
      <c r="BM296" s="1503"/>
      <c r="BN296" s="1503"/>
      <c r="BO296" s="1503"/>
      <c r="BP296" s="1503"/>
      <c r="BQ296" s="1503"/>
      <c r="BR296" s="1503"/>
      <c r="BS296" s="1503"/>
      <c r="BT296" s="1503"/>
      <c r="BU296" s="1597" t="s">
        <v>1436</v>
      </c>
      <c r="BW296" s="309">
        <v>0</v>
      </c>
    </row>
    <row r="297" s="309" customFormat="1" ht="36" hidden="1" customHeight="1" spans="1:75">
      <c r="A297" s="1556">
        <v>45448</v>
      </c>
      <c r="B297" s="1671" t="s">
        <v>142</v>
      </c>
      <c r="C297" s="1595" t="s">
        <v>118</v>
      </c>
      <c r="D297" s="1674">
        <v>4500135946</v>
      </c>
      <c r="E297" s="1673">
        <v>20134849</v>
      </c>
      <c r="F297" s="1674" t="s">
        <v>1460</v>
      </c>
      <c r="G297" s="1487" t="s">
        <v>134</v>
      </c>
      <c r="H297" s="1488" t="s">
        <v>135</v>
      </c>
      <c r="I297" s="1561">
        <v>4654</v>
      </c>
      <c r="J297" s="1487">
        <v>0</v>
      </c>
      <c r="K297" s="1487">
        <v>13</v>
      </c>
      <c r="L297" s="1489">
        <f t="shared" si="175"/>
        <v>358</v>
      </c>
      <c r="M297" s="1542">
        <v>45493</v>
      </c>
      <c r="N297" s="1490">
        <v>45491</v>
      </c>
      <c r="O297" s="1325"/>
      <c r="P297" s="1325" t="s">
        <v>106</v>
      </c>
      <c r="Q297" s="1325"/>
      <c r="R297" s="1562">
        <v>45467</v>
      </c>
      <c r="S297" s="1325" t="s">
        <v>136</v>
      </c>
      <c r="T297" s="1564" t="s">
        <v>1461</v>
      </c>
      <c r="U297" s="1493" t="s">
        <v>1462</v>
      </c>
      <c r="V297" s="1605" t="s">
        <v>603</v>
      </c>
      <c r="W297" s="1495">
        <v>0.9343</v>
      </c>
      <c r="X297" s="1496">
        <f t="shared" ref="X297:X311" si="194">W297*I297</f>
        <v>4348.2322</v>
      </c>
      <c r="Y297" s="1489" t="s">
        <v>1463</v>
      </c>
      <c r="Z297" s="1532" t="s">
        <v>134</v>
      </c>
      <c r="AA297" s="1487" t="s">
        <v>108</v>
      </c>
      <c r="AB297" s="1497" t="s">
        <v>44</v>
      </c>
      <c r="AC297" s="1493">
        <v>4654</v>
      </c>
      <c r="AD297" s="1498">
        <f t="shared" si="191"/>
        <v>0</v>
      </c>
      <c r="AE297" s="1602" t="s">
        <v>157</v>
      </c>
      <c r="AF297" s="1498"/>
      <c r="AG297" s="1498"/>
      <c r="AH297" s="1498">
        <f t="shared" si="186"/>
        <v>4654</v>
      </c>
      <c r="AI297" s="1498"/>
      <c r="AJ297" s="1499">
        <f t="shared" si="187"/>
        <v>4654</v>
      </c>
      <c r="AK297" s="1489"/>
      <c r="AL297" s="1489"/>
      <c r="AM297" s="1489"/>
      <c r="AN297" s="1489"/>
      <c r="AO297" s="1489"/>
      <c r="AP297" s="1500"/>
      <c r="AQ297" s="1489"/>
      <c r="AR297" s="1500"/>
      <c r="AS297" s="1502">
        <f t="shared" ref="AS297:AS304" si="195">I297</f>
        <v>4654</v>
      </c>
      <c r="AT297" s="1502"/>
      <c r="AU297" s="1502"/>
      <c r="AV297" s="1502"/>
      <c r="AW297" s="1502"/>
      <c r="AX297" s="1502"/>
      <c r="AY297" s="1502"/>
      <c r="AZ297" s="1502"/>
      <c r="BA297" s="1503"/>
      <c r="BB297" s="1503"/>
      <c r="BC297" s="1503">
        <f>I297/13</f>
        <v>358</v>
      </c>
      <c r="BD297" s="1503"/>
      <c r="BE297" s="1503"/>
      <c r="BF297" s="1503"/>
      <c r="BG297" s="1503"/>
      <c r="BH297" s="1503"/>
      <c r="BI297" s="1503"/>
      <c r="BJ297" s="1503"/>
      <c r="BK297" s="1503"/>
      <c r="BL297" s="1503"/>
      <c r="BM297" s="1503"/>
      <c r="BN297" s="1503"/>
      <c r="BO297" s="1503"/>
      <c r="BP297" s="1503"/>
      <c r="BQ297" s="1503"/>
      <c r="BR297" s="1503"/>
      <c r="BS297" s="1503"/>
      <c r="BT297" s="1503"/>
    </row>
    <row r="298" s="309" customFormat="1" ht="36" hidden="1" customHeight="1" spans="1:75">
      <c r="A298" s="1556">
        <v>45448</v>
      </c>
      <c r="B298" s="1671" t="s">
        <v>142</v>
      </c>
      <c r="C298" s="1595" t="s">
        <v>118</v>
      </c>
      <c r="D298" s="1674">
        <v>4500135946</v>
      </c>
      <c r="E298" s="1673">
        <v>20134849</v>
      </c>
      <c r="F298" s="1674" t="s">
        <v>1464</v>
      </c>
      <c r="G298" s="1487" t="s">
        <v>134</v>
      </c>
      <c r="H298" s="1488" t="s">
        <v>135</v>
      </c>
      <c r="I298" s="1506">
        <v>7540</v>
      </c>
      <c r="J298" s="1487">
        <v>0</v>
      </c>
      <c r="K298" s="1487">
        <v>13</v>
      </c>
      <c r="L298" s="1489">
        <f t="shared" si="175"/>
        <v>580</v>
      </c>
      <c r="M298" s="1490">
        <v>45495</v>
      </c>
      <c r="N298" s="1490">
        <v>45491</v>
      </c>
      <c r="O298" s="1325" t="s">
        <v>1465</v>
      </c>
      <c r="P298" s="1325" t="s">
        <v>106</v>
      </c>
      <c r="Q298" s="1325"/>
      <c r="R298" s="1562">
        <v>45467</v>
      </c>
      <c r="S298" s="1325" t="s">
        <v>136</v>
      </c>
      <c r="T298" s="1564" t="s">
        <v>1461</v>
      </c>
      <c r="U298" s="1493" t="s">
        <v>1462</v>
      </c>
      <c r="V298" s="1605" t="s">
        <v>603</v>
      </c>
      <c r="W298" s="1495">
        <v>0.9228</v>
      </c>
      <c r="X298" s="1496">
        <f t="shared" si="194"/>
        <v>6957.912</v>
      </c>
      <c r="Y298" s="1489" t="s">
        <v>1466</v>
      </c>
      <c r="Z298" s="1532" t="s">
        <v>134</v>
      </c>
      <c r="AA298" s="1487" t="s">
        <v>108</v>
      </c>
      <c r="AB298" s="1497" t="s">
        <v>44</v>
      </c>
      <c r="AC298" s="1493">
        <v>7540</v>
      </c>
      <c r="AD298" s="1498">
        <f t="shared" si="191"/>
        <v>0</v>
      </c>
      <c r="AE298" s="1602" t="s">
        <v>141</v>
      </c>
      <c r="AF298" s="1498"/>
      <c r="AG298" s="1498"/>
      <c r="AH298" s="1498">
        <f t="shared" si="186"/>
        <v>7540</v>
      </c>
      <c r="AI298" s="1498"/>
      <c r="AJ298" s="1499">
        <f t="shared" si="187"/>
        <v>7540</v>
      </c>
      <c r="AK298" s="1694"/>
      <c r="AL298" s="1694"/>
      <c r="AM298" s="1694"/>
      <c r="AN298" s="1694"/>
      <c r="AO298" s="1694"/>
      <c r="AP298" s="1695"/>
      <c r="AQ298" s="1694"/>
      <c r="AR298" s="1695"/>
      <c r="AS298" s="1502">
        <f t="shared" si="195"/>
        <v>7540</v>
      </c>
      <c r="AT298" s="1502"/>
      <c r="AU298" s="1502"/>
      <c r="AV298" s="1502"/>
      <c r="AW298" s="1502"/>
      <c r="AX298" s="1502"/>
      <c r="AY298" s="1502"/>
      <c r="AZ298" s="1502"/>
      <c r="BA298" s="1503"/>
      <c r="BB298" s="1503"/>
      <c r="BC298" s="1503">
        <f>I298/13</f>
        <v>580</v>
      </c>
      <c r="BD298" s="1503"/>
      <c r="BE298" s="1503"/>
      <c r="BF298" s="1503"/>
      <c r="BG298" s="1503"/>
      <c r="BH298" s="1503"/>
      <c r="BI298" s="1503"/>
      <c r="BJ298" s="1503"/>
      <c r="BK298" s="1503"/>
      <c r="BL298" s="1503"/>
      <c r="BM298" s="1503"/>
      <c r="BN298" s="1503"/>
      <c r="BO298" s="1503"/>
      <c r="BP298" s="1503"/>
      <c r="BQ298" s="1503"/>
      <c r="BR298" s="1503"/>
      <c r="BS298" s="1503"/>
      <c r="BT298" s="1503"/>
    </row>
    <row r="299" s="1422" customFormat="1" ht="36" hidden="1" customHeight="1" spans="1:75">
      <c r="A299" s="1675">
        <v>45455</v>
      </c>
      <c r="B299" s="1678" t="s">
        <v>1467</v>
      </c>
      <c r="C299" s="1696" t="s">
        <v>251</v>
      </c>
      <c r="D299" s="1672">
        <v>4500136797</v>
      </c>
      <c r="E299" s="1678" t="s">
        <v>1468</v>
      </c>
      <c r="F299" s="1672" t="s">
        <v>1469</v>
      </c>
      <c r="G299" s="1658" t="s">
        <v>113</v>
      </c>
      <c r="H299" s="1659" t="s">
        <v>114</v>
      </c>
      <c r="I299" s="1660">
        <v>4080</v>
      </c>
      <c r="J299" s="1658">
        <v>0</v>
      </c>
      <c r="K299" s="1658">
        <v>60</v>
      </c>
      <c r="L299" s="1679">
        <f t="shared" si="175"/>
        <v>68</v>
      </c>
      <c r="M299" s="1680">
        <v>45495</v>
      </c>
      <c r="N299" s="1680">
        <v>45491</v>
      </c>
      <c r="O299" s="1681"/>
      <c r="P299" s="1681" t="s">
        <v>106</v>
      </c>
      <c r="Q299" s="1681" t="s">
        <v>1024</v>
      </c>
      <c r="R299" s="1697">
        <v>45460</v>
      </c>
      <c r="S299" s="1681" t="s">
        <v>82</v>
      </c>
      <c r="T299" s="1682" t="s">
        <v>82</v>
      </c>
      <c r="U299" s="1552" t="s">
        <v>1470</v>
      </c>
      <c r="V299" s="1683" t="s">
        <v>1471</v>
      </c>
      <c r="W299" s="1684">
        <v>66.4032</v>
      </c>
      <c r="X299" s="1685">
        <f>W299*L299</f>
        <v>4515.4176</v>
      </c>
      <c r="Y299" s="1679" t="s">
        <v>1472</v>
      </c>
      <c r="Z299" s="1651" t="s">
        <v>113</v>
      </c>
      <c r="AA299" s="1658" t="s">
        <v>108</v>
      </c>
      <c r="AB299" s="1497" t="s">
        <v>44</v>
      </c>
      <c r="AC299" s="1552">
        <v>4080</v>
      </c>
      <c r="AD299" s="1498">
        <f t="shared" si="191"/>
        <v>0</v>
      </c>
      <c r="AE299" s="1606" t="s">
        <v>82</v>
      </c>
      <c r="AF299" s="1606"/>
      <c r="AG299" s="1606"/>
      <c r="AH299" s="1606">
        <f t="shared" si="186"/>
        <v>4080</v>
      </c>
      <c r="AI299" s="1606"/>
      <c r="AJ299" s="1687">
        <f t="shared" si="187"/>
        <v>4080</v>
      </c>
      <c r="AK299" s="1679"/>
      <c r="AL299" s="1679"/>
      <c r="AM299" s="1679"/>
      <c r="AN299" s="1679"/>
      <c r="AO299" s="1679"/>
      <c r="AP299" s="1688"/>
      <c r="AQ299" s="1679"/>
      <c r="AR299" s="1688"/>
      <c r="AS299" s="1689">
        <f t="shared" si="195"/>
        <v>4080</v>
      </c>
      <c r="AT299" s="1689"/>
      <c r="AU299" s="1689"/>
      <c r="AV299" s="1689"/>
      <c r="AW299" s="1689"/>
      <c r="AX299" s="1689"/>
      <c r="AY299" s="1689"/>
      <c r="AZ299" s="1689"/>
      <c r="BA299" s="1690"/>
      <c r="BB299" s="1690"/>
      <c r="BC299" s="1690"/>
      <c r="BD299" s="1690"/>
      <c r="BE299" s="1690"/>
      <c r="BF299" s="1690"/>
      <c r="BG299" s="1690"/>
      <c r="BH299" s="1690"/>
      <c r="BI299" s="1690"/>
      <c r="BJ299" s="1690"/>
      <c r="BK299" s="1690"/>
      <c r="BL299" s="1690">
        <f>I299/60</f>
        <v>68</v>
      </c>
      <c r="BM299" s="1690"/>
      <c r="BN299" s="1690"/>
      <c r="BO299" s="1690"/>
      <c r="BP299" s="1690"/>
      <c r="BQ299" s="1690"/>
      <c r="BR299" s="1690"/>
      <c r="BS299" s="1690"/>
      <c r="BT299" s="1690"/>
    </row>
    <row r="300" s="309" customFormat="1" ht="36" hidden="1" customHeight="1" spans="1:75">
      <c r="A300" s="1556">
        <v>45450</v>
      </c>
      <c r="B300" s="1671" t="s">
        <v>117</v>
      </c>
      <c r="C300" s="1483" t="s">
        <v>118</v>
      </c>
      <c r="D300" s="1674">
        <v>4500136107</v>
      </c>
      <c r="E300" s="1671">
        <v>44067554</v>
      </c>
      <c r="F300" s="1674" t="s">
        <v>1473</v>
      </c>
      <c r="G300" s="1487" t="s">
        <v>121</v>
      </c>
      <c r="H300" s="1488" t="s">
        <v>122</v>
      </c>
      <c r="I300" s="1561">
        <v>1002</v>
      </c>
      <c r="J300" s="1487">
        <v>0</v>
      </c>
      <c r="K300" s="1487">
        <v>6</v>
      </c>
      <c r="L300" s="1489">
        <f t="shared" si="175"/>
        <v>167</v>
      </c>
      <c r="M300" s="1490">
        <v>45496</v>
      </c>
      <c r="N300" s="1490">
        <v>45492</v>
      </c>
      <c r="O300" s="1325" t="s">
        <v>1474</v>
      </c>
      <c r="P300" s="1325" t="s">
        <v>106</v>
      </c>
      <c r="Q300" s="1325" t="s">
        <v>1475</v>
      </c>
      <c r="R300" s="1562" t="s">
        <v>1476</v>
      </c>
      <c r="S300" s="1325" t="s">
        <v>82</v>
      </c>
      <c r="T300" s="1492" t="s">
        <v>82</v>
      </c>
      <c r="U300" s="1493" t="s">
        <v>1477</v>
      </c>
      <c r="V300" s="1541" t="s">
        <v>125</v>
      </c>
      <c r="W300" s="1495">
        <v>0.9856</v>
      </c>
      <c r="X300" s="1496">
        <f t="shared" si="194"/>
        <v>987.5712</v>
      </c>
      <c r="Y300" s="1489" t="s">
        <v>1478</v>
      </c>
      <c r="Z300" s="1532" t="s">
        <v>121</v>
      </c>
      <c r="AA300" s="1487" t="s">
        <v>108</v>
      </c>
      <c r="AB300" s="1497" t="s">
        <v>44</v>
      </c>
      <c r="AC300" s="1493">
        <v>1002</v>
      </c>
      <c r="AD300" s="1498">
        <f t="shared" si="191"/>
        <v>0</v>
      </c>
      <c r="AE300" s="1606" t="s">
        <v>82</v>
      </c>
      <c r="AF300" s="1498"/>
      <c r="AG300" s="1498"/>
      <c r="AH300" s="1498">
        <f t="shared" si="186"/>
        <v>1002</v>
      </c>
      <c r="AI300" s="1498"/>
      <c r="AJ300" s="1499">
        <f t="shared" si="187"/>
        <v>1002</v>
      </c>
      <c r="AK300" s="1489"/>
      <c r="AL300" s="1489"/>
      <c r="AM300" s="1489"/>
      <c r="AN300" s="1489"/>
      <c r="AO300" s="1489"/>
      <c r="AP300" s="1500"/>
      <c r="AQ300" s="1489"/>
      <c r="AR300" s="1500"/>
      <c r="AS300" s="1502">
        <f t="shared" si="195"/>
        <v>1002</v>
      </c>
      <c r="AT300" s="1502"/>
      <c r="AU300" s="1502"/>
      <c r="AV300" s="1502"/>
      <c r="AW300" s="1502"/>
      <c r="AX300" s="1502"/>
      <c r="AY300" s="1502"/>
      <c r="AZ300" s="1502"/>
      <c r="BA300" s="1503">
        <f t="shared" ref="BA300:BA302" si="196">I300/6</f>
        <v>167</v>
      </c>
      <c r="BB300" s="1503"/>
      <c r="BC300" s="1503"/>
      <c r="BD300" s="1503"/>
      <c r="BE300" s="1503"/>
      <c r="BF300" s="1503"/>
      <c r="BG300" s="1503"/>
      <c r="BH300" s="1503"/>
      <c r="BI300" s="1503"/>
      <c r="BJ300" s="1503"/>
      <c r="BK300" s="1503"/>
      <c r="BL300" s="1503"/>
      <c r="BM300" s="1503"/>
      <c r="BN300" s="1503"/>
      <c r="BO300" s="1503"/>
      <c r="BP300" s="1503"/>
      <c r="BQ300" s="1503"/>
      <c r="BR300" s="1503"/>
      <c r="BS300" s="1503"/>
      <c r="BT300" s="1503"/>
    </row>
    <row r="301" s="309" customFormat="1" ht="36" hidden="1" customHeight="1" spans="1:75">
      <c r="A301" s="1556">
        <v>45450</v>
      </c>
      <c r="B301" s="1671" t="s">
        <v>117</v>
      </c>
      <c r="C301" s="1483" t="s">
        <v>118</v>
      </c>
      <c r="D301" s="1674">
        <v>4500136107</v>
      </c>
      <c r="E301" s="1671">
        <v>44067555</v>
      </c>
      <c r="F301" s="1674" t="s">
        <v>1479</v>
      </c>
      <c r="G301" s="1487" t="s">
        <v>121</v>
      </c>
      <c r="H301" s="1488" t="s">
        <v>122</v>
      </c>
      <c r="I301" s="1561">
        <v>528</v>
      </c>
      <c r="J301" s="1487">
        <v>0</v>
      </c>
      <c r="K301" s="1487">
        <v>6</v>
      </c>
      <c r="L301" s="1489">
        <f t="shared" si="175"/>
        <v>88</v>
      </c>
      <c r="M301" s="1490">
        <v>45496</v>
      </c>
      <c r="N301" s="1490">
        <v>45492</v>
      </c>
      <c r="O301" s="1325" t="s">
        <v>1474</v>
      </c>
      <c r="P301" s="1325" t="s">
        <v>106</v>
      </c>
      <c r="Q301" s="1325" t="s">
        <v>1475</v>
      </c>
      <c r="R301" s="1562" t="s">
        <v>1476</v>
      </c>
      <c r="S301" s="1325" t="s">
        <v>82</v>
      </c>
      <c r="T301" s="1492" t="s">
        <v>82</v>
      </c>
      <c r="U301" s="1493" t="s">
        <v>1477</v>
      </c>
      <c r="V301" s="1541" t="s">
        <v>125</v>
      </c>
      <c r="W301" s="1495">
        <v>0.9856</v>
      </c>
      <c r="X301" s="1496">
        <f t="shared" si="194"/>
        <v>520.3968</v>
      </c>
      <c r="Y301" s="1489" t="s">
        <v>1478</v>
      </c>
      <c r="Z301" s="1532" t="s">
        <v>121</v>
      </c>
      <c r="AA301" s="1487" t="s">
        <v>108</v>
      </c>
      <c r="AB301" s="1497" t="s">
        <v>44</v>
      </c>
      <c r="AC301" s="1493">
        <v>528</v>
      </c>
      <c r="AD301" s="1498">
        <f t="shared" si="191"/>
        <v>0</v>
      </c>
      <c r="AE301" s="1606" t="s">
        <v>82</v>
      </c>
      <c r="AF301" s="1498"/>
      <c r="AG301" s="1498"/>
      <c r="AH301" s="1498">
        <f t="shared" si="186"/>
        <v>528</v>
      </c>
      <c r="AI301" s="1498"/>
      <c r="AJ301" s="1499">
        <f t="shared" si="187"/>
        <v>528</v>
      </c>
      <c r="AK301" s="1489"/>
      <c r="AL301" s="1489"/>
      <c r="AM301" s="1489"/>
      <c r="AN301" s="1489"/>
      <c r="AO301" s="1489"/>
      <c r="AP301" s="1500"/>
      <c r="AQ301" s="1489"/>
      <c r="AR301" s="1500"/>
      <c r="AS301" s="1502">
        <f t="shared" si="195"/>
        <v>528</v>
      </c>
      <c r="AT301" s="1502"/>
      <c r="AU301" s="1502"/>
      <c r="AV301" s="1502"/>
      <c r="AW301" s="1502"/>
      <c r="AX301" s="1502"/>
      <c r="AY301" s="1502"/>
      <c r="AZ301" s="1502"/>
      <c r="BA301" s="1503">
        <f t="shared" si="196"/>
        <v>88</v>
      </c>
      <c r="BB301" s="1503"/>
      <c r="BC301" s="1503"/>
      <c r="BD301" s="1503"/>
      <c r="BE301" s="1503"/>
      <c r="BF301" s="1503"/>
      <c r="BG301" s="1503"/>
      <c r="BH301" s="1503"/>
      <c r="BI301" s="1503"/>
      <c r="BJ301" s="1503"/>
      <c r="BK301" s="1503"/>
      <c r="BL301" s="1503"/>
      <c r="BM301" s="1503"/>
      <c r="BN301" s="1503"/>
      <c r="BO301" s="1503"/>
      <c r="BP301" s="1503"/>
      <c r="BQ301" s="1503"/>
      <c r="BR301" s="1503"/>
      <c r="BS301" s="1503"/>
      <c r="BT301" s="1503"/>
    </row>
    <row r="302" s="309" customFormat="1" ht="36" hidden="1" customHeight="1" spans="1:75">
      <c r="A302" s="1556">
        <v>45450</v>
      </c>
      <c r="B302" s="1671" t="s">
        <v>117</v>
      </c>
      <c r="C302" s="1483" t="s">
        <v>118</v>
      </c>
      <c r="D302" s="1674">
        <v>4500136107</v>
      </c>
      <c r="E302" s="1671">
        <v>44067553</v>
      </c>
      <c r="F302" s="1674" t="s">
        <v>1480</v>
      </c>
      <c r="G302" s="1487" t="s">
        <v>121</v>
      </c>
      <c r="H302" s="1488" t="s">
        <v>122</v>
      </c>
      <c r="I302" s="1561">
        <v>570</v>
      </c>
      <c r="J302" s="1487">
        <v>0</v>
      </c>
      <c r="K302" s="1487">
        <v>6</v>
      </c>
      <c r="L302" s="1489">
        <f t="shared" si="175"/>
        <v>95</v>
      </c>
      <c r="M302" s="1490">
        <v>45496</v>
      </c>
      <c r="N302" s="1490">
        <v>45492</v>
      </c>
      <c r="O302" s="1325" t="s">
        <v>1474</v>
      </c>
      <c r="P302" s="1325" t="s">
        <v>106</v>
      </c>
      <c r="Q302" s="1325" t="s">
        <v>1475</v>
      </c>
      <c r="R302" s="1562" t="s">
        <v>1476</v>
      </c>
      <c r="S302" s="1325" t="s">
        <v>82</v>
      </c>
      <c r="T302" s="1492" t="s">
        <v>82</v>
      </c>
      <c r="U302" s="1493" t="s">
        <v>1477</v>
      </c>
      <c r="V302" s="1541" t="s">
        <v>125</v>
      </c>
      <c r="W302" s="1495">
        <v>0.9856</v>
      </c>
      <c r="X302" s="1496">
        <f t="shared" si="194"/>
        <v>561.792</v>
      </c>
      <c r="Y302" s="1489" t="s">
        <v>1478</v>
      </c>
      <c r="Z302" s="1532" t="s">
        <v>121</v>
      </c>
      <c r="AA302" s="1487" t="s">
        <v>108</v>
      </c>
      <c r="AB302" s="1497" t="s">
        <v>44</v>
      </c>
      <c r="AC302" s="1493">
        <v>570</v>
      </c>
      <c r="AD302" s="1498">
        <f t="shared" si="191"/>
        <v>0</v>
      </c>
      <c r="AE302" s="1606" t="s">
        <v>82</v>
      </c>
      <c r="AF302" s="1498"/>
      <c r="AG302" s="1498"/>
      <c r="AH302" s="1498">
        <f t="shared" si="186"/>
        <v>570</v>
      </c>
      <c r="AI302" s="1498"/>
      <c r="AJ302" s="1499">
        <f t="shared" si="187"/>
        <v>570</v>
      </c>
      <c r="AK302" s="1489"/>
      <c r="AL302" s="1489"/>
      <c r="AM302" s="1489"/>
      <c r="AN302" s="1489"/>
      <c r="AO302" s="1489"/>
      <c r="AP302" s="1500"/>
      <c r="AQ302" s="1489"/>
      <c r="AR302" s="1500"/>
      <c r="AS302" s="1502">
        <f t="shared" si="195"/>
        <v>570</v>
      </c>
      <c r="AT302" s="1502"/>
      <c r="AU302" s="1502"/>
      <c r="AV302" s="1502"/>
      <c r="AW302" s="1502"/>
      <c r="AX302" s="1502"/>
      <c r="AY302" s="1502"/>
      <c r="AZ302" s="1502"/>
      <c r="BA302" s="1503">
        <f t="shared" si="196"/>
        <v>95</v>
      </c>
      <c r="BB302" s="1503"/>
      <c r="BC302" s="1503"/>
      <c r="BD302" s="1503"/>
      <c r="BE302" s="1503"/>
      <c r="BF302" s="1503"/>
      <c r="BG302" s="1503"/>
      <c r="BH302" s="1503"/>
      <c r="BI302" s="1503"/>
      <c r="BJ302" s="1503"/>
      <c r="BK302" s="1503"/>
      <c r="BL302" s="1503"/>
      <c r="BM302" s="1503"/>
      <c r="BN302" s="1503"/>
      <c r="BO302" s="1503"/>
      <c r="BP302" s="1503"/>
      <c r="BQ302" s="1503"/>
      <c r="BR302" s="1503"/>
      <c r="BS302" s="1503"/>
      <c r="BT302" s="1503"/>
    </row>
    <row r="303" s="1421" customFormat="1" ht="36" hidden="1" customHeight="1" spans="1:75">
      <c r="A303" s="1675">
        <v>45455</v>
      </c>
      <c r="B303" s="1678" t="s">
        <v>1481</v>
      </c>
      <c r="C303" s="1698" t="s">
        <v>182</v>
      </c>
      <c r="D303" s="1672">
        <v>4500136743</v>
      </c>
      <c r="E303" s="1678" t="s">
        <v>1482</v>
      </c>
      <c r="F303" s="1672" t="s">
        <v>1483</v>
      </c>
      <c r="G303" s="1658" t="s">
        <v>89</v>
      </c>
      <c r="H303" s="1659" t="s">
        <v>1484</v>
      </c>
      <c r="I303" s="1660">
        <v>5016</v>
      </c>
      <c r="J303" s="1658">
        <v>0</v>
      </c>
      <c r="K303" s="1658">
        <v>24</v>
      </c>
      <c r="L303" s="1679">
        <f t="shared" si="175"/>
        <v>209</v>
      </c>
      <c r="M303" s="1680">
        <v>45497</v>
      </c>
      <c r="N303" s="1680">
        <v>45493</v>
      </c>
      <c r="O303" s="1536" t="s">
        <v>1485</v>
      </c>
      <c r="P303" s="1681" t="s">
        <v>106</v>
      </c>
      <c r="Q303" s="1681" t="s">
        <v>1194</v>
      </c>
      <c r="R303" s="1681">
        <v>45455</v>
      </c>
      <c r="S303" s="1681" t="s">
        <v>82</v>
      </c>
      <c r="T303" s="1682" t="s">
        <v>1486</v>
      </c>
      <c r="U303" s="1643" t="s">
        <v>1487</v>
      </c>
      <c r="V303" s="1699" t="s">
        <v>1488</v>
      </c>
      <c r="W303" s="1684">
        <v>0.8369</v>
      </c>
      <c r="X303" s="1685">
        <f t="shared" si="194"/>
        <v>4197.8904</v>
      </c>
      <c r="Y303" s="1679" t="s">
        <v>1489</v>
      </c>
      <c r="Z303" s="1686" t="s">
        <v>89</v>
      </c>
      <c r="AA303" s="1658" t="s">
        <v>108</v>
      </c>
      <c r="AB303" s="1497" t="s">
        <v>44</v>
      </c>
      <c r="AC303" s="1552">
        <v>5016</v>
      </c>
      <c r="AD303" s="1498">
        <f t="shared" si="191"/>
        <v>0</v>
      </c>
      <c r="AE303" s="1606" t="s">
        <v>157</v>
      </c>
      <c r="AF303" s="1606"/>
      <c r="AG303" s="1606"/>
      <c r="AH303" s="1606">
        <f t="shared" si="186"/>
        <v>5016</v>
      </c>
      <c r="AI303" s="1606"/>
      <c r="AJ303" s="1687">
        <f t="shared" si="187"/>
        <v>5016</v>
      </c>
      <c r="AK303" s="1679"/>
      <c r="AL303" s="1679"/>
      <c r="AM303" s="1679"/>
      <c r="AN303" s="1679"/>
      <c r="AO303" s="1679"/>
      <c r="AP303" s="1688"/>
      <c r="AQ303" s="1679"/>
      <c r="AR303" s="1688"/>
      <c r="AS303" s="1689">
        <f t="shared" si="195"/>
        <v>5016</v>
      </c>
      <c r="AT303" s="1689"/>
      <c r="AU303" s="1689"/>
      <c r="AV303" s="1689"/>
      <c r="AW303" s="1689"/>
      <c r="AX303" s="1689"/>
      <c r="AY303" s="1689"/>
      <c r="AZ303" s="1689"/>
      <c r="BA303" s="1690"/>
      <c r="BB303" s="1690"/>
      <c r="BC303" s="1690"/>
      <c r="BD303" s="1690"/>
      <c r="BE303" s="1690"/>
      <c r="BF303" s="1690"/>
      <c r="BG303" s="1690"/>
      <c r="BH303" s="1690"/>
      <c r="BI303" s="1690"/>
      <c r="BJ303" s="1690"/>
      <c r="BK303" s="1690"/>
      <c r="BL303" s="1690"/>
      <c r="BM303" s="1690"/>
      <c r="BN303" s="1690"/>
      <c r="BO303" s="1690"/>
      <c r="BP303" s="1690"/>
      <c r="BQ303" s="1690"/>
      <c r="BR303" s="1690"/>
      <c r="BS303" s="1690"/>
      <c r="BT303" s="1690"/>
    </row>
    <row r="304" s="309" customFormat="1" ht="36" hidden="1" customHeight="1" spans="1:75">
      <c r="A304" s="1556">
        <v>45460</v>
      </c>
      <c r="B304" s="1671" t="s">
        <v>1490</v>
      </c>
      <c r="C304" s="1483" t="s">
        <v>902</v>
      </c>
      <c r="D304" s="1674">
        <v>4500137238</v>
      </c>
      <c r="E304" s="1671"/>
      <c r="F304" s="1674" t="s">
        <v>1491</v>
      </c>
      <c r="G304" s="1487" t="s">
        <v>78</v>
      </c>
      <c r="H304" s="1488" t="s">
        <v>111</v>
      </c>
      <c r="I304" s="1506">
        <v>500</v>
      </c>
      <c r="J304" s="1487">
        <v>0</v>
      </c>
      <c r="K304" s="1487">
        <v>50</v>
      </c>
      <c r="L304" s="1489">
        <f t="shared" si="175"/>
        <v>10</v>
      </c>
      <c r="M304" s="1490">
        <v>45497</v>
      </c>
      <c r="N304" s="1490">
        <v>45493</v>
      </c>
      <c r="O304" s="1325" t="s">
        <v>1492</v>
      </c>
      <c r="P304" s="1325" t="s">
        <v>803</v>
      </c>
      <c r="Q304" s="1325"/>
      <c r="R304" s="1325">
        <v>45470</v>
      </c>
      <c r="S304" s="1325" t="s">
        <v>82</v>
      </c>
      <c r="T304" s="1492" t="s">
        <v>1493</v>
      </c>
      <c r="U304" s="1493" t="s">
        <v>1494</v>
      </c>
      <c r="V304" s="1541" t="s">
        <v>908</v>
      </c>
      <c r="W304" s="1495">
        <v>0.9193</v>
      </c>
      <c r="X304" s="1496">
        <f t="shared" si="194"/>
        <v>459.65</v>
      </c>
      <c r="Y304" s="1489" t="s">
        <v>1495</v>
      </c>
      <c r="Z304" s="1700" t="s">
        <v>156</v>
      </c>
      <c r="AA304" s="1487" t="s">
        <v>108</v>
      </c>
      <c r="AB304" s="1497" t="s">
        <v>44</v>
      </c>
      <c r="AC304" s="1493">
        <v>500</v>
      </c>
      <c r="AD304" s="1498">
        <f t="shared" si="191"/>
        <v>0</v>
      </c>
      <c r="AE304" s="1498" t="s">
        <v>157</v>
      </c>
      <c r="AF304" s="1498"/>
      <c r="AG304" s="1498"/>
      <c r="AH304" s="1498">
        <f t="shared" si="186"/>
        <v>500</v>
      </c>
      <c r="AI304" s="1498"/>
      <c r="AJ304" s="1499"/>
      <c r="AK304" s="1694">
        <f>I304</f>
        <v>500</v>
      </c>
      <c r="AL304" s="1694"/>
      <c r="AM304" s="1694"/>
      <c r="AN304" s="1694"/>
      <c r="AO304" s="1694"/>
      <c r="AP304" s="1695"/>
      <c r="AQ304" s="1694"/>
      <c r="AR304" s="1695"/>
      <c r="AS304" s="1502">
        <f t="shared" si="195"/>
        <v>500</v>
      </c>
      <c r="AT304" s="1502"/>
      <c r="AU304" s="1502"/>
      <c r="AV304" s="1502"/>
      <c r="AW304" s="1502"/>
      <c r="AX304" s="1502"/>
      <c r="AY304" s="1502"/>
      <c r="AZ304" s="1502"/>
      <c r="BA304" s="1503"/>
      <c r="BB304" s="1503"/>
      <c r="BC304" s="1503"/>
      <c r="BD304" s="1503"/>
      <c r="BE304" s="1503"/>
      <c r="BF304" s="1503"/>
      <c r="BG304" s="1503"/>
      <c r="BH304" s="1503">
        <f>I304/25</f>
        <v>20</v>
      </c>
      <c r="BI304" s="1503"/>
      <c r="BJ304" s="1503"/>
      <c r="BK304" s="1503"/>
      <c r="BL304" s="1503"/>
      <c r="BM304" s="1503"/>
      <c r="BN304" s="1503"/>
      <c r="BO304" s="1503"/>
      <c r="BP304" s="1503"/>
      <c r="BQ304" s="1503"/>
      <c r="BR304" s="1503"/>
      <c r="BS304" s="1503"/>
      <c r="BT304" s="1503"/>
    </row>
    <row r="305" s="1421" customFormat="1" ht="36" hidden="1" customHeight="1" spans="1:76">
      <c r="A305" s="1675">
        <v>45456</v>
      </c>
      <c r="B305" s="1678" t="s">
        <v>280</v>
      </c>
      <c r="C305" s="1701" t="s">
        <v>224</v>
      </c>
      <c r="D305" s="1672">
        <v>4500136617</v>
      </c>
      <c r="E305" s="1678" t="s">
        <v>1496</v>
      </c>
      <c r="F305" s="1672" t="s">
        <v>1497</v>
      </c>
      <c r="G305" s="1658" t="s">
        <v>309</v>
      </c>
      <c r="H305" s="1659" t="s">
        <v>310</v>
      </c>
      <c r="I305" s="1660">
        <v>504</v>
      </c>
      <c r="J305" s="1658">
        <v>0</v>
      </c>
      <c r="K305" s="1658">
        <v>12</v>
      </c>
      <c r="L305" s="1679">
        <f t="shared" si="175"/>
        <v>42</v>
      </c>
      <c r="M305" s="1680">
        <v>45499</v>
      </c>
      <c r="N305" s="1680">
        <v>45495</v>
      </c>
      <c r="O305" s="1681"/>
      <c r="P305" s="1681" t="s">
        <v>803</v>
      </c>
      <c r="Q305" s="1681" t="s">
        <v>1232</v>
      </c>
      <c r="R305" s="1697" t="s">
        <v>783</v>
      </c>
      <c r="S305" s="1681" t="s">
        <v>136</v>
      </c>
      <c r="T305" s="1702" t="s">
        <v>1498</v>
      </c>
      <c r="U305" s="1552" t="s">
        <v>1499</v>
      </c>
      <c r="V305" s="1699" t="s">
        <v>271</v>
      </c>
      <c r="W305" s="1684">
        <v>2.4352</v>
      </c>
      <c r="X305" s="1685">
        <f t="shared" si="194"/>
        <v>1227.3408</v>
      </c>
      <c r="Y305" s="1679" t="s">
        <v>1500</v>
      </c>
      <c r="Z305" s="1686" t="s">
        <v>789</v>
      </c>
      <c r="AA305" s="1658" t="s">
        <v>108</v>
      </c>
      <c r="AB305" s="1497" t="s">
        <v>44</v>
      </c>
      <c r="AC305" s="1493">
        <v>504</v>
      </c>
      <c r="AD305" s="1498">
        <f t="shared" si="191"/>
        <v>0</v>
      </c>
      <c r="AE305" s="1606" t="s">
        <v>157</v>
      </c>
      <c r="AF305" s="1606"/>
      <c r="AG305" s="1606"/>
      <c r="AH305" s="1606">
        <f>I305*2</f>
        <v>1008</v>
      </c>
      <c r="AI305" s="1606"/>
      <c r="AJ305" s="1687"/>
      <c r="AK305" s="1679">
        <f>AH305</f>
        <v>1008</v>
      </c>
      <c r="AL305" s="1679"/>
      <c r="AM305" s="1679"/>
      <c r="AN305" s="1679"/>
      <c r="AO305" s="1679"/>
      <c r="AP305" s="1688"/>
      <c r="AQ305" s="1679"/>
      <c r="AR305" s="1688"/>
      <c r="AS305" s="1689">
        <f>I305*2</f>
        <v>1008</v>
      </c>
      <c r="AT305" s="1689"/>
      <c r="AU305" s="1689"/>
      <c r="AV305" s="1689"/>
      <c r="AW305" s="1689"/>
      <c r="AX305" s="1689"/>
      <c r="AY305" s="1689"/>
      <c r="AZ305" s="1689"/>
      <c r="BA305" s="1690"/>
      <c r="BB305" s="1690"/>
      <c r="BC305" s="1690"/>
      <c r="BD305" s="1690"/>
      <c r="BE305" s="1690"/>
      <c r="BF305" s="1690"/>
      <c r="BG305" s="1690"/>
      <c r="BH305" s="1690"/>
      <c r="BI305" s="1690"/>
      <c r="BJ305" s="1690"/>
      <c r="BK305" s="1690"/>
      <c r="BL305" s="1690"/>
      <c r="BM305" s="1690"/>
      <c r="BN305" s="1690"/>
      <c r="BO305" s="1690"/>
      <c r="BP305" s="1690"/>
      <c r="BQ305" s="1690"/>
      <c r="BR305" s="1690">
        <f>I305</f>
        <v>504</v>
      </c>
      <c r="BS305" s="1690">
        <f>I305</f>
        <v>504</v>
      </c>
      <c r="BT305" s="1690">
        <f>I305</f>
        <v>504</v>
      </c>
      <c r="BV305" s="309" t="s">
        <v>1501</v>
      </c>
      <c r="BW305" s="309">
        <v>5000</v>
      </c>
      <c r="BX305" s="309">
        <f>BX307-I305</f>
        <v>3992</v>
      </c>
    </row>
    <row r="306" s="309" customFormat="1" ht="36" hidden="1" customHeight="1" spans="1:76">
      <c r="A306" s="1556">
        <v>45462</v>
      </c>
      <c r="B306" s="1557" t="s">
        <v>1502</v>
      </c>
      <c r="C306" s="1576" t="s">
        <v>1503</v>
      </c>
      <c r="D306" s="1674">
        <v>4500137487</v>
      </c>
      <c r="E306" s="1671" t="s">
        <v>1504</v>
      </c>
      <c r="F306" s="1674" t="s">
        <v>1505</v>
      </c>
      <c r="G306" s="1487" t="s">
        <v>89</v>
      </c>
      <c r="H306" s="1488" t="s">
        <v>79</v>
      </c>
      <c r="I306" s="1506">
        <v>504</v>
      </c>
      <c r="J306" s="1487">
        <v>0</v>
      </c>
      <c r="K306" s="1487">
        <v>24</v>
      </c>
      <c r="L306" s="1489">
        <f t="shared" si="175"/>
        <v>21</v>
      </c>
      <c r="M306" s="1490">
        <v>45492</v>
      </c>
      <c r="N306" s="1542">
        <v>45495</v>
      </c>
      <c r="O306" s="1325"/>
      <c r="P306" s="1681" t="s">
        <v>803</v>
      </c>
      <c r="Q306" s="1325" t="s">
        <v>1308</v>
      </c>
      <c r="R306" s="1325">
        <v>45462</v>
      </c>
      <c r="S306" s="1325" t="s">
        <v>82</v>
      </c>
      <c r="T306" s="1492" t="s">
        <v>1506</v>
      </c>
      <c r="U306" s="1493" t="s">
        <v>1507</v>
      </c>
      <c r="V306" s="1703" t="s">
        <v>1508</v>
      </c>
      <c r="W306" s="1495">
        <v>0.8346</v>
      </c>
      <c r="X306" s="1496">
        <f t="shared" si="194"/>
        <v>420.6384</v>
      </c>
      <c r="Y306" s="1489" t="s">
        <v>1509</v>
      </c>
      <c r="Z306" s="1532" t="s">
        <v>786</v>
      </c>
      <c r="AA306" s="1487" t="s">
        <v>108</v>
      </c>
      <c r="AB306" s="1497" t="s">
        <v>44</v>
      </c>
      <c r="AC306" s="1493">
        <v>504</v>
      </c>
      <c r="AD306" s="1498">
        <f t="shared" si="191"/>
        <v>0</v>
      </c>
      <c r="AE306" s="1498" t="s">
        <v>157</v>
      </c>
      <c r="AF306" s="1498"/>
      <c r="AG306" s="1498"/>
      <c r="AH306" s="1498">
        <f t="shared" ref="AH306:AH329" si="197">I306</f>
        <v>504</v>
      </c>
      <c r="AI306" s="1498"/>
      <c r="AJ306" s="1499"/>
      <c r="AK306" s="1704">
        <f>I306</f>
        <v>504</v>
      </c>
      <c r="AL306" s="1704"/>
      <c r="AM306" s="1704"/>
      <c r="AN306" s="1704"/>
      <c r="AO306" s="1704"/>
      <c r="AP306" s="1695"/>
      <c r="AQ306" s="1694"/>
      <c r="AR306" s="1695"/>
      <c r="AS306" s="1502">
        <f t="shared" ref="AS306:AS329" si="198">I306</f>
        <v>504</v>
      </c>
      <c r="AT306" s="1502"/>
      <c r="AU306" s="1502"/>
      <c r="AV306" s="1502"/>
      <c r="AW306" s="1502"/>
      <c r="AX306" s="1502"/>
      <c r="AY306" s="1502"/>
      <c r="AZ306" s="1502"/>
      <c r="BA306" s="1503"/>
      <c r="BB306" s="1503"/>
      <c r="BC306" s="1503"/>
      <c r="BD306" s="1503"/>
      <c r="BE306" s="1503"/>
      <c r="BF306" s="1503"/>
      <c r="BG306" s="1503"/>
      <c r="BH306" s="1503"/>
      <c r="BI306" s="1503"/>
      <c r="BJ306" s="1503"/>
      <c r="BK306" s="1503"/>
      <c r="BL306" s="1503"/>
      <c r="BM306" s="1503"/>
      <c r="BN306" s="1503"/>
      <c r="BO306" s="1503"/>
      <c r="BP306" s="1503"/>
      <c r="BQ306" s="1503"/>
      <c r="BR306" s="1503"/>
      <c r="BS306" s="1503"/>
      <c r="BT306" s="1503"/>
    </row>
    <row r="307" s="309" customFormat="1" ht="36" hidden="1" customHeight="1" spans="1:76">
      <c r="A307" s="1556">
        <v>45462</v>
      </c>
      <c r="B307" s="1557" t="s">
        <v>1502</v>
      </c>
      <c r="C307" s="1576" t="s">
        <v>1503</v>
      </c>
      <c r="D307" s="1674">
        <v>4500137498</v>
      </c>
      <c r="E307" s="1671" t="s">
        <v>1510</v>
      </c>
      <c r="F307" s="1674" t="s">
        <v>1511</v>
      </c>
      <c r="G307" s="1487" t="s">
        <v>309</v>
      </c>
      <c r="H307" s="1488" t="s">
        <v>310</v>
      </c>
      <c r="I307" s="1506">
        <v>504</v>
      </c>
      <c r="J307" s="1487">
        <v>0</v>
      </c>
      <c r="K307" s="1487">
        <v>12</v>
      </c>
      <c r="L307" s="1489">
        <f t="shared" si="175"/>
        <v>42</v>
      </c>
      <c r="M307" s="1490">
        <v>45492</v>
      </c>
      <c r="N307" s="1542">
        <v>45495</v>
      </c>
      <c r="O307" s="1325" t="s">
        <v>1512</v>
      </c>
      <c r="P307" s="1681" t="s">
        <v>803</v>
      </c>
      <c r="Q307" s="1325" t="s">
        <v>1251</v>
      </c>
      <c r="R307" s="1625">
        <v>45462</v>
      </c>
      <c r="S307" s="1625" t="s">
        <v>82</v>
      </c>
      <c r="T307" s="1705" t="s">
        <v>1513</v>
      </c>
      <c r="U307" s="1493" t="s">
        <v>1514</v>
      </c>
      <c r="V307" s="1703" t="s">
        <v>1508</v>
      </c>
      <c r="W307" s="1495">
        <v>2.4352</v>
      </c>
      <c r="X307" s="1496">
        <f t="shared" si="194"/>
        <v>1227.3408</v>
      </c>
      <c r="Y307" s="1489" t="s">
        <v>1515</v>
      </c>
      <c r="Z307" s="1532" t="s">
        <v>789</v>
      </c>
      <c r="AA307" s="1487" t="s">
        <v>108</v>
      </c>
      <c r="AB307" s="1497" t="s">
        <v>44</v>
      </c>
      <c r="AC307" s="1493">
        <v>504</v>
      </c>
      <c r="AD307" s="1498">
        <f t="shared" si="191"/>
        <v>0</v>
      </c>
      <c r="AE307" s="1498" t="s">
        <v>157</v>
      </c>
      <c r="AF307" s="1498"/>
      <c r="AG307" s="1498"/>
      <c r="AH307" s="1498">
        <f>I307*2</f>
        <v>1008</v>
      </c>
      <c r="AI307" s="1498"/>
      <c r="AJ307" s="1499"/>
      <c r="AK307" s="1694">
        <f>AH307</f>
        <v>1008</v>
      </c>
      <c r="AL307" s="1695"/>
      <c r="AM307" s="1695"/>
      <c r="AN307" s="1695"/>
      <c r="AO307" s="1695"/>
      <c r="AP307" s="1695"/>
      <c r="AQ307" s="1694"/>
      <c r="AR307" s="1695"/>
      <c r="AS307" s="1502">
        <f>I307*2</f>
        <v>1008</v>
      </c>
      <c r="AT307" s="1502"/>
      <c r="AU307" s="1502"/>
      <c r="AV307" s="1502"/>
      <c r="AW307" s="1502"/>
      <c r="AX307" s="1502"/>
      <c r="AY307" s="1502"/>
      <c r="AZ307" s="1502"/>
      <c r="BA307" s="1503"/>
      <c r="BB307" s="1503"/>
      <c r="BC307" s="1503"/>
      <c r="BD307" s="1503"/>
      <c r="BE307" s="1503"/>
      <c r="BF307" s="1503"/>
      <c r="BG307" s="1503"/>
      <c r="BH307" s="1503"/>
      <c r="BI307" s="1503"/>
      <c r="BJ307" s="1503"/>
      <c r="BK307" s="1503"/>
      <c r="BL307" s="1503"/>
      <c r="BM307" s="1503"/>
      <c r="BN307" s="1503"/>
      <c r="BO307" s="1503"/>
      <c r="BP307" s="1503"/>
      <c r="BQ307" s="1503"/>
      <c r="BR307" s="1503">
        <f>I307</f>
        <v>504</v>
      </c>
      <c r="BS307" s="1503">
        <f>I307</f>
        <v>504</v>
      </c>
      <c r="BT307" s="1503">
        <f>I307</f>
        <v>504</v>
      </c>
      <c r="BV307" s="309" t="s">
        <v>1501</v>
      </c>
      <c r="BW307" s="309">
        <v>5000</v>
      </c>
      <c r="BX307" s="309">
        <f>BW307-I307</f>
        <v>4496</v>
      </c>
    </row>
    <row r="308" s="309" customFormat="1" ht="36" hidden="1" customHeight="1" spans="1:76">
      <c r="A308" s="1556">
        <v>45450</v>
      </c>
      <c r="B308" s="1671" t="s">
        <v>74</v>
      </c>
      <c r="C308" s="1483" t="s">
        <v>75</v>
      </c>
      <c r="D308" s="1674" t="s">
        <v>1516</v>
      </c>
      <c r="E308" s="1671"/>
      <c r="F308" s="1674"/>
      <c r="G308" s="1487" t="s">
        <v>89</v>
      </c>
      <c r="H308" s="1488" t="s">
        <v>79</v>
      </c>
      <c r="I308" s="1506">
        <v>15040</v>
      </c>
      <c r="J308" s="1487">
        <v>0</v>
      </c>
      <c r="K308" s="1487">
        <v>20</v>
      </c>
      <c r="L308" s="1489">
        <f t="shared" si="175"/>
        <v>752</v>
      </c>
      <c r="M308" s="1490">
        <v>45497</v>
      </c>
      <c r="N308" s="1542">
        <v>45495</v>
      </c>
      <c r="O308" s="1325" t="s">
        <v>1517</v>
      </c>
      <c r="P308" s="1706" t="s">
        <v>106</v>
      </c>
      <c r="Q308" s="1325" t="s">
        <v>1518</v>
      </c>
      <c r="R308" s="1325" t="s">
        <v>81</v>
      </c>
      <c r="S308" s="1325" t="s">
        <v>82</v>
      </c>
      <c r="T308" s="1492" t="s">
        <v>1519</v>
      </c>
      <c r="U308" s="1493" t="s">
        <v>1520</v>
      </c>
      <c r="V308" s="1541" t="s">
        <v>330</v>
      </c>
      <c r="W308" s="1495">
        <v>0.9</v>
      </c>
      <c r="X308" s="1496">
        <f t="shared" si="194"/>
        <v>13536</v>
      </c>
      <c r="Y308" s="1489" t="s">
        <v>1521</v>
      </c>
      <c r="Z308" s="1532" t="s">
        <v>89</v>
      </c>
      <c r="AA308" s="1487" t="s">
        <v>108</v>
      </c>
      <c r="AB308" s="1629" t="s">
        <v>44</v>
      </c>
      <c r="AC308" s="1493">
        <v>15040</v>
      </c>
      <c r="AD308" s="1498">
        <f t="shared" si="191"/>
        <v>0</v>
      </c>
      <c r="AE308" s="1498" t="s">
        <v>338</v>
      </c>
      <c r="AF308" s="1498"/>
      <c r="AG308" s="1498"/>
      <c r="AH308" s="1498">
        <f t="shared" si="197"/>
        <v>15040</v>
      </c>
      <c r="AI308" s="1498"/>
      <c r="AJ308" s="1499">
        <f t="shared" ref="AJ308:AJ318" si="199">I308</f>
        <v>15040</v>
      </c>
      <c r="AK308" s="1489"/>
      <c r="AL308" s="1489"/>
      <c r="AM308" s="1489"/>
      <c r="AN308" s="1489"/>
      <c r="AO308" s="1489"/>
      <c r="AP308" s="1500"/>
      <c r="AQ308" s="1489"/>
      <c r="AR308" s="1500"/>
      <c r="AS308" s="1502">
        <f t="shared" si="198"/>
        <v>15040</v>
      </c>
      <c r="AT308" s="1502"/>
      <c r="AU308" s="1502"/>
      <c r="AV308" s="1502"/>
      <c r="AW308" s="1502"/>
      <c r="AX308" s="1502"/>
      <c r="AY308" s="1502"/>
      <c r="AZ308" s="1502"/>
      <c r="BA308" s="1503"/>
      <c r="BB308" s="1503"/>
      <c r="BC308" s="1503"/>
      <c r="BD308" s="1503"/>
      <c r="BE308" s="1503"/>
      <c r="BF308" s="1503"/>
      <c r="BG308" s="1503"/>
      <c r="BH308" s="1503"/>
      <c r="BI308" s="1503"/>
      <c r="BJ308" s="1503"/>
      <c r="BK308" s="1503"/>
      <c r="BL308" s="1503"/>
      <c r="BM308" s="1503"/>
      <c r="BN308" s="1503"/>
      <c r="BO308" s="1503"/>
      <c r="BP308" s="1503"/>
      <c r="BQ308" s="1503"/>
      <c r="BR308" s="1503"/>
      <c r="BS308" s="1503"/>
      <c r="BT308" s="1503"/>
    </row>
    <row r="309" s="309" customFormat="1" ht="36" hidden="1" customHeight="1" spans="1:76">
      <c r="A309" s="1556">
        <v>45460</v>
      </c>
      <c r="B309" s="1671" t="s">
        <v>748</v>
      </c>
      <c r="C309" s="1483" t="s">
        <v>701</v>
      </c>
      <c r="D309" s="1674">
        <v>4500137214</v>
      </c>
      <c r="E309" s="1671" t="s">
        <v>1522</v>
      </c>
      <c r="F309" s="1674" t="s">
        <v>1523</v>
      </c>
      <c r="G309" s="1487" t="s">
        <v>78</v>
      </c>
      <c r="H309" s="1488" t="s">
        <v>111</v>
      </c>
      <c r="I309" s="1506">
        <v>950</v>
      </c>
      <c r="J309" s="1487">
        <v>0</v>
      </c>
      <c r="K309" s="1487">
        <v>50</v>
      </c>
      <c r="L309" s="1489">
        <f t="shared" si="175"/>
        <v>19</v>
      </c>
      <c r="M309" s="1490">
        <v>45498</v>
      </c>
      <c r="N309" s="1490">
        <v>45495</v>
      </c>
      <c r="O309" s="1325" t="s">
        <v>1524</v>
      </c>
      <c r="P309" s="1325" t="s">
        <v>106</v>
      </c>
      <c r="Q309" s="1325" t="s">
        <v>1525</v>
      </c>
      <c r="R309" s="1707">
        <v>45468</v>
      </c>
      <c r="S309" s="1707" t="s">
        <v>82</v>
      </c>
      <c r="T309" s="1708" t="s">
        <v>1526</v>
      </c>
      <c r="U309" s="1493" t="s">
        <v>1527</v>
      </c>
      <c r="V309" s="1541" t="s">
        <v>388</v>
      </c>
      <c r="W309" s="1495">
        <v>0.9376</v>
      </c>
      <c r="X309" s="1496">
        <f t="shared" si="194"/>
        <v>890.72</v>
      </c>
      <c r="Y309" s="1489" t="s">
        <v>1528</v>
      </c>
      <c r="Z309" s="1532" t="s">
        <v>78</v>
      </c>
      <c r="AA309" s="1487" t="s">
        <v>108</v>
      </c>
      <c r="AB309" s="1629" t="s">
        <v>44</v>
      </c>
      <c r="AC309" s="1493">
        <v>950</v>
      </c>
      <c r="AD309" s="1498">
        <f t="shared" si="191"/>
        <v>0</v>
      </c>
      <c r="AE309" s="1498" t="s">
        <v>157</v>
      </c>
      <c r="AF309" s="1498"/>
      <c r="AG309" s="1498"/>
      <c r="AH309" s="1498">
        <f t="shared" si="197"/>
        <v>950</v>
      </c>
      <c r="AI309" s="1498"/>
      <c r="AJ309" s="1499">
        <f t="shared" si="199"/>
        <v>950</v>
      </c>
      <c r="AK309" s="1694"/>
      <c r="AL309" s="1694"/>
      <c r="AM309" s="1694"/>
      <c r="AN309" s="1694"/>
      <c r="AO309" s="1694"/>
      <c r="AP309" s="1695"/>
      <c r="AQ309" s="1694"/>
      <c r="AR309" s="1695"/>
      <c r="AS309" s="1502">
        <f t="shared" si="198"/>
        <v>950</v>
      </c>
      <c r="AT309" s="1502"/>
      <c r="AU309" s="1502"/>
      <c r="AV309" s="1502"/>
      <c r="AW309" s="1502"/>
      <c r="AX309" s="1502"/>
      <c r="AY309" s="1502"/>
      <c r="AZ309" s="1502"/>
      <c r="BA309" s="1503"/>
      <c r="BB309" s="1503"/>
      <c r="BC309" s="1503"/>
      <c r="BD309" s="1503"/>
      <c r="BE309" s="1503"/>
      <c r="BF309" s="1503">
        <f>I309/25</f>
        <v>38</v>
      </c>
      <c r="BG309" s="1503"/>
      <c r="BH309" s="1503"/>
      <c r="BI309" s="1503"/>
      <c r="BJ309" s="1503"/>
      <c r="BK309" s="1503"/>
      <c r="BL309" s="1503"/>
      <c r="BM309" s="1503"/>
      <c r="BN309" s="1503"/>
      <c r="BO309" s="1503"/>
      <c r="BP309" s="1503"/>
      <c r="BQ309" s="1503"/>
      <c r="BR309" s="1503"/>
      <c r="BS309" s="1503"/>
      <c r="BT309" s="1503"/>
    </row>
    <row r="310" s="309" customFormat="1" ht="36" hidden="1" customHeight="1" spans="1:76">
      <c r="A310" s="1556">
        <v>45460</v>
      </c>
      <c r="B310" s="1671" t="s">
        <v>748</v>
      </c>
      <c r="C310" s="1483" t="s">
        <v>701</v>
      </c>
      <c r="D310" s="1674">
        <v>4500137217</v>
      </c>
      <c r="E310" s="1671" t="s">
        <v>1529</v>
      </c>
      <c r="F310" s="1674" t="s">
        <v>1530</v>
      </c>
      <c r="G310" s="1487" t="s">
        <v>78</v>
      </c>
      <c r="H310" s="1488" t="s">
        <v>111</v>
      </c>
      <c r="I310" s="1506">
        <v>3500</v>
      </c>
      <c r="J310" s="1487">
        <v>0</v>
      </c>
      <c r="K310" s="1487">
        <v>50</v>
      </c>
      <c r="L310" s="1489">
        <f t="shared" si="175"/>
        <v>70</v>
      </c>
      <c r="M310" s="1490">
        <v>45498</v>
      </c>
      <c r="N310" s="1490">
        <v>45495</v>
      </c>
      <c r="O310" s="1325" t="s">
        <v>1524</v>
      </c>
      <c r="P310" s="1325" t="s">
        <v>106</v>
      </c>
      <c r="Q310" s="1325" t="s">
        <v>1531</v>
      </c>
      <c r="R310" s="1707">
        <v>45468</v>
      </c>
      <c r="S310" s="1707" t="s">
        <v>82</v>
      </c>
      <c r="T310" s="1708" t="s">
        <v>1526</v>
      </c>
      <c r="U310" s="1493" t="s">
        <v>1527</v>
      </c>
      <c r="V310" s="1541" t="s">
        <v>388</v>
      </c>
      <c r="W310" s="1495">
        <v>0.9462</v>
      </c>
      <c r="X310" s="1496">
        <f t="shared" si="194"/>
        <v>3311.7</v>
      </c>
      <c r="Y310" s="1489" t="s">
        <v>1532</v>
      </c>
      <c r="Z310" s="1532" t="s">
        <v>78</v>
      </c>
      <c r="AA310" s="1487" t="s">
        <v>108</v>
      </c>
      <c r="AB310" s="1629" t="s">
        <v>44</v>
      </c>
      <c r="AC310" s="1493">
        <f>3450+50</f>
        <v>3500</v>
      </c>
      <c r="AD310" s="1498">
        <f t="shared" si="191"/>
        <v>0</v>
      </c>
      <c r="AE310" s="1498" t="s">
        <v>157</v>
      </c>
      <c r="AF310" s="1498"/>
      <c r="AG310" s="1498"/>
      <c r="AH310" s="1498">
        <f t="shared" si="197"/>
        <v>3500</v>
      </c>
      <c r="AI310" s="1498"/>
      <c r="AJ310" s="1499">
        <f t="shared" si="199"/>
        <v>3500</v>
      </c>
      <c r="AK310" s="1694"/>
      <c r="AL310" s="1694"/>
      <c r="AM310" s="1694"/>
      <c r="AN310" s="1694"/>
      <c r="AO310" s="1694"/>
      <c r="AP310" s="1695"/>
      <c r="AQ310" s="1694"/>
      <c r="AR310" s="1695"/>
      <c r="AS310" s="1502">
        <f t="shared" si="198"/>
        <v>3500</v>
      </c>
      <c r="AT310" s="1502"/>
      <c r="AU310" s="1502"/>
      <c r="AV310" s="1502"/>
      <c r="AW310" s="1502"/>
      <c r="AX310" s="1502"/>
      <c r="AY310" s="1502"/>
      <c r="AZ310" s="1502"/>
      <c r="BA310" s="1503"/>
      <c r="BB310" s="1503"/>
      <c r="BC310" s="1503"/>
      <c r="BD310" s="1503"/>
      <c r="BE310" s="1503"/>
      <c r="BF310" s="1503">
        <f>I310/25</f>
        <v>140</v>
      </c>
      <c r="BG310" s="1503"/>
      <c r="BH310" s="1503"/>
      <c r="BI310" s="1503"/>
      <c r="BJ310" s="1503"/>
      <c r="BK310" s="1503"/>
      <c r="BL310" s="1503"/>
      <c r="BM310" s="1503"/>
      <c r="BN310" s="1503"/>
      <c r="BO310" s="1503"/>
      <c r="BP310" s="1503"/>
      <c r="BQ310" s="1503"/>
      <c r="BR310" s="1503"/>
      <c r="BS310" s="1503"/>
      <c r="BT310" s="1503"/>
    </row>
    <row r="311" s="309" customFormat="1" ht="36" hidden="1" customHeight="1" spans="1:76">
      <c r="A311" s="1556">
        <v>45464</v>
      </c>
      <c r="B311" s="1557" t="s">
        <v>1533</v>
      </c>
      <c r="C311" s="1621" t="s">
        <v>149</v>
      </c>
      <c r="D311" s="1674">
        <v>4500137911</v>
      </c>
      <c r="E311" s="1671">
        <v>135887</v>
      </c>
      <c r="F311" s="1674" t="s">
        <v>1534</v>
      </c>
      <c r="G311" s="1487" t="s">
        <v>89</v>
      </c>
      <c r="H311" s="1488" t="s">
        <v>79</v>
      </c>
      <c r="I311" s="1506">
        <v>1656</v>
      </c>
      <c r="J311" s="1487">
        <v>0</v>
      </c>
      <c r="K311" s="1487">
        <v>24</v>
      </c>
      <c r="L311" s="1489">
        <f t="shared" si="175"/>
        <v>69</v>
      </c>
      <c r="M311" s="1490">
        <v>45502</v>
      </c>
      <c r="N311" s="1490">
        <v>45498</v>
      </c>
      <c r="O311" s="1325"/>
      <c r="P311" s="1325" t="s">
        <v>803</v>
      </c>
      <c r="Q311" s="1325" t="s">
        <v>1232</v>
      </c>
      <c r="R311" s="1562">
        <v>45464</v>
      </c>
      <c r="S311" s="1325" t="s">
        <v>82</v>
      </c>
      <c r="T311" s="1492" t="s">
        <v>1535</v>
      </c>
      <c r="U311" s="1493" t="s">
        <v>1536</v>
      </c>
      <c r="V311" s="1605" t="s">
        <v>416</v>
      </c>
      <c r="W311" s="1495">
        <v>0.8484</v>
      </c>
      <c r="X311" s="1496">
        <f t="shared" si="194"/>
        <v>1404.9504</v>
      </c>
      <c r="Y311" s="1489" t="s">
        <v>1537</v>
      </c>
      <c r="Z311" s="1532" t="s">
        <v>89</v>
      </c>
      <c r="AA311" s="1544" t="s">
        <v>108</v>
      </c>
      <c r="AB311" s="1497" t="s">
        <v>44</v>
      </c>
      <c r="AC311" s="1493">
        <v>1656</v>
      </c>
      <c r="AD311" s="1498">
        <f t="shared" si="191"/>
        <v>0</v>
      </c>
      <c r="AE311" s="1498" t="s">
        <v>141</v>
      </c>
      <c r="AF311" s="1498"/>
      <c r="AG311" s="1498"/>
      <c r="AH311" s="1498">
        <f t="shared" si="197"/>
        <v>1656</v>
      </c>
      <c r="AI311" s="1498"/>
      <c r="AJ311" s="1499">
        <f t="shared" si="199"/>
        <v>1656</v>
      </c>
      <c r="AK311" s="1694"/>
      <c r="AL311" s="1694"/>
      <c r="AM311" s="1694"/>
      <c r="AN311" s="1694"/>
      <c r="AO311" s="1694"/>
      <c r="AP311" s="1695"/>
      <c r="AQ311" s="1694"/>
      <c r="AR311" s="1695"/>
      <c r="AS311" s="1502">
        <f t="shared" si="198"/>
        <v>1656</v>
      </c>
      <c r="AT311" s="1502"/>
      <c r="AU311" s="1502"/>
      <c r="AV311" s="1502"/>
      <c r="AW311" s="1502"/>
      <c r="AX311" s="1502"/>
      <c r="AY311" s="1502"/>
      <c r="AZ311" s="1502"/>
      <c r="BA311" s="1503"/>
      <c r="BB311" s="1503"/>
      <c r="BC311" s="1503"/>
      <c r="BD311" s="1503"/>
      <c r="BE311" s="1503"/>
      <c r="BF311" s="1503"/>
      <c r="BG311" s="1503"/>
      <c r="BH311" s="1503"/>
      <c r="BI311" s="1503"/>
      <c r="BJ311" s="1503"/>
      <c r="BK311" s="1503"/>
      <c r="BL311" s="1503"/>
      <c r="BM311" s="1503"/>
      <c r="BN311" s="1503"/>
      <c r="BO311" s="1503"/>
      <c r="BP311" s="1503"/>
      <c r="BQ311" s="1503"/>
      <c r="BR311" s="1503"/>
      <c r="BS311" s="1503"/>
      <c r="BT311" s="1503"/>
    </row>
    <row r="312" s="1421" customFormat="1" ht="36" hidden="1" customHeight="1" spans="1:76">
      <c r="A312" s="1675">
        <v>45455</v>
      </c>
      <c r="B312" s="1678" t="s">
        <v>1538</v>
      </c>
      <c r="C312" s="1698" t="s">
        <v>251</v>
      </c>
      <c r="D312" s="1672">
        <v>4500136946</v>
      </c>
      <c r="E312" s="1841" t="s">
        <v>1539</v>
      </c>
      <c r="F312" s="1672" t="s">
        <v>1540</v>
      </c>
      <c r="G312" s="1658" t="s">
        <v>1541</v>
      </c>
      <c r="H312" s="1659" t="s">
        <v>1175</v>
      </c>
      <c r="I312" s="1660">
        <v>240</v>
      </c>
      <c r="J312" s="1658">
        <v>0</v>
      </c>
      <c r="K312" s="1658">
        <v>30</v>
      </c>
      <c r="L312" s="1679">
        <f t="shared" si="175"/>
        <v>8</v>
      </c>
      <c r="M312" s="1680">
        <v>45497</v>
      </c>
      <c r="N312" s="1542">
        <v>45495</v>
      </c>
      <c r="O312" s="1681"/>
      <c r="P312" s="1681" t="s">
        <v>803</v>
      </c>
      <c r="Q312" s="1681" t="s">
        <v>1542</v>
      </c>
      <c r="R312" s="1681">
        <v>45461</v>
      </c>
      <c r="S312" s="1681" t="s">
        <v>136</v>
      </c>
      <c r="T312" s="1682" t="s">
        <v>1543</v>
      </c>
      <c r="U312" s="1552" t="s">
        <v>1544</v>
      </c>
      <c r="V312" s="1709" t="s">
        <v>812</v>
      </c>
      <c r="W312" s="1684">
        <v>86.089</v>
      </c>
      <c r="X312" s="1685">
        <f t="shared" ref="X312:X316" si="200">W312*L312</f>
        <v>688.712</v>
      </c>
      <c r="Y312" s="1679" t="s">
        <v>1545</v>
      </c>
      <c r="Z312" s="1658" t="s">
        <v>1541</v>
      </c>
      <c r="AA312" s="1658" t="s">
        <v>108</v>
      </c>
      <c r="AB312" s="1629" t="s">
        <v>44</v>
      </c>
      <c r="AC312" s="1552">
        <v>240</v>
      </c>
      <c r="AD312" s="1498">
        <f t="shared" si="191"/>
        <v>0</v>
      </c>
      <c r="AE312" s="1606" t="s">
        <v>82</v>
      </c>
      <c r="AF312" s="1606"/>
      <c r="AG312" s="1606"/>
      <c r="AH312" s="1606">
        <f t="shared" si="197"/>
        <v>240</v>
      </c>
      <c r="AI312" s="1606"/>
      <c r="AJ312" s="1687">
        <f t="shared" si="199"/>
        <v>240</v>
      </c>
      <c r="AK312" s="1679"/>
      <c r="AL312" s="1679"/>
      <c r="AM312" s="1679"/>
      <c r="AN312" s="1679"/>
      <c r="AO312" s="1679"/>
      <c r="AP312" s="1688"/>
      <c r="AQ312" s="1679"/>
      <c r="AR312" s="1688"/>
      <c r="AS312" s="1689">
        <f t="shared" si="198"/>
        <v>240</v>
      </c>
      <c r="AT312" s="1689"/>
      <c r="AU312" s="1689"/>
      <c r="AV312" s="1689"/>
      <c r="AW312" s="1689"/>
      <c r="AX312" s="1689"/>
      <c r="AY312" s="1689"/>
      <c r="AZ312" s="1689"/>
      <c r="BA312" s="1690"/>
      <c r="BB312" s="1690"/>
      <c r="BC312" s="1690"/>
      <c r="BD312" s="1690"/>
      <c r="BE312" s="1690"/>
      <c r="BF312" s="1690"/>
      <c r="BG312" s="1690"/>
      <c r="BH312" s="1690"/>
      <c r="BI312" s="1690"/>
      <c r="BJ312" s="1690"/>
      <c r="BK312" s="1690"/>
      <c r="BL312" s="1690"/>
      <c r="BM312" s="1690"/>
      <c r="BN312" s="1690"/>
      <c r="BO312" s="1690"/>
      <c r="BP312" s="1690"/>
      <c r="BQ312" s="1690"/>
      <c r="BR312" s="1690"/>
      <c r="BS312" s="1690"/>
      <c r="BT312" s="1690"/>
    </row>
    <row r="313" s="1421" customFormat="1" ht="36" hidden="1" customHeight="1" spans="1:76">
      <c r="A313" s="1675">
        <v>45455</v>
      </c>
      <c r="B313" s="1678" t="s">
        <v>1538</v>
      </c>
      <c r="C313" s="1698" t="s">
        <v>251</v>
      </c>
      <c r="D313" s="1672">
        <v>4500136946</v>
      </c>
      <c r="E313" s="1841" t="s">
        <v>1546</v>
      </c>
      <c r="F313" s="1672" t="s">
        <v>1547</v>
      </c>
      <c r="G313" s="1658" t="s">
        <v>1541</v>
      </c>
      <c r="H313" s="1659" t="s">
        <v>1175</v>
      </c>
      <c r="I313" s="1660">
        <v>180</v>
      </c>
      <c r="J313" s="1658">
        <v>0</v>
      </c>
      <c r="K313" s="1658">
        <v>30</v>
      </c>
      <c r="L313" s="1679">
        <f t="shared" si="175"/>
        <v>6</v>
      </c>
      <c r="M313" s="1680">
        <v>45497</v>
      </c>
      <c r="N313" s="1542">
        <v>45495</v>
      </c>
      <c r="O313" s="1681"/>
      <c r="P313" s="1681" t="s">
        <v>803</v>
      </c>
      <c r="Q313" s="1681" t="s">
        <v>1542</v>
      </c>
      <c r="R313" s="1681">
        <v>45461</v>
      </c>
      <c r="S313" s="1681" t="s">
        <v>136</v>
      </c>
      <c r="T313" s="1682" t="s">
        <v>1543</v>
      </c>
      <c r="U313" s="1552" t="s">
        <v>1544</v>
      </c>
      <c r="V313" s="1709" t="s">
        <v>812</v>
      </c>
      <c r="W313" s="1684">
        <v>86.089</v>
      </c>
      <c r="X313" s="1685">
        <f t="shared" si="200"/>
        <v>516.534</v>
      </c>
      <c r="Y313" s="1679" t="s">
        <v>1545</v>
      </c>
      <c r="Z313" s="1658" t="s">
        <v>1541</v>
      </c>
      <c r="AA313" s="1658" t="s">
        <v>108</v>
      </c>
      <c r="AB313" s="1629" t="s">
        <v>44</v>
      </c>
      <c r="AC313" s="1552">
        <v>180</v>
      </c>
      <c r="AD313" s="1498">
        <f t="shared" si="191"/>
        <v>0</v>
      </c>
      <c r="AE313" s="1606" t="s">
        <v>82</v>
      </c>
      <c r="AF313" s="1606"/>
      <c r="AG313" s="1606"/>
      <c r="AH313" s="1606">
        <f t="shared" si="197"/>
        <v>180</v>
      </c>
      <c r="AI313" s="1606"/>
      <c r="AJ313" s="1687">
        <f t="shared" si="199"/>
        <v>180</v>
      </c>
      <c r="AK313" s="1679"/>
      <c r="AL313" s="1679"/>
      <c r="AM313" s="1679"/>
      <c r="AN313" s="1679"/>
      <c r="AO313" s="1679"/>
      <c r="AP313" s="1688"/>
      <c r="AQ313" s="1679"/>
      <c r="AR313" s="1688"/>
      <c r="AS313" s="1689">
        <f t="shared" si="198"/>
        <v>180</v>
      </c>
      <c r="AT313" s="1689"/>
      <c r="AU313" s="1689"/>
      <c r="AV313" s="1689"/>
      <c r="AW313" s="1689"/>
      <c r="AX313" s="1689"/>
      <c r="AY313" s="1689"/>
      <c r="AZ313" s="1689"/>
      <c r="BA313" s="1690"/>
      <c r="BB313" s="1690"/>
      <c r="BC313" s="1690"/>
      <c r="BD313" s="1690"/>
      <c r="BE313" s="1690"/>
      <c r="BF313" s="1690"/>
      <c r="BG313" s="1690"/>
      <c r="BH313" s="1690"/>
      <c r="BI313" s="1690"/>
      <c r="BJ313" s="1690"/>
      <c r="BK313" s="1690"/>
      <c r="BL313" s="1690"/>
      <c r="BM313" s="1690"/>
      <c r="BN313" s="1690"/>
      <c r="BO313" s="1690"/>
      <c r="BP313" s="1690"/>
      <c r="BQ313" s="1690"/>
      <c r="BR313" s="1690"/>
      <c r="BS313" s="1690"/>
      <c r="BT313" s="1690"/>
    </row>
    <row r="314" s="1421" customFormat="1" ht="36" hidden="1" customHeight="1" spans="1:76">
      <c r="A314" s="1675">
        <v>45455</v>
      </c>
      <c r="B314" s="1678" t="s">
        <v>1538</v>
      </c>
      <c r="C314" s="1698" t="s">
        <v>251</v>
      </c>
      <c r="D314" s="1672">
        <v>4500136946</v>
      </c>
      <c r="E314" s="1841" t="s">
        <v>1548</v>
      </c>
      <c r="F314" s="1672" t="s">
        <v>1549</v>
      </c>
      <c r="G314" s="1658" t="s">
        <v>1541</v>
      </c>
      <c r="H314" s="1659" t="s">
        <v>1175</v>
      </c>
      <c r="I314" s="1660">
        <v>330</v>
      </c>
      <c r="J314" s="1658">
        <v>0</v>
      </c>
      <c r="K314" s="1658">
        <v>30</v>
      </c>
      <c r="L314" s="1679">
        <f t="shared" si="175"/>
        <v>11</v>
      </c>
      <c r="M314" s="1680">
        <v>45497</v>
      </c>
      <c r="N314" s="1542">
        <v>45495</v>
      </c>
      <c r="O314" s="1681"/>
      <c r="P314" s="1681" t="s">
        <v>803</v>
      </c>
      <c r="Q314" s="1681" t="s">
        <v>1542</v>
      </c>
      <c r="R314" s="1681">
        <v>45461</v>
      </c>
      <c r="S314" s="1681" t="s">
        <v>136</v>
      </c>
      <c r="T314" s="1682" t="s">
        <v>1543</v>
      </c>
      <c r="U314" s="1552" t="s">
        <v>1544</v>
      </c>
      <c r="V314" s="1709" t="s">
        <v>812</v>
      </c>
      <c r="W314" s="1684">
        <v>86.089</v>
      </c>
      <c r="X314" s="1685">
        <f t="shared" si="200"/>
        <v>946.979</v>
      </c>
      <c r="Y314" s="1679" t="s">
        <v>1545</v>
      </c>
      <c r="Z314" s="1658" t="s">
        <v>1541</v>
      </c>
      <c r="AA314" s="1658" t="s">
        <v>108</v>
      </c>
      <c r="AB314" s="1629" t="s">
        <v>44</v>
      </c>
      <c r="AC314" s="1552">
        <v>330</v>
      </c>
      <c r="AD314" s="1498">
        <f t="shared" si="191"/>
        <v>0</v>
      </c>
      <c r="AE314" s="1606" t="s">
        <v>82</v>
      </c>
      <c r="AF314" s="1606"/>
      <c r="AG314" s="1606"/>
      <c r="AH314" s="1606">
        <f t="shared" si="197"/>
        <v>330</v>
      </c>
      <c r="AI314" s="1606"/>
      <c r="AJ314" s="1687">
        <f t="shared" si="199"/>
        <v>330</v>
      </c>
      <c r="AK314" s="1679"/>
      <c r="AL314" s="1679"/>
      <c r="AM314" s="1679"/>
      <c r="AN314" s="1679"/>
      <c r="AO314" s="1679"/>
      <c r="AP314" s="1688"/>
      <c r="AQ314" s="1679"/>
      <c r="AR314" s="1688"/>
      <c r="AS314" s="1689">
        <f t="shared" si="198"/>
        <v>330</v>
      </c>
      <c r="AT314" s="1689"/>
      <c r="AU314" s="1689"/>
      <c r="AV314" s="1689"/>
      <c r="AW314" s="1689"/>
      <c r="AX314" s="1689"/>
      <c r="AY314" s="1689"/>
      <c r="AZ314" s="1689"/>
      <c r="BA314" s="1690"/>
      <c r="BB314" s="1690"/>
      <c r="BC314" s="1690"/>
      <c r="BD314" s="1690"/>
      <c r="BE314" s="1690"/>
      <c r="BF314" s="1690"/>
      <c r="BG314" s="1690"/>
      <c r="BH314" s="1690"/>
      <c r="BI314" s="1690"/>
      <c r="BJ314" s="1690"/>
      <c r="BK314" s="1690"/>
      <c r="BL314" s="1690"/>
      <c r="BM314" s="1690"/>
      <c r="BN314" s="1690"/>
      <c r="BO314" s="1690"/>
      <c r="BP314" s="1690"/>
      <c r="BQ314" s="1690"/>
      <c r="BR314" s="1690"/>
      <c r="BS314" s="1690"/>
      <c r="BT314" s="1690"/>
    </row>
    <row r="315" s="1421" customFormat="1" ht="36" hidden="1" customHeight="1" spans="1:76">
      <c r="A315" s="1675">
        <v>45455</v>
      </c>
      <c r="B315" s="1678" t="s">
        <v>1538</v>
      </c>
      <c r="C315" s="1698" t="s">
        <v>251</v>
      </c>
      <c r="D315" s="1672">
        <v>4500136946</v>
      </c>
      <c r="E315" s="1841" t="s">
        <v>1550</v>
      </c>
      <c r="F315" s="1672" t="s">
        <v>1551</v>
      </c>
      <c r="G315" s="1658" t="s">
        <v>1541</v>
      </c>
      <c r="H315" s="1659" t="s">
        <v>1175</v>
      </c>
      <c r="I315" s="1660">
        <v>300</v>
      </c>
      <c r="J315" s="1658">
        <v>0</v>
      </c>
      <c r="K315" s="1658">
        <v>30</v>
      </c>
      <c r="L315" s="1679">
        <f t="shared" si="175"/>
        <v>10</v>
      </c>
      <c r="M315" s="1680">
        <v>45497</v>
      </c>
      <c r="N315" s="1542">
        <v>45495</v>
      </c>
      <c r="O315" s="1681"/>
      <c r="P315" s="1681" t="s">
        <v>803</v>
      </c>
      <c r="Q315" s="1681" t="s">
        <v>1542</v>
      </c>
      <c r="R315" s="1681">
        <v>45461</v>
      </c>
      <c r="S315" s="1681" t="s">
        <v>136</v>
      </c>
      <c r="T315" s="1682" t="s">
        <v>1543</v>
      </c>
      <c r="U315" s="1552" t="s">
        <v>1544</v>
      </c>
      <c r="V315" s="1709" t="s">
        <v>812</v>
      </c>
      <c r="W315" s="1684">
        <v>86.089</v>
      </c>
      <c r="X315" s="1685">
        <f t="shared" si="200"/>
        <v>860.89</v>
      </c>
      <c r="Y315" s="1679" t="s">
        <v>1545</v>
      </c>
      <c r="Z315" s="1658" t="s">
        <v>1541</v>
      </c>
      <c r="AA315" s="1658" t="s">
        <v>108</v>
      </c>
      <c r="AB315" s="1629" t="s">
        <v>44</v>
      </c>
      <c r="AC315" s="1552">
        <v>300</v>
      </c>
      <c r="AD315" s="1498">
        <f t="shared" si="191"/>
        <v>0</v>
      </c>
      <c r="AE315" s="1606" t="s">
        <v>82</v>
      </c>
      <c r="AF315" s="1606"/>
      <c r="AG315" s="1606"/>
      <c r="AH315" s="1606">
        <f t="shared" si="197"/>
        <v>300</v>
      </c>
      <c r="AI315" s="1606"/>
      <c r="AJ315" s="1687">
        <f t="shared" si="199"/>
        <v>300</v>
      </c>
      <c r="AK315" s="1679"/>
      <c r="AL315" s="1679"/>
      <c r="AM315" s="1679"/>
      <c r="AN315" s="1679"/>
      <c r="AO315" s="1679"/>
      <c r="AP315" s="1688"/>
      <c r="AQ315" s="1679"/>
      <c r="AR315" s="1688"/>
      <c r="AS315" s="1689">
        <f t="shared" si="198"/>
        <v>300</v>
      </c>
      <c r="AT315" s="1689"/>
      <c r="AU315" s="1689"/>
      <c r="AV315" s="1689"/>
      <c r="AW315" s="1689"/>
      <c r="AX315" s="1689"/>
      <c r="AY315" s="1689"/>
      <c r="AZ315" s="1689"/>
      <c r="BA315" s="1690"/>
      <c r="BB315" s="1690"/>
      <c r="BC315" s="1690"/>
      <c r="BD315" s="1690"/>
      <c r="BE315" s="1690"/>
      <c r="BF315" s="1690"/>
      <c r="BG315" s="1690"/>
      <c r="BH315" s="1690"/>
      <c r="BI315" s="1690"/>
      <c r="BJ315" s="1690"/>
      <c r="BK315" s="1690"/>
      <c r="BL315" s="1690"/>
      <c r="BM315" s="1690"/>
      <c r="BN315" s="1690"/>
      <c r="BO315" s="1690"/>
      <c r="BP315" s="1690"/>
      <c r="BQ315" s="1690"/>
      <c r="BR315" s="1690"/>
      <c r="BS315" s="1690"/>
      <c r="BT315" s="1690"/>
    </row>
    <row r="316" s="1421" customFormat="1" ht="36" hidden="1" customHeight="1" spans="1:76">
      <c r="A316" s="1675">
        <v>45455</v>
      </c>
      <c r="B316" s="1678" t="s">
        <v>1538</v>
      </c>
      <c r="C316" s="1698" t="s">
        <v>251</v>
      </c>
      <c r="D316" s="1672">
        <v>4500136946</v>
      </c>
      <c r="E316" s="1841" t="s">
        <v>1552</v>
      </c>
      <c r="F316" s="1672" t="s">
        <v>1553</v>
      </c>
      <c r="G316" s="1658" t="s">
        <v>1541</v>
      </c>
      <c r="H316" s="1659" t="s">
        <v>1175</v>
      </c>
      <c r="I316" s="1660">
        <v>450</v>
      </c>
      <c r="J316" s="1658">
        <v>0</v>
      </c>
      <c r="K316" s="1658">
        <v>30</v>
      </c>
      <c r="L316" s="1679">
        <f t="shared" si="175"/>
        <v>15</v>
      </c>
      <c r="M316" s="1680">
        <v>45497</v>
      </c>
      <c r="N316" s="1542">
        <v>45495</v>
      </c>
      <c r="O316" s="1681"/>
      <c r="P316" s="1681" t="s">
        <v>803</v>
      </c>
      <c r="Q316" s="1681" t="s">
        <v>1542</v>
      </c>
      <c r="R316" s="1681">
        <v>45461</v>
      </c>
      <c r="S316" s="1681" t="s">
        <v>136</v>
      </c>
      <c r="T316" s="1682" t="s">
        <v>1543</v>
      </c>
      <c r="U316" s="1552" t="s">
        <v>1544</v>
      </c>
      <c r="V316" s="1709" t="s">
        <v>812</v>
      </c>
      <c r="W316" s="1684">
        <v>86.089</v>
      </c>
      <c r="X316" s="1685">
        <f t="shared" si="200"/>
        <v>1291.335</v>
      </c>
      <c r="Y316" s="1679" t="s">
        <v>1545</v>
      </c>
      <c r="Z316" s="1658" t="s">
        <v>1541</v>
      </c>
      <c r="AA316" s="1658" t="s">
        <v>108</v>
      </c>
      <c r="AB316" s="1629" t="s">
        <v>44</v>
      </c>
      <c r="AC316" s="1552">
        <v>450</v>
      </c>
      <c r="AD316" s="1498">
        <f t="shared" si="191"/>
        <v>0</v>
      </c>
      <c r="AE316" s="1606" t="s">
        <v>82</v>
      </c>
      <c r="AF316" s="1606"/>
      <c r="AG316" s="1606"/>
      <c r="AH316" s="1606">
        <f t="shared" si="197"/>
        <v>450</v>
      </c>
      <c r="AI316" s="1606"/>
      <c r="AJ316" s="1687">
        <f t="shared" si="199"/>
        <v>450</v>
      </c>
      <c r="AK316" s="1679"/>
      <c r="AL316" s="1679"/>
      <c r="AM316" s="1679"/>
      <c r="AN316" s="1679"/>
      <c r="AO316" s="1679"/>
      <c r="AP316" s="1688"/>
      <c r="AQ316" s="1679"/>
      <c r="AR316" s="1688"/>
      <c r="AS316" s="1689">
        <f t="shared" si="198"/>
        <v>450</v>
      </c>
      <c r="AT316" s="1689"/>
      <c r="AU316" s="1689"/>
      <c r="AV316" s="1689"/>
      <c r="AW316" s="1689"/>
      <c r="AX316" s="1689"/>
      <c r="AY316" s="1689"/>
      <c r="AZ316" s="1689"/>
      <c r="BA316" s="1690"/>
      <c r="BB316" s="1690"/>
      <c r="BC316" s="1690"/>
      <c r="BD316" s="1690"/>
      <c r="BE316" s="1690"/>
      <c r="BF316" s="1690"/>
      <c r="BG316" s="1690"/>
      <c r="BH316" s="1690"/>
      <c r="BI316" s="1690"/>
      <c r="BJ316" s="1690"/>
      <c r="BK316" s="1690"/>
      <c r="BL316" s="1690"/>
      <c r="BM316" s="1690"/>
      <c r="BN316" s="1690"/>
      <c r="BO316" s="1690"/>
      <c r="BP316" s="1690"/>
      <c r="BQ316" s="1690"/>
      <c r="BR316" s="1690"/>
      <c r="BS316" s="1690"/>
      <c r="BT316" s="1690"/>
    </row>
    <row r="317" s="1421" customFormat="1" ht="36" hidden="1" customHeight="1" spans="1:76">
      <c r="A317" s="1675">
        <v>45455</v>
      </c>
      <c r="B317" s="1678" t="s">
        <v>299</v>
      </c>
      <c r="C317" s="1701" t="s">
        <v>251</v>
      </c>
      <c r="D317" s="1672">
        <v>4500136648</v>
      </c>
      <c r="E317" s="1678">
        <v>9629092</v>
      </c>
      <c r="F317" s="1672" t="s">
        <v>1554</v>
      </c>
      <c r="G317" s="1658" t="s">
        <v>239</v>
      </c>
      <c r="H317" s="1659" t="s">
        <v>79</v>
      </c>
      <c r="I317" s="1660">
        <v>8000</v>
      </c>
      <c r="J317" s="1658">
        <v>0</v>
      </c>
      <c r="K317" s="1658">
        <v>25</v>
      </c>
      <c r="L317" s="1679">
        <f t="shared" si="175"/>
        <v>320</v>
      </c>
      <c r="M317" s="1680">
        <v>45499</v>
      </c>
      <c r="N317" s="1680">
        <v>45495</v>
      </c>
      <c r="O317" s="1681"/>
      <c r="P317" s="1325" t="s">
        <v>106</v>
      </c>
      <c r="Q317" s="1681" t="s">
        <v>1422</v>
      </c>
      <c r="R317" s="1681">
        <v>45467</v>
      </c>
      <c r="S317" s="1681" t="s">
        <v>136</v>
      </c>
      <c r="T317" s="1682" t="s">
        <v>1555</v>
      </c>
      <c r="U317" s="1552" t="s">
        <v>1556</v>
      </c>
      <c r="V317" s="1709" t="s">
        <v>305</v>
      </c>
      <c r="W317" s="1684">
        <v>0.9082</v>
      </c>
      <c r="X317" s="1685">
        <f t="shared" ref="X317:X320" si="201">W317*I317</f>
        <v>7265.6</v>
      </c>
      <c r="Y317" s="1679" t="s">
        <v>1557</v>
      </c>
      <c r="Z317" s="1686" t="s">
        <v>239</v>
      </c>
      <c r="AA317" s="1658" t="s">
        <v>108</v>
      </c>
      <c r="AB317" s="1629" t="s">
        <v>44</v>
      </c>
      <c r="AC317" s="1552">
        <f>5750+2250</f>
        <v>8000</v>
      </c>
      <c r="AD317" s="1498">
        <f t="shared" si="191"/>
        <v>0</v>
      </c>
      <c r="AE317" s="1606" t="s">
        <v>157</v>
      </c>
      <c r="AF317" s="1606"/>
      <c r="AG317" s="1606"/>
      <c r="AH317" s="1606">
        <f t="shared" si="197"/>
        <v>8000</v>
      </c>
      <c r="AI317" s="1606"/>
      <c r="AJ317" s="1687">
        <f t="shared" si="199"/>
        <v>8000</v>
      </c>
      <c r="AK317" s="1679"/>
      <c r="AL317" s="1679"/>
      <c r="AM317" s="1679"/>
      <c r="AN317" s="1679"/>
      <c r="AO317" s="1679"/>
      <c r="AP317" s="1688"/>
      <c r="AQ317" s="1679"/>
      <c r="AR317" s="1688"/>
      <c r="AS317" s="1689">
        <f t="shared" si="198"/>
        <v>8000</v>
      </c>
      <c r="AT317" s="1689"/>
      <c r="AU317" s="1689"/>
      <c r="AV317" s="1689"/>
      <c r="AW317" s="1689"/>
      <c r="AX317" s="1689"/>
      <c r="AY317" s="1689"/>
      <c r="AZ317" s="1689"/>
      <c r="BA317" s="1690"/>
      <c r="BB317" s="1690"/>
      <c r="BC317" s="1690"/>
      <c r="BD317" s="1690"/>
      <c r="BE317" s="1690"/>
      <c r="BF317" s="1690">
        <f>I317/25</f>
        <v>320</v>
      </c>
      <c r="BG317" s="1690"/>
      <c r="BH317" s="1690"/>
      <c r="BI317" s="1690"/>
      <c r="BJ317" s="1690"/>
      <c r="BK317" s="1690"/>
      <c r="BL317" s="1690"/>
      <c r="BM317" s="1690"/>
      <c r="BN317" s="1690"/>
      <c r="BO317" s="1690"/>
      <c r="BP317" s="1690"/>
      <c r="BQ317" s="1690"/>
      <c r="BR317" s="1690"/>
      <c r="BS317" s="1690"/>
      <c r="BT317" s="1690"/>
    </row>
    <row r="318" s="1421" customFormat="1" ht="36" hidden="1" customHeight="1" spans="1:76">
      <c r="A318" s="1675">
        <v>45455</v>
      </c>
      <c r="B318" s="1678" t="s">
        <v>299</v>
      </c>
      <c r="C318" s="1701" t="s">
        <v>251</v>
      </c>
      <c r="D318" s="1672">
        <v>4500136647</v>
      </c>
      <c r="E318" s="1678">
        <v>4724424</v>
      </c>
      <c r="F318" s="1672" t="s">
        <v>1558</v>
      </c>
      <c r="G318" s="1658" t="s">
        <v>239</v>
      </c>
      <c r="H318" s="1659" t="s">
        <v>79</v>
      </c>
      <c r="I318" s="1660">
        <v>15000</v>
      </c>
      <c r="J318" s="1658">
        <v>0</v>
      </c>
      <c r="K318" s="1658">
        <v>25</v>
      </c>
      <c r="L318" s="1679">
        <f t="shared" si="175"/>
        <v>600</v>
      </c>
      <c r="M318" s="1680">
        <v>45499</v>
      </c>
      <c r="N318" s="1680">
        <v>45495</v>
      </c>
      <c r="O318" s="1681"/>
      <c r="P318" s="1325" t="s">
        <v>106</v>
      </c>
      <c r="Q318" s="1681" t="s">
        <v>1422</v>
      </c>
      <c r="R318" s="1681">
        <v>45467</v>
      </c>
      <c r="S318" s="1681" t="s">
        <v>136</v>
      </c>
      <c r="T318" s="1682" t="s">
        <v>1555</v>
      </c>
      <c r="U318" s="1552" t="s">
        <v>1339</v>
      </c>
      <c r="V318" s="1709" t="s">
        <v>305</v>
      </c>
      <c r="W318" s="1684">
        <v>0.9024</v>
      </c>
      <c r="X318" s="1685">
        <f t="shared" si="201"/>
        <v>13536</v>
      </c>
      <c r="Y318" s="1679" t="s">
        <v>1559</v>
      </c>
      <c r="Z318" s="1686" t="s">
        <v>239</v>
      </c>
      <c r="AA318" s="1658" t="s">
        <v>108</v>
      </c>
      <c r="AB318" s="1629" t="s">
        <v>44</v>
      </c>
      <c r="AC318" s="1552">
        <v>15000</v>
      </c>
      <c r="AD318" s="1498">
        <f t="shared" si="191"/>
        <v>0</v>
      </c>
      <c r="AE318" s="1606" t="s">
        <v>157</v>
      </c>
      <c r="AF318" s="1606"/>
      <c r="AG318" s="1606"/>
      <c r="AH318" s="1606">
        <f t="shared" si="197"/>
        <v>15000</v>
      </c>
      <c r="AI318" s="1606"/>
      <c r="AJ318" s="1687">
        <f t="shared" si="199"/>
        <v>15000</v>
      </c>
      <c r="AK318" s="1679"/>
      <c r="AL318" s="1679"/>
      <c r="AM318" s="1679"/>
      <c r="AN318" s="1679"/>
      <c r="AO318" s="1679"/>
      <c r="AP318" s="1688"/>
      <c r="AQ318" s="1679"/>
      <c r="AR318" s="1688"/>
      <c r="AS318" s="1689">
        <f t="shared" si="198"/>
        <v>15000</v>
      </c>
      <c r="AT318" s="1689"/>
      <c r="AU318" s="1689"/>
      <c r="AV318" s="1689"/>
      <c r="AW318" s="1689"/>
      <c r="AX318" s="1689"/>
      <c r="AY318" s="1689"/>
      <c r="AZ318" s="1689"/>
      <c r="BA318" s="1690"/>
      <c r="BB318" s="1690"/>
      <c r="BC318" s="1690"/>
      <c r="BD318" s="1690"/>
      <c r="BE318" s="1690"/>
      <c r="BF318" s="1690">
        <f>I318/25</f>
        <v>600</v>
      </c>
      <c r="BG318" s="1690"/>
      <c r="BH318" s="1690"/>
      <c r="BI318" s="1690"/>
      <c r="BJ318" s="1690"/>
      <c r="BK318" s="1690"/>
      <c r="BL318" s="1690"/>
      <c r="BM318" s="1690"/>
      <c r="BN318" s="1690"/>
      <c r="BO318" s="1690"/>
      <c r="BP318" s="1690"/>
      <c r="BQ318" s="1690"/>
      <c r="BR318" s="1690"/>
      <c r="BS318" s="1690"/>
      <c r="BT318" s="1690"/>
    </row>
    <row r="319" s="309" customFormat="1" ht="36" hidden="1" customHeight="1" spans="1:76">
      <c r="A319" s="1556">
        <v>45468</v>
      </c>
      <c r="B319" s="1671" t="s">
        <v>1560</v>
      </c>
      <c r="C319" s="1546" t="s">
        <v>1561</v>
      </c>
      <c r="D319" s="1674">
        <v>4500138359</v>
      </c>
      <c r="E319" s="1671">
        <v>2024041308</v>
      </c>
      <c r="F319" s="1674" t="s">
        <v>1562</v>
      </c>
      <c r="G319" s="1487" t="s">
        <v>78</v>
      </c>
      <c r="H319" s="1488" t="s">
        <v>111</v>
      </c>
      <c r="I319" s="1506">
        <v>1800</v>
      </c>
      <c r="J319" s="1487">
        <v>0</v>
      </c>
      <c r="K319" s="1487">
        <v>50</v>
      </c>
      <c r="L319" s="1489">
        <f t="shared" si="175"/>
        <v>36</v>
      </c>
      <c r="M319" s="1490">
        <v>45499</v>
      </c>
      <c r="N319" s="1542">
        <v>45499</v>
      </c>
      <c r="O319" s="1325"/>
      <c r="P319" s="1325" t="s">
        <v>106</v>
      </c>
      <c r="Q319" s="1325" t="s">
        <v>1036</v>
      </c>
      <c r="R319" s="1707">
        <v>45469</v>
      </c>
      <c r="S319" s="1707" t="s">
        <v>82</v>
      </c>
      <c r="T319" s="1564" t="s">
        <v>1563</v>
      </c>
      <c r="U319" s="1493" t="s">
        <v>1564</v>
      </c>
      <c r="V319" s="1541" t="s">
        <v>1508</v>
      </c>
      <c r="W319" s="1495">
        <v>0.9193</v>
      </c>
      <c r="X319" s="1496">
        <f t="shared" si="201"/>
        <v>1654.74</v>
      </c>
      <c r="Y319" s="1489" t="s">
        <v>1565</v>
      </c>
      <c r="Z319" s="1700" t="s">
        <v>156</v>
      </c>
      <c r="AA319" s="1487" t="s">
        <v>108</v>
      </c>
      <c r="AB319" s="1629" t="s">
        <v>44</v>
      </c>
      <c r="AC319" s="1493">
        <v>1800</v>
      </c>
      <c r="AD319" s="1498">
        <f t="shared" si="191"/>
        <v>0</v>
      </c>
      <c r="AE319" s="1498" t="s">
        <v>141</v>
      </c>
      <c r="AF319" s="1498"/>
      <c r="AG319" s="1498"/>
      <c r="AH319" s="1498">
        <f t="shared" si="197"/>
        <v>1800</v>
      </c>
      <c r="AI319" s="1498"/>
      <c r="AJ319" s="1499"/>
      <c r="AK319" s="1489">
        <f>I319</f>
        <v>1800</v>
      </c>
      <c r="AL319" s="1489"/>
      <c r="AM319" s="1489"/>
      <c r="AN319" s="1489"/>
      <c r="AO319" s="1489"/>
      <c r="AP319" s="1500"/>
      <c r="AQ319" s="1489"/>
      <c r="AR319" s="1500"/>
      <c r="AS319" s="1502">
        <f t="shared" si="198"/>
        <v>1800</v>
      </c>
      <c r="AT319" s="1502"/>
      <c r="AU319" s="1502"/>
      <c r="AV319" s="1502"/>
      <c r="AW319" s="1502"/>
      <c r="AX319" s="1502"/>
      <c r="AY319" s="1502"/>
      <c r="AZ319" s="1502"/>
      <c r="BA319" s="1503"/>
      <c r="BB319" s="1503"/>
      <c r="BC319" s="1503"/>
      <c r="BD319" s="1503"/>
      <c r="BE319" s="1503"/>
      <c r="BF319" s="1503"/>
      <c r="BG319" s="1503"/>
      <c r="BH319" s="1503">
        <f>I319/25</f>
        <v>72</v>
      </c>
      <c r="BI319" s="1503"/>
      <c r="BJ319" s="1503"/>
      <c r="BK319" s="1503"/>
      <c r="BL319" s="1503"/>
      <c r="BM319" s="1503"/>
      <c r="BN319" s="1503"/>
      <c r="BO319" s="1503"/>
      <c r="BP319" s="1503"/>
      <c r="BQ319" s="1503"/>
      <c r="BR319" s="1503"/>
      <c r="BS319" s="1503"/>
      <c r="BT319" s="1503"/>
    </row>
    <row r="320" s="309" customFormat="1" ht="36" hidden="1" customHeight="1" spans="1:76">
      <c r="A320" s="1556">
        <v>45467</v>
      </c>
      <c r="B320" s="1671" t="s">
        <v>181</v>
      </c>
      <c r="C320" s="1546" t="s">
        <v>182</v>
      </c>
      <c r="D320" s="1674" t="s">
        <v>1566</v>
      </c>
      <c r="E320" s="1671"/>
      <c r="F320" s="1674"/>
      <c r="G320" s="1487" t="s">
        <v>1567</v>
      </c>
      <c r="H320" s="1488" t="s">
        <v>79</v>
      </c>
      <c r="I320" s="1506">
        <v>1800</v>
      </c>
      <c r="J320" s="1487">
        <v>0</v>
      </c>
      <c r="K320" s="1634">
        <v>24</v>
      </c>
      <c r="L320" s="1489">
        <f t="shared" si="175"/>
        <v>75</v>
      </c>
      <c r="M320" s="1490">
        <v>45499</v>
      </c>
      <c r="N320" s="1490">
        <v>45495</v>
      </c>
      <c r="O320" s="1325" t="s">
        <v>1568</v>
      </c>
      <c r="P320" s="1325" t="s">
        <v>1569</v>
      </c>
      <c r="Q320" s="1325" t="s">
        <v>1570</v>
      </c>
      <c r="R320" s="1325" t="s">
        <v>81</v>
      </c>
      <c r="S320" s="1325" t="s">
        <v>82</v>
      </c>
      <c r="T320" s="1492" t="s">
        <v>82</v>
      </c>
      <c r="U320" s="1493" t="s">
        <v>1571</v>
      </c>
      <c r="V320" s="1541" t="s">
        <v>1572</v>
      </c>
      <c r="W320" s="1495">
        <v>0.9</v>
      </c>
      <c r="X320" s="1496">
        <f t="shared" si="201"/>
        <v>1620</v>
      </c>
      <c r="Y320" s="1489" t="s">
        <v>1573</v>
      </c>
      <c r="Z320" s="1532" t="s">
        <v>786</v>
      </c>
      <c r="AA320" s="1487" t="s">
        <v>108</v>
      </c>
      <c r="AB320" s="1629" t="s">
        <v>44</v>
      </c>
      <c r="AC320" s="1493">
        <f>1770+30</f>
        <v>1800</v>
      </c>
      <c r="AD320" s="1498">
        <f t="shared" si="191"/>
        <v>0</v>
      </c>
      <c r="AE320" s="1498" t="s">
        <v>82</v>
      </c>
      <c r="AF320" s="1498"/>
      <c r="AG320" s="1498"/>
      <c r="AH320" s="1498">
        <f t="shared" si="197"/>
        <v>1800</v>
      </c>
      <c r="AI320" s="1498"/>
      <c r="AJ320" s="1499"/>
      <c r="AK320" s="1489">
        <f>I320</f>
        <v>1800</v>
      </c>
      <c r="AL320" s="1489"/>
      <c r="AM320" s="1489"/>
      <c r="AN320" s="1489"/>
      <c r="AO320" s="1489"/>
      <c r="AP320" s="1500"/>
      <c r="AQ320" s="1489"/>
      <c r="AR320" s="1500"/>
      <c r="AS320" s="1502">
        <f t="shared" si="198"/>
        <v>1800</v>
      </c>
      <c r="AT320" s="1502"/>
      <c r="AU320" s="1502"/>
      <c r="AV320" s="1502"/>
      <c r="AW320" s="1502"/>
      <c r="AX320" s="1502"/>
      <c r="AY320" s="1502"/>
      <c r="AZ320" s="1502"/>
      <c r="BA320" s="1503"/>
      <c r="BB320" s="1503"/>
      <c r="BC320" s="1503"/>
      <c r="BD320" s="1503"/>
      <c r="BE320" s="1503"/>
      <c r="BF320" s="1503"/>
      <c r="BG320" s="1503"/>
      <c r="BH320" s="1503"/>
      <c r="BI320" s="1503"/>
      <c r="BJ320" s="1503"/>
      <c r="BK320" s="1503"/>
      <c r="BL320" s="1503"/>
      <c r="BM320" s="1503"/>
      <c r="BN320" s="1503"/>
      <c r="BO320" s="1503"/>
      <c r="BP320" s="1503"/>
      <c r="BQ320" s="1503"/>
      <c r="BR320" s="1503"/>
      <c r="BS320" s="1503"/>
      <c r="BT320" s="1503"/>
    </row>
    <row r="321" s="309" customFormat="1" ht="36" hidden="1" customHeight="1" spans="1:76">
      <c r="A321" s="1556">
        <v>45462</v>
      </c>
      <c r="B321" s="1671" t="s">
        <v>1574</v>
      </c>
      <c r="C321" s="1546" t="s">
        <v>251</v>
      </c>
      <c r="D321" s="1674">
        <v>4500137749</v>
      </c>
      <c r="E321" s="1671" t="s">
        <v>1575</v>
      </c>
      <c r="F321" s="1674" t="s">
        <v>1576</v>
      </c>
      <c r="G321" s="1487" t="s">
        <v>470</v>
      </c>
      <c r="H321" s="1488" t="s">
        <v>1577</v>
      </c>
      <c r="I321" s="1506">
        <v>1170</v>
      </c>
      <c r="J321" s="1487">
        <v>0</v>
      </c>
      <c r="K321" s="1487">
        <v>30</v>
      </c>
      <c r="L321" s="1489">
        <f t="shared" ref="L321:L383" si="202">I321/K321</f>
        <v>39</v>
      </c>
      <c r="M321" s="1490">
        <v>45500</v>
      </c>
      <c r="N321" s="1490">
        <v>45496</v>
      </c>
      <c r="O321" s="1325"/>
      <c r="P321" s="1325" t="s">
        <v>106</v>
      </c>
      <c r="Q321" s="1325" t="s">
        <v>1578</v>
      </c>
      <c r="R321" s="1562">
        <v>45462</v>
      </c>
      <c r="S321" s="1325" t="s">
        <v>82</v>
      </c>
      <c r="T321" s="1492" t="s">
        <v>82</v>
      </c>
      <c r="U321" s="1493" t="s">
        <v>719</v>
      </c>
      <c r="V321" s="1541" t="s">
        <v>720</v>
      </c>
      <c r="W321" s="1495">
        <v>40.5942</v>
      </c>
      <c r="X321" s="1496">
        <f t="shared" ref="X321:X324" si="203">W321*L321</f>
        <v>1583.1738</v>
      </c>
      <c r="Y321" s="1489" t="s">
        <v>1579</v>
      </c>
      <c r="Z321" s="1532" t="s">
        <v>470</v>
      </c>
      <c r="AA321" s="1487" t="s">
        <v>108</v>
      </c>
      <c r="AB321" s="1629" t="s">
        <v>44</v>
      </c>
      <c r="AC321" s="1493">
        <v>1170</v>
      </c>
      <c r="AD321" s="1498">
        <f t="shared" si="191"/>
        <v>0</v>
      </c>
      <c r="AE321" s="1498" t="s">
        <v>82</v>
      </c>
      <c r="AF321" s="1498"/>
      <c r="AG321" s="1498"/>
      <c r="AH321" s="1498">
        <f t="shared" si="197"/>
        <v>1170</v>
      </c>
      <c r="AI321" s="1498"/>
      <c r="AJ321" s="1499">
        <f t="shared" ref="AJ321:AJ325" si="204">I321</f>
        <v>1170</v>
      </c>
      <c r="AK321" s="1694"/>
      <c r="AL321" s="1694"/>
      <c r="AM321" s="1694"/>
      <c r="AN321" s="1694"/>
      <c r="AO321" s="1694"/>
      <c r="AP321" s="1695"/>
      <c r="AQ321" s="1694"/>
      <c r="AR321" s="1695"/>
      <c r="AS321" s="1502">
        <f t="shared" si="198"/>
        <v>1170</v>
      </c>
      <c r="AT321" s="1502"/>
      <c r="AU321" s="1502"/>
      <c r="AV321" s="1502"/>
      <c r="AW321" s="1502"/>
      <c r="AX321" s="1502"/>
      <c r="AY321" s="1502"/>
      <c r="AZ321" s="1502"/>
      <c r="BA321" s="1503"/>
      <c r="BB321" s="1503"/>
      <c r="BC321" s="1503"/>
      <c r="BD321" s="1503"/>
      <c r="BE321" s="1503"/>
      <c r="BF321" s="1503"/>
      <c r="BG321" s="1503"/>
      <c r="BH321" s="1503"/>
      <c r="BI321" s="1503"/>
      <c r="BJ321" s="1503"/>
      <c r="BK321" s="1503"/>
      <c r="BL321" s="1503"/>
      <c r="BM321" s="1503">
        <f>I321/30</f>
        <v>39</v>
      </c>
      <c r="BN321" s="1503"/>
      <c r="BO321" s="1503"/>
      <c r="BP321" s="1503"/>
      <c r="BQ321" s="1503"/>
      <c r="BR321" s="1503"/>
      <c r="BS321" s="1503"/>
      <c r="BT321" s="1503"/>
    </row>
    <row r="322" s="309" customFormat="1" ht="36" hidden="1" customHeight="1" spans="1:76">
      <c r="A322" s="1556">
        <v>45462</v>
      </c>
      <c r="B322" s="1671" t="s">
        <v>1574</v>
      </c>
      <c r="C322" s="1546" t="s">
        <v>251</v>
      </c>
      <c r="D322" s="1674">
        <v>4500137752</v>
      </c>
      <c r="E322" s="1671" t="s">
        <v>1580</v>
      </c>
      <c r="F322" s="1674" t="s">
        <v>1581</v>
      </c>
      <c r="G322" s="1487" t="s">
        <v>470</v>
      </c>
      <c r="H322" s="1488" t="s">
        <v>1577</v>
      </c>
      <c r="I322" s="1506">
        <v>2940</v>
      </c>
      <c r="J322" s="1487">
        <v>0</v>
      </c>
      <c r="K322" s="1487">
        <v>30</v>
      </c>
      <c r="L322" s="1489">
        <f t="shared" si="202"/>
        <v>98</v>
      </c>
      <c r="M322" s="1490">
        <v>45500</v>
      </c>
      <c r="N322" s="1490">
        <v>45496</v>
      </c>
      <c r="O322" s="1325"/>
      <c r="P322" s="1325" t="s">
        <v>106</v>
      </c>
      <c r="Q322" s="1325" t="s">
        <v>1582</v>
      </c>
      <c r="R322" s="1562">
        <v>45462</v>
      </c>
      <c r="S322" s="1325" t="s">
        <v>82</v>
      </c>
      <c r="T322" s="1492" t="s">
        <v>82</v>
      </c>
      <c r="U322" s="1493" t="s">
        <v>719</v>
      </c>
      <c r="V322" s="1541" t="s">
        <v>720</v>
      </c>
      <c r="W322" s="1495">
        <v>40.5942</v>
      </c>
      <c r="X322" s="1496">
        <f t="shared" si="203"/>
        <v>3978.2316</v>
      </c>
      <c r="Y322" s="1489" t="s">
        <v>1583</v>
      </c>
      <c r="Z322" s="1532" t="s">
        <v>470</v>
      </c>
      <c r="AA322" s="1487" t="s">
        <v>108</v>
      </c>
      <c r="AB322" s="1629" t="s">
        <v>44</v>
      </c>
      <c r="AC322" s="1493">
        <v>2940</v>
      </c>
      <c r="AD322" s="1498">
        <f t="shared" si="191"/>
        <v>0</v>
      </c>
      <c r="AE322" s="1498" t="s">
        <v>82</v>
      </c>
      <c r="AF322" s="1498"/>
      <c r="AG322" s="1498"/>
      <c r="AH322" s="1498">
        <f t="shared" si="197"/>
        <v>2940</v>
      </c>
      <c r="AI322" s="1498"/>
      <c r="AJ322" s="1499">
        <f t="shared" si="204"/>
        <v>2940</v>
      </c>
      <c r="AK322" s="1694"/>
      <c r="AL322" s="1694"/>
      <c r="AM322" s="1694"/>
      <c r="AN322" s="1694"/>
      <c r="AO322" s="1694"/>
      <c r="AP322" s="1695"/>
      <c r="AQ322" s="1694"/>
      <c r="AR322" s="1695"/>
      <c r="AS322" s="1502">
        <f t="shared" si="198"/>
        <v>2940</v>
      </c>
      <c r="AT322" s="1502"/>
      <c r="AU322" s="1502"/>
      <c r="AV322" s="1502"/>
      <c r="AW322" s="1502"/>
      <c r="AX322" s="1502"/>
      <c r="AY322" s="1502"/>
      <c r="AZ322" s="1502"/>
      <c r="BA322" s="1503"/>
      <c r="BB322" s="1503"/>
      <c r="BC322" s="1503"/>
      <c r="BD322" s="1503"/>
      <c r="BE322" s="1503"/>
      <c r="BF322" s="1503"/>
      <c r="BG322" s="1503"/>
      <c r="BH322" s="1503"/>
      <c r="BI322" s="1503"/>
      <c r="BJ322" s="1503"/>
      <c r="BK322" s="1503"/>
      <c r="BL322" s="1503"/>
      <c r="BM322" s="1503">
        <f>I322/30</f>
        <v>98</v>
      </c>
      <c r="BN322" s="1503"/>
      <c r="BO322" s="1503"/>
      <c r="BP322" s="1503"/>
      <c r="BQ322" s="1503"/>
      <c r="BR322" s="1503"/>
      <c r="BS322" s="1503"/>
      <c r="BT322" s="1503"/>
    </row>
    <row r="323" s="309" customFormat="1" ht="36" hidden="1" customHeight="1" spans="1:76">
      <c r="A323" s="1626">
        <v>45469</v>
      </c>
      <c r="B323" s="1557" t="s">
        <v>292</v>
      </c>
      <c r="C323" s="1558" t="s">
        <v>132</v>
      </c>
      <c r="D323" s="1484">
        <v>4500138514</v>
      </c>
      <c r="E323" s="1671">
        <v>28352722</v>
      </c>
      <c r="F323" s="1484" t="s">
        <v>1584</v>
      </c>
      <c r="G323" s="1487" t="s">
        <v>113</v>
      </c>
      <c r="H323" s="1488" t="s">
        <v>114</v>
      </c>
      <c r="I323" s="1506">
        <v>2760</v>
      </c>
      <c r="J323" s="1487">
        <v>0</v>
      </c>
      <c r="K323" s="1487">
        <v>60</v>
      </c>
      <c r="L323" s="1489">
        <f t="shared" si="202"/>
        <v>46</v>
      </c>
      <c r="M323" s="1490">
        <v>45505</v>
      </c>
      <c r="N323" s="1490">
        <v>45500</v>
      </c>
      <c r="O323" s="1325"/>
      <c r="P323" s="1325" t="s">
        <v>106</v>
      </c>
      <c r="Q323" s="1325" t="s">
        <v>1585</v>
      </c>
      <c r="R323" s="1325">
        <v>45469</v>
      </c>
      <c r="S323" s="1325" t="s">
        <v>82</v>
      </c>
      <c r="T323" s="1492" t="s">
        <v>82</v>
      </c>
      <c r="U323" s="1493" t="s">
        <v>1586</v>
      </c>
      <c r="V323" s="1494" t="s">
        <v>214</v>
      </c>
      <c r="W323" s="1495">
        <v>66.0552</v>
      </c>
      <c r="X323" s="1496">
        <f t="shared" si="203"/>
        <v>3038.5392</v>
      </c>
      <c r="Y323" s="1489" t="s">
        <v>1587</v>
      </c>
      <c r="Z323" s="1532" t="s">
        <v>113</v>
      </c>
      <c r="AA323" s="1487" t="s">
        <v>108</v>
      </c>
      <c r="AB323" s="1629" t="s">
        <v>44</v>
      </c>
      <c r="AC323" s="1493">
        <v>2760</v>
      </c>
      <c r="AD323" s="1498">
        <f t="shared" si="191"/>
        <v>0</v>
      </c>
      <c r="AE323" s="1498" t="s">
        <v>82</v>
      </c>
      <c r="AF323" s="1498"/>
      <c r="AG323" s="1498"/>
      <c r="AH323" s="1498">
        <f t="shared" si="197"/>
        <v>2760</v>
      </c>
      <c r="AI323" s="1498"/>
      <c r="AJ323" s="1499">
        <f t="shared" si="204"/>
        <v>2760</v>
      </c>
      <c r="AK323" s="1489"/>
      <c r="AL323" s="1489"/>
      <c r="AM323" s="1489"/>
      <c r="AN323" s="1489"/>
      <c r="AO323" s="1489"/>
      <c r="AP323" s="1500"/>
      <c r="AQ323" s="1501"/>
      <c r="AR323" s="1500"/>
      <c r="AS323" s="1502">
        <f t="shared" si="198"/>
        <v>2760</v>
      </c>
      <c r="AT323" s="1502"/>
      <c r="AU323" s="1502"/>
      <c r="AV323" s="1502"/>
      <c r="AW323" s="1502"/>
      <c r="AX323" s="1502"/>
      <c r="AY323" s="1502"/>
      <c r="AZ323" s="1502"/>
      <c r="BA323" s="1503"/>
      <c r="BB323" s="1503"/>
      <c r="BC323" s="1503"/>
      <c r="BD323" s="1503"/>
      <c r="BE323" s="1503"/>
      <c r="BF323" s="1503"/>
      <c r="BG323" s="1503"/>
      <c r="BH323" s="1503"/>
      <c r="BI323" s="1503"/>
      <c r="BJ323" s="1503"/>
      <c r="BK323" s="1503"/>
      <c r="BL323" s="1503">
        <f>I323/60</f>
        <v>46</v>
      </c>
      <c r="BM323" s="1503"/>
      <c r="BN323" s="1503"/>
      <c r="BO323" s="1503"/>
      <c r="BP323" s="1503"/>
      <c r="BQ323" s="1503"/>
      <c r="BR323" s="1503"/>
      <c r="BS323" s="1503"/>
      <c r="BT323" s="1503"/>
      <c r="BU323" s="1597"/>
    </row>
    <row r="324" s="309" customFormat="1" ht="36" hidden="1" customHeight="1" spans="1:76">
      <c r="A324" s="1626">
        <v>45469</v>
      </c>
      <c r="B324" s="1557" t="s">
        <v>292</v>
      </c>
      <c r="C324" s="1558" t="s">
        <v>132</v>
      </c>
      <c r="D324" s="1484">
        <v>4500138514</v>
      </c>
      <c r="E324" s="1671">
        <v>28352756</v>
      </c>
      <c r="F324" s="1484" t="s">
        <v>1588</v>
      </c>
      <c r="G324" s="1487" t="s">
        <v>113</v>
      </c>
      <c r="H324" s="1488" t="s">
        <v>114</v>
      </c>
      <c r="I324" s="1506">
        <v>900</v>
      </c>
      <c r="J324" s="1487">
        <v>0</v>
      </c>
      <c r="K324" s="1487">
        <v>60</v>
      </c>
      <c r="L324" s="1489">
        <f t="shared" si="202"/>
        <v>15</v>
      </c>
      <c r="M324" s="1490">
        <v>45505</v>
      </c>
      <c r="N324" s="1490">
        <v>45500</v>
      </c>
      <c r="O324" s="1325"/>
      <c r="P324" s="1325" t="s">
        <v>106</v>
      </c>
      <c r="Q324" s="1325" t="s">
        <v>1589</v>
      </c>
      <c r="R324" s="1325">
        <v>45469</v>
      </c>
      <c r="S324" s="1325" t="s">
        <v>82</v>
      </c>
      <c r="T324" s="1492" t="s">
        <v>82</v>
      </c>
      <c r="U324" s="1493" t="s">
        <v>1586</v>
      </c>
      <c r="V324" s="1494" t="s">
        <v>214</v>
      </c>
      <c r="W324" s="1495">
        <v>66.0552</v>
      </c>
      <c r="X324" s="1496">
        <f t="shared" si="203"/>
        <v>990.828</v>
      </c>
      <c r="Y324" s="1489" t="s">
        <v>1590</v>
      </c>
      <c r="Z324" s="1532" t="s">
        <v>113</v>
      </c>
      <c r="AA324" s="1487" t="s">
        <v>108</v>
      </c>
      <c r="AB324" s="1629" t="s">
        <v>44</v>
      </c>
      <c r="AC324" s="1493">
        <v>900</v>
      </c>
      <c r="AD324" s="1498">
        <f t="shared" si="191"/>
        <v>0</v>
      </c>
      <c r="AE324" s="1498" t="s">
        <v>82</v>
      </c>
      <c r="AF324" s="1498"/>
      <c r="AG324" s="1498"/>
      <c r="AH324" s="1498">
        <f t="shared" si="197"/>
        <v>900</v>
      </c>
      <c r="AI324" s="1498"/>
      <c r="AJ324" s="1499">
        <f t="shared" si="204"/>
        <v>900</v>
      </c>
      <c r="AK324" s="1489"/>
      <c r="AL324" s="1489"/>
      <c r="AM324" s="1489"/>
      <c r="AN324" s="1489"/>
      <c r="AO324" s="1489"/>
      <c r="AP324" s="1500"/>
      <c r="AQ324" s="1501"/>
      <c r="AR324" s="1500"/>
      <c r="AS324" s="1502">
        <f t="shared" si="198"/>
        <v>900</v>
      </c>
      <c r="AT324" s="1502"/>
      <c r="AU324" s="1502"/>
      <c r="AV324" s="1502"/>
      <c r="AW324" s="1502"/>
      <c r="AX324" s="1502"/>
      <c r="AY324" s="1502"/>
      <c r="AZ324" s="1502"/>
      <c r="BA324" s="1503"/>
      <c r="BB324" s="1503"/>
      <c r="BC324" s="1503"/>
      <c r="BD324" s="1503"/>
      <c r="BE324" s="1503"/>
      <c r="BF324" s="1503"/>
      <c r="BG324" s="1503"/>
      <c r="BH324" s="1503"/>
      <c r="BI324" s="1503"/>
      <c r="BJ324" s="1503"/>
      <c r="BK324" s="1503"/>
      <c r="BL324" s="1503">
        <f>I324/60</f>
        <v>15</v>
      </c>
      <c r="BM324" s="1503"/>
      <c r="BN324" s="1503"/>
      <c r="BO324" s="1503"/>
      <c r="BP324" s="1503"/>
      <c r="BQ324" s="1503"/>
      <c r="BR324" s="1503"/>
      <c r="BS324" s="1503"/>
      <c r="BT324" s="1503"/>
      <c r="BU324" s="1597"/>
    </row>
    <row r="325" s="309" customFormat="1" ht="36" hidden="1" customHeight="1" spans="1:76">
      <c r="A325" s="1556">
        <v>45463</v>
      </c>
      <c r="B325" s="1557" t="s">
        <v>1591</v>
      </c>
      <c r="C325" s="1621" t="s">
        <v>149</v>
      </c>
      <c r="D325" s="1674">
        <v>4500137821</v>
      </c>
      <c r="E325" s="1671">
        <v>2664894</v>
      </c>
      <c r="F325" s="1674" t="s">
        <v>1592</v>
      </c>
      <c r="G325" s="1487" t="s">
        <v>134</v>
      </c>
      <c r="H325" s="1488" t="s">
        <v>135</v>
      </c>
      <c r="I325" s="1506">
        <v>6487</v>
      </c>
      <c r="J325" s="1487">
        <v>0</v>
      </c>
      <c r="K325" s="1487">
        <v>13</v>
      </c>
      <c r="L325" s="1489">
        <f t="shared" si="202"/>
        <v>499</v>
      </c>
      <c r="M325" s="1490">
        <v>45502</v>
      </c>
      <c r="N325" s="1490">
        <v>45500</v>
      </c>
      <c r="O325" s="1325"/>
      <c r="P325" s="1325" t="s">
        <v>106</v>
      </c>
      <c r="Q325" s="1325" t="s">
        <v>1593</v>
      </c>
      <c r="R325" s="1562">
        <v>45463</v>
      </c>
      <c r="S325" s="1325" t="s">
        <v>82</v>
      </c>
      <c r="T325" s="1492" t="s">
        <v>82</v>
      </c>
      <c r="U325" s="1493" t="s">
        <v>1594</v>
      </c>
      <c r="V325" s="1605" t="s">
        <v>416</v>
      </c>
      <c r="W325" s="1495">
        <v>0.8857</v>
      </c>
      <c r="X325" s="1496">
        <f t="shared" ref="X325:X331" si="205">W325*I325</f>
        <v>5745.5359</v>
      </c>
      <c r="Y325" s="1489" t="s">
        <v>1595</v>
      </c>
      <c r="Z325" s="1532" t="s">
        <v>134</v>
      </c>
      <c r="AA325" s="1487" t="s">
        <v>108</v>
      </c>
      <c r="AB325" s="1629" t="s">
        <v>44</v>
      </c>
      <c r="AC325" s="1493">
        <v>6487</v>
      </c>
      <c r="AD325" s="1498">
        <f t="shared" si="191"/>
        <v>0</v>
      </c>
      <c r="AE325" s="1498" t="s">
        <v>82</v>
      </c>
      <c r="AF325" s="1498"/>
      <c r="AG325" s="1498"/>
      <c r="AH325" s="1498">
        <f t="shared" si="197"/>
        <v>6487</v>
      </c>
      <c r="AI325" s="1498"/>
      <c r="AJ325" s="1499">
        <f t="shared" si="204"/>
        <v>6487</v>
      </c>
      <c r="AK325" s="1694"/>
      <c r="AL325" s="1694"/>
      <c r="AM325" s="1694"/>
      <c r="AN325" s="1694"/>
      <c r="AO325" s="1694"/>
      <c r="AP325" s="1695"/>
      <c r="AQ325" s="1694"/>
      <c r="AR325" s="1695"/>
      <c r="AS325" s="1502">
        <f t="shared" si="198"/>
        <v>6487</v>
      </c>
      <c r="AT325" s="1502"/>
      <c r="AU325" s="1502"/>
      <c r="AV325" s="1502"/>
      <c r="AW325" s="1502"/>
      <c r="AX325" s="1502"/>
      <c r="AY325" s="1502"/>
      <c r="AZ325" s="1502"/>
      <c r="BA325" s="1503"/>
      <c r="BB325" s="1503"/>
      <c r="BC325" s="1503">
        <f>I325/13</f>
        <v>499</v>
      </c>
      <c r="BD325" s="1503"/>
      <c r="BE325" s="1503"/>
      <c r="BF325" s="1503"/>
      <c r="BG325" s="1503"/>
      <c r="BH325" s="1503"/>
      <c r="BI325" s="1503"/>
      <c r="BJ325" s="1503"/>
      <c r="BK325" s="1503"/>
      <c r="BL325" s="1503"/>
      <c r="BM325" s="1503"/>
      <c r="BN325" s="1503"/>
      <c r="BO325" s="1503"/>
      <c r="BP325" s="1503"/>
      <c r="BQ325" s="1503"/>
      <c r="BR325" s="1503"/>
      <c r="BS325" s="1503"/>
      <c r="BT325" s="1503"/>
    </row>
    <row r="326" s="309" customFormat="1" ht="36" customHeight="1" spans="1:76">
      <c r="A326" s="1556">
        <v>45432</v>
      </c>
      <c r="B326" s="1671" t="s">
        <v>1596</v>
      </c>
      <c r="C326" s="1546" t="s">
        <v>251</v>
      </c>
      <c r="D326" s="1484">
        <v>4500134013</v>
      </c>
      <c r="E326" s="1671">
        <v>38318972</v>
      </c>
      <c r="F326" s="1674" t="s">
        <v>1597</v>
      </c>
      <c r="G326" s="1487" t="s">
        <v>239</v>
      </c>
      <c r="H326" s="1488" t="s">
        <v>79</v>
      </c>
      <c r="I326" s="1506">
        <v>11900</v>
      </c>
      <c r="J326" s="1487">
        <v>0</v>
      </c>
      <c r="K326" s="1487">
        <v>25</v>
      </c>
      <c r="L326" s="1489">
        <f t="shared" si="202"/>
        <v>476</v>
      </c>
      <c r="M326" s="1490">
        <v>45504</v>
      </c>
      <c r="N326" s="1490">
        <v>45500</v>
      </c>
      <c r="O326" s="1325"/>
      <c r="P326" s="1325" t="s">
        <v>106</v>
      </c>
      <c r="Q326" s="1325" t="s">
        <v>1598</v>
      </c>
      <c r="R326" s="1325">
        <v>45441</v>
      </c>
      <c r="S326" s="1325" t="s">
        <v>136</v>
      </c>
      <c r="T326" s="1492" t="s">
        <v>1599</v>
      </c>
      <c r="U326" s="1540" t="s">
        <v>1600</v>
      </c>
      <c r="V326" s="1494" t="s">
        <v>1601</v>
      </c>
      <c r="W326" s="1495">
        <v>1.59</v>
      </c>
      <c r="X326" s="1496">
        <f t="shared" si="205"/>
        <v>18921</v>
      </c>
      <c r="Y326" s="1489" t="s">
        <v>1602</v>
      </c>
      <c r="Z326" s="1532" t="s">
        <v>1603</v>
      </c>
      <c r="AA326" s="1487" t="s">
        <v>108</v>
      </c>
      <c r="AB326" s="1629" t="s">
        <v>44</v>
      </c>
      <c r="AC326" s="1493">
        <f>7125+4775</f>
        <v>11900</v>
      </c>
      <c r="AD326" s="1498">
        <f t="shared" si="191"/>
        <v>0</v>
      </c>
      <c r="AE326" s="1498" t="s">
        <v>157</v>
      </c>
      <c r="AF326" s="1498"/>
      <c r="AG326" s="1498"/>
      <c r="AH326" s="1498">
        <f t="shared" si="197"/>
        <v>11900</v>
      </c>
      <c r="AI326" s="1498"/>
      <c r="AJ326" s="1499"/>
      <c r="AK326" s="1537"/>
      <c r="AL326" s="1537"/>
      <c r="AM326" s="1537"/>
      <c r="AN326" s="1537"/>
      <c r="AO326" s="1537"/>
      <c r="AP326" s="1500"/>
      <c r="AQ326" s="1570">
        <f t="shared" ref="AQ326:AQ329" si="206">I326</f>
        <v>11900</v>
      </c>
      <c r="AR326" s="1500"/>
      <c r="AS326" s="1502">
        <f t="shared" si="198"/>
        <v>11900</v>
      </c>
      <c r="AT326" s="1502"/>
      <c r="AU326" s="1502"/>
      <c r="AV326" s="1502"/>
      <c r="AW326" s="1502"/>
      <c r="AX326" s="1502"/>
      <c r="AY326" s="1502"/>
      <c r="AZ326" s="1502"/>
      <c r="BA326" s="1503"/>
      <c r="BB326" s="1503"/>
      <c r="BC326" s="1503"/>
      <c r="BD326" s="1503"/>
      <c r="BE326" s="1503"/>
      <c r="BF326" s="1503"/>
      <c r="BG326" s="1503"/>
      <c r="BH326" s="1503">
        <f t="shared" ref="BH326:BH329" si="207">I326/25</f>
        <v>476</v>
      </c>
      <c r="BI326" s="1503"/>
      <c r="BJ326" s="1503"/>
      <c r="BK326" s="1503"/>
      <c r="BL326" s="1503"/>
      <c r="BM326" s="1503"/>
      <c r="BN326" s="1503"/>
      <c r="BO326" s="1503"/>
      <c r="BP326" s="1503"/>
      <c r="BQ326" s="1503"/>
      <c r="BR326" s="1503"/>
      <c r="BS326" s="1503"/>
      <c r="BT326" s="1503"/>
      <c r="BU326" s="1597"/>
    </row>
    <row r="327" s="309" customFormat="1" ht="36" customHeight="1" spans="1:76">
      <c r="A327" s="1556">
        <v>45432</v>
      </c>
      <c r="B327" s="1671" t="s">
        <v>1596</v>
      </c>
      <c r="C327" s="1546" t="s">
        <v>251</v>
      </c>
      <c r="D327" s="1484">
        <v>4500134011</v>
      </c>
      <c r="E327" s="1671">
        <v>38318971</v>
      </c>
      <c r="F327" s="1674" t="s">
        <v>1604</v>
      </c>
      <c r="G327" s="1487" t="s">
        <v>239</v>
      </c>
      <c r="H327" s="1488" t="s">
        <v>79</v>
      </c>
      <c r="I327" s="1506">
        <v>5075</v>
      </c>
      <c r="J327" s="1487">
        <v>0</v>
      </c>
      <c r="K327" s="1487">
        <v>25</v>
      </c>
      <c r="L327" s="1489">
        <f t="shared" si="202"/>
        <v>203</v>
      </c>
      <c r="M327" s="1490">
        <v>45504</v>
      </c>
      <c r="N327" s="1490">
        <v>45500</v>
      </c>
      <c r="O327" s="1325"/>
      <c r="P327" s="1325" t="s">
        <v>106</v>
      </c>
      <c r="Q327" s="1325" t="s">
        <v>1598</v>
      </c>
      <c r="R327" s="1325">
        <v>45441</v>
      </c>
      <c r="S327" s="1325" t="s">
        <v>136</v>
      </c>
      <c r="T327" s="1492" t="s">
        <v>1599</v>
      </c>
      <c r="U327" s="1540" t="s">
        <v>1600</v>
      </c>
      <c r="V327" s="1494" t="s">
        <v>1601</v>
      </c>
      <c r="W327" s="1495">
        <v>1.7</v>
      </c>
      <c r="X327" s="1496">
        <f t="shared" si="205"/>
        <v>8627.5</v>
      </c>
      <c r="Y327" s="1489" t="s">
        <v>1605</v>
      </c>
      <c r="Z327" s="1532" t="s">
        <v>1603</v>
      </c>
      <c r="AA327" s="1487" t="s">
        <v>108</v>
      </c>
      <c r="AB327" s="1629" t="s">
        <v>44</v>
      </c>
      <c r="AC327" s="1493">
        <v>5075</v>
      </c>
      <c r="AD327" s="1498">
        <f t="shared" si="191"/>
        <v>0</v>
      </c>
      <c r="AE327" s="1498" t="s">
        <v>157</v>
      </c>
      <c r="AF327" s="1498"/>
      <c r="AG327" s="1498"/>
      <c r="AH327" s="1498">
        <f t="shared" si="197"/>
        <v>5075</v>
      </c>
      <c r="AI327" s="1498"/>
      <c r="AJ327" s="1499"/>
      <c r="AK327" s="1502"/>
      <c r="AL327" s="1502"/>
      <c r="AM327" s="1502"/>
      <c r="AN327" s="1502"/>
      <c r="AO327" s="1502"/>
      <c r="AP327" s="1500"/>
      <c r="AQ327" s="1570">
        <f t="shared" si="206"/>
        <v>5075</v>
      </c>
      <c r="AR327" s="1500"/>
      <c r="AS327" s="1502">
        <f t="shared" si="198"/>
        <v>5075</v>
      </c>
      <c r="AT327" s="1502"/>
      <c r="AU327" s="1502"/>
      <c r="AV327" s="1502"/>
      <c r="AW327" s="1502"/>
      <c r="AX327" s="1502"/>
      <c r="AY327" s="1502"/>
      <c r="AZ327" s="1502"/>
      <c r="BA327" s="1503"/>
      <c r="BB327" s="1503"/>
      <c r="BC327" s="1503"/>
      <c r="BD327" s="1503"/>
      <c r="BE327" s="1503"/>
      <c r="BF327" s="1503"/>
      <c r="BG327" s="1503"/>
      <c r="BH327" s="1503">
        <f t="shared" si="207"/>
        <v>203</v>
      </c>
      <c r="BI327" s="1503"/>
      <c r="BJ327" s="1503"/>
      <c r="BK327" s="1503"/>
      <c r="BL327" s="1503"/>
      <c r="BM327" s="1503"/>
      <c r="BN327" s="1503"/>
      <c r="BO327" s="1503"/>
      <c r="BP327" s="1503"/>
      <c r="BQ327" s="1503"/>
      <c r="BR327" s="1503"/>
      <c r="BS327" s="1503"/>
      <c r="BT327" s="1503"/>
      <c r="BU327" s="1597"/>
    </row>
    <row r="328" s="309" customFormat="1" ht="36" customHeight="1" spans="1:76">
      <c r="A328" s="1556">
        <v>45432</v>
      </c>
      <c r="B328" s="1671" t="s">
        <v>1596</v>
      </c>
      <c r="C328" s="1546" t="s">
        <v>251</v>
      </c>
      <c r="D328" s="1484">
        <v>4500134014</v>
      </c>
      <c r="E328" s="1671">
        <v>38318973</v>
      </c>
      <c r="F328" s="1674" t="s">
        <v>1606</v>
      </c>
      <c r="G328" s="1487" t="s">
        <v>239</v>
      </c>
      <c r="H328" s="1488" t="s">
        <v>79</v>
      </c>
      <c r="I328" s="1506">
        <v>3600</v>
      </c>
      <c r="J328" s="1487">
        <v>0</v>
      </c>
      <c r="K328" s="1487">
        <v>25</v>
      </c>
      <c r="L328" s="1489">
        <f t="shared" si="202"/>
        <v>144</v>
      </c>
      <c r="M328" s="1490">
        <v>45504</v>
      </c>
      <c r="N328" s="1490">
        <v>45500</v>
      </c>
      <c r="O328" s="1325"/>
      <c r="P328" s="1325" t="s">
        <v>106</v>
      </c>
      <c r="Q328" s="1325" t="s">
        <v>1598</v>
      </c>
      <c r="R328" s="1325">
        <v>45441</v>
      </c>
      <c r="S328" s="1325" t="s">
        <v>136</v>
      </c>
      <c r="T328" s="1492" t="s">
        <v>1599</v>
      </c>
      <c r="U328" s="1540" t="s">
        <v>1600</v>
      </c>
      <c r="V328" s="1494" t="s">
        <v>1601</v>
      </c>
      <c r="W328" s="1495">
        <v>1.7</v>
      </c>
      <c r="X328" s="1496">
        <f t="shared" si="205"/>
        <v>6120</v>
      </c>
      <c r="Y328" s="1489" t="s">
        <v>1607</v>
      </c>
      <c r="Z328" s="1532" t="s">
        <v>1603</v>
      </c>
      <c r="AA328" s="1487" t="s">
        <v>108</v>
      </c>
      <c r="AB328" s="1629" t="s">
        <v>44</v>
      </c>
      <c r="AC328" s="1493">
        <v>3600</v>
      </c>
      <c r="AD328" s="1498">
        <f t="shared" si="191"/>
        <v>0</v>
      </c>
      <c r="AE328" s="1498" t="s">
        <v>157</v>
      </c>
      <c r="AF328" s="1498"/>
      <c r="AG328" s="1498"/>
      <c r="AH328" s="1498">
        <f t="shared" si="197"/>
        <v>3600</v>
      </c>
      <c r="AI328" s="1498"/>
      <c r="AJ328" s="1499"/>
      <c r="AK328" s="1502"/>
      <c r="AL328" s="1502"/>
      <c r="AM328" s="1502"/>
      <c r="AN328" s="1502"/>
      <c r="AO328" s="1502"/>
      <c r="AP328" s="1500"/>
      <c r="AQ328" s="1570">
        <f t="shared" si="206"/>
        <v>3600</v>
      </c>
      <c r="AR328" s="1500"/>
      <c r="AS328" s="1502">
        <f t="shared" si="198"/>
        <v>3600</v>
      </c>
      <c r="AT328" s="1502"/>
      <c r="AU328" s="1502"/>
      <c r="AV328" s="1502"/>
      <c r="AW328" s="1502"/>
      <c r="AX328" s="1502"/>
      <c r="AY328" s="1502"/>
      <c r="AZ328" s="1502"/>
      <c r="BA328" s="1503"/>
      <c r="BB328" s="1503"/>
      <c r="BC328" s="1503"/>
      <c r="BD328" s="1503"/>
      <c r="BE328" s="1503"/>
      <c r="BF328" s="1503"/>
      <c r="BG328" s="1503"/>
      <c r="BH328" s="1503">
        <f t="shared" si="207"/>
        <v>144</v>
      </c>
      <c r="BI328" s="1503"/>
      <c r="BJ328" s="1503"/>
      <c r="BK328" s="1503"/>
      <c r="BL328" s="1503"/>
      <c r="BM328" s="1503"/>
      <c r="BN328" s="1503"/>
      <c r="BO328" s="1503"/>
      <c r="BP328" s="1503"/>
      <c r="BQ328" s="1503"/>
      <c r="BR328" s="1503"/>
      <c r="BS328" s="1503"/>
      <c r="BT328" s="1503"/>
      <c r="BU328" s="1597"/>
    </row>
    <row r="329" s="309" customFormat="1" ht="36" customHeight="1" spans="1:76">
      <c r="A329" s="1556">
        <v>45432</v>
      </c>
      <c r="B329" s="1546" t="s">
        <v>1596</v>
      </c>
      <c r="C329" s="1546" t="s">
        <v>251</v>
      </c>
      <c r="D329" s="1484">
        <v>4500134015</v>
      </c>
      <c r="E329" s="1671">
        <v>38318974</v>
      </c>
      <c r="F329" s="1674" t="s">
        <v>1608</v>
      </c>
      <c r="G329" s="1487" t="s">
        <v>239</v>
      </c>
      <c r="H329" s="1488" t="s">
        <v>79</v>
      </c>
      <c r="I329" s="1506">
        <v>4875</v>
      </c>
      <c r="J329" s="1487">
        <v>0</v>
      </c>
      <c r="K329" s="1487">
        <v>25</v>
      </c>
      <c r="L329" s="1489">
        <f t="shared" si="202"/>
        <v>195</v>
      </c>
      <c r="M329" s="1490">
        <v>45504</v>
      </c>
      <c r="N329" s="1490">
        <v>45500</v>
      </c>
      <c r="O329" s="1325"/>
      <c r="P329" s="1325" t="s">
        <v>106</v>
      </c>
      <c r="Q329" s="1325" t="s">
        <v>1598</v>
      </c>
      <c r="R329" s="1325">
        <v>45441</v>
      </c>
      <c r="S329" s="1325" t="s">
        <v>136</v>
      </c>
      <c r="T329" s="1492" t="s">
        <v>1599</v>
      </c>
      <c r="U329" s="1540" t="s">
        <v>1609</v>
      </c>
      <c r="V329" s="1494" t="s">
        <v>1601</v>
      </c>
      <c r="W329" s="1495">
        <v>1.7</v>
      </c>
      <c r="X329" s="1496">
        <f t="shared" si="205"/>
        <v>8287.5</v>
      </c>
      <c r="Y329" s="1489" t="s">
        <v>1610</v>
      </c>
      <c r="Z329" s="1532" t="s">
        <v>1603</v>
      </c>
      <c r="AA329" s="1487" t="s">
        <v>108</v>
      </c>
      <c r="AB329" s="1629" t="s">
        <v>44</v>
      </c>
      <c r="AC329" s="1493">
        <v>4875</v>
      </c>
      <c r="AD329" s="1498">
        <f t="shared" si="191"/>
        <v>0</v>
      </c>
      <c r="AE329" s="1498" t="s">
        <v>157</v>
      </c>
      <c r="AF329" s="1498"/>
      <c r="AG329" s="1498"/>
      <c r="AH329" s="1498">
        <f t="shared" si="197"/>
        <v>4875</v>
      </c>
      <c r="AI329" s="1498"/>
      <c r="AJ329" s="1499"/>
      <c r="AK329" s="1502"/>
      <c r="AL329" s="1502"/>
      <c r="AM329" s="1502"/>
      <c r="AN329" s="1502"/>
      <c r="AO329" s="1502"/>
      <c r="AP329" s="1500"/>
      <c r="AQ329" s="1570">
        <f t="shared" si="206"/>
        <v>4875</v>
      </c>
      <c r="AR329" s="1500"/>
      <c r="AS329" s="1502">
        <f t="shared" si="198"/>
        <v>4875</v>
      </c>
      <c r="AT329" s="1502"/>
      <c r="AU329" s="1502"/>
      <c r="AV329" s="1502"/>
      <c r="AW329" s="1502"/>
      <c r="AX329" s="1502"/>
      <c r="AY329" s="1502"/>
      <c r="AZ329" s="1502"/>
      <c r="BA329" s="1503"/>
      <c r="BB329" s="1503"/>
      <c r="BC329" s="1503"/>
      <c r="BD329" s="1503"/>
      <c r="BE329" s="1503"/>
      <c r="BF329" s="1503"/>
      <c r="BG329" s="1503"/>
      <c r="BH329" s="1503">
        <f t="shared" si="207"/>
        <v>195</v>
      </c>
      <c r="BI329" s="1503"/>
      <c r="BJ329" s="1503"/>
      <c r="BK329" s="1503"/>
      <c r="BL329" s="1503"/>
      <c r="BM329" s="1503"/>
      <c r="BN329" s="1503"/>
      <c r="BO329" s="1503"/>
      <c r="BP329" s="1503"/>
      <c r="BQ329" s="1503"/>
      <c r="BR329" s="1503"/>
      <c r="BS329" s="1503"/>
      <c r="BT329" s="1503"/>
      <c r="BU329" s="1597"/>
    </row>
    <row r="330" s="309" customFormat="1" ht="36" hidden="1" customHeight="1" spans="1:76">
      <c r="A330" s="1626">
        <v>45461</v>
      </c>
      <c r="B330" s="1557" t="s">
        <v>447</v>
      </c>
      <c r="C330" s="1558" t="s">
        <v>251</v>
      </c>
      <c r="D330" s="1484">
        <v>4500137269</v>
      </c>
      <c r="E330" s="1671" t="s">
        <v>1611</v>
      </c>
      <c r="F330" s="1484" t="s">
        <v>1612</v>
      </c>
      <c r="G330" s="1487" t="s">
        <v>309</v>
      </c>
      <c r="H330" s="1488" t="s">
        <v>310</v>
      </c>
      <c r="I330" s="1506">
        <v>3036</v>
      </c>
      <c r="J330" s="1487">
        <v>0</v>
      </c>
      <c r="K330" s="1487">
        <v>12</v>
      </c>
      <c r="L330" s="1489">
        <f t="shared" si="202"/>
        <v>253</v>
      </c>
      <c r="M330" s="1490">
        <v>45505</v>
      </c>
      <c r="N330" s="1490">
        <v>45500</v>
      </c>
      <c r="O330" s="1325"/>
      <c r="P330" s="1325" t="s">
        <v>106</v>
      </c>
      <c r="Q330" s="1325" t="s">
        <v>1613</v>
      </c>
      <c r="R330" s="1325" t="s">
        <v>1187</v>
      </c>
      <c r="S330" s="1325" t="s">
        <v>136</v>
      </c>
      <c r="T330" s="1564" t="s">
        <v>1614</v>
      </c>
      <c r="U330" s="1493" t="s">
        <v>1615</v>
      </c>
      <c r="V330" s="1494" t="s">
        <v>455</v>
      </c>
      <c r="W330" s="1495">
        <v>2.3617</v>
      </c>
      <c r="X330" s="1496">
        <f t="shared" si="205"/>
        <v>7170.1212</v>
      </c>
      <c r="Y330" s="1489" t="s">
        <v>1616</v>
      </c>
      <c r="Z330" s="1532" t="s">
        <v>313</v>
      </c>
      <c r="AA330" s="1487" t="s">
        <v>108</v>
      </c>
      <c r="AB330" s="1629" t="s">
        <v>44</v>
      </c>
      <c r="AC330" s="1493">
        <v>3036</v>
      </c>
      <c r="AD330" s="1498">
        <f t="shared" si="191"/>
        <v>0</v>
      </c>
      <c r="AE330" s="1498" t="s">
        <v>157</v>
      </c>
      <c r="AF330" s="1498"/>
      <c r="AG330" s="1498"/>
      <c r="AH330" s="1498">
        <f>I330*2</f>
        <v>6072</v>
      </c>
      <c r="AI330" s="1498"/>
      <c r="AJ330" s="1499">
        <f>I330*2</f>
        <v>6072</v>
      </c>
      <c r="AK330" s="1694"/>
      <c r="AL330" s="1694"/>
      <c r="AM330" s="1694"/>
      <c r="AN330" s="1694"/>
      <c r="AO330" s="1694"/>
      <c r="AP330" s="1695"/>
      <c r="AQ330" s="1710"/>
      <c r="AR330" s="1695"/>
      <c r="AS330" s="1502">
        <f>I330*2</f>
        <v>6072</v>
      </c>
      <c r="AT330" s="1502"/>
      <c r="AU330" s="1502"/>
      <c r="AV330" s="1502"/>
      <c r="AW330" s="1502"/>
      <c r="AX330" s="1502"/>
      <c r="AY330" s="1502"/>
      <c r="AZ330" s="1502"/>
      <c r="BA330" s="1503"/>
      <c r="BB330" s="1503"/>
      <c r="BC330" s="1503"/>
      <c r="BD330" s="1503"/>
      <c r="BE330" s="1503"/>
      <c r="BF330" s="1503"/>
      <c r="BG330" s="1503"/>
      <c r="BH330" s="1503"/>
      <c r="BI330" s="1503"/>
      <c r="BJ330" s="1503"/>
      <c r="BK330" s="1503"/>
      <c r="BL330" s="1503"/>
      <c r="BM330" s="1503"/>
      <c r="BN330" s="1503"/>
      <c r="BO330" s="1503"/>
      <c r="BP330" s="1503"/>
      <c r="BQ330" s="1503"/>
      <c r="BR330" s="1503">
        <f>I330</f>
        <v>3036</v>
      </c>
      <c r="BS330" s="1503">
        <f>I330</f>
        <v>3036</v>
      </c>
      <c r="BT330" s="1503">
        <f>I330</f>
        <v>3036</v>
      </c>
      <c r="BU330" s="1597"/>
      <c r="BV330" s="309" t="s">
        <v>1617</v>
      </c>
      <c r="BW330" s="309">
        <v>11244</v>
      </c>
      <c r="BX330" s="309">
        <f>BW330-I330</f>
        <v>8208</v>
      </c>
    </row>
    <row r="331" s="309" customFormat="1" ht="36" hidden="1" customHeight="1" spans="1:76">
      <c r="A331" s="1626">
        <v>45461</v>
      </c>
      <c r="B331" s="1557" t="s">
        <v>447</v>
      </c>
      <c r="C331" s="1558" t="s">
        <v>251</v>
      </c>
      <c r="D331" s="1484">
        <v>4500137299</v>
      </c>
      <c r="E331" s="1671" t="s">
        <v>1618</v>
      </c>
      <c r="F331" s="1484" t="s">
        <v>1619</v>
      </c>
      <c r="G331" s="1487" t="s">
        <v>309</v>
      </c>
      <c r="H331" s="1488" t="s">
        <v>310</v>
      </c>
      <c r="I331" s="1506">
        <v>3708</v>
      </c>
      <c r="J331" s="1487">
        <v>0</v>
      </c>
      <c r="K331" s="1487">
        <v>12</v>
      </c>
      <c r="L331" s="1489">
        <f t="shared" si="202"/>
        <v>309</v>
      </c>
      <c r="M331" s="1490">
        <v>45505</v>
      </c>
      <c r="N331" s="1490">
        <v>45500</v>
      </c>
      <c r="O331" s="1325"/>
      <c r="P331" s="1325" t="s">
        <v>106</v>
      </c>
      <c r="Q331" s="1325" t="s">
        <v>1620</v>
      </c>
      <c r="R331" s="1325" t="s">
        <v>1187</v>
      </c>
      <c r="S331" s="1325" t="s">
        <v>136</v>
      </c>
      <c r="T331" s="1564" t="s">
        <v>1614</v>
      </c>
      <c r="U331" s="1493" t="s">
        <v>1621</v>
      </c>
      <c r="V331" s="1494" t="s">
        <v>455</v>
      </c>
      <c r="W331" s="1495">
        <v>2.3617</v>
      </c>
      <c r="X331" s="1496">
        <f t="shared" si="205"/>
        <v>8757.1836</v>
      </c>
      <c r="Y331" s="1489" t="s">
        <v>1622</v>
      </c>
      <c r="Z331" s="1532" t="s">
        <v>313</v>
      </c>
      <c r="AA331" s="1487" t="s">
        <v>108</v>
      </c>
      <c r="AB331" s="1629" t="s">
        <v>44</v>
      </c>
      <c r="AC331" s="1493">
        <f>1308+2400</f>
        <v>3708</v>
      </c>
      <c r="AD331" s="1498">
        <f t="shared" si="191"/>
        <v>0</v>
      </c>
      <c r="AE331" s="1498" t="s">
        <v>157</v>
      </c>
      <c r="AF331" s="1498"/>
      <c r="AG331" s="1498"/>
      <c r="AH331" s="1498">
        <f>I331*2</f>
        <v>7416</v>
      </c>
      <c r="AI331" s="1498"/>
      <c r="AJ331" s="1499">
        <f>I331*2</f>
        <v>7416</v>
      </c>
      <c r="AK331" s="1694"/>
      <c r="AL331" s="1694"/>
      <c r="AM331" s="1694"/>
      <c r="AN331" s="1694"/>
      <c r="AO331" s="1694"/>
      <c r="AP331" s="1695"/>
      <c r="AQ331" s="1710"/>
      <c r="AR331" s="1695"/>
      <c r="AS331" s="1502">
        <f>I331*2</f>
        <v>7416</v>
      </c>
      <c r="AT331" s="1502"/>
      <c r="AU331" s="1502"/>
      <c r="AV331" s="1502"/>
      <c r="AW331" s="1502"/>
      <c r="AX331" s="1502"/>
      <c r="AY331" s="1502"/>
      <c r="AZ331" s="1502"/>
      <c r="BA331" s="1503"/>
      <c r="BB331" s="1503"/>
      <c r="BC331" s="1503"/>
      <c r="BD331" s="1503"/>
      <c r="BE331" s="1503"/>
      <c r="BF331" s="1503"/>
      <c r="BG331" s="1503"/>
      <c r="BH331" s="1503"/>
      <c r="BI331" s="1503"/>
      <c r="BJ331" s="1503"/>
      <c r="BK331" s="1503"/>
      <c r="BL331" s="1503"/>
      <c r="BM331" s="1503"/>
      <c r="BN331" s="1503"/>
      <c r="BO331" s="1503"/>
      <c r="BP331" s="1503"/>
      <c r="BQ331" s="1503"/>
      <c r="BR331" s="1503">
        <f>I331</f>
        <v>3708</v>
      </c>
      <c r="BS331" s="1503">
        <f>I331</f>
        <v>3708</v>
      </c>
      <c r="BT331" s="1503">
        <f>I331</f>
        <v>3708</v>
      </c>
      <c r="BU331" s="1597"/>
      <c r="BV331" s="309" t="s">
        <v>1617</v>
      </c>
      <c r="BW331" s="309">
        <v>11244</v>
      </c>
      <c r="BX331" s="309">
        <f>BX330-I331</f>
        <v>4500</v>
      </c>
    </row>
    <row r="332" s="309" customFormat="1" ht="36" hidden="1" customHeight="1" spans="1:76">
      <c r="A332" s="1556">
        <v>45450</v>
      </c>
      <c r="B332" s="1557" t="s">
        <v>343</v>
      </c>
      <c r="C332" s="1576" t="s">
        <v>251</v>
      </c>
      <c r="D332" s="1674">
        <v>4500136071</v>
      </c>
      <c r="E332" s="1840" t="s">
        <v>1623</v>
      </c>
      <c r="F332" s="1674" t="s">
        <v>1624</v>
      </c>
      <c r="G332" s="1487" t="s">
        <v>346</v>
      </c>
      <c r="H332" s="1488" t="s">
        <v>79</v>
      </c>
      <c r="I332" s="1506">
        <v>1152</v>
      </c>
      <c r="J332" s="1487">
        <v>0</v>
      </c>
      <c r="K332" s="1487">
        <v>1152</v>
      </c>
      <c r="L332" s="1489">
        <f t="shared" si="202"/>
        <v>1</v>
      </c>
      <c r="M332" s="1490">
        <v>45502</v>
      </c>
      <c r="N332" s="1542">
        <v>45502</v>
      </c>
      <c r="O332" s="1536" t="s">
        <v>1625</v>
      </c>
      <c r="P332" s="1325" t="s">
        <v>106</v>
      </c>
      <c r="Q332" s="1325" t="s">
        <v>1626</v>
      </c>
      <c r="R332" s="1325" t="s">
        <v>651</v>
      </c>
      <c r="S332" s="1325" t="s">
        <v>136</v>
      </c>
      <c r="T332" s="1492" t="s">
        <v>1154</v>
      </c>
      <c r="U332" s="1493" t="s">
        <v>1130</v>
      </c>
      <c r="V332" s="1605" t="s">
        <v>370</v>
      </c>
      <c r="W332" s="1495">
        <v>1045.0451</v>
      </c>
      <c r="X332" s="1496">
        <f t="shared" ref="X332:X334" si="208">W332*L332</f>
        <v>1045.0451</v>
      </c>
      <c r="Y332" s="1489" t="s">
        <v>1627</v>
      </c>
      <c r="Z332" s="1532" t="s">
        <v>346</v>
      </c>
      <c r="AA332" s="1487" t="s">
        <v>108</v>
      </c>
      <c r="AB332" s="1629" t="s">
        <v>44</v>
      </c>
      <c r="AC332" s="1493">
        <v>1152</v>
      </c>
      <c r="AD332" s="1498">
        <f t="shared" si="191"/>
        <v>0</v>
      </c>
      <c r="AE332" s="1498" t="s">
        <v>157</v>
      </c>
      <c r="AF332" s="1498"/>
      <c r="AG332" s="1498"/>
      <c r="AH332" s="1498">
        <f t="shared" ref="AH332:AH350" si="209">I332</f>
        <v>1152</v>
      </c>
      <c r="AI332" s="1498"/>
      <c r="AJ332" s="1499">
        <f t="shared" ref="AJ332:AJ334" si="210">I332</f>
        <v>1152</v>
      </c>
      <c r="AK332" s="1489"/>
      <c r="AL332" s="1489"/>
      <c r="AM332" s="1489"/>
      <c r="AN332" s="1489"/>
      <c r="AO332" s="1489"/>
      <c r="AP332" s="1500"/>
      <c r="AQ332" s="1489"/>
      <c r="AR332" s="1500"/>
      <c r="AS332" s="1489"/>
      <c r="AT332" s="1489"/>
      <c r="AU332" s="1502"/>
      <c r="AV332" s="1502">
        <f t="shared" ref="AV332:AV334" si="211">I332</f>
        <v>1152</v>
      </c>
      <c r="AW332" s="1502"/>
      <c r="AX332" s="1502"/>
      <c r="AY332" s="1502">
        <f t="shared" ref="AY332:AY334" si="212">I332/12</f>
        <v>96</v>
      </c>
      <c r="AZ332" s="1502"/>
      <c r="BA332" s="1503"/>
      <c r="BB332" s="1503"/>
      <c r="BC332" s="1503"/>
      <c r="BD332" s="1503"/>
      <c r="BE332" s="1503"/>
      <c r="BF332" s="1503"/>
      <c r="BG332" s="1503"/>
      <c r="BH332" s="1503"/>
      <c r="BI332" s="1503"/>
      <c r="BJ332" s="1503"/>
      <c r="BK332" s="1503"/>
      <c r="BL332" s="1503"/>
      <c r="BM332" s="1503"/>
      <c r="BN332" s="1503"/>
      <c r="BO332" s="1503"/>
      <c r="BP332" s="1503"/>
      <c r="BQ332" s="1503"/>
      <c r="BR332" s="1503"/>
      <c r="BS332" s="1503"/>
      <c r="BT332" s="1503"/>
      <c r="BU332" s="1597" t="s">
        <v>1436</v>
      </c>
      <c r="BW332" s="309">
        <v>0</v>
      </c>
    </row>
    <row r="333" s="309" customFormat="1" ht="36" hidden="1" customHeight="1" spans="1:76">
      <c r="A333" s="1556">
        <v>45450</v>
      </c>
      <c r="B333" s="1557" t="s">
        <v>343</v>
      </c>
      <c r="C333" s="1576" t="s">
        <v>251</v>
      </c>
      <c r="D333" s="1674">
        <v>4500136071</v>
      </c>
      <c r="E333" s="1840" t="s">
        <v>1628</v>
      </c>
      <c r="F333" s="1674" t="s">
        <v>1629</v>
      </c>
      <c r="G333" s="1487" t="s">
        <v>346</v>
      </c>
      <c r="H333" s="1488" t="s">
        <v>79</v>
      </c>
      <c r="I333" s="1506">
        <v>1152</v>
      </c>
      <c r="J333" s="1487">
        <v>0</v>
      </c>
      <c r="K333" s="1487">
        <v>1152</v>
      </c>
      <c r="L333" s="1489">
        <f t="shared" si="202"/>
        <v>1</v>
      </c>
      <c r="M333" s="1490">
        <v>45502</v>
      </c>
      <c r="N333" s="1542">
        <v>45502</v>
      </c>
      <c r="O333" s="1536" t="s">
        <v>1630</v>
      </c>
      <c r="P333" s="1325" t="s">
        <v>106</v>
      </c>
      <c r="Q333" s="1325" t="s">
        <v>1631</v>
      </c>
      <c r="R333" s="1325" t="s">
        <v>651</v>
      </c>
      <c r="S333" s="1325" t="s">
        <v>136</v>
      </c>
      <c r="T333" s="1492" t="s">
        <v>1154</v>
      </c>
      <c r="U333" s="1493" t="s">
        <v>1130</v>
      </c>
      <c r="V333" s="1605" t="s">
        <v>370</v>
      </c>
      <c r="W333" s="1495">
        <v>1045.0451</v>
      </c>
      <c r="X333" s="1496">
        <f t="shared" si="208"/>
        <v>1045.0451</v>
      </c>
      <c r="Y333" s="1489" t="s">
        <v>1632</v>
      </c>
      <c r="Z333" s="1532" t="s">
        <v>346</v>
      </c>
      <c r="AA333" s="1487" t="s">
        <v>108</v>
      </c>
      <c r="AB333" s="1629" t="s">
        <v>44</v>
      </c>
      <c r="AC333" s="1493">
        <v>1152</v>
      </c>
      <c r="AD333" s="1498">
        <f t="shared" si="191"/>
        <v>0</v>
      </c>
      <c r="AE333" s="1498" t="s">
        <v>157</v>
      </c>
      <c r="AF333" s="1498"/>
      <c r="AG333" s="1498"/>
      <c r="AH333" s="1498">
        <f t="shared" si="209"/>
        <v>1152</v>
      </c>
      <c r="AI333" s="1498"/>
      <c r="AJ333" s="1499">
        <f t="shared" si="210"/>
        <v>1152</v>
      </c>
      <c r="AK333" s="1489"/>
      <c r="AL333" s="1489"/>
      <c r="AM333" s="1489"/>
      <c r="AN333" s="1489"/>
      <c r="AO333" s="1489"/>
      <c r="AP333" s="1500"/>
      <c r="AQ333" s="1489"/>
      <c r="AR333" s="1500"/>
      <c r="AS333" s="1489"/>
      <c r="AT333" s="1489"/>
      <c r="AU333" s="1502"/>
      <c r="AV333" s="1502">
        <f t="shared" si="211"/>
        <v>1152</v>
      </c>
      <c r="AW333" s="1502"/>
      <c r="AX333" s="1502"/>
      <c r="AY333" s="1502">
        <f t="shared" si="212"/>
        <v>96</v>
      </c>
      <c r="AZ333" s="1502"/>
      <c r="BA333" s="1503"/>
      <c r="BB333" s="1503"/>
      <c r="BC333" s="1503"/>
      <c r="BD333" s="1503"/>
      <c r="BE333" s="1503"/>
      <c r="BF333" s="1503"/>
      <c r="BG333" s="1503"/>
      <c r="BH333" s="1503"/>
      <c r="BI333" s="1503"/>
      <c r="BJ333" s="1503"/>
      <c r="BK333" s="1503"/>
      <c r="BL333" s="1503"/>
      <c r="BM333" s="1503"/>
      <c r="BN333" s="1503"/>
      <c r="BO333" s="1503"/>
      <c r="BP333" s="1503"/>
      <c r="BQ333" s="1503"/>
      <c r="BR333" s="1503"/>
      <c r="BS333" s="1503"/>
      <c r="BT333" s="1503"/>
      <c r="BU333" s="1597" t="s">
        <v>1436</v>
      </c>
      <c r="BW333" s="309">
        <v>0</v>
      </c>
    </row>
    <row r="334" s="309" customFormat="1" ht="36" hidden="1" customHeight="1" spans="1:76">
      <c r="A334" s="1556">
        <v>45450</v>
      </c>
      <c r="B334" s="1557" t="s">
        <v>343</v>
      </c>
      <c r="C334" s="1576" t="s">
        <v>251</v>
      </c>
      <c r="D334" s="1674">
        <v>4500136071</v>
      </c>
      <c r="E334" s="1671" t="s">
        <v>1633</v>
      </c>
      <c r="F334" s="1674" t="s">
        <v>1634</v>
      </c>
      <c r="G334" s="1487" t="s">
        <v>346</v>
      </c>
      <c r="H334" s="1488" t="s">
        <v>79</v>
      </c>
      <c r="I334" s="1506">
        <v>1152</v>
      </c>
      <c r="J334" s="1487">
        <v>0</v>
      </c>
      <c r="K334" s="1487">
        <v>1152</v>
      </c>
      <c r="L334" s="1489">
        <f t="shared" si="202"/>
        <v>1</v>
      </c>
      <c r="M334" s="1490">
        <v>45502</v>
      </c>
      <c r="N334" s="1542">
        <v>45502</v>
      </c>
      <c r="O334" s="1536" t="s">
        <v>1625</v>
      </c>
      <c r="P334" s="1325" t="s">
        <v>106</v>
      </c>
      <c r="Q334" s="1325" t="s">
        <v>1626</v>
      </c>
      <c r="R334" s="1325" t="s">
        <v>651</v>
      </c>
      <c r="S334" s="1325" t="s">
        <v>136</v>
      </c>
      <c r="T334" s="1492" t="s">
        <v>1154</v>
      </c>
      <c r="U334" s="1493" t="s">
        <v>1130</v>
      </c>
      <c r="V334" s="1605" t="s">
        <v>370</v>
      </c>
      <c r="W334" s="1495">
        <v>1045.0451</v>
      </c>
      <c r="X334" s="1496">
        <f t="shared" si="208"/>
        <v>1045.0451</v>
      </c>
      <c r="Y334" s="1489" t="s">
        <v>1635</v>
      </c>
      <c r="Z334" s="1532" t="s">
        <v>346</v>
      </c>
      <c r="AA334" s="1487" t="s">
        <v>108</v>
      </c>
      <c r="AB334" s="1629" t="s">
        <v>44</v>
      </c>
      <c r="AC334" s="1493">
        <v>1152</v>
      </c>
      <c r="AD334" s="1498">
        <f t="shared" si="191"/>
        <v>0</v>
      </c>
      <c r="AE334" s="1498" t="s">
        <v>157</v>
      </c>
      <c r="AF334" s="1498"/>
      <c r="AG334" s="1498"/>
      <c r="AH334" s="1498">
        <f t="shared" si="209"/>
        <v>1152</v>
      </c>
      <c r="AI334" s="1498"/>
      <c r="AJ334" s="1499">
        <f t="shared" si="210"/>
        <v>1152</v>
      </c>
      <c r="AK334" s="1489"/>
      <c r="AL334" s="1489"/>
      <c r="AM334" s="1489"/>
      <c r="AN334" s="1489"/>
      <c r="AO334" s="1489"/>
      <c r="AP334" s="1500"/>
      <c r="AQ334" s="1489"/>
      <c r="AR334" s="1500"/>
      <c r="AS334" s="1489"/>
      <c r="AT334" s="1489"/>
      <c r="AU334" s="1502"/>
      <c r="AV334" s="1502">
        <f t="shared" si="211"/>
        <v>1152</v>
      </c>
      <c r="AW334" s="1502"/>
      <c r="AX334" s="1502"/>
      <c r="AY334" s="1502">
        <f t="shared" si="212"/>
        <v>96</v>
      </c>
      <c r="AZ334" s="1502"/>
      <c r="BA334" s="1503"/>
      <c r="BB334" s="1503"/>
      <c r="BC334" s="1503"/>
      <c r="BD334" s="1503"/>
      <c r="BE334" s="1503"/>
      <c r="BF334" s="1503"/>
      <c r="BG334" s="1503"/>
      <c r="BH334" s="1503"/>
      <c r="BI334" s="1503"/>
      <c r="BJ334" s="1503"/>
      <c r="BK334" s="1503"/>
      <c r="BL334" s="1503"/>
      <c r="BM334" s="1503"/>
      <c r="BN334" s="1503"/>
      <c r="BO334" s="1503"/>
      <c r="BP334" s="1503"/>
      <c r="BQ334" s="1503"/>
      <c r="BR334" s="1503"/>
      <c r="BS334" s="1503"/>
      <c r="BT334" s="1503"/>
      <c r="BU334" s="1597" t="s">
        <v>1436</v>
      </c>
      <c r="BW334" s="309">
        <v>0</v>
      </c>
    </row>
    <row r="335" s="309" customFormat="1" ht="36" hidden="1" customHeight="1" spans="1:76">
      <c r="A335" s="1626">
        <v>45464</v>
      </c>
      <c r="B335" s="1557" t="s">
        <v>1636</v>
      </c>
      <c r="C335" s="1558" t="s">
        <v>1637</v>
      </c>
      <c r="D335" s="1484">
        <v>4500137926</v>
      </c>
      <c r="E335" s="1671" t="s">
        <v>1638</v>
      </c>
      <c r="F335" s="1484" t="s">
        <v>1639</v>
      </c>
      <c r="G335" s="1487" t="s">
        <v>89</v>
      </c>
      <c r="H335" s="1488" t="s">
        <v>79</v>
      </c>
      <c r="I335" s="1506">
        <v>3768</v>
      </c>
      <c r="J335" s="1487">
        <v>0</v>
      </c>
      <c r="K335" s="1487">
        <v>24</v>
      </c>
      <c r="L335" s="1489">
        <f t="shared" si="202"/>
        <v>157</v>
      </c>
      <c r="M335" s="1490">
        <v>45506</v>
      </c>
      <c r="N335" s="1490">
        <v>45502</v>
      </c>
      <c r="O335" s="1325"/>
      <c r="P335" s="1325" t="s">
        <v>106</v>
      </c>
      <c r="Q335" s="1325" t="s">
        <v>1640</v>
      </c>
      <c r="R335" s="1325" t="s">
        <v>1641</v>
      </c>
      <c r="S335" s="1325" t="s">
        <v>82</v>
      </c>
      <c r="T335" s="1492" t="s">
        <v>1642</v>
      </c>
      <c r="U335" s="1493" t="s">
        <v>1643</v>
      </c>
      <c r="V335" s="1670" t="s">
        <v>929</v>
      </c>
      <c r="W335" s="1495">
        <v>0.872</v>
      </c>
      <c r="X335" s="1496">
        <f t="shared" ref="X335:X354" si="213">W335*I335</f>
        <v>3285.696</v>
      </c>
      <c r="Y335" s="1489" t="s">
        <v>1644</v>
      </c>
      <c r="Z335" s="1532" t="s">
        <v>786</v>
      </c>
      <c r="AA335" s="1487" t="s">
        <v>108</v>
      </c>
      <c r="AB335" s="1629" t="s">
        <v>44</v>
      </c>
      <c r="AC335" s="1493">
        <v>3768</v>
      </c>
      <c r="AD335" s="1498">
        <f t="shared" si="191"/>
        <v>0</v>
      </c>
      <c r="AE335" s="1498" t="s">
        <v>157</v>
      </c>
      <c r="AF335" s="1498"/>
      <c r="AG335" s="1498"/>
      <c r="AH335" s="1498">
        <f t="shared" si="209"/>
        <v>3768</v>
      </c>
      <c r="AI335" s="1498"/>
      <c r="AJ335" s="1499"/>
      <c r="AK335" s="1694">
        <f>I335</f>
        <v>3768</v>
      </c>
      <c r="AL335" s="1694"/>
      <c r="AM335" s="1694"/>
      <c r="AN335" s="1694"/>
      <c r="AO335" s="1694"/>
      <c r="AP335" s="1695"/>
      <c r="AQ335" s="1710"/>
      <c r="AR335" s="1695"/>
      <c r="AS335" s="1502">
        <f>I335</f>
        <v>3768</v>
      </c>
      <c r="AT335" s="1502"/>
      <c r="AU335" s="1502"/>
      <c r="AV335" s="1502"/>
      <c r="AW335" s="1502"/>
      <c r="AX335" s="1502"/>
      <c r="AY335" s="1502"/>
      <c r="AZ335" s="1502"/>
      <c r="BA335" s="1503"/>
      <c r="BB335" s="1503"/>
      <c r="BC335" s="1503"/>
      <c r="BD335" s="1503"/>
      <c r="BE335" s="1503"/>
      <c r="BF335" s="1503"/>
      <c r="BG335" s="1503"/>
      <c r="BH335" s="1503"/>
      <c r="BI335" s="1503"/>
      <c r="BJ335" s="1503"/>
      <c r="BK335" s="1503"/>
      <c r="BL335" s="1503"/>
      <c r="BM335" s="1503"/>
      <c r="BN335" s="1503"/>
      <c r="BO335" s="1503"/>
      <c r="BP335" s="1503"/>
      <c r="BQ335" s="1503"/>
      <c r="BR335" s="1503"/>
      <c r="BS335" s="1503"/>
      <c r="BT335" s="1503"/>
      <c r="BU335" s="1597"/>
    </row>
    <row r="336" s="309" customFormat="1" ht="36" hidden="1" customHeight="1" spans="1:76">
      <c r="A336" s="1626">
        <v>45468</v>
      </c>
      <c r="B336" s="1557" t="s">
        <v>142</v>
      </c>
      <c r="C336" s="1595" t="s">
        <v>118</v>
      </c>
      <c r="D336" s="1484">
        <v>4500137774</v>
      </c>
      <c r="E336" s="1671">
        <v>20157687</v>
      </c>
      <c r="F336" s="1484" t="s">
        <v>1645</v>
      </c>
      <c r="G336" s="1484" t="s">
        <v>134</v>
      </c>
      <c r="H336" s="1488" t="s">
        <v>135</v>
      </c>
      <c r="I336" s="1506">
        <v>1508</v>
      </c>
      <c r="J336" s="1487">
        <v>0</v>
      </c>
      <c r="K336" s="1487">
        <v>13</v>
      </c>
      <c r="L336" s="1489">
        <f t="shared" si="202"/>
        <v>116</v>
      </c>
      <c r="M336" s="1490">
        <v>45507</v>
      </c>
      <c r="N336" s="1490">
        <v>45503</v>
      </c>
      <c r="O336" s="1325"/>
      <c r="P336" s="1325" t="s">
        <v>803</v>
      </c>
      <c r="Q336" s="1325" t="s">
        <v>1646</v>
      </c>
      <c r="R336" s="1325">
        <v>45475</v>
      </c>
      <c r="S336" s="1325" t="s">
        <v>136</v>
      </c>
      <c r="T336" s="1564" t="s">
        <v>1647</v>
      </c>
      <c r="U336" s="1493" t="s">
        <v>1462</v>
      </c>
      <c r="V336" s="1605" t="s">
        <v>603</v>
      </c>
      <c r="W336" s="1495">
        <v>0.9343</v>
      </c>
      <c r="X336" s="1496">
        <f t="shared" si="213"/>
        <v>1408.9244</v>
      </c>
      <c r="Y336" s="1489" t="s">
        <v>1648</v>
      </c>
      <c r="Z336" s="1532" t="s">
        <v>134</v>
      </c>
      <c r="AA336" s="1487" t="s">
        <v>108</v>
      </c>
      <c r="AB336" s="1629" t="s">
        <v>44</v>
      </c>
      <c r="AC336" s="1493">
        <v>1508</v>
      </c>
      <c r="AD336" s="1498">
        <f t="shared" si="191"/>
        <v>0</v>
      </c>
      <c r="AE336" s="1602" t="s">
        <v>141</v>
      </c>
      <c r="AF336" s="1498"/>
      <c r="AG336" s="1498"/>
      <c r="AH336" s="1498">
        <f t="shared" si="209"/>
        <v>1508</v>
      </c>
      <c r="AI336" s="1498"/>
      <c r="AJ336" s="1499">
        <f t="shared" ref="AJ336:AJ340" si="214">I336</f>
        <v>1508</v>
      </c>
      <c r="AK336" s="1489"/>
      <c r="AL336" s="1489"/>
      <c r="AM336" s="1489"/>
      <c r="AN336" s="1489"/>
      <c r="AO336" s="1489"/>
      <c r="AP336" s="1500"/>
      <c r="AQ336" s="1501"/>
      <c r="AR336" s="1500"/>
      <c r="AS336" s="1502">
        <f>I336</f>
        <v>1508</v>
      </c>
      <c r="AT336" s="1502"/>
      <c r="AU336" s="1502"/>
      <c r="AV336" s="1502"/>
      <c r="AW336" s="1502"/>
      <c r="AX336" s="1502"/>
      <c r="AY336" s="1502"/>
      <c r="AZ336" s="1502"/>
      <c r="BA336" s="1503"/>
      <c r="BB336" s="1503"/>
      <c r="BC336" s="1503">
        <f>I336/13</f>
        <v>116</v>
      </c>
      <c r="BD336" s="1503"/>
      <c r="BE336" s="1503"/>
      <c r="BF336" s="1503"/>
      <c r="BG336" s="1503"/>
      <c r="BH336" s="1503"/>
      <c r="BI336" s="1503"/>
      <c r="BJ336" s="1503"/>
      <c r="BK336" s="1503"/>
      <c r="BL336" s="1503"/>
      <c r="BM336" s="1503"/>
      <c r="BN336" s="1503"/>
      <c r="BO336" s="1503"/>
      <c r="BP336" s="1503"/>
      <c r="BQ336" s="1503"/>
      <c r="BR336" s="1503"/>
      <c r="BS336" s="1503"/>
      <c r="BT336" s="1503"/>
      <c r="BU336" s="1597"/>
    </row>
    <row r="337" s="309" customFormat="1" ht="36" hidden="1" customHeight="1" spans="1:81">
      <c r="A337" s="1626">
        <v>45460</v>
      </c>
      <c r="B337" s="1557" t="s">
        <v>343</v>
      </c>
      <c r="C337" s="1546" t="s">
        <v>251</v>
      </c>
      <c r="D337" s="1484" t="s">
        <v>1649</v>
      </c>
      <c r="E337" s="1711">
        <v>4500136733</v>
      </c>
      <c r="F337" s="1712"/>
      <c r="G337" s="1487" t="s">
        <v>1650</v>
      </c>
      <c r="H337" s="1488" t="s">
        <v>1651</v>
      </c>
      <c r="I337" s="1506">
        <v>6984</v>
      </c>
      <c r="J337" s="1487">
        <v>0</v>
      </c>
      <c r="K337" s="1487">
        <v>24</v>
      </c>
      <c r="L337" s="1713">
        <f t="shared" si="202"/>
        <v>291</v>
      </c>
      <c r="M337" s="1490">
        <v>45509</v>
      </c>
      <c r="N337" s="1490">
        <v>45505</v>
      </c>
      <c r="O337" s="1325" t="s">
        <v>1652</v>
      </c>
      <c r="P337" s="1325" t="s">
        <v>80</v>
      </c>
      <c r="Q337" s="1325" t="s">
        <v>1653</v>
      </c>
      <c r="R337" s="1325" t="s">
        <v>81</v>
      </c>
      <c r="S337" s="1325" t="s">
        <v>82</v>
      </c>
      <c r="T337" s="1492" t="s">
        <v>1654</v>
      </c>
      <c r="U337" s="1493" t="s">
        <v>1655</v>
      </c>
      <c r="V337" s="1494" t="s">
        <v>1656</v>
      </c>
      <c r="W337" s="1495">
        <v>0.9</v>
      </c>
      <c r="X337" s="1496">
        <f t="shared" si="213"/>
        <v>6285.6</v>
      </c>
      <c r="Y337" s="1489" t="s">
        <v>1657</v>
      </c>
      <c r="Z337" s="1532" t="s">
        <v>1650</v>
      </c>
      <c r="AA337" s="1487" t="s">
        <v>108</v>
      </c>
      <c r="AB337" s="1629" t="s">
        <v>44</v>
      </c>
      <c r="AC337" s="1493">
        <v>6984</v>
      </c>
      <c r="AD337" s="1498">
        <f t="shared" si="191"/>
        <v>0</v>
      </c>
      <c r="AE337" s="1498" t="s">
        <v>157</v>
      </c>
      <c r="AF337" s="1498"/>
      <c r="AG337" s="1498"/>
      <c r="AH337" s="1498">
        <f t="shared" si="209"/>
        <v>6984</v>
      </c>
      <c r="AI337" s="1498"/>
      <c r="AJ337" s="1499">
        <f t="shared" si="214"/>
        <v>6984</v>
      </c>
      <c r="AK337" s="1694"/>
      <c r="AL337" s="1694"/>
      <c r="AM337" s="1694"/>
      <c r="AN337" s="1694"/>
      <c r="AO337" s="1694"/>
      <c r="AP337" s="1695"/>
      <c r="AQ337" s="1710"/>
      <c r="AR337" s="1695"/>
      <c r="AS337" s="1502"/>
      <c r="AT337" s="1502"/>
      <c r="AU337" s="1502"/>
      <c r="AV337" s="1502">
        <f t="shared" ref="AV337:AV340" si="215">I337</f>
        <v>6984</v>
      </c>
      <c r="AW337" s="1502"/>
      <c r="AX337" s="1502"/>
      <c r="AY337" s="1502"/>
      <c r="AZ337" s="1502"/>
      <c r="BA337" s="1503"/>
      <c r="BB337" s="1503"/>
      <c r="BC337" s="1503"/>
      <c r="BD337" s="1503"/>
      <c r="BE337" s="1503"/>
      <c r="BF337" s="1503"/>
      <c r="BG337" s="1503"/>
      <c r="BH337" s="1503"/>
      <c r="BI337" s="1503"/>
      <c r="BJ337" s="1503"/>
      <c r="BK337" s="1503"/>
      <c r="BL337" s="1503"/>
      <c r="BM337" s="1503"/>
      <c r="BN337" s="1503"/>
      <c r="BO337" s="1503"/>
      <c r="BP337" s="1503"/>
      <c r="BQ337" s="1503"/>
      <c r="BR337" s="1503"/>
      <c r="BS337" s="1503"/>
      <c r="BT337" s="1503"/>
      <c r="BU337" s="1714" t="s">
        <v>1658</v>
      </c>
    </row>
    <row r="338" s="309" customFormat="1" ht="36" hidden="1" customHeight="1" spans="1:81">
      <c r="A338" s="1626">
        <v>45460</v>
      </c>
      <c r="B338" s="1557" t="s">
        <v>343</v>
      </c>
      <c r="C338" s="1546" t="s">
        <v>251</v>
      </c>
      <c r="D338" s="1484" t="s">
        <v>1649</v>
      </c>
      <c r="E338" s="1711">
        <v>4500136734</v>
      </c>
      <c r="F338" s="1712"/>
      <c r="G338" s="1487" t="s">
        <v>1650</v>
      </c>
      <c r="H338" s="1488" t="s">
        <v>1651</v>
      </c>
      <c r="I338" s="1506">
        <v>8496</v>
      </c>
      <c r="J338" s="1487">
        <v>0</v>
      </c>
      <c r="K338" s="1487">
        <v>24</v>
      </c>
      <c r="L338" s="1489">
        <f t="shared" si="202"/>
        <v>354</v>
      </c>
      <c r="M338" s="1490">
        <v>45509</v>
      </c>
      <c r="N338" s="1490">
        <v>45505</v>
      </c>
      <c r="O338" s="1325"/>
      <c r="P338" s="1325" t="s">
        <v>80</v>
      </c>
      <c r="Q338" s="1325" t="s">
        <v>1653</v>
      </c>
      <c r="R338" s="1325" t="s">
        <v>81</v>
      </c>
      <c r="S338" s="1325" t="s">
        <v>82</v>
      </c>
      <c r="T338" s="1492" t="s">
        <v>1654</v>
      </c>
      <c r="U338" s="1493" t="s">
        <v>1655</v>
      </c>
      <c r="V338" s="1494" t="s">
        <v>1656</v>
      </c>
      <c r="W338" s="1495">
        <v>0.9</v>
      </c>
      <c r="X338" s="1496">
        <f t="shared" si="213"/>
        <v>7646.4</v>
      </c>
      <c r="Y338" s="1489" t="s">
        <v>1657</v>
      </c>
      <c r="Z338" s="1532" t="s">
        <v>1650</v>
      </c>
      <c r="AA338" s="1487" t="s">
        <v>108</v>
      </c>
      <c r="AB338" s="1629" t="s">
        <v>44</v>
      </c>
      <c r="AC338" s="1493">
        <v>8496</v>
      </c>
      <c r="AD338" s="1498">
        <f t="shared" si="191"/>
        <v>0</v>
      </c>
      <c r="AE338" s="1498" t="s">
        <v>157</v>
      </c>
      <c r="AF338" s="1498"/>
      <c r="AG338" s="1498"/>
      <c r="AH338" s="1498">
        <f t="shared" si="209"/>
        <v>8496</v>
      </c>
      <c r="AI338" s="1498"/>
      <c r="AJ338" s="1499">
        <f t="shared" si="214"/>
        <v>8496</v>
      </c>
      <c r="AK338" s="1694"/>
      <c r="AL338" s="1694"/>
      <c r="AM338" s="1694"/>
      <c r="AN338" s="1694"/>
      <c r="AO338" s="1694"/>
      <c r="AP338" s="1695"/>
      <c r="AQ338" s="1710"/>
      <c r="AR338" s="1695"/>
      <c r="AS338" s="1502"/>
      <c r="AT338" s="1502"/>
      <c r="AU338" s="1502"/>
      <c r="AV338" s="1502">
        <f t="shared" si="215"/>
        <v>8496</v>
      </c>
      <c r="AW338" s="1502"/>
      <c r="AX338" s="1502"/>
      <c r="AY338" s="1502"/>
      <c r="AZ338" s="1502"/>
      <c r="BA338" s="1503"/>
      <c r="BB338" s="1503"/>
      <c r="BC338" s="1503"/>
      <c r="BD338" s="1503"/>
      <c r="BE338" s="1503"/>
      <c r="BF338" s="1503"/>
      <c r="BG338" s="1503"/>
      <c r="BH338" s="1503"/>
      <c r="BI338" s="1503"/>
      <c r="BJ338" s="1503"/>
      <c r="BK338" s="1503"/>
      <c r="BL338" s="1503"/>
      <c r="BM338" s="1503"/>
      <c r="BN338" s="1503"/>
      <c r="BO338" s="1503"/>
      <c r="BP338" s="1503"/>
      <c r="BQ338" s="1503"/>
      <c r="BR338" s="1503"/>
      <c r="BS338" s="1503"/>
      <c r="BT338" s="1503"/>
      <c r="BU338" s="1714" t="s">
        <v>1658</v>
      </c>
    </row>
    <row r="339" s="309" customFormat="1" ht="36" hidden="1" customHeight="1" spans="1:81">
      <c r="A339" s="1626">
        <v>45460</v>
      </c>
      <c r="B339" s="1557" t="s">
        <v>343</v>
      </c>
      <c r="C339" s="1546" t="s">
        <v>251</v>
      </c>
      <c r="D339" s="1484" t="s">
        <v>1649</v>
      </c>
      <c r="E339" s="1711">
        <v>4500136736</v>
      </c>
      <c r="F339" s="1712"/>
      <c r="G339" s="1487" t="s">
        <v>1650</v>
      </c>
      <c r="H339" s="1488" t="s">
        <v>1651</v>
      </c>
      <c r="I339" s="1506">
        <v>3768</v>
      </c>
      <c r="J339" s="1487">
        <v>0</v>
      </c>
      <c r="K339" s="1487">
        <v>24</v>
      </c>
      <c r="L339" s="1489">
        <f t="shared" si="202"/>
        <v>157</v>
      </c>
      <c r="M339" s="1490">
        <v>45509</v>
      </c>
      <c r="N339" s="1490">
        <v>45505</v>
      </c>
      <c r="O339" s="1325"/>
      <c r="P339" s="1325" t="s">
        <v>80</v>
      </c>
      <c r="Q339" s="1325" t="s">
        <v>1653</v>
      </c>
      <c r="R339" s="1325" t="s">
        <v>81</v>
      </c>
      <c r="S339" s="1325" t="s">
        <v>82</v>
      </c>
      <c r="T339" s="1492" t="s">
        <v>1654</v>
      </c>
      <c r="U339" s="1493" t="s">
        <v>1655</v>
      </c>
      <c r="V339" s="1494" t="s">
        <v>1656</v>
      </c>
      <c r="W339" s="1495">
        <v>0.9</v>
      </c>
      <c r="X339" s="1496">
        <f t="shared" si="213"/>
        <v>3391.2</v>
      </c>
      <c r="Y339" s="1489" t="s">
        <v>1657</v>
      </c>
      <c r="Z339" s="1532" t="s">
        <v>1650</v>
      </c>
      <c r="AA339" s="1487" t="s">
        <v>108</v>
      </c>
      <c r="AB339" s="1629" t="s">
        <v>44</v>
      </c>
      <c r="AC339" s="1493">
        <v>3768</v>
      </c>
      <c r="AD339" s="1498">
        <f t="shared" si="191"/>
        <v>0</v>
      </c>
      <c r="AE339" s="1498" t="s">
        <v>157</v>
      </c>
      <c r="AF339" s="1498"/>
      <c r="AG339" s="1498"/>
      <c r="AH339" s="1498">
        <f t="shared" si="209"/>
        <v>3768</v>
      </c>
      <c r="AI339" s="1498"/>
      <c r="AJ339" s="1499">
        <f t="shared" si="214"/>
        <v>3768</v>
      </c>
      <c r="AK339" s="1694"/>
      <c r="AL339" s="1694"/>
      <c r="AM339" s="1694"/>
      <c r="AN339" s="1694"/>
      <c r="AO339" s="1694"/>
      <c r="AP339" s="1695"/>
      <c r="AQ339" s="1710"/>
      <c r="AR339" s="1695"/>
      <c r="AS339" s="1502"/>
      <c r="AT339" s="1502"/>
      <c r="AU339" s="1502"/>
      <c r="AV339" s="1502">
        <f t="shared" si="215"/>
        <v>3768</v>
      </c>
      <c r="AW339" s="1502"/>
      <c r="AX339" s="1502"/>
      <c r="AY339" s="1502"/>
      <c r="AZ339" s="1502"/>
      <c r="BA339" s="1503"/>
      <c r="BB339" s="1503"/>
      <c r="BC339" s="1503"/>
      <c r="BD339" s="1503"/>
      <c r="BE339" s="1503"/>
      <c r="BF339" s="1503"/>
      <c r="BG339" s="1503"/>
      <c r="BH339" s="1503"/>
      <c r="BI339" s="1503"/>
      <c r="BJ339" s="1503"/>
      <c r="BK339" s="1503"/>
      <c r="BL339" s="1503"/>
      <c r="BM339" s="1503"/>
      <c r="BN339" s="1503"/>
      <c r="BO339" s="1503"/>
      <c r="BP339" s="1503"/>
      <c r="BQ339" s="1503"/>
      <c r="BR339" s="1503"/>
      <c r="BS339" s="1503"/>
      <c r="BT339" s="1503"/>
      <c r="BU339" s="1714" t="s">
        <v>1658</v>
      </c>
    </row>
    <row r="340" s="309" customFormat="1" ht="36" hidden="1" customHeight="1" spans="1:81">
      <c r="A340" s="1626">
        <v>45460</v>
      </c>
      <c r="B340" s="1557" t="s">
        <v>343</v>
      </c>
      <c r="C340" s="1546" t="s">
        <v>251</v>
      </c>
      <c r="D340" s="1484" t="s">
        <v>1649</v>
      </c>
      <c r="E340" s="1711">
        <v>4500136737</v>
      </c>
      <c r="F340" s="1712"/>
      <c r="G340" s="1487" t="s">
        <v>1650</v>
      </c>
      <c r="H340" s="1488" t="s">
        <v>1651</v>
      </c>
      <c r="I340" s="1506">
        <v>5064</v>
      </c>
      <c r="J340" s="1487">
        <v>0</v>
      </c>
      <c r="K340" s="1487">
        <v>24</v>
      </c>
      <c r="L340" s="1489">
        <f t="shared" si="202"/>
        <v>211</v>
      </c>
      <c r="M340" s="1490">
        <v>45509</v>
      </c>
      <c r="N340" s="1490">
        <v>45505</v>
      </c>
      <c r="O340" s="1325"/>
      <c r="P340" s="1325" t="s">
        <v>80</v>
      </c>
      <c r="Q340" s="1325" t="s">
        <v>1653</v>
      </c>
      <c r="R340" s="1325" t="s">
        <v>81</v>
      </c>
      <c r="S340" s="1325" t="s">
        <v>82</v>
      </c>
      <c r="T340" s="1492" t="s">
        <v>1654</v>
      </c>
      <c r="U340" s="1493" t="s">
        <v>1655</v>
      </c>
      <c r="V340" s="1494" t="s">
        <v>1656</v>
      </c>
      <c r="W340" s="1495">
        <v>0.9</v>
      </c>
      <c r="X340" s="1496">
        <f t="shared" si="213"/>
        <v>4557.6</v>
      </c>
      <c r="Y340" s="1489" t="s">
        <v>1657</v>
      </c>
      <c r="Z340" s="1532" t="s">
        <v>1650</v>
      </c>
      <c r="AA340" s="1487" t="s">
        <v>108</v>
      </c>
      <c r="AB340" s="1629" t="s">
        <v>44</v>
      </c>
      <c r="AC340" s="1493">
        <v>5064</v>
      </c>
      <c r="AD340" s="1498">
        <f t="shared" si="191"/>
        <v>0</v>
      </c>
      <c r="AE340" s="1498" t="s">
        <v>157</v>
      </c>
      <c r="AF340" s="1498"/>
      <c r="AG340" s="1498"/>
      <c r="AH340" s="1498">
        <f t="shared" si="209"/>
        <v>5064</v>
      </c>
      <c r="AI340" s="1498"/>
      <c r="AJ340" s="1499">
        <f t="shared" si="214"/>
        <v>5064</v>
      </c>
      <c r="AK340" s="1694"/>
      <c r="AL340" s="1694"/>
      <c r="AM340" s="1694"/>
      <c r="AN340" s="1694"/>
      <c r="AO340" s="1694"/>
      <c r="AP340" s="1695"/>
      <c r="AQ340" s="1710"/>
      <c r="AR340" s="1695"/>
      <c r="AS340" s="1502"/>
      <c r="AT340" s="1502"/>
      <c r="AU340" s="1502"/>
      <c r="AV340" s="1502">
        <f t="shared" si="215"/>
        <v>5064</v>
      </c>
      <c r="AW340" s="1502"/>
      <c r="AX340" s="1502"/>
      <c r="AY340" s="1502"/>
      <c r="AZ340" s="1502"/>
      <c r="BA340" s="1503"/>
      <c r="BB340" s="1503"/>
      <c r="BC340" s="1503"/>
      <c r="BD340" s="1503"/>
      <c r="BE340" s="1503"/>
      <c r="BF340" s="1503"/>
      <c r="BG340" s="1503"/>
      <c r="BH340" s="1503"/>
      <c r="BI340" s="1503"/>
      <c r="BJ340" s="1503"/>
      <c r="BK340" s="1503"/>
      <c r="BL340" s="1503"/>
      <c r="BM340" s="1503"/>
      <c r="BN340" s="1503"/>
      <c r="BO340" s="1503"/>
      <c r="BP340" s="1503"/>
      <c r="BQ340" s="1503"/>
      <c r="BR340" s="1503"/>
      <c r="BS340" s="1503"/>
      <c r="BT340" s="1503"/>
      <c r="BU340" s="1714" t="s">
        <v>1658</v>
      </c>
    </row>
    <row r="341" s="309" customFormat="1" ht="36" hidden="1" customHeight="1" spans="1:81">
      <c r="A341" s="1607">
        <v>45463</v>
      </c>
      <c r="B341" s="1653" t="s">
        <v>1659</v>
      </c>
      <c r="C341" s="1654" t="s">
        <v>182</v>
      </c>
      <c r="D341" s="1484">
        <v>4500137432</v>
      </c>
      <c r="E341" s="1539" t="s">
        <v>1660</v>
      </c>
      <c r="F341" s="1484" t="s">
        <v>1661</v>
      </c>
      <c r="G341" s="1487" t="s">
        <v>78</v>
      </c>
      <c r="H341" s="1488" t="s">
        <v>111</v>
      </c>
      <c r="I341" s="1506">
        <v>1000</v>
      </c>
      <c r="J341" s="1487">
        <v>0</v>
      </c>
      <c r="K341" s="1487">
        <v>50</v>
      </c>
      <c r="L341" s="1489">
        <f t="shared" si="202"/>
        <v>20</v>
      </c>
      <c r="M341" s="1490">
        <v>45509</v>
      </c>
      <c r="N341" s="1490">
        <v>45505</v>
      </c>
      <c r="O341" s="1325" t="s">
        <v>583</v>
      </c>
      <c r="P341" s="1325" t="s">
        <v>80</v>
      </c>
      <c r="Q341" s="1325" t="s">
        <v>1232</v>
      </c>
      <c r="R341" s="1325">
        <v>45463</v>
      </c>
      <c r="S341" s="1325" t="s">
        <v>82</v>
      </c>
      <c r="T341" s="1492" t="s">
        <v>82</v>
      </c>
      <c r="U341" s="1493" t="s">
        <v>1662</v>
      </c>
      <c r="V341" s="1670" t="s">
        <v>330</v>
      </c>
      <c r="W341" s="1495">
        <v>0.9376</v>
      </c>
      <c r="X341" s="1496">
        <f t="shared" si="213"/>
        <v>937.6</v>
      </c>
      <c r="Y341" s="1489" t="s">
        <v>1663</v>
      </c>
      <c r="Z341" s="1686" t="s">
        <v>156</v>
      </c>
      <c r="AA341" s="1487" t="s">
        <v>108</v>
      </c>
      <c r="AB341" s="1629" t="s">
        <v>44</v>
      </c>
      <c r="AC341" s="1493">
        <v>1000</v>
      </c>
      <c r="AD341" s="1498">
        <f t="shared" si="191"/>
        <v>0</v>
      </c>
      <c r="AE341" s="1498" t="s">
        <v>82</v>
      </c>
      <c r="AF341" s="1498"/>
      <c r="AG341" s="1498"/>
      <c r="AH341" s="1498">
        <f t="shared" si="209"/>
        <v>1000</v>
      </c>
      <c r="AI341" s="1498"/>
      <c r="AJ341" s="1499"/>
      <c r="AK341" s="1694">
        <f>I341</f>
        <v>1000</v>
      </c>
      <c r="AL341" s="1694"/>
      <c r="AM341" s="1694"/>
      <c r="AN341" s="1694"/>
      <c r="AO341" s="1694"/>
      <c r="AP341" s="1695"/>
      <c r="AQ341" s="1710"/>
      <c r="AR341" s="1695"/>
      <c r="AS341" s="1502">
        <f t="shared" ref="AS341:AS343" si="216">I341</f>
        <v>1000</v>
      </c>
      <c r="AT341" s="1502"/>
      <c r="AU341" s="1502"/>
      <c r="AV341" s="1502"/>
      <c r="AW341" s="1502"/>
      <c r="AX341" s="1502"/>
      <c r="AY341" s="1502"/>
      <c r="AZ341" s="1502"/>
      <c r="BA341" s="1503"/>
      <c r="BB341" s="1503"/>
      <c r="BC341" s="1503"/>
      <c r="BD341" s="1503"/>
      <c r="BE341" s="1503"/>
      <c r="BF341" s="1503"/>
      <c r="BG341" s="1503"/>
      <c r="BH341" s="1503">
        <f>I341/25</f>
        <v>40</v>
      </c>
      <c r="BI341" s="1503"/>
      <c r="BJ341" s="1503"/>
      <c r="BK341" s="1503"/>
      <c r="BL341" s="1503"/>
      <c r="BM341" s="1503"/>
      <c r="BN341" s="1503"/>
      <c r="BO341" s="1503"/>
      <c r="BP341" s="1503"/>
      <c r="BQ341" s="1503"/>
      <c r="BR341" s="1503"/>
      <c r="BS341" s="1503"/>
      <c r="BT341" s="1503"/>
      <c r="BU341" s="1597"/>
    </row>
    <row r="342" s="309" customFormat="1" ht="36" hidden="1" customHeight="1" spans="1:81">
      <c r="A342" s="1607">
        <v>45470</v>
      </c>
      <c r="B342" s="1653" t="s">
        <v>199</v>
      </c>
      <c r="C342" s="1595" t="s">
        <v>118</v>
      </c>
      <c r="D342" s="1484">
        <v>4500138632</v>
      </c>
      <c r="E342" s="1539" t="s">
        <v>1664</v>
      </c>
      <c r="F342" s="1484" t="s">
        <v>1665</v>
      </c>
      <c r="G342" s="1487" t="s">
        <v>134</v>
      </c>
      <c r="H342" s="1488" t="s">
        <v>135</v>
      </c>
      <c r="I342" s="1506">
        <v>1508</v>
      </c>
      <c r="J342" s="1487">
        <v>0</v>
      </c>
      <c r="K342" s="1487">
        <v>13</v>
      </c>
      <c r="L342" s="1489">
        <f t="shared" si="202"/>
        <v>116</v>
      </c>
      <c r="M342" s="1490">
        <v>45509</v>
      </c>
      <c r="N342" s="1490">
        <v>45505</v>
      </c>
      <c r="O342" s="1325"/>
      <c r="P342" s="1325" t="s">
        <v>803</v>
      </c>
      <c r="Q342" s="1325" t="s">
        <v>1666</v>
      </c>
      <c r="R342" s="1325">
        <v>45470</v>
      </c>
      <c r="S342" s="1325" t="s">
        <v>136</v>
      </c>
      <c r="T342" s="1564" t="s">
        <v>1667</v>
      </c>
      <c r="U342" s="1493" t="s">
        <v>1668</v>
      </c>
      <c r="V342" s="1494" t="s">
        <v>139</v>
      </c>
      <c r="W342" s="1495">
        <v>0.8797</v>
      </c>
      <c r="X342" s="1496">
        <f t="shared" si="213"/>
        <v>1326.5876</v>
      </c>
      <c r="Y342" s="1489" t="s">
        <v>1669</v>
      </c>
      <c r="Z342" s="1532" t="s">
        <v>134</v>
      </c>
      <c r="AA342" s="1487" t="s">
        <v>108</v>
      </c>
      <c r="AB342" s="1629" t="s">
        <v>44</v>
      </c>
      <c r="AC342" s="1493">
        <v>1508</v>
      </c>
      <c r="AD342" s="1498">
        <f t="shared" si="191"/>
        <v>0</v>
      </c>
      <c r="AE342" s="1498" t="s">
        <v>157</v>
      </c>
      <c r="AF342" s="1498"/>
      <c r="AG342" s="1498"/>
      <c r="AH342" s="1498">
        <f t="shared" si="209"/>
        <v>1508</v>
      </c>
      <c r="AI342" s="1498"/>
      <c r="AJ342" s="1499">
        <f t="shared" ref="AJ342:AJ345" si="217">I342</f>
        <v>1508</v>
      </c>
      <c r="AK342" s="1489"/>
      <c r="AL342" s="1489"/>
      <c r="AM342" s="1489"/>
      <c r="AN342" s="1489"/>
      <c r="AO342" s="1489"/>
      <c r="AP342" s="1500"/>
      <c r="AQ342" s="1501"/>
      <c r="AR342" s="1500"/>
      <c r="AS342" s="1502">
        <f t="shared" si="216"/>
        <v>1508</v>
      </c>
      <c r="AT342" s="1502"/>
      <c r="AU342" s="1502"/>
      <c r="AV342" s="1502"/>
      <c r="AW342" s="1502"/>
      <c r="AX342" s="1502"/>
      <c r="AY342" s="1502"/>
      <c r="AZ342" s="1502"/>
      <c r="BA342" s="1503"/>
      <c r="BB342" s="1503"/>
      <c r="BC342" s="1503">
        <f>I342/13</f>
        <v>116</v>
      </c>
      <c r="BD342" s="1503"/>
      <c r="BE342" s="1503"/>
      <c r="BF342" s="1503"/>
      <c r="BG342" s="1503"/>
      <c r="BH342" s="1503"/>
      <c r="BI342" s="1503"/>
      <c r="BJ342" s="1503"/>
      <c r="BK342" s="1503"/>
      <c r="BL342" s="1503"/>
      <c r="BM342" s="1503"/>
      <c r="BN342" s="1503"/>
      <c r="BO342" s="1503"/>
      <c r="BP342" s="1503"/>
      <c r="BQ342" s="1503"/>
      <c r="BR342" s="1503"/>
      <c r="BS342" s="1503"/>
      <c r="BT342" s="1503"/>
      <c r="BU342" s="1597"/>
    </row>
    <row r="343" s="309" customFormat="1" ht="36" hidden="1" customHeight="1" spans="1:81">
      <c r="A343" s="1607">
        <v>45469</v>
      </c>
      <c r="B343" s="1653" t="s">
        <v>142</v>
      </c>
      <c r="C343" s="1595" t="s">
        <v>118</v>
      </c>
      <c r="D343" s="1484">
        <v>4500138538</v>
      </c>
      <c r="E343" s="1539" t="s">
        <v>1670</v>
      </c>
      <c r="F343" s="1484" t="s">
        <v>1671</v>
      </c>
      <c r="G343" s="1487" t="s">
        <v>134</v>
      </c>
      <c r="H343" s="1488" t="s">
        <v>135</v>
      </c>
      <c r="I343" s="1506">
        <v>1508</v>
      </c>
      <c r="J343" s="1487">
        <v>0</v>
      </c>
      <c r="K343" s="1487">
        <v>13</v>
      </c>
      <c r="L343" s="1489">
        <f t="shared" si="202"/>
        <v>116</v>
      </c>
      <c r="M343" s="1490">
        <v>45510</v>
      </c>
      <c r="N343" s="1490">
        <v>45505</v>
      </c>
      <c r="O343" s="1325"/>
      <c r="P343" s="1325" t="s">
        <v>80</v>
      </c>
      <c r="Q343" s="1325" t="s">
        <v>1672</v>
      </c>
      <c r="R343" s="1325">
        <v>45476</v>
      </c>
      <c r="S343" s="1325" t="s">
        <v>136</v>
      </c>
      <c r="T343" s="1564" t="s">
        <v>1673</v>
      </c>
      <c r="U343" s="1493" t="s">
        <v>1674</v>
      </c>
      <c r="V343" s="1605" t="s">
        <v>603</v>
      </c>
      <c r="W343" s="1495">
        <v>0.9343</v>
      </c>
      <c r="X343" s="1496">
        <f t="shared" si="213"/>
        <v>1408.9244</v>
      </c>
      <c r="Y343" s="1489" t="s">
        <v>1675</v>
      </c>
      <c r="Z343" s="1532" t="s">
        <v>134</v>
      </c>
      <c r="AA343" s="1487" t="s">
        <v>108</v>
      </c>
      <c r="AB343" s="1629" t="s">
        <v>44</v>
      </c>
      <c r="AC343" s="1493">
        <f>1495+13</f>
        <v>1508</v>
      </c>
      <c r="AD343" s="1498">
        <f t="shared" si="191"/>
        <v>0</v>
      </c>
      <c r="AE343" s="1602" t="s">
        <v>141</v>
      </c>
      <c r="AF343" s="1498"/>
      <c r="AG343" s="1498"/>
      <c r="AH343" s="1498">
        <f t="shared" si="209"/>
        <v>1508</v>
      </c>
      <c r="AI343" s="1498"/>
      <c r="AJ343" s="1499">
        <f t="shared" si="217"/>
        <v>1508</v>
      </c>
      <c r="AK343" s="1489"/>
      <c r="AL343" s="1489"/>
      <c r="AM343" s="1489"/>
      <c r="AN343" s="1489"/>
      <c r="AO343" s="1489"/>
      <c r="AP343" s="1500"/>
      <c r="AQ343" s="1501"/>
      <c r="AR343" s="1500"/>
      <c r="AS343" s="1502">
        <f t="shared" si="216"/>
        <v>1508</v>
      </c>
      <c r="AT343" s="1502"/>
      <c r="AU343" s="1502"/>
      <c r="AV343" s="1502"/>
      <c r="AW343" s="1502"/>
      <c r="AX343" s="1502"/>
      <c r="AY343" s="1502"/>
      <c r="AZ343" s="1502"/>
      <c r="BA343" s="1503"/>
      <c r="BB343" s="1503"/>
      <c r="BC343" s="1503">
        <f>I343/13</f>
        <v>116</v>
      </c>
      <c r="BD343" s="1503"/>
      <c r="BE343" s="1503"/>
      <c r="BF343" s="1503"/>
      <c r="BG343" s="1503"/>
      <c r="BH343" s="1503"/>
      <c r="BI343" s="1503"/>
      <c r="BJ343" s="1503"/>
      <c r="BK343" s="1503"/>
      <c r="BL343" s="1503"/>
      <c r="BM343" s="1503"/>
      <c r="BN343" s="1503"/>
      <c r="BO343" s="1503"/>
      <c r="BP343" s="1503"/>
      <c r="BQ343" s="1503"/>
      <c r="BR343" s="1503"/>
      <c r="BS343" s="1503"/>
      <c r="BT343" s="1503"/>
      <c r="BU343" s="1597"/>
    </row>
    <row r="344" s="309" customFormat="1" ht="36" hidden="1" customHeight="1" spans="1:81">
      <c r="A344" s="1626">
        <v>45460</v>
      </c>
      <c r="B344" s="1557" t="s">
        <v>343</v>
      </c>
      <c r="C344" s="1546" t="s">
        <v>251</v>
      </c>
      <c r="D344" s="1484" t="s">
        <v>1649</v>
      </c>
      <c r="E344" s="1715">
        <v>4500136738</v>
      </c>
      <c r="F344" s="1484"/>
      <c r="G344" s="1487" t="s">
        <v>1650</v>
      </c>
      <c r="H344" s="1488" t="s">
        <v>1651</v>
      </c>
      <c r="I344" s="1506">
        <v>10224</v>
      </c>
      <c r="J344" s="1487">
        <v>0</v>
      </c>
      <c r="K344" s="1487">
        <v>24</v>
      </c>
      <c r="L344" s="1489">
        <f t="shared" si="202"/>
        <v>426</v>
      </c>
      <c r="M344" s="1490">
        <v>45511</v>
      </c>
      <c r="N344" s="1490">
        <v>45505</v>
      </c>
      <c r="O344" s="1325" t="s">
        <v>1676</v>
      </c>
      <c r="P344" s="1325" t="s">
        <v>80</v>
      </c>
      <c r="Q344" s="1325" t="s">
        <v>1677</v>
      </c>
      <c r="R344" s="1325" t="s">
        <v>81</v>
      </c>
      <c r="S344" s="1325" t="s">
        <v>82</v>
      </c>
      <c r="T344" s="1492" t="s">
        <v>1654</v>
      </c>
      <c r="U344" s="1493" t="s">
        <v>1655</v>
      </c>
      <c r="V344" s="1494" t="s">
        <v>1656</v>
      </c>
      <c r="W344" s="1495">
        <v>0.9</v>
      </c>
      <c r="X344" s="1496">
        <f t="shared" si="213"/>
        <v>9201.6</v>
      </c>
      <c r="Y344" s="1489" t="s">
        <v>1657</v>
      </c>
      <c r="Z344" s="1532" t="s">
        <v>1650</v>
      </c>
      <c r="AA344" s="1487" t="s">
        <v>108</v>
      </c>
      <c r="AB344" s="1629" t="s">
        <v>44</v>
      </c>
      <c r="AC344" s="1493">
        <v>10224</v>
      </c>
      <c r="AD344" s="1498">
        <f t="shared" si="191"/>
        <v>0</v>
      </c>
      <c r="AE344" s="1498" t="s">
        <v>157</v>
      </c>
      <c r="AF344" s="1498"/>
      <c r="AG344" s="1498"/>
      <c r="AH344" s="1498">
        <f t="shared" si="209"/>
        <v>10224</v>
      </c>
      <c r="AI344" s="1498"/>
      <c r="AJ344" s="1499">
        <f t="shared" si="217"/>
        <v>10224</v>
      </c>
      <c r="AK344" s="1694"/>
      <c r="AL344" s="1694"/>
      <c r="AM344" s="1694"/>
      <c r="AN344" s="1694"/>
      <c r="AO344" s="1694"/>
      <c r="AP344" s="1695"/>
      <c r="AQ344" s="1710"/>
      <c r="AR344" s="1695"/>
      <c r="AS344" s="1502"/>
      <c r="AT344" s="1502"/>
      <c r="AU344" s="1502"/>
      <c r="AV344" s="1502">
        <f>I344</f>
        <v>10224</v>
      </c>
      <c r="AW344" s="1502"/>
      <c r="AX344" s="1502"/>
      <c r="AY344" s="1502"/>
      <c r="AZ344" s="1502"/>
      <c r="BA344" s="1503"/>
      <c r="BB344" s="1503"/>
      <c r="BC344" s="1503"/>
      <c r="BD344" s="1503"/>
      <c r="BE344" s="1503"/>
      <c r="BF344" s="1503"/>
      <c r="BG344" s="1503"/>
      <c r="BH344" s="1503"/>
      <c r="BI344" s="1503"/>
      <c r="BJ344" s="1503"/>
      <c r="BK344" s="1503"/>
      <c r="BL344" s="1503"/>
      <c r="BM344" s="1503"/>
      <c r="BN344" s="1503"/>
      <c r="BO344" s="1503"/>
      <c r="BP344" s="1503"/>
      <c r="BQ344" s="1503"/>
      <c r="BR344" s="1503"/>
      <c r="BS344" s="1503"/>
      <c r="BT344" s="1503"/>
      <c r="BU344" s="1714" t="s">
        <v>1658</v>
      </c>
    </row>
    <row r="345" s="309" customFormat="1" ht="36" hidden="1" customHeight="1" spans="1:81">
      <c r="A345" s="1626">
        <v>45460</v>
      </c>
      <c r="B345" s="1557" t="s">
        <v>343</v>
      </c>
      <c r="C345" s="1546" t="s">
        <v>251</v>
      </c>
      <c r="D345" s="1484" t="s">
        <v>1649</v>
      </c>
      <c r="E345" s="1715">
        <v>4500136739</v>
      </c>
      <c r="F345" s="1484"/>
      <c r="G345" s="1487" t="s">
        <v>1650</v>
      </c>
      <c r="H345" s="1488" t="s">
        <v>1651</v>
      </c>
      <c r="I345" s="1506">
        <v>6144</v>
      </c>
      <c r="J345" s="1487">
        <v>0</v>
      </c>
      <c r="K345" s="1487">
        <v>24</v>
      </c>
      <c r="L345" s="1489">
        <f t="shared" si="202"/>
        <v>256</v>
      </c>
      <c r="M345" s="1490">
        <v>45511</v>
      </c>
      <c r="N345" s="1490">
        <v>45505</v>
      </c>
      <c r="O345" s="1325"/>
      <c r="P345" s="1325" t="s">
        <v>80</v>
      </c>
      <c r="Q345" s="1325" t="s">
        <v>1678</v>
      </c>
      <c r="R345" s="1325" t="s">
        <v>81</v>
      </c>
      <c r="S345" s="1325" t="s">
        <v>82</v>
      </c>
      <c r="T345" s="1492" t="s">
        <v>1654</v>
      </c>
      <c r="U345" s="1493" t="s">
        <v>1655</v>
      </c>
      <c r="V345" s="1494" t="s">
        <v>1656</v>
      </c>
      <c r="W345" s="1495">
        <v>0.9</v>
      </c>
      <c r="X345" s="1496">
        <f t="shared" si="213"/>
        <v>5529.6</v>
      </c>
      <c r="Y345" s="1489" t="s">
        <v>1657</v>
      </c>
      <c r="Z345" s="1532" t="s">
        <v>1650</v>
      </c>
      <c r="AA345" s="1487" t="s">
        <v>108</v>
      </c>
      <c r="AB345" s="1629" t="s">
        <v>44</v>
      </c>
      <c r="AC345" s="1493">
        <v>6144</v>
      </c>
      <c r="AD345" s="1498">
        <f t="shared" si="191"/>
        <v>0</v>
      </c>
      <c r="AE345" s="1498" t="s">
        <v>157</v>
      </c>
      <c r="AF345" s="1498"/>
      <c r="AG345" s="1498"/>
      <c r="AH345" s="1498">
        <f t="shared" si="209"/>
        <v>6144</v>
      </c>
      <c r="AI345" s="1498"/>
      <c r="AJ345" s="1499">
        <f t="shared" si="217"/>
        <v>6144</v>
      </c>
      <c r="AK345" s="1694"/>
      <c r="AL345" s="1694"/>
      <c r="AM345" s="1694"/>
      <c r="AN345" s="1694"/>
      <c r="AO345" s="1694"/>
      <c r="AP345" s="1695"/>
      <c r="AQ345" s="1710"/>
      <c r="AR345" s="1695"/>
      <c r="AS345" s="1502"/>
      <c r="AT345" s="1502"/>
      <c r="AU345" s="1502"/>
      <c r="AV345" s="1502">
        <f>I345</f>
        <v>6144</v>
      </c>
      <c r="AW345" s="1502"/>
      <c r="AX345" s="1502"/>
      <c r="AY345" s="1502"/>
      <c r="AZ345" s="1502"/>
      <c r="BA345" s="1503"/>
      <c r="BB345" s="1503"/>
      <c r="BC345" s="1503"/>
      <c r="BD345" s="1503"/>
      <c r="BE345" s="1503"/>
      <c r="BF345" s="1503"/>
      <c r="BG345" s="1503"/>
      <c r="BH345" s="1503"/>
      <c r="BI345" s="1503"/>
      <c r="BJ345" s="1503"/>
      <c r="BK345" s="1503"/>
      <c r="BL345" s="1503"/>
      <c r="BM345" s="1503"/>
      <c r="BN345" s="1503"/>
      <c r="BO345" s="1503"/>
      <c r="BP345" s="1503"/>
      <c r="BQ345" s="1503"/>
      <c r="BR345" s="1503"/>
      <c r="BS345" s="1503"/>
      <c r="BT345" s="1503"/>
      <c r="BU345" s="1714" t="s">
        <v>1658</v>
      </c>
    </row>
    <row r="346" s="1421" customFormat="1" ht="36" hidden="1" customHeight="1" spans="1:81">
      <c r="A346" s="1647">
        <v>45369</v>
      </c>
      <c r="B346" s="1546" t="s">
        <v>236</v>
      </c>
      <c r="C346" s="1546" t="s">
        <v>237</v>
      </c>
      <c r="D346" s="1648">
        <v>4500127150</v>
      </c>
      <c r="E346" s="1649">
        <v>2300875202</v>
      </c>
      <c r="F346" s="1649" t="s">
        <v>1679</v>
      </c>
      <c r="G346" s="1487" t="s">
        <v>239</v>
      </c>
      <c r="H346" s="1488" t="s">
        <v>79</v>
      </c>
      <c r="I346" s="1506">
        <v>9675</v>
      </c>
      <c r="J346" s="1487">
        <v>0</v>
      </c>
      <c r="K346" s="1487">
        <v>25</v>
      </c>
      <c r="L346" s="1489">
        <f t="shared" si="202"/>
        <v>387</v>
      </c>
      <c r="M346" s="1490">
        <v>45511</v>
      </c>
      <c r="N346" s="1490">
        <v>45507</v>
      </c>
      <c r="O346" s="1421" t="s">
        <v>1680</v>
      </c>
      <c r="P346" s="1325" t="s">
        <v>80</v>
      </c>
      <c r="Q346" s="1536" t="s">
        <v>1681</v>
      </c>
      <c r="R346" s="1325">
        <v>45471</v>
      </c>
      <c r="S346" s="1325" t="s">
        <v>82</v>
      </c>
      <c r="T346" s="1492" t="s">
        <v>82</v>
      </c>
      <c r="U346" s="1540" t="s">
        <v>1682</v>
      </c>
      <c r="V346" s="1494" t="s">
        <v>243</v>
      </c>
      <c r="W346" s="1495">
        <v>1.59</v>
      </c>
      <c r="X346" s="1496">
        <f t="shared" si="213"/>
        <v>15383.25</v>
      </c>
      <c r="Y346" s="1489" t="s">
        <v>1683</v>
      </c>
      <c r="Z346" s="1532" t="s">
        <v>245</v>
      </c>
      <c r="AA346" s="1487" t="s">
        <v>108</v>
      </c>
      <c r="AB346" s="1629" t="s">
        <v>44</v>
      </c>
      <c r="AC346" s="1493">
        <v>9675</v>
      </c>
      <c r="AD346" s="1498">
        <f t="shared" si="191"/>
        <v>0</v>
      </c>
      <c r="AE346" s="1498" t="s">
        <v>82</v>
      </c>
      <c r="AF346" s="1498" t="s">
        <v>246</v>
      </c>
      <c r="AG346" s="1498" t="s">
        <v>93</v>
      </c>
      <c r="AH346" s="1498">
        <f t="shared" si="209"/>
        <v>9675</v>
      </c>
      <c r="AI346" s="1498"/>
      <c r="AJ346" s="1499"/>
      <c r="AK346" s="1489"/>
      <c r="AL346" s="1489"/>
      <c r="AM346" s="1489"/>
      <c r="AN346" s="1489"/>
      <c r="AO346" s="1489"/>
      <c r="AP346" s="1500">
        <f>I346</f>
        <v>9675</v>
      </c>
      <c r="AQ346" s="1500"/>
      <c r="AR346" s="1500"/>
      <c r="AS346" s="1502">
        <f t="shared" ref="AS346:AS350" si="218">I346</f>
        <v>9675</v>
      </c>
      <c r="AT346" s="1502"/>
      <c r="AU346" s="1502"/>
      <c r="AV346" s="1502"/>
      <c r="AW346" s="1502"/>
      <c r="AX346" s="1502"/>
      <c r="AY346" s="1502"/>
      <c r="AZ346" s="1502"/>
      <c r="BA346" s="1503"/>
      <c r="BB346" s="1503"/>
      <c r="BC346" s="1503"/>
      <c r="BD346" s="1503"/>
      <c r="BE346" s="1503"/>
      <c r="BF346" s="1503"/>
      <c r="BG346" s="1503"/>
      <c r="BH346" s="1503">
        <f t="shared" ref="BH346:BH350" si="219">I346/25</f>
        <v>387</v>
      </c>
      <c r="BI346" s="1503"/>
      <c r="BJ346" s="1503"/>
      <c r="BK346" s="1503"/>
      <c r="BL346" s="1503"/>
      <c r="BM346" s="1503"/>
      <c r="BN346" s="1503"/>
      <c r="BO346" s="1503"/>
      <c r="BP346" s="1503"/>
      <c r="BQ346" s="1503"/>
      <c r="BR346" s="1503"/>
      <c r="BS346" s="1503"/>
      <c r="BT346" s="1503"/>
      <c r="BU346" s="309"/>
      <c r="BV346" s="309"/>
      <c r="BW346" s="309"/>
      <c r="BX346" s="309"/>
      <c r="BY346" s="309"/>
      <c r="BZ346" s="309"/>
      <c r="CA346" s="309"/>
      <c r="CB346" s="309"/>
      <c r="CC346" s="309"/>
    </row>
    <row r="347" s="309" customFormat="1" ht="36" hidden="1" customHeight="1" spans="1:81">
      <c r="A347" s="1647">
        <v>45467</v>
      </c>
      <c r="B347" s="1546" t="s">
        <v>1684</v>
      </c>
      <c r="C347" s="1716" t="s">
        <v>251</v>
      </c>
      <c r="D347" s="1648">
        <v>4500138158</v>
      </c>
      <c r="E347" s="1649">
        <v>15244274</v>
      </c>
      <c r="F347" s="1648" t="s">
        <v>1685</v>
      </c>
      <c r="G347" s="1487" t="s">
        <v>89</v>
      </c>
      <c r="H347" s="1488" t="s">
        <v>79</v>
      </c>
      <c r="I347" s="1506">
        <v>1008</v>
      </c>
      <c r="J347" s="1487">
        <v>0</v>
      </c>
      <c r="K347" s="1487">
        <v>24</v>
      </c>
      <c r="L347" s="1489">
        <f t="shared" si="202"/>
        <v>42</v>
      </c>
      <c r="M347" s="1490">
        <v>45511</v>
      </c>
      <c r="N347" s="1490">
        <v>45507</v>
      </c>
      <c r="O347" s="1325"/>
      <c r="P347" s="1681" t="s">
        <v>803</v>
      </c>
      <c r="Q347" s="1325" t="s">
        <v>1686</v>
      </c>
      <c r="R347" s="1325" t="s">
        <v>1687</v>
      </c>
      <c r="S347" s="1325" t="s">
        <v>136</v>
      </c>
      <c r="T347" s="1492" t="s">
        <v>1688</v>
      </c>
      <c r="U347" s="1493" t="s">
        <v>1689</v>
      </c>
      <c r="V347" s="1494" t="s">
        <v>330</v>
      </c>
      <c r="W347" s="1495">
        <v>0.8778</v>
      </c>
      <c r="X347" s="1496">
        <f t="shared" si="213"/>
        <v>884.8224</v>
      </c>
      <c r="Y347" s="1489" t="s">
        <v>1690</v>
      </c>
      <c r="Z347" s="1532" t="s">
        <v>89</v>
      </c>
      <c r="AA347" s="1487" t="s">
        <v>108</v>
      </c>
      <c r="AB347" s="1629" t="s">
        <v>44</v>
      </c>
      <c r="AC347" s="1493">
        <v>1008</v>
      </c>
      <c r="AD347" s="1498">
        <f t="shared" si="191"/>
        <v>0</v>
      </c>
      <c r="AE347" s="1498" t="s">
        <v>157</v>
      </c>
      <c r="AF347" s="1498"/>
      <c r="AG347" s="1498"/>
      <c r="AH347" s="1498">
        <f t="shared" si="209"/>
        <v>1008</v>
      </c>
      <c r="AI347" s="1498"/>
      <c r="AJ347" s="1499">
        <f>I347</f>
        <v>1008</v>
      </c>
      <c r="AK347" s="1489"/>
      <c r="AL347" s="1489"/>
      <c r="AM347" s="1489"/>
      <c r="AN347" s="1489"/>
      <c r="AO347" s="1489"/>
      <c r="AP347" s="1500"/>
      <c r="AQ347" s="1500"/>
      <c r="AR347" s="1500"/>
      <c r="AS347" s="1502">
        <f t="shared" si="218"/>
        <v>1008</v>
      </c>
      <c r="AT347" s="1502"/>
      <c r="AU347" s="1502"/>
      <c r="AV347" s="1502"/>
      <c r="AW347" s="1502"/>
      <c r="AX347" s="1502"/>
      <c r="AY347" s="1502"/>
      <c r="AZ347" s="1502"/>
      <c r="BA347" s="1503"/>
      <c r="BB347" s="1503"/>
      <c r="BC347" s="1503"/>
      <c r="BD347" s="1503"/>
      <c r="BE347" s="1503"/>
      <c r="BF347" s="1503"/>
      <c r="BG347" s="1503"/>
      <c r="BH347" s="1503"/>
      <c r="BI347" s="1503"/>
      <c r="BJ347" s="1503"/>
      <c r="BK347" s="1503"/>
      <c r="BL347" s="1503"/>
      <c r="BM347" s="1503"/>
      <c r="BN347" s="1503"/>
      <c r="BO347" s="1503"/>
      <c r="BP347" s="1503"/>
      <c r="BQ347" s="1503"/>
      <c r="BR347" s="1503"/>
      <c r="BS347" s="1503"/>
      <c r="BT347" s="1503"/>
    </row>
    <row r="348" s="309" customFormat="1" ht="36" hidden="1" customHeight="1" spans="1:81">
      <c r="A348" s="1647">
        <v>45471</v>
      </c>
      <c r="B348" s="1546" t="s">
        <v>159</v>
      </c>
      <c r="C348" s="1671" t="s">
        <v>149</v>
      </c>
      <c r="D348" s="1649">
        <v>4500138776</v>
      </c>
      <c r="E348" s="1546" t="s">
        <v>1691</v>
      </c>
      <c r="F348" s="1649" t="s">
        <v>1692</v>
      </c>
      <c r="G348" s="1487" t="s">
        <v>78</v>
      </c>
      <c r="H348" s="1488" t="s">
        <v>111</v>
      </c>
      <c r="I348" s="1506">
        <v>6000</v>
      </c>
      <c r="J348" s="1487">
        <v>0</v>
      </c>
      <c r="K348" s="1487">
        <v>50</v>
      </c>
      <c r="L348" s="1489">
        <f t="shared" si="202"/>
        <v>120</v>
      </c>
      <c r="M348" s="1490">
        <v>45513</v>
      </c>
      <c r="N348" s="1542">
        <v>45510</v>
      </c>
      <c r="O348" s="1325"/>
      <c r="P348" s="1325" t="s">
        <v>106</v>
      </c>
      <c r="Q348" s="1325" t="s">
        <v>1693</v>
      </c>
      <c r="R348" s="1325">
        <v>45477</v>
      </c>
      <c r="S348" s="1325" t="s">
        <v>82</v>
      </c>
      <c r="T348" s="1492" t="s">
        <v>1694</v>
      </c>
      <c r="U348" s="1493" t="s">
        <v>1695</v>
      </c>
      <c r="V348" s="1494" t="s">
        <v>164</v>
      </c>
      <c r="W348" s="1495">
        <v>0.9077</v>
      </c>
      <c r="X348" s="1496">
        <f t="shared" si="213"/>
        <v>5446.2</v>
      </c>
      <c r="Y348" s="1489" t="s">
        <v>1696</v>
      </c>
      <c r="Z348" s="1532" t="s">
        <v>156</v>
      </c>
      <c r="AA348" s="1487" t="s">
        <v>108</v>
      </c>
      <c r="AB348" s="1629" t="s">
        <v>44</v>
      </c>
      <c r="AC348" s="1493">
        <v>6000</v>
      </c>
      <c r="AD348" s="1498">
        <f t="shared" si="191"/>
        <v>0</v>
      </c>
      <c r="AE348" s="1498" t="s">
        <v>141</v>
      </c>
      <c r="AF348" s="1498"/>
      <c r="AG348" s="1498"/>
      <c r="AH348" s="1498">
        <f t="shared" si="209"/>
        <v>6000</v>
      </c>
      <c r="AI348" s="1498"/>
      <c r="AJ348" s="1499"/>
      <c r="AK348" s="1489">
        <f t="shared" ref="AK348:AK350" si="220">I348</f>
        <v>6000</v>
      </c>
      <c r="AL348" s="1489"/>
      <c r="AM348" s="1489"/>
      <c r="AN348" s="1489"/>
      <c r="AO348" s="1502"/>
      <c r="AP348" s="1500"/>
      <c r="AQ348" s="1501"/>
      <c r="AR348" s="1500"/>
      <c r="AS348" s="1502">
        <f t="shared" si="218"/>
        <v>6000</v>
      </c>
      <c r="AT348" s="1502"/>
      <c r="AU348" s="1502"/>
      <c r="AV348" s="1502"/>
      <c r="AW348" s="1502"/>
      <c r="AX348" s="1502"/>
      <c r="AY348" s="1502"/>
      <c r="AZ348" s="1502"/>
      <c r="BA348" s="1503"/>
      <c r="BB348" s="1503"/>
      <c r="BC348" s="1503"/>
      <c r="BD348" s="1503"/>
      <c r="BE348" s="1503"/>
      <c r="BF348" s="1503"/>
      <c r="BG348" s="1503"/>
      <c r="BH348" s="1503">
        <f t="shared" si="219"/>
        <v>240</v>
      </c>
      <c r="BI348" s="1503"/>
      <c r="BJ348" s="1503"/>
      <c r="BK348" s="1503"/>
      <c r="BL348" s="1503"/>
      <c r="BM348" s="1503"/>
      <c r="BN348" s="1503"/>
      <c r="BO348" s="1503"/>
      <c r="BP348" s="1503"/>
      <c r="BQ348" s="1503"/>
      <c r="BR348" s="1503"/>
      <c r="BS348" s="1503"/>
      <c r="BT348" s="1503"/>
      <c r="BU348" s="1597"/>
    </row>
    <row r="349" s="309" customFormat="1" ht="36" hidden="1" customHeight="1" spans="1:81">
      <c r="A349" s="1647">
        <v>45471</v>
      </c>
      <c r="B349" s="1546" t="s">
        <v>166</v>
      </c>
      <c r="C349" s="1671" t="s">
        <v>149</v>
      </c>
      <c r="D349" s="1649">
        <v>4500138775</v>
      </c>
      <c r="E349" s="1546">
        <v>4400417912</v>
      </c>
      <c r="F349" s="1649" t="s">
        <v>1697</v>
      </c>
      <c r="G349" s="1487" t="s">
        <v>78</v>
      </c>
      <c r="H349" s="1488" t="s">
        <v>111</v>
      </c>
      <c r="I349" s="1506">
        <v>1500</v>
      </c>
      <c r="J349" s="1487">
        <v>0</v>
      </c>
      <c r="K349" s="1487">
        <v>50</v>
      </c>
      <c r="L349" s="1489">
        <f t="shared" si="202"/>
        <v>30</v>
      </c>
      <c r="M349" s="1490">
        <v>45513</v>
      </c>
      <c r="N349" s="1542">
        <v>45510</v>
      </c>
      <c r="O349" s="1325"/>
      <c r="P349" s="1325" t="s">
        <v>106</v>
      </c>
      <c r="Q349" s="1325" t="s">
        <v>1698</v>
      </c>
      <c r="R349" s="1325">
        <v>45477</v>
      </c>
      <c r="S349" s="1325" t="s">
        <v>82</v>
      </c>
      <c r="T349" s="1492" t="s">
        <v>1694</v>
      </c>
      <c r="U349" s="1493" t="s">
        <v>1695</v>
      </c>
      <c r="V349" s="1494" t="s">
        <v>164</v>
      </c>
      <c r="W349" s="1495">
        <v>0.9376</v>
      </c>
      <c r="X349" s="1496">
        <f t="shared" si="213"/>
        <v>1406.4</v>
      </c>
      <c r="Y349" s="1489" t="s">
        <v>1699</v>
      </c>
      <c r="Z349" s="1532" t="s">
        <v>156</v>
      </c>
      <c r="AA349" s="1487" t="s">
        <v>108</v>
      </c>
      <c r="AB349" s="1629" t="s">
        <v>44</v>
      </c>
      <c r="AC349" s="1493">
        <v>1500</v>
      </c>
      <c r="AD349" s="1498">
        <f t="shared" si="191"/>
        <v>0</v>
      </c>
      <c r="AE349" s="1498" t="s">
        <v>141</v>
      </c>
      <c r="AF349" s="1498"/>
      <c r="AG349" s="1498"/>
      <c r="AH349" s="1498">
        <f t="shared" si="209"/>
        <v>1500</v>
      </c>
      <c r="AI349" s="1498"/>
      <c r="AJ349" s="1499"/>
      <c r="AK349" s="1489">
        <f t="shared" si="220"/>
        <v>1500</v>
      </c>
      <c r="AL349" s="1489"/>
      <c r="AM349" s="1489"/>
      <c r="AN349" s="1489"/>
      <c r="AO349" s="1502"/>
      <c r="AP349" s="1500"/>
      <c r="AQ349" s="1501"/>
      <c r="AR349" s="1500"/>
      <c r="AS349" s="1502">
        <f t="shared" si="218"/>
        <v>1500</v>
      </c>
      <c r="AT349" s="1502"/>
      <c r="AU349" s="1502"/>
      <c r="AV349" s="1502"/>
      <c r="AW349" s="1502"/>
      <c r="AX349" s="1502"/>
      <c r="AY349" s="1502"/>
      <c r="AZ349" s="1502"/>
      <c r="BA349" s="1503"/>
      <c r="BB349" s="1503"/>
      <c r="BC349" s="1503"/>
      <c r="BD349" s="1503"/>
      <c r="BE349" s="1503"/>
      <c r="BF349" s="1503"/>
      <c r="BG349" s="1503"/>
      <c r="BH349" s="1503">
        <f t="shared" si="219"/>
        <v>60</v>
      </c>
      <c r="BI349" s="1503"/>
      <c r="BJ349" s="1503"/>
      <c r="BK349" s="1503"/>
      <c r="BL349" s="1503"/>
      <c r="BM349" s="1503"/>
      <c r="BN349" s="1503"/>
      <c r="BO349" s="1503"/>
      <c r="BP349" s="1503"/>
      <c r="BQ349" s="1503"/>
      <c r="BR349" s="1503"/>
      <c r="BS349" s="1503"/>
      <c r="BT349" s="1503"/>
      <c r="BU349" s="1597"/>
    </row>
    <row r="350" s="309" customFormat="1" ht="36" hidden="1" customHeight="1" spans="1:81">
      <c r="A350" s="1647">
        <v>45478</v>
      </c>
      <c r="B350" s="1546" t="s">
        <v>1700</v>
      </c>
      <c r="C350" s="1671" t="s">
        <v>1561</v>
      </c>
      <c r="D350" s="1649">
        <v>4500139014</v>
      </c>
      <c r="E350" s="1649">
        <v>4500048707</v>
      </c>
      <c r="F350" s="1649" t="s">
        <v>1701</v>
      </c>
      <c r="G350" s="1487" t="s">
        <v>78</v>
      </c>
      <c r="H350" s="1488" t="s">
        <v>111</v>
      </c>
      <c r="I350" s="1506">
        <v>1200</v>
      </c>
      <c r="J350" s="1487">
        <v>0</v>
      </c>
      <c r="K350" s="1487">
        <v>50</v>
      </c>
      <c r="L350" s="1489">
        <f t="shared" si="202"/>
        <v>24</v>
      </c>
      <c r="M350" s="1490">
        <v>45513</v>
      </c>
      <c r="N350" s="1542">
        <v>45510</v>
      </c>
      <c r="O350" s="1325"/>
      <c r="P350" s="1325" t="s">
        <v>106</v>
      </c>
      <c r="Q350" s="1325" t="s">
        <v>1702</v>
      </c>
      <c r="R350" s="1325">
        <v>45478</v>
      </c>
      <c r="S350" s="1325" t="s">
        <v>82</v>
      </c>
      <c r="T350" s="1492" t="s">
        <v>1703</v>
      </c>
      <c r="U350" s="1540" t="s">
        <v>1704</v>
      </c>
      <c r="V350" s="1494" t="s">
        <v>1508</v>
      </c>
      <c r="W350" s="1495">
        <v>0.9376</v>
      </c>
      <c r="X350" s="1496">
        <f t="shared" si="213"/>
        <v>1125.12</v>
      </c>
      <c r="Y350" s="1489" t="s">
        <v>1705</v>
      </c>
      <c r="Z350" s="1532" t="s">
        <v>156</v>
      </c>
      <c r="AA350" s="1487" t="s">
        <v>108</v>
      </c>
      <c r="AB350" s="1629" t="s">
        <v>44</v>
      </c>
      <c r="AC350" s="1493">
        <v>1200</v>
      </c>
      <c r="AD350" s="216">
        <f t="shared" si="191"/>
        <v>0</v>
      </c>
      <c r="AE350" s="1498" t="s">
        <v>141</v>
      </c>
      <c r="AF350" s="1498"/>
      <c r="AG350" s="1498"/>
      <c r="AH350" s="1498">
        <f t="shared" si="209"/>
        <v>1200</v>
      </c>
      <c r="AI350" s="1498"/>
      <c r="AJ350" s="1499"/>
      <c r="AK350" s="1489">
        <f t="shared" si="220"/>
        <v>1200</v>
      </c>
      <c r="AL350" s="1489"/>
      <c r="AM350" s="1489"/>
      <c r="AN350" s="1489"/>
      <c r="AO350" s="1502"/>
      <c r="AP350" s="1500"/>
      <c r="AQ350" s="1501"/>
      <c r="AR350" s="1500"/>
      <c r="AS350" s="1502">
        <f t="shared" si="218"/>
        <v>1200</v>
      </c>
      <c r="AT350" s="1502"/>
      <c r="AU350" s="1502"/>
      <c r="AV350" s="1502"/>
      <c r="AW350" s="1502"/>
      <c r="AX350" s="1502"/>
      <c r="AY350" s="1502"/>
      <c r="AZ350" s="1502"/>
      <c r="BA350" s="1503"/>
      <c r="BB350" s="1503"/>
      <c r="BC350" s="1503"/>
      <c r="BD350" s="1503"/>
      <c r="BE350" s="1503"/>
      <c r="BF350" s="1503"/>
      <c r="BG350" s="1503"/>
      <c r="BH350" s="1503">
        <f t="shared" si="219"/>
        <v>48</v>
      </c>
      <c r="BI350" s="1503"/>
      <c r="BJ350" s="1503"/>
      <c r="BK350" s="1503"/>
      <c r="BL350" s="1503"/>
      <c r="BM350" s="1503"/>
      <c r="BN350" s="1503"/>
      <c r="BO350" s="1503"/>
      <c r="BP350" s="1503"/>
      <c r="BQ350" s="1503"/>
      <c r="BR350" s="1503"/>
      <c r="BS350" s="1503"/>
      <c r="BT350" s="1503"/>
      <c r="BU350" s="1597"/>
    </row>
    <row r="351" s="309" customFormat="1" ht="36" hidden="1" customHeight="1" spans="1:81">
      <c r="A351" s="1647">
        <v>45478</v>
      </c>
      <c r="B351" s="1546" t="s">
        <v>778</v>
      </c>
      <c r="C351" s="1671" t="s">
        <v>779</v>
      </c>
      <c r="D351" s="1649">
        <v>4500139446</v>
      </c>
      <c r="E351" s="1546" t="s">
        <v>1706</v>
      </c>
      <c r="F351" s="1649" t="s">
        <v>1707</v>
      </c>
      <c r="G351" s="1487" t="s">
        <v>309</v>
      </c>
      <c r="H351" s="1488" t="s">
        <v>310</v>
      </c>
      <c r="I351" s="1506">
        <v>768</v>
      </c>
      <c r="J351" s="1487">
        <v>0</v>
      </c>
      <c r="K351" s="1487">
        <v>12</v>
      </c>
      <c r="L351" s="1489">
        <f t="shared" si="202"/>
        <v>64</v>
      </c>
      <c r="M351" s="1490">
        <v>45513</v>
      </c>
      <c r="N351" s="1542">
        <v>45510</v>
      </c>
      <c r="O351" s="1325"/>
      <c r="P351" s="1325" t="s">
        <v>106</v>
      </c>
      <c r="Q351" s="1325" t="s">
        <v>1708</v>
      </c>
      <c r="R351" s="1325" t="s">
        <v>783</v>
      </c>
      <c r="S351" s="1325" t="s">
        <v>136</v>
      </c>
      <c r="T351" s="1492" t="s">
        <v>1709</v>
      </c>
      <c r="U351" s="1493" t="s">
        <v>1710</v>
      </c>
      <c r="V351" s="1494" t="s">
        <v>271</v>
      </c>
      <c r="W351" s="1495">
        <v>2.4352</v>
      </c>
      <c r="X351" s="1496">
        <f t="shared" si="213"/>
        <v>1870.2336</v>
      </c>
      <c r="Y351" s="1489" t="s">
        <v>1711</v>
      </c>
      <c r="Z351" s="1532" t="s">
        <v>789</v>
      </c>
      <c r="AA351" s="1487" t="s">
        <v>108</v>
      </c>
      <c r="AB351" s="1629" t="s">
        <v>44</v>
      </c>
      <c r="AC351" s="1493">
        <v>768</v>
      </c>
      <c r="AD351" s="1498">
        <f t="shared" ref="AD351:AD376" si="221">AC351-I351</f>
        <v>0</v>
      </c>
      <c r="AE351" s="1498" t="s">
        <v>157</v>
      </c>
      <c r="AF351" s="1498"/>
      <c r="AG351" s="1498"/>
      <c r="AH351" s="1498">
        <f>I351*2</f>
        <v>1536</v>
      </c>
      <c r="AI351" s="1498"/>
      <c r="AJ351" s="1499"/>
      <c r="AK351" s="1489">
        <f>AH351</f>
        <v>1536</v>
      </c>
      <c r="AL351" s="1489"/>
      <c r="AM351" s="1489"/>
      <c r="AN351" s="1489"/>
      <c r="AO351" s="1502"/>
      <c r="AP351" s="1500"/>
      <c r="AQ351" s="1501"/>
      <c r="AR351" s="1500"/>
      <c r="AS351" s="1502">
        <f>I351*2</f>
        <v>1536</v>
      </c>
      <c r="AT351" s="1502"/>
      <c r="AU351" s="1502"/>
      <c r="AV351" s="1502"/>
      <c r="AW351" s="1502"/>
      <c r="AX351" s="1502"/>
      <c r="AY351" s="1502"/>
      <c r="AZ351" s="1502"/>
      <c r="BA351" s="1503"/>
      <c r="BB351" s="1503"/>
      <c r="BC351" s="1503"/>
      <c r="BD351" s="1503"/>
      <c r="BE351" s="1503"/>
      <c r="BF351" s="1503"/>
      <c r="BG351" s="1503"/>
      <c r="BH351" s="1503"/>
      <c r="BI351" s="1503"/>
      <c r="BJ351" s="1503"/>
      <c r="BK351" s="1503"/>
      <c r="BL351" s="1503"/>
      <c r="BM351" s="1503"/>
      <c r="BN351" s="1503"/>
      <c r="BO351" s="1503"/>
      <c r="BP351" s="1503"/>
      <c r="BQ351" s="1503"/>
      <c r="BR351" s="1503">
        <f>I351</f>
        <v>768</v>
      </c>
      <c r="BS351" s="1503">
        <f>I351</f>
        <v>768</v>
      </c>
      <c r="BT351" s="1503">
        <f>I351</f>
        <v>768</v>
      </c>
      <c r="BU351" s="1597"/>
      <c r="BV351" s="309" t="s">
        <v>1712</v>
      </c>
      <c r="BW351" s="309">
        <v>3612</v>
      </c>
      <c r="BX351" s="309">
        <f>BX358-I351</f>
        <v>0</v>
      </c>
    </row>
    <row r="352" s="309" customFormat="1" ht="36" hidden="1" customHeight="1" spans="1:81">
      <c r="A352" s="1647">
        <v>45481</v>
      </c>
      <c r="B352" s="1546" t="s">
        <v>512</v>
      </c>
      <c r="C352" s="1671" t="s">
        <v>513</v>
      </c>
      <c r="D352" s="1649">
        <v>4500139541</v>
      </c>
      <c r="E352" s="1546" t="s">
        <v>1713</v>
      </c>
      <c r="F352" s="1649" t="s">
        <v>1714</v>
      </c>
      <c r="G352" s="1487" t="s">
        <v>109</v>
      </c>
      <c r="H352" s="1488" t="s">
        <v>79</v>
      </c>
      <c r="I352" s="1506">
        <v>728</v>
      </c>
      <c r="J352" s="1487">
        <v>0</v>
      </c>
      <c r="K352" s="1487">
        <v>52</v>
      </c>
      <c r="L352" s="1489">
        <f t="shared" si="202"/>
        <v>14</v>
      </c>
      <c r="M352" s="1490">
        <v>45513</v>
      </c>
      <c r="N352" s="1542">
        <v>45510</v>
      </c>
      <c r="O352" s="1325"/>
      <c r="P352" s="1325" t="s">
        <v>803</v>
      </c>
      <c r="Q352" s="1325" t="s">
        <v>1715</v>
      </c>
      <c r="R352" s="1325">
        <v>45478</v>
      </c>
      <c r="S352" s="1325" t="s">
        <v>82</v>
      </c>
      <c r="T352" s="1492" t="s">
        <v>1716</v>
      </c>
      <c r="U352" s="1493" t="s">
        <v>1717</v>
      </c>
      <c r="V352" s="1494" t="s">
        <v>468</v>
      </c>
      <c r="W352" s="1495">
        <v>0.8752</v>
      </c>
      <c r="X352" s="1496">
        <f t="shared" si="213"/>
        <v>637.1456</v>
      </c>
      <c r="Y352" s="1489" t="s">
        <v>1718</v>
      </c>
      <c r="Z352" s="1532" t="s">
        <v>109</v>
      </c>
      <c r="AA352" s="1487" t="s">
        <v>108</v>
      </c>
      <c r="AB352" s="1629" t="s">
        <v>44</v>
      </c>
      <c r="AC352" s="1493">
        <v>728</v>
      </c>
      <c r="AD352" s="1498">
        <f t="shared" si="221"/>
        <v>0</v>
      </c>
      <c r="AE352" s="1498" t="s">
        <v>141</v>
      </c>
      <c r="AF352" s="1498"/>
      <c r="AG352" s="1498"/>
      <c r="AH352" s="1498">
        <f t="shared" ref="AH352:AH357" si="222">I352</f>
        <v>728</v>
      </c>
      <c r="AI352" s="1498"/>
      <c r="AJ352" s="1499">
        <f t="shared" ref="AJ352:AJ357" si="223">I352</f>
        <v>728</v>
      </c>
      <c r="AK352" s="1489"/>
      <c r="AL352" s="1489"/>
      <c r="AM352" s="1489"/>
      <c r="AN352" s="1489"/>
      <c r="AO352" s="1502"/>
      <c r="AP352" s="1500"/>
      <c r="AQ352" s="1501"/>
      <c r="AR352" s="1500"/>
      <c r="AS352" s="1502">
        <f>I352</f>
        <v>728</v>
      </c>
      <c r="AT352" s="1502"/>
      <c r="AU352" s="1502"/>
      <c r="AV352" s="1502"/>
      <c r="AW352" s="1502"/>
      <c r="AX352" s="1502"/>
      <c r="AY352" s="1502"/>
      <c r="AZ352" s="1502"/>
      <c r="BA352" s="1503"/>
      <c r="BB352" s="1503"/>
      <c r="BC352" s="1503">
        <f>I352/13</f>
        <v>56</v>
      </c>
      <c r="BD352" s="1503"/>
      <c r="BE352" s="1503"/>
      <c r="BF352" s="1503"/>
      <c r="BG352" s="1503"/>
      <c r="BH352" s="1503"/>
      <c r="BI352" s="1503"/>
      <c r="BJ352" s="1503"/>
      <c r="BK352" s="1503"/>
      <c r="BL352" s="1503"/>
      <c r="BM352" s="1503"/>
      <c r="BN352" s="1503"/>
      <c r="BO352" s="1503"/>
      <c r="BP352" s="1503"/>
      <c r="BQ352" s="1503"/>
      <c r="BR352" s="1503"/>
      <c r="BS352" s="1503"/>
      <c r="BT352" s="1503"/>
      <c r="BU352" s="1597"/>
    </row>
    <row r="353" s="309" customFormat="1" ht="36" hidden="1" customHeight="1" spans="1:76">
      <c r="A353" s="1626">
        <v>45460</v>
      </c>
      <c r="B353" s="1557" t="s">
        <v>343</v>
      </c>
      <c r="C353" s="1546" t="s">
        <v>251</v>
      </c>
      <c r="D353" s="1484" t="s">
        <v>1649</v>
      </c>
      <c r="E353" s="1715">
        <v>4500136740</v>
      </c>
      <c r="F353" s="1484"/>
      <c r="G353" s="1487" t="s">
        <v>1650</v>
      </c>
      <c r="H353" s="1488" t="s">
        <v>1651</v>
      </c>
      <c r="I353" s="1506">
        <v>9720</v>
      </c>
      <c r="J353" s="1487">
        <v>0</v>
      </c>
      <c r="K353" s="1487">
        <v>24</v>
      </c>
      <c r="L353" s="1489">
        <f t="shared" si="202"/>
        <v>405</v>
      </c>
      <c r="M353" s="1490">
        <v>45516</v>
      </c>
      <c r="N353" s="1542">
        <v>45511</v>
      </c>
      <c r="O353" s="1325"/>
      <c r="P353" s="1325" t="s">
        <v>106</v>
      </c>
      <c r="Q353" s="1325" t="s">
        <v>1678</v>
      </c>
      <c r="R353" s="1325" t="s">
        <v>81</v>
      </c>
      <c r="S353" s="1325" t="s">
        <v>82</v>
      </c>
      <c r="T353" s="1492" t="s">
        <v>1654</v>
      </c>
      <c r="U353" s="1493" t="s">
        <v>1655</v>
      </c>
      <c r="V353" s="1494" t="s">
        <v>1656</v>
      </c>
      <c r="W353" s="1495">
        <v>0.9</v>
      </c>
      <c r="X353" s="1496">
        <f t="shared" si="213"/>
        <v>8748</v>
      </c>
      <c r="Y353" s="1489" t="s">
        <v>1657</v>
      </c>
      <c r="Z353" s="1532" t="s">
        <v>1650</v>
      </c>
      <c r="AA353" s="1487" t="s">
        <v>108</v>
      </c>
      <c r="AB353" s="1629" t="s">
        <v>44</v>
      </c>
      <c r="AC353" s="1493">
        <v>9720</v>
      </c>
      <c r="AD353" s="1498">
        <f t="shared" si="221"/>
        <v>0</v>
      </c>
      <c r="AE353" s="1498" t="s">
        <v>157</v>
      </c>
      <c r="AF353" s="1498"/>
      <c r="AG353" s="1498"/>
      <c r="AH353" s="1498">
        <f t="shared" si="222"/>
        <v>9720</v>
      </c>
      <c r="AI353" s="1498"/>
      <c r="AJ353" s="1499">
        <f t="shared" si="223"/>
        <v>9720</v>
      </c>
      <c r="AK353" s="1694"/>
      <c r="AL353" s="1694"/>
      <c r="AM353" s="1694"/>
      <c r="AN353" s="1694"/>
      <c r="AO353" s="1694"/>
      <c r="AP353" s="1695"/>
      <c r="AQ353" s="1710"/>
      <c r="AR353" s="1695"/>
      <c r="AS353" s="1502"/>
      <c r="AT353" s="1502"/>
      <c r="AU353" s="1502"/>
      <c r="AV353" s="1502">
        <f t="shared" ref="AV353:AV357" si="224">I353</f>
        <v>9720</v>
      </c>
      <c r="AW353" s="1502"/>
      <c r="AX353" s="1502"/>
      <c r="AY353" s="1502"/>
      <c r="AZ353" s="1502"/>
      <c r="BA353" s="1503"/>
      <c r="BB353" s="1503"/>
      <c r="BC353" s="1503"/>
      <c r="BD353" s="1503"/>
      <c r="BE353" s="1503"/>
      <c r="BF353" s="1503"/>
      <c r="BG353" s="1503"/>
      <c r="BH353" s="1503"/>
      <c r="BI353" s="1503"/>
      <c r="BJ353" s="1503"/>
      <c r="BK353" s="1503"/>
      <c r="BL353" s="1503"/>
      <c r="BM353" s="1503"/>
      <c r="BN353" s="1503"/>
      <c r="BO353" s="1503"/>
      <c r="BP353" s="1503"/>
      <c r="BQ353" s="1503"/>
      <c r="BR353" s="1503"/>
      <c r="BS353" s="1503"/>
      <c r="BT353" s="1503"/>
      <c r="BU353" s="1714" t="s">
        <v>1658</v>
      </c>
    </row>
    <row r="354" s="309" customFormat="1" ht="36" hidden="1" customHeight="1" spans="1:76">
      <c r="A354" s="1574">
        <v>45468</v>
      </c>
      <c r="B354" s="1559" t="s">
        <v>280</v>
      </c>
      <c r="C354" s="1621" t="s">
        <v>224</v>
      </c>
      <c r="D354" s="1717">
        <v>4500138235</v>
      </c>
      <c r="E354" s="1640" t="s">
        <v>1719</v>
      </c>
      <c r="F354" s="1624" t="s">
        <v>1720</v>
      </c>
      <c r="G354" s="1487" t="s">
        <v>89</v>
      </c>
      <c r="H354" s="1488" t="s">
        <v>79</v>
      </c>
      <c r="I354" s="1506">
        <v>504</v>
      </c>
      <c r="J354" s="1487">
        <v>0</v>
      </c>
      <c r="K354" s="1487">
        <v>24</v>
      </c>
      <c r="L354" s="1489">
        <f t="shared" si="202"/>
        <v>21</v>
      </c>
      <c r="M354" s="1490">
        <v>45516</v>
      </c>
      <c r="N354" s="1542">
        <v>45511</v>
      </c>
      <c r="O354" s="1325"/>
      <c r="P354" s="1325" t="s">
        <v>803</v>
      </c>
      <c r="Q354" s="1325"/>
      <c r="R354" s="1325" t="s">
        <v>783</v>
      </c>
      <c r="S354" s="1325" t="s">
        <v>136</v>
      </c>
      <c r="T354" s="1492" t="s">
        <v>1721</v>
      </c>
      <c r="U354" s="1493" t="s">
        <v>1722</v>
      </c>
      <c r="V354" s="1670" t="s">
        <v>271</v>
      </c>
      <c r="W354" s="1495">
        <v>0.8484</v>
      </c>
      <c r="X354" s="1496">
        <f t="shared" si="213"/>
        <v>427.5936</v>
      </c>
      <c r="Y354" s="1489" t="s">
        <v>1723</v>
      </c>
      <c r="Z354" s="1532" t="s">
        <v>786</v>
      </c>
      <c r="AA354" s="1487" t="s">
        <v>108</v>
      </c>
      <c r="AB354" s="1629" t="s">
        <v>44</v>
      </c>
      <c r="AC354" s="1493">
        <v>504</v>
      </c>
      <c r="AD354" s="1498">
        <f t="shared" si="221"/>
        <v>0</v>
      </c>
      <c r="AE354" s="1498" t="s">
        <v>157</v>
      </c>
      <c r="AF354" s="1498"/>
      <c r="AG354" s="1498"/>
      <c r="AH354" s="1498">
        <f t="shared" si="222"/>
        <v>504</v>
      </c>
      <c r="AI354" s="1498"/>
      <c r="AJ354" s="1499"/>
      <c r="AK354" s="1489">
        <f>I354</f>
        <v>504</v>
      </c>
      <c r="AL354" s="1489"/>
      <c r="AM354" s="1489"/>
      <c r="AN354" s="1489"/>
      <c r="AO354" s="1489"/>
      <c r="AP354" s="1500"/>
      <c r="AQ354" s="1501"/>
      <c r="AR354" s="1500"/>
      <c r="AS354" s="1502">
        <f>I354</f>
        <v>504</v>
      </c>
      <c r="AT354" s="1502"/>
      <c r="AU354" s="1502"/>
      <c r="AV354" s="1502"/>
      <c r="AW354" s="1502"/>
      <c r="AX354" s="1502"/>
      <c r="AY354" s="1502"/>
      <c r="AZ354" s="1502"/>
      <c r="BA354" s="1503"/>
      <c r="BB354" s="1503"/>
      <c r="BC354" s="1503"/>
      <c r="BD354" s="1503"/>
      <c r="BE354" s="1503"/>
      <c r="BF354" s="1503"/>
      <c r="BG354" s="1503"/>
      <c r="BH354" s="1503"/>
      <c r="BI354" s="1503"/>
      <c r="BJ354" s="1503"/>
      <c r="BK354" s="1503"/>
      <c r="BL354" s="1503"/>
      <c r="BM354" s="1503"/>
      <c r="BN354" s="1503"/>
      <c r="BO354" s="1503"/>
      <c r="BP354" s="1503"/>
      <c r="BQ354" s="1503"/>
      <c r="BR354" s="1503"/>
      <c r="BS354" s="1503"/>
      <c r="BT354" s="1503"/>
      <c r="BU354" s="1597"/>
    </row>
    <row r="355" s="309" customFormat="1" ht="36" hidden="1" customHeight="1" spans="1:76">
      <c r="A355" s="1647">
        <v>45477</v>
      </c>
      <c r="B355" s="1546" t="s">
        <v>343</v>
      </c>
      <c r="C355" s="1558" t="s">
        <v>251</v>
      </c>
      <c r="D355" s="1484">
        <v>4500139357</v>
      </c>
      <c r="E355" s="1836" t="s">
        <v>1724</v>
      </c>
      <c r="F355" s="1484" t="s">
        <v>1725</v>
      </c>
      <c r="G355" s="1487" t="s">
        <v>346</v>
      </c>
      <c r="H355" s="1488" t="s">
        <v>79</v>
      </c>
      <c r="I355" s="1506">
        <v>1152</v>
      </c>
      <c r="J355" s="1487">
        <v>0</v>
      </c>
      <c r="K355" s="1487">
        <v>1152</v>
      </c>
      <c r="L355" s="1489">
        <f t="shared" si="202"/>
        <v>1</v>
      </c>
      <c r="M355" s="1490">
        <v>45516</v>
      </c>
      <c r="N355" s="1542">
        <v>45511</v>
      </c>
      <c r="O355" s="1536" t="s">
        <v>1726</v>
      </c>
      <c r="P355" s="1325" t="s">
        <v>106</v>
      </c>
      <c r="Q355" s="1325" t="s">
        <v>1727</v>
      </c>
      <c r="R355" s="1325" t="s">
        <v>651</v>
      </c>
      <c r="S355" s="1325" t="s">
        <v>136</v>
      </c>
      <c r="T355" s="1492" t="s">
        <v>1728</v>
      </c>
      <c r="U355" s="1493" t="s">
        <v>1130</v>
      </c>
      <c r="V355" s="1605" t="s">
        <v>370</v>
      </c>
      <c r="W355" s="1495">
        <v>1045.0451</v>
      </c>
      <c r="X355" s="1496">
        <f t="shared" ref="X355:X357" si="225">W355*L355</f>
        <v>1045.0451</v>
      </c>
      <c r="Y355" s="1489" t="s">
        <v>1729</v>
      </c>
      <c r="Z355" s="1532" t="s">
        <v>346</v>
      </c>
      <c r="AA355" s="1487" t="s">
        <v>108</v>
      </c>
      <c r="AB355" s="1629" t="s">
        <v>44</v>
      </c>
      <c r="AC355" s="1493">
        <v>1152</v>
      </c>
      <c r="AD355" s="1498">
        <f t="shared" si="221"/>
        <v>0</v>
      </c>
      <c r="AE355" s="1498" t="s">
        <v>141</v>
      </c>
      <c r="AF355" s="1498"/>
      <c r="AG355" s="1498"/>
      <c r="AH355" s="1498">
        <f t="shared" si="222"/>
        <v>1152</v>
      </c>
      <c r="AI355" s="1498"/>
      <c r="AJ355" s="1499">
        <f t="shared" si="223"/>
        <v>1152</v>
      </c>
      <c r="AK355" s="1489"/>
      <c r="AL355" s="1489"/>
      <c r="AM355" s="1489"/>
      <c r="AN355" s="1489"/>
      <c r="AO355" s="1489"/>
      <c r="AP355" s="1500"/>
      <c r="AQ355" s="1501"/>
      <c r="AR355" s="1500"/>
      <c r="AS355" s="1502"/>
      <c r="AT355" s="1502"/>
      <c r="AU355" s="1502"/>
      <c r="AV355" s="1502">
        <f t="shared" si="224"/>
        <v>1152</v>
      </c>
      <c r="AW355" s="1502"/>
      <c r="AX355" s="1502"/>
      <c r="AY355" s="1502">
        <f t="shared" ref="AY355:AY357" si="226">I355/12</f>
        <v>96</v>
      </c>
      <c r="AZ355" s="1502"/>
      <c r="BA355" s="1503"/>
      <c r="BB355" s="1503"/>
      <c r="BC355" s="1503"/>
      <c r="BD355" s="1503"/>
      <c r="BE355" s="1503"/>
      <c r="BF355" s="1503"/>
      <c r="BG355" s="1503"/>
      <c r="BH355" s="1503"/>
      <c r="BI355" s="1503"/>
      <c r="BJ355" s="1503"/>
      <c r="BK355" s="1503"/>
      <c r="BL355" s="1503"/>
      <c r="BM355" s="1503"/>
      <c r="BN355" s="1503"/>
      <c r="BO355" s="1503"/>
      <c r="BP355" s="1503"/>
      <c r="BQ355" s="1503"/>
      <c r="BR355" s="1503"/>
      <c r="BS355" s="1503"/>
      <c r="BT355" s="1503"/>
      <c r="BU355" s="1597" t="s">
        <v>1730</v>
      </c>
      <c r="BV355" s="309">
        <v>6912</v>
      </c>
      <c r="BW355" s="309">
        <v>0</v>
      </c>
    </row>
    <row r="356" s="309" customFormat="1" ht="36" hidden="1" customHeight="1" spans="1:76">
      <c r="A356" s="1647">
        <v>45477</v>
      </c>
      <c r="B356" s="1546" t="s">
        <v>343</v>
      </c>
      <c r="C356" s="1558" t="s">
        <v>251</v>
      </c>
      <c r="D356" s="1484">
        <v>4500139357</v>
      </c>
      <c r="E356" s="1836" t="s">
        <v>1731</v>
      </c>
      <c r="F356" s="1484" t="s">
        <v>1732</v>
      </c>
      <c r="G356" s="1487" t="s">
        <v>346</v>
      </c>
      <c r="H356" s="1488" t="s">
        <v>79</v>
      </c>
      <c r="I356" s="1506">
        <v>1152</v>
      </c>
      <c r="J356" s="1487">
        <v>0</v>
      </c>
      <c r="K356" s="1487">
        <v>1152</v>
      </c>
      <c r="L356" s="1489">
        <f t="shared" si="202"/>
        <v>1</v>
      </c>
      <c r="M356" s="1490">
        <v>45516</v>
      </c>
      <c r="N356" s="1542">
        <v>45511</v>
      </c>
      <c r="O356" s="1536" t="s">
        <v>1726</v>
      </c>
      <c r="P356" s="1325" t="s">
        <v>106</v>
      </c>
      <c r="Q356" s="1325" t="s">
        <v>1727</v>
      </c>
      <c r="R356" s="1325" t="s">
        <v>651</v>
      </c>
      <c r="S356" s="1325" t="s">
        <v>136</v>
      </c>
      <c r="T356" s="1492" t="s">
        <v>1728</v>
      </c>
      <c r="U356" s="1493" t="s">
        <v>1130</v>
      </c>
      <c r="V356" s="1605" t="s">
        <v>370</v>
      </c>
      <c r="W356" s="1495">
        <v>1045.0451</v>
      </c>
      <c r="X356" s="1496">
        <f t="shared" si="225"/>
        <v>1045.0451</v>
      </c>
      <c r="Y356" s="1489" t="s">
        <v>1733</v>
      </c>
      <c r="Z356" s="1532" t="s">
        <v>346</v>
      </c>
      <c r="AA356" s="1487" t="s">
        <v>108</v>
      </c>
      <c r="AB356" s="1629" t="s">
        <v>44</v>
      </c>
      <c r="AC356" s="1493">
        <v>1152</v>
      </c>
      <c r="AD356" s="1498">
        <f t="shared" si="221"/>
        <v>0</v>
      </c>
      <c r="AE356" s="1498" t="s">
        <v>141</v>
      </c>
      <c r="AF356" s="1498"/>
      <c r="AG356" s="1498"/>
      <c r="AH356" s="1498">
        <f t="shared" si="222"/>
        <v>1152</v>
      </c>
      <c r="AI356" s="1498"/>
      <c r="AJ356" s="1499">
        <f t="shared" si="223"/>
        <v>1152</v>
      </c>
      <c r="AK356" s="1489"/>
      <c r="AL356" s="1489"/>
      <c r="AM356" s="1489"/>
      <c r="AN356" s="1489"/>
      <c r="AO356" s="1489"/>
      <c r="AP356" s="1500"/>
      <c r="AQ356" s="1501"/>
      <c r="AR356" s="1500"/>
      <c r="AS356" s="1502"/>
      <c r="AT356" s="1502"/>
      <c r="AU356" s="1502"/>
      <c r="AV356" s="1502">
        <f t="shared" si="224"/>
        <v>1152</v>
      </c>
      <c r="AW356" s="1502"/>
      <c r="AX356" s="1502"/>
      <c r="AY356" s="1502">
        <f t="shared" si="226"/>
        <v>96</v>
      </c>
      <c r="AZ356" s="1502"/>
      <c r="BA356" s="1503"/>
      <c r="BB356" s="1503"/>
      <c r="BC356" s="1503"/>
      <c r="BD356" s="1503"/>
      <c r="BE356" s="1503"/>
      <c r="BF356" s="1503"/>
      <c r="BG356" s="1503"/>
      <c r="BH356" s="1503"/>
      <c r="BI356" s="1503"/>
      <c r="BJ356" s="1503"/>
      <c r="BK356" s="1503"/>
      <c r="BL356" s="1503"/>
      <c r="BM356" s="1503"/>
      <c r="BN356" s="1503"/>
      <c r="BO356" s="1503"/>
      <c r="BP356" s="1503"/>
      <c r="BQ356" s="1503"/>
      <c r="BR356" s="1503"/>
      <c r="BS356" s="1503"/>
      <c r="BT356" s="1503"/>
      <c r="BU356" s="1597" t="s">
        <v>1730</v>
      </c>
      <c r="BW356" s="309">
        <v>0</v>
      </c>
    </row>
    <row r="357" s="309" customFormat="1" ht="36" hidden="1" customHeight="1" spans="1:76">
      <c r="A357" s="1647">
        <v>45477</v>
      </c>
      <c r="B357" s="1546" t="s">
        <v>343</v>
      </c>
      <c r="C357" s="1558" t="s">
        <v>251</v>
      </c>
      <c r="D357" s="1484">
        <v>4500139357</v>
      </c>
      <c r="E357" s="1836" t="s">
        <v>1734</v>
      </c>
      <c r="F357" s="1484" t="s">
        <v>1735</v>
      </c>
      <c r="G357" s="1487" t="s">
        <v>346</v>
      </c>
      <c r="H357" s="1488" t="s">
        <v>79</v>
      </c>
      <c r="I357" s="1506">
        <v>1152</v>
      </c>
      <c r="J357" s="1487">
        <v>0</v>
      </c>
      <c r="K357" s="1487">
        <v>1152</v>
      </c>
      <c r="L357" s="1489">
        <f t="shared" si="202"/>
        <v>1</v>
      </c>
      <c r="M357" s="1490">
        <v>45516</v>
      </c>
      <c r="N357" s="1542">
        <v>45511</v>
      </c>
      <c r="O357" s="1536" t="s">
        <v>1726</v>
      </c>
      <c r="P357" s="1325" t="s">
        <v>106</v>
      </c>
      <c r="Q357" s="1325" t="s">
        <v>1727</v>
      </c>
      <c r="R357" s="1325" t="s">
        <v>651</v>
      </c>
      <c r="S357" s="1325" t="s">
        <v>136</v>
      </c>
      <c r="T357" s="1492" t="s">
        <v>1728</v>
      </c>
      <c r="U357" s="1493" t="s">
        <v>1130</v>
      </c>
      <c r="V357" s="1605" t="s">
        <v>370</v>
      </c>
      <c r="W357" s="1495">
        <v>1045.0451</v>
      </c>
      <c r="X357" s="1496">
        <f t="shared" si="225"/>
        <v>1045.0451</v>
      </c>
      <c r="Y357" s="1489" t="s">
        <v>1733</v>
      </c>
      <c r="Z357" s="1532" t="s">
        <v>346</v>
      </c>
      <c r="AA357" s="1487" t="s">
        <v>108</v>
      </c>
      <c r="AB357" s="1629" t="s">
        <v>44</v>
      </c>
      <c r="AC357" s="1493">
        <v>1152</v>
      </c>
      <c r="AD357" s="1498">
        <f t="shared" si="221"/>
        <v>0</v>
      </c>
      <c r="AE357" s="1498" t="s">
        <v>141</v>
      </c>
      <c r="AF357" s="1498"/>
      <c r="AG357" s="1498"/>
      <c r="AH357" s="1498">
        <f t="shared" si="222"/>
        <v>1152</v>
      </c>
      <c r="AI357" s="1498"/>
      <c r="AJ357" s="1499">
        <f t="shared" si="223"/>
        <v>1152</v>
      </c>
      <c r="AK357" s="1489"/>
      <c r="AL357" s="1489"/>
      <c r="AM357" s="1489"/>
      <c r="AN357" s="1489"/>
      <c r="AO357" s="1489"/>
      <c r="AP357" s="1500"/>
      <c r="AQ357" s="1501"/>
      <c r="AR357" s="1500"/>
      <c r="AS357" s="1502"/>
      <c r="AT357" s="1502"/>
      <c r="AU357" s="1502"/>
      <c r="AV357" s="1502">
        <f t="shared" si="224"/>
        <v>1152</v>
      </c>
      <c r="AW357" s="1502"/>
      <c r="AX357" s="1502"/>
      <c r="AY357" s="1502">
        <f t="shared" si="226"/>
        <v>96</v>
      </c>
      <c r="AZ357" s="1502"/>
      <c r="BA357" s="1503"/>
      <c r="BB357" s="1503"/>
      <c r="BC357" s="1503"/>
      <c r="BD357" s="1503"/>
      <c r="BE357" s="1503"/>
      <c r="BF357" s="1503"/>
      <c r="BG357" s="1503"/>
      <c r="BH357" s="1503"/>
      <c r="BI357" s="1503"/>
      <c r="BJ357" s="1503"/>
      <c r="BK357" s="1503"/>
      <c r="BL357" s="1503"/>
      <c r="BM357" s="1503"/>
      <c r="BN357" s="1503"/>
      <c r="BO357" s="1503"/>
      <c r="BP357" s="1503"/>
      <c r="BQ357" s="1503"/>
      <c r="BR357" s="1503"/>
      <c r="BS357" s="1503"/>
      <c r="BT357" s="1503"/>
      <c r="BU357" s="1597" t="s">
        <v>1730</v>
      </c>
      <c r="BW357" s="309">
        <v>0</v>
      </c>
    </row>
    <row r="358" s="309" customFormat="1" ht="36" hidden="1" customHeight="1" spans="1:76">
      <c r="A358" s="1647">
        <v>45481</v>
      </c>
      <c r="B358" s="1546" t="s">
        <v>264</v>
      </c>
      <c r="C358" s="1558" t="s">
        <v>149</v>
      </c>
      <c r="D358" s="1669">
        <v>4500139572</v>
      </c>
      <c r="E358" s="1546" t="s">
        <v>1736</v>
      </c>
      <c r="F358" s="1648" t="s">
        <v>1737</v>
      </c>
      <c r="G358" s="1487" t="s">
        <v>309</v>
      </c>
      <c r="H358" s="1488" t="s">
        <v>310</v>
      </c>
      <c r="I358" s="1506">
        <v>504</v>
      </c>
      <c r="J358" s="1487">
        <v>0</v>
      </c>
      <c r="K358" s="1487">
        <v>12</v>
      </c>
      <c r="L358" s="1489">
        <f t="shared" si="202"/>
        <v>42</v>
      </c>
      <c r="M358" s="1490">
        <v>45520</v>
      </c>
      <c r="N358" s="1542">
        <v>45514</v>
      </c>
      <c r="O358" s="1325"/>
      <c r="P358" s="1325" t="s">
        <v>106</v>
      </c>
      <c r="Q358" s="1325" t="s">
        <v>1738</v>
      </c>
      <c r="R358" s="1325" t="s">
        <v>783</v>
      </c>
      <c r="S358" s="1325" t="s">
        <v>136</v>
      </c>
      <c r="T358" s="1705" t="s">
        <v>1739</v>
      </c>
      <c r="U358" s="1493" t="s">
        <v>1740</v>
      </c>
      <c r="V358" s="1605" t="s">
        <v>271</v>
      </c>
      <c r="W358" s="1495">
        <v>2.4352</v>
      </c>
      <c r="X358" s="1496">
        <f t="shared" ref="X358:X376" si="227">W358*I358</f>
        <v>1227.3408</v>
      </c>
      <c r="Y358" s="1489" t="s">
        <v>1741</v>
      </c>
      <c r="Z358" s="1532" t="s">
        <v>789</v>
      </c>
      <c r="AA358" s="1487" t="s">
        <v>108</v>
      </c>
      <c r="AB358" s="1629" t="s">
        <v>44</v>
      </c>
      <c r="AC358" s="1493">
        <v>504</v>
      </c>
      <c r="AD358" s="1498">
        <f t="shared" si="221"/>
        <v>0</v>
      </c>
      <c r="AE358" s="1498" t="s">
        <v>157</v>
      </c>
      <c r="AF358" s="1498"/>
      <c r="AG358" s="1498"/>
      <c r="AH358" s="1498">
        <f t="shared" ref="AH358:AH361" si="228">I358*2</f>
        <v>1008</v>
      </c>
      <c r="AI358" s="1498"/>
      <c r="AJ358" s="1499"/>
      <c r="AK358" s="1489">
        <f t="shared" ref="AK358:AK361" si="229">AH358</f>
        <v>1008</v>
      </c>
      <c r="AL358" s="1489"/>
      <c r="AM358" s="1489"/>
      <c r="AN358" s="1489"/>
      <c r="AO358" s="1502"/>
      <c r="AP358" s="1500"/>
      <c r="AQ358" s="1501"/>
      <c r="AR358" s="1500"/>
      <c r="AS358" s="1502">
        <f t="shared" ref="AS358:AS361" si="230">I358*2</f>
        <v>1008</v>
      </c>
      <c r="AT358" s="1502"/>
      <c r="AU358" s="1502"/>
      <c r="AV358" s="1502"/>
      <c r="AW358" s="1502"/>
      <c r="AX358" s="1502"/>
      <c r="AY358" s="1502"/>
      <c r="AZ358" s="1502"/>
      <c r="BA358" s="1503"/>
      <c r="BB358" s="1503"/>
      <c r="BC358" s="1503"/>
      <c r="BD358" s="1503"/>
      <c r="BE358" s="1503"/>
      <c r="BF358" s="1503"/>
      <c r="BG358" s="1503"/>
      <c r="BH358" s="1503"/>
      <c r="BI358" s="1503"/>
      <c r="BJ358" s="1503"/>
      <c r="BK358" s="1503"/>
      <c r="BL358" s="1503"/>
      <c r="BM358" s="1503"/>
      <c r="BN358" s="1503"/>
      <c r="BO358" s="1503"/>
      <c r="BP358" s="1503"/>
      <c r="BQ358" s="1503"/>
      <c r="BR358" s="1503">
        <f t="shared" ref="BR358:BR361" si="231">I358</f>
        <v>504</v>
      </c>
      <c r="BS358" s="1503">
        <f t="shared" ref="BS358:BS361" si="232">I358</f>
        <v>504</v>
      </c>
      <c r="BT358" s="1503">
        <f t="shared" ref="BT358:BT361" si="233">I358</f>
        <v>504</v>
      </c>
      <c r="BU358" s="1597"/>
      <c r="BV358" s="309" t="s">
        <v>1712</v>
      </c>
      <c r="BW358" s="309">
        <v>3612</v>
      </c>
      <c r="BX358" s="309">
        <f>BX369-I358</f>
        <v>768</v>
      </c>
    </row>
    <row r="359" s="309" customFormat="1" ht="36" hidden="1" customHeight="1" spans="1:76">
      <c r="A359" s="1647">
        <v>45481</v>
      </c>
      <c r="B359" s="1546" t="s">
        <v>264</v>
      </c>
      <c r="C359" s="1558" t="s">
        <v>149</v>
      </c>
      <c r="D359" s="1669">
        <v>4500139572</v>
      </c>
      <c r="E359" s="1546" t="s">
        <v>1742</v>
      </c>
      <c r="F359" s="1648" t="s">
        <v>1743</v>
      </c>
      <c r="G359" s="1487" t="s">
        <v>89</v>
      </c>
      <c r="H359" s="1488" t="s">
        <v>79</v>
      </c>
      <c r="I359" s="1506">
        <v>504</v>
      </c>
      <c r="J359" s="1487">
        <v>0</v>
      </c>
      <c r="K359" s="1487">
        <v>24</v>
      </c>
      <c r="L359" s="1489">
        <f t="shared" si="202"/>
        <v>21</v>
      </c>
      <c r="M359" s="1490">
        <v>45520</v>
      </c>
      <c r="N359" s="1542">
        <v>45514</v>
      </c>
      <c r="O359" s="1325"/>
      <c r="P359" s="1325" t="s">
        <v>803</v>
      </c>
      <c r="Q359" s="1325" t="s">
        <v>1738</v>
      </c>
      <c r="R359" s="1325" t="s">
        <v>783</v>
      </c>
      <c r="S359" s="1325" t="s">
        <v>136</v>
      </c>
      <c r="T359" s="1705" t="s">
        <v>1744</v>
      </c>
      <c r="U359" s="1493" t="s">
        <v>1745</v>
      </c>
      <c r="V359" s="1605" t="s">
        <v>271</v>
      </c>
      <c r="W359" s="1495">
        <v>0.8484</v>
      </c>
      <c r="X359" s="1496">
        <f t="shared" si="227"/>
        <v>427.5936</v>
      </c>
      <c r="Y359" s="1489" t="s">
        <v>1741</v>
      </c>
      <c r="Z359" s="1532" t="s">
        <v>786</v>
      </c>
      <c r="AA359" s="1487" t="s">
        <v>108</v>
      </c>
      <c r="AB359" s="1629" t="s">
        <v>44</v>
      </c>
      <c r="AC359" s="1493">
        <v>504</v>
      </c>
      <c r="AD359" s="1498">
        <f t="shared" si="221"/>
        <v>0</v>
      </c>
      <c r="AE359" s="1498" t="s">
        <v>157</v>
      </c>
      <c r="AF359" s="1498"/>
      <c r="AG359" s="1498"/>
      <c r="AH359" s="1498">
        <f t="shared" ref="AH359:AH365" si="234">I359</f>
        <v>504</v>
      </c>
      <c r="AI359" s="1498"/>
      <c r="AJ359" s="1499"/>
      <c r="AK359" s="1489">
        <f t="shared" ref="AK359:AK365" si="235">I359</f>
        <v>504</v>
      </c>
      <c r="AL359" s="1489"/>
      <c r="AM359" s="1489"/>
      <c r="AN359" s="1489"/>
      <c r="AO359" s="1502"/>
      <c r="AP359" s="1500"/>
      <c r="AQ359" s="1501"/>
      <c r="AR359" s="1500"/>
      <c r="AS359" s="1502">
        <f t="shared" ref="AS359:AS365" si="236">I359</f>
        <v>504</v>
      </c>
      <c r="AT359" s="1502"/>
      <c r="AU359" s="1502"/>
      <c r="AV359" s="1502"/>
      <c r="AW359" s="1502"/>
      <c r="AX359" s="1502"/>
      <c r="AY359" s="1502"/>
      <c r="AZ359" s="1502"/>
      <c r="BA359" s="1503"/>
      <c r="BB359" s="1503"/>
      <c r="BC359" s="1503"/>
      <c r="BD359" s="1503"/>
      <c r="BE359" s="1503"/>
      <c r="BF359" s="1503"/>
      <c r="BG359" s="1503"/>
      <c r="BH359" s="1503"/>
      <c r="BI359" s="1503"/>
      <c r="BJ359" s="1503"/>
      <c r="BK359" s="1503"/>
      <c r="BL359" s="1503"/>
      <c r="BM359" s="1503"/>
      <c r="BN359" s="1503"/>
      <c r="BO359" s="1503"/>
      <c r="BP359" s="1503"/>
      <c r="BQ359" s="1503"/>
      <c r="BR359" s="1503"/>
      <c r="BS359" s="1503"/>
      <c r="BT359" s="1503"/>
      <c r="BU359" s="1597"/>
    </row>
    <row r="360" s="309" customFormat="1" ht="36" hidden="1" customHeight="1" spans="1:76">
      <c r="A360" s="1626">
        <v>45477</v>
      </c>
      <c r="B360" s="1557" t="s">
        <v>800</v>
      </c>
      <c r="C360" s="1576" t="s">
        <v>237</v>
      </c>
      <c r="D360" s="1656">
        <v>4500139220</v>
      </c>
      <c r="E360" s="1640" t="s">
        <v>1746</v>
      </c>
      <c r="F360" s="1624" t="s">
        <v>1747</v>
      </c>
      <c r="G360" s="1487" t="s">
        <v>309</v>
      </c>
      <c r="H360" s="1488" t="s">
        <v>310</v>
      </c>
      <c r="I360" s="1506">
        <v>60</v>
      </c>
      <c r="J360" s="1487">
        <v>0</v>
      </c>
      <c r="K360" s="1487">
        <v>12</v>
      </c>
      <c r="L360" s="1489">
        <f t="shared" si="202"/>
        <v>5</v>
      </c>
      <c r="M360" s="1490">
        <v>45516</v>
      </c>
      <c r="N360" s="1542">
        <v>45514</v>
      </c>
      <c r="O360" s="1325"/>
      <c r="P360" s="1325" t="s">
        <v>803</v>
      </c>
      <c r="Q360" s="1325" t="s">
        <v>1748</v>
      </c>
      <c r="R360" s="1325">
        <v>45477</v>
      </c>
      <c r="S360" s="1325" t="s">
        <v>136</v>
      </c>
      <c r="T360" s="1492" t="s">
        <v>1749</v>
      </c>
      <c r="U360" s="1493" t="s">
        <v>1750</v>
      </c>
      <c r="V360" s="1494" t="s">
        <v>455</v>
      </c>
      <c r="W360" s="1495">
        <v>2.4352</v>
      </c>
      <c r="X360" s="1496">
        <f t="shared" si="227"/>
        <v>146.112</v>
      </c>
      <c r="Y360" s="1489" t="s">
        <v>1751</v>
      </c>
      <c r="Z360" s="1532" t="s">
        <v>789</v>
      </c>
      <c r="AA360" s="1487" t="s">
        <v>108</v>
      </c>
      <c r="AB360" s="1629" t="s">
        <v>44</v>
      </c>
      <c r="AC360" s="1493">
        <v>60</v>
      </c>
      <c r="AD360" s="1498">
        <f t="shared" si="221"/>
        <v>0</v>
      </c>
      <c r="AE360" s="1498" t="s">
        <v>157</v>
      </c>
      <c r="AF360" s="1498"/>
      <c r="AG360" s="1498"/>
      <c r="AH360" s="1498">
        <f t="shared" si="228"/>
        <v>120</v>
      </c>
      <c r="AI360" s="1498"/>
      <c r="AJ360" s="1499"/>
      <c r="AK360" s="1489">
        <f t="shared" si="229"/>
        <v>120</v>
      </c>
      <c r="AL360" s="1489"/>
      <c r="AM360" s="1489"/>
      <c r="AN360" s="1489"/>
      <c r="AO360" s="1489"/>
      <c r="AP360" s="1500"/>
      <c r="AQ360" s="1501"/>
      <c r="AR360" s="1500"/>
      <c r="AS360" s="1502">
        <f t="shared" si="230"/>
        <v>120</v>
      </c>
      <c r="AT360" s="1502"/>
      <c r="AU360" s="1502"/>
      <c r="AV360" s="1502"/>
      <c r="AW360" s="1502"/>
      <c r="AX360" s="1502"/>
      <c r="AY360" s="1502"/>
      <c r="AZ360" s="1502"/>
      <c r="BA360" s="1503"/>
      <c r="BB360" s="1503"/>
      <c r="BC360" s="1503"/>
      <c r="BD360" s="1503"/>
      <c r="BE360" s="1503"/>
      <c r="BF360" s="1503"/>
      <c r="BG360" s="1503"/>
      <c r="BH360" s="1503"/>
      <c r="BI360" s="1503"/>
      <c r="BJ360" s="1503"/>
      <c r="BK360" s="1503"/>
      <c r="BL360" s="1503"/>
      <c r="BM360" s="1503"/>
      <c r="BN360" s="1503"/>
      <c r="BO360" s="1503"/>
      <c r="BP360" s="1503"/>
      <c r="BQ360" s="1503"/>
      <c r="BR360" s="1503">
        <f t="shared" si="231"/>
        <v>60</v>
      </c>
      <c r="BS360" s="1503">
        <f t="shared" si="232"/>
        <v>60</v>
      </c>
      <c r="BT360" s="1503">
        <f t="shared" si="233"/>
        <v>60</v>
      </c>
      <c r="BU360" s="1597"/>
      <c r="BV360" s="309" t="s">
        <v>1752</v>
      </c>
      <c r="BW360" s="309">
        <v>13908</v>
      </c>
      <c r="BX360" s="309">
        <f>BW360-I360</f>
        <v>13848</v>
      </c>
    </row>
    <row r="361" s="309" customFormat="1" ht="36" hidden="1" customHeight="1" spans="1:76">
      <c r="A361" s="1626">
        <v>45477</v>
      </c>
      <c r="B361" s="1557" t="s">
        <v>800</v>
      </c>
      <c r="C361" s="1576" t="s">
        <v>237</v>
      </c>
      <c r="D361" s="1656" t="s">
        <v>1753</v>
      </c>
      <c r="E361" s="1640" t="s">
        <v>1754</v>
      </c>
      <c r="F361" s="1624" t="s">
        <v>1755</v>
      </c>
      <c r="G361" s="1487" t="s">
        <v>309</v>
      </c>
      <c r="H361" s="1488" t="s">
        <v>310</v>
      </c>
      <c r="I361" s="1506">
        <v>96</v>
      </c>
      <c r="J361" s="1487">
        <v>0</v>
      </c>
      <c r="K361" s="1487">
        <v>12</v>
      </c>
      <c r="L361" s="1489">
        <f t="shared" si="202"/>
        <v>8</v>
      </c>
      <c r="M361" s="1490">
        <v>45516</v>
      </c>
      <c r="N361" s="1542">
        <v>45514</v>
      </c>
      <c r="O361" s="1325"/>
      <c r="P361" s="1325" t="s">
        <v>803</v>
      </c>
      <c r="Q361" s="1325" t="s">
        <v>1748</v>
      </c>
      <c r="R361" s="1325">
        <v>45477</v>
      </c>
      <c r="S361" s="1325" t="s">
        <v>136</v>
      </c>
      <c r="T361" s="1492" t="s">
        <v>1749</v>
      </c>
      <c r="U361" s="1493" t="s">
        <v>1750</v>
      </c>
      <c r="V361" s="1494" t="s">
        <v>455</v>
      </c>
      <c r="W361" s="1495">
        <v>2.4352</v>
      </c>
      <c r="X361" s="1496">
        <f t="shared" si="227"/>
        <v>233.7792</v>
      </c>
      <c r="Y361" s="1489" t="s">
        <v>1751</v>
      </c>
      <c r="Z361" s="1532" t="s">
        <v>789</v>
      </c>
      <c r="AA361" s="1487" t="s">
        <v>108</v>
      </c>
      <c r="AB361" s="1629" t="s">
        <v>44</v>
      </c>
      <c r="AC361" s="1493">
        <v>96</v>
      </c>
      <c r="AD361" s="1498">
        <f t="shared" si="221"/>
        <v>0</v>
      </c>
      <c r="AE361" s="1498" t="s">
        <v>157</v>
      </c>
      <c r="AF361" s="1498"/>
      <c r="AG361" s="1498"/>
      <c r="AH361" s="1498">
        <f t="shared" si="228"/>
        <v>192</v>
      </c>
      <c r="AI361" s="1498"/>
      <c r="AJ361" s="1499"/>
      <c r="AK361" s="1489">
        <f t="shared" si="229"/>
        <v>192</v>
      </c>
      <c r="AL361" s="1489"/>
      <c r="AM361" s="1489"/>
      <c r="AN361" s="1489"/>
      <c r="AO361" s="1489"/>
      <c r="AP361" s="1500"/>
      <c r="AQ361" s="1501"/>
      <c r="AR361" s="1500"/>
      <c r="AS361" s="1502">
        <f t="shared" si="230"/>
        <v>192</v>
      </c>
      <c r="AT361" s="1502"/>
      <c r="AU361" s="1502"/>
      <c r="AV361" s="1502"/>
      <c r="AW361" s="1502"/>
      <c r="AX361" s="1502"/>
      <c r="AY361" s="1502"/>
      <c r="AZ361" s="1502"/>
      <c r="BA361" s="1503"/>
      <c r="BB361" s="1503"/>
      <c r="BC361" s="1503"/>
      <c r="BD361" s="1503"/>
      <c r="BE361" s="1503"/>
      <c r="BF361" s="1503"/>
      <c r="BG361" s="1503"/>
      <c r="BH361" s="1503"/>
      <c r="BI361" s="1503"/>
      <c r="BJ361" s="1503"/>
      <c r="BK361" s="1503"/>
      <c r="BL361" s="1503"/>
      <c r="BM361" s="1503"/>
      <c r="BN361" s="1503"/>
      <c r="BO361" s="1503"/>
      <c r="BP361" s="1503"/>
      <c r="BQ361" s="1503"/>
      <c r="BR361" s="1503">
        <f t="shared" si="231"/>
        <v>96</v>
      </c>
      <c r="BS361" s="1503">
        <f t="shared" si="232"/>
        <v>96</v>
      </c>
      <c r="BT361" s="1503">
        <f t="shared" si="233"/>
        <v>96</v>
      </c>
      <c r="BU361" s="1597"/>
      <c r="BV361" s="309" t="s">
        <v>1752</v>
      </c>
      <c r="BW361" s="309">
        <v>13908</v>
      </c>
      <c r="BX361" s="309">
        <f>BX360-I361</f>
        <v>13752</v>
      </c>
    </row>
    <row r="362" s="309" customFormat="1" ht="36" hidden="1" customHeight="1" spans="1:76">
      <c r="A362" s="1626">
        <v>45481</v>
      </c>
      <c r="B362" s="1557" t="s">
        <v>280</v>
      </c>
      <c r="C362" s="1558" t="s">
        <v>224</v>
      </c>
      <c r="D362" s="1656">
        <v>4500139240</v>
      </c>
      <c r="E362" s="1539" t="s">
        <v>1756</v>
      </c>
      <c r="F362" s="1484" t="s">
        <v>1757</v>
      </c>
      <c r="G362" s="1487" t="s">
        <v>89</v>
      </c>
      <c r="H362" s="1488" t="s">
        <v>79</v>
      </c>
      <c r="I362" s="1506">
        <v>624</v>
      </c>
      <c r="J362" s="1487">
        <v>0</v>
      </c>
      <c r="K362" s="1487">
        <v>24</v>
      </c>
      <c r="L362" s="1489">
        <f t="shared" si="202"/>
        <v>26</v>
      </c>
      <c r="M362" s="1490">
        <v>45523</v>
      </c>
      <c r="N362" s="1542">
        <v>45513</v>
      </c>
      <c r="O362" s="1325"/>
      <c r="P362" s="1325" t="s">
        <v>803</v>
      </c>
      <c r="Q362" s="1325" t="s">
        <v>1593</v>
      </c>
      <c r="R362" s="1325" t="s">
        <v>783</v>
      </c>
      <c r="S362" s="1325" t="s">
        <v>136</v>
      </c>
      <c r="T362" s="1705" t="s">
        <v>1744</v>
      </c>
      <c r="U362" s="1493" t="s">
        <v>1758</v>
      </c>
      <c r="V362" s="1494" t="s">
        <v>271</v>
      </c>
      <c r="W362" s="1495">
        <v>0.8484</v>
      </c>
      <c r="X362" s="1496">
        <f t="shared" si="227"/>
        <v>529.4016</v>
      </c>
      <c r="Y362" s="1489" t="s">
        <v>1759</v>
      </c>
      <c r="Z362" s="1532" t="s">
        <v>786</v>
      </c>
      <c r="AA362" s="1487" t="s">
        <v>108</v>
      </c>
      <c r="AB362" s="1629" t="s">
        <v>44</v>
      </c>
      <c r="AC362" s="1493">
        <v>624</v>
      </c>
      <c r="AD362" s="1498">
        <f t="shared" si="221"/>
        <v>0</v>
      </c>
      <c r="AE362" s="1498" t="s">
        <v>157</v>
      </c>
      <c r="AF362" s="1498"/>
      <c r="AG362" s="1498"/>
      <c r="AH362" s="1498">
        <f t="shared" si="234"/>
        <v>624</v>
      </c>
      <c r="AI362" s="1498"/>
      <c r="AJ362" s="1499"/>
      <c r="AK362" s="1489">
        <f t="shared" si="235"/>
        <v>624</v>
      </c>
      <c r="AL362" s="1489"/>
      <c r="AM362" s="1489"/>
      <c r="AN362" s="1489"/>
      <c r="AO362" s="1502"/>
      <c r="AP362" s="1500"/>
      <c r="AQ362" s="1501"/>
      <c r="AR362" s="1500"/>
      <c r="AS362" s="1502">
        <f t="shared" si="236"/>
        <v>624</v>
      </c>
      <c r="AT362" s="1502"/>
      <c r="AU362" s="1502"/>
      <c r="AV362" s="1502"/>
      <c r="AW362" s="1502"/>
      <c r="AX362" s="1502"/>
      <c r="AY362" s="1502"/>
      <c r="AZ362" s="1502"/>
      <c r="BA362" s="1503"/>
      <c r="BB362" s="1503"/>
      <c r="BC362" s="1503"/>
      <c r="BD362" s="1503"/>
      <c r="BE362" s="1503"/>
      <c r="BF362" s="1503"/>
      <c r="BG362" s="1503"/>
      <c r="BH362" s="1503"/>
      <c r="BI362" s="1503"/>
      <c r="BJ362" s="1503"/>
      <c r="BK362" s="1503"/>
      <c r="BL362" s="1503"/>
      <c r="BM362" s="1503"/>
      <c r="BN362" s="1503"/>
      <c r="BO362" s="1503"/>
      <c r="BP362" s="1503"/>
      <c r="BQ362" s="1503"/>
      <c r="BR362" s="1503"/>
      <c r="BS362" s="1503"/>
      <c r="BT362" s="1503"/>
      <c r="BU362" s="1597"/>
    </row>
    <row r="363" s="309" customFormat="1" ht="36" hidden="1" customHeight="1" spans="1:76">
      <c r="A363" s="1626">
        <v>45481</v>
      </c>
      <c r="B363" s="1557" t="s">
        <v>280</v>
      </c>
      <c r="C363" s="1558" t="s">
        <v>224</v>
      </c>
      <c r="D363" s="1656">
        <v>4500139240</v>
      </c>
      <c r="E363" s="1539" t="s">
        <v>1756</v>
      </c>
      <c r="F363" s="1484" t="s">
        <v>1760</v>
      </c>
      <c r="G363" s="1487" t="s">
        <v>309</v>
      </c>
      <c r="H363" s="1488" t="s">
        <v>310</v>
      </c>
      <c r="I363" s="1506">
        <v>1080</v>
      </c>
      <c r="J363" s="1487">
        <v>0</v>
      </c>
      <c r="K363" s="1487">
        <v>12</v>
      </c>
      <c r="L363" s="1489">
        <f t="shared" si="202"/>
        <v>90</v>
      </c>
      <c r="M363" s="1490">
        <v>45523</v>
      </c>
      <c r="N363" s="1542">
        <v>45513</v>
      </c>
      <c r="O363" s="1325"/>
      <c r="P363" s="1325" t="s">
        <v>106</v>
      </c>
      <c r="Q363" s="1325" t="s">
        <v>1593</v>
      </c>
      <c r="R363" s="1325" t="s">
        <v>783</v>
      </c>
      <c r="S363" s="1325" t="s">
        <v>136</v>
      </c>
      <c r="T363" s="1705" t="s">
        <v>1744</v>
      </c>
      <c r="U363" s="1493" t="s">
        <v>1761</v>
      </c>
      <c r="V363" s="1494" t="s">
        <v>271</v>
      </c>
      <c r="W363" s="1495">
        <v>2.4352</v>
      </c>
      <c r="X363" s="1496">
        <f t="shared" si="227"/>
        <v>2630.016</v>
      </c>
      <c r="Y363" s="1489" t="s">
        <v>1759</v>
      </c>
      <c r="Z363" s="1532" t="s">
        <v>789</v>
      </c>
      <c r="AA363" s="1487" t="s">
        <v>108</v>
      </c>
      <c r="AB363" s="1629" t="s">
        <v>44</v>
      </c>
      <c r="AC363" s="1493">
        <v>1080</v>
      </c>
      <c r="AD363" s="1498">
        <f t="shared" si="221"/>
        <v>0</v>
      </c>
      <c r="AE363" s="1498" t="s">
        <v>157</v>
      </c>
      <c r="AF363" s="1498"/>
      <c r="AG363" s="1498"/>
      <c r="AH363" s="1498">
        <f>I363*2</f>
        <v>2160</v>
      </c>
      <c r="AI363" s="1498"/>
      <c r="AJ363" s="1499"/>
      <c r="AK363" s="1489">
        <f>AH363</f>
        <v>2160</v>
      </c>
      <c r="AL363" s="1489"/>
      <c r="AM363" s="1489"/>
      <c r="AN363" s="1489"/>
      <c r="AO363" s="1502"/>
      <c r="AP363" s="1500"/>
      <c r="AQ363" s="1501"/>
      <c r="AR363" s="1500"/>
      <c r="AS363" s="1502">
        <f>I363*2</f>
        <v>2160</v>
      </c>
      <c r="AT363" s="1502"/>
      <c r="AU363" s="1502"/>
      <c r="AV363" s="1502"/>
      <c r="AW363" s="1502"/>
      <c r="AX363" s="1502"/>
      <c r="AY363" s="1502"/>
      <c r="AZ363" s="1502"/>
      <c r="BA363" s="1503"/>
      <c r="BB363" s="1503"/>
      <c r="BC363" s="1503"/>
      <c r="BD363" s="1503"/>
      <c r="BE363" s="1503"/>
      <c r="BF363" s="1503"/>
      <c r="BG363" s="1503"/>
      <c r="BH363" s="1503"/>
      <c r="BI363" s="1503"/>
      <c r="BJ363" s="1503"/>
      <c r="BK363" s="1503"/>
      <c r="BL363" s="1503"/>
      <c r="BM363" s="1503"/>
      <c r="BN363" s="1503"/>
      <c r="BO363" s="1503"/>
      <c r="BP363" s="1503"/>
      <c r="BQ363" s="1503"/>
      <c r="BR363" s="1503">
        <f>I363</f>
        <v>1080</v>
      </c>
      <c r="BS363" s="1503">
        <f>I363</f>
        <v>1080</v>
      </c>
      <c r="BT363" s="1503">
        <f>I363</f>
        <v>1080</v>
      </c>
      <c r="BU363" s="1597"/>
      <c r="BV363" s="309" t="s">
        <v>1712</v>
      </c>
      <c r="BW363" s="309">
        <v>3612</v>
      </c>
      <c r="BX363" s="309">
        <f>BW363-I363</f>
        <v>2532</v>
      </c>
    </row>
    <row r="364" s="309" customFormat="1" ht="36" hidden="1" customHeight="1" spans="1:76">
      <c r="A364" s="1666">
        <v>45476</v>
      </c>
      <c r="B364" s="1667" t="s">
        <v>1762</v>
      </c>
      <c r="C364" s="1668" t="s">
        <v>902</v>
      </c>
      <c r="D364" s="1718">
        <v>4500139217</v>
      </c>
      <c r="E364" s="1623" t="s">
        <v>1763</v>
      </c>
      <c r="F364" s="1637" t="s">
        <v>1764</v>
      </c>
      <c r="G364" s="1487" t="s">
        <v>78</v>
      </c>
      <c r="H364" s="1488" t="s">
        <v>111</v>
      </c>
      <c r="I364" s="1506">
        <v>600</v>
      </c>
      <c r="J364" s="1487">
        <v>0</v>
      </c>
      <c r="K364" s="1487">
        <v>50</v>
      </c>
      <c r="L364" s="1489">
        <f t="shared" si="202"/>
        <v>12</v>
      </c>
      <c r="M364" s="1490">
        <v>45512</v>
      </c>
      <c r="N364" s="1542">
        <v>45513</v>
      </c>
      <c r="O364" s="1325" t="s">
        <v>1765</v>
      </c>
      <c r="P364" s="1325" t="s">
        <v>106</v>
      </c>
      <c r="Q364" s="1681" t="s">
        <v>1766</v>
      </c>
      <c r="R364" s="1325">
        <v>45484</v>
      </c>
      <c r="S364" s="1325" t="s">
        <v>82</v>
      </c>
      <c r="T364" s="1492" t="s">
        <v>1767</v>
      </c>
      <c r="U364" s="1540" t="s">
        <v>1768</v>
      </c>
      <c r="V364" s="1494" t="s">
        <v>908</v>
      </c>
      <c r="W364" s="1495">
        <v>0.9193</v>
      </c>
      <c r="X364" s="1496">
        <f t="shared" si="227"/>
        <v>551.58</v>
      </c>
      <c r="Y364" s="1489" t="s">
        <v>1769</v>
      </c>
      <c r="Z364" s="1532" t="s">
        <v>156</v>
      </c>
      <c r="AA364" s="1487" t="s">
        <v>108</v>
      </c>
      <c r="AB364" s="1629" t="s">
        <v>44</v>
      </c>
      <c r="AC364" s="1493">
        <v>600</v>
      </c>
      <c r="AD364" s="1498">
        <f t="shared" si="221"/>
        <v>0</v>
      </c>
      <c r="AE364" s="1606" t="s">
        <v>141</v>
      </c>
      <c r="AF364" s="1498"/>
      <c r="AG364" s="1498"/>
      <c r="AH364" s="1498">
        <f t="shared" si="234"/>
        <v>600</v>
      </c>
      <c r="AI364" s="1498"/>
      <c r="AJ364" s="1499"/>
      <c r="AK364" s="1489">
        <f t="shared" si="235"/>
        <v>600</v>
      </c>
      <c r="AL364" s="1489"/>
      <c r="AM364" s="1489"/>
      <c r="AN364" s="1489"/>
      <c r="AO364" s="1489"/>
      <c r="AP364" s="1500"/>
      <c r="AQ364" s="1500"/>
      <c r="AR364" s="1500"/>
      <c r="AS364" s="1502">
        <f t="shared" si="236"/>
        <v>600</v>
      </c>
      <c r="AT364" s="1502"/>
      <c r="AU364" s="1502"/>
      <c r="AV364" s="1502"/>
      <c r="AW364" s="1502"/>
      <c r="AX364" s="1502"/>
      <c r="AY364" s="1502"/>
      <c r="AZ364" s="1502"/>
      <c r="BA364" s="1503"/>
      <c r="BB364" s="1503"/>
      <c r="BC364" s="1503"/>
      <c r="BD364" s="1503"/>
      <c r="BE364" s="1503"/>
      <c r="BF364" s="1503"/>
      <c r="BG364" s="1503"/>
      <c r="BH364" s="1503">
        <f>I364/25</f>
        <v>24</v>
      </c>
      <c r="BI364" s="1503"/>
      <c r="BJ364" s="1503"/>
      <c r="BK364" s="1503"/>
      <c r="BL364" s="1503"/>
      <c r="BM364" s="1503"/>
      <c r="BN364" s="1503"/>
      <c r="BO364" s="1503"/>
      <c r="BP364" s="1503"/>
      <c r="BQ364" s="1503"/>
      <c r="BR364" s="1503"/>
      <c r="BS364" s="1503"/>
      <c r="BT364" s="1503"/>
    </row>
    <row r="365" s="1422" customFormat="1" ht="36" hidden="1" customHeight="1" spans="1:76">
      <c r="A365" s="1719">
        <v>45456</v>
      </c>
      <c r="B365" s="1676" t="s">
        <v>1762</v>
      </c>
      <c r="C365" s="1696" t="s">
        <v>902</v>
      </c>
      <c r="D365" s="1720">
        <v>4500137056</v>
      </c>
      <c r="E365" s="1721">
        <v>61856944</v>
      </c>
      <c r="F365" s="1656" t="s">
        <v>1770</v>
      </c>
      <c r="G365" s="1658" t="s">
        <v>78</v>
      </c>
      <c r="H365" s="1659" t="s">
        <v>111</v>
      </c>
      <c r="I365" s="1660">
        <v>2200</v>
      </c>
      <c r="J365" s="1658">
        <v>0</v>
      </c>
      <c r="K365" s="1658">
        <v>50</v>
      </c>
      <c r="L365" s="1679">
        <f t="shared" si="202"/>
        <v>44</v>
      </c>
      <c r="M365" s="1542">
        <v>45512</v>
      </c>
      <c r="N365" s="1542">
        <v>45513</v>
      </c>
      <c r="O365" s="1681" t="s">
        <v>1765</v>
      </c>
      <c r="P365" s="1325" t="s">
        <v>106</v>
      </c>
      <c r="Q365" s="1681" t="s">
        <v>1766</v>
      </c>
      <c r="R365" s="1681">
        <v>45478</v>
      </c>
      <c r="S365" s="1681" t="s">
        <v>82</v>
      </c>
      <c r="T365" s="1682" t="s">
        <v>1771</v>
      </c>
      <c r="U365" s="1552" t="s">
        <v>1772</v>
      </c>
      <c r="V365" s="1722" t="s">
        <v>908</v>
      </c>
      <c r="W365" s="1684">
        <v>0.9376</v>
      </c>
      <c r="X365" s="1685">
        <f t="shared" si="227"/>
        <v>2062.72</v>
      </c>
      <c r="Y365" s="1679" t="s">
        <v>1773</v>
      </c>
      <c r="Z365" s="1686" t="s">
        <v>156</v>
      </c>
      <c r="AA365" s="1658" t="s">
        <v>108</v>
      </c>
      <c r="AB365" s="1629" t="s">
        <v>44</v>
      </c>
      <c r="AC365" s="1493">
        <v>2200</v>
      </c>
      <c r="AD365" s="1498">
        <f t="shared" si="221"/>
        <v>0</v>
      </c>
      <c r="AE365" s="1422" t="s">
        <v>141</v>
      </c>
      <c r="AF365" s="1606"/>
      <c r="AG365" s="1606"/>
      <c r="AH365" s="1498">
        <f t="shared" si="234"/>
        <v>2200</v>
      </c>
      <c r="AI365" s="1606"/>
      <c r="AJ365" s="1687"/>
      <c r="AK365" s="1679">
        <f t="shared" si="235"/>
        <v>2200</v>
      </c>
      <c r="AL365" s="1679"/>
      <c r="AM365" s="1679"/>
      <c r="AN365" s="1679"/>
      <c r="AO365" s="1679"/>
      <c r="AP365" s="1688"/>
      <c r="AQ365" s="1723"/>
      <c r="AR365" s="1688"/>
      <c r="AS365" s="1689">
        <f t="shared" si="236"/>
        <v>2200</v>
      </c>
      <c r="AT365" s="1689"/>
      <c r="AU365" s="1689"/>
      <c r="AV365" s="1689"/>
      <c r="AW365" s="1689"/>
      <c r="AX365" s="1689"/>
      <c r="AY365" s="1689"/>
      <c r="AZ365" s="1689"/>
      <c r="BA365" s="1690"/>
      <c r="BB365" s="1690"/>
      <c r="BC365" s="1690"/>
      <c r="BD365" s="1690"/>
      <c r="BE365" s="1690"/>
      <c r="BF365" s="1690"/>
      <c r="BG365" s="1690"/>
      <c r="BH365" s="1690">
        <f>I365/25</f>
        <v>88</v>
      </c>
      <c r="BI365" s="1690"/>
      <c r="BJ365" s="1690"/>
      <c r="BK365" s="1690"/>
      <c r="BL365" s="1690"/>
      <c r="BM365" s="1690"/>
      <c r="BN365" s="1690"/>
      <c r="BO365" s="1690"/>
      <c r="BP365" s="1690"/>
      <c r="BQ365" s="1690"/>
      <c r="BR365" s="1690"/>
      <c r="BS365" s="1690"/>
      <c r="BT365" s="1690"/>
      <c r="BU365" s="1724"/>
    </row>
    <row r="366" s="309" customFormat="1" ht="36" hidden="1" customHeight="1" spans="1:76">
      <c r="A366" s="1725">
        <v>45477</v>
      </c>
      <c r="B366" s="1726" t="s">
        <v>273</v>
      </c>
      <c r="C366" s="1671" t="s">
        <v>182</v>
      </c>
      <c r="D366" s="1727">
        <v>4500139313</v>
      </c>
      <c r="E366" s="1728" t="s">
        <v>1774</v>
      </c>
      <c r="F366" s="1729" t="s">
        <v>1775</v>
      </c>
      <c r="G366" s="1487" t="s">
        <v>309</v>
      </c>
      <c r="H366" s="1488" t="s">
        <v>310</v>
      </c>
      <c r="I366" s="1506">
        <v>756</v>
      </c>
      <c r="J366" s="1487">
        <v>0</v>
      </c>
      <c r="K366" s="1487">
        <v>12</v>
      </c>
      <c r="L366" s="1489">
        <f t="shared" si="202"/>
        <v>63</v>
      </c>
      <c r="M366" s="1490">
        <v>45527</v>
      </c>
      <c r="N366" s="1542">
        <v>45513</v>
      </c>
      <c r="O366" s="1325"/>
      <c r="P366" s="1325" t="s">
        <v>106</v>
      </c>
      <c r="Q366" s="1325" t="s">
        <v>1776</v>
      </c>
      <c r="R366" s="1325" t="s">
        <v>783</v>
      </c>
      <c r="S366" s="1325" t="s">
        <v>136</v>
      </c>
      <c r="T366" s="1564" t="s">
        <v>1777</v>
      </c>
      <c r="U366" s="1493" t="s">
        <v>1778</v>
      </c>
      <c r="V366" s="1670" t="s">
        <v>271</v>
      </c>
      <c r="W366" s="1495">
        <v>2.4352</v>
      </c>
      <c r="X366" s="1496">
        <f t="shared" si="227"/>
        <v>1841.0112</v>
      </c>
      <c r="Y366" s="1537" t="s">
        <v>1779</v>
      </c>
      <c r="Z366" s="1532" t="s">
        <v>789</v>
      </c>
      <c r="AA366" s="1487" t="s">
        <v>108</v>
      </c>
      <c r="AB366" s="1629" t="s">
        <v>44</v>
      </c>
      <c r="AC366" s="1493">
        <v>756</v>
      </c>
      <c r="AD366" s="1498">
        <f t="shared" si="221"/>
        <v>0</v>
      </c>
      <c r="AE366" s="1498" t="s">
        <v>157</v>
      </c>
      <c r="AF366" s="1498"/>
      <c r="AG366" s="1498"/>
      <c r="AH366" s="1498">
        <f>I366*2</f>
        <v>1512</v>
      </c>
      <c r="AI366" s="1498"/>
      <c r="AJ366" s="1499"/>
      <c r="AK366" s="1489">
        <f>AH366</f>
        <v>1512</v>
      </c>
      <c r="AL366" s="1489"/>
      <c r="AM366" s="1489"/>
      <c r="AN366" s="1489"/>
      <c r="AO366" s="1489"/>
      <c r="AP366" s="1500"/>
      <c r="AQ366" s="1500"/>
      <c r="AR366" s="1500"/>
      <c r="AS366" s="1502">
        <f>I366*2</f>
        <v>1512</v>
      </c>
      <c r="AT366" s="1502"/>
      <c r="AU366" s="1502"/>
      <c r="AV366" s="1502"/>
      <c r="AW366" s="1502"/>
      <c r="AX366" s="1502"/>
      <c r="AY366" s="1502"/>
      <c r="AZ366" s="1502"/>
      <c r="BA366" s="1503"/>
      <c r="BB366" s="1503"/>
      <c r="BC366" s="1503"/>
      <c r="BD366" s="1503"/>
      <c r="BE366" s="1503"/>
      <c r="BF366" s="1503"/>
      <c r="BG366" s="1503"/>
      <c r="BH366" s="1503"/>
      <c r="BI366" s="1503"/>
      <c r="BJ366" s="1503"/>
      <c r="BK366" s="1503"/>
      <c r="BL366" s="1503"/>
      <c r="BM366" s="1503"/>
      <c r="BN366" s="1503"/>
      <c r="BO366" s="1503"/>
      <c r="BP366" s="1503"/>
      <c r="BQ366" s="1503"/>
      <c r="BR366" s="1503">
        <f>I366</f>
        <v>756</v>
      </c>
      <c r="BS366" s="1503">
        <f>I366</f>
        <v>756</v>
      </c>
      <c r="BT366" s="1503">
        <f>I366</f>
        <v>756</v>
      </c>
      <c r="BV366" s="309" t="s">
        <v>1712</v>
      </c>
      <c r="BW366" s="309">
        <v>3612</v>
      </c>
      <c r="BX366" s="309">
        <f>BX363-I366</f>
        <v>1776</v>
      </c>
    </row>
    <row r="367" s="309" customFormat="1" ht="36" hidden="1" customHeight="1" spans="1:76">
      <c r="A367" s="1725">
        <v>45481</v>
      </c>
      <c r="B367" s="1726" t="s">
        <v>264</v>
      </c>
      <c r="C367" s="1671" t="s">
        <v>149</v>
      </c>
      <c r="D367" s="1727">
        <v>4500139573</v>
      </c>
      <c r="E367" s="1728" t="s">
        <v>1780</v>
      </c>
      <c r="F367" s="1729" t="s">
        <v>1781</v>
      </c>
      <c r="G367" s="1487" t="s">
        <v>89</v>
      </c>
      <c r="H367" s="1488" t="s">
        <v>79</v>
      </c>
      <c r="I367" s="1506">
        <v>600</v>
      </c>
      <c r="J367" s="1487">
        <v>0</v>
      </c>
      <c r="K367" s="1487">
        <v>24</v>
      </c>
      <c r="L367" s="1489">
        <f t="shared" si="202"/>
        <v>25</v>
      </c>
      <c r="M367" s="1490">
        <v>45527</v>
      </c>
      <c r="N367" s="1542">
        <v>45513</v>
      </c>
      <c r="O367" s="1325"/>
      <c r="P367" s="1325" t="s">
        <v>803</v>
      </c>
      <c r="Q367" s="1325" t="s">
        <v>1782</v>
      </c>
      <c r="R367" s="1325" t="s">
        <v>783</v>
      </c>
      <c r="S367" s="1325" t="s">
        <v>136</v>
      </c>
      <c r="T367" s="1564" t="s">
        <v>1777</v>
      </c>
      <c r="U367" s="1493" t="s">
        <v>1783</v>
      </c>
      <c r="V367" s="1494" t="s">
        <v>271</v>
      </c>
      <c r="W367" s="1495">
        <v>0.8484</v>
      </c>
      <c r="X367" s="1496">
        <f t="shared" si="227"/>
        <v>509.04</v>
      </c>
      <c r="Y367" s="1537" t="s">
        <v>1784</v>
      </c>
      <c r="Z367" s="1532" t="s">
        <v>786</v>
      </c>
      <c r="AA367" s="1487" t="s">
        <v>108</v>
      </c>
      <c r="AB367" s="1629" t="s">
        <v>44</v>
      </c>
      <c r="AC367" s="1493">
        <v>600</v>
      </c>
      <c r="AD367" s="1498">
        <f t="shared" si="221"/>
        <v>0</v>
      </c>
      <c r="AE367" s="1498" t="s">
        <v>157</v>
      </c>
      <c r="AF367" s="1498"/>
      <c r="AG367" s="1498"/>
      <c r="AH367" s="1498">
        <f t="shared" ref="AH367:AH373" si="237">I367</f>
        <v>600</v>
      </c>
      <c r="AI367" s="1498"/>
      <c r="AJ367" s="1499"/>
      <c r="AK367" s="1502">
        <f>I367</f>
        <v>600</v>
      </c>
      <c r="AL367" s="1502"/>
      <c r="AM367" s="1502"/>
      <c r="AN367" s="1502"/>
      <c r="AO367" s="1489"/>
      <c r="AP367" s="1500"/>
      <c r="AQ367" s="1500"/>
      <c r="AR367" s="1500"/>
      <c r="AS367" s="1502">
        <f t="shared" ref="AS367:AS373" si="238">I367</f>
        <v>600</v>
      </c>
      <c r="AT367" s="1502"/>
      <c r="AU367" s="1502"/>
      <c r="AV367" s="1502"/>
      <c r="AW367" s="1502"/>
      <c r="AX367" s="1502"/>
      <c r="AY367" s="1502"/>
      <c r="AZ367" s="1502"/>
      <c r="BA367" s="1503"/>
      <c r="BB367" s="1503"/>
      <c r="BC367" s="1503"/>
      <c r="BD367" s="1503"/>
      <c r="BE367" s="1503"/>
      <c r="BF367" s="1503"/>
      <c r="BG367" s="1503"/>
      <c r="BH367" s="1503"/>
      <c r="BI367" s="1503"/>
      <c r="BJ367" s="1503"/>
      <c r="BK367" s="1503"/>
      <c r="BL367" s="1503"/>
      <c r="BM367" s="1503"/>
      <c r="BN367" s="1503"/>
      <c r="BO367" s="1503"/>
      <c r="BP367" s="1503"/>
      <c r="BQ367" s="1503"/>
      <c r="BR367" s="1503"/>
      <c r="BS367" s="1503"/>
      <c r="BT367" s="1503"/>
    </row>
    <row r="368" s="309" customFormat="1" ht="36" hidden="1" customHeight="1" spans="1:76">
      <c r="A368" s="1725">
        <v>45481</v>
      </c>
      <c r="B368" s="1726" t="s">
        <v>280</v>
      </c>
      <c r="C368" s="1671" t="s">
        <v>224</v>
      </c>
      <c r="D368" s="1727">
        <v>4500139373</v>
      </c>
      <c r="E368" s="1728" t="s">
        <v>1785</v>
      </c>
      <c r="F368" s="1729" t="s">
        <v>1786</v>
      </c>
      <c r="G368" s="1487" t="s">
        <v>89</v>
      </c>
      <c r="H368" s="1488" t="s">
        <v>79</v>
      </c>
      <c r="I368" s="1506">
        <v>504</v>
      </c>
      <c r="J368" s="1487">
        <v>0</v>
      </c>
      <c r="K368" s="1487">
        <v>24</v>
      </c>
      <c r="L368" s="1489">
        <f t="shared" si="202"/>
        <v>21</v>
      </c>
      <c r="M368" s="1490">
        <v>45527</v>
      </c>
      <c r="N368" s="1542">
        <v>45513</v>
      </c>
      <c r="O368" s="1325"/>
      <c r="P368" s="1325" t="s">
        <v>803</v>
      </c>
      <c r="Q368" s="1325" t="s">
        <v>1787</v>
      </c>
      <c r="R368" s="1325" t="s">
        <v>783</v>
      </c>
      <c r="S368" s="1325" t="s">
        <v>136</v>
      </c>
      <c r="T368" s="1564" t="s">
        <v>1777</v>
      </c>
      <c r="U368" s="1493" t="s">
        <v>1788</v>
      </c>
      <c r="V368" s="1494" t="s">
        <v>271</v>
      </c>
      <c r="W368" s="1495">
        <v>0.8484</v>
      </c>
      <c r="X368" s="1496">
        <f t="shared" si="227"/>
        <v>427.5936</v>
      </c>
      <c r="Y368" s="1537" t="s">
        <v>1789</v>
      </c>
      <c r="Z368" s="1532" t="s">
        <v>786</v>
      </c>
      <c r="AA368" s="1487" t="s">
        <v>108</v>
      </c>
      <c r="AB368" s="1629" t="s">
        <v>44</v>
      </c>
      <c r="AC368" s="1493">
        <v>504</v>
      </c>
      <c r="AD368" s="1498">
        <f t="shared" si="221"/>
        <v>0</v>
      </c>
      <c r="AE368" s="1498" t="s">
        <v>157</v>
      </c>
      <c r="AF368" s="1498"/>
      <c r="AG368" s="1498"/>
      <c r="AH368" s="1498">
        <f t="shared" si="237"/>
        <v>504</v>
      </c>
      <c r="AI368" s="1498"/>
      <c r="AJ368" s="1499"/>
      <c r="AK368" s="1502">
        <f>I368</f>
        <v>504</v>
      </c>
      <c r="AL368" s="1502"/>
      <c r="AM368" s="1502"/>
      <c r="AN368" s="1502"/>
      <c r="AO368" s="1489"/>
      <c r="AP368" s="1500"/>
      <c r="AQ368" s="1500"/>
      <c r="AR368" s="1500"/>
      <c r="AS368" s="1502">
        <f t="shared" si="238"/>
        <v>504</v>
      </c>
      <c r="AT368" s="1502"/>
      <c r="AU368" s="1502"/>
      <c r="AV368" s="1502"/>
      <c r="AW368" s="1502"/>
      <c r="AX368" s="1502"/>
      <c r="AY368" s="1502"/>
      <c r="AZ368" s="1502"/>
      <c r="BA368" s="1503"/>
      <c r="BB368" s="1503"/>
      <c r="BC368" s="1503"/>
      <c r="BD368" s="1503"/>
      <c r="BE368" s="1503"/>
      <c r="BF368" s="1503"/>
      <c r="BG368" s="1503"/>
      <c r="BH368" s="1503"/>
      <c r="BI368" s="1503"/>
      <c r="BJ368" s="1503"/>
      <c r="BK368" s="1503"/>
      <c r="BL368" s="1503"/>
      <c r="BM368" s="1503"/>
      <c r="BN368" s="1503"/>
      <c r="BO368" s="1503"/>
      <c r="BP368" s="1503"/>
      <c r="BQ368" s="1503"/>
      <c r="BR368" s="1503"/>
      <c r="BS368" s="1503"/>
      <c r="BT368" s="1503"/>
    </row>
    <row r="369" s="309" customFormat="1" ht="36" hidden="1" customHeight="1" spans="1:76">
      <c r="A369" s="1725">
        <v>45481</v>
      </c>
      <c r="B369" s="1726" t="s">
        <v>280</v>
      </c>
      <c r="C369" s="1671" t="s">
        <v>224</v>
      </c>
      <c r="D369" s="1727">
        <v>4500139373</v>
      </c>
      <c r="E369" s="1728" t="s">
        <v>1785</v>
      </c>
      <c r="F369" s="1729" t="s">
        <v>1790</v>
      </c>
      <c r="G369" s="1487" t="s">
        <v>309</v>
      </c>
      <c r="H369" s="1488" t="s">
        <v>310</v>
      </c>
      <c r="I369" s="1506">
        <v>504</v>
      </c>
      <c r="J369" s="1487">
        <v>0</v>
      </c>
      <c r="K369" s="1487">
        <v>12</v>
      </c>
      <c r="L369" s="1489">
        <f t="shared" si="202"/>
        <v>42</v>
      </c>
      <c r="M369" s="1490">
        <v>45527</v>
      </c>
      <c r="N369" s="1542">
        <v>45513</v>
      </c>
      <c r="O369" s="1325"/>
      <c r="P369" s="1325" t="s">
        <v>106</v>
      </c>
      <c r="Q369" s="1325" t="s">
        <v>1787</v>
      </c>
      <c r="R369" s="1325" t="s">
        <v>783</v>
      </c>
      <c r="S369" s="1325" t="s">
        <v>136</v>
      </c>
      <c r="T369" s="1564" t="s">
        <v>1777</v>
      </c>
      <c r="U369" s="1493" t="s">
        <v>1791</v>
      </c>
      <c r="V369" s="1494" t="s">
        <v>271</v>
      </c>
      <c r="W369" s="1495">
        <v>2.4352</v>
      </c>
      <c r="X369" s="1496">
        <f t="shared" si="227"/>
        <v>1227.3408</v>
      </c>
      <c r="Y369" s="1537" t="s">
        <v>1789</v>
      </c>
      <c r="Z369" s="1532" t="s">
        <v>789</v>
      </c>
      <c r="AA369" s="1487" t="s">
        <v>108</v>
      </c>
      <c r="AB369" s="1629" t="s">
        <v>44</v>
      </c>
      <c r="AC369" s="1493">
        <v>504</v>
      </c>
      <c r="AD369" s="1498">
        <f t="shared" si="221"/>
        <v>0</v>
      </c>
      <c r="AE369" s="1498" t="s">
        <v>157</v>
      </c>
      <c r="AF369" s="1498"/>
      <c r="AG369" s="1498"/>
      <c r="AH369" s="1498">
        <f>I369*2</f>
        <v>1008</v>
      </c>
      <c r="AI369" s="1498"/>
      <c r="AJ369" s="1499"/>
      <c r="AK369" s="1489">
        <f>AH369</f>
        <v>1008</v>
      </c>
      <c r="AL369" s="1489"/>
      <c r="AM369" s="1489"/>
      <c r="AN369" s="1489"/>
      <c r="AO369" s="1489"/>
      <c r="AP369" s="1500"/>
      <c r="AQ369" s="1500"/>
      <c r="AR369" s="1500"/>
      <c r="AS369" s="1502">
        <f>I369*2</f>
        <v>1008</v>
      </c>
      <c r="AT369" s="1502"/>
      <c r="AU369" s="1502"/>
      <c r="AV369" s="1502"/>
      <c r="AW369" s="1502"/>
      <c r="AX369" s="1502"/>
      <c r="AY369" s="1502"/>
      <c r="AZ369" s="1502"/>
      <c r="BA369" s="1503"/>
      <c r="BB369" s="1503"/>
      <c r="BC369" s="1503"/>
      <c r="BD369" s="1503"/>
      <c r="BE369" s="1503"/>
      <c r="BF369" s="1503"/>
      <c r="BG369" s="1503"/>
      <c r="BH369" s="1503"/>
      <c r="BI369" s="1503"/>
      <c r="BJ369" s="1503"/>
      <c r="BK369" s="1503"/>
      <c r="BL369" s="1503"/>
      <c r="BM369" s="1503"/>
      <c r="BN369" s="1503"/>
      <c r="BO369" s="1503"/>
      <c r="BP369" s="1503"/>
      <c r="BQ369" s="1503"/>
      <c r="BR369" s="1503">
        <f>I369</f>
        <v>504</v>
      </c>
      <c r="BS369" s="1503">
        <f>I369</f>
        <v>504</v>
      </c>
      <c r="BT369" s="1503">
        <f>I369</f>
        <v>504</v>
      </c>
      <c r="BV369" s="309" t="s">
        <v>1712</v>
      </c>
      <c r="BW369" s="309">
        <v>3612</v>
      </c>
      <c r="BX369" s="309">
        <f>BX366-I369</f>
        <v>1272</v>
      </c>
    </row>
    <row r="370" s="309" customFormat="1" ht="36" customHeight="1" spans="1:76">
      <c r="A370" s="1647">
        <v>45432</v>
      </c>
      <c r="B370" s="1546" t="s">
        <v>1596</v>
      </c>
      <c r="C370" s="1546" t="s">
        <v>251</v>
      </c>
      <c r="D370" s="1648">
        <v>4500134010</v>
      </c>
      <c r="E370" s="1649">
        <v>38318970</v>
      </c>
      <c r="F370" s="1649" t="s">
        <v>1792</v>
      </c>
      <c r="G370" s="1487" t="s">
        <v>239</v>
      </c>
      <c r="H370" s="1488" t="s">
        <v>79</v>
      </c>
      <c r="I370" s="1506">
        <v>2425</v>
      </c>
      <c r="J370" s="1487">
        <v>0</v>
      </c>
      <c r="K370" s="1487">
        <v>25</v>
      </c>
      <c r="L370" s="1489">
        <f t="shared" si="202"/>
        <v>97</v>
      </c>
      <c r="M370" s="1490">
        <v>45513</v>
      </c>
      <c r="N370" s="1542">
        <v>45507</v>
      </c>
      <c r="O370" s="1325"/>
      <c r="P370" s="1325" t="s">
        <v>106</v>
      </c>
      <c r="Q370" s="1325" t="s">
        <v>1793</v>
      </c>
      <c r="R370" s="1325">
        <v>45441</v>
      </c>
      <c r="S370" s="1325" t="s">
        <v>136</v>
      </c>
      <c r="T370" s="1492" t="s">
        <v>1599</v>
      </c>
      <c r="U370" s="1540" t="s">
        <v>1609</v>
      </c>
      <c r="V370" s="1494" t="s">
        <v>1601</v>
      </c>
      <c r="W370" s="1495">
        <v>1.7</v>
      </c>
      <c r="X370" s="1496">
        <f t="shared" si="227"/>
        <v>4122.5</v>
      </c>
      <c r="Y370" s="1489" t="s">
        <v>1794</v>
      </c>
      <c r="Z370" s="1532" t="s">
        <v>1603</v>
      </c>
      <c r="AA370" s="1487" t="s">
        <v>108</v>
      </c>
      <c r="AB370" s="1629" t="s">
        <v>44</v>
      </c>
      <c r="AC370" s="1493">
        <v>2425</v>
      </c>
      <c r="AD370" s="1498">
        <f t="shared" si="221"/>
        <v>0</v>
      </c>
      <c r="AE370" s="1498" t="s">
        <v>157</v>
      </c>
      <c r="AF370" s="1498"/>
      <c r="AG370" s="1498"/>
      <c r="AH370" s="1498">
        <f t="shared" si="237"/>
        <v>2425</v>
      </c>
      <c r="AI370" s="1498"/>
      <c r="AJ370" s="1499"/>
      <c r="AK370" s="1502"/>
      <c r="AL370" s="1502"/>
      <c r="AM370" s="1502"/>
      <c r="AN370" s="1502"/>
      <c r="AO370" s="1502"/>
      <c r="AP370" s="1500"/>
      <c r="AQ370" s="1570">
        <f>I370</f>
        <v>2425</v>
      </c>
      <c r="AR370" s="1500"/>
      <c r="AS370" s="1502">
        <f t="shared" si="238"/>
        <v>2425</v>
      </c>
      <c r="AT370" s="1502"/>
      <c r="AU370" s="1502"/>
      <c r="AV370" s="1502"/>
      <c r="AW370" s="1502"/>
      <c r="AX370" s="1502"/>
      <c r="AY370" s="1502"/>
      <c r="AZ370" s="1502"/>
      <c r="BA370" s="1503"/>
      <c r="BB370" s="1503"/>
      <c r="BC370" s="1503"/>
      <c r="BD370" s="1503"/>
      <c r="BE370" s="1503"/>
      <c r="BF370" s="1503"/>
      <c r="BG370" s="1503"/>
      <c r="BH370" s="1503">
        <f>I370/25</f>
        <v>97</v>
      </c>
      <c r="BI370" s="1503"/>
      <c r="BJ370" s="1503"/>
      <c r="BK370" s="1503"/>
      <c r="BL370" s="1503"/>
      <c r="BM370" s="1503"/>
      <c r="BN370" s="1503"/>
      <c r="BO370" s="1503"/>
      <c r="BP370" s="1503"/>
      <c r="BQ370" s="1503"/>
      <c r="BR370" s="1503"/>
      <c r="BS370" s="1503"/>
      <c r="BT370" s="1503"/>
      <c r="BU370" s="1597"/>
    </row>
    <row r="371" s="309" customFormat="1" ht="36" hidden="1" customHeight="1" spans="1:76">
      <c r="A371" s="1647">
        <v>45468</v>
      </c>
      <c r="B371" s="1546" t="s">
        <v>299</v>
      </c>
      <c r="C371" s="1671" t="s">
        <v>251</v>
      </c>
      <c r="D371" s="1649">
        <v>4500138418</v>
      </c>
      <c r="E371" s="1649" t="s">
        <v>1795</v>
      </c>
      <c r="F371" s="1649" t="s">
        <v>1796</v>
      </c>
      <c r="G371" s="1487" t="s">
        <v>239</v>
      </c>
      <c r="H371" s="1488" t="s">
        <v>79</v>
      </c>
      <c r="I371" s="1506">
        <v>6000</v>
      </c>
      <c r="J371" s="1487">
        <v>0</v>
      </c>
      <c r="K371" s="1487">
        <v>25</v>
      </c>
      <c r="L371" s="1489">
        <f t="shared" si="202"/>
        <v>240</v>
      </c>
      <c r="M371" s="1490">
        <v>45513</v>
      </c>
      <c r="N371" s="1542">
        <v>45507</v>
      </c>
      <c r="O371" s="1325"/>
      <c r="P371" s="1325" t="s">
        <v>106</v>
      </c>
      <c r="Q371" s="1325" t="s">
        <v>1797</v>
      </c>
      <c r="R371" s="1325">
        <v>45476</v>
      </c>
      <c r="S371" s="1325" t="s">
        <v>136</v>
      </c>
      <c r="T371" s="1564" t="s">
        <v>1798</v>
      </c>
      <c r="U371" s="1493" t="s">
        <v>1799</v>
      </c>
      <c r="V371" s="1494" t="s">
        <v>305</v>
      </c>
      <c r="W371" s="1495">
        <v>0.9082</v>
      </c>
      <c r="X371" s="1496">
        <f t="shared" si="227"/>
        <v>5449.2</v>
      </c>
      <c r="Y371" s="1489" t="s">
        <v>1800</v>
      </c>
      <c r="Z371" s="1532" t="s">
        <v>239</v>
      </c>
      <c r="AA371" s="1487" t="s">
        <v>108</v>
      </c>
      <c r="AB371" s="1629" t="s">
        <v>44</v>
      </c>
      <c r="AC371" s="1493">
        <v>6000</v>
      </c>
      <c r="AD371" s="1498">
        <f t="shared" si="221"/>
        <v>0</v>
      </c>
      <c r="AE371" s="1498" t="s">
        <v>141</v>
      </c>
      <c r="AF371" s="1498"/>
      <c r="AG371" s="1498"/>
      <c r="AH371" s="1498">
        <f t="shared" si="237"/>
        <v>6000</v>
      </c>
      <c r="AI371" s="1498"/>
      <c r="AJ371" s="1499">
        <f t="shared" ref="AJ371:AJ373" si="239">I371</f>
        <v>6000</v>
      </c>
      <c r="AK371" s="1502"/>
      <c r="AL371" s="1502"/>
      <c r="AM371" s="1502"/>
      <c r="AN371" s="1502"/>
      <c r="AO371" s="1502"/>
      <c r="AP371" s="1500"/>
      <c r="AQ371" s="1501"/>
      <c r="AR371" s="1500"/>
      <c r="AS371" s="1502">
        <f t="shared" si="238"/>
        <v>6000</v>
      </c>
      <c r="AT371" s="1502"/>
      <c r="AU371" s="1502"/>
      <c r="AV371" s="1502"/>
      <c r="AW371" s="1502"/>
      <c r="AX371" s="1502"/>
      <c r="AY371" s="1502"/>
      <c r="AZ371" s="1502"/>
      <c r="BA371" s="1503"/>
      <c r="BB371" s="1503"/>
      <c r="BC371" s="1503"/>
      <c r="BD371" s="1503"/>
      <c r="BE371" s="1503"/>
      <c r="BF371" s="1503">
        <f t="shared" ref="BF371:BF375" si="240">I371/25</f>
        <v>240</v>
      </c>
      <c r="BG371" s="1503"/>
      <c r="BH371" s="1503"/>
      <c r="BI371" s="1503"/>
      <c r="BJ371" s="1503"/>
      <c r="BK371" s="1503"/>
      <c r="BL371" s="1503"/>
      <c r="BM371" s="1503"/>
      <c r="BN371" s="1503"/>
      <c r="BO371" s="1503"/>
      <c r="BP371" s="1503"/>
      <c r="BQ371" s="1503"/>
      <c r="BR371" s="1503"/>
      <c r="BS371" s="1503"/>
      <c r="BT371" s="1503"/>
      <c r="BU371" s="1597"/>
    </row>
    <row r="372" s="309" customFormat="1" ht="36" hidden="1" customHeight="1" spans="1:76">
      <c r="A372" s="1647">
        <v>45468</v>
      </c>
      <c r="B372" s="1546" t="s">
        <v>299</v>
      </c>
      <c r="C372" s="1671" t="s">
        <v>251</v>
      </c>
      <c r="D372" s="1649">
        <v>4500138292</v>
      </c>
      <c r="E372" s="1649" t="s">
        <v>1801</v>
      </c>
      <c r="F372" s="1649" t="s">
        <v>1802</v>
      </c>
      <c r="G372" s="1487" t="s">
        <v>239</v>
      </c>
      <c r="H372" s="1488" t="s">
        <v>79</v>
      </c>
      <c r="I372" s="1506">
        <v>32000</v>
      </c>
      <c r="J372" s="1487">
        <v>0</v>
      </c>
      <c r="K372" s="1487">
        <v>25</v>
      </c>
      <c r="L372" s="1489">
        <f t="shared" si="202"/>
        <v>1280</v>
      </c>
      <c r="M372" s="1490">
        <v>45513</v>
      </c>
      <c r="N372" s="1490">
        <v>45509</v>
      </c>
      <c r="O372" s="1325"/>
      <c r="P372" s="1325" t="s">
        <v>106</v>
      </c>
      <c r="Q372" s="1325" t="s">
        <v>1803</v>
      </c>
      <c r="R372" s="1325">
        <v>45476</v>
      </c>
      <c r="S372" s="1325" t="s">
        <v>136</v>
      </c>
      <c r="T372" s="1564" t="s">
        <v>1798</v>
      </c>
      <c r="U372" s="1493" t="s">
        <v>1339</v>
      </c>
      <c r="V372" s="1494" t="s">
        <v>305</v>
      </c>
      <c r="W372" s="1495">
        <v>0.8967</v>
      </c>
      <c r="X372" s="1496">
        <f t="shared" si="227"/>
        <v>28694.4</v>
      </c>
      <c r="Y372" s="1489" t="s">
        <v>1804</v>
      </c>
      <c r="Z372" s="1532" t="s">
        <v>239</v>
      </c>
      <c r="AA372" s="1487" t="s">
        <v>108</v>
      </c>
      <c r="AB372" s="1629" t="s">
        <v>44</v>
      </c>
      <c r="AC372" s="1493">
        <f>31975+25</f>
        <v>32000</v>
      </c>
      <c r="AD372" s="1498">
        <f t="shared" si="221"/>
        <v>0</v>
      </c>
      <c r="AE372" s="1498" t="s">
        <v>141</v>
      </c>
      <c r="AF372" s="1498"/>
      <c r="AG372" s="1498"/>
      <c r="AH372" s="1498">
        <f t="shared" si="237"/>
        <v>32000</v>
      </c>
      <c r="AI372" s="1498"/>
      <c r="AJ372" s="1499">
        <f t="shared" si="239"/>
        <v>32000</v>
      </c>
      <c r="AK372" s="1502"/>
      <c r="AL372" s="1502"/>
      <c r="AM372" s="1502"/>
      <c r="AN372" s="1502"/>
      <c r="AO372" s="1502"/>
      <c r="AP372" s="1500"/>
      <c r="AQ372" s="1501"/>
      <c r="AR372" s="1500"/>
      <c r="AS372" s="1502">
        <f t="shared" si="238"/>
        <v>32000</v>
      </c>
      <c r="AT372" s="1502"/>
      <c r="AU372" s="1502"/>
      <c r="AV372" s="1502"/>
      <c r="AW372" s="1502"/>
      <c r="AX372" s="1502"/>
      <c r="AY372" s="1502"/>
      <c r="AZ372" s="1502"/>
      <c r="BA372" s="1503"/>
      <c r="BB372" s="1503"/>
      <c r="BC372" s="1503"/>
      <c r="BD372" s="1503"/>
      <c r="BE372" s="1503"/>
      <c r="BF372" s="1503">
        <f t="shared" si="240"/>
        <v>1280</v>
      </c>
      <c r="BG372" s="1503"/>
      <c r="BH372" s="1503"/>
      <c r="BI372" s="1503"/>
      <c r="BJ372" s="1503"/>
      <c r="BK372" s="1503"/>
      <c r="BL372" s="1503"/>
      <c r="BM372" s="1503"/>
      <c r="BN372" s="1503"/>
      <c r="BO372" s="1503"/>
      <c r="BP372" s="1503"/>
      <c r="BQ372" s="1503"/>
      <c r="BR372" s="1503"/>
      <c r="BS372" s="1503"/>
      <c r="BT372" s="1503"/>
      <c r="BU372" s="1597"/>
    </row>
    <row r="373" s="309" customFormat="1" ht="36" hidden="1" customHeight="1" spans="1:76">
      <c r="A373" s="1647">
        <v>45481</v>
      </c>
      <c r="B373" s="1546" t="s">
        <v>436</v>
      </c>
      <c r="C373" s="1671" t="s">
        <v>251</v>
      </c>
      <c r="D373" s="1649">
        <v>4500139401</v>
      </c>
      <c r="E373" s="1546">
        <v>5200005059</v>
      </c>
      <c r="F373" s="1649" t="s">
        <v>1805</v>
      </c>
      <c r="G373" s="1487" t="s">
        <v>438</v>
      </c>
      <c r="H373" s="1488" t="s">
        <v>79</v>
      </c>
      <c r="I373" s="1506">
        <v>3024</v>
      </c>
      <c r="J373" s="1487">
        <v>0</v>
      </c>
      <c r="K373" s="1487">
        <v>24</v>
      </c>
      <c r="L373" s="1489">
        <f t="shared" si="202"/>
        <v>126</v>
      </c>
      <c r="M373" s="1490">
        <v>45513</v>
      </c>
      <c r="N373" s="1542">
        <v>45510</v>
      </c>
      <c r="O373" s="1325"/>
      <c r="P373" s="1325" t="s">
        <v>106</v>
      </c>
      <c r="Q373" s="1325" t="s">
        <v>1702</v>
      </c>
      <c r="R373" s="1325">
        <v>45481</v>
      </c>
      <c r="S373" s="1325" t="s">
        <v>82</v>
      </c>
      <c r="T373" s="1492" t="s">
        <v>82</v>
      </c>
      <c r="U373" s="1493" t="s">
        <v>1806</v>
      </c>
      <c r="V373" s="1494" t="s">
        <v>441</v>
      </c>
      <c r="W373" s="1495">
        <v>0.8427</v>
      </c>
      <c r="X373" s="1496">
        <f t="shared" si="227"/>
        <v>2548.3248</v>
      </c>
      <c r="Y373" s="1489" t="s">
        <v>1807</v>
      </c>
      <c r="Z373" s="1532" t="s">
        <v>89</v>
      </c>
      <c r="AA373" s="1487" t="s">
        <v>108</v>
      </c>
      <c r="AB373" s="1629" t="s">
        <v>44</v>
      </c>
      <c r="AC373" s="1493">
        <v>3024</v>
      </c>
      <c r="AD373" s="1498">
        <f t="shared" si="221"/>
        <v>0</v>
      </c>
      <c r="AE373" s="1498" t="s">
        <v>82</v>
      </c>
      <c r="AF373" s="1498"/>
      <c r="AG373" s="1498"/>
      <c r="AH373" s="1498">
        <f t="shared" si="237"/>
        <v>3024</v>
      </c>
      <c r="AI373" s="1498"/>
      <c r="AJ373" s="1499">
        <f t="shared" si="239"/>
        <v>3024</v>
      </c>
      <c r="AK373" s="1489"/>
      <c r="AL373" s="1489"/>
      <c r="AM373" s="1489"/>
      <c r="AN373" s="1489"/>
      <c r="AO373" s="1502"/>
      <c r="AP373" s="1500"/>
      <c r="AQ373" s="1501"/>
      <c r="AR373" s="1500"/>
      <c r="AS373" s="1502">
        <f t="shared" si="238"/>
        <v>3024</v>
      </c>
      <c r="AT373" s="1502"/>
      <c r="AU373" s="1502"/>
      <c r="AV373" s="1502"/>
      <c r="AW373" s="1502"/>
      <c r="AX373" s="1502"/>
      <c r="AY373" s="1502"/>
      <c r="AZ373" s="1502"/>
      <c r="BA373" s="1503"/>
      <c r="BB373" s="1503"/>
      <c r="BC373" s="1503"/>
      <c r="BD373" s="1503"/>
      <c r="BE373" s="1503"/>
      <c r="BF373" s="1503"/>
      <c r="BG373" s="1503"/>
      <c r="BH373" s="1503"/>
      <c r="BI373" s="1503"/>
      <c r="BJ373" s="1503"/>
      <c r="BK373" s="1503"/>
      <c r="BL373" s="1503"/>
      <c r="BM373" s="1503"/>
      <c r="BN373" s="1503"/>
      <c r="BO373" s="1503"/>
      <c r="BP373" s="1503"/>
      <c r="BQ373" s="1503"/>
      <c r="BR373" s="1503"/>
      <c r="BS373" s="1503"/>
      <c r="BT373" s="1503"/>
      <c r="BU373" s="1597"/>
    </row>
    <row r="374" s="309" customFormat="1" ht="36" hidden="1" customHeight="1" spans="1:76">
      <c r="A374" s="1647">
        <v>45481</v>
      </c>
      <c r="B374" s="1546" t="s">
        <v>436</v>
      </c>
      <c r="C374" s="1671" t="s">
        <v>251</v>
      </c>
      <c r="D374" s="1649">
        <v>4500139401</v>
      </c>
      <c r="E374" s="1546">
        <v>5200005059</v>
      </c>
      <c r="F374" s="1649" t="s">
        <v>1808</v>
      </c>
      <c r="G374" s="1487" t="s">
        <v>444</v>
      </c>
      <c r="H374" s="1488" t="s">
        <v>79</v>
      </c>
      <c r="I374" s="1506">
        <v>2352</v>
      </c>
      <c r="J374" s="1487">
        <v>0</v>
      </c>
      <c r="K374" s="1487">
        <v>12</v>
      </c>
      <c r="L374" s="1489">
        <f t="shared" si="202"/>
        <v>196</v>
      </c>
      <c r="M374" s="1490">
        <v>45513</v>
      </c>
      <c r="N374" s="1542">
        <v>45510</v>
      </c>
      <c r="O374" s="1325"/>
      <c r="P374" s="1325" t="s">
        <v>1809</v>
      </c>
      <c r="Q374" s="1325" t="s">
        <v>1702</v>
      </c>
      <c r="R374" s="1325">
        <v>45481</v>
      </c>
      <c r="S374" s="1325" t="s">
        <v>82</v>
      </c>
      <c r="T374" s="1492" t="s">
        <v>1810</v>
      </c>
      <c r="U374" s="1493" t="s">
        <v>1811</v>
      </c>
      <c r="V374" s="1494" t="s">
        <v>441</v>
      </c>
      <c r="W374" s="1495">
        <v>2.3848</v>
      </c>
      <c r="X374" s="1496">
        <f t="shared" si="227"/>
        <v>5609.0496</v>
      </c>
      <c r="Y374" s="1489" t="s">
        <v>1807</v>
      </c>
      <c r="Z374" s="1532" t="s">
        <v>313</v>
      </c>
      <c r="AA374" s="1487" t="s">
        <v>108</v>
      </c>
      <c r="AB374" s="1629" t="s">
        <v>44</v>
      </c>
      <c r="AC374" s="1493">
        <f>24+2328</f>
        <v>2352</v>
      </c>
      <c r="AD374" s="1498">
        <f t="shared" si="221"/>
        <v>0</v>
      </c>
      <c r="AE374" s="1498" t="s">
        <v>141</v>
      </c>
      <c r="AF374" s="1498"/>
      <c r="AG374" s="1498"/>
      <c r="AH374" s="1498">
        <f>I374*2</f>
        <v>4704</v>
      </c>
      <c r="AI374" s="1498"/>
      <c r="AJ374" s="1499">
        <f>I374*2</f>
        <v>4704</v>
      </c>
      <c r="AK374" s="1489"/>
      <c r="AL374" s="1489"/>
      <c r="AM374" s="1489"/>
      <c r="AN374" s="1489"/>
      <c r="AO374" s="1502"/>
      <c r="AP374" s="1500"/>
      <c r="AQ374" s="1501"/>
      <c r="AR374" s="1500"/>
      <c r="AS374" s="1502">
        <f>I374*2</f>
        <v>4704</v>
      </c>
      <c r="AT374" s="1502"/>
      <c r="AU374" s="1502"/>
      <c r="AV374" s="1502"/>
      <c r="AW374" s="1502"/>
      <c r="AX374" s="1502"/>
      <c r="AY374" s="1502"/>
      <c r="AZ374" s="1502"/>
      <c r="BA374" s="1503"/>
      <c r="BB374" s="1503"/>
      <c r="BC374" s="1503"/>
      <c r="BD374" s="1503"/>
      <c r="BE374" s="1503"/>
      <c r="BF374" s="1503"/>
      <c r="BG374" s="1503"/>
      <c r="BH374" s="1503"/>
      <c r="BI374" s="1503"/>
      <c r="BJ374" s="1503"/>
      <c r="BK374" s="1503"/>
      <c r="BL374" s="1503"/>
      <c r="BM374" s="1503"/>
      <c r="BN374" s="1503"/>
      <c r="BO374" s="1503"/>
      <c r="BP374" s="1503"/>
      <c r="BQ374" s="1503"/>
      <c r="BR374" s="1503">
        <f>I374</f>
        <v>2352</v>
      </c>
      <c r="BS374" s="1503">
        <f>I374</f>
        <v>2352</v>
      </c>
      <c r="BT374" s="1503">
        <f>I374</f>
        <v>2352</v>
      </c>
      <c r="BU374" s="1597"/>
      <c r="BV374" s="309" t="s">
        <v>1752</v>
      </c>
      <c r="BW374" s="309">
        <v>13908</v>
      </c>
      <c r="BX374" s="309">
        <f>BX361-I374</f>
        <v>11400</v>
      </c>
    </row>
    <row r="375" s="309" customFormat="1" ht="36" hidden="1" customHeight="1" spans="1:76">
      <c r="A375" s="1607">
        <v>45474</v>
      </c>
      <c r="B375" s="1559" t="s">
        <v>1812</v>
      </c>
      <c r="C375" s="1621" t="s">
        <v>1813</v>
      </c>
      <c r="D375" s="1624">
        <v>4500138804</v>
      </c>
      <c r="E375" s="1640" t="s">
        <v>1814</v>
      </c>
      <c r="F375" s="1624" t="s">
        <v>1815</v>
      </c>
      <c r="G375" s="1487" t="s">
        <v>78</v>
      </c>
      <c r="H375" s="1488" t="s">
        <v>111</v>
      </c>
      <c r="I375" s="1506">
        <v>2000</v>
      </c>
      <c r="J375" s="1487">
        <v>0</v>
      </c>
      <c r="K375" s="1487">
        <v>50</v>
      </c>
      <c r="L375" s="1489">
        <f t="shared" si="202"/>
        <v>40</v>
      </c>
      <c r="M375" s="1490">
        <v>45516</v>
      </c>
      <c r="N375" s="1542">
        <v>45511</v>
      </c>
      <c r="O375" s="1325"/>
      <c r="P375" s="1325" t="s">
        <v>803</v>
      </c>
      <c r="Q375" s="1325" t="s">
        <v>1816</v>
      </c>
      <c r="R375" s="1325">
        <v>45482</v>
      </c>
      <c r="S375" s="1325" t="s">
        <v>82</v>
      </c>
      <c r="T375" s="1492" t="s">
        <v>1817</v>
      </c>
      <c r="U375" s="1493" t="s">
        <v>1818</v>
      </c>
      <c r="V375" s="1494" t="s">
        <v>197</v>
      </c>
      <c r="W375" s="1495">
        <v>0.9765</v>
      </c>
      <c r="X375" s="1496">
        <f t="shared" si="227"/>
        <v>1953</v>
      </c>
      <c r="Y375" s="1489" t="s">
        <v>1819</v>
      </c>
      <c r="Z375" s="1532" t="s">
        <v>78</v>
      </c>
      <c r="AA375" s="1487" t="s">
        <v>108</v>
      </c>
      <c r="AB375" s="1629" t="s">
        <v>44</v>
      </c>
      <c r="AC375" s="1493">
        <v>2000</v>
      </c>
      <c r="AD375" s="1498">
        <f t="shared" si="221"/>
        <v>0</v>
      </c>
      <c r="AE375" s="1498" t="s">
        <v>141</v>
      </c>
      <c r="AF375" s="1498"/>
      <c r="AG375" s="1498"/>
      <c r="AH375" s="1498">
        <f>I375</f>
        <v>2000</v>
      </c>
      <c r="AI375" s="1498"/>
      <c r="AJ375" s="1499">
        <f>I375</f>
        <v>2000</v>
      </c>
      <c r="AK375" s="1489"/>
      <c r="AL375" s="1489"/>
      <c r="AM375" s="1489"/>
      <c r="AN375" s="1489"/>
      <c r="AO375" s="1489"/>
      <c r="AP375" s="1500"/>
      <c r="AQ375" s="1501"/>
      <c r="AR375" s="1500"/>
      <c r="AS375" s="1502">
        <f>I375</f>
        <v>2000</v>
      </c>
      <c r="AT375" s="1502"/>
      <c r="AU375" s="1502"/>
      <c r="AV375" s="1502"/>
      <c r="AW375" s="1502"/>
      <c r="AX375" s="1502"/>
      <c r="AY375" s="1502"/>
      <c r="AZ375" s="1502"/>
      <c r="BA375" s="1503"/>
      <c r="BB375" s="1503"/>
      <c r="BC375" s="1503"/>
      <c r="BD375" s="1503"/>
      <c r="BE375" s="1503"/>
      <c r="BF375" s="1503">
        <f t="shared" si="240"/>
        <v>80</v>
      </c>
      <c r="BG375" s="1503"/>
      <c r="BH375" s="1503"/>
      <c r="BI375" s="1503"/>
      <c r="BJ375" s="1503"/>
      <c r="BK375" s="1503"/>
      <c r="BL375" s="1503"/>
      <c r="BM375" s="1503"/>
      <c r="BN375" s="1503"/>
      <c r="BO375" s="1503"/>
      <c r="BP375" s="1503"/>
      <c r="BQ375" s="1503"/>
      <c r="BR375" s="1503"/>
      <c r="BS375" s="1503"/>
      <c r="BT375" s="1503"/>
      <c r="BU375" s="1597"/>
    </row>
    <row r="376" s="309" customFormat="1" ht="36" hidden="1" customHeight="1" spans="1:76">
      <c r="A376" s="1647">
        <v>45484</v>
      </c>
      <c r="B376" s="1546" t="s">
        <v>223</v>
      </c>
      <c r="C376" s="1558" t="s">
        <v>224</v>
      </c>
      <c r="D376" s="1648">
        <v>4500139964</v>
      </c>
      <c r="E376" s="1649">
        <v>4400420505</v>
      </c>
      <c r="F376" s="1648" t="s">
        <v>1820</v>
      </c>
      <c r="G376" s="1487" t="s">
        <v>78</v>
      </c>
      <c r="H376" s="1488" t="s">
        <v>111</v>
      </c>
      <c r="I376" s="1506">
        <v>2000</v>
      </c>
      <c r="J376" s="1487">
        <v>0</v>
      </c>
      <c r="K376" s="1487">
        <v>50</v>
      </c>
      <c r="L376" s="1489">
        <f t="shared" si="202"/>
        <v>40</v>
      </c>
      <c r="M376" s="1490">
        <v>45519</v>
      </c>
      <c r="N376" s="1542">
        <v>45514</v>
      </c>
      <c r="O376" s="1325"/>
      <c r="P376" s="1325" t="s">
        <v>106</v>
      </c>
      <c r="Q376" s="1325"/>
      <c r="R376" s="1325">
        <v>45484</v>
      </c>
      <c r="S376" s="1325" t="s">
        <v>82</v>
      </c>
      <c r="T376" s="1492" t="s">
        <v>1821</v>
      </c>
      <c r="U376" s="1493" t="s">
        <v>1395</v>
      </c>
      <c r="V376" s="1605" t="s">
        <v>230</v>
      </c>
      <c r="W376" s="1495">
        <v>0.9376</v>
      </c>
      <c r="X376" s="1496">
        <f t="shared" si="227"/>
        <v>1875.2</v>
      </c>
      <c r="Y376" s="1489" t="s">
        <v>1822</v>
      </c>
      <c r="Z376" s="1532" t="s">
        <v>156</v>
      </c>
      <c r="AA376" s="1487" t="s">
        <v>108</v>
      </c>
      <c r="AB376" s="1629" t="s">
        <v>44</v>
      </c>
      <c r="AC376" s="1493">
        <v>2000</v>
      </c>
      <c r="AD376" s="1498">
        <f t="shared" si="221"/>
        <v>0</v>
      </c>
      <c r="AE376" s="1498" t="s">
        <v>338</v>
      </c>
      <c r="AF376" s="1498"/>
      <c r="AG376" s="1498"/>
      <c r="AH376" s="1498">
        <f>I376</f>
        <v>2000</v>
      </c>
      <c r="AI376" s="1498"/>
      <c r="AJ376" s="1499"/>
      <c r="AK376" s="1489">
        <f>I376</f>
        <v>2000</v>
      </c>
      <c r="AL376" s="1489"/>
      <c r="AM376" s="1489"/>
      <c r="AN376" s="1489"/>
      <c r="AO376" s="1502"/>
      <c r="AP376" s="1500"/>
      <c r="AQ376" s="1501"/>
      <c r="AR376" s="1500"/>
      <c r="AS376" s="1502">
        <f>I376</f>
        <v>2000</v>
      </c>
      <c r="AT376" s="1502"/>
      <c r="AU376" s="1502"/>
      <c r="AV376" s="1502"/>
      <c r="AW376" s="1502"/>
      <c r="AX376" s="1502"/>
      <c r="AY376" s="1502"/>
      <c r="AZ376" s="1502"/>
      <c r="BA376" s="1503"/>
      <c r="BB376" s="1503"/>
      <c r="BC376" s="1503"/>
      <c r="BD376" s="1503"/>
      <c r="BE376" s="1503"/>
      <c r="BF376" s="1503"/>
      <c r="BG376" s="1503"/>
      <c r="BH376" s="1503">
        <f>I376/25</f>
        <v>80</v>
      </c>
      <c r="BI376" s="1503"/>
      <c r="BJ376" s="1503"/>
      <c r="BK376" s="1503"/>
      <c r="BL376" s="1503"/>
      <c r="BM376" s="1503"/>
      <c r="BN376" s="1503"/>
      <c r="BO376" s="1503"/>
      <c r="BP376" s="1503"/>
      <c r="BQ376" s="1503"/>
      <c r="BR376" s="1503"/>
      <c r="BS376" s="1503"/>
      <c r="BT376" s="1503"/>
      <c r="BU376" s="1597"/>
    </row>
    <row r="377" s="1420" customFormat="1" ht="36" hidden="1" customHeight="1" spans="1:76">
      <c r="A377" s="1608">
        <v>45513</v>
      </c>
      <c r="B377" s="1730"/>
      <c r="C377" s="1731"/>
      <c r="D377" s="1732" t="s">
        <v>1823</v>
      </c>
      <c r="E377" s="1733"/>
      <c r="F377" s="1732"/>
      <c r="G377" s="1512" t="s">
        <v>89</v>
      </c>
      <c r="H377" s="1513" t="s">
        <v>79</v>
      </c>
      <c r="I377" s="1514">
        <v>10</v>
      </c>
      <c r="J377" s="1512">
        <v>0</v>
      </c>
      <c r="K377" s="1512">
        <v>24</v>
      </c>
      <c r="L377" s="1515">
        <f t="shared" si="202"/>
        <v>0.416666666666667</v>
      </c>
      <c r="M377" s="1516">
        <v>45517</v>
      </c>
      <c r="N377" s="1516">
        <v>45517</v>
      </c>
      <c r="O377" s="1517"/>
      <c r="P377" s="1517"/>
      <c r="Q377" s="1517"/>
      <c r="R377" s="1517" t="s">
        <v>1824</v>
      </c>
      <c r="S377" s="1517" t="s">
        <v>82</v>
      </c>
      <c r="T377" s="1518" t="s">
        <v>82</v>
      </c>
      <c r="U377" s="1510" t="s">
        <v>1825</v>
      </c>
      <c r="V377" s="1519"/>
      <c r="W377" s="1520"/>
      <c r="X377" s="1521"/>
      <c r="Y377" s="1515" t="s">
        <v>1826</v>
      </c>
      <c r="Z377" s="1550" t="s">
        <v>86</v>
      </c>
      <c r="AA377" s="1512"/>
      <c r="AB377" s="264"/>
      <c r="AC377" s="1510">
        <v>10</v>
      </c>
      <c r="AD377" s="1522"/>
      <c r="AE377" s="1522"/>
      <c r="AF377" s="1522"/>
      <c r="AG377" s="1522"/>
      <c r="AH377" s="1522"/>
      <c r="AI377" s="1522"/>
      <c r="AJ377" s="1523"/>
      <c r="AK377" s="1515"/>
      <c r="AL377" s="1515"/>
      <c r="AM377" s="1515"/>
      <c r="AN377" s="1515"/>
      <c r="AO377" s="1515"/>
      <c r="AP377" s="1524"/>
      <c r="AQ377" s="1525"/>
      <c r="AR377" s="1524"/>
      <c r="AS377" s="1526"/>
      <c r="AT377" s="1526"/>
      <c r="AU377" s="1526"/>
      <c r="AV377" s="1526"/>
      <c r="AW377" s="1526"/>
      <c r="AX377" s="1526"/>
      <c r="AY377" s="1526"/>
      <c r="AZ377" s="1526"/>
      <c r="BA377" s="1527"/>
      <c r="BB377" s="1527"/>
      <c r="BC377" s="1527"/>
      <c r="BD377" s="1527"/>
      <c r="BE377" s="1527"/>
      <c r="BF377" s="1527"/>
      <c r="BG377" s="1527"/>
      <c r="BH377" s="1527"/>
      <c r="BI377" s="1527"/>
      <c r="BJ377" s="1527"/>
      <c r="BK377" s="1527"/>
      <c r="BL377" s="1527"/>
      <c r="BM377" s="1527"/>
      <c r="BN377" s="1527"/>
      <c r="BO377" s="1527"/>
      <c r="BP377" s="1527"/>
      <c r="BQ377" s="1527"/>
      <c r="BR377" s="1527"/>
      <c r="BS377" s="1527"/>
      <c r="BT377" s="1527"/>
      <c r="BU377" s="1734"/>
    </row>
    <row r="378" s="1422" customFormat="1" ht="36" hidden="1" customHeight="1" spans="1:76">
      <c r="A378" s="1735">
        <v>45456</v>
      </c>
      <c r="B378" s="1701"/>
      <c r="C378" s="1701"/>
      <c r="D378" s="1669" t="s">
        <v>1827</v>
      </c>
      <c r="E378" s="1736"/>
      <c r="F378" s="1736"/>
      <c r="G378" s="1634" t="s">
        <v>1828</v>
      </c>
      <c r="H378" s="1659" t="s">
        <v>79</v>
      </c>
      <c r="I378" s="1660">
        <v>34728</v>
      </c>
      <c r="J378" s="1658">
        <v>0</v>
      </c>
      <c r="K378" s="1658">
        <v>24</v>
      </c>
      <c r="L378" s="1679">
        <f t="shared" si="202"/>
        <v>1447</v>
      </c>
      <c r="M378" s="1680">
        <v>45518</v>
      </c>
      <c r="N378" s="1680">
        <v>45514</v>
      </c>
      <c r="O378" s="1325" t="s">
        <v>583</v>
      </c>
      <c r="P378" s="1325" t="s">
        <v>1809</v>
      </c>
      <c r="Q378" s="1681"/>
      <c r="R378" s="1681" t="s">
        <v>81</v>
      </c>
      <c r="S378" s="1681" t="s">
        <v>82</v>
      </c>
      <c r="T378" s="1682" t="s">
        <v>82</v>
      </c>
      <c r="U378" s="1552" t="s">
        <v>1829</v>
      </c>
      <c r="V378" s="1670" t="s">
        <v>597</v>
      </c>
      <c r="W378" s="1684">
        <v>0.9</v>
      </c>
      <c r="X378" s="1685">
        <f t="shared" ref="X378:X382" si="241">W378*I378</f>
        <v>31255.2</v>
      </c>
      <c r="Y378" s="1679" t="s">
        <v>1830</v>
      </c>
      <c r="Z378" s="1634" t="s">
        <v>1828</v>
      </c>
      <c r="AA378" s="1658" t="s">
        <v>108</v>
      </c>
      <c r="AB378" s="1629" t="s">
        <v>44</v>
      </c>
      <c r="AC378" s="1552">
        <v>34728</v>
      </c>
      <c r="AD378" s="1498">
        <f t="shared" ref="AD378:AD441" si="242">AC378-I378</f>
        <v>0</v>
      </c>
      <c r="AE378" s="1606" t="s">
        <v>82</v>
      </c>
      <c r="AF378" s="1606"/>
      <c r="AG378" s="1606"/>
      <c r="AH378" s="1606">
        <f t="shared" ref="AH377:AH398" si="243">I378</f>
        <v>34728</v>
      </c>
      <c r="AI378" s="1606"/>
      <c r="AJ378" s="1687">
        <f t="shared" ref="AJ377:AJ391" si="244">I378</f>
        <v>34728</v>
      </c>
      <c r="AK378" s="1689"/>
      <c r="AL378" s="1689"/>
      <c r="AM378" s="1689"/>
      <c r="AN378" s="1689"/>
      <c r="AO378" s="1689"/>
      <c r="AP378" s="1688"/>
      <c r="AQ378" s="1723"/>
      <c r="AR378" s="1688"/>
      <c r="AS378" s="1689">
        <f t="shared" ref="AS377:AS382" si="245">I378</f>
        <v>34728</v>
      </c>
      <c r="AT378" s="1689"/>
      <c r="AU378" s="1689"/>
      <c r="AV378" s="1689"/>
      <c r="AW378" s="1689"/>
      <c r="AX378" s="1689"/>
      <c r="AY378" s="1689"/>
      <c r="AZ378" s="1689"/>
      <c r="BA378" s="1690"/>
      <c r="BB378" s="1690"/>
      <c r="BC378" s="1690"/>
      <c r="BD378" s="1690"/>
      <c r="BE378" s="1690"/>
      <c r="BF378" s="1690"/>
      <c r="BG378" s="1690"/>
      <c r="BH378" s="1690"/>
      <c r="BI378" s="1646">
        <f>I378/8</f>
        <v>4341</v>
      </c>
      <c r="BJ378" s="1646"/>
      <c r="BK378" s="1690"/>
      <c r="BL378" s="1690"/>
      <c r="BM378" s="1690"/>
      <c r="BN378" s="1690"/>
      <c r="BO378" s="1690"/>
      <c r="BP378" s="1690"/>
      <c r="BQ378" s="1690"/>
      <c r="BR378" s="1690"/>
      <c r="BS378" s="1690"/>
      <c r="BT378" s="1690"/>
      <c r="BU378" s="1724"/>
    </row>
    <row r="379" s="309" customFormat="1" ht="36" hidden="1" customHeight="1" spans="1:76">
      <c r="A379" s="1647">
        <v>45471</v>
      </c>
      <c r="B379" s="1546" t="s">
        <v>1831</v>
      </c>
      <c r="C379" s="1546" t="s">
        <v>251</v>
      </c>
      <c r="D379" s="1648">
        <v>4500138694</v>
      </c>
      <c r="E379" s="1649">
        <v>30056</v>
      </c>
      <c r="F379" s="1648" t="s">
        <v>1832</v>
      </c>
      <c r="G379" s="1487" t="s">
        <v>78</v>
      </c>
      <c r="H379" s="1488" t="s">
        <v>111</v>
      </c>
      <c r="I379" s="1506">
        <v>750</v>
      </c>
      <c r="J379" s="1487">
        <v>0</v>
      </c>
      <c r="K379" s="1487">
        <v>50</v>
      </c>
      <c r="L379" s="1489">
        <f t="shared" si="202"/>
        <v>15</v>
      </c>
      <c r="M379" s="1490">
        <v>45519</v>
      </c>
      <c r="N379" s="1542">
        <v>45514</v>
      </c>
      <c r="O379" s="1325"/>
      <c r="P379" s="1325" t="s">
        <v>803</v>
      </c>
      <c r="Q379" s="1325" t="s">
        <v>1833</v>
      </c>
      <c r="R379" s="1325">
        <v>45475</v>
      </c>
      <c r="S379" s="1325" t="s">
        <v>82</v>
      </c>
      <c r="T379" s="1492" t="s">
        <v>82</v>
      </c>
      <c r="U379" s="1493" t="s">
        <v>1834</v>
      </c>
      <c r="V379" s="1494" t="s">
        <v>255</v>
      </c>
      <c r="W379" s="1495">
        <v>0.9376</v>
      </c>
      <c r="X379" s="1496">
        <f t="shared" si="241"/>
        <v>703.2</v>
      </c>
      <c r="Y379" s="1489" t="s">
        <v>1835</v>
      </c>
      <c r="Z379" s="1532" t="s">
        <v>78</v>
      </c>
      <c r="AA379" s="1487" t="s">
        <v>108</v>
      </c>
      <c r="AB379" s="1629" t="s">
        <v>44</v>
      </c>
      <c r="AC379" s="1493">
        <v>750</v>
      </c>
      <c r="AD379" s="1498">
        <f t="shared" si="242"/>
        <v>0</v>
      </c>
      <c r="AE379" s="1606" t="s">
        <v>82</v>
      </c>
      <c r="AF379" s="1498"/>
      <c r="AG379" s="1498"/>
      <c r="AH379" s="1498">
        <f t="shared" si="243"/>
        <v>750</v>
      </c>
      <c r="AI379" s="1498"/>
      <c r="AJ379" s="1499">
        <f t="shared" si="244"/>
        <v>750</v>
      </c>
      <c r="AK379" s="1502"/>
      <c r="AL379" s="1502"/>
      <c r="AM379" s="1502"/>
      <c r="AN379" s="1502"/>
      <c r="AO379" s="1502"/>
      <c r="AP379" s="1500"/>
      <c r="AQ379" s="1501"/>
      <c r="AR379" s="1500"/>
      <c r="AS379" s="1502">
        <f t="shared" si="245"/>
        <v>750</v>
      </c>
      <c r="AT379" s="1502"/>
      <c r="AU379" s="1502"/>
      <c r="AV379" s="1502"/>
      <c r="AW379" s="1502"/>
      <c r="AX379" s="1502"/>
      <c r="AY379" s="1502"/>
      <c r="AZ379" s="1502"/>
      <c r="BA379" s="1503"/>
      <c r="BB379" s="1503"/>
      <c r="BC379" s="1503"/>
      <c r="BD379" s="1503"/>
      <c r="BE379" s="1503"/>
      <c r="BF379" s="1503">
        <f>I379/25</f>
        <v>30</v>
      </c>
      <c r="BG379" s="1503"/>
      <c r="BH379" s="1503"/>
      <c r="BI379" s="1503"/>
      <c r="BJ379" s="1503"/>
      <c r="BK379" s="1503"/>
      <c r="BL379" s="1503"/>
      <c r="BM379" s="1503"/>
      <c r="BN379" s="1503"/>
      <c r="BO379" s="1503"/>
      <c r="BP379" s="1503"/>
      <c r="BQ379" s="1503"/>
      <c r="BR379" s="1503"/>
      <c r="BS379" s="1503"/>
      <c r="BT379" s="1503"/>
      <c r="BU379" s="1597"/>
    </row>
    <row r="380" s="309" customFormat="1" ht="36" hidden="1" customHeight="1" spans="1:76">
      <c r="A380" s="1647">
        <v>45475</v>
      </c>
      <c r="B380" s="1546" t="s">
        <v>1591</v>
      </c>
      <c r="C380" s="1546" t="s">
        <v>149</v>
      </c>
      <c r="D380" s="1648">
        <v>4500139043</v>
      </c>
      <c r="E380" s="1649">
        <v>2664898</v>
      </c>
      <c r="F380" s="1648" t="s">
        <v>1836</v>
      </c>
      <c r="G380" s="1487" t="s">
        <v>134</v>
      </c>
      <c r="H380" s="1488" t="s">
        <v>135</v>
      </c>
      <c r="I380" s="1506">
        <v>2093</v>
      </c>
      <c r="J380" s="1487">
        <v>0</v>
      </c>
      <c r="K380" s="1487">
        <v>13</v>
      </c>
      <c r="L380" s="1489">
        <f t="shared" si="202"/>
        <v>161</v>
      </c>
      <c r="M380" s="1490">
        <v>45519</v>
      </c>
      <c r="N380" s="1542">
        <v>45514</v>
      </c>
      <c r="O380" s="1325"/>
      <c r="P380" s="1325" t="s">
        <v>106</v>
      </c>
      <c r="Q380" s="1325" t="s">
        <v>1837</v>
      </c>
      <c r="R380" s="1325">
        <v>45475</v>
      </c>
      <c r="S380" s="1325" t="s">
        <v>82</v>
      </c>
      <c r="T380" s="1492" t="s">
        <v>82</v>
      </c>
      <c r="U380" s="1493" t="s">
        <v>1594</v>
      </c>
      <c r="V380" s="1494" t="s">
        <v>416</v>
      </c>
      <c r="W380" s="1495">
        <v>0.8972</v>
      </c>
      <c r="X380" s="1496">
        <f t="shared" si="241"/>
        <v>1877.8396</v>
      </c>
      <c r="Y380" s="1489" t="s">
        <v>1838</v>
      </c>
      <c r="Z380" s="1532" t="s">
        <v>134</v>
      </c>
      <c r="AA380" s="1487" t="s">
        <v>108</v>
      </c>
      <c r="AB380" s="1629" t="s">
        <v>44</v>
      </c>
      <c r="AC380" s="1493">
        <v>2093</v>
      </c>
      <c r="AD380" s="1498">
        <f t="shared" si="242"/>
        <v>0</v>
      </c>
      <c r="AE380" s="1606" t="s">
        <v>82</v>
      </c>
      <c r="AF380" s="1498"/>
      <c r="AG380" s="1498"/>
      <c r="AH380" s="1498">
        <f t="shared" si="243"/>
        <v>2093</v>
      </c>
      <c r="AI380" s="1498"/>
      <c r="AJ380" s="1499">
        <f t="shared" si="244"/>
        <v>2093</v>
      </c>
      <c r="AK380" s="1502"/>
      <c r="AL380" s="1502"/>
      <c r="AM380" s="1502"/>
      <c r="AN380" s="1502"/>
      <c r="AO380" s="1502"/>
      <c r="AP380" s="1500"/>
      <c r="AQ380" s="1501"/>
      <c r="AR380" s="1500"/>
      <c r="AS380" s="1502">
        <f t="shared" si="245"/>
        <v>2093</v>
      </c>
      <c r="AT380" s="1502"/>
      <c r="AU380" s="1502"/>
      <c r="AV380" s="1502"/>
      <c r="AW380" s="1502"/>
      <c r="AX380" s="1502"/>
      <c r="AY380" s="1502"/>
      <c r="AZ380" s="1502"/>
      <c r="BA380" s="1503"/>
      <c r="BB380" s="1503"/>
      <c r="BC380" s="1503">
        <f t="shared" ref="BC380:BC382" si="246">I380/13</f>
        <v>161</v>
      </c>
      <c r="BD380" s="1503"/>
      <c r="BE380" s="1503"/>
      <c r="BF380" s="1503"/>
      <c r="BG380" s="1503"/>
      <c r="BH380" s="1503"/>
      <c r="BI380" s="1503"/>
      <c r="BJ380" s="1503"/>
      <c r="BK380" s="1503"/>
      <c r="BL380" s="1503"/>
      <c r="BM380" s="1503"/>
      <c r="BN380" s="1503"/>
      <c r="BO380" s="1503"/>
      <c r="BP380" s="1503"/>
      <c r="BQ380" s="1503"/>
      <c r="BR380" s="1503"/>
      <c r="BS380" s="1503"/>
      <c r="BT380" s="1503"/>
      <c r="BU380" s="1597"/>
    </row>
    <row r="381" s="309" customFormat="1" ht="36" hidden="1" customHeight="1" spans="1:76">
      <c r="A381" s="1626">
        <v>45477</v>
      </c>
      <c r="B381" s="1557" t="s">
        <v>326</v>
      </c>
      <c r="C381" s="1558" t="s">
        <v>251</v>
      </c>
      <c r="D381" s="1484">
        <v>4500139283</v>
      </c>
      <c r="E381" s="1539" t="s">
        <v>1839</v>
      </c>
      <c r="F381" s="1484" t="s">
        <v>1840</v>
      </c>
      <c r="G381" s="1487" t="s">
        <v>134</v>
      </c>
      <c r="H381" s="1488" t="s">
        <v>135</v>
      </c>
      <c r="I381" s="1506">
        <v>7800</v>
      </c>
      <c r="J381" s="1487">
        <v>0</v>
      </c>
      <c r="K381" s="1487">
        <v>13</v>
      </c>
      <c r="L381" s="1489">
        <f t="shared" si="202"/>
        <v>600</v>
      </c>
      <c r="M381" s="1490">
        <v>45523</v>
      </c>
      <c r="N381" s="1542">
        <v>45516</v>
      </c>
      <c r="O381" s="1325"/>
      <c r="P381" s="1325" t="s">
        <v>106</v>
      </c>
      <c r="Q381" s="1325" t="s">
        <v>1702</v>
      </c>
      <c r="R381" s="1325">
        <v>45482</v>
      </c>
      <c r="S381" s="1325" t="s">
        <v>82</v>
      </c>
      <c r="T381" s="1492" t="s">
        <v>82</v>
      </c>
      <c r="U381" s="1493" t="s">
        <v>1841</v>
      </c>
      <c r="V381" s="1494" t="s">
        <v>330</v>
      </c>
      <c r="W381" s="1495">
        <v>0.9228</v>
      </c>
      <c r="X381" s="1496">
        <f t="shared" si="241"/>
        <v>7197.84</v>
      </c>
      <c r="Y381" s="1489" t="s">
        <v>1842</v>
      </c>
      <c r="Z381" s="1532" t="s">
        <v>134</v>
      </c>
      <c r="AA381" s="1487" t="s">
        <v>108</v>
      </c>
      <c r="AB381" s="1629" t="s">
        <v>44</v>
      </c>
      <c r="AC381" s="1493">
        <v>7800</v>
      </c>
      <c r="AD381" s="1498">
        <f t="shared" si="242"/>
        <v>0</v>
      </c>
      <c r="AE381" s="1498" t="s">
        <v>82</v>
      </c>
      <c r="AF381" s="1498"/>
      <c r="AG381" s="1498"/>
      <c r="AH381" s="1498">
        <f t="shared" si="243"/>
        <v>7800</v>
      </c>
      <c r="AI381" s="1498"/>
      <c r="AJ381" s="1499">
        <f t="shared" si="244"/>
        <v>7800</v>
      </c>
      <c r="AK381" s="1502"/>
      <c r="AL381" s="1502"/>
      <c r="AM381" s="1502"/>
      <c r="AN381" s="1502"/>
      <c r="AO381" s="1502"/>
      <c r="AP381" s="1500"/>
      <c r="AQ381" s="1501"/>
      <c r="AR381" s="1500"/>
      <c r="AS381" s="1502">
        <f t="shared" si="245"/>
        <v>7800</v>
      </c>
      <c r="AT381" s="1502"/>
      <c r="AU381" s="1502"/>
      <c r="AV381" s="1502"/>
      <c r="AW381" s="1502"/>
      <c r="AX381" s="1502"/>
      <c r="AY381" s="1502"/>
      <c r="AZ381" s="1502"/>
      <c r="BA381" s="1503"/>
      <c r="BB381" s="1503"/>
      <c r="BC381" s="1503">
        <f t="shared" si="246"/>
        <v>600</v>
      </c>
      <c r="BD381" s="1503"/>
      <c r="BE381" s="1503"/>
      <c r="BF381" s="1503"/>
      <c r="BG381" s="1503"/>
      <c r="BH381" s="1503"/>
      <c r="BI381" s="1503"/>
      <c r="BJ381" s="1503"/>
      <c r="BK381" s="1503"/>
      <c r="BL381" s="1503"/>
      <c r="BM381" s="1503"/>
      <c r="BN381" s="1503"/>
      <c r="BO381" s="1503"/>
      <c r="BP381" s="1503"/>
      <c r="BQ381" s="1503"/>
      <c r="BR381" s="1503"/>
      <c r="BS381" s="1503"/>
      <c r="BT381" s="1503"/>
      <c r="BU381" s="1597"/>
    </row>
    <row r="382" s="309" customFormat="1" ht="36" hidden="1" customHeight="1" spans="1:76">
      <c r="A382" s="1626">
        <v>45477</v>
      </c>
      <c r="B382" s="1557" t="s">
        <v>326</v>
      </c>
      <c r="C382" s="1558" t="s">
        <v>251</v>
      </c>
      <c r="D382" s="1484">
        <v>4500139284</v>
      </c>
      <c r="E382" s="1539" t="s">
        <v>1843</v>
      </c>
      <c r="F382" s="1484" t="s">
        <v>1844</v>
      </c>
      <c r="G382" s="1487" t="s">
        <v>134</v>
      </c>
      <c r="H382" s="1488" t="s">
        <v>135</v>
      </c>
      <c r="I382" s="1506">
        <v>4212</v>
      </c>
      <c r="J382" s="1487">
        <v>0</v>
      </c>
      <c r="K382" s="1487">
        <v>13</v>
      </c>
      <c r="L382" s="1489">
        <f t="shared" si="202"/>
        <v>324</v>
      </c>
      <c r="M382" s="1490">
        <v>45523</v>
      </c>
      <c r="N382" s="1542">
        <v>45516</v>
      </c>
      <c r="O382" s="1325"/>
      <c r="P382" s="1325" t="s">
        <v>106</v>
      </c>
      <c r="Q382" s="1325" t="s">
        <v>1845</v>
      </c>
      <c r="R382" s="1325">
        <v>45482</v>
      </c>
      <c r="S382" s="1325" t="s">
        <v>82</v>
      </c>
      <c r="T382" s="1492" t="s">
        <v>82</v>
      </c>
      <c r="U382" s="1493" t="s">
        <v>1841</v>
      </c>
      <c r="V382" s="1494" t="s">
        <v>330</v>
      </c>
      <c r="W382" s="1495">
        <v>0.9285</v>
      </c>
      <c r="X382" s="1496">
        <f t="shared" si="241"/>
        <v>3910.842</v>
      </c>
      <c r="Y382" s="1489" t="s">
        <v>1846</v>
      </c>
      <c r="Z382" s="1532" t="s">
        <v>134</v>
      </c>
      <c r="AA382" s="1487" t="s">
        <v>108</v>
      </c>
      <c r="AB382" s="1629" t="s">
        <v>44</v>
      </c>
      <c r="AC382" s="1493">
        <v>4212</v>
      </c>
      <c r="AD382" s="1498">
        <f t="shared" si="242"/>
        <v>0</v>
      </c>
      <c r="AE382" s="1498" t="s">
        <v>82</v>
      </c>
      <c r="AF382" s="1498"/>
      <c r="AG382" s="1498"/>
      <c r="AH382" s="1498">
        <f t="shared" si="243"/>
        <v>4212</v>
      </c>
      <c r="AI382" s="1498"/>
      <c r="AJ382" s="1499">
        <f t="shared" si="244"/>
        <v>4212</v>
      </c>
      <c r="AK382" s="1502"/>
      <c r="AL382" s="1502"/>
      <c r="AM382" s="1502"/>
      <c r="AN382" s="1502"/>
      <c r="AO382" s="1502"/>
      <c r="AP382" s="1500"/>
      <c r="AQ382" s="1501"/>
      <c r="AR382" s="1500"/>
      <c r="AS382" s="1502">
        <f t="shared" si="245"/>
        <v>4212</v>
      </c>
      <c r="AT382" s="1502"/>
      <c r="AU382" s="1502"/>
      <c r="AV382" s="1502"/>
      <c r="AW382" s="1502"/>
      <c r="AX382" s="1502"/>
      <c r="AY382" s="1502"/>
      <c r="AZ382" s="1502"/>
      <c r="BA382" s="1503"/>
      <c r="BB382" s="1503"/>
      <c r="BC382" s="1503">
        <f t="shared" si="246"/>
        <v>324</v>
      </c>
      <c r="BD382" s="1503"/>
      <c r="BE382" s="1503"/>
      <c r="BF382" s="1503"/>
      <c r="BG382" s="1503"/>
      <c r="BH382" s="1503"/>
      <c r="BI382" s="1503"/>
      <c r="BJ382" s="1503"/>
      <c r="BK382" s="1503"/>
      <c r="BL382" s="1503"/>
      <c r="BM382" s="1503"/>
      <c r="BN382" s="1503"/>
      <c r="BO382" s="1503"/>
      <c r="BP382" s="1503"/>
      <c r="BQ382" s="1503"/>
      <c r="BR382" s="1503"/>
      <c r="BS382" s="1503"/>
      <c r="BT382" s="1503"/>
      <c r="BU382" s="1597"/>
    </row>
    <row r="383" s="309" customFormat="1" ht="36" hidden="1" customHeight="1" spans="1:76">
      <c r="A383" s="1647">
        <v>45477</v>
      </c>
      <c r="B383" s="1546" t="s">
        <v>343</v>
      </c>
      <c r="C383" s="1558" t="s">
        <v>251</v>
      </c>
      <c r="D383" s="1648">
        <v>4500139359</v>
      </c>
      <c r="E383" s="1842" t="s">
        <v>1847</v>
      </c>
      <c r="F383" s="1648" t="s">
        <v>1848</v>
      </c>
      <c r="G383" s="1487" t="s">
        <v>346</v>
      </c>
      <c r="H383" s="1488" t="s">
        <v>79</v>
      </c>
      <c r="I383" s="1506">
        <v>1152</v>
      </c>
      <c r="J383" s="1487">
        <v>0</v>
      </c>
      <c r="K383" s="1487">
        <v>1152</v>
      </c>
      <c r="L383" s="1489">
        <f t="shared" si="202"/>
        <v>1</v>
      </c>
      <c r="M383" s="1490">
        <v>45519</v>
      </c>
      <c r="N383" s="1542">
        <v>45516</v>
      </c>
      <c r="O383" s="1536" t="s">
        <v>1849</v>
      </c>
      <c r="P383" s="1325" t="s">
        <v>106</v>
      </c>
      <c r="Q383" s="1325" t="s">
        <v>1837</v>
      </c>
      <c r="R383" s="1325" t="s">
        <v>651</v>
      </c>
      <c r="S383" s="1325" t="s">
        <v>136</v>
      </c>
      <c r="T383" s="1492" t="s">
        <v>1728</v>
      </c>
      <c r="U383" s="1493" t="s">
        <v>1130</v>
      </c>
      <c r="V383" s="1605" t="s">
        <v>370</v>
      </c>
      <c r="W383" s="1495">
        <v>1045.0451</v>
      </c>
      <c r="X383" s="1496">
        <f t="shared" ref="X383:X385" si="247">W383*L383</f>
        <v>1045.0451</v>
      </c>
      <c r="Y383" s="1489" t="s">
        <v>1850</v>
      </c>
      <c r="Z383" s="1532" t="s">
        <v>346</v>
      </c>
      <c r="AA383" s="1487" t="s">
        <v>108</v>
      </c>
      <c r="AB383" s="1629" t="s">
        <v>44</v>
      </c>
      <c r="AC383" s="1493">
        <v>1152</v>
      </c>
      <c r="AD383" s="1498">
        <f t="shared" si="242"/>
        <v>0</v>
      </c>
      <c r="AE383" s="1498" t="s">
        <v>141</v>
      </c>
      <c r="AF383" s="1498"/>
      <c r="AG383" s="1498"/>
      <c r="AH383" s="1498">
        <f t="shared" si="243"/>
        <v>1152</v>
      </c>
      <c r="AI383" s="1498"/>
      <c r="AJ383" s="1499">
        <f t="shared" si="244"/>
        <v>1152</v>
      </c>
      <c r="AK383" s="1502"/>
      <c r="AL383" s="1502"/>
      <c r="AM383" s="1502"/>
      <c r="AN383" s="1502"/>
      <c r="AO383" s="1502"/>
      <c r="AP383" s="1500"/>
      <c r="AQ383" s="1501"/>
      <c r="AR383" s="1500"/>
      <c r="AS383" s="1502"/>
      <c r="AT383" s="1502"/>
      <c r="AU383" s="1502"/>
      <c r="AV383" s="1502">
        <f t="shared" ref="AV383:AV385" si="248">I383</f>
        <v>1152</v>
      </c>
      <c r="AW383" s="1502"/>
      <c r="AX383" s="1502"/>
      <c r="AY383" s="1502">
        <f t="shared" ref="AY383:AY385" si="249">I383/12</f>
        <v>96</v>
      </c>
      <c r="AZ383" s="1502"/>
      <c r="BA383" s="1503"/>
      <c r="BB383" s="1503"/>
      <c r="BC383" s="1503"/>
      <c r="BD383" s="1503"/>
      <c r="BE383" s="1503"/>
      <c r="BF383" s="1503"/>
      <c r="BG383" s="1503"/>
      <c r="BH383" s="1503"/>
      <c r="BI383" s="1503"/>
      <c r="BJ383" s="1503"/>
      <c r="BK383" s="1503"/>
      <c r="BL383" s="1503"/>
      <c r="BM383" s="1503"/>
      <c r="BN383" s="1503"/>
      <c r="BO383" s="1503"/>
      <c r="BP383" s="1503"/>
      <c r="BQ383" s="1503"/>
      <c r="BR383" s="1503"/>
      <c r="BS383" s="1503"/>
      <c r="BT383" s="1503"/>
      <c r="BU383" s="1597" t="s">
        <v>1730</v>
      </c>
      <c r="BW383" s="309">
        <v>0</v>
      </c>
    </row>
    <row r="384" s="309" customFormat="1" ht="36" hidden="1" customHeight="1" spans="1:76">
      <c r="A384" s="1647">
        <v>45477</v>
      </c>
      <c r="B384" s="1546" t="s">
        <v>343</v>
      </c>
      <c r="C384" s="1558" t="s">
        <v>251</v>
      </c>
      <c r="D384" s="1648">
        <v>4500139359</v>
      </c>
      <c r="E384" s="1842" t="s">
        <v>1851</v>
      </c>
      <c r="F384" s="1648" t="s">
        <v>1852</v>
      </c>
      <c r="G384" s="1487" t="s">
        <v>346</v>
      </c>
      <c r="H384" s="1488" t="s">
        <v>79</v>
      </c>
      <c r="I384" s="1506">
        <v>1152</v>
      </c>
      <c r="J384" s="1487">
        <v>0</v>
      </c>
      <c r="K384" s="1487">
        <v>1152</v>
      </c>
      <c r="L384" s="1489">
        <f t="shared" ref="L384:L447" si="250">I384/K384</f>
        <v>1</v>
      </c>
      <c r="M384" s="1490">
        <v>45519</v>
      </c>
      <c r="N384" s="1542">
        <v>45516</v>
      </c>
      <c r="O384" s="1536" t="s">
        <v>1849</v>
      </c>
      <c r="P384" s="1325" t="s">
        <v>106</v>
      </c>
      <c r="Q384" s="1325" t="s">
        <v>1853</v>
      </c>
      <c r="R384" s="1325" t="s">
        <v>651</v>
      </c>
      <c r="S384" s="1325" t="s">
        <v>136</v>
      </c>
      <c r="T384" s="1492" t="s">
        <v>1728</v>
      </c>
      <c r="U384" s="1493" t="s">
        <v>1130</v>
      </c>
      <c r="V384" s="1605" t="s">
        <v>370</v>
      </c>
      <c r="W384" s="1495">
        <v>1045.0451</v>
      </c>
      <c r="X384" s="1496">
        <f t="shared" si="247"/>
        <v>1045.0451</v>
      </c>
      <c r="Y384" s="1489" t="s">
        <v>1854</v>
      </c>
      <c r="Z384" s="1532" t="s">
        <v>346</v>
      </c>
      <c r="AA384" s="1487" t="s">
        <v>108</v>
      </c>
      <c r="AB384" s="1629" t="s">
        <v>44</v>
      </c>
      <c r="AC384" s="1493">
        <v>1152</v>
      </c>
      <c r="AD384" s="1498">
        <f t="shared" si="242"/>
        <v>0</v>
      </c>
      <c r="AE384" s="1498" t="s">
        <v>141</v>
      </c>
      <c r="AF384" s="1498"/>
      <c r="AG384" s="1498"/>
      <c r="AH384" s="1498">
        <f t="shared" si="243"/>
        <v>1152</v>
      </c>
      <c r="AI384" s="1498"/>
      <c r="AJ384" s="1499">
        <f t="shared" si="244"/>
        <v>1152</v>
      </c>
      <c r="AK384" s="1502"/>
      <c r="AL384" s="1502"/>
      <c r="AM384" s="1502"/>
      <c r="AN384" s="1502"/>
      <c r="AO384" s="1502"/>
      <c r="AP384" s="1500"/>
      <c r="AQ384" s="1501"/>
      <c r="AR384" s="1500"/>
      <c r="AS384" s="1502"/>
      <c r="AT384" s="1502"/>
      <c r="AU384" s="1502"/>
      <c r="AV384" s="1502">
        <f t="shared" si="248"/>
        <v>1152</v>
      </c>
      <c r="AW384" s="1502"/>
      <c r="AX384" s="1502"/>
      <c r="AY384" s="1502">
        <f t="shared" si="249"/>
        <v>96</v>
      </c>
      <c r="AZ384" s="1502"/>
      <c r="BA384" s="1503"/>
      <c r="BB384" s="1503"/>
      <c r="BC384" s="1503"/>
      <c r="BD384" s="1503"/>
      <c r="BE384" s="1503"/>
      <c r="BF384" s="1503"/>
      <c r="BG384" s="1503"/>
      <c r="BH384" s="1503"/>
      <c r="BI384" s="1503"/>
      <c r="BJ384" s="1503"/>
      <c r="BK384" s="1503"/>
      <c r="BL384" s="1503"/>
      <c r="BM384" s="1503"/>
      <c r="BN384" s="1503"/>
      <c r="BO384" s="1503"/>
      <c r="BP384" s="1503"/>
      <c r="BQ384" s="1503"/>
      <c r="BR384" s="1503"/>
      <c r="BS384" s="1503"/>
      <c r="BT384" s="1503"/>
      <c r="BU384" s="1597" t="s">
        <v>1730</v>
      </c>
      <c r="BW384" s="309">
        <v>0</v>
      </c>
    </row>
    <row r="385" s="309" customFormat="1" ht="36" hidden="1" customHeight="1" spans="1:76">
      <c r="A385" s="1647">
        <v>45477</v>
      </c>
      <c r="B385" s="1546" t="s">
        <v>343</v>
      </c>
      <c r="C385" s="1558" t="s">
        <v>251</v>
      </c>
      <c r="D385" s="1648">
        <v>4500139359</v>
      </c>
      <c r="E385" s="1842" t="s">
        <v>1855</v>
      </c>
      <c r="F385" s="1648" t="s">
        <v>1856</v>
      </c>
      <c r="G385" s="1487" t="s">
        <v>346</v>
      </c>
      <c r="H385" s="1488" t="s">
        <v>79</v>
      </c>
      <c r="I385" s="1506">
        <v>1152</v>
      </c>
      <c r="J385" s="1487">
        <v>0</v>
      </c>
      <c r="K385" s="1487">
        <v>1152</v>
      </c>
      <c r="L385" s="1489">
        <f t="shared" si="250"/>
        <v>1</v>
      </c>
      <c r="M385" s="1490">
        <v>45519</v>
      </c>
      <c r="N385" s="1542">
        <v>45516</v>
      </c>
      <c r="O385" s="1536" t="s">
        <v>1849</v>
      </c>
      <c r="P385" s="1325" t="s">
        <v>106</v>
      </c>
      <c r="Q385" s="1325" t="s">
        <v>1853</v>
      </c>
      <c r="R385" s="1325" t="s">
        <v>651</v>
      </c>
      <c r="S385" s="1325" t="s">
        <v>136</v>
      </c>
      <c r="T385" s="1492" t="s">
        <v>1728</v>
      </c>
      <c r="U385" s="1493" t="s">
        <v>1130</v>
      </c>
      <c r="V385" s="1605" t="s">
        <v>370</v>
      </c>
      <c r="W385" s="1495">
        <v>1045.0451</v>
      </c>
      <c r="X385" s="1496">
        <f t="shared" si="247"/>
        <v>1045.0451</v>
      </c>
      <c r="Y385" s="1489" t="s">
        <v>1854</v>
      </c>
      <c r="Z385" s="1532" t="s">
        <v>346</v>
      </c>
      <c r="AA385" s="1487" t="s">
        <v>108</v>
      </c>
      <c r="AB385" s="1629" t="s">
        <v>44</v>
      </c>
      <c r="AC385" s="1493">
        <v>1152</v>
      </c>
      <c r="AD385" s="1498">
        <f t="shared" si="242"/>
        <v>0</v>
      </c>
      <c r="AE385" s="1498" t="s">
        <v>141</v>
      </c>
      <c r="AF385" s="1498"/>
      <c r="AG385" s="1498"/>
      <c r="AH385" s="1498">
        <f t="shared" si="243"/>
        <v>1152</v>
      </c>
      <c r="AI385" s="1498"/>
      <c r="AJ385" s="1499">
        <f t="shared" si="244"/>
        <v>1152</v>
      </c>
      <c r="AK385" s="1502"/>
      <c r="AL385" s="1502"/>
      <c r="AM385" s="1502"/>
      <c r="AN385" s="1502"/>
      <c r="AO385" s="1502"/>
      <c r="AP385" s="1500"/>
      <c r="AQ385" s="1501"/>
      <c r="AR385" s="1500"/>
      <c r="AS385" s="1502"/>
      <c r="AT385" s="1502"/>
      <c r="AU385" s="1502"/>
      <c r="AV385" s="1502">
        <f t="shared" si="248"/>
        <v>1152</v>
      </c>
      <c r="AW385" s="1502"/>
      <c r="AX385" s="1502"/>
      <c r="AY385" s="1502">
        <f t="shared" si="249"/>
        <v>96</v>
      </c>
      <c r="AZ385" s="1502"/>
      <c r="BA385" s="1503"/>
      <c r="BB385" s="1503"/>
      <c r="BC385" s="1503"/>
      <c r="BD385" s="1503"/>
      <c r="BE385" s="1503"/>
      <c r="BF385" s="1503"/>
      <c r="BG385" s="1503"/>
      <c r="BH385" s="1503"/>
      <c r="BI385" s="1503"/>
      <c r="BJ385" s="1503"/>
      <c r="BK385" s="1503"/>
      <c r="BL385" s="1503"/>
      <c r="BM385" s="1503"/>
      <c r="BN385" s="1503"/>
      <c r="BO385" s="1503"/>
      <c r="BP385" s="1503"/>
      <c r="BQ385" s="1503"/>
      <c r="BR385" s="1503"/>
      <c r="BS385" s="1503"/>
      <c r="BT385" s="1503"/>
      <c r="BU385" s="1597" t="s">
        <v>1730</v>
      </c>
      <c r="BW385" s="309">
        <v>0</v>
      </c>
    </row>
    <row r="386" s="309" customFormat="1" ht="36" hidden="1" customHeight="1" spans="1:76">
      <c r="A386" s="1647">
        <v>45460</v>
      </c>
      <c r="B386" s="1546" t="s">
        <v>117</v>
      </c>
      <c r="C386" s="1546" t="s">
        <v>118</v>
      </c>
      <c r="D386" s="1648">
        <v>4500137323</v>
      </c>
      <c r="E386" s="1546" t="s">
        <v>1857</v>
      </c>
      <c r="F386" s="1648" t="s">
        <v>1858</v>
      </c>
      <c r="G386" s="1487" t="s">
        <v>121</v>
      </c>
      <c r="H386" s="1488" t="s">
        <v>122</v>
      </c>
      <c r="I386" s="1561">
        <v>1080</v>
      </c>
      <c r="J386" s="1487">
        <v>0</v>
      </c>
      <c r="K386" s="1487">
        <v>6</v>
      </c>
      <c r="L386" s="1489">
        <f t="shared" si="250"/>
        <v>180</v>
      </c>
      <c r="M386" s="1490">
        <v>45524</v>
      </c>
      <c r="N386" s="1542">
        <v>45517</v>
      </c>
      <c r="O386" s="1325"/>
      <c r="P386" s="1325" t="s">
        <v>106</v>
      </c>
      <c r="Q386" s="1325" t="s">
        <v>1853</v>
      </c>
      <c r="R386" s="1325" t="s">
        <v>1859</v>
      </c>
      <c r="S386" s="1325" t="s">
        <v>82</v>
      </c>
      <c r="T386" s="1492" t="s">
        <v>82</v>
      </c>
      <c r="U386" s="1493" t="s">
        <v>1860</v>
      </c>
      <c r="V386" s="1541" t="s">
        <v>125</v>
      </c>
      <c r="W386" s="1495">
        <v>0.9971</v>
      </c>
      <c r="X386" s="1496">
        <f t="shared" ref="X386:X393" si="251">W386*I386</f>
        <v>1076.868</v>
      </c>
      <c r="Y386" s="309" t="s">
        <v>1861</v>
      </c>
      <c r="Z386" s="1700" t="s">
        <v>121</v>
      </c>
      <c r="AA386" s="1487" t="s">
        <v>108</v>
      </c>
      <c r="AB386" s="1629" t="s">
        <v>44</v>
      </c>
      <c r="AC386" s="1493">
        <v>1080</v>
      </c>
      <c r="AD386" s="1498">
        <f t="shared" si="242"/>
        <v>0</v>
      </c>
      <c r="AE386" s="1498" t="s">
        <v>82</v>
      </c>
      <c r="AF386" s="1498"/>
      <c r="AG386" s="1498"/>
      <c r="AH386" s="1498">
        <f t="shared" si="243"/>
        <v>1080</v>
      </c>
      <c r="AI386" s="1498"/>
      <c r="AJ386" s="1499">
        <f t="shared" si="244"/>
        <v>1080</v>
      </c>
      <c r="AK386" s="1694"/>
      <c r="AL386" s="1694"/>
      <c r="AM386" s="1694"/>
      <c r="AN386" s="1694"/>
      <c r="AO386" s="1694"/>
      <c r="AP386" s="1695"/>
      <c r="AQ386" s="1695"/>
      <c r="AR386" s="1695"/>
      <c r="AS386" s="1502">
        <f t="shared" ref="AS386:AS398" si="252">I386</f>
        <v>1080</v>
      </c>
      <c r="AT386" s="1502"/>
      <c r="AU386" s="1502"/>
      <c r="AV386" s="1502"/>
      <c r="AW386" s="1502"/>
      <c r="AX386" s="1502"/>
      <c r="AY386" s="1502"/>
      <c r="AZ386" s="1502"/>
      <c r="BA386" s="1503">
        <f t="shared" ref="BA386:BA388" si="253">I386/6</f>
        <v>180</v>
      </c>
      <c r="BB386" s="1503"/>
      <c r="BC386" s="1503"/>
      <c r="BD386" s="1503"/>
      <c r="BE386" s="1503"/>
      <c r="BF386" s="1503"/>
      <c r="BG386" s="1503"/>
      <c r="BH386" s="1503"/>
      <c r="BI386" s="1503"/>
      <c r="BJ386" s="1503"/>
      <c r="BK386" s="1503"/>
      <c r="BL386" s="1503"/>
      <c r="BM386" s="1503"/>
      <c r="BN386" s="1503"/>
      <c r="BO386" s="1503"/>
      <c r="BP386" s="1503"/>
      <c r="BQ386" s="1503"/>
      <c r="BR386" s="1503"/>
      <c r="BS386" s="1503"/>
      <c r="BT386" s="1503"/>
    </row>
    <row r="387" s="309" customFormat="1" ht="36" hidden="1" customHeight="1" spans="1:76">
      <c r="A387" s="1647">
        <v>45460</v>
      </c>
      <c r="B387" s="1546" t="s">
        <v>117</v>
      </c>
      <c r="C387" s="1546" t="s">
        <v>118</v>
      </c>
      <c r="D387" s="1648">
        <v>4500137323</v>
      </c>
      <c r="E387" s="1649">
        <v>44087452</v>
      </c>
      <c r="F387" s="1648" t="s">
        <v>1862</v>
      </c>
      <c r="G387" s="1487" t="s">
        <v>121</v>
      </c>
      <c r="H387" s="1488" t="s">
        <v>122</v>
      </c>
      <c r="I387" s="1561">
        <v>1044</v>
      </c>
      <c r="J387" s="1487">
        <v>0</v>
      </c>
      <c r="K387" s="1487">
        <v>6</v>
      </c>
      <c r="L387" s="1489">
        <f t="shared" si="250"/>
        <v>174</v>
      </c>
      <c r="M387" s="1490">
        <v>45524</v>
      </c>
      <c r="N387" s="1542">
        <v>45517</v>
      </c>
      <c r="O387" s="1325"/>
      <c r="P387" s="1325" t="s">
        <v>106</v>
      </c>
      <c r="Q387" s="1325" t="s">
        <v>1853</v>
      </c>
      <c r="R387" s="1325" t="s">
        <v>1859</v>
      </c>
      <c r="S387" s="1325" t="s">
        <v>82</v>
      </c>
      <c r="T387" s="1492" t="s">
        <v>82</v>
      </c>
      <c r="U387" s="1493" t="s">
        <v>1860</v>
      </c>
      <c r="V387" s="1541" t="s">
        <v>125</v>
      </c>
      <c r="W387" s="1495">
        <v>0.9971</v>
      </c>
      <c r="X387" s="1496">
        <f t="shared" si="251"/>
        <v>1040.9724</v>
      </c>
      <c r="Y387" s="309" t="s">
        <v>1861</v>
      </c>
      <c r="Z387" s="1700" t="s">
        <v>121</v>
      </c>
      <c r="AA387" s="1487" t="s">
        <v>108</v>
      </c>
      <c r="AB387" s="1629" t="s">
        <v>44</v>
      </c>
      <c r="AC387" s="1493">
        <v>1044</v>
      </c>
      <c r="AD387" s="1498">
        <f t="shared" si="242"/>
        <v>0</v>
      </c>
      <c r="AE387" s="1498" t="s">
        <v>82</v>
      </c>
      <c r="AF387" s="1498"/>
      <c r="AG387" s="1498"/>
      <c r="AH387" s="1498">
        <f t="shared" si="243"/>
        <v>1044</v>
      </c>
      <c r="AI387" s="1498"/>
      <c r="AJ387" s="1499">
        <f t="shared" si="244"/>
        <v>1044</v>
      </c>
      <c r="AK387" s="1694"/>
      <c r="AL387" s="1694"/>
      <c r="AM387" s="1694"/>
      <c r="AN387" s="1694"/>
      <c r="AO387" s="1694"/>
      <c r="AP387" s="1695"/>
      <c r="AQ387" s="1695"/>
      <c r="AR387" s="1695"/>
      <c r="AS387" s="1502">
        <f t="shared" si="252"/>
        <v>1044</v>
      </c>
      <c r="AT387" s="1502"/>
      <c r="AU387" s="1502"/>
      <c r="AV387" s="1502"/>
      <c r="AW387" s="1502"/>
      <c r="AX387" s="1502"/>
      <c r="AY387" s="1502"/>
      <c r="AZ387" s="1502"/>
      <c r="BA387" s="1503">
        <f t="shared" si="253"/>
        <v>174</v>
      </c>
      <c r="BB387" s="1503"/>
      <c r="BC387" s="1503"/>
      <c r="BD387" s="1503"/>
      <c r="BE387" s="1503"/>
      <c r="BF387" s="1503"/>
      <c r="BG387" s="1503"/>
      <c r="BH387" s="1503"/>
      <c r="BI387" s="1503"/>
      <c r="BJ387" s="1503"/>
      <c r="BK387" s="1503"/>
      <c r="BL387" s="1503"/>
      <c r="BM387" s="1503"/>
      <c r="BN387" s="1503"/>
      <c r="BO387" s="1503"/>
      <c r="BP387" s="1503"/>
      <c r="BQ387" s="1503"/>
      <c r="BR387" s="1503"/>
      <c r="BS387" s="1503"/>
      <c r="BT387" s="1503"/>
    </row>
    <row r="388" s="309" customFormat="1" ht="36" hidden="1" customHeight="1" spans="1:76">
      <c r="A388" s="1647">
        <v>45460</v>
      </c>
      <c r="B388" s="1546" t="s">
        <v>117</v>
      </c>
      <c r="C388" s="1546" t="s">
        <v>118</v>
      </c>
      <c r="D388" s="1648">
        <v>4500137323</v>
      </c>
      <c r="E388" s="1649">
        <v>44087454</v>
      </c>
      <c r="F388" s="1648" t="s">
        <v>1863</v>
      </c>
      <c r="G388" s="1487" t="s">
        <v>121</v>
      </c>
      <c r="H388" s="1488" t="s">
        <v>122</v>
      </c>
      <c r="I388" s="1561">
        <v>1884</v>
      </c>
      <c r="J388" s="1487">
        <v>0</v>
      </c>
      <c r="K388" s="1487">
        <v>6</v>
      </c>
      <c r="L388" s="1489">
        <f t="shared" si="250"/>
        <v>314</v>
      </c>
      <c r="M388" s="1490">
        <v>45524</v>
      </c>
      <c r="N388" s="1542">
        <v>45517</v>
      </c>
      <c r="O388" s="1325"/>
      <c r="P388" s="1325" t="s">
        <v>106</v>
      </c>
      <c r="Q388" s="1325" t="s">
        <v>1853</v>
      </c>
      <c r="R388" s="1325" t="s">
        <v>1859</v>
      </c>
      <c r="S388" s="1325" t="s">
        <v>82</v>
      </c>
      <c r="T388" s="1492" t="s">
        <v>82</v>
      </c>
      <c r="U388" s="1493" t="s">
        <v>1860</v>
      </c>
      <c r="V388" s="1541" t="s">
        <v>125</v>
      </c>
      <c r="W388" s="1495">
        <v>0.9971</v>
      </c>
      <c r="X388" s="1496">
        <f t="shared" si="251"/>
        <v>1878.5364</v>
      </c>
      <c r="Y388" s="309" t="s">
        <v>1861</v>
      </c>
      <c r="Z388" s="1700" t="s">
        <v>121</v>
      </c>
      <c r="AA388" s="1487" t="s">
        <v>108</v>
      </c>
      <c r="AB388" s="1629" t="s">
        <v>44</v>
      </c>
      <c r="AC388" s="1493">
        <v>1884</v>
      </c>
      <c r="AD388" s="1498">
        <f t="shared" si="242"/>
        <v>0</v>
      </c>
      <c r="AE388" s="1498" t="s">
        <v>82</v>
      </c>
      <c r="AF388" s="1498"/>
      <c r="AG388" s="1498"/>
      <c r="AH388" s="1498">
        <f t="shared" si="243"/>
        <v>1884</v>
      </c>
      <c r="AI388" s="1498"/>
      <c r="AJ388" s="1499">
        <f t="shared" si="244"/>
        <v>1884</v>
      </c>
      <c r="AK388" s="1694"/>
      <c r="AL388" s="1694"/>
      <c r="AM388" s="1694"/>
      <c r="AN388" s="1694"/>
      <c r="AO388" s="1694"/>
      <c r="AP388" s="1695"/>
      <c r="AQ388" s="1695"/>
      <c r="AR388" s="1695"/>
      <c r="AS388" s="1502">
        <f t="shared" si="252"/>
        <v>1884</v>
      </c>
      <c r="AT388" s="1502"/>
      <c r="AU388" s="1502"/>
      <c r="AV388" s="1502"/>
      <c r="AW388" s="1502"/>
      <c r="AX388" s="1502"/>
      <c r="AY388" s="1502"/>
      <c r="AZ388" s="1502"/>
      <c r="BA388" s="1503">
        <f t="shared" si="253"/>
        <v>314</v>
      </c>
      <c r="BB388" s="1503"/>
      <c r="BC388" s="1503"/>
      <c r="BD388" s="1503"/>
      <c r="BE388" s="1503"/>
      <c r="BF388" s="1503"/>
      <c r="BG388" s="1503"/>
      <c r="BH388" s="1503"/>
      <c r="BI388" s="1503"/>
      <c r="BJ388" s="1503"/>
      <c r="BK388" s="1503"/>
      <c r="BL388" s="1503"/>
      <c r="BM388" s="1503"/>
      <c r="BN388" s="1503"/>
      <c r="BO388" s="1503"/>
      <c r="BP388" s="1503"/>
      <c r="BQ388" s="1503"/>
      <c r="BR388" s="1503"/>
      <c r="BS388" s="1503"/>
      <c r="BT388" s="1503"/>
    </row>
    <row r="389" s="309" customFormat="1" ht="36" hidden="1" customHeight="1" spans="1:76">
      <c r="A389" s="1647">
        <v>45471</v>
      </c>
      <c r="B389" s="1546" t="s">
        <v>1864</v>
      </c>
      <c r="C389" s="1671" t="s">
        <v>149</v>
      </c>
      <c r="D389" s="1649">
        <v>4500138794</v>
      </c>
      <c r="E389" s="1546"/>
      <c r="F389" s="1649" t="s">
        <v>1865</v>
      </c>
      <c r="G389" s="1487" t="s">
        <v>134</v>
      </c>
      <c r="H389" s="1488" t="s">
        <v>135</v>
      </c>
      <c r="I389" s="1506">
        <v>4212</v>
      </c>
      <c r="J389" s="1487">
        <v>0</v>
      </c>
      <c r="K389" s="1487">
        <v>13</v>
      </c>
      <c r="L389" s="1489">
        <f t="shared" si="250"/>
        <v>324</v>
      </c>
      <c r="M389" s="1542">
        <v>45524</v>
      </c>
      <c r="N389" s="1542">
        <v>45517</v>
      </c>
      <c r="O389" s="1325"/>
      <c r="P389" s="1325" t="s">
        <v>106</v>
      </c>
      <c r="Q389" s="1325" t="s">
        <v>583</v>
      </c>
      <c r="R389" s="1325">
        <v>45498</v>
      </c>
      <c r="S389" s="1325" t="s">
        <v>82</v>
      </c>
      <c r="T389" s="1492" t="s">
        <v>82</v>
      </c>
      <c r="U389" s="1493" t="s">
        <v>1866</v>
      </c>
      <c r="V389" s="1670" t="s">
        <v>164</v>
      </c>
      <c r="W389" s="1495">
        <v>0.8914</v>
      </c>
      <c r="X389" s="1496">
        <f t="shared" si="251"/>
        <v>3754.5768</v>
      </c>
      <c r="Y389" s="1489" t="s">
        <v>1867</v>
      </c>
      <c r="Z389" s="1532" t="s">
        <v>134</v>
      </c>
      <c r="AA389" s="1487" t="s">
        <v>108</v>
      </c>
      <c r="AB389" s="1629" t="s">
        <v>44</v>
      </c>
      <c r="AC389" s="1493">
        <v>4212</v>
      </c>
      <c r="AD389" s="1498">
        <f t="shared" si="242"/>
        <v>0</v>
      </c>
      <c r="AE389" s="1498" t="s">
        <v>82</v>
      </c>
      <c r="AF389" s="1498"/>
      <c r="AG389" s="1498"/>
      <c r="AH389" s="1498">
        <f t="shared" si="243"/>
        <v>4212</v>
      </c>
      <c r="AI389" s="1498"/>
      <c r="AJ389" s="1499">
        <f t="shared" si="244"/>
        <v>4212</v>
      </c>
      <c r="AK389" s="1502"/>
      <c r="AL389" s="1502"/>
      <c r="AM389" s="1502"/>
      <c r="AN389" s="1502"/>
      <c r="AO389" s="1502"/>
      <c r="AP389" s="1500"/>
      <c r="AQ389" s="1501"/>
      <c r="AR389" s="1500"/>
      <c r="AS389" s="1502">
        <f t="shared" si="252"/>
        <v>4212</v>
      </c>
      <c r="AT389" s="1502"/>
      <c r="AU389" s="1502"/>
      <c r="AV389" s="1502"/>
      <c r="AW389" s="1502"/>
      <c r="AX389" s="1502"/>
      <c r="AY389" s="1502"/>
      <c r="AZ389" s="1502"/>
      <c r="BA389" s="1503"/>
      <c r="BB389" s="1503"/>
      <c r="BC389" s="1503">
        <f t="shared" ref="BC389:BC396" si="254">I389/13</f>
        <v>324</v>
      </c>
      <c r="BD389" s="1503"/>
      <c r="BE389" s="1503"/>
      <c r="BF389" s="1503"/>
      <c r="BG389" s="1503"/>
      <c r="BH389" s="1503"/>
      <c r="BI389" s="1503"/>
      <c r="BJ389" s="1503"/>
      <c r="BK389" s="1503"/>
      <c r="BL389" s="1503"/>
      <c r="BM389" s="1503"/>
      <c r="BN389" s="1503"/>
      <c r="BO389" s="1503"/>
      <c r="BP389" s="1503"/>
      <c r="BQ389" s="1503"/>
      <c r="BR389" s="1503"/>
      <c r="BS389" s="1503"/>
      <c r="BT389" s="1503"/>
      <c r="BU389" s="1597"/>
    </row>
    <row r="390" s="309" customFormat="1" ht="36" hidden="1" customHeight="1" spans="1:76">
      <c r="A390" s="1725">
        <v>45467</v>
      </c>
      <c r="B390" s="1726" t="s">
        <v>1684</v>
      </c>
      <c r="C390" s="1716" t="s">
        <v>251</v>
      </c>
      <c r="D390" s="1729">
        <v>4500138160</v>
      </c>
      <c r="E390" s="1728" t="s">
        <v>1868</v>
      </c>
      <c r="F390" s="1729" t="s">
        <v>1869</v>
      </c>
      <c r="G390" s="1487" t="s">
        <v>89</v>
      </c>
      <c r="H390" s="1488" t="s">
        <v>79</v>
      </c>
      <c r="I390" s="1506">
        <v>504</v>
      </c>
      <c r="J390" s="1487">
        <v>0</v>
      </c>
      <c r="K390" s="1487">
        <v>24</v>
      </c>
      <c r="L390" s="1489">
        <f t="shared" si="250"/>
        <v>21</v>
      </c>
      <c r="M390" s="1490">
        <v>45525</v>
      </c>
      <c r="N390" s="1542">
        <v>45517</v>
      </c>
      <c r="O390" s="1325"/>
      <c r="P390" s="1325" t="s">
        <v>803</v>
      </c>
      <c r="Q390" s="1325" t="s">
        <v>1870</v>
      </c>
      <c r="R390" s="1325" t="s">
        <v>1687</v>
      </c>
      <c r="S390" s="1325" t="s">
        <v>136</v>
      </c>
      <c r="T390" s="1492" t="s">
        <v>1871</v>
      </c>
      <c r="U390" s="1493" t="s">
        <v>1689</v>
      </c>
      <c r="V390" s="1494" t="s">
        <v>330</v>
      </c>
      <c r="W390" s="1495">
        <v>0.8778</v>
      </c>
      <c r="X390" s="1496">
        <f t="shared" si="251"/>
        <v>442.4112</v>
      </c>
      <c r="Y390" s="1537" t="s">
        <v>1872</v>
      </c>
      <c r="Z390" s="1532" t="s">
        <v>89</v>
      </c>
      <c r="AA390" s="1487" t="s">
        <v>108</v>
      </c>
      <c r="AB390" s="1629" t="s">
        <v>44</v>
      </c>
      <c r="AC390" s="1493">
        <v>504</v>
      </c>
      <c r="AD390" s="1498">
        <f t="shared" si="242"/>
        <v>0</v>
      </c>
      <c r="AE390" s="1498" t="s">
        <v>157</v>
      </c>
      <c r="AF390" s="1498"/>
      <c r="AG390" s="1498"/>
      <c r="AH390" s="1498">
        <f t="shared" si="243"/>
        <v>504</v>
      </c>
      <c r="AI390" s="1498"/>
      <c r="AJ390" s="1499">
        <f t="shared" si="244"/>
        <v>504</v>
      </c>
      <c r="AK390" s="1489"/>
      <c r="AL390" s="1489"/>
      <c r="AM390" s="1489"/>
      <c r="AN390" s="1489"/>
      <c r="AO390" s="1489"/>
      <c r="AP390" s="1500"/>
      <c r="AQ390" s="1500"/>
      <c r="AR390" s="1500"/>
      <c r="AS390" s="1502">
        <f t="shared" si="252"/>
        <v>504</v>
      </c>
      <c r="AT390" s="1502"/>
      <c r="AU390" s="1502"/>
      <c r="AV390" s="1502"/>
      <c r="AW390" s="1502"/>
      <c r="AX390" s="1502"/>
      <c r="AY390" s="1502"/>
      <c r="AZ390" s="1502"/>
      <c r="BA390" s="1503"/>
      <c r="BB390" s="1503"/>
      <c r="BC390" s="1503"/>
      <c r="BD390" s="1503"/>
      <c r="BE390" s="1503"/>
      <c r="BF390" s="1503"/>
      <c r="BG390" s="1503"/>
      <c r="BH390" s="1503"/>
      <c r="BI390" s="1503"/>
      <c r="BJ390" s="1503"/>
      <c r="BK390" s="1503"/>
      <c r="BL390" s="1503"/>
      <c r="BM390" s="1503"/>
      <c r="BN390" s="1503"/>
      <c r="BO390" s="1503"/>
      <c r="BP390" s="1503"/>
      <c r="BQ390" s="1503"/>
      <c r="BR390" s="1503"/>
      <c r="BS390" s="1503"/>
      <c r="BT390" s="1503"/>
    </row>
    <row r="391" s="309" customFormat="1" ht="36" hidden="1" customHeight="1" spans="1:76">
      <c r="A391" s="1725">
        <v>45477</v>
      </c>
      <c r="B391" s="1726" t="s">
        <v>1873</v>
      </c>
      <c r="C391" s="1671" t="s">
        <v>1874</v>
      </c>
      <c r="D391" s="1729">
        <v>4500139266</v>
      </c>
      <c r="E391" s="1728" t="s">
        <v>1875</v>
      </c>
      <c r="F391" s="1729" t="s">
        <v>1876</v>
      </c>
      <c r="G391" s="1487" t="s">
        <v>109</v>
      </c>
      <c r="H391" s="1488" t="s">
        <v>79</v>
      </c>
      <c r="I391" s="1506">
        <v>520</v>
      </c>
      <c r="J391" s="1487">
        <v>0</v>
      </c>
      <c r="K391" s="1487">
        <v>52</v>
      </c>
      <c r="L391" s="1489">
        <f t="shared" si="250"/>
        <v>10</v>
      </c>
      <c r="M391" s="1490">
        <v>45527</v>
      </c>
      <c r="N391" s="1542">
        <v>45517</v>
      </c>
      <c r="O391" s="1325"/>
      <c r="P391" s="1325" t="s">
        <v>803</v>
      </c>
      <c r="Q391" s="1325" t="s">
        <v>1787</v>
      </c>
      <c r="R391" s="1325">
        <v>45489</v>
      </c>
      <c r="S391" s="1325" t="s">
        <v>82</v>
      </c>
      <c r="T391" s="1492" t="s">
        <v>82</v>
      </c>
      <c r="U391" s="1493" t="s">
        <v>1877</v>
      </c>
      <c r="V391" s="1494" t="s">
        <v>197</v>
      </c>
      <c r="W391" s="1495">
        <v>0.8944</v>
      </c>
      <c r="X391" s="1496">
        <f t="shared" si="251"/>
        <v>465.088</v>
      </c>
      <c r="Y391" s="1537" t="s">
        <v>1878</v>
      </c>
      <c r="Z391" s="1532" t="s">
        <v>109</v>
      </c>
      <c r="AA391" s="1487" t="s">
        <v>108</v>
      </c>
      <c r="AB391" s="1629" t="s">
        <v>44</v>
      </c>
      <c r="AC391" s="1493">
        <v>520</v>
      </c>
      <c r="AD391" s="1498">
        <f t="shared" si="242"/>
        <v>0</v>
      </c>
      <c r="AE391" s="1498" t="s">
        <v>82</v>
      </c>
      <c r="AF391" s="1498"/>
      <c r="AG391" s="1498"/>
      <c r="AH391" s="1498">
        <f t="shared" si="243"/>
        <v>520</v>
      </c>
      <c r="AI391" s="1498"/>
      <c r="AJ391" s="1499">
        <f t="shared" si="244"/>
        <v>520</v>
      </c>
      <c r="AK391" s="1489"/>
      <c r="AL391" s="1489"/>
      <c r="AM391" s="1489"/>
      <c r="AN391" s="1489"/>
      <c r="AO391" s="1489"/>
      <c r="AP391" s="1500"/>
      <c r="AQ391" s="1500"/>
      <c r="AR391" s="1500"/>
      <c r="AS391" s="1502">
        <f t="shared" si="252"/>
        <v>520</v>
      </c>
      <c r="AT391" s="1502"/>
      <c r="AU391" s="1502"/>
      <c r="AV391" s="1502"/>
      <c r="AW391" s="1502"/>
      <c r="AX391" s="1502"/>
      <c r="AY391" s="1502"/>
      <c r="AZ391" s="1502"/>
      <c r="BA391" s="1503"/>
      <c r="BB391" s="1503"/>
      <c r="BC391" s="1503">
        <f t="shared" si="254"/>
        <v>40</v>
      </c>
      <c r="BD391" s="1503"/>
      <c r="BE391" s="1503"/>
      <c r="BF391" s="1503"/>
      <c r="BG391" s="1503"/>
      <c r="BH391" s="1503"/>
      <c r="BI391" s="1503"/>
      <c r="BJ391" s="1503"/>
      <c r="BK391" s="1503"/>
      <c r="BL391" s="1503"/>
      <c r="BM391" s="1503"/>
      <c r="BN391" s="1503"/>
      <c r="BO391" s="1503"/>
      <c r="BP391" s="1503"/>
      <c r="BQ391" s="1503"/>
      <c r="BR391" s="1503"/>
      <c r="BS391" s="1503"/>
      <c r="BT391" s="1503"/>
    </row>
    <row r="392" s="309" customFormat="1" ht="36" hidden="1" customHeight="1" spans="1:76">
      <c r="A392" s="1725">
        <v>45481</v>
      </c>
      <c r="B392" s="1726" t="s">
        <v>589</v>
      </c>
      <c r="C392" s="1671" t="s">
        <v>182</v>
      </c>
      <c r="D392" s="1729">
        <v>4500139599</v>
      </c>
      <c r="E392" s="1728" t="s">
        <v>1879</v>
      </c>
      <c r="F392" s="1729" t="s">
        <v>1880</v>
      </c>
      <c r="G392" s="1487" t="s">
        <v>78</v>
      </c>
      <c r="H392" s="1488" t="s">
        <v>111</v>
      </c>
      <c r="I392" s="1506">
        <v>3000</v>
      </c>
      <c r="J392" s="1487">
        <v>0</v>
      </c>
      <c r="K392" s="1487">
        <v>50</v>
      </c>
      <c r="L392" s="1489">
        <f t="shared" si="250"/>
        <v>60</v>
      </c>
      <c r="M392" s="1490">
        <v>45527</v>
      </c>
      <c r="N392" s="1542">
        <v>45517</v>
      </c>
      <c r="O392" s="1325" t="s">
        <v>1881</v>
      </c>
      <c r="P392" s="309" t="s">
        <v>106</v>
      </c>
      <c r="Q392" s="1325" t="s">
        <v>1882</v>
      </c>
      <c r="R392" s="1325">
        <v>45481</v>
      </c>
      <c r="S392" s="1325" t="s">
        <v>82</v>
      </c>
      <c r="T392" s="1564" t="s">
        <v>1883</v>
      </c>
      <c r="U392" s="1493" t="s">
        <v>1884</v>
      </c>
      <c r="V392" s="1494" t="s">
        <v>330</v>
      </c>
      <c r="W392" s="1495">
        <v>0.9135</v>
      </c>
      <c r="X392" s="1496">
        <f t="shared" si="251"/>
        <v>2740.5</v>
      </c>
      <c r="Y392" s="1537" t="s">
        <v>1885</v>
      </c>
      <c r="Z392" s="1532" t="s">
        <v>156</v>
      </c>
      <c r="AA392" s="1487" t="s">
        <v>108</v>
      </c>
      <c r="AB392" s="1629" t="s">
        <v>44</v>
      </c>
      <c r="AC392" s="1493">
        <v>3000</v>
      </c>
      <c r="AD392" s="1498">
        <f t="shared" si="242"/>
        <v>0</v>
      </c>
      <c r="AE392" s="1498" t="s">
        <v>157</v>
      </c>
      <c r="AF392" s="1498"/>
      <c r="AG392" s="1498"/>
      <c r="AH392" s="1498">
        <f t="shared" si="243"/>
        <v>3000</v>
      </c>
      <c r="AI392" s="1498"/>
      <c r="AJ392" s="1499"/>
      <c r="AK392" s="1489">
        <f>I392</f>
        <v>3000</v>
      </c>
      <c r="AL392" s="1489"/>
      <c r="AM392" s="1489"/>
      <c r="AN392" s="1489"/>
      <c r="AO392" s="1489"/>
      <c r="AP392" s="1500"/>
      <c r="AQ392" s="1500"/>
      <c r="AR392" s="1500"/>
      <c r="AS392" s="1502">
        <f t="shared" si="252"/>
        <v>3000</v>
      </c>
      <c r="AT392" s="1502"/>
      <c r="AU392" s="1502"/>
      <c r="AV392" s="1502"/>
      <c r="AW392" s="1502"/>
      <c r="AX392" s="1502"/>
      <c r="AY392" s="1502"/>
      <c r="AZ392" s="1502"/>
      <c r="BA392" s="1503"/>
      <c r="BB392" s="1503"/>
      <c r="BC392" s="1503"/>
      <c r="BD392" s="1503"/>
      <c r="BE392" s="1503"/>
      <c r="BF392" s="1503"/>
      <c r="BG392" s="1503"/>
      <c r="BH392" s="1503">
        <f>I392/25</f>
        <v>120</v>
      </c>
      <c r="BI392" s="1503"/>
      <c r="BJ392" s="1503"/>
      <c r="BK392" s="1503"/>
      <c r="BL392" s="1503"/>
      <c r="BM392" s="1503"/>
      <c r="BN392" s="1503"/>
      <c r="BO392" s="1503"/>
      <c r="BP392" s="1503"/>
      <c r="BQ392" s="1503"/>
      <c r="BR392" s="1503"/>
      <c r="BS392" s="1503"/>
      <c r="BT392" s="1503"/>
    </row>
    <row r="393" s="309" customFormat="1" ht="36" hidden="1" customHeight="1" spans="1:76">
      <c r="A393" s="1725">
        <v>45489</v>
      </c>
      <c r="B393" s="1726" t="s">
        <v>1171</v>
      </c>
      <c r="C393" s="1621" t="s">
        <v>149</v>
      </c>
      <c r="D393" s="1729">
        <v>4500140261</v>
      </c>
      <c r="E393" s="1728" t="s">
        <v>1886</v>
      </c>
      <c r="F393" s="1729" t="s">
        <v>1887</v>
      </c>
      <c r="G393" s="1487" t="s">
        <v>134</v>
      </c>
      <c r="H393" s="1488" t="s">
        <v>135</v>
      </c>
      <c r="I393" s="1506">
        <v>1612</v>
      </c>
      <c r="J393" s="1487">
        <v>0</v>
      </c>
      <c r="K393" s="1487">
        <v>13</v>
      </c>
      <c r="L393" s="1489">
        <f t="shared" si="250"/>
        <v>124</v>
      </c>
      <c r="M393" s="1490">
        <v>45530</v>
      </c>
      <c r="N393" s="1542">
        <v>45518</v>
      </c>
      <c r="O393" s="1325"/>
      <c r="P393" s="1325" t="s">
        <v>803</v>
      </c>
      <c r="Q393" s="1325" t="s">
        <v>1888</v>
      </c>
      <c r="R393" s="1325">
        <v>45489</v>
      </c>
      <c r="S393" s="1325" t="s">
        <v>82</v>
      </c>
      <c r="T393" s="1492" t="s">
        <v>1889</v>
      </c>
      <c r="U393" s="1493" t="s">
        <v>1890</v>
      </c>
      <c r="V393" s="1605" t="s">
        <v>416</v>
      </c>
      <c r="W393" s="1495">
        <v>0.8797</v>
      </c>
      <c r="X393" s="1496">
        <f t="shared" si="251"/>
        <v>1418.0764</v>
      </c>
      <c r="Y393" s="1537" t="s">
        <v>1891</v>
      </c>
      <c r="Z393" s="1532" t="s">
        <v>190</v>
      </c>
      <c r="AA393" s="1487" t="s">
        <v>108</v>
      </c>
      <c r="AB393" s="1629" t="s">
        <v>44</v>
      </c>
      <c r="AC393" s="1493">
        <v>1612</v>
      </c>
      <c r="AD393" s="1498">
        <f t="shared" si="242"/>
        <v>0</v>
      </c>
      <c r="AE393" s="1498" t="s">
        <v>157</v>
      </c>
      <c r="AF393" s="1498"/>
      <c r="AG393" s="1498"/>
      <c r="AH393" s="1498">
        <f t="shared" si="243"/>
        <v>1612</v>
      </c>
      <c r="AI393" s="1498"/>
      <c r="AK393" s="1489">
        <f>I393</f>
        <v>1612</v>
      </c>
      <c r="AL393" s="1489"/>
      <c r="AM393" s="1489"/>
      <c r="AN393" s="1489"/>
      <c r="AO393" s="1502"/>
      <c r="AP393" s="1500"/>
      <c r="AQ393" s="1500"/>
      <c r="AR393" s="1500"/>
      <c r="AS393" s="1502">
        <f t="shared" si="252"/>
        <v>1612</v>
      </c>
      <c r="AT393" s="1502"/>
      <c r="AU393" s="1502"/>
      <c r="AV393" s="1502"/>
      <c r="AW393" s="1502"/>
      <c r="AX393" s="1502"/>
      <c r="AY393" s="1502"/>
      <c r="AZ393" s="1502"/>
      <c r="BA393" s="1503"/>
      <c r="BB393" s="1503"/>
      <c r="BC393" s="1503"/>
      <c r="BD393" s="1503"/>
      <c r="BE393" s="1503">
        <f>I393/13</f>
        <v>124</v>
      </c>
      <c r="BF393" s="1503"/>
      <c r="BG393" s="1503"/>
      <c r="BH393" s="1503"/>
      <c r="BI393" s="1503"/>
      <c r="BJ393" s="1503"/>
      <c r="BK393" s="1503"/>
      <c r="BL393" s="1503"/>
      <c r="BM393" s="1503"/>
      <c r="BN393" s="1503"/>
      <c r="BO393" s="1503"/>
      <c r="BP393" s="1503"/>
      <c r="BQ393" s="1503"/>
      <c r="BR393" s="1503"/>
      <c r="BS393" s="1503"/>
      <c r="BT393" s="1503"/>
    </row>
    <row r="394" s="309" customFormat="1" ht="36" hidden="1" customHeight="1" spans="1:76">
      <c r="A394" s="1647">
        <v>45498</v>
      </c>
      <c r="B394" s="1546" t="s">
        <v>74</v>
      </c>
      <c r="C394" s="1558" t="s">
        <v>75</v>
      </c>
      <c r="D394" s="1648" t="s">
        <v>1892</v>
      </c>
      <c r="E394" s="1546"/>
      <c r="F394" s="1648"/>
      <c r="G394" s="1487" t="s">
        <v>109</v>
      </c>
      <c r="H394" s="1488" t="s">
        <v>79</v>
      </c>
      <c r="I394" s="1506">
        <v>1950</v>
      </c>
      <c r="J394" s="1487">
        <v>0</v>
      </c>
      <c r="K394" s="1487">
        <v>52</v>
      </c>
      <c r="L394" s="1489">
        <f t="shared" si="250"/>
        <v>37.5</v>
      </c>
      <c r="M394" s="1490">
        <v>45520</v>
      </c>
      <c r="N394" s="1490">
        <v>45516</v>
      </c>
      <c r="O394" s="1325"/>
      <c r="P394" s="1325" t="s">
        <v>106</v>
      </c>
      <c r="Q394" s="1325"/>
      <c r="R394" s="1536">
        <v>45498</v>
      </c>
      <c r="S394" s="1536" t="s">
        <v>82</v>
      </c>
      <c r="T394" s="1691" t="s">
        <v>82</v>
      </c>
      <c r="U394" s="1540" t="s">
        <v>1098</v>
      </c>
      <c r="V394" s="1703" t="s">
        <v>91</v>
      </c>
      <c r="W394" s="1692"/>
      <c r="X394" s="1693"/>
      <c r="Y394" s="1694" t="s">
        <v>1893</v>
      </c>
      <c r="Z394" s="1532" t="s">
        <v>109</v>
      </c>
      <c r="AA394" s="1634" t="s">
        <v>108</v>
      </c>
      <c r="AB394" s="1629" t="s">
        <v>44</v>
      </c>
      <c r="AC394" s="1493">
        <v>1950</v>
      </c>
      <c r="AD394" s="1498">
        <f t="shared" si="242"/>
        <v>0</v>
      </c>
      <c r="AE394" s="1498" t="s">
        <v>82</v>
      </c>
      <c r="AF394" s="1498"/>
      <c r="AG394" s="1498"/>
      <c r="AH394" s="1498">
        <f t="shared" si="243"/>
        <v>1950</v>
      </c>
      <c r="AI394" s="1498"/>
      <c r="AJ394" s="1499">
        <f>AH394</f>
        <v>1950</v>
      </c>
      <c r="AK394" s="1489"/>
      <c r="AL394" s="1489"/>
      <c r="AM394" s="1489"/>
      <c r="AN394" s="1489"/>
      <c r="AO394" s="1502"/>
      <c r="AP394" s="1500"/>
      <c r="AQ394" s="1501"/>
      <c r="AR394" s="1500"/>
      <c r="AS394" s="1502">
        <f t="shared" si="252"/>
        <v>1950</v>
      </c>
      <c r="AT394" s="1502"/>
      <c r="AU394" s="1502"/>
      <c r="AV394" s="1502"/>
      <c r="AW394" s="1502"/>
      <c r="AX394" s="1502"/>
      <c r="AY394" s="1502"/>
      <c r="AZ394" s="1502"/>
      <c r="BA394" s="1503"/>
      <c r="BB394" s="1503"/>
      <c r="BC394" s="1503">
        <f t="shared" si="254"/>
        <v>150</v>
      </c>
      <c r="BD394" s="1503"/>
      <c r="BE394" s="1503"/>
      <c r="BF394" s="1503"/>
      <c r="BG394" s="1503"/>
      <c r="BH394" s="1503"/>
      <c r="BI394" s="1503"/>
      <c r="BJ394" s="1503"/>
      <c r="BK394" s="1503"/>
      <c r="BL394" s="1503"/>
      <c r="BM394" s="1503"/>
      <c r="BN394" s="1503"/>
      <c r="BO394" s="1503"/>
      <c r="BP394" s="1503"/>
      <c r="BQ394" s="1503"/>
      <c r="BR394" s="1503"/>
      <c r="BS394" s="1503"/>
      <c r="BT394" s="1503"/>
      <c r="BU394" s="1597"/>
    </row>
    <row r="395" s="309" customFormat="1" ht="36" hidden="1" customHeight="1" spans="1:76">
      <c r="A395" s="1647">
        <v>45426</v>
      </c>
      <c r="B395" s="1546" t="s">
        <v>808</v>
      </c>
      <c r="C395" s="1546" t="s">
        <v>251</v>
      </c>
      <c r="D395" s="1648">
        <v>4500133425</v>
      </c>
      <c r="E395" s="1649" t="s">
        <v>1894</v>
      </c>
      <c r="F395" s="1649" t="s">
        <v>1895</v>
      </c>
      <c r="G395" s="1487" t="s">
        <v>134</v>
      </c>
      <c r="H395" s="1488" t="s">
        <v>135</v>
      </c>
      <c r="I395" s="1506">
        <v>5889</v>
      </c>
      <c r="J395" s="1487">
        <v>0</v>
      </c>
      <c r="K395" s="1487">
        <v>13</v>
      </c>
      <c r="L395" s="1489">
        <f t="shared" si="250"/>
        <v>453</v>
      </c>
      <c r="M395" s="1490">
        <v>45524</v>
      </c>
      <c r="N395" s="1542">
        <v>45517</v>
      </c>
      <c r="O395" s="1325" t="s">
        <v>1896</v>
      </c>
      <c r="P395" s="1325" t="s">
        <v>106</v>
      </c>
      <c r="Q395" s="1325" t="s">
        <v>1882</v>
      </c>
      <c r="R395" s="1325">
        <v>45426</v>
      </c>
      <c r="S395" s="1325" t="s">
        <v>82</v>
      </c>
      <c r="T395" s="1492" t="s">
        <v>82</v>
      </c>
      <c r="U395" s="1493" t="s">
        <v>1897</v>
      </c>
      <c r="V395" s="1670" t="s">
        <v>812</v>
      </c>
      <c r="W395" s="1495">
        <v>1.55</v>
      </c>
      <c r="X395" s="1496">
        <f t="shared" ref="X395:X403" si="255">W395*I395</f>
        <v>9127.95</v>
      </c>
      <c r="Y395" s="1489" t="s">
        <v>1898</v>
      </c>
      <c r="Z395" s="1532" t="s">
        <v>134</v>
      </c>
      <c r="AA395" s="1487" t="s">
        <v>108</v>
      </c>
      <c r="AB395" s="1629" t="s">
        <v>44</v>
      </c>
      <c r="AC395" s="1493">
        <v>5889</v>
      </c>
      <c r="AD395" s="1498">
        <f t="shared" si="242"/>
        <v>0</v>
      </c>
      <c r="AE395" s="1498" t="s">
        <v>82</v>
      </c>
      <c r="AF395" s="1498"/>
      <c r="AG395" s="1498"/>
      <c r="AH395" s="1498">
        <f t="shared" si="243"/>
        <v>5889</v>
      </c>
      <c r="AI395" s="1498"/>
      <c r="AJ395" s="1499">
        <f t="shared" ref="AJ395:AJ398" si="256">I395</f>
        <v>5889</v>
      </c>
      <c r="AK395" s="1489"/>
      <c r="AL395" s="1489"/>
      <c r="AM395" s="1489"/>
      <c r="AN395" s="1489"/>
      <c r="AO395" s="1489"/>
      <c r="AP395" s="1500"/>
      <c r="AQ395" s="1500"/>
      <c r="AR395" s="1500"/>
      <c r="AS395" s="1502">
        <f t="shared" si="252"/>
        <v>5889</v>
      </c>
      <c r="AT395" s="1502"/>
      <c r="AU395" s="1502"/>
      <c r="AV395" s="1502"/>
      <c r="AW395" s="1502"/>
      <c r="AX395" s="1502"/>
      <c r="AY395" s="1502"/>
      <c r="AZ395" s="1502"/>
      <c r="BA395" s="1503"/>
      <c r="BB395" s="1503"/>
      <c r="BC395" s="1503">
        <f t="shared" si="254"/>
        <v>453</v>
      </c>
      <c r="BD395" s="1503"/>
      <c r="BE395" s="1503"/>
      <c r="BF395" s="1503"/>
      <c r="BG395" s="1503"/>
      <c r="BH395" s="1503"/>
      <c r="BI395" s="1503"/>
      <c r="BJ395" s="1503"/>
      <c r="BK395" s="1503"/>
      <c r="BL395" s="1503"/>
      <c r="BM395" s="1503"/>
      <c r="BN395" s="1503"/>
      <c r="BO395" s="1503"/>
      <c r="BP395" s="1503"/>
      <c r="BQ395" s="1503"/>
      <c r="BR395" s="1503"/>
      <c r="BS395" s="1503"/>
      <c r="BT395" s="1503"/>
    </row>
    <row r="396" s="309" customFormat="1" ht="36" hidden="1" customHeight="1" spans="1:76">
      <c r="A396" s="1626">
        <v>45481</v>
      </c>
      <c r="B396" s="1557" t="s">
        <v>199</v>
      </c>
      <c r="C396" s="1558" t="s">
        <v>118</v>
      </c>
      <c r="D396" s="1484">
        <v>4500139753</v>
      </c>
      <c r="E396" s="1539" t="s">
        <v>1899</v>
      </c>
      <c r="F396" s="1484" t="s">
        <v>1900</v>
      </c>
      <c r="G396" s="1487" t="s">
        <v>134</v>
      </c>
      <c r="H396" s="1488" t="s">
        <v>135</v>
      </c>
      <c r="I396" s="1506">
        <v>1508</v>
      </c>
      <c r="J396" s="1487">
        <v>0</v>
      </c>
      <c r="K396" s="1487">
        <v>13</v>
      </c>
      <c r="L396" s="1489">
        <f t="shared" si="250"/>
        <v>116</v>
      </c>
      <c r="M396" s="1490">
        <v>45523</v>
      </c>
      <c r="N396" s="1542">
        <v>45517</v>
      </c>
      <c r="O396" s="1325"/>
      <c r="P396" s="1325" t="s">
        <v>803</v>
      </c>
      <c r="Q396" s="1325" t="s">
        <v>1901</v>
      </c>
      <c r="R396" s="1325">
        <v>45481</v>
      </c>
      <c r="S396" s="1325" t="s">
        <v>136</v>
      </c>
      <c r="T396" s="1705" t="s">
        <v>1902</v>
      </c>
      <c r="U396" s="1493" t="s">
        <v>1903</v>
      </c>
      <c r="V396" s="1494" t="s">
        <v>139</v>
      </c>
      <c r="W396" s="1495">
        <v>0.8797</v>
      </c>
      <c r="X396" s="1496">
        <f t="shared" si="255"/>
        <v>1326.5876</v>
      </c>
      <c r="Y396" s="1489" t="s">
        <v>1904</v>
      </c>
      <c r="Z396" s="1532" t="s">
        <v>134</v>
      </c>
      <c r="AA396" s="1487" t="s">
        <v>108</v>
      </c>
      <c r="AB396" s="1629" t="s">
        <v>44</v>
      </c>
      <c r="AC396" s="1493">
        <v>1508</v>
      </c>
      <c r="AD396" s="1498">
        <f t="shared" si="242"/>
        <v>0</v>
      </c>
      <c r="AE396" s="1498" t="s">
        <v>141</v>
      </c>
      <c r="AF396" s="1498"/>
      <c r="AG396" s="1498"/>
      <c r="AH396" s="1498">
        <f t="shared" si="243"/>
        <v>1508</v>
      </c>
      <c r="AI396" s="1498"/>
      <c r="AJ396" s="1499">
        <f t="shared" si="256"/>
        <v>1508</v>
      </c>
      <c r="AK396" s="1502"/>
      <c r="AL396" s="1502"/>
      <c r="AM396" s="1502"/>
      <c r="AN396" s="1502"/>
      <c r="AO396" s="1502"/>
      <c r="AP396" s="1500"/>
      <c r="AQ396" s="1501"/>
      <c r="AR396" s="1500"/>
      <c r="AS396" s="1502">
        <f t="shared" si="252"/>
        <v>1508</v>
      </c>
      <c r="AT396" s="1502"/>
      <c r="AU396" s="1502"/>
      <c r="AV396" s="1502"/>
      <c r="AW396" s="1502"/>
      <c r="AX396" s="1502"/>
      <c r="AY396" s="1502"/>
      <c r="AZ396" s="1502"/>
      <c r="BA396" s="1503"/>
      <c r="BB396" s="1503"/>
      <c r="BC396" s="1503">
        <f t="shared" si="254"/>
        <v>116</v>
      </c>
      <c r="BD396" s="1503"/>
      <c r="BE396" s="1503"/>
      <c r="BF396" s="1503"/>
      <c r="BG396" s="1503"/>
      <c r="BH396" s="1503"/>
      <c r="BI396" s="1503"/>
      <c r="BJ396" s="1503"/>
      <c r="BK396" s="1503"/>
      <c r="BL396" s="1503"/>
      <c r="BM396" s="1503"/>
      <c r="BN396" s="1503"/>
      <c r="BO396" s="1503"/>
      <c r="BP396" s="1503"/>
      <c r="BQ396" s="1503"/>
      <c r="BR396" s="1503"/>
      <c r="BS396" s="1503"/>
      <c r="BT396" s="1503"/>
      <c r="BU396" s="1597"/>
    </row>
    <row r="397" s="309" customFormat="1" ht="36" hidden="1" customHeight="1" spans="1:76">
      <c r="A397" s="1725">
        <v>45490</v>
      </c>
      <c r="B397" s="1726" t="s">
        <v>292</v>
      </c>
      <c r="C397" s="1558" t="s">
        <v>132</v>
      </c>
      <c r="D397" s="1729">
        <v>4500140586</v>
      </c>
      <c r="E397" s="1728" t="s">
        <v>1905</v>
      </c>
      <c r="F397" s="1729" t="s">
        <v>1906</v>
      </c>
      <c r="G397" s="1487" t="s">
        <v>113</v>
      </c>
      <c r="H397" s="1488" t="s">
        <v>114</v>
      </c>
      <c r="I397" s="1506">
        <v>4500</v>
      </c>
      <c r="J397" s="1487">
        <v>0</v>
      </c>
      <c r="K397" s="1487">
        <v>60</v>
      </c>
      <c r="L397" s="1489">
        <f t="shared" si="250"/>
        <v>75</v>
      </c>
      <c r="M397" s="1490">
        <v>45530</v>
      </c>
      <c r="N397" s="1542">
        <v>45518</v>
      </c>
      <c r="O397" s="1325"/>
      <c r="P397" s="1325" t="s">
        <v>106</v>
      </c>
      <c r="Q397" s="1325" t="s">
        <v>1907</v>
      </c>
      <c r="R397" s="1325">
        <v>45490</v>
      </c>
      <c r="S397" s="1325" t="s">
        <v>82</v>
      </c>
      <c r="T397" s="1492" t="s">
        <v>82</v>
      </c>
      <c r="U397" s="1493" t="s">
        <v>1908</v>
      </c>
      <c r="V397" s="1494" t="s">
        <v>214</v>
      </c>
      <c r="W397" s="1495">
        <v>67.5232</v>
      </c>
      <c r="X397" s="1496">
        <f>W397*L397</f>
        <v>5064.24</v>
      </c>
      <c r="Y397" s="1537" t="s">
        <v>1909</v>
      </c>
      <c r="Z397" s="1532" t="s">
        <v>113</v>
      </c>
      <c r="AA397" s="1487" t="s">
        <v>108</v>
      </c>
      <c r="AB397" s="1629" t="s">
        <v>44</v>
      </c>
      <c r="AC397" s="1493">
        <v>4500</v>
      </c>
      <c r="AD397" s="1498">
        <f t="shared" si="242"/>
        <v>0</v>
      </c>
      <c r="AE397" s="1498" t="s">
        <v>82</v>
      </c>
      <c r="AF397" s="1498"/>
      <c r="AG397" s="1498"/>
      <c r="AH397" s="1498">
        <f t="shared" si="243"/>
        <v>4500</v>
      </c>
      <c r="AI397" s="1498"/>
      <c r="AJ397" s="1499">
        <f t="shared" si="256"/>
        <v>4500</v>
      </c>
      <c r="AK397" s="1489"/>
      <c r="AL397" s="1489"/>
      <c r="AM397" s="1489"/>
      <c r="AN397" s="1489"/>
      <c r="AO397" s="1502"/>
      <c r="AP397" s="1500"/>
      <c r="AQ397" s="1500"/>
      <c r="AR397" s="1500"/>
      <c r="AS397" s="1502">
        <f t="shared" si="252"/>
        <v>4500</v>
      </c>
      <c r="AT397" s="1502"/>
      <c r="AU397" s="1502"/>
      <c r="AV397" s="1502"/>
      <c r="AW397" s="1502"/>
      <c r="AX397" s="1502"/>
      <c r="AY397" s="1502"/>
      <c r="AZ397" s="1502"/>
      <c r="BA397" s="1503"/>
      <c r="BB397" s="1503"/>
      <c r="BC397" s="1503"/>
      <c r="BD397" s="1503"/>
      <c r="BE397" s="1503"/>
      <c r="BF397" s="1503"/>
      <c r="BG397" s="1503"/>
      <c r="BH397" s="1503"/>
      <c r="BI397" s="1503"/>
      <c r="BJ397" s="1503"/>
      <c r="BK397" s="1503"/>
      <c r="BL397" s="1503">
        <f>I397/60</f>
        <v>75</v>
      </c>
      <c r="BM397" s="1503"/>
      <c r="BN397" s="1503"/>
      <c r="BO397" s="1503"/>
      <c r="BP397" s="1503"/>
      <c r="BQ397" s="1503"/>
      <c r="BR397" s="1503"/>
      <c r="BS397" s="1503"/>
      <c r="BT397" s="1503"/>
    </row>
    <row r="398" s="309" customFormat="1" ht="36" hidden="1" customHeight="1" spans="1:76">
      <c r="A398" s="1725">
        <v>45490</v>
      </c>
      <c r="B398" s="1726" t="s">
        <v>292</v>
      </c>
      <c r="C398" s="1558" t="s">
        <v>132</v>
      </c>
      <c r="D398" s="1729">
        <v>4500140589</v>
      </c>
      <c r="E398" s="1728" t="s">
        <v>1910</v>
      </c>
      <c r="F398" s="1729" t="s">
        <v>1911</v>
      </c>
      <c r="G398" s="1487" t="s">
        <v>113</v>
      </c>
      <c r="H398" s="1488" t="s">
        <v>114</v>
      </c>
      <c r="I398" s="1506">
        <v>1500</v>
      </c>
      <c r="J398" s="1487">
        <v>0</v>
      </c>
      <c r="K398" s="1487">
        <v>60</v>
      </c>
      <c r="L398" s="1489">
        <f t="shared" si="250"/>
        <v>25</v>
      </c>
      <c r="M398" s="1490">
        <v>45530</v>
      </c>
      <c r="N398" s="1542">
        <v>45518</v>
      </c>
      <c r="O398" s="1325"/>
      <c r="P398" s="1325" t="s">
        <v>106</v>
      </c>
      <c r="Q398" s="1325" t="s">
        <v>1912</v>
      </c>
      <c r="R398" s="1325">
        <v>45490</v>
      </c>
      <c r="S398" s="1325" t="s">
        <v>82</v>
      </c>
      <c r="T398" s="1492" t="s">
        <v>82</v>
      </c>
      <c r="U398" s="1493" t="s">
        <v>1913</v>
      </c>
      <c r="V398" s="1494" t="s">
        <v>214</v>
      </c>
      <c r="W398" s="1495">
        <v>67.8712</v>
      </c>
      <c r="X398" s="1496">
        <f>W398*L398</f>
        <v>1696.78</v>
      </c>
      <c r="Y398" s="1537" t="s">
        <v>1914</v>
      </c>
      <c r="Z398" s="1532" t="s">
        <v>113</v>
      </c>
      <c r="AA398" s="1487" t="s">
        <v>108</v>
      </c>
      <c r="AB398" s="1629" t="s">
        <v>44</v>
      </c>
      <c r="AC398" s="1493">
        <v>1500</v>
      </c>
      <c r="AD398" s="1498">
        <f t="shared" si="242"/>
        <v>0</v>
      </c>
      <c r="AE398" s="1498" t="s">
        <v>82</v>
      </c>
      <c r="AF398" s="1498"/>
      <c r="AG398" s="1498"/>
      <c r="AH398" s="1498">
        <f t="shared" si="243"/>
        <v>1500</v>
      </c>
      <c r="AI398" s="1498"/>
      <c r="AJ398" s="1499">
        <f t="shared" si="256"/>
        <v>1500</v>
      </c>
      <c r="AK398" s="1489"/>
      <c r="AL398" s="1489"/>
      <c r="AM398" s="1489"/>
      <c r="AN398" s="1489"/>
      <c r="AO398" s="1502"/>
      <c r="AP398" s="1500"/>
      <c r="AQ398" s="1500"/>
      <c r="AR398" s="1500"/>
      <c r="AS398" s="1502">
        <f t="shared" si="252"/>
        <v>1500</v>
      </c>
      <c r="AT398" s="1502"/>
      <c r="AU398" s="1502"/>
      <c r="AV398" s="1502"/>
      <c r="AW398" s="1502"/>
      <c r="AX398" s="1502"/>
      <c r="AY398" s="1502"/>
      <c r="AZ398" s="1502"/>
      <c r="BA398" s="1503"/>
      <c r="BB398" s="1503"/>
      <c r="BC398" s="1503"/>
      <c r="BD398" s="1503"/>
      <c r="BE398" s="1503"/>
      <c r="BF398" s="1503"/>
      <c r="BG398" s="1503"/>
      <c r="BH398" s="1503"/>
      <c r="BI398" s="1503"/>
      <c r="BJ398" s="1503"/>
      <c r="BK398" s="1503"/>
      <c r="BL398" s="1503">
        <f>I398/60</f>
        <v>25</v>
      </c>
      <c r="BM398" s="1503"/>
      <c r="BN398" s="1503"/>
      <c r="BO398" s="1503"/>
      <c r="BP398" s="1503"/>
      <c r="BQ398" s="1503"/>
      <c r="BR398" s="1503"/>
      <c r="BS398" s="1503"/>
      <c r="BT398" s="1503"/>
    </row>
    <row r="399" s="309" customFormat="1" ht="36" hidden="1" customHeight="1" spans="1:76">
      <c r="A399" s="1725">
        <v>45463</v>
      </c>
      <c r="B399" s="1726" t="s">
        <v>447</v>
      </c>
      <c r="C399" s="1716" t="s">
        <v>251</v>
      </c>
      <c r="D399" s="1727">
        <v>4500137817</v>
      </c>
      <c r="E399" s="1728" t="s">
        <v>1915</v>
      </c>
      <c r="F399" s="1729" t="s">
        <v>1916</v>
      </c>
      <c r="G399" s="1487" t="s">
        <v>309</v>
      </c>
      <c r="H399" s="1488" t="s">
        <v>310</v>
      </c>
      <c r="I399" s="1506">
        <v>4500</v>
      </c>
      <c r="J399" s="1487">
        <v>0</v>
      </c>
      <c r="K399" s="1487">
        <v>12</v>
      </c>
      <c r="L399" s="1489">
        <f t="shared" si="250"/>
        <v>375</v>
      </c>
      <c r="M399" s="1490">
        <v>45525</v>
      </c>
      <c r="N399" s="1542">
        <v>45518</v>
      </c>
      <c r="O399" s="1325" t="s">
        <v>1917</v>
      </c>
      <c r="P399" s="1325" t="s">
        <v>106</v>
      </c>
      <c r="Q399" s="1325" t="s">
        <v>1918</v>
      </c>
      <c r="R399" s="1325">
        <v>45463</v>
      </c>
      <c r="S399" s="1325" t="s">
        <v>136</v>
      </c>
      <c r="T399" s="1564" t="s">
        <v>1919</v>
      </c>
      <c r="U399" s="1493" t="s">
        <v>1621</v>
      </c>
      <c r="V399" s="1494" t="s">
        <v>455</v>
      </c>
      <c r="W399" s="1495">
        <v>2.3617</v>
      </c>
      <c r="X399" s="1496">
        <f t="shared" si="255"/>
        <v>10627.65</v>
      </c>
      <c r="Y399" s="309" t="s">
        <v>1920</v>
      </c>
      <c r="Z399" s="1532" t="s">
        <v>313</v>
      </c>
      <c r="AA399" s="1487" t="s">
        <v>108</v>
      </c>
      <c r="AB399" s="1629" t="s">
        <v>44</v>
      </c>
      <c r="AC399" s="1493">
        <v>4500</v>
      </c>
      <c r="AD399" s="1498">
        <f t="shared" si="242"/>
        <v>0</v>
      </c>
      <c r="AE399" s="1498" t="s">
        <v>141</v>
      </c>
      <c r="AF399" s="1498"/>
      <c r="AG399" s="1498"/>
      <c r="AH399" s="1498">
        <f>I399*2</f>
        <v>9000</v>
      </c>
      <c r="AI399" s="1498"/>
      <c r="AJ399" s="1499">
        <f>I399*2</f>
        <v>9000</v>
      </c>
      <c r="AK399" s="1694"/>
      <c r="AL399" s="1694"/>
      <c r="AM399" s="1694"/>
      <c r="AN399" s="1694"/>
      <c r="AO399" s="1694"/>
      <c r="AP399" s="1695"/>
      <c r="AQ399" s="1695"/>
      <c r="AR399" s="1695"/>
      <c r="AS399" s="1502">
        <f>I399*2</f>
        <v>9000</v>
      </c>
      <c r="AT399" s="1502"/>
      <c r="AU399" s="1502"/>
      <c r="AV399" s="1502"/>
      <c r="AW399" s="1502"/>
      <c r="AX399" s="1502"/>
      <c r="AY399" s="1502"/>
      <c r="AZ399" s="1502"/>
      <c r="BA399" s="1503"/>
      <c r="BB399" s="1503"/>
      <c r="BC399" s="1503"/>
      <c r="BD399" s="1503"/>
      <c r="BE399" s="1503"/>
      <c r="BF399" s="1503"/>
      <c r="BG399" s="1503"/>
      <c r="BH399" s="1503"/>
      <c r="BI399" s="1503"/>
      <c r="BJ399" s="1503"/>
      <c r="BK399" s="1503"/>
      <c r="BL399" s="1503"/>
      <c r="BM399" s="1503"/>
      <c r="BN399" s="1503"/>
      <c r="BO399" s="1503"/>
      <c r="BP399" s="1503"/>
      <c r="BQ399" s="1503"/>
      <c r="BR399" s="1503">
        <f>I399</f>
        <v>4500</v>
      </c>
      <c r="BS399" s="1503">
        <f>I399</f>
        <v>4500</v>
      </c>
      <c r="BT399" s="1503">
        <f>I399</f>
        <v>4500</v>
      </c>
      <c r="BV399" s="309" t="s">
        <v>1617</v>
      </c>
      <c r="BW399" s="309">
        <v>11244</v>
      </c>
      <c r="BX399" s="309">
        <f>BX331-I399</f>
        <v>0</v>
      </c>
    </row>
    <row r="400" s="309" customFormat="1" ht="36" hidden="1" customHeight="1" spans="1:76">
      <c r="A400" s="1725">
        <v>45490</v>
      </c>
      <c r="B400" s="1726" t="s">
        <v>199</v>
      </c>
      <c r="C400" s="1716" t="s">
        <v>118</v>
      </c>
      <c r="D400" s="1729">
        <v>4500140617</v>
      </c>
      <c r="E400" s="1728" t="s">
        <v>1921</v>
      </c>
      <c r="F400" s="1729" t="s">
        <v>1922</v>
      </c>
      <c r="G400" s="1487" t="s">
        <v>134</v>
      </c>
      <c r="H400" s="1488" t="s">
        <v>135</v>
      </c>
      <c r="I400" s="1506">
        <v>3016</v>
      </c>
      <c r="J400" s="1487">
        <v>0</v>
      </c>
      <c r="K400" s="1487">
        <v>13</v>
      </c>
      <c r="L400" s="1489">
        <f t="shared" si="250"/>
        <v>232</v>
      </c>
      <c r="M400" s="1490">
        <v>45526</v>
      </c>
      <c r="N400" s="1542">
        <v>45519</v>
      </c>
      <c r="O400" s="1325"/>
      <c r="P400" s="1325" t="s">
        <v>106</v>
      </c>
      <c r="Q400" s="1325"/>
      <c r="R400" s="1325" t="s">
        <v>1923</v>
      </c>
      <c r="S400" s="1325" t="s">
        <v>136</v>
      </c>
      <c r="T400" s="1705" t="s">
        <v>1902</v>
      </c>
      <c r="U400" s="1493" t="s">
        <v>1924</v>
      </c>
      <c r="V400" s="1494" t="s">
        <v>139</v>
      </c>
      <c r="W400" s="1495">
        <v>0.9285</v>
      </c>
      <c r="X400" s="1496">
        <f t="shared" si="255"/>
        <v>2800.356</v>
      </c>
      <c r="Y400" s="1537" t="s">
        <v>1925</v>
      </c>
      <c r="Z400" s="1532" t="s">
        <v>134</v>
      </c>
      <c r="AA400" s="1487" t="s">
        <v>108</v>
      </c>
      <c r="AB400" s="1629" t="s">
        <v>44</v>
      </c>
      <c r="AC400" s="1493">
        <v>3016</v>
      </c>
      <c r="AD400" s="1498">
        <f t="shared" si="242"/>
        <v>0</v>
      </c>
      <c r="AE400" s="1498" t="s">
        <v>141</v>
      </c>
      <c r="AF400" s="1498"/>
      <c r="AG400" s="1498"/>
      <c r="AH400" s="1498">
        <f t="shared" ref="AH400:AH411" si="257">I400</f>
        <v>3016</v>
      </c>
      <c r="AI400" s="1498"/>
      <c r="AJ400" s="1499">
        <f t="shared" ref="AJ400:AJ411" si="258">I400</f>
        <v>3016</v>
      </c>
      <c r="AK400" s="1489"/>
      <c r="AL400" s="1489"/>
      <c r="AM400" s="1489"/>
      <c r="AN400" s="1489"/>
      <c r="AO400" s="1489"/>
      <c r="AP400" s="1500"/>
      <c r="AQ400" s="1500"/>
      <c r="AR400" s="1500"/>
      <c r="AS400" s="1502">
        <f t="shared" ref="AS400:AS403" si="259">I400</f>
        <v>3016</v>
      </c>
      <c r="AT400" s="1502"/>
      <c r="AU400" s="1502"/>
      <c r="AV400" s="1502"/>
      <c r="AW400" s="1502"/>
      <c r="AX400" s="1502"/>
      <c r="AY400" s="1502"/>
      <c r="AZ400" s="1502"/>
      <c r="BA400" s="1503"/>
      <c r="BB400" s="1503"/>
      <c r="BC400" s="1503">
        <f>I400/13</f>
        <v>232</v>
      </c>
      <c r="BD400" s="1503"/>
      <c r="BE400" s="1503"/>
      <c r="BF400" s="1503"/>
      <c r="BG400" s="1503"/>
      <c r="BH400" s="1503"/>
      <c r="BI400" s="1503"/>
      <c r="BJ400" s="1503"/>
      <c r="BK400" s="1503"/>
      <c r="BL400" s="1503"/>
      <c r="BM400" s="1503"/>
      <c r="BN400" s="1503"/>
      <c r="BO400" s="1503"/>
      <c r="BP400" s="1503"/>
      <c r="BQ400" s="1503"/>
      <c r="BR400" s="1503"/>
      <c r="BS400" s="1503"/>
      <c r="BT400" s="1503"/>
    </row>
    <row r="401" s="309" customFormat="1" ht="36" hidden="1" customHeight="1" spans="1:75">
      <c r="A401" s="1725">
        <v>45488</v>
      </c>
      <c r="B401" s="1726" t="s">
        <v>299</v>
      </c>
      <c r="C401" s="1671" t="s">
        <v>251</v>
      </c>
      <c r="D401" s="1729">
        <v>4500139132</v>
      </c>
      <c r="E401" s="1728" t="s">
        <v>1926</v>
      </c>
      <c r="F401" s="1729" t="s">
        <v>1927</v>
      </c>
      <c r="G401" s="1487" t="s">
        <v>239</v>
      </c>
      <c r="H401" s="1488" t="s">
        <v>79</v>
      </c>
      <c r="I401" s="1506">
        <v>5000</v>
      </c>
      <c r="J401" s="1487">
        <v>0</v>
      </c>
      <c r="K401" s="1487">
        <v>25</v>
      </c>
      <c r="L401" s="1489">
        <f t="shared" si="250"/>
        <v>200</v>
      </c>
      <c r="M401" s="1490">
        <v>45527</v>
      </c>
      <c r="N401" s="1542">
        <v>45519</v>
      </c>
      <c r="O401" s="1325"/>
      <c r="P401" s="1325" t="s">
        <v>106</v>
      </c>
      <c r="Q401" s="1325" t="s">
        <v>1928</v>
      </c>
      <c r="R401" s="1325">
        <v>45497</v>
      </c>
      <c r="S401" s="1325" t="s">
        <v>136</v>
      </c>
      <c r="T401" s="1564" t="s">
        <v>1929</v>
      </c>
      <c r="U401" s="1493" t="s">
        <v>1339</v>
      </c>
      <c r="V401" s="1494" t="s">
        <v>305</v>
      </c>
      <c r="W401" s="1495">
        <v>0.9082</v>
      </c>
      <c r="X401" s="1496">
        <f t="shared" si="255"/>
        <v>4541</v>
      </c>
      <c r="Y401" s="1537" t="s">
        <v>1930</v>
      </c>
      <c r="Z401" s="1532" t="s">
        <v>239</v>
      </c>
      <c r="AA401" s="1487" t="s">
        <v>108</v>
      </c>
      <c r="AB401" s="1629" t="s">
        <v>44</v>
      </c>
      <c r="AC401" s="1493">
        <f>25+4975</f>
        <v>5000</v>
      </c>
      <c r="AD401" s="1498">
        <f t="shared" si="242"/>
        <v>0</v>
      </c>
      <c r="AE401" s="1498" t="s">
        <v>157</v>
      </c>
      <c r="AF401" s="1498"/>
      <c r="AG401" s="1498"/>
      <c r="AH401" s="1498">
        <f t="shared" si="257"/>
        <v>5000</v>
      </c>
      <c r="AI401" s="1498"/>
      <c r="AJ401" s="1499">
        <f t="shared" si="258"/>
        <v>5000</v>
      </c>
      <c r="AK401" s="1489"/>
      <c r="AL401" s="1489"/>
      <c r="AM401" s="1489"/>
      <c r="AN401" s="1489"/>
      <c r="AO401" s="1489"/>
      <c r="AP401" s="1500"/>
      <c r="AQ401" s="1500"/>
      <c r="AR401" s="1500"/>
      <c r="AS401" s="1502">
        <f t="shared" si="259"/>
        <v>5000</v>
      </c>
      <c r="AT401" s="1502"/>
      <c r="AU401" s="1502"/>
      <c r="AV401" s="1502"/>
      <c r="AW401" s="1502"/>
      <c r="AX401" s="1502"/>
      <c r="AY401" s="1502"/>
      <c r="AZ401" s="1502"/>
      <c r="BA401" s="1503"/>
      <c r="BB401" s="1503"/>
      <c r="BC401" s="1503"/>
      <c r="BD401" s="1503"/>
      <c r="BE401" s="1503"/>
      <c r="BF401" s="1503">
        <f>I401/25</f>
        <v>200</v>
      </c>
      <c r="BG401" s="1503"/>
      <c r="BH401" s="1503"/>
      <c r="BI401" s="1503"/>
      <c r="BJ401" s="1503"/>
      <c r="BK401" s="1503"/>
      <c r="BL401" s="1503"/>
      <c r="BM401" s="1503"/>
      <c r="BN401" s="1503"/>
      <c r="BO401" s="1503"/>
      <c r="BP401" s="1503"/>
      <c r="BQ401" s="1503"/>
      <c r="BR401" s="1503"/>
      <c r="BS401" s="1503"/>
      <c r="BT401" s="1503"/>
    </row>
    <row r="402" s="309" customFormat="1" ht="36" hidden="1" customHeight="1" spans="1:75">
      <c r="A402" s="1725">
        <v>45464</v>
      </c>
      <c r="B402" s="1726" t="s">
        <v>1533</v>
      </c>
      <c r="C402" s="1621" t="s">
        <v>149</v>
      </c>
      <c r="D402" s="1729">
        <v>4500137912</v>
      </c>
      <c r="E402" s="1728" t="s">
        <v>1931</v>
      </c>
      <c r="F402" s="1729" t="s">
        <v>1932</v>
      </c>
      <c r="G402" s="1487" t="s">
        <v>89</v>
      </c>
      <c r="H402" s="1488" t="s">
        <v>79</v>
      </c>
      <c r="I402" s="1506">
        <v>1776</v>
      </c>
      <c r="J402" s="1487">
        <v>0</v>
      </c>
      <c r="K402" s="1487">
        <v>24</v>
      </c>
      <c r="L402" s="1489">
        <f t="shared" si="250"/>
        <v>74</v>
      </c>
      <c r="M402" s="1490">
        <v>45530</v>
      </c>
      <c r="N402" s="1542">
        <v>45521</v>
      </c>
      <c r="O402" s="1325"/>
      <c r="P402" s="1325" t="s">
        <v>803</v>
      </c>
      <c r="Q402" s="1325" t="s">
        <v>1933</v>
      </c>
      <c r="R402" s="1562">
        <v>45464</v>
      </c>
      <c r="S402" s="1325" t="s">
        <v>82</v>
      </c>
      <c r="T402" s="1492" t="s">
        <v>1934</v>
      </c>
      <c r="U402" s="1493" t="s">
        <v>1935</v>
      </c>
      <c r="V402" s="1605" t="s">
        <v>416</v>
      </c>
      <c r="W402" s="1495">
        <v>0.8484</v>
      </c>
      <c r="X402" s="1496">
        <f t="shared" si="255"/>
        <v>1506.7584</v>
      </c>
      <c r="Y402" s="1537" t="s">
        <v>1936</v>
      </c>
      <c r="Z402" s="1532" t="s">
        <v>89</v>
      </c>
      <c r="AA402" s="1487" t="s">
        <v>108</v>
      </c>
      <c r="AB402" s="1629" t="s">
        <v>44</v>
      </c>
      <c r="AC402" s="1493">
        <v>1776</v>
      </c>
      <c r="AD402" s="1498">
        <f t="shared" si="242"/>
        <v>0</v>
      </c>
      <c r="AE402" s="1498" t="s">
        <v>141</v>
      </c>
      <c r="AF402" s="1498"/>
      <c r="AG402" s="1498"/>
      <c r="AH402" s="1498">
        <f t="shared" si="257"/>
        <v>1776</v>
      </c>
      <c r="AI402" s="1498"/>
      <c r="AJ402" s="1499">
        <f t="shared" si="258"/>
        <v>1776</v>
      </c>
      <c r="AK402" s="1694"/>
      <c r="AL402" s="1694"/>
      <c r="AM402" s="1694"/>
      <c r="AN402" s="1694"/>
      <c r="AO402" s="1694"/>
      <c r="AP402" s="1695"/>
      <c r="AQ402" s="1695"/>
      <c r="AR402" s="1695"/>
      <c r="AS402" s="1502">
        <f t="shared" si="259"/>
        <v>1776</v>
      </c>
      <c r="AT402" s="1502"/>
      <c r="AU402" s="1502"/>
      <c r="AV402" s="1502"/>
      <c r="AW402" s="1502"/>
      <c r="AX402" s="1502"/>
      <c r="AY402" s="1502"/>
      <c r="AZ402" s="1502"/>
      <c r="BA402" s="1503"/>
      <c r="BB402" s="1503"/>
      <c r="BC402" s="1503"/>
      <c r="BD402" s="1503"/>
      <c r="BE402" s="1503"/>
      <c r="BF402" s="1503"/>
      <c r="BG402" s="1503"/>
      <c r="BH402" s="1503"/>
      <c r="BI402" s="1503"/>
      <c r="BJ402" s="1503"/>
      <c r="BK402" s="1503"/>
      <c r="BL402" s="1503"/>
      <c r="BM402" s="1503"/>
      <c r="BN402" s="1503"/>
      <c r="BO402" s="1503"/>
      <c r="BP402" s="1503"/>
      <c r="BQ402" s="1503"/>
      <c r="BR402" s="1503"/>
      <c r="BS402" s="1503"/>
      <c r="BT402" s="1503"/>
    </row>
    <row r="403" s="309" customFormat="1" ht="36" hidden="1" customHeight="1" spans="1:75">
      <c r="A403" s="1725">
        <v>45488</v>
      </c>
      <c r="B403" s="1726" t="s">
        <v>299</v>
      </c>
      <c r="C403" s="1671" t="s">
        <v>251</v>
      </c>
      <c r="D403" s="1729">
        <v>4500139131</v>
      </c>
      <c r="E403" s="1728" t="s">
        <v>1937</v>
      </c>
      <c r="F403" s="1729" t="s">
        <v>1938</v>
      </c>
      <c r="G403" s="1487" t="s">
        <v>239</v>
      </c>
      <c r="H403" s="1488" t="s">
        <v>79</v>
      </c>
      <c r="I403" s="1506">
        <v>35000</v>
      </c>
      <c r="J403" s="1487">
        <v>0</v>
      </c>
      <c r="K403" s="1487">
        <v>25</v>
      </c>
      <c r="L403" s="1489">
        <f t="shared" si="250"/>
        <v>1400</v>
      </c>
      <c r="M403" s="1490">
        <v>45527</v>
      </c>
      <c r="N403" s="1542">
        <v>45521</v>
      </c>
      <c r="O403" s="1325"/>
      <c r="P403" s="1325" t="s">
        <v>80</v>
      </c>
      <c r="Q403" s="1325" t="s">
        <v>1939</v>
      </c>
      <c r="R403" s="1325">
        <v>45497</v>
      </c>
      <c r="S403" s="1325" t="s">
        <v>136</v>
      </c>
      <c r="T403" s="1564" t="s">
        <v>1940</v>
      </c>
      <c r="U403" s="1493" t="s">
        <v>1339</v>
      </c>
      <c r="V403" s="1494" t="s">
        <v>305</v>
      </c>
      <c r="W403" s="1495">
        <v>0.8967</v>
      </c>
      <c r="X403" s="1496">
        <f t="shared" si="255"/>
        <v>31384.5</v>
      </c>
      <c r="Y403" s="1537" t="s">
        <v>1941</v>
      </c>
      <c r="Z403" s="1532" t="s">
        <v>239</v>
      </c>
      <c r="AA403" s="1487" t="s">
        <v>108</v>
      </c>
      <c r="AB403" s="1629" t="s">
        <v>44</v>
      </c>
      <c r="AC403" s="1493">
        <f>4725+25050+5225</f>
        <v>35000</v>
      </c>
      <c r="AD403" s="1498">
        <f t="shared" si="242"/>
        <v>0</v>
      </c>
      <c r="AE403" s="1498" t="s">
        <v>157</v>
      </c>
      <c r="AF403" s="1498"/>
      <c r="AG403" s="1498"/>
      <c r="AH403" s="1498">
        <f t="shared" si="257"/>
        <v>35000</v>
      </c>
      <c r="AI403" s="1498"/>
      <c r="AJ403" s="1499">
        <f t="shared" si="258"/>
        <v>35000</v>
      </c>
      <c r="AK403" s="1489"/>
      <c r="AL403" s="1489"/>
      <c r="AM403" s="1489"/>
      <c r="AN403" s="1489"/>
      <c r="AO403" s="1489"/>
      <c r="AP403" s="1500"/>
      <c r="AQ403" s="1500"/>
      <c r="AR403" s="1500"/>
      <c r="AS403" s="1502">
        <f t="shared" si="259"/>
        <v>35000</v>
      </c>
      <c r="AT403" s="1502"/>
      <c r="AU403" s="1502"/>
      <c r="AV403" s="1502"/>
      <c r="AW403" s="1502"/>
      <c r="AX403" s="1502"/>
      <c r="AY403" s="1502"/>
      <c r="AZ403" s="1502"/>
      <c r="BA403" s="1503"/>
      <c r="BB403" s="1503"/>
      <c r="BC403" s="1503"/>
      <c r="BD403" s="1503"/>
      <c r="BE403" s="1503"/>
      <c r="BF403" s="1503">
        <f>I403/25</f>
        <v>1400</v>
      </c>
      <c r="BG403" s="1503"/>
      <c r="BH403" s="1503"/>
      <c r="BI403" s="1503"/>
      <c r="BJ403" s="1503"/>
      <c r="BK403" s="1503"/>
      <c r="BL403" s="1503"/>
      <c r="BM403" s="1503"/>
      <c r="BN403" s="1503"/>
      <c r="BO403" s="1503"/>
      <c r="BP403" s="1503"/>
      <c r="BQ403" s="1503"/>
      <c r="BR403" s="1503"/>
      <c r="BS403" s="1503"/>
      <c r="BT403" s="1503"/>
    </row>
    <row r="404" s="309" customFormat="1" ht="36" hidden="1" customHeight="1" spans="1:75">
      <c r="A404" s="1725">
        <v>45513</v>
      </c>
      <c r="B404" s="1726" t="s">
        <v>343</v>
      </c>
      <c r="C404" s="1671" t="s">
        <v>251</v>
      </c>
      <c r="D404" s="1729">
        <v>4500142640</v>
      </c>
      <c r="E404" s="1728" t="s">
        <v>1942</v>
      </c>
      <c r="F404" s="1729" t="s">
        <v>1943</v>
      </c>
      <c r="G404" s="1487" t="s">
        <v>346</v>
      </c>
      <c r="H404" s="1488" t="s">
        <v>79</v>
      </c>
      <c r="I404" s="1506">
        <v>2304</v>
      </c>
      <c r="J404" s="1487">
        <v>0</v>
      </c>
      <c r="K404" s="1487">
        <v>1152</v>
      </c>
      <c r="L404" s="1489">
        <f t="shared" si="250"/>
        <v>2</v>
      </c>
      <c r="M404" s="1490">
        <v>45527</v>
      </c>
      <c r="N404" s="1490">
        <v>45527</v>
      </c>
      <c r="O404" s="1536" t="s">
        <v>1944</v>
      </c>
      <c r="P404" s="1325" t="s">
        <v>80</v>
      </c>
      <c r="Q404" s="1325" t="s">
        <v>1945</v>
      </c>
      <c r="R404" s="1325" t="s">
        <v>651</v>
      </c>
      <c r="S404" s="1325" t="s">
        <v>136</v>
      </c>
      <c r="T404" s="1492" t="s">
        <v>1946</v>
      </c>
      <c r="U404" s="1493" t="s">
        <v>1947</v>
      </c>
      <c r="V404" s="1494" t="s">
        <v>1131</v>
      </c>
      <c r="W404" s="1495">
        <v>1003.1752</v>
      </c>
      <c r="X404" s="1496">
        <f t="shared" ref="X404:X411" si="260">W404*L404</f>
        <v>2006.3504</v>
      </c>
      <c r="Y404" s="1537" t="s">
        <v>1948</v>
      </c>
      <c r="Z404" s="1532" t="s">
        <v>346</v>
      </c>
      <c r="AA404" s="1487" t="s">
        <v>108</v>
      </c>
      <c r="AB404" s="1629" t="s">
        <v>44</v>
      </c>
      <c r="AC404" s="1493">
        <v>2304</v>
      </c>
      <c r="AD404" s="1498">
        <f t="shared" si="242"/>
        <v>0</v>
      </c>
      <c r="AE404" s="1498" t="s">
        <v>157</v>
      </c>
      <c r="AF404" s="1498"/>
      <c r="AG404" s="1498"/>
      <c r="AH404" s="1498">
        <f t="shared" si="257"/>
        <v>2304</v>
      </c>
      <c r="AI404" s="1498"/>
      <c r="AJ404" s="1499">
        <f t="shared" si="258"/>
        <v>2304</v>
      </c>
      <c r="AK404" s="1489"/>
      <c r="AL404" s="1489"/>
      <c r="AM404" s="1489"/>
      <c r="AN404" s="1489"/>
      <c r="AO404" s="1489"/>
      <c r="AP404" s="1500"/>
      <c r="AQ404" s="1500"/>
      <c r="AR404" s="1500"/>
      <c r="AS404" s="1502"/>
      <c r="AT404" s="1502"/>
      <c r="AU404" s="1502"/>
      <c r="AV404" s="1502">
        <f t="shared" ref="AV404:AV410" si="261">I404</f>
        <v>2304</v>
      </c>
      <c r="AW404" s="1502"/>
      <c r="AX404" s="1502"/>
      <c r="AY404" s="1502">
        <f t="shared" ref="AY404:AY410" si="262">I404/12</f>
        <v>192</v>
      </c>
      <c r="AZ404" s="1502"/>
      <c r="BA404" s="1503"/>
      <c r="BB404" s="1503"/>
      <c r="BC404" s="1503"/>
      <c r="BD404" s="1503"/>
      <c r="BE404" s="1503"/>
      <c r="BF404" s="1503"/>
      <c r="BG404" s="1503"/>
      <c r="BH404" s="1503"/>
      <c r="BI404" s="1503"/>
      <c r="BJ404" s="1503"/>
      <c r="BK404" s="1503"/>
      <c r="BL404" s="1503"/>
      <c r="BM404" s="1503"/>
      <c r="BN404" s="1503"/>
      <c r="BO404" s="1503"/>
      <c r="BP404" s="1503"/>
      <c r="BQ404" s="1503"/>
      <c r="BR404" s="1503"/>
      <c r="BS404" s="1503"/>
      <c r="BT404" s="1503"/>
      <c r="BU404" s="1596" t="s">
        <v>1949</v>
      </c>
      <c r="BW404" s="309">
        <f>BW512-I404</f>
        <v>10380</v>
      </c>
    </row>
    <row r="405" s="309" customFormat="1" ht="36" hidden="1" customHeight="1" spans="1:75">
      <c r="A405" s="1725">
        <v>45513</v>
      </c>
      <c r="B405" s="1726" t="s">
        <v>343</v>
      </c>
      <c r="C405" s="1671" t="s">
        <v>251</v>
      </c>
      <c r="D405" s="1729">
        <v>4500142640</v>
      </c>
      <c r="E405" s="1728" t="s">
        <v>1950</v>
      </c>
      <c r="F405" s="1729" t="s">
        <v>1951</v>
      </c>
      <c r="G405" s="1487" t="s">
        <v>346</v>
      </c>
      <c r="H405" s="1488" t="s">
        <v>79</v>
      </c>
      <c r="I405" s="1506">
        <v>2304</v>
      </c>
      <c r="J405" s="1487">
        <v>0</v>
      </c>
      <c r="K405" s="1487">
        <v>1152</v>
      </c>
      <c r="L405" s="1489">
        <f t="shared" si="250"/>
        <v>2</v>
      </c>
      <c r="M405" s="1490">
        <v>45527</v>
      </c>
      <c r="N405" s="1490">
        <v>45527</v>
      </c>
      <c r="O405" s="1536" t="s">
        <v>1944</v>
      </c>
      <c r="P405" s="1325" t="s">
        <v>80</v>
      </c>
      <c r="Q405" s="1325" t="s">
        <v>1952</v>
      </c>
      <c r="R405" s="1325" t="s">
        <v>651</v>
      </c>
      <c r="S405" s="1325" t="s">
        <v>136</v>
      </c>
      <c r="T405" s="1492" t="s">
        <v>1946</v>
      </c>
      <c r="U405" s="1493" t="s">
        <v>1947</v>
      </c>
      <c r="V405" s="1494" t="s">
        <v>1131</v>
      </c>
      <c r="W405" s="1495">
        <v>1003.1752</v>
      </c>
      <c r="X405" s="1496">
        <f t="shared" si="260"/>
        <v>2006.3504</v>
      </c>
      <c r="Y405" s="1537" t="s">
        <v>1948</v>
      </c>
      <c r="Z405" s="1532" t="s">
        <v>346</v>
      </c>
      <c r="AA405" s="1487" t="s">
        <v>108</v>
      </c>
      <c r="AB405" s="1629" t="s">
        <v>44</v>
      </c>
      <c r="AC405" s="1493">
        <v>2304</v>
      </c>
      <c r="AD405" s="1498">
        <f t="shared" si="242"/>
        <v>0</v>
      </c>
      <c r="AE405" s="1498" t="s">
        <v>157</v>
      </c>
      <c r="AF405" s="1498"/>
      <c r="AG405" s="1498"/>
      <c r="AH405" s="1498">
        <f t="shared" si="257"/>
        <v>2304</v>
      </c>
      <c r="AI405" s="1498"/>
      <c r="AJ405" s="1499">
        <f t="shared" si="258"/>
        <v>2304</v>
      </c>
      <c r="AK405" s="1489"/>
      <c r="AL405" s="1489"/>
      <c r="AM405" s="1489"/>
      <c r="AN405" s="1489"/>
      <c r="AO405" s="1489"/>
      <c r="AP405" s="1500"/>
      <c r="AQ405" s="1500"/>
      <c r="AR405" s="1500"/>
      <c r="AS405" s="1502"/>
      <c r="AT405" s="1502"/>
      <c r="AU405" s="1502"/>
      <c r="AV405" s="1502">
        <f t="shared" si="261"/>
        <v>2304</v>
      </c>
      <c r="AW405" s="1502"/>
      <c r="AX405" s="1502"/>
      <c r="AY405" s="1502">
        <f t="shared" si="262"/>
        <v>192</v>
      </c>
      <c r="AZ405" s="1502"/>
      <c r="BA405" s="1503"/>
      <c r="BB405" s="1503"/>
      <c r="BC405" s="1503"/>
      <c r="BD405" s="1503"/>
      <c r="BE405" s="1503"/>
      <c r="BF405" s="1503"/>
      <c r="BG405" s="1503"/>
      <c r="BH405" s="1503"/>
      <c r="BI405" s="1503"/>
      <c r="BJ405" s="1503"/>
      <c r="BK405" s="1503"/>
      <c r="BL405" s="1503"/>
      <c r="BM405" s="1503"/>
      <c r="BN405" s="1503"/>
      <c r="BO405" s="1503"/>
      <c r="BP405" s="1503"/>
      <c r="BQ405" s="1503"/>
      <c r="BR405" s="1503"/>
      <c r="BS405" s="1503"/>
      <c r="BT405" s="1503"/>
      <c r="BU405" s="1596" t="s">
        <v>1949</v>
      </c>
      <c r="BW405" s="309">
        <f t="shared" ref="BW405:BW410" si="263">BW404-I405</f>
        <v>8076</v>
      </c>
    </row>
    <row r="406" s="309" customFormat="1" ht="36" hidden="1" customHeight="1" spans="1:75">
      <c r="A406" s="1725">
        <v>45513</v>
      </c>
      <c r="B406" s="1726" t="s">
        <v>343</v>
      </c>
      <c r="C406" s="1671" t="s">
        <v>251</v>
      </c>
      <c r="D406" s="1729">
        <v>4500142640</v>
      </c>
      <c r="E406" s="1728" t="s">
        <v>1953</v>
      </c>
      <c r="F406" s="1729" t="s">
        <v>1954</v>
      </c>
      <c r="G406" s="1487" t="s">
        <v>346</v>
      </c>
      <c r="H406" s="1488" t="s">
        <v>79</v>
      </c>
      <c r="I406" s="1506">
        <v>1152</v>
      </c>
      <c r="J406" s="1487">
        <v>0</v>
      </c>
      <c r="K406" s="1487">
        <v>1152</v>
      </c>
      <c r="L406" s="1489">
        <f t="shared" si="250"/>
        <v>1</v>
      </c>
      <c r="M406" s="1490">
        <v>45527</v>
      </c>
      <c r="N406" s="1490">
        <v>45527</v>
      </c>
      <c r="O406" s="1536" t="s">
        <v>1944</v>
      </c>
      <c r="P406" s="1325" t="s">
        <v>80</v>
      </c>
      <c r="Q406" s="1325" t="s">
        <v>1945</v>
      </c>
      <c r="R406" s="1325" t="s">
        <v>651</v>
      </c>
      <c r="S406" s="1325" t="s">
        <v>136</v>
      </c>
      <c r="T406" s="1492" t="s">
        <v>1946</v>
      </c>
      <c r="U406" s="1493" t="s">
        <v>1947</v>
      </c>
      <c r="V406" s="1494" t="s">
        <v>1131</v>
      </c>
      <c r="W406" s="1495">
        <v>1003.1752</v>
      </c>
      <c r="X406" s="1496">
        <f t="shared" si="260"/>
        <v>1003.1752</v>
      </c>
      <c r="Y406" s="1537" t="s">
        <v>1955</v>
      </c>
      <c r="Z406" s="1532" t="s">
        <v>346</v>
      </c>
      <c r="AA406" s="1487" t="s">
        <v>108</v>
      </c>
      <c r="AB406" s="1629" t="s">
        <v>44</v>
      </c>
      <c r="AC406" s="1493">
        <v>1152</v>
      </c>
      <c r="AD406" s="1498">
        <f t="shared" si="242"/>
        <v>0</v>
      </c>
      <c r="AE406" s="1498" t="s">
        <v>157</v>
      </c>
      <c r="AF406" s="1498"/>
      <c r="AG406" s="1498"/>
      <c r="AH406" s="1498">
        <f t="shared" si="257"/>
        <v>1152</v>
      </c>
      <c r="AI406" s="1498"/>
      <c r="AJ406" s="1499">
        <f t="shared" si="258"/>
        <v>1152</v>
      </c>
      <c r="AK406" s="1489"/>
      <c r="AL406" s="1489"/>
      <c r="AM406" s="1489"/>
      <c r="AN406" s="1489"/>
      <c r="AO406" s="1489"/>
      <c r="AP406" s="1500"/>
      <c r="AQ406" s="1500"/>
      <c r="AR406" s="1500"/>
      <c r="AS406" s="1502"/>
      <c r="AT406" s="1502"/>
      <c r="AU406" s="1502"/>
      <c r="AV406" s="1502">
        <f t="shared" si="261"/>
        <v>1152</v>
      </c>
      <c r="AW406" s="1502"/>
      <c r="AX406" s="1502"/>
      <c r="AY406" s="1502">
        <f t="shared" si="262"/>
        <v>96</v>
      </c>
      <c r="AZ406" s="1502"/>
      <c r="BA406" s="1503"/>
      <c r="BB406" s="1503"/>
      <c r="BC406" s="1503"/>
      <c r="BD406" s="1503"/>
      <c r="BE406" s="1503"/>
      <c r="BF406" s="1503"/>
      <c r="BG406" s="1503"/>
      <c r="BH406" s="1503"/>
      <c r="BI406" s="1503"/>
      <c r="BJ406" s="1503"/>
      <c r="BK406" s="1503"/>
      <c r="BL406" s="1503"/>
      <c r="BM406" s="1503"/>
      <c r="BN406" s="1503"/>
      <c r="BO406" s="1503"/>
      <c r="BP406" s="1503"/>
      <c r="BQ406" s="1503"/>
      <c r="BR406" s="1503"/>
      <c r="BS406" s="1503"/>
      <c r="BT406" s="1503"/>
      <c r="BU406" s="1596" t="s">
        <v>1949</v>
      </c>
      <c r="BW406" s="309">
        <f t="shared" si="263"/>
        <v>6924</v>
      </c>
    </row>
    <row r="407" s="309" customFormat="1" ht="36" hidden="1" customHeight="1" spans="1:75">
      <c r="A407" s="1725">
        <v>45513</v>
      </c>
      <c r="B407" s="1726" t="s">
        <v>343</v>
      </c>
      <c r="C407" s="1671" t="s">
        <v>251</v>
      </c>
      <c r="D407" s="1729">
        <v>4500142640</v>
      </c>
      <c r="E407" s="1728" t="s">
        <v>1956</v>
      </c>
      <c r="F407" s="1729" t="s">
        <v>1957</v>
      </c>
      <c r="G407" s="1487" t="s">
        <v>346</v>
      </c>
      <c r="H407" s="1488" t="s">
        <v>79</v>
      </c>
      <c r="I407" s="1506">
        <v>1152</v>
      </c>
      <c r="J407" s="1487">
        <v>0</v>
      </c>
      <c r="K407" s="1487">
        <v>1152</v>
      </c>
      <c r="L407" s="1489">
        <f t="shared" si="250"/>
        <v>1</v>
      </c>
      <c r="M407" s="1490">
        <v>45527</v>
      </c>
      <c r="N407" s="1490">
        <v>45527</v>
      </c>
      <c r="O407" s="1536" t="s">
        <v>1944</v>
      </c>
      <c r="P407" s="1325" t="s">
        <v>80</v>
      </c>
      <c r="Q407" s="1325" t="s">
        <v>1945</v>
      </c>
      <c r="R407" s="1325" t="s">
        <v>651</v>
      </c>
      <c r="S407" s="1325" t="s">
        <v>136</v>
      </c>
      <c r="T407" s="1492" t="s">
        <v>1946</v>
      </c>
      <c r="U407" s="1493" t="s">
        <v>1947</v>
      </c>
      <c r="V407" s="1494" t="s">
        <v>1131</v>
      </c>
      <c r="W407" s="1495">
        <v>1003.1752</v>
      </c>
      <c r="X407" s="1496">
        <f t="shared" si="260"/>
        <v>1003.1752</v>
      </c>
      <c r="Y407" s="1537" t="s">
        <v>1958</v>
      </c>
      <c r="Z407" s="1532" t="s">
        <v>346</v>
      </c>
      <c r="AA407" s="1487" t="s">
        <v>108</v>
      </c>
      <c r="AB407" s="1629" t="s">
        <v>44</v>
      </c>
      <c r="AC407" s="1493">
        <v>1152</v>
      </c>
      <c r="AD407" s="1498">
        <f t="shared" si="242"/>
        <v>0</v>
      </c>
      <c r="AE407" s="1498" t="s">
        <v>157</v>
      </c>
      <c r="AF407" s="1498"/>
      <c r="AG407" s="1498"/>
      <c r="AH407" s="1498">
        <f t="shared" si="257"/>
        <v>1152</v>
      </c>
      <c r="AI407" s="1498"/>
      <c r="AJ407" s="1499">
        <f t="shared" si="258"/>
        <v>1152</v>
      </c>
      <c r="AK407" s="1489"/>
      <c r="AL407" s="1489"/>
      <c r="AM407" s="1489"/>
      <c r="AN407" s="1489"/>
      <c r="AO407" s="1489"/>
      <c r="AP407" s="1500"/>
      <c r="AQ407" s="1500"/>
      <c r="AR407" s="1500"/>
      <c r="AS407" s="1502"/>
      <c r="AT407" s="1502"/>
      <c r="AU407" s="1502"/>
      <c r="AV407" s="1502">
        <f t="shared" si="261"/>
        <v>1152</v>
      </c>
      <c r="AW407" s="1502"/>
      <c r="AX407" s="1502"/>
      <c r="AY407" s="1502">
        <f t="shared" si="262"/>
        <v>96</v>
      </c>
      <c r="AZ407" s="1502"/>
      <c r="BA407" s="1503"/>
      <c r="BB407" s="1503"/>
      <c r="BC407" s="1503"/>
      <c r="BD407" s="1503"/>
      <c r="BE407" s="1503"/>
      <c r="BF407" s="1503"/>
      <c r="BG407" s="1503"/>
      <c r="BH407" s="1503"/>
      <c r="BI407" s="1503"/>
      <c r="BJ407" s="1503"/>
      <c r="BK407" s="1503"/>
      <c r="BL407" s="1503"/>
      <c r="BM407" s="1503"/>
      <c r="BN407" s="1503"/>
      <c r="BO407" s="1503"/>
      <c r="BP407" s="1503"/>
      <c r="BQ407" s="1503"/>
      <c r="BR407" s="1503"/>
      <c r="BS407" s="1503"/>
      <c r="BT407" s="1503"/>
      <c r="BU407" s="1596" t="s">
        <v>1949</v>
      </c>
      <c r="BW407" s="309">
        <f t="shared" si="263"/>
        <v>5772</v>
      </c>
    </row>
    <row r="408" s="309" customFormat="1" ht="36" hidden="1" customHeight="1" spans="1:75">
      <c r="A408" s="1725">
        <v>45513</v>
      </c>
      <c r="B408" s="1726" t="s">
        <v>343</v>
      </c>
      <c r="C408" s="1671" t="s">
        <v>251</v>
      </c>
      <c r="D408" s="1729">
        <v>4500142640</v>
      </c>
      <c r="E408" s="1728" t="s">
        <v>1959</v>
      </c>
      <c r="F408" s="1729" t="s">
        <v>1960</v>
      </c>
      <c r="G408" s="1487" t="s">
        <v>346</v>
      </c>
      <c r="H408" s="1488" t="s">
        <v>79</v>
      </c>
      <c r="I408" s="1506">
        <v>2304</v>
      </c>
      <c r="J408" s="1487">
        <v>0</v>
      </c>
      <c r="K408" s="1487">
        <v>1152</v>
      </c>
      <c r="L408" s="1489">
        <f t="shared" si="250"/>
        <v>2</v>
      </c>
      <c r="M408" s="1490">
        <v>45527</v>
      </c>
      <c r="N408" s="1490">
        <v>45527</v>
      </c>
      <c r="O408" s="1536" t="s">
        <v>1944</v>
      </c>
      <c r="P408" s="1325" t="s">
        <v>80</v>
      </c>
      <c r="Q408" s="1325" t="s">
        <v>1961</v>
      </c>
      <c r="R408" s="1325" t="s">
        <v>651</v>
      </c>
      <c r="S408" s="1325" t="s">
        <v>136</v>
      </c>
      <c r="T408" s="1492" t="s">
        <v>1946</v>
      </c>
      <c r="U408" s="1493" t="s">
        <v>1947</v>
      </c>
      <c r="V408" s="1494" t="s">
        <v>1131</v>
      </c>
      <c r="W408" s="1495">
        <v>1003.1752</v>
      </c>
      <c r="X408" s="1496">
        <f t="shared" si="260"/>
        <v>2006.3504</v>
      </c>
      <c r="Y408" s="1537" t="s">
        <v>1962</v>
      </c>
      <c r="Z408" s="1532" t="s">
        <v>346</v>
      </c>
      <c r="AA408" s="1487" t="s">
        <v>108</v>
      </c>
      <c r="AB408" s="1629" t="s">
        <v>44</v>
      </c>
      <c r="AC408" s="1493">
        <v>2304</v>
      </c>
      <c r="AD408" s="1498">
        <f t="shared" si="242"/>
        <v>0</v>
      </c>
      <c r="AE408" s="1498" t="s">
        <v>157</v>
      </c>
      <c r="AF408" s="1498"/>
      <c r="AG408" s="1498"/>
      <c r="AH408" s="1498">
        <f t="shared" si="257"/>
        <v>2304</v>
      </c>
      <c r="AI408" s="1498"/>
      <c r="AJ408" s="1499">
        <f t="shared" si="258"/>
        <v>2304</v>
      </c>
      <c r="AK408" s="1489"/>
      <c r="AL408" s="1489"/>
      <c r="AM408" s="1489"/>
      <c r="AN408" s="1489"/>
      <c r="AO408" s="1489"/>
      <c r="AP408" s="1500"/>
      <c r="AQ408" s="1500"/>
      <c r="AR408" s="1500"/>
      <c r="AS408" s="1502"/>
      <c r="AT408" s="1502"/>
      <c r="AU408" s="1502"/>
      <c r="AV408" s="1502">
        <f t="shared" si="261"/>
        <v>2304</v>
      </c>
      <c r="AW408" s="1502"/>
      <c r="AX408" s="1502"/>
      <c r="AY408" s="1502">
        <f t="shared" si="262"/>
        <v>192</v>
      </c>
      <c r="AZ408" s="1502"/>
      <c r="BA408" s="1503"/>
      <c r="BB408" s="1503"/>
      <c r="BC408" s="1503"/>
      <c r="BD408" s="1503"/>
      <c r="BE408" s="1503"/>
      <c r="BF408" s="1503"/>
      <c r="BG408" s="1503"/>
      <c r="BH408" s="1503"/>
      <c r="BI408" s="1503"/>
      <c r="BJ408" s="1503"/>
      <c r="BK408" s="1503"/>
      <c r="BL408" s="1503"/>
      <c r="BM408" s="1503"/>
      <c r="BN408" s="1503"/>
      <c r="BO408" s="1503"/>
      <c r="BP408" s="1503"/>
      <c r="BQ408" s="1503"/>
      <c r="BR408" s="1503"/>
      <c r="BS408" s="1503"/>
      <c r="BT408" s="1503"/>
      <c r="BU408" s="1596" t="s">
        <v>1949</v>
      </c>
      <c r="BW408" s="309">
        <f t="shared" si="263"/>
        <v>3468</v>
      </c>
    </row>
    <row r="409" s="309" customFormat="1" ht="36" hidden="1" customHeight="1" spans="1:75">
      <c r="A409" s="1725">
        <v>45513</v>
      </c>
      <c r="B409" s="1726" t="s">
        <v>343</v>
      </c>
      <c r="C409" s="1671" t="s">
        <v>251</v>
      </c>
      <c r="D409" s="1729">
        <v>4500142640</v>
      </c>
      <c r="E409" s="1728" t="s">
        <v>1963</v>
      </c>
      <c r="F409" s="1729" t="s">
        <v>1964</v>
      </c>
      <c r="G409" s="1487" t="s">
        <v>346</v>
      </c>
      <c r="H409" s="1488" t="s">
        <v>79</v>
      </c>
      <c r="I409" s="1506">
        <v>2304</v>
      </c>
      <c r="J409" s="1487">
        <v>0</v>
      </c>
      <c r="K409" s="1487">
        <v>1152</v>
      </c>
      <c r="L409" s="1489">
        <f t="shared" si="250"/>
        <v>2</v>
      </c>
      <c r="M409" s="1490">
        <v>45527</v>
      </c>
      <c r="N409" s="1490">
        <v>45527</v>
      </c>
      <c r="O409" s="1536" t="s">
        <v>1944</v>
      </c>
      <c r="P409" s="1325" t="s">
        <v>80</v>
      </c>
      <c r="Q409" s="1325" t="s">
        <v>1965</v>
      </c>
      <c r="R409" s="1325" t="s">
        <v>651</v>
      </c>
      <c r="S409" s="1325" t="s">
        <v>136</v>
      </c>
      <c r="T409" s="1492" t="s">
        <v>1946</v>
      </c>
      <c r="U409" s="1493" t="s">
        <v>1947</v>
      </c>
      <c r="V409" s="1494" t="s">
        <v>1131</v>
      </c>
      <c r="W409" s="1495">
        <v>1003.1752</v>
      </c>
      <c r="X409" s="1496">
        <f t="shared" si="260"/>
        <v>2006.3504</v>
      </c>
      <c r="Y409" s="1537" t="s">
        <v>1966</v>
      </c>
      <c r="Z409" s="1532" t="s">
        <v>346</v>
      </c>
      <c r="AA409" s="1487" t="s">
        <v>108</v>
      </c>
      <c r="AB409" s="1629" t="s">
        <v>44</v>
      </c>
      <c r="AC409" s="1493">
        <v>2304</v>
      </c>
      <c r="AD409" s="1498">
        <f t="shared" si="242"/>
        <v>0</v>
      </c>
      <c r="AE409" s="1498" t="s">
        <v>157</v>
      </c>
      <c r="AF409" s="1498"/>
      <c r="AG409" s="1498"/>
      <c r="AH409" s="1498">
        <f t="shared" si="257"/>
        <v>2304</v>
      </c>
      <c r="AI409" s="1498"/>
      <c r="AJ409" s="1499">
        <f t="shared" si="258"/>
        <v>2304</v>
      </c>
      <c r="AK409" s="1489"/>
      <c r="AL409" s="1489"/>
      <c r="AM409" s="1489"/>
      <c r="AN409" s="1489"/>
      <c r="AO409" s="1489"/>
      <c r="AP409" s="1500"/>
      <c r="AQ409" s="1500"/>
      <c r="AR409" s="1500"/>
      <c r="AS409" s="1502"/>
      <c r="AT409" s="1502"/>
      <c r="AU409" s="1502"/>
      <c r="AV409" s="1502">
        <f t="shared" si="261"/>
        <v>2304</v>
      </c>
      <c r="AW409" s="1502"/>
      <c r="AX409" s="1502"/>
      <c r="AY409" s="1502">
        <f t="shared" si="262"/>
        <v>192</v>
      </c>
      <c r="AZ409" s="1502"/>
      <c r="BA409" s="1503"/>
      <c r="BB409" s="1503"/>
      <c r="BC409" s="1503"/>
      <c r="BD409" s="1503"/>
      <c r="BE409" s="1503"/>
      <c r="BF409" s="1503"/>
      <c r="BG409" s="1503"/>
      <c r="BH409" s="1503"/>
      <c r="BI409" s="1503"/>
      <c r="BJ409" s="1503"/>
      <c r="BK409" s="1503"/>
      <c r="BL409" s="1503"/>
      <c r="BM409" s="1503"/>
      <c r="BN409" s="1503"/>
      <c r="BO409" s="1503"/>
      <c r="BP409" s="1503"/>
      <c r="BQ409" s="1503"/>
      <c r="BR409" s="1503"/>
      <c r="BS409" s="1503"/>
      <c r="BT409" s="1503"/>
      <c r="BU409" s="1596" t="s">
        <v>1949</v>
      </c>
      <c r="BW409" s="309">
        <f t="shared" si="263"/>
        <v>1164</v>
      </c>
    </row>
    <row r="410" s="309" customFormat="1" ht="36" hidden="1" customHeight="1" spans="1:75">
      <c r="A410" s="1725">
        <v>45513</v>
      </c>
      <c r="B410" s="1726" t="s">
        <v>343</v>
      </c>
      <c r="C410" s="1671" t="s">
        <v>251</v>
      </c>
      <c r="D410" s="1729">
        <v>4500142640</v>
      </c>
      <c r="E410" s="1728" t="s">
        <v>1967</v>
      </c>
      <c r="F410" s="1729" t="s">
        <v>1968</v>
      </c>
      <c r="G410" s="1487" t="s">
        <v>346</v>
      </c>
      <c r="H410" s="1488" t="s">
        <v>79</v>
      </c>
      <c r="I410" s="1506">
        <v>1152</v>
      </c>
      <c r="J410" s="1487">
        <v>0</v>
      </c>
      <c r="K410" s="1487">
        <v>1152</v>
      </c>
      <c r="L410" s="1489">
        <f t="shared" si="250"/>
        <v>1</v>
      </c>
      <c r="M410" s="1490">
        <v>45527</v>
      </c>
      <c r="N410" s="1490">
        <v>45527</v>
      </c>
      <c r="O410" s="1536" t="s">
        <v>1944</v>
      </c>
      <c r="P410" s="1325" t="s">
        <v>80</v>
      </c>
      <c r="Q410" s="1325" t="s">
        <v>1969</v>
      </c>
      <c r="R410" s="1325" t="s">
        <v>651</v>
      </c>
      <c r="S410" s="1325" t="s">
        <v>136</v>
      </c>
      <c r="T410" s="1492" t="s">
        <v>1946</v>
      </c>
      <c r="U410" s="1493" t="s">
        <v>1947</v>
      </c>
      <c r="V410" s="1494" t="s">
        <v>1131</v>
      </c>
      <c r="W410" s="1495">
        <v>1003.1752</v>
      </c>
      <c r="X410" s="1496">
        <f t="shared" si="260"/>
        <v>1003.1752</v>
      </c>
      <c r="Y410" s="1537" t="s">
        <v>1970</v>
      </c>
      <c r="Z410" s="1532" t="s">
        <v>346</v>
      </c>
      <c r="AA410" s="1487" t="s">
        <v>108</v>
      </c>
      <c r="AB410" s="1629" t="s">
        <v>44</v>
      </c>
      <c r="AC410" s="1493">
        <v>1152</v>
      </c>
      <c r="AD410" s="1498">
        <f t="shared" si="242"/>
        <v>0</v>
      </c>
      <c r="AE410" s="1498" t="s">
        <v>157</v>
      </c>
      <c r="AF410" s="1498"/>
      <c r="AG410" s="1498"/>
      <c r="AH410" s="1498">
        <f t="shared" si="257"/>
        <v>1152</v>
      </c>
      <c r="AI410" s="1498"/>
      <c r="AJ410" s="1499">
        <f t="shared" si="258"/>
        <v>1152</v>
      </c>
      <c r="AK410" s="1489"/>
      <c r="AL410" s="1489"/>
      <c r="AM410" s="1489"/>
      <c r="AN410" s="1489"/>
      <c r="AO410" s="1489"/>
      <c r="AP410" s="1500"/>
      <c r="AQ410" s="1500"/>
      <c r="AR410" s="1500"/>
      <c r="AS410" s="1502"/>
      <c r="AT410" s="1502"/>
      <c r="AU410" s="1502"/>
      <c r="AV410" s="1502">
        <f t="shared" si="261"/>
        <v>1152</v>
      </c>
      <c r="AW410" s="1502"/>
      <c r="AX410" s="1502"/>
      <c r="AY410" s="1502">
        <f t="shared" si="262"/>
        <v>96</v>
      </c>
      <c r="AZ410" s="1502"/>
      <c r="BA410" s="1503"/>
      <c r="BB410" s="1503"/>
      <c r="BC410" s="1503"/>
      <c r="BD410" s="1503"/>
      <c r="BE410" s="1503"/>
      <c r="BF410" s="1503"/>
      <c r="BG410" s="1503"/>
      <c r="BH410" s="1503"/>
      <c r="BI410" s="1503"/>
      <c r="BJ410" s="1503"/>
      <c r="BK410" s="1503"/>
      <c r="BL410" s="1503"/>
      <c r="BM410" s="1503"/>
      <c r="BN410" s="1503"/>
      <c r="BO410" s="1503"/>
      <c r="BP410" s="1503"/>
      <c r="BQ410" s="1503"/>
      <c r="BR410" s="1503"/>
      <c r="BS410" s="1503"/>
      <c r="BT410" s="1503"/>
      <c r="BU410" s="1596" t="s">
        <v>1949</v>
      </c>
      <c r="BW410" s="309">
        <f t="shared" si="263"/>
        <v>12</v>
      </c>
    </row>
    <row r="411" s="309" customFormat="1" ht="36" hidden="1" customHeight="1" spans="1:75">
      <c r="A411" s="1725">
        <v>45481</v>
      </c>
      <c r="B411" s="1726" t="s">
        <v>1171</v>
      </c>
      <c r="C411" s="1621" t="s">
        <v>149</v>
      </c>
      <c r="D411" s="1729">
        <v>4500139632</v>
      </c>
      <c r="E411" s="1728"/>
      <c r="F411" s="1729" t="s">
        <v>1971</v>
      </c>
      <c r="G411" s="1487" t="s">
        <v>1972</v>
      </c>
      <c r="H411" s="1488" t="s">
        <v>1973</v>
      </c>
      <c r="I411" s="1506">
        <v>10400</v>
      </c>
      <c r="J411" s="1487">
        <v>0</v>
      </c>
      <c r="K411" s="1487">
        <v>26</v>
      </c>
      <c r="L411" s="1489">
        <f t="shared" si="250"/>
        <v>400</v>
      </c>
      <c r="M411" s="1490">
        <v>45531</v>
      </c>
      <c r="N411" s="1542">
        <v>45528</v>
      </c>
      <c r="O411" s="1325"/>
      <c r="P411" s="1325" t="s">
        <v>803</v>
      </c>
      <c r="Q411" s="1325"/>
      <c r="R411" s="1325" t="s">
        <v>81</v>
      </c>
      <c r="S411" s="1325" t="s">
        <v>82</v>
      </c>
      <c r="T411" s="1492" t="s">
        <v>1974</v>
      </c>
      <c r="U411" s="1540" t="s">
        <v>1975</v>
      </c>
      <c r="V411" s="1605" t="s">
        <v>416</v>
      </c>
      <c r="W411" s="1495">
        <v>311.2361</v>
      </c>
      <c r="X411" s="1496">
        <f t="shared" si="260"/>
        <v>124494.44</v>
      </c>
      <c r="Y411" s="1537" t="s">
        <v>1976</v>
      </c>
      <c r="Z411" s="1487" t="s">
        <v>1972</v>
      </c>
      <c r="AA411" s="1487" t="s">
        <v>108</v>
      </c>
      <c r="AB411" s="1629" t="s">
        <v>44</v>
      </c>
      <c r="AC411" s="1493">
        <f>7020+3380</f>
        <v>10400</v>
      </c>
      <c r="AD411" s="1498">
        <f t="shared" si="242"/>
        <v>0</v>
      </c>
      <c r="AE411" s="1498" t="s">
        <v>157</v>
      </c>
      <c r="AF411" s="1498"/>
      <c r="AG411" s="1498"/>
      <c r="AH411" s="1498">
        <f t="shared" si="257"/>
        <v>10400</v>
      </c>
      <c r="AI411" s="1498"/>
      <c r="AJ411" s="1499">
        <f t="shared" si="258"/>
        <v>10400</v>
      </c>
      <c r="AK411" s="1489"/>
      <c r="AL411" s="1489"/>
      <c r="AM411" s="1489"/>
      <c r="AN411" s="1489"/>
      <c r="AO411" s="1489"/>
      <c r="AP411" s="1500"/>
      <c r="AQ411" s="1500"/>
      <c r="AR411" s="1500"/>
      <c r="AS411" s="1502">
        <f t="shared" ref="AS411:AS419" si="264">I411</f>
        <v>10400</v>
      </c>
      <c r="AT411" s="1502"/>
      <c r="AU411" s="1502"/>
      <c r="AV411" s="1502"/>
      <c r="AW411" s="1502"/>
      <c r="AX411" s="1502"/>
      <c r="AY411" s="1502"/>
      <c r="AZ411" s="1502"/>
      <c r="BA411" s="1503"/>
      <c r="BB411" s="1503"/>
      <c r="BC411" s="1503">
        <f>I411/13</f>
        <v>800</v>
      </c>
      <c r="BD411" s="1503"/>
      <c r="BE411" s="1503"/>
      <c r="BF411" s="1503"/>
      <c r="BG411" s="1503"/>
      <c r="BH411" s="1503"/>
      <c r="BI411" s="1503"/>
      <c r="BJ411" s="1503"/>
      <c r="BK411" s="1503"/>
      <c r="BL411" s="1503"/>
      <c r="BM411" s="1503"/>
      <c r="BN411" s="1503"/>
      <c r="BO411" s="1503"/>
      <c r="BP411" s="1503"/>
      <c r="BQ411" s="1503"/>
      <c r="BR411" s="1503"/>
      <c r="BS411" s="1503"/>
      <c r="BT411" s="1503"/>
    </row>
    <row r="412" s="309" customFormat="1" ht="36" hidden="1" customHeight="1" spans="1:75">
      <c r="A412" s="1725">
        <v>45513</v>
      </c>
      <c r="B412" s="1726" t="s">
        <v>1362</v>
      </c>
      <c r="C412" s="1671" t="s">
        <v>1977</v>
      </c>
      <c r="D412" s="1729">
        <v>4500142336</v>
      </c>
      <c r="E412" s="1728"/>
      <c r="F412" s="1729" t="s">
        <v>1978</v>
      </c>
      <c r="G412" s="1487" t="s">
        <v>1979</v>
      </c>
      <c r="H412" s="1488" t="s">
        <v>1980</v>
      </c>
      <c r="I412" s="1506">
        <v>44</v>
      </c>
      <c r="J412" s="1487">
        <v>0</v>
      </c>
      <c r="K412" s="1487">
        <v>1</v>
      </c>
      <c r="L412" s="1489">
        <f t="shared" si="250"/>
        <v>44</v>
      </c>
      <c r="M412" s="1490">
        <v>45527</v>
      </c>
      <c r="N412" s="1542">
        <v>45528</v>
      </c>
      <c r="O412" s="1325"/>
      <c r="P412" s="1325" t="s">
        <v>803</v>
      </c>
      <c r="Q412" s="1325"/>
      <c r="R412" s="1325">
        <v>45513</v>
      </c>
      <c r="S412" s="1325" t="s">
        <v>82</v>
      </c>
      <c r="T412" s="1492" t="s">
        <v>82</v>
      </c>
      <c r="U412" s="1493" t="s">
        <v>1981</v>
      </c>
      <c r="V412" s="1494" t="s">
        <v>775</v>
      </c>
      <c r="W412" s="1495">
        <v>11</v>
      </c>
      <c r="X412" s="1496">
        <f t="shared" ref="X412:X426" si="265">W412*I412</f>
        <v>484</v>
      </c>
      <c r="Y412" s="1537" t="s">
        <v>1982</v>
      </c>
      <c r="Z412" s="1532" t="s">
        <v>1979</v>
      </c>
      <c r="AA412" s="1487" t="s">
        <v>108</v>
      </c>
      <c r="AB412" s="1629" t="s">
        <v>44</v>
      </c>
      <c r="AC412" s="1493">
        <v>44</v>
      </c>
      <c r="AD412" s="1498">
        <f t="shared" si="242"/>
        <v>0</v>
      </c>
      <c r="AE412" s="1498" t="s">
        <v>82</v>
      </c>
      <c r="AF412" s="1498"/>
      <c r="AG412" s="1498"/>
      <c r="AH412" s="1498"/>
      <c r="AI412" s="1498"/>
      <c r="AJ412" s="1499"/>
      <c r="AK412" s="1489"/>
      <c r="AL412" s="1489"/>
      <c r="AM412" s="1489"/>
      <c r="AN412" s="1489"/>
      <c r="AO412" s="1489"/>
      <c r="AP412" s="1500"/>
      <c r="AQ412" s="1500"/>
      <c r="AR412" s="1500"/>
      <c r="AS412" s="1502"/>
      <c r="AT412" s="1502"/>
      <c r="AU412" s="1502"/>
      <c r="AV412" s="1502"/>
      <c r="AW412" s="1502"/>
      <c r="AX412" s="1502"/>
      <c r="AY412" s="1502"/>
      <c r="AZ412" s="1502"/>
      <c r="BA412" s="1503"/>
      <c r="BB412" s="1503"/>
      <c r="BC412" s="1503"/>
      <c r="BD412" s="1503"/>
      <c r="BE412" s="1503"/>
      <c r="BF412" s="1503"/>
      <c r="BG412" s="1503"/>
      <c r="BH412" s="1503"/>
      <c r="BI412" s="1503"/>
      <c r="BJ412" s="1503"/>
      <c r="BK412" s="1503"/>
      <c r="BL412" s="1503">
        <f>I412</f>
        <v>44</v>
      </c>
      <c r="BM412" s="1503"/>
      <c r="BN412" s="1503"/>
      <c r="BO412" s="1503"/>
      <c r="BP412" s="1503"/>
      <c r="BQ412" s="1503"/>
      <c r="BR412" s="1503"/>
      <c r="BS412" s="1503"/>
      <c r="BT412" s="1503"/>
    </row>
    <row r="413" s="309" customFormat="1" ht="36" hidden="1" customHeight="1" spans="1:75">
      <c r="A413" s="1725">
        <v>45513</v>
      </c>
      <c r="B413" s="1726" t="s">
        <v>1362</v>
      </c>
      <c r="C413" s="1671" t="s">
        <v>1977</v>
      </c>
      <c r="D413" s="1729">
        <v>4500142336</v>
      </c>
      <c r="E413" s="1728"/>
      <c r="F413" s="1729" t="s">
        <v>1983</v>
      </c>
      <c r="G413" s="1487" t="s">
        <v>1984</v>
      </c>
      <c r="H413" s="1488" t="s">
        <v>1985</v>
      </c>
      <c r="I413" s="1506">
        <v>9</v>
      </c>
      <c r="J413" s="1487">
        <v>0</v>
      </c>
      <c r="K413" s="1487">
        <v>1</v>
      </c>
      <c r="L413" s="1489">
        <f t="shared" si="250"/>
        <v>9</v>
      </c>
      <c r="M413" s="1490">
        <v>45527</v>
      </c>
      <c r="N413" s="1542">
        <v>45528</v>
      </c>
      <c r="O413" s="1325"/>
      <c r="P413" s="1325" t="s">
        <v>803</v>
      </c>
      <c r="Q413" s="1325"/>
      <c r="R413" s="1325">
        <v>45513</v>
      </c>
      <c r="S413" s="1325" t="s">
        <v>82</v>
      </c>
      <c r="T413" s="1564" t="s">
        <v>82</v>
      </c>
      <c r="U413" s="1493" t="s">
        <v>1986</v>
      </c>
      <c r="V413" s="1494" t="s">
        <v>775</v>
      </c>
      <c r="W413" s="1495">
        <v>21.507</v>
      </c>
      <c r="X413" s="1496">
        <f t="shared" si="265"/>
        <v>193.563</v>
      </c>
      <c r="Y413" s="1537" t="s">
        <v>1982</v>
      </c>
      <c r="Z413" s="1532" t="s">
        <v>1984</v>
      </c>
      <c r="AA413" s="1487" t="s">
        <v>108</v>
      </c>
      <c r="AB413" s="1629" t="s">
        <v>44</v>
      </c>
      <c r="AC413" s="1493">
        <v>9</v>
      </c>
      <c r="AD413" s="1498">
        <f t="shared" si="242"/>
        <v>0</v>
      </c>
      <c r="AE413" s="1498" t="s">
        <v>82</v>
      </c>
      <c r="AF413" s="1498"/>
      <c r="AG413" s="1498"/>
      <c r="AH413" s="1498"/>
      <c r="AI413" s="1498"/>
      <c r="AJ413" s="1499"/>
      <c r="AK413" s="1489"/>
      <c r="AL413" s="1489"/>
      <c r="AM413" s="1489"/>
      <c r="AN413" s="1489"/>
      <c r="AO413" s="1489"/>
      <c r="AP413" s="1500"/>
      <c r="AQ413" s="1500"/>
      <c r="AR413" s="1500"/>
      <c r="AS413" s="1502"/>
      <c r="AT413" s="1502"/>
      <c r="AU413" s="1502"/>
      <c r="AV413" s="1502"/>
      <c r="AW413" s="1502"/>
      <c r="AX413" s="1502"/>
      <c r="AY413" s="1502"/>
      <c r="AZ413" s="1502"/>
      <c r="BA413" s="1503"/>
      <c r="BB413" s="1503"/>
      <c r="BC413" s="1503"/>
      <c r="BD413" s="1503"/>
      <c r="BE413" s="1503"/>
      <c r="BF413" s="1503"/>
      <c r="BG413" s="1503"/>
      <c r="BH413" s="1503"/>
      <c r="BI413" s="1503"/>
      <c r="BJ413" s="1503"/>
      <c r="BK413" s="1503"/>
      <c r="BL413" s="1503"/>
      <c r="BM413" s="1503"/>
      <c r="BN413" s="1503"/>
      <c r="BO413" s="1503"/>
      <c r="BP413" s="1503"/>
      <c r="BQ413" s="1503"/>
      <c r="BR413" s="1503"/>
      <c r="BS413" s="1503"/>
      <c r="BT413" s="1503"/>
    </row>
    <row r="414" s="309" customFormat="1" ht="36" hidden="1" customHeight="1" spans="1:75">
      <c r="A414" s="1725">
        <v>45503</v>
      </c>
      <c r="B414" s="1726" t="s">
        <v>299</v>
      </c>
      <c r="C414" s="1671" t="s">
        <v>251</v>
      </c>
      <c r="D414" s="1729">
        <v>4500141710</v>
      </c>
      <c r="E414" s="1728" t="s">
        <v>1987</v>
      </c>
      <c r="F414" s="1729" t="s">
        <v>1988</v>
      </c>
      <c r="G414" s="1487" t="s">
        <v>239</v>
      </c>
      <c r="H414" s="1488" t="s">
        <v>79</v>
      </c>
      <c r="I414" s="1506">
        <v>50000</v>
      </c>
      <c r="J414" s="1487">
        <v>0</v>
      </c>
      <c r="K414" s="1487">
        <v>25</v>
      </c>
      <c r="L414" s="1489">
        <f t="shared" si="250"/>
        <v>2000</v>
      </c>
      <c r="M414" s="1490">
        <v>45530</v>
      </c>
      <c r="N414" s="1542">
        <v>45528</v>
      </c>
      <c r="O414" s="1325"/>
      <c r="P414" s="1325" t="s">
        <v>80</v>
      </c>
      <c r="Q414" s="1325" t="s">
        <v>1989</v>
      </c>
      <c r="R414" s="1325">
        <v>45505</v>
      </c>
      <c r="S414" s="1325" t="s">
        <v>136</v>
      </c>
      <c r="T414" s="1492" t="s">
        <v>1990</v>
      </c>
      <c r="U414" s="1493" t="s">
        <v>1556</v>
      </c>
      <c r="V414" s="1494" t="s">
        <v>305</v>
      </c>
      <c r="W414" s="1495">
        <v>0.8932</v>
      </c>
      <c r="X414" s="1496">
        <f t="shared" si="265"/>
        <v>44660</v>
      </c>
      <c r="Y414" s="1537" t="s">
        <v>1991</v>
      </c>
      <c r="Z414" s="1532" t="s">
        <v>239</v>
      </c>
      <c r="AA414" s="1487" t="s">
        <v>108</v>
      </c>
      <c r="AB414" s="1497" t="s">
        <v>44</v>
      </c>
      <c r="AC414" s="1493">
        <f>6800+43200</f>
        <v>50000</v>
      </c>
      <c r="AD414" s="1498">
        <f t="shared" si="242"/>
        <v>0</v>
      </c>
      <c r="AE414" s="1498" t="s">
        <v>141</v>
      </c>
      <c r="AF414" s="1498"/>
      <c r="AG414" s="1498"/>
      <c r="AH414" s="1498">
        <f t="shared" ref="AH414:AH419" si="266">I414</f>
        <v>50000</v>
      </c>
      <c r="AI414" s="1498"/>
      <c r="AJ414" s="1499">
        <f>I414</f>
        <v>50000</v>
      </c>
      <c r="AK414" s="1489"/>
      <c r="AL414" s="1489"/>
      <c r="AM414" s="1489"/>
      <c r="AN414" s="1489"/>
      <c r="AO414" s="1502"/>
      <c r="AP414" s="1500"/>
      <c r="AQ414" s="1500"/>
      <c r="AR414" s="1500"/>
      <c r="AS414" s="1502">
        <f t="shared" si="264"/>
        <v>50000</v>
      </c>
      <c r="AT414" s="1502"/>
      <c r="AU414" s="1502"/>
      <c r="AV414" s="1502"/>
      <c r="AW414" s="1502"/>
      <c r="AX414" s="1502"/>
      <c r="AY414" s="1502"/>
      <c r="AZ414" s="1502"/>
      <c r="BA414" s="1503"/>
      <c r="BB414" s="1503"/>
      <c r="BC414" s="1503"/>
      <c r="BD414" s="1503"/>
      <c r="BE414" s="1503"/>
      <c r="BF414" s="1503">
        <f>I414/25</f>
        <v>2000</v>
      </c>
      <c r="BG414" s="1503"/>
      <c r="BH414" s="1503"/>
      <c r="BI414" s="1503"/>
      <c r="BJ414" s="1503"/>
      <c r="BK414" s="1503"/>
      <c r="BL414" s="1503"/>
      <c r="BM414" s="1503"/>
      <c r="BN414" s="1503"/>
      <c r="BO414" s="1503"/>
      <c r="BP414" s="1503"/>
      <c r="BQ414" s="1503"/>
      <c r="BR414" s="1503"/>
      <c r="BS414" s="1503"/>
      <c r="BT414" s="1503"/>
    </row>
    <row r="415" s="309" customFormat="1" ht="36" hidden="1" customHeight="1" spans="1:75">
      <c r="A415" s="1626">
        <v>45467</v>
      </c>
      <c r="B415" s="1557" t="s">
        <v>299</v>
      </c>
      <c r="C415" s="1558" t="s">
        <v>251</v>
      </c>
      <c r="D415" s="1484" t="s">
        <v>1992</v>
      </c>
      <c r="E415" s="1671"/>
      <c r="F415" s="1484"/>
      <c r="G415" s="1487" t="s">
        <v>1993</v>
      </c>
      <c r="H415" s="1488" t="s">
        <v>1994</v>
      </c>
      <c r="I415" s="1506">
        <v>37359</v>
      </c>
      <c r="J415" s="1487">
        <v>0</v>
      </c>
      <c r="K415" s="1487">
        <v>21</v>
      </c>
      <c r="L415" s="1489">
        <f t="shared" si="250"/>
        <v>1779</v>
      </c>
      <c r="M415" s="1542">
        <v>45532</v>
      </c>
      <c r="N415" s="1542">
        <v>45531</v>
      </c>
      <c r="O415" s="1325" t="s">
        <v>1995</v>
      </c>
      <c r="P415" s="1325" t="s">
        <v>80</v>
      </c>
      <c r="Q415" s="1325" t="s">
        <v>1996</v>
      </c>
      <c r="R415" s="1325" t="s">
        <v>81</v>
      </c>
      <c r="S415" s="1325" t="s">
        <v>82</v>
      </c>
      <c r="T415" s="1492" t="s">
        <v>82</v>
      </c>
      <c r="U415" s="1493" t="s">
        <v>1997</v>
      </c>
      <c r="V415" s="1494" t="s">
        <v>1998</v>
      </c>
      <c r="W415" s="1495">
        <v>3.3</v>
      </c>
      <c r="X415" s="1496">
        <f t="shared" si="265"/>
        <v>123284.7</v>
      </c>
      <c r="Y415" s="1489" t="s">
        <v>1999</v>
      </c>
      <c r="Z415" s="1532" t="s">
        <v>1993</v>
      </c>
      <c r="AA415" s="1487" t="s">
        <v>108</v>
      </c>
      <c r="AB415" s="1497" t="s">
        <v>44</v>
      </c>
      <c r="AC415" s="1493">
        <f>15309+22050</f>
        <v>37359</v>
      </c>
      <c r="AD415" s="1498">
        <f t="shared" si="242"/>
        <v>0</v>
      </c>
      <c r="AE415" s="1498" t="s">
        <v>82</v>
      </c>
      <c r="AF415" s="1498"/>
      <c r="AG415" s="1498"/>
      <c r="AH415" s="1498">
        <f>I415*3</f>
        <v>112077</v>
      </c>
      <c r="AI415" s="1498"/>
      <c r="AJ415" s="1499"/>
      <c r="AK415" s="1489"/>
      <c r="AL415" s="1489"/>
      <c r="AM415" s="1489"/>
      <c r="AN415" s="1489"/>
      <c r="AO415" s="1489">
        <f>AH415</f>
        <v>112077</v>
      </c>
      <c r="AP415" s="1500"/>
      <c r="AQ415" s="1501"/>
      <c r="AR415" s="1500"/>
      <c r="AS415" s="1502">
        <f>AO415</f>
        <v>112077</v>
      </c>
      <c r="AT415" s="1502"/>
      <c r="AU415" s="1502"/>
      <c r="AV415" s="1502"/>
      <c r="AW415" s="1502"/>
      <c r="AX415" s="1502"/>
      <c r="AY415" s="1502"/>
      <c r="AZ415" s="1502"/>
      <c r="BA415" s="1503"/>
      <c r="BB415" s="1503"/>
      <c r="BC415" s="1503"/>
      <c r="BD415" s="1503"/>
      <c r="BE415" s="1503"/>
      <c r="BF415" s="1503"/>
      <c r="BG415" s="1503"/>
      <c r="BH415" s="1503"/>
      <c r="BI415" s="1503"/>
      <c r="BJ415" s="1503"/>
      <c r="BK415" s="1503"/>
      <c r="BL415" s="1503"/>
      <c r="BM415" s="1503"/>
      <c r="BN415" s="1503"/>
      <c r="BO415" s="1503">
        <f>I415</f>
        <v>37359</v>
      </c>
      <c r="BP415" s="1503">
        <f>BO415</f>
        <v>37359</v>
      </c>
      <c r="BQ415" s="1503">
        <f>BP415</f>
        <v>37359</v>
      </c>
      <c r="BR415" s="1503"/>
      <c r="BS415" s="1503"/>
      <c r="BT415" s="1503"/>
      <c r="BU415" s="1714"/>
      <c r="BV415" s="1544" t="s">
        <v>314</v>
      </c>
    </row>
    <row r="416" s="309" customFormat="1" ht="36" hidden="1" customHeight="1" spans="1:75">
      <c r="A416" s="1725">
        <v>45485</v>
      </c>
      <c r="B416" s="1726" t="s">
        <v>159</v>
      </c>
      <c r="C416" s="1621" t="s">
        <v>149</v>
      </c>
      <c r="D416" s="1729">
        <v>4500140132</v>
      </c>
      <c r="E416" s="1728" t="s">
        <v>2000</v>
      </c>
      <c r="F416" s="1729" t="s">
        <v>2001</v>
      </c>
      <c r="G416" s="1487" t="s">
        <v>78</v>
      </c>
      <c r="H416" s="1488" t="s">
        <v>111</v>
      </c>
      <c r="I416" s="1506">
        <v>7500</v>
      </c>
      <c r="J416" s="1487">
        <v>0</v>
      </c>
      <c r="K416" s="1487">
        <v>50</v>
      </c>
      <c r="L416" s="1489">
        <f t="shared" si="250"/>
        <v>150</v>
      </c>
      <c r="M416" s="1490">
        <v>45531</v>
      </c>
      <c r="N416" s="1542">
        <v>45532</v>
      </c>
      <c r="O416" s="1325"/>
      <c r="P416" s="1325" t="s">
        <v>80</v>
      </c>
      <c r="Q416" s="1325" t="s">
        <v>2002</v>
      </c>
      <c r="R416" s="1325">
        <v>45496</v>
      </c>
      <c r="S416" s="1325" t="s">
        <v>82</v>
      </c>
      <c r="T416" s="1492" t="s">
        <v>2003</v>
      </c>
      <c r="U416" s="1493" t="s">
        <v>2004</v>
      </c>
      <c r="V416" s="1605" t="s">
        <v>164</v>
      </c>
      <c r="W416" s="1495">
        <v>0.926</v>
      </c>
      <c r="X416" s="1496">
        <f t="shared" si="265"/>
        <v>6945</v>
      </c>
      <c r="Y416" s="1537" t="s">
        <v>2005</v>
      </c>
      <c r="Z416" s="1532" t="s">
        <v>156</v>
      </c>
      <c r="AA416" s="1487" t="s">
        <v>108</v>
      </c>
      <c r="AB416" s="1497" t="s">
        <v>44</v>
      </c>
      <c r="AC416" s="1493">
        <f>5700+1800</f>
        <v>7500</v>
      </c>
      <c r="AD416" s="1498">
        <f t="shared" si="242"/>
        <v>0</v>
      </c>
      <c r="AE416" s="1498" t="s">
        <v>157</v>
      </c>
      <c r="AF416" s="1498"/>
      <c r="AG416" s="1498"/>
      <c r="AH416" s="1498">
        <f t="shared" si="266"/>
        <v>7500</v>
      </c>
      <c r="AI416" s="1498"/>
      <c r="AJ416" s="1499"/>
      <c r="AK416" s="1489">
        <f>I416</f>
        <v>7500</v>
      </c>
      <c r="AL416" s="1489"/>
      <c r="AM416" s="1489"/>
      <c r="AN416" s="1489"/>
      <c r="AO416" s="1489"/>
      <c r="AP416" s="1500"/>
      <c r="AQ416" s="1500"/>
      <c r="AR416" s="1500"/>
      <c r="AS416" s="1502">
        <f t="shared" si="264"/>
        <v>7500</v>
      </c>
      <c r="AT416" s="1502"/>
      <c r="AU416" s="1502"/>
      <c r="AV416" s="1502"/>
      <c r="AW416" s="1502"/>
      <c r="AX416" s="1502"/>
      <c r="AY416" s="1502"/>
      <c r="AZ416" s="1502"/>
      <c r="BA416" s="1503"/>
      <c r="BB416" s="1503"/>
      <c r="BC416" s="1503"/>
      <c r="BD416" s="1503"/>
      <c r="BE416" s="1503"/>
      <c r="BF416" s="1503"/>
      <c r="BG416" s="1503"/>
      <c r="BH416" s="1503">
        <f>I416/25</f>
        <v>300</v>
      </c>
      <c r="BI416" s="1503"/>
      <c r="BJ416" s="1503"/>
      <c r="BK416" s="1503"/>
      <c r="BL416" s="1503"/>
      <c r="BM416" s="1503"/>
      <c r="BN416" s="1503"/>
      <c r="BO416" s="1503"/>
      <c r="BP416" s="1503"/>
      <c r="BQ416" s="1503"/>
      <c r="BR416" s="1503"/>
      <c r="BS416" s="1503"/>
      <c r="BT416" s="1503"/>
    </row>
    <row r="417" s="309" customFormat="1" ht="36" hidden="1" customHeight="1" spans="1:81">
      <c r="A417" s="1647">
        <v>45369</v>
      </c>
      <c r="B417" s="1546" t="s">
        <v>236</v>
      </c>
      <c r="C417" s="1546" t="s">
        <v>237</v>
      </c>
      <c r="D417" s="1648">
        <v>4500127150</v>
      </c>
      <c r="E417" s="1649">
        <v>2300875210</v>
      </c>
      <c r="F417" s="1649" t="s">
        <v>2006</v>
      </c>
      <c r="G417" s="1487" t="s">
        <v>239</v>
      </c>
      <c r="H417" s="1488" t="s">
        <v>79</v>
      </c>
      <c r="I417" s="1506">
        <v>5175</v>
      </c>
      <c r="J417" s="1487">
        <v>0</v>
      </c>
      <c r="K417" s="1487">
        <v>25</v>
      </c>
      <c r="L417" s="1489">
        <f t="shared" si="250"/>
        <v>207</v>
      </c>
      <c r="M417" s="1490">
        <v>45532</v>
      </c>
      <c r="N417" s="1542">
        <v>45532</v>
      </c>
      <c r="O417" s="1704" t="s">
        <v>2007</v>
      </c>
      <c r="P417" s="1325" t="s">
        <v>80</v>
      </c>
      <c r="Q417" s="1325" t="s">
        <v>2008</v>
      </c>
      <c r="R417" s="1325">
        <v>45484</v>
      </c>
      <c r="S417" s="1325" t="s">
        <v>82</v>
      </c>
      <c r="T417" s="1492" t="s">
        <v>82</v>
      </c>
      <c r="U417" s="1540" t="s">
        <v>1682</v>
      </c>
      <c r="V417" s="1494" t="s">
        <v>243</v>
      </c>
      <c r="W417" s="1495">
        <v>1.59</v>
      </c>
      <c r="X417" s="1496">
        <f t="shared" si="265"/>
        <v>8228.25</v>
      </c>
      <c r="Y417" s="1489" t="s">
        <v>2009</v>
      </c>
      <c r="Z417" s="1532" t="s">
        <v>245</v>
      </c>
      <c r="AA417" s="1487" t="s">
        <v>108</v>
      </c>
      <c r="AB417" s="1497" t="s">
        <v>44</v>
      </c>
      <c r="AC417" s="1493">
        <v>5175</v>
      </c>
      <c r="AD417" s="1498">
        <f t="shared" si="242"/>
        <v>0</v>
      </c>
      <c r="AE417" s="1498" t="s">
        <v>82</v>
      </c>
      <c r="AF417" s="1498" t="s">
        <v>246</v>
      </c>
      <c r="AG417" s="1498" t="s">
        <v>93</v>
      </c>
      <c r="AH417" s="1498">
        <f t="shared" si="266"/>
        <v>5175</v>
      </c>
      <c r="AI417" s="1498"/>
      <c r="AJ417" s="1499"/>
      <c r="AK417" s="1489"/>
      <c r="AL417" s="1489"/>
      <c r="AM417" s="1489"/>
      <c r="AN417" s="1489"/>
      <c r="AO417" s="1489"/>
      <c r="AP417" s="1500">
        <f>I417</f>
        <v>5175</v>
      </c>
      <c r="AQ417" s="1489"/>
      <c r="AR417" s="1489"/>
      <c r="AS417" s="1502">
        <f t="shared" si="264"/>
        <v>5175</v>
      </c>
      <c r="AT417" s="1502"/>
      <c r="AU417" s="1502"/>
      <c r="AV417" s="1502"/>
      <c r="AW417" s="1502"/>
      <c r="AX417" s="1502"/>
      <c r="AY417" s="1502"/>
      <c r="AZ417" s="1502"/>
      <c r="BA417" s="1503"/>
      <c r="BB417" s="1503"/>
      <c r="BC417" s="1503"/>
      <c r="BD417" s="1503"/>
      <c r="BE417" s="1503"/>
      <c r="BF417" s="1503"/>
      <c r="BG417" s="1503"/>
      <c r="BH417" s="1503">
        <f>I417/25</f>
        <v>207</v>
      </c>
      <c r="BI417" s="1503"/>
      <c r="BJ417" s="1503"/>
      <c r="BK417" s="1503"/>
      <c r="BL417" s="1503"/>
      <c r="BM417" s="1503"/>
      <c r="BN417" s="1503"/>
      <c r="BO417" s="1503"/>
      <c r="BP417" s="1503"/>
      <c r="BQ417" s="1503"/>
      <c r="BR417" s="1503"/>
      <c r="BS417" s="1503"/>
      <c r="BT417" s="1503"/>
      <c r="BU417" s="1534"/>
      <c r="BV417" s="1534"/>
      <c r="BW417" s="1534"/>
      <c r="BX417" s="1534"/>
      <c r="BY417" s="1534"/>
      <c r="BZ417" s="1534"/>
      <c r="CA417" s="1534"/>
      <c r="CB417" s="1534"/>
      <c r="CC417" s="1534"/>
    </row>
    <row r="418" s="309" customFormat="1" ht="36" hidden="1" customHeight="1" spans="1:81">
      <c r="A418" s="1647">
        <v>45490</v>
      </c>
      <c r="B418" s="1546" t="s">
        <v>2010</v>
      </c>
      <c r="C418" s="1716" t="s">
        <v>2011</v>
      </c>
      <c r="D418" s="1648">
        <v>4500140399</v>
      </c>
      <c r="E418" s="1649"/>
      <c r="F418" s="1648" t="s">
        <v>2012</v>
      </c>
      <c r="G418" s="1487" t="s">
        <v>109</v>
      </c>
      <c r="H418" s="1488" t="s">
        <v>79</v>
      </c>
      <c r="I418" s="1506">
        <v>312</v>
      </c>
      <c r="J418" s="1487">
        <v>0</v>
      </c>
      <c r="K418" s="1487">
        <v>52</v>
      </c>
      <c r="L418" s="1489">
        <f t="shared" si="250"/>
        <v>6</v>
      </c>
      <c r="M418" s="1490">
        <v>45532</v>
      </c>
      <c r="N418" s="1542">
        <v>45532</v>
      </c>
      <c r="O418" s="1325"/>
      <c r="P418" s="1325" t="s">
        <v>803</v>
      </c>
      <c r="Q418" s="1325" t="s">
        <v>2013</v>
      </c>
      <c r="R418" s="1325">
        <v>45490</v>
      </c>
      <c r="S418" s="1325" t="s">
        <v>82</v>
      </c>
      <c r="T418" s="1492" t="s">
        <v>2014</v>
      </c>
      <c r="U418" s="1493" t="s">
        <v>2015</v>
      </c>
      <c r="V418" s="1494" t="s">
        <v>221</v>
      </c>
      <c r="W418" s="1495">
        <v>0.8944</v>
      </c>
      <c r="X418" s="1496">
        <f t="shared" si="265"/>
        <v>279.0528</v>
      </c>
      <c r="Y418" s="1489" t="s">
        <v>2016</v>
      </c>
      <c r="Z418" s="1532" t="s">
        <v>109</v>
      </c>
      <c r="AA418" s="1487" t="s">
        <v>108</v>
      </c>
      <c r="AB418" s="1497" t="s">
        <v>44</v>
      </c>
      <c r="AC418" s="1493">
        <v>312</v>
      </c>
      <c r="AD418" s="1498">
        <f t="shared" si="242"/>
        <v>0</v>
      </c>
      <c r="AE418" s="1498" t="s">
        <v>157</v>
      </c>
      <c r="AF418" s="1498"/>
      <c r="AG418" s="1498"/>
      <c r="AH418" s="1498">
        <f t="shared" si="266"/>
        <v>312</v>
      </c>
      <c r="AI418" s="1498"/>
      <c r="AJ418" s="1499">
        <f>I418</f>
        <v>312</v>
      </c>
      <c r="AK418" s="1489"/>
      <c r="AL418" s="1489"/>
      <c r="AM418" s="1489"/>
      <c r="AN418" s="1489"/>
      <c r="AO418" s="1489"/>
      <c r="AP418" s="1500"/>
      <c r="AQ418" s="1500"/>
      <c r="AR418" s="1500"/>
      <c r="AS418" s="1502">
        <f t="shared" si="264"/>
        <v>312</v>
      </c>
      <c r="AT418" s="1502"/>
      <c r="AU418" s="1502"/>
      <c r="AV418" s="1502"/>
      <c r="AW418" s="1502"/>
      <c r="AX418" s="1502"/>
      <c r="AY418" s="1502"/>
      <c r="AZ418" s="1502"/>
      <c r="BA418" s="1503"/>
      <c r="BB418" s="1503"/>
      <c r="BC418" s="1503">
        <f>I418/13</f>
        <v>24</v>
      </c>
      <c r="BD418" s="1503"/>
      <c r="BE418" s="1503"/>
      <c r="BF418" s="1503"/>
      <c r="BG418" s="1503"/>
      <c r="BH418" s="1503"/>
      <c r="BI418" s="1503"/>
      <c r="BJ418" s="1503"/>
      <c r="BK418" s="1503"/>
      <c r="BL418" s="1503"/>
      <c r="BM418" s="1503"/>
      <c r="BN418" s="1503"/>
      <c r="BO418" s="1503"/>
      <c r="BP418" s="1503"/>
      <c r="BQ418" s="1503"/>
      <c r="BR418" s="1503"/>
      <c r="BS418" s="1503"/>
      <c r="BT418" s="1503"/>
      <c r="BU418" s="1596"/>
      <c r="BV418" s="1596"/>
      <c r="BW418" s="1596"/>
      <c r="BX418" s="1596"/>
      <c r="BY418" s="1596"/>
      <c r="BZ418" s="1596"/>
      <c r="CA418" s="1596"/>
      <c r="CB418" s="1596"/>
      <c r="CC418" s="1596"/>
    </row>
    <row r="419" s="309" customFormat="1" ht="36" hidden="1" customHeight="1" spans="1:81">
      <c r="A419" s="1647">
        <v>45491</v>
      </c>
      <c r="B419" s="1546" t="s">
        <v>923</v>
      </c>
      <c r="C419" s="1716" t="s">
        <v>237</v>
      </c>
      <c r="D419" s="1648">
        <v>4500140627</v>
      </c>
      <c r="E419" s="1649" t="s">
        <v>2017</v>
      </c>
      <c r="F419" s="1648" t="s">
        <v>2018</v>
      </c>
      <c r="G419" s="1487" t="s">
        <v>134</v>
      </c>
      <c r="H419" s="1488" t="s">
        <v>135</v>
      </c>
      <c r="I419" s="1506">
        <v>1794</v>
      </c>
      <c r="J419" s="1487">
        <v>0</v>
      </c>
      <c r="K419" s="1487">
        <v>13</v>
      </c>
      <c r="L419" s="1489">
        <f t="shared" si="250"/>
        <v>138</v>
      </c>
      <c r="M419" s="1490">
        <v>45532</v>
      </c>
      <c r="N419" s="1542">
        <v>45532</v>
      </c>
      <c r="O419" s="1325"/>
      <c r="P419" s="1325" t="s">
        <v>80</v>
      </c>
      <c r="Q419" s="1325" t="s">
        <v>1933</v>
      </c>
      <c r="R419" s="1325">
        <v>45497</v>
      </c>
      <c r="S419" s="1325" t="s">
        <v>82</v>
      </c>
      <c r="T419" s="1492" t="s">
        <v>2019</v>
      </c>
      <c r="U419" s="1540" t="s">
        <v>2020</v>
      </c>
      <c r="V419" s="1494" t="s">
        <v>929</v>
      </c>
      <c r="W419" s="1495">
        <v>0.8972</v>
      </c>
      <c r="X419" s="1496">
        <f t="shared" si="265"/>
        <v>1609.5768</v>
      </c>
      <c r="Y419" s="1489" t="s">
        <v>2021</v>
      </c>
      <c r="Z419" s="1532" t="s">
        <v>190</v>
      </c>
      <c r="AA419" s="1487" t="s">
        <v>108</v>
      </c>
      <c r="AB419" s="1497" t="s">
        <v>44</v>
      </c>
      <c r="AC419" s="1493">
        <v>1794</v>
      </c>
      <c r="AD419" s="1498">
        <f t="shared" si="242"/>
        <v>0</v>
      </c>
      <c r="AE419" s="1498" t="s">
        <v>157</v>
      </c>
      <c r="AF419" s="1498"/>
      <c r="AG419" s="1498"/>
      <c r="AH419" s="1498">
        <f t="shared" si="266"/>
        <v>1794</v>
      </c>
      <c r="AI419" s="1498"/>
      <c r="AJ419" s="1499"/>
      <c r="AK419" s="1489">
        <f>I419</f>
        <v>1794</v>
      </c>
      <c r="AL419" s="1489"/>
      <c r="AM419" s="1489"/>
      <c r="AN419" s="1489"/>
      <c r="AO419" s="1489"/>
      <c r="AP419" s="1500"/>
      <c r="AQ419" s="1500"/>
      <c r="AR419" s="1500"/>
      <c r="AS419" s="1502">
        <f t="shared" si="264"/>
        <v>1794</v>
      </c>
      <c r="AT419" s="1502"/>
      <c r="AU419" s="1502"/>
      <c r="AV419" s="1502"/>
      <c r="AW419" s="1502"/>
      <c r="AX419" s="1502"/>
      <c r="AY419" s="1502"/>
      <c r="AZ419" s="1502"/>
      <c r="BA419" s="1503"/>
      <c r="BB419" s="1503"/>
      <c r="BC419" s="1503"/>
      <c r="BD419" s="1503"/>
      <c r="BE419" s="1503">
        <f>I419/13</f>
        <v>138</v>
      </c>
      <c r="BF419" s="1503"/>
      <c r="BG419" s="1503"/>
      <c r="BH419" s="1503"/>
      <c r="BI419" s="1503"/>
      <c r="BJ419" s="1503"/>
      <c r="BK419" s="1503"/>
      <c r="BL419" s="1503"/>
      <c r="BM419" s="1503"/>
      <c r="BN419" s="1503"/>
      <c r="BO419" s="1503"/>
      <c r="BP419" s="1503"/>
      <c r="BQ419" s="1503"/>
      <c r="BR419" s="1503"/>
      <c r="BS419" s="1503"/>
      <c r="BT419" s="1503"/>
      <c r="BU419" s="1596"/>
      <c r="BV419" s="1596"/>
      <c r="BW419" s="1596"/>
      <c r="BX419" s="1596"/>
      <c r="BY419" s="1596"/>
      <c r="BZ419" s="1596"/>
      <c r="CA419" s="1596"/>
      <c r="CB419" s="1596"/>
      <c r="CC419" s="1596"/>
    </row>
    <row r="420" s="309" customFormat="1" ht="36" hidden="1" customHeight="1" spans="1:81">
      <c r="A420" s="1737">
        <v>45475</v>
      </c>
      <c r="B420" s="1738" t="s">
        <v>2022</v>
      </c>
      <c r="C420" s="1739" t="s">
        <v>902</v>
      </c>
      <c r="D420" s="1740">
        <v>4500138971</v>
      </c>
      <c r="E420" s="1638"/>
      <c r="F420" s="1741" t="s">
        <v>2023</v>
      </c>
      <c r="G420" s="1487" t="s">
        <v>309</v>
      </c>
      <c r="H420" s="1488" t="s">
        <v>310</v>
      </c>
      <c r="I420" s="1506">
        <v>360</v>
      </c>
      <c r="J420" s="1487">
        <v>0</v>
      </c>
      <c r="K420" s="1487">
        <v>12</v>
      </c>
      <c r="L420" s="1489">
        <f t="shared" si="250"/>
        <v>30</v>
      </c>
      <c r="M420" s="1490">
        <v>45512</v>
      </c>
      <c r="N420" s="1542">
        <v>45532</v>
      </c>
      <c r="O420" s="1742" t="s">
        <v>2024</v>
      </c>
      <c r="P420" s="1325" t="s">
        <v>803</v>
      </c>
      <c r="Q420" s="1325" t="s">
        <v>1593</v>
      </c>
      <c r="R420" s="1325">
        <v>45483</v>
      </c>
      <c r="S420" s="1325" t="s">
        <v>82</v>
      </c>
      <c r="T420" s="1492" t="s">
        <v>2025</v>
      </c>
      <c r="U420" s="1493" t="s">
        <v>2026</v>
      </c>
      <c r="V420" s="1670" t="s">
        <v>908</v>
      </c>
      <c r="W420" s="1495">
        <v>2.4352</v>
      </c>
      <c r="X420" s="1496">
        <f t="shared" si="265"/>
        <v>876.672</v>
      </c>
      <c r="Y420" s="1489" t="s">
        <v>2027</v>
      </c>
      <c r="Z420" s="1532" t="s">
        <v>789</v>
      </c>
      <c r="AA420" s="1487" t="s">
        <v>108</v>
      </c>
      <c r="AB420" s="264" t="s">
        <v>44</v>
      </c>
      <c r="AC420" s="1493">
        <v>360</v>
      </c>
      <c r="AD420" s="1498">
        <f t="shared" si="242"/>
        <v>0</v>
      </c>
      <c r="AE420" s="1498" t="s">
        <v>157</v>
      </c>
      <c r="AF420" s="1498"/>
      <c r="AG420" s="1498"/>
      <c r="AH420" s="1498">
        <f t="shared" ref="AH420:AH423" si="267">I420*2</f>
        <v>720</v>
      </c>
      <c r="AI420" s="1498"/>
      <c r="AJ420" s="1499"/>
      <c r="AK420" s="1489">
        <f>AH420</f>
        <v>720</v>
      </c>
      <c r="AL420" s="1489"/>
      <c r="AM420" s="1489"/>
      <c r="AN420" s="1489"/>
      <c r="AO420" s="1489"/>
      <c r="AP420" s="1500"/>
      <c r="AQ420" s="1500"/>
      <c r="AR420" s="1500"/>
      <c r="AS420" s="1502">
        <f t="shared" ref="AS420:AS423" si="268">I420*2</f>
        <v>720</v>
      </c>
      <c r="AT420" s="1502"/>
      <c r="AU420" s="1502"/>
      <c r="AV420" s="1502"/>
      <c r="AW420" s="1502"/>
      <c r="AX420" s="1502"/>
      <c r="AY420" s="1502"/>
      <c r="AZ420" s="1502"/>
      <c r="BA420" s="1503"/>
      <c r="BB420" s="1503"/>
      <c r="BC420" s="1503"/>
      <c r="BD420" s="1503"/>
      <c r="BE420" s="1503"/>
      <c r="BF420" s="1503"/>
      <c r="BG420" s="1503"/>
      <c r="BH420" s="1503"/>
      <c r="BI420" s="1503"/>
      <c r="BJ420" s="1503"/>
      <c r="BK420" s="1503"/>
      <c r="BL420" s="1503"/>
      <c r="BM420" s="1503"/>
      <c r="BN420" s="1503"/>
      <c r="BO420" s="1503"/>
      <c r="BP420" s="1503"/>
      <c r="BQ420" s="1503"/>
      <c r="BR420" s="1503">
        <f t="shared" ref="BR420:BR423" si="269">I420</f>
        <v>360</v>
      </c>
      <c r="BS420" s="1503">
        <f t="shared" ref="BS420:BS423" si="270">I420</f>
        <v>360</v>
      </c>
      <c r="BT420" s="1503">
        <f t="shared" ref="BT420:BT423" si="271">I420</f>
        <v>360</v>
      </c>
      <c r="BV420" s="1743" t="s">
        <v>2028</v>
      </c>
      <c r="BW420" s="1743">
        <v>5000</v>
      </c>
      <c r="BX420" s="1743">
        <f>CA454-I420</f>
        <v>2356</v>
      </c>
    </row>
    <row r="421" s="309" customFormat="1" ht="36" hidden="1" customHeight="1" spans="1:81">
      <c r="A421" s="1593">
        <v>45482</v>
      </c>
      <c r="B421" s="1594" t="s">
        <v>447</v>
      </c>
      <c r="C421" s="1739" t="s">
        <v>251</v>
      </c>
      <c r="D421" s="1530">
        <v>4500139533</v>
      </c>
      <c r="E421" s="1649" t="s">
        <v>2029</v>
      </c>
      <c r="F421" s="1530" t="s">
        <v>2030</v>
      </c>
      <c r="G421" s="1487" t="s">
        <v>309</v>
      </c>
      <c r="H421" s="1488" t="s">
        <v>310</v>
      </c>
      <c r="I421" s="1506">
        <v>144</v>
      </c>
      <c r="J421" s="1487">
        <v>0</v>
      </c>
      <c r="K421" s="1487">
        <v>12</v>
      </c>
      <c r="L421" s="1489">
        <f t="shared" si="250"/>
        <v>12</v>
      </c>
      <c r="M421" s="1490">
        <v>45533</v>
      </c>
      <c r="N421" s="1542">
        <v>45533</v>
      </c>
      <c r="O421" s="1325" t="s">
        <v>2031</v>
      </c>
      <c r="P421" s="1325" t="s">
        <v>80</v>
      </c>
      <c r="Q421" s="1325" t="s">
        <v>2002</v>
      </c>
      <c r="R421" s="1325">
        <v>45478</v>
      </c>
      <c r="S421" s="1325" t="s">
        <v>136</v>
      </c>
      <c r="T421" s="1705" t="s">
        <v>2032</v>
      </c>
      <c r="U421" s="1493" t="s">
        <v>2033</v>
      </c>
      <c r="V421" s="1494" t="s">
        <v>455</v>
      </c>
      <c r="W421" s="1495">
        <v>2.3386</v>
      </c>
      <c r="X421" s="1496">
        <f t="shared" si="265"/>
        <v>336.7584</v>
      </c>
      <c r="Y421" s="1489" t="s">
        <v>2034</v>
      </c>
      <c r="Z421" s="1532" t="s">
        <v>2035</v>
      </c>
      <c r="AA421" s="1487" t="s">
        <v>108</v>
      </c>
      <c r="AB421" s="264" t="s">
        <v>44</v>
      </c>
      <c r="AC421" s="1493">
        <v>144</v>
      </c>
      <c r="AD421" s="1498">
        <f t="shared" si="242"/>
        <v>0</v>
      </c>
      <c r="AE421" s="1498" t="s">
        <v>157</v>
      </c>
      <c r="AF421" s="1498"/>
      <c r="AG421" s="1498"/>
      <c r="AH421" s="1498">
        <f t="shared" si="267"/>
        <v>288</v>
      </c>
      <c r="AI421" s="1498"/>
      <c r="AJ421" s="1569"/>
      <c r="AK421" s="1489"/>
      <c r="AL421" s="1489"/>
      <c r="AM421" s="1502">
        <f t="shared" ref="AM421:AM423" si="272">I421*2</f>
        <v>288</v>
      </c>
      <c r="AN421" s="1502"/>
      <c r="AO421" s="1489"/>
      <c r="AP421" s="1500"/>
      <c r="AQ421" s="1500"/>
      <c r="AR421" s="1500"/>
      <c r="AS421" s="1502">
        <f t="shared" si="268"/>
        <v>288</v>
      </c>
      <c r="AT421" s="1502"/>
      <c r="AU421" s="1502"/>
      <c r="AV421" s="1502"/>
      <c r="AW421" s="1502"/>
      <c r="AX421" s="1502"/>
      <c r="AY421" s="1502"/>
      <c r="AZ421" s="1502"/>
      <c r="BA421" s="1503"/>
      <c r="BB421" s="1503"/>
      <c r="BC421" s="1503"/>
      <c r="BD421" s="1503"/>
      <c r="BE421" s="1503"/>
      <c r="BF421" s="1503"/>
      <c r="BG421" s="1503"/>
      <c r="BH421" s="1503"/>
      <c r="BI421" s="1503"/>
      <c r="BJ421" s="1503"/>
      <c r="BK421" s="1503"/>
      <c r="BL421" s="1503"/>
      <c r="BM421" s="1503"/>
      <c r="BN421" s="1503"/>
      <c r="BO421" s="1503"/>
      <c r="BP421" s="1503"/>
      <c r="BQ421" s="1503"/>
      <c r="BR421" s="1503">
        <f t="shared" si="269"/>
        <v>144</v>
      </c>
      <c r="BS421" s="1503">
        <f t="shared" si="270"/>
        <v>144</v>
      </c>
      <c r="BT421" s="1503">
        <f t="shared" si="271"/>
        <v>144</v>
      </c>
      <c r="BU421" s="1596"/>
      <c r="BV421" s="309" t="s">
        <v>1752</v>
      </c>
      <c r="BW421" s="309">
        <v>13908</v>
      </c>
      <c r="BX421" s="309">
        <f>BX426-I421</f>
        <v>8904</v>
      </c>
      <c r="BY421" s="1596"/>
      <c r="BZ421" s="1596"/>
      <c r="CA421" s="1596"/>
      <c r="CB421" s="1596"/>
      <c r="CC421" s="1596"/>
    </row>
    <row r="422" s="309" customFormat="1" ht="36" hidden="1" customHeight="1" spans="1:81">
      <c r="A422" s="1593">
        <v>45482</v>
      </c>
      <c r="B422" s="1594" t="s">
        <v>447</v>
      </c>
      <c r="C422" s="1739" t="s">
        <v>251</v>
      </c>
      <c r="D422" s="1530">
        <v>4500139533</v>
      </c>
      <c r="E422" s="1649" t="s">
        <v>2036</v>
      </c>
      <c r="F422" s="1530" t="s">
        <v>2037</v>
      </c>
      <c r="G422" s="1487" t="s">
        <v>309</v>
      </c>
      <c r="H422" s="1488" t="s">
        <v>310</v>
      </c>
      <c r="I422" s="1506">
        <v>7056</v>
      </c>
      <c r="J422" s="1487">
        <v>0</v>
      </c>
      <c r="K422" s="1487">
        <v>12</v>
      </c>
      <c r="L422" s="1489">
        <f t="shared" si="250"/>
        <v>588</v>
      </c>
      <c r="M422" s="1490">
        <v>45533</v>
      </c>
      <c r="N422" s="1542">
        <v>45533</v>
      </c>
      <c r="O422" s="1325" t="s">
        <v>2031</v>
      </c>
      <c r="P422" s="1325" t="s">
        <v>80</v>
      </c>
      <c r="Q422" s="1325" t="s">
        <v>2038</v>
      </c>
      <c r="R422" s="1325">
        <v>45478</v>
      </c>
      <c r="S422" s="1325" t="s">
        <v>136</v>
      </c>
      <c r="T422" s="1705" t="s">
        <v>2032</v>
      </c>
      <c r="U422" s="1493" t="s">
        <v>2033</v>
      </c>
      <c r="V422" s="1494" t="s">
        <v>455</v>
      </c>
      <c r="W422" s="1495">
        <v>2.3775</v>
      </c>
      <c r="X422" s="1496">
        <f t="shared" si="265"/>
        <v>16775.64</v>
      </c>
      <c r="Y422" s="1489" t="s">
        <v>2039</v>
      </c>
      <c r="Z422" s="1532" t="s">
        <v>2035</v>
      </c>
      <c r="AA422" s="1487" t="s">
        <v>108</v>
      </c>
      <c r="AB422" s="264" t="s">
        <v>44</v>
      </c>
      <c r="AC422" s="1493">
        <v>7056</v>
      </c>
      <c r="AD422" s="1498">
        <f t="shared" si="242"/>
        <v>0</v>
      </c>
      <c r="AE422" s="1498" t="s">
        <v>157</v>
      </c>
      <c r="AF422" s="1498"/>
      <c r="AG422" s="1498"/>
      <c r="AH422" s="1498">
        <f t="shared" si="267"/>
        <v>14112</v>
      </c>
      <c r="AI422" s="1498"/>
      <c r="AJ422" s="1569"/>
      <c r="AK422" s="1489"/>
      <c r="AL422" s="1489"/>
      <c r="AM422" s="1502">
        <f t="shared" si="272"/>
        <v>14112</v>
      </c>
      <c r="AN422" s="1502"/>
      <c r="AO422" s="1489"/>
      <c r="AP422" s="1500"/>
      <c r="AQ422" s="1500"/>
      <c r="AR422" s="1500"/>
      <c r="AS422" s="1502">
        <f t="shared" si="268"/>
        <v>14112</v>
      </c>
      <c r="AT422" s="1502"/>
      <c r="AU422" s="1502"/>
      <c r="AV422" s="1502"/>
      <c r="AW422" s="1502"/>
      <c r="AX422" s="1502"/>
      <c r="AY422" s="1502"/>
      <c r="AZ422" s="1502"/>
      <c r="BA422" s="1503"/>
      <c r="BB422" s="1503"/>
      <c r="BC422" s="1503"/>
      <c r="BD422" s="1503"/>
      <c r="BE422" s="1503"/>
      <c r="BF422" s="1503"/>
      <c r="BG422" s="1503"/>
      <c r="BH422" s="1503"/>
      <c r="BI422" s="1503"/>
      <c r="BJ422" s="1503"/>
      <c r="BK422" s="1503"/>
      <c r="BL422" s="1503"/>
      <c r="BM422" s="1503"/>
      <c r="BN422" s="1503"/>
      <c r="BO422" s="1503"/>
      <c r="BP422" s="1503"/>
      <c r="BQ422" s="1503"/>
      <c r="BR422" s="1503">
        <f t="shared" si="269"/>
        <v>7056</v>
      </c>
      <c r="BS422" s="1503">
        <f t="shared" si="270"/>
        <v>7056</v>
      </c>
      <c r="BT422" s="1503">
        <f t="shared" si="271"/>
        <v>7056</v>
      </c>
      <c r="BU422" s="1596"/>
      <c r="BV422" s="309" t="s">
        <v>1752</v>
      </c>
      <c r="BW422" s="309">
        <v>13908</v>
      </c>
      <c r="BX422" s="309">
        <f>BX421-I422</f>
        <v>1848</v>
      </c>
      <c r="BY422" s="1596"/>
      <c r="BZ422" s="1596"/>
      <c r="CA422" s="1596"/>
      <c r="CB422" s="1596"/>
      <c r="CC422" s="1596"/>
    </row>
    <row r="423" s="309" customFormat="1" ht="36" hidden="1" customHeight="1" spans="1:81">
      <c r="A423" s="1593">
        <v>45482</v>
      </c>
      <c r="B423" s="1594" t="s">
        <v>447</v>
      </c>
      <c r="C423" s="1739" t="s">
        <v>251</v>
      </c>
      <c r="D423" s="1530">
        <v>4500139582</v>
      </c>
      <c r="E423" s="1649" t="s">
        <v>2040</v>
      </c>
      <c r="F423" s="1530" t="s">
        <v>2041</v>
      </c>
      <c r="G423" s="1487" t="s">
        <v>309</v>
      </c>
      <c r="H423" s="1488" t="s">
        <v>310</v>
      </c>
      <c r="I423" s="1506">
        <v>672</v>
      </c>
      <c r="J423" s="1487">
        <v>0</v>
      </c>
      <c r="K423" s="1487">
        <v>12</v>
      </c>
      <c r="L423" s="1489">
        <f t="shared" si="250"/>
        <v>56</v>
      </c>
      <c r="M423" s="1490">
        <v>45533</v>
      </c>
      <c r="N423" s="1542">
        <v>45533</v>
      </c>
      <c r="O423" s="1325" t="s">
        <v>2031</v>
      </c>
      <c r="P423" s="1325" t="s">
        <v>80</v>
      </c>
      <c r="Q423" s="1325" t="s">
        <v>2042</v>
      </c>
      <c r="R423" s="1325">
        <v>45478</v>
      </c>
      <c r="S423" s="1325" t="s">
        <v>136</v>
      </c>
      <c r="T423" s="1705" t="s">
        <v>2032</v>
      </c>
      <c r="U423" s="1493" t="s">
        <v>2043</v>
      </c>
      <c r="V423" s="1494" t="s">
        <v>455</v>
      </c>
      <c r="W423" s="1495">
        <v>2.3963</v>
      </c>
      <c r="X423" s="1496">
        <f t="shared" si="265"/>
        <v>1610.3136</v>
      </c>
      <c r="Y423" s="1489" t="s">
        <v>2044</v>
      </c>
      <c r="Z423" s="1532" t="s">
        <v>2035</v>
      </c>
      <c r="AA423" s="1487" t="s">
        <v>108</v>
      </c>
      <c r="AB423" s="264" t="s">
        <v>44</v>
      </c>
      <c r="AC423" s="1493">
        <v>672</v>
      </c>
      <c r="AD423" s="1498">
        <f t="shared" si="242"/>
        <v>0</v>
      </c>
      <c r="AE423" s="1498" t="s">
        <v>157</v>
      </c>
      <c r="AF423" s="1498"/>
      <c r="AG423" s="1498"/>
      <c r="AH423" s="1498">
        <f t="shared" si="267"/>
        <v>1344</v>
      </c>
      <c r="AI423" s="1498"/>
      <c r="AJ423" s="1569"/>
      <c r="AK423" s="1489"/>
      <c r="AL423" s="1489"/>
      <c r="AM423" s="1502">
        <f t="shared" si="272"/>
        <v>1344</v>
      </c>
      <c r="AN423" s="1502"/>
      <c r="AO423" s="1489"/>
      <c r="AP423" s="1500"/>
      <c r="AQ423" s="1500"/>
      <c r="AR423" s="1500"/>
      <c r="AS423" s="1502">
        <f t="shared" si="268"/>
        <v>1344</v>
      </c>
      <c r="AT423" s="1502"/>
      <c r="AU423" s="1502"/>
      <c r="AV423" s="1502"/>
      <c r="AW423" s="1502"/>
      <c r="AX423" s="1502"/>
      <c r="AY423" s="1502"/>
      <c r="AZ423" s="1502"/>
      <c r="BA423" s="1503"/>
      <c r="BB423" s="1503"/>
      <c r="BC423" s="1503"/>
      <c r="BD423" s="1503"/>
      <c r="BE423" s="1503"/>
      <c r="BF423" s="1503"/>
      <c r="BG423" s="1503"/>
      <c r="BH423" s="1503"/>
      <c r="BI423" s="1503"/>
      <c r="BJ423" s="1503"/>
      <c r="BK423" s="1503"/>
      <c r="BL423" s="1503"/>
      <c r="BM423" s="1503"/>
      <c r="BN423" s="1503"/>
      <c r="BO423" s="1503"/>
      <c r="BP423" s="1503"/>
      <c r="BQ423" s="1503"/>
      <c r="BR423" s="1503">
        <f t="shared" si="269"/>
        <v>672</v>
      </c>
      <c r="BS423" s="1503">
        <f t="shared" si="270"/>
        <v>672</v>
      </c>
      <c r="BT423" s="1503">
        <f t="shared" si="271"/>
        <v>672</v>
      </c>
      <c r="BU423" s="1596"/>
      <c r="BV423" s="309" t="s">
        <v>1752</v>
      </c>
      <c r="BW423" s="309">
        <v>13908</v>
      </c>
      <c r="BX423" s="309">
        <f>BX422-I423</f>
        <v>1176</v>
      </c>
      <c r="BY423" s="1596"/>
      <c r="BZ423" s="1596"/>
      <c r="CA423" s="1596"/>
      <c r="CB423" s="1596"/>
      <c r="CC423" s="1596"/>
    </row>
    <row r="424" s="309" customFormat="1" ht="36" hidden="1" customHeight="1" spans="1:81">
      <c r="A424" s="1556">
        <v>45481</v>
      </c>
      <c r="B424" s="1557" t="s">
        <v>1591</v>
      </c>
      <c r="C424" s="1668" t="s">
        <v>149</v>
      </c>
      <c r="D424" s="1484">
        <v>4500139679</v>
      </c>
      <c r="E424" s="1546" t="s">
        <v>2045</v>
      </c>
      <c r="F424" s="1484" t="s">
        <v>2046</v>
      </c>
      <c r="G424" s="1487" t="s">
        <v>134</v>
      </c>
      <c r="H424" s="1488" t="s">
        <v>135</v>
      </c>
      <c r="I424" s="1506">
        <v>1794</v>
      </c>
      <c r="J424" s="1487">
        <v>0</v>
      </c>
      <c r="K424" s="1487">
        <v>13</v>
      </c>
      <c r="L424" s="1489">
        <f t="shared" si="250"/>
        <v>138</v>
      </c>
      <c r="M424" s="1490">
        <v>45533</v>
      </c>
      <c r="N424" s="1542">
        <v>45533</v>
      </c>
      <c r="O424" s="1325"/>
      <c r="P424" s="1325" t="s">
        <v>80</v>
      </c>
      <c r="Q424" s="1325" t="s">
        <v>2047</v>
      </c>
      <c r="R424" s="1325">
        <v>45481</v>
      </c>
      <c r="S424" s="1325" t="s">
        <v>82</v>
      </c>
      <c r="T424" s="1492" t="s">
        <v>82</v>
      </c>
      <c r="U424" s="1493" t="s">
        <v>2048</v>
      </c>
      <c r="V424" s="1494" t="s">
        <v>416</v>
      </c>
      <c r="W424" s="1495">
        <v>0.8972</v>
      </c>
      <c r="X424" s="1496">
        <f t="shared" si="265"/>
        <v>1609.5768</v>
      </c>
      <c r="Y424" s="1489" t="s">
        <v>2049</v>
      </c>
      <c r="Z424" s="1532" t="s">
        <v>134</v>
      </c>
      <c r="AA424" s="1487" t="s">
        <v>108</v>
      </c>
      <c r="AB424" s="264" t="s">
        <v>44</v>
      </c>
      <c r="AC424" s="1493">
        <v>1794</v>
      </c>
      <c r="AD424" s="1498">
        <f t="shared" si="242"/>
        <v>0</v>
      </c>
      <c r="AE424" s="1498" t="s">
        <v>82</v>
      </c>
      <c r="AF424" s="1498"/>
      <c r="AG424" s="1498"/>
      <c r="AH424" s="1498">
        <f t="shared" ref="AH424:AH447" si="273">I424</f>
        <v>1794</v>
      </c>
      <c r="AI424" s="1498"/>
      <c r="AJ424" s="1499">
        <f t="shared" ref="AJ424:AJ434" si="274">I424</f>
        <v>1794</v>
      </c>
      <c r="AK424" s="1489"/>
      <c r="AL424" s="1489"/>
      <c r="AM424" s="1489"/>
      <c r="AN424" s="1489"/>
      <c r="AO424" s="1489"/>
      <c r="AP424" s="1500"/>
      <c r="AQ424" s="1500"/>
      <c r="AR424" s="1500"/>
      <c r="AS424" s="1502">
        <f t="shared" ref="AS424:AS447" si="275">I424</f>
        <v>1794</v>
      </c>
      <c r="AT424" s="1502"/>
      <c r="AU424" s="1502"/>
      <c r="AV424" s="1502"/>
      <c r="AW424" s="1502"/>
      <c r="AX424" s="1502"/>
      <c r="AY424" s="1502"/>
      <c r="AZ424" s="1502"/>
      <c r="BA424" s="1503"/>
      <c r="BB424" s="1503"/>
      <c r="BC424" s="1503">
        <f>I424/13</f>
        <v>138</v>
      </c>
      <c r="BD424" s="1503"/>
      <c r="BE424" s="1503"/>
      <c r="BF424" s="1503"/>
      <c r="BG424" s="1503"/>
      <c r="BH424" s="1503"/>
      <c r="BI424" s="1503"/>
      <c r="BJ424" s="1503"/>
      <c r="BK424" s="1503"/>
      <c r="BL424" s="1503"/>
      <c r="BM424" s="1503"/>
      <c r="BN424" s="1503"/>
      <c r="BO424" s="1503"/>
      <c r="BP424" s="1503"/>
      <c r="BQ424" s="1503"/>
      <c r="BR424" s="1503"/>
      <c r="BS424" s="1503"/>
      <c r="BT424" s="1503"/>
      <c r="BU424" s="1596"/>
      <c r="BV424" s="1596"/>
      <c r="BW424" s="1596"/>
      <c r="BX424" s="1596"/>
      <c r="BY424" s="1596"/>
      <c r="BZ424" s="1596"/>
      <c r="CA424" s="1596"/>
      <c r="CB424" s="1596"/>
      <c r="CC424" s="1596"/>
    </row>
    <row r="425" s="309" customFormat="1" ht="36" hidden="1" customHeight="1" spans="1:81">
      <c r="A425" s="1556">
        <v>45481</v>
      </c>
      <c r="B425" s="1557" t="s">
        <v>436</v>
      </c>
      <c r="C425" s="1668" t="s">
        <v>251</v>
      </c>
      <c r="D425" s="1484">
        <v>4500139475</v>
      </c>
      <c r="E425" s="1546">
        <v>5200005067</v>
      </c>
      <c r="F425" s="1484" t="s">
        <v>2050</v>
      </c>
      <c r="G425" s="1487" t="s">
        <v>438</v>
      </c>
      <c r="H425" s="1488" t="s">
        <v>79</v>
      </c>
      <c r="I425" s="1506">
        <v>3024</v>
      </c>
      <c r="J425" s="1487">
        <v>0</v>
      </c>
      <c r="K425" s="1487">
        <v>24</v>
      </c>
      <c r="L425" s="1489">
        <f t="shared" si="250"/>
        <v>126</v>
      </c>
      <c r="M425" s="1490">
        <v>45534</v>
      </c>
      <c r="N425" s="1542">
        <v>45534</v>
      </c>
      <c r="O425" s="1325"/>
      <c r="P425" s="1325" t="s">
        <v>80</v>
      </c>
      <c r="Q425" s="1325" t="s">
        <v>2042</v>
      </c>
      <c r="R425" s="1325">
        <v>45481</v>
      </c>
      <c r="S425" s="1325" t="s">
        <v>82</v>
      </c>
      <c r="T425" s="1492" t="s">
        <v>82</v>
      </c>
      <c r="U425" s="1493" t="s">
        <v>2051</v>
      </c>
      <c r="V425" s="1494" t="s">
        <v>441</v>
      </c>
      <c r="W425" s="1495">
        <v>0.8427</v>
      </c>
      <c r="X425" s="1496">
        <f t="shared" si="265"/>
        <v>2548.3248</v>
      </c>
      <c r="Y425" s="1489" t="s">
        <v>2052</v>
      </c>
      <c r="Z425" s="1532" t="s">
        <v>89</v>
      </c>
      <c r="AA425" s="1487" t="s">
        <v>108</v>
      </c>
      <c r="AB425" s="264" t="s">
        <v>44</v>
      </c>
      <c r="AC425" s="1493">
        <v>3024</v>
      </c>
      <c r="AD425" s="1498">
        <f t="shared" si="242"/>
        <v>0</v>
      </c>
      <c r="AE425" s="1498" t="s">
        <v>82</v>
      </c>
      <c r="AF425" s="1498"/>
      <c r="AG425" s="1498"/>
      <c r="AH425" s="1498">
        <f t="shared" si="273"/>
        <v>3024</v>
      </c>
      <c r="AI425" s="1498"/>
      <c r="AJ425" s="1499">
        <f t="shared" si="274"/>
        <v>3024</v>
      </c>
      <c r="AK425" s="1489"/>
      <c r="AL425" s="1489"/>
      <c r="AM425" s="1489"/>
      <c r="AN425" s="1489"/>
      <c r="AO425" s="1489"/>
      <c r="AP425" s="1500"/>
      <c r="AQ425" s="1500"/>
      <c r="AR425" s="1500"/>
      <c r="AS425" s="1502">
        <f t="shared" si="275"/>
        <v>3024</v>
      </c>
      <c r="AT425" s="1502"/>
      <c r="AU425" s="1502"/>
      <c r="AV425" s="1502"/>
      <c r="AW425" s="1502"/>
      <c r="AX425" s="1502"/>
      <c r="AY425" s="1502"/>
      <c r="AZ425" s="1502"/>
      <c r="BA425" s="1503"/>
      <c r="BB425" s="1503"/>
      <c r="BC425" s="1503"/>
      <c r="BD425" s="1503"/>
      <c r="BE425" s="1503"/>
      <c r="BF425" s="1503"/>
      <c r="BG425" s="1503"/>
      <c r="BH425" s="1503"/>
      <c r="BI425" s="1503"/>
      <c r="BJ425" s="1503"/>
      <c r="BK425" s="1503"/>
      <c r="BL425" s="1503"/>
      <c r="BM425" s="1503"/>
      <c r="BN425" s="1503"/>
      <c r="BO425" s="1503"/>
      <c r="BP425" s="1503"/>
      <c r="BQ425" s="1503"/>
      <c r="BR425" s="1503"/>
      <c r="BS425" s="1503"/>
      <c r="BT425" s="1503"/>
      <c r="BU425" s="1596"/>
      <c r="BV425" s="1596"/>
      <c r="BW425" s="1596"/>
      <c r="BX425" s="1596"/>
      <c r="BY425" s="1596"/>
      <c r="BZ425" s="1596"/>
      <c r="CA425" s="1596"/>
      <c r="CB425" s="1596"/>
      <c r="CC425" s="1596"/>
    </row>
    <row r="426" s="309" customFormat="1" ht="36" hidden="1" customHeight="1" spans="1:81">
      <c r="A426" s="1556">
        <v>45481</v>
      </c>
      <c r="B426" s="1557" t="s">
        <v>436</v>
      </c>
      <c r="C426" s="1668" t="s">
        <v>251</v>
      </c>
      <c r="D426" s="1484">
        <v>4500139475</v>
      </c>
      <c r="E426" s="1546">
        <v>5200005067</v>
      </c>
      <c r="F426" s="1484" t="s">
        <v>2053</v>
      </c>
      <c r="G426" s="1487" t="s">
        <v>444</v>
      </c>
      <c r="H426" s="1488" t="s">
        <v>79</v>
      </c>
      <c r="I426" s="1506">
        <v>2352</v>
      </c>
      <c r="J426" s="1487">
        <v>0</v>
      </c>
      <c r="K426" s="1487">
        <v>12</v>
      </c>
      <c r="L426" s="1489">
        <f t="shared" si="250"/>
        <v>196</v>
      </c>
      <c r="M426" s="1490">
        <v>45534</v>
      </c>
      <c r="N426" s="1542">
        <v>45534</v>
      </c>
      <c r="O426" s="1325"/>
      <c r="P426" s="1325" t="s">
        <v>80</v>
      </c>
      <c r="Q426" s="1325" t="s">
        <v>2042</v>
      </c>
      <c r="R426" s="1325">
        <v>45481</v>
      </c>
      <c r="S426" s="1325" t="s">
        <v>82</v>
      </c>
      <c r="T426" s="1492" t="s">
        <v>1810</v>
      </c>
      <c r="U426" s="1493" t="s">
        <v>2054</v>
      </c>
      <c r="V426" s="1494" t="s">
        <v>441</v>
      </c>
      <c r="W426" s="1495">
        <v>2.4237</v>
      </c>
      <c r="X426" s="1496">
        <f t="shared" si="265"/>
        <v>5700.5424</v>
      </c>
      <c r="Y426" s="1489" t="s">
        <v>2052</v>
      </c>
      <c r="Z426" s="1532" t="s">
        <v>313</v>
      </c>
      <c r="AA426" s="1487" t="s">
        <v>108</v>
      </c>
      <c r="AB426" s="264" t="s">
        <v>44</v>
      </c>
      <c r="AC426" s="1493">
        <v>2352</v>
      </c>
      <c r="AD426" s="1498">
        <f t="shared" si="242"/>
        <v>0</v>
      </c>
      <c r="AE426" s="1498" t="s">
        <v>157</v>
      </c>
      <c r="AF426" s="1498"/>
      <c r="AG426" s="1498"/>
      <c r="AH426" s="1498">
        <f>I426*2</f>
        <v>4704</v>
      </c>
      <c r="AI426" s="1498"/>
      <c r="AJ426" s="1499">
        <f>I426*2</f>
        <v>4704</v>
      </c>
      <c r="AK426" s="1489"/>
      <c r="AL426" s="1500"/>
      <c r="AM426" s="1500"/>
      <c r="AN426" s="1500"/>
      <c r="AO426" s="1500"/>
      <c r="AP426" s="1500"/>
      <c r="AQ426" s="1500"/>
      <c r="AR426" s="1500"/>
      <c r="AS426" s="1502">
        <f>I426*2</f>
        <v>4704</v>
      </c>
      <c r="AT426" s="1502"/>
      <c r="AU426" s="1502"/>
      <c r="AV426" s="1502"/>
      <c r="AW426" s="1502"/>
      <c r="AX426" s="1502"/>
      <c r="AY426" s="1502"/>
      <c r="AZ426" s="1502"/>
      <c r="BA426" s="1503"/>
      <c r="BB426" s="1503"/>
      <c r="BC426" s="1503"/>
      <c r="BD426" s="1503"/>
      <c r="BE426" s="1503"/>
      <c r="BF426" s="1503"/>
      <c r="BG426" s="1503"/>
      <c r="BH426" s="1503"/>
      <c r="BI426" s="1503"/>
      <c r="BJ426" s="1503"/>
      <c r="BK426" s="1503"/>
      <c r="BL426" s="1503"/>
      <c r="BM426" s="1503"/>
      <c r="BN426" s="1503"/>
      <c r="BO426" s="1503"/>
      <c r="BP426" s="1503"/>
      <c r="BQ426" s="1503"/>
      <c r="BR426" s="1503">
        <f>I426</f>
        <v>2352</v>
      </c>
      <c r="BS426" s="1503">
        <f>I426</f>
        <v>2352</v>
      </c>
      <c r="BT426" s="1503">
        <f>I426</f>
        <v>2352</v>
      </c>
      <c r="BU426" s="1596"/>
      <c r="BV426" s="309" t="s">
        <v>1752</v>
      </c>
      <c r="BW426" s="309">
        <v>13908</v>
      </c>
      <c r="BX426" s="309">
        <f>BX374-I426</f>
        <v>9048</v>
      </c>
      <c r="BY426" s="1596"/>
      <c r="BZ426" s="1596"/>
      <c r="CA426" s="1596"/>
      <c r="CB426" s="1596"/>
      <c r="CC426" s="1596"/>
    </row>
    <row r="427" s="309" customFormat="1" ht="36" hidden="1" customHeight="1" spans="1:81">
      <c r="A427" s="1556">
        <v>45491</v>
      </c>
      <c r="B427" s="1557" t="s">
        <v>735</v>
      </c>
      <c r="C427" s="1668" t="s">
        <v>2055</v>
      </c>
      <c r="D427" s="1484">
        <v>4500140612</v>
      </c>
      <c r="E427" s="1546" t="s">
        <v>2056</v>
      </c>
      <c r="F427" s="1484" t="s">
        <v>2057</v>
      </c>
      <c r="G427" s="1487" t="s">
        <v>470</v>
      </c>
      <c r="H427" s="1488" t="s">
        <v>114</v>
      </c>
      <c r="I427" s="1506">
        <v>300</v>
      </c>
      <c r="J427" s="1487">
        <v>0</v>
      </c>
      <c r="K427" s="1487">
        <v>30</v>
      </c>
      <c r="L427" s="1489">
        <f t="shared" si="250"/>
        <v>10</v>
      </c>
      <c r="M427" s="1490">
        <v>45534</v>
      </c>
      <c r="N427" s="1542">
        <v>45534</v>
      </c>
      <c r="O427" s="1325"/>
      <c r="P427" s="1325" t="s">
        <v>803</v>
      </c>
      <c r="Q427" s="1325" t="s">
        <v>1882</v>
      </c>
      <c r="R427" s="1325">
        <v>45491</v>
      </c>
      <c r="S427" s="1325" t="s">
        <v>82</v>
      </c>
      <c r="T427" s="1492" t="s">
        <v>2058</v>
      </c>
      <c r="U427" s="1493" t="s">
        <v>2059</v>
      </c>
      <c r="V427" s="1494" t="s">
        <v>139</v>
      </c>
      <c r="W427" s="1495">
        <v>40.5942</v>
      </c>
      <c r="X427" s="1496">
        <f>W427*L427</f>
        <v>405.942</v>
      </c>
      <c r="Y427" s="1489" t="s">
        <v>2060</v>
      </c>
      <c r="Z427" s="1532" t="s">
        <v>263</v>
      </c>
      <c r="AA427" s="1487" t="s">
        <v>108</v>
      </c>
      <c r="AB427" s="264" t="s">
        <v>44</v>
      </c>
      <c r="AC427" s="1493">
        <v>300</v>
      </c>
      <c r="AD427" s="1498">
        <f t="shared" si="242"/>
        <v>0</v>
      </c>
      <c r="AE427" s="1498" t="s">
        <v>157</v>
      </c>
      <c r="AF427" s="1498"/>
      <c r="AG427" s="1498"/>
      <c r="AH427" s="1498">
        <f t="shared" si="273"/>
        <v>300</v>
      </c>
      <c r="AI427" s="1498"/>
      <c r="AJ427" s="1499"/>
      <c r="AK427" s="1499">
        <f>I427</f>
        <v>300</v>
      </c>
      <c r="AL427" s="1578"/>
      <c r="AM427" s="1500"/>
      <c r="AN427" s="1500"/>
      <c r="AO427" s="1500"/>
      <c r="AP427" s="1500"/>
      <c r="AQ427" s="1500"/>
      <c r="AR427" s="1500"/>
      <c r="AS427" s="1502">
        <f t="shared" si="275"/>
        <v>300</v>
      </c>
      <c r="AT427" s="1502"/>
      <c r="AU427" s="1502"/>
      <c r="AV427" s="1502"/>
      <c r="AW427" s="1502"/>
      <c r="AX427" s="1502"/>
      <c r="AY427" s="1502"/>
      <c r="AZ427" s="1502"/>
      <c r="BA427" s="1503"/>
      <c r="BB427" s="1503"/>
      <c r="BC427" s="1503"/>
      <c r="BD427" s="1503"/>
      <c r="BE427" s="1503"/>
      <c r="BF427" s="1503"/>
      <c r="BG427" s="1503"/>
      <c r="BH427" s="1503"/>
      <c r="BI427" s="1503"/>
      <c r="BJ427" s="1503"/>
      <c r="BK427" s="1503"/>
      <c r="BL427" s="1503"/>
      <c r="BM427" s="1503"/>
      <c r="BN427" s="1503">
        <f>I427/30</f>
        <v>10</v>
      </c>
      <c r="BO427" s="1503"/>
      <c r="BP427" s="1503"/>
      <c r="BQ427" s="1503"/>
      <c r="BR427" s="1503"/>
      <c r="BS427" s="1503"/>
      <c r="BT427" s="1503"/>
      <c r="BU427" s="1596"/>
      <c r="BV427" s="1596"/>
      <c r="BW427" s="1596"/>
      <c r="BX427" s="1596"/>
      <c r="BY427" s="1596"/>
      <c r="BZ427" s="1596"/>
      <c r="CA427" s="1596"/>
      <c r="CB427" s="1596"/>
      <c r="CC427" s="1596"/>
    </row>
    <row r="428" s="309" customFormat="1" ht="36" hidden="1" customHeight="1" spans="1:81">
      <c r="A428" s="1556">
        <v>45504</v>
      </c>
      <c r="B428" s="1557" t="s">
        <v>166</v>
      </c>
      <c r="C428" s="1668" t="s">
        <v>167</v>
      </c>
      <c r="D428" s="1484">
        <v>4500141794</v>
      </c>
      <c r="E428" s="1546">
        <v>4400424991</v>
      </c>
      <c r="F428" s="1484" t="s">
        <v>2061</v>
      </c>
      <c r="G428" s="1487" t="s">
        <v>78</v>
      </c>
      <c r="H428" s="1488" t="s">
        <v>111</v>
      </c>
      <c r="I428" s="1506">
        <v>1500</v>
      </c>
      <c r="J428" s="1487">
        <v>0</v>
      </c>
      <c r="K428" s="1487">
        <v>50</v>
      </c>
      <c r="L428" s="1489">
        <f t="shared" si="250"/>
        <v>30</v>
      </c>
      <c r="M428" s="1490">
        <v>45534</v>
      </c>
      <c r="N428" s="1490">
        <v>45534</v>
      </c>
      <c r="O428" s="1325"/>
      <c r="P428" s="1325" t="s">
        <v>80</v>
      </c>
      <c r="Q428" s="1325" t="s">
        <v>2062</v>
      </c>
      <c r="R428" s="1325">
        <v>45504</v>
      </c>
      <c r="S428" s="1325" t="s">
        <v>82</v>
      </c>
      <c r="T428" s="1492" t="s">
        <v>1821</v>
      </c>
      <c r="U428" s="1493" t="s">
        <v>2063</v>
      </c>
      <c r="V428" s="1494" t="s">
        <v>164</v>
      </c>
      <c r="W428" s="1495">
        <v>0.9376</v>
      </c>
      <c r="X428" s="1496">
        <f t="shared" ref="X428:X470" si="276">W428*I428</f>
        <v>1406.4</v>
      </c>
      <c r="Y428" s="1489" t="s">
        <v>2064</v>
      </c>
      <c r="Z428" s="1532" t="s">
        <v>156</v>
      </c>
      <c r="AA428" s="1487" t="s">
        <v>108</v>
      </c>
      <c r="AB428" s="264" t="s">
        <v>44</v>
      </c>
      <c r="AC428" s="1493">
        <v>1500</v>
      </c>
      <c r="AD428" s="1498">
        <f t="shared" si="242"/>
        <v>0</v>
      </c>
      <c r="AE428" s="1498" t="s">
        <v>141</v>
      </c>
      <c r="AF428" s="1498"/>
      <c r="AG428" s="1498"/>
      <c r="AH428" s="1498">
        <f t="shared" si="273"/>
        <v>1500</v>
      </c>
      <c r="AI428" s="1498"/>
      <c r="AJ428" s="1499"/>
      <c r="AK428" s="1489">
        <f>I428</f>
        <v>1500</v>
      </c>
      <c r="AL428" s="1500"/>
      <c r="AM428" s="1500"/>
      <c r="AN428" s="1500"/>
      <c r="AO428" s="1500"/>
      <c r="AP428" s="1500"/>
      <c r="AQ428" s="1500"/>
      <c r="AR428" s="1500"/>
      <c r="AS428" s="1502">
        <f t="shared" si="275"/>
        <v>1500</v>
      </c>
      <c r="AT428" s="1502"/>
      <c r="AU428" s="1502"/>
      <c r="AV428" s="1502"/>
      <c r="AW428" s="1502"/>
      <c r="AX428" s="1502"/>
      <c r="AY428" s="1502"/>
      <c r="AZ428" s="1502"/>
      <c r="BA428" s="1503"/>
      <c r="BB428" s="1503"/>
      <c r="BC428" s="1503"/>
      <c r="BD428" s="1503"/>
      <c r="BE428" s="1503"/>
      <c r="BF428" s="1503"/>
      <c r="BG428" s="1503"/>
      <c r="BH428" s="1503">
        <f>I428/25</f>
        <v>60</v>
      </c>
      <c r="BI428" s="1503"/>
      <c r="BJ428" s="1503"/>
      <c r="BK428" s="1503"/>
      <c r="BL428" s="1503"/>
      <c r="BM428" s="1503"/>
      <c r="BN428" s="1503"/>
      <c r="BO428" s="1503"/>
      <c r="BP428" s="1503"/>
      <c r="BQ428" s="1503"/>
      <c r="BR428" s="1503"/>
      <c r="BS428" s="1503"/>
      <c r="BT428" s="1503"/>
      <c r="BU428" s="1596"/>
      <c r="BV428" s="1596"/>
      <c r="BW428" s="1596"/>
      <c r="BX428" s="1596"/>
      <c r="BY428" s="1596"/>
      <c r="BZ428" s="1596"/>
      <c r="CA428" s="1596"/>
      <c r="CB428" s="1596"/>
      <c r="CC428" s="1596"/>
    </row>
    <row r="429" s="309" customFormat="1" ht="36" hidden="1" customHeight="1" spans="1:81">
      <c r="A429" s="1556">
        <v>45491</v>
      </c>
      <c r="B429" s="1557" t="s">
        <v>199</v>
      </c>
      <c r="C429" s="1668" t="s">
        <v>118</v>
      </c>
      <c r="D429" s="1484">
        <v>4500140635</v>
      </c>
      <c r="E429" s="1546">
        <v>2371092</v>
      </c>
      <c r="F429" s="1484" t="s">
        <v>2065</v>
      </c>
      <c r="G429" s="1487" t="s">
        <v>134</v>
      </c>
      <c r="H429" s="1488" t="s">
        <v>135</v>
      </c>
      <c r="I429" s="1506">
        <v>1703</v>
      </c>
      <c r="J429" s="1487">
        <v>0</v>
      </c>
      <c r="K429" s="1487">
        <v>13</v>
      </c>
      <c r="L429" s="1489">
        <f t="shared" si="250"/>
        <v>131</v>
      </c>
      <c r="M429" s="1490">
        <v>45537</v>
      </c>
      <c r="N429" s="1542">
        <v>45537</v>
      </c>
      <c r="O429" s="1325"/>
      <c r="P429" s="1325" t="s">
        <v>80</v>
      </c>
      <c r="Q429" s="1325" t="s">
        <v>2066</v>
      </c>
      <c r="R429" s="1325">
        <v>45491</v>
      </c>
      <c r="S429" s="1325" t="s">
        <v>136</v>
      </c>
      <c r="T429" s="1705" t="s">
        <v>2067</v>
      </c>
      <c r="U429" s="1493" t="s">
        <v>2068</v>
      </c>
      <c r="V429" s="1494" t="s">
        <v>139</v>
      </c>
      <c r="W429" s="1495">
        <v>0.8739</v>
      </c>
      <c r="X429" s="1496">
        <f t="shared" si="276"/>
        <v>1488.2517</v>
      </c>
      <c r="Y429" s="1489" t="s">
        <v>2069</v>
      </c>
      <c r="Z429" s="1532" t="s">
        <v>134</v>
      </c>
      <c r="AA429" s="1487" t="s">
        <v>108</v>
      </c>
      <c r="AB429" s="264" t="s">
        <v>44</v>
      </c>
      <c r="AC429" s="1493">
        <v>1703</v>
      </c>
      <c r="AD429" s="1498">
        <f t="shared" si="242"/>
        <v>0</v>
      </c>
      <c r="AE429" s="1498" t="s">
        <v>141</v>
      </c>
      <c r="AF429" s="1498"/>
      <c r="AG429" s="1498"/>
      <c r="AH429" s="1498">
        <f t="shared" si="273"/>
        <v>1703</v>
      </c>
      <c r="AI429" s="1498"/>
      <c r="AJ429" s="1499">
        <f t="shared" si="274"/>
        <v>1703</v>
      </c>
      <c r="AK429" s="1489"/>
      <c r="AL429" s="1500"/>
      <c r="AM429" s="1500"/>
      <c r="AN429" s="1500"/>
      <c r="AO429" s="1500"/>
      <c r="AP429" s="1500"/>
      <c r="AQ429" s="1500"/>
      <c r="AR429" s="1500"/>
      <c r="AS429" s="1502">
        <f t="shared" si="275"/>
        <v>1703</v>
      </c>
      <c r="AT429" s="1502"/>
      <c r="AU429" s="1502"/>
      <c r="AV429" s="1502"/>
      <c r="AW429" s="1502"/>
      <c r="AX429" s="1502"/>
      <c r="AY429" s="1502"/>
      <c r="AZ429" s="1502"/>
      <c r="BA429" s="1503"/>
      <c r="BB429" s="1503"/>
      <c r="BC429" s="1503">
        <f t="shared" ref="BC429:BC434" si="277">I429/13</f>
        <v>131</v>
      </c>
      <c r="BD429" s="1503"/>
      <c r="BE429" s="1503"/>
      <c r="BF429" s="1503"/>
      <c r="BG429" s="1503"/>
      <c r="BH429" s="1503"/>
      <c r="BI429" s="1503"/>
      <c r="BJ429" s="1503"/>
      <c r="BK429" s="1503"/>
      <c r="BL429" s="1503"/>
      <c r="BM429" s="1503"/>
      <c r="BN429" s="1503"/>
      <c r="BO429" s="1503"/>
      <c r="BP429" s="1503"/>
      <c r="BQ429" s="1503"/>
      <c r="BR429" s="1503"/>
      <c r="BS429" s="1503"/>
      <c r="BT429" s="1503"/>
      <c r="BU429" s="1596"/>
      <c r="BV429" s="1596"/>
      <c r="BW429" s="1596"/>
      <c r="BX429" s="1596"/>
      <c r="BY429" s="1596"/>
      <c r="BZ429" s="1596"/>
      <c r="CA429" s="1596"/>
      <c r="CB429" s="1596"/>
      <c r="CC429" s="1596"/>
    </row>
    <row r="430" s="309" customFormat="1" ht="36" hidden="1" customHeight="1" spans="1:81">
      <c r="A430" s="1556">
        <v>45495</v>
      </c>
      <c r="B430" s="1557" t="s">
        <v>2070</v>
      </c>
      <c r="C430" s="1668" t="s">
        <v>118</v>
      </c>
      <c r="D430" s="1484">
        <v>4500140724</v>
      </c>
      <c r="E430" s="1546" t="s">
        <v>2071</v>
      </c>
      <c r="F430" s="1484" t="s">
        <v>2072</v>
      </c>
      <c r="G430" s="1487" t="s">
        <v>109</v>
      </c>
      <c r="H430" s="1488" t="s">
        <v>79</v>
      </c>
      <c r="I430" s="1506">
        <v>1040</v>
      </c>
      <c r="J430" s="1487">
        <v>0</v>
      </c>
      <c r="K430" s="1487">
        <v>52</v>
      </c>
      <c r="L430" s="1489">
        <f t="shared" si="250"/>
        <v>20</v>
      </c>
      <c r="M430" s="1490">
        <v>45537</v>
      </c>
      <c r="N430" s="1542">
        <v>45537</v>
      </c>
      <c r="O430" s="1325" t="s">
        <v>2073</v>
      </c>
      <c r="P430" s="1325" t="s">
        <v>80</v>
      </c>
      <c r="Q430" s="1325" t="s">
        <v>2074</v>
      </c>
      <c r="R430" s="1536" t="s">
        <v>2075</v>
      </c>
      <c r="S430" s="1536" t="s">
        <v>82</v>
      </c>
      <c r="T430" s="1691" t="s">
        <v>2076</v>
      </c>
      <c r="U430" s="1540" t="s">
        <v>2077</v>
      </c>
      <c r="V430" s="1670" t="s">
        <v>125</v>
      </c>
      <c r="W430" s="1692">
        <v>0.9292</v>
      </c>
      <c r="X430" s="1693">
        <f t="shared" si="276"/>
        <v>966.368</v>
      </c>
      <c r="Y430" s="1694" t="s">
        <v>2078</v>
      </c>
      <c r="Z430" s="1651" t="s">
        <v>109</v>
      </c>
      <c r="AA430" s="1634" t="s">
        <v>108</v>
      </c>
      <c r="AB430" s="264" t="s">
        <v>44</v>
      </c>
      <c r="AC430" s="1493">
        <v>1040</v>
      </c>
      <c r="AD430" s="1498">
        <f t="shared" si="242"/>
        <v>0</v>
      </c>
      <c r="AE430" s="1498" t="s">
        <v>157</v>
      </c>
      <c r="AF430" s="1498"/>
      <c r="AG430" s="1498"/>
      <c r="AH430" s="1498">
        <f t="shared" si="273"/>
        <v>1040</v>
      </c>
      <c r="AI430" s="1498"/>
      <c r="AJ430" s="1499">
        <f t="shared" si="274"/>
        <v>1040</v>
      </c>
      <c r="AK430" s="1489"/>
      <c r="AL430" s="1500"/>
      <c r="AM430" s="1500"/>
      <c r="AN430" s="1500"/>
      <c r="AO430" s="1500"/>
      <c r="AP430" s="1500"/>
      <c r="AQ430" s="1500"/>
      <c r="AR430" s="1500"/>
      <c r="AS430" s="1502">
        <f t="shared" si="275"/>
        <v>1040</v>
      </c>
      <c r="AT430" s="1502"/>
      <c r="AU430" s="1502"/>
      <c r="AV430" s="1502"/>
      <c r="AW430" s="1502"/>
      <c r="AX430" s="1502"/>
      <c r="AY430" s="1502"/>
      <c r="AZ430" s="1502"/>
      <c r="BA430" s="1503"/>
      <c r="BB430" s="1503"/>
      <c r="BC430" s="1503">
        <f t="shared" si="277"/>
        <v>80</v>
      </c>
      <c r="BD430" s="1503"/>
      <c r="BE430" s="1503"/>
      <c r="BF430" s="1503"/>
      <c r="BG430" s="1503"/>
      <c r="BH430" s="1503"/>
      <c r="BI430" s="1503"/>
      <c r="BJ430" s="1503"/>
      <c r="BK430" s="1503"/>
      <c r="BL430" s="1503"/>
      <c r="BM430" s="1503"/>
      <c r="BN430" s="1503"/>
      <c r="BO430" s="1503"/>
      <c r="BP430" s="1503"/>
      <c r="BQ430" s="1503"/>
      <c r="BR430" s="1503"/>
      <c r="BS430" s="1503"/>
      <c r="BT430" s="1503"/>
      <c r="BU430" s="1596"/>
      <c r="BV430" s="1596"/>
      <c r="BW430" s="1596"/>
      <c r="BX430" s="1596"/>
      <c r="BY430" s="1596"/>
      <c r="BZ430" s="1596"/>
      <c r="CA430" s="1596"/>
      <c r="CB430" s="1596"/>
      <c r="CC430" s="1596"/>
    </row>
    <row r="431" s="309" customFormat="1" ht="36" hidden="1" customHeight="1" spans="1:81">
      <c r="A431" s="1556">
        <v>45495</v>
      </c>
      <c r="B431" s="1557" t="s">
        <v>2070</v>
      </c>
      <c r="C431" s="1668" t="s">
        <v>118</v>
      </c>
      <c r="D431" s="1484">
        <v>4500140724</v>
      </c>
      <c r="E431" s="1546" t="s">
        <v>2079</v>
      </c>
      <c r="F431" s="1484" t="s">
        <v>2080</v>
      </c>
      <c r="G431" s="1487" t="s">
        <v>109</v>
      </c>
      <c r="H431" s="1488" t="s">
        <v>79</v>
      </c>
      <c r="I431" s="1506">
        <v>936</v>
      </c>
      <c r="J431" s="1487">
        <v>0</v>
      </c>
      <c r="K431" s="1487">
        <v>52</v>
      </c>
      <c r="L431" s="1489">
        <f t="shared" si="250"/>
        <v>18</v>
      </c>
      <c r="M431" s="1490">
        <v>45537</v>
      </c>
      <c r="N431" s="1542">
        <v>45537</v>
      </c>
      <c r="O431" s="1325" t="s">
        <v>2073</v>
      </c>
      <c r="P431" s="1325" t="s">
        <v>80</v>
      </c>
      <c r="Q431" s="1325" t="s">
        <v>2081</v>
      </c>
      <c r="R431" s="1536" t="s">
        <v>2075</v>
      </c>
      <c r="S431" s="1536" t="s">
        <v>82</v>
      </c>
      <c r="T431" s="1691" t="s">
        <v>2076</v>
      </c>
      <c r="U431" s="1540" t="s">
        <v>2077</v>
      </c>
      <c r="V431" s="1670" t="s">
        <v>125</v>
      </c>
      <c r="W431" s="1692">
        <v>0.9292</v>
      </c>
      <c r="X431" s="1693">
        <f t="shared" si="276"/>
        <v>869.7312</v>
      </c>
      <c r="Y431" s="1694" t="s">
        <v>2082</v>
      </c>
      <c r="Z431" s="1651" t="s">
        <v>109</v>
      </c>
      <c r="AA431" s="1634" t="s">
        <v>108</v>
      </c>
      <c r="AB431" s="264" t="s">
        <v>44</v>
      </c>
      <c r="AC431" s="1493">
        <v>936</v>
      </c>
      <c r="AD431" s="1498">
        <f t="shared" si="242"/>
        <v>0</v>
      </c>
      <c r="AE431" s="1498" t="s">
        <v>157</v>
      </c>
      <c r="AF431" s="1498"/>
      <c r="AG431" s="1498"/>
      <c r="AH431" s="1498">
        <f t="shared" si="273"/>
        <v>936</v>
      </c>
      <c r="AI431" s="1498"/>
      <c r="AJ431" s="1499">
        <f t="shared" si="274"/>
        <v>936</v>
      </c>
      <c r="AK431" s="1489"/>
      <c r="AL431" s="1500"/>
      <c r="AM431" s="1500"/>
      <c r="AN431" s="1500"/>
      <c r="AO431" s="1500"/>
      <c r="AP431" s="1500"/>
      <c r="AQ431" s="1500"/>
      <c r="AR431" s="1500"/>
      <c r="AS431" s="1502">
        <f t="shared" si="275"/>
        <v>936</v>
      </c>
      <c r="AT431" s="1502"/>
      <c r="AU431" s="1502"/>
      <c r="AV431" s="1502"/>
      <c r="AW431" s="1502"/>
      <c r="AX431" s="1502"/>
      <c r="AY431" s="1502"/>
      <c r="AZ431" s="1502"/>
      <c r="BA431" s="1503"/>
      <c r="BB431" s="1503"/>
      <c r="BC431" s="1503">
        <f t="shared" si="277"/>
        <v>72</v>
      </c>
      <c r="BD431" s="1503"/>
      <c r="BE431" s="1503"/>
      <c r="BF431" s="1503"/>
      <c r="BG431" s="1503"/>
      <c r="BH431" s="1503"/>
      <c r="BI431" s="1503"/>
      <c r="BJ431" s="1503"/>
      <c r="BK431" s="1503"/>
      <c r="BL431" s="1503"/>
      <c r="BM431" s="1503"/>
      <c r="BN431" s="1503"/>
      <c r="BO431" s="1503"/>
      <c r="BP431" s="1503"/>
      <c r="BQ431" s="1503"/>
      <c r="BR431" s="1503"/>
      <c r="BS431" s="1503"/>
      <c r="BT431" s="1503"/>
      <c r="BU431" s="1596"/>
      <c r="BV431" s="1596"/>
      <c r="BW431" s="1596"/>
      <c r="BX431" s="1596"/>
      <c r="BY431" s="1596"/>
      <c r="BZ431" s="1596"/>
      <c r="CA431" s="1596"/>
      <c r="CB431" s="1596"/>
      <c r="CC431" s="1596"/>
    </row>
    <row r="432" s="309" customFormat="1" ht="36" hidden="1" customHeight="1" spans="1:81">
      <c r="A432" s="1556">
        <v>45495</v>
      </c>
      <c r="B432" s="1557" t="s">
        <v>2070</v>
      </c>
      <c r="C432" s="1668" t="s">
        <v>118</v>
      </c>
      <c r="D432" s="1484">
        <v>4500140724</v>
      </c>
      <c r="E432" s="1546" t="s">
        <v>2083</v>
      </c>
      <c r="F432" s="1484" t="s">
        <v>2084</v>
      </c>
      <c r="G432" s="1487" t="s">
        <v>109</v>
      </c>
      <c r="H432" s="1488" t="s">
        <v>79</v>
      </c>
      <c r="I432" s="1506">
        <v>728</v>
      </c>
      <c r="J432" s="1487">
        <v>0</v>
      </c>
      <c r="K432" s="1487">
        <v>52</v>
      </c>
      <c r="L432" s="1489">
        <f t="shared" si="250"/>
        <v>14</v>
      </c>
      <c r="M432" s="1490">
        <v>45537</v>
      </c>
      <c r="N432" s="1542">
        <v>45537</v>
      </c>
      <c r="O432" s="1325" t="s">
        <v>2073</v>
      </c>
      <c r="P432" s="1325" t="s">
        <v>80</v>
      </c>
      <c r="Q432" s="1325" t="s">
        <v>2085</v>
      </c>
      <c r="R432" s="1536" t="s">
        <v>2075</v>
      </c>
      <c r="S432" s="1536" t="s">
        <v>82</v>
      </c>
      <c r="T432" s="1691" t="s">
        <v>2076</v>
      </c>
      <c r="U432" s="1540" t="s">
        <v>2077</v>
      </c>
      <c r="V432" s="1670" t="s">
        <v>125</v>
      </c>
      <c r="W432" s="1692">
        <v>0.9292</v>
      </c>
      <c r="X432" s="1693">
        <f t="shared" si="276"/>
        <v>676.4576</v>
      </c>
      <c r="Y432" s="1694" t="s">
        <v>2086</v>
      </c>
      <c r="Z432" s="1651" t="s">
        <v>109</v>
      </c>
      <c r="AA432" s="1634" t="s">
        <v>108</v>
      </c>
      <c r="AB432" s="264" t="s">
        <v>44</v>
      </c>
      <c r="AC432" s="1493">
        <v>728</v>
      </c>
      <c r="AD432" s="1498">
        <f t="shared" si="242"/>
        <v>0</v>
      </c>
      <c r="AE432" s="1498" t="s">
        <v>157</v>
      </c>
      <c r="AF432" s="1498"/>
      <c r="AG432" s="1498"/>
      <c r="AH432" s="1498">
        <f t="shared" si="273"/>
        <v>728</v>
      </c>
      <c r="AI432" s="1498"/>
      <c r="AJ432" s="1499">
        <f t="shared" si="274"/>
        <v>728</v>
      </c>
      <c r="AK432" s="1489"/>
      <c r="AL432" s="1500"/>
      <c r="AM432" s="1500"/>
      <c r="AN432" s="1500"/>
      <c r="AO432" s="1500"/>
      <c r="AP432" s="1500"/>
      <c r="AQ432" s="1500"/>
      <c r="AR432" s="1500"/>
      <c r="AS432" s="1502">
        <f t="shared" si="275"/>
        <v>728</v>
      </c>
      <c r="AT432" s="1502"/>
      <c r="AU432" s="1502"/>
      <c r="AV432" s="1502"/>
      <c r="AW432" s="1502"/>
      <c r="AX432" s="1502"/>
      <c r="AY432" s="1502"/>
      <c r="AZ432" s="1502"/>
      <c r="BA432" s="1503"/>
      <c r="BB432" s="1503"/>
      <c r="BC432" s="1503">
        <f t="shared" si="277"/>
        <v>56</v>
      </c>
      <c r="BD432" s="1503"/>
      <c r="BE432" s="1503"/>
      <c r="BF432" s="1503"/>
      <c r="BG432" s="1503"/>
      <c r="BH432" s="1503"/>
      <c r="BI432" s="1503"/>
      <c r="BJ432" s="1503"/>
      <c r="BK432" s="1503"/>
      <c r="BL432" s="1503"/>
      <c r="BM432" s="1503"/>
      <c r="BN432" s="1503"/>
      <c r="BO432" s="1503"/>
      <c r="BP432" s="1503"/>
      <c r="BQ432" s="1503"/>
      <c r="BR432" s="1503"/>
      <c r="BS432" s="1503"/>
      <c r="BT432" s="1503"/>
      <c r="BU432" s="1596"/>
      <c r="BV432" s="1596"/>
      <c r="BW432" s="1596"/>
      <c r="BX432" s="1596"/>
      <c r="BY432" s="1596"/>
      <c r="BZ432" s="1596"/>
      <c r="CA432" s="1596"/>
      <c r="CB432" s="1596"/>
      <c r="CC432" s="1596"/>
    </row>
    <row r="433" s="309" customFormat="1" ht="36" hidden="1" customHeight="1" spans="1:81">
      <c r="A433" s="1556">
        <v>45495</v>
      </c>
      <c r="B433" s="1557" t="s">
        <v>2070</v>
      </c>
      <c r="C433" s="1668" t="s">
        <v>118</v>
      </c>
      <c r="D433" s="1484">
        <v>4500140724</v>
      </c>
      <c r="E433" s="1546" t="s">
        <v>2087</v>
      </c>
      <c r="F433" s="1484" t="s">
        <v>2088</v>
      </c>
      <c r="G433" s="1487" t="s">
        <v>109</v>
      </c>
      <c r="H433" s="1488" t="s">
        <v>79</v>
      </c>
      <c r="I433" s="1506">
        <v>312</v>
      </c>
      <c r="J433" s="1487">
        <v>0</v>
      </c>
      <c r="K433" s="1487">
        <v>52</v>
      </c>
      <c r="L433" s="1489">
        <f t="shared" si="250"/>
        <v>6</v>
      </c>
      <c r="M433" s="1490">
        <v>45537</v>
      </c>
      <c r="N433" s="1542">
        <v>45537</v>
      </c>
      <c r="O433" s="1325" t="s">
        <v>2073</v>
      </c>
      <c r="P433" s="1325" t="s">
        <v>80</v>
      </c>
      <c r="Q433" s="1325" t="s">
        <v>2074</v>
      </c>
      <c r="R433" s="1536" t="s">
        <v>2075</v>
      </c>
      <c r="S433" s="1536" t="s">
        <v>82</v>
      </c>
      <c r="T433" s="1691" t="s">
        <v>2076</v>
      </c>
      <c r="U433" s="1540" t="s">
        <v>2077</v>
      </c>
      <c r="V433" s="1670" t="s">
        <v>125</v>
      </c>
      <c r="W433" s="1692">
        <v>0.9292</v>
      </c>
      <c r="X433" s="1693">
        <f t="shared" si="276"/>
        <v>289.9104</v>
      </c>
      <c r="Y433" s="1694" t="s">
        <v>2086</v>
      </c>
      <c r="Z433" s="1651" t="s">
        <v>109</v>
      </c>
      <c r="AA433" s="1634" t="s">
        <v>108</v>
      </c>
      <c r="AB433" s="264" t="s">
        <v>44</v>
      </c>
      <c r="AC433" s="1493">
        <v>312</v>
      </c>
      <c r="AD433" s="1498">
        <f t="shared" si="242"/>
        <v>0</v>
      </c>
      <c r="AE433" s="1498" t="s">
        <v>157</v>
      </c>
      <c r="AF433" s="1498"/>
      <c r="AG433" s="1498"/>
      <c r="AH433" s="1498">
        <f t="shared" si="273"/>
        <v>312</v>
      </c>
      <c r="AI433" s="1498"/>
      <c r="AJ433" s="1499">
        <f t="shared" si="274"/>
        <v>312</v>
      </c>
      <c r="AK433" s="1489"/>
      <c r="AL433" s="1500"/>
      <c r="AM433" s="1500"/>
      <c r="AN433" s="1500"/>
      <c r="AO433" s="1500"/>
      <c r="AP433" s="1500"/>
      <c r="AQ433" s="1500"/>
      <c r="AR433" s="1500"/>
      <c r="AS433" s="1502">
        <f t="shared" si="275"/>
        <v>312</v>
      </c>
      <c r="AT433" s="1502"/>
      <c r="AU433" s="1502"/>
      <c r="AV433" s="1502"/>
      <c r="AW433" s="1502"/>
      <c r="AX433" s="1502"/>
      <c r="AY433" s="1502"/>
      <c r="AZ433" s="1502"/>
      <c r="BA433" s="1503"/>
      <c r="BB433" s="1503"/>
      <c r="BC433" s="1503">
        <f t="shared" si="277"/>
        <v>24</v>
      </c>
      <c r="BD433" s="1503"/>
      <c r="BE433" s="1503"/>
      <c r="BF433" s="1503"/>
      <c r="BG433" s="1503"/>
      <c r="BH433" s="1503"/>
      <c r="BI433" s="1503"/>
      <c r="BJ433" s="1503"/>
      <c r="BK433" s="1503"/>
      <c r="BL433" s="1503"/>
      <c r="BM433" s="1503"/>
      <c r="BN433" s="1503"/>
      <c r="BO433" s="1503"/>
      <c r="BP433" s="1503"/>
      <c r="BQ433" s="1503"/>
      <c r="BR433" s="1503"/>
      <c r="BS433" s="1503"/>
      <c r="BT433" s="1503"/>
      <c r="BU433" s="1596"/>
      <c r="BV433" s="1596"/>
      <c r="BW433" s="1596"/>
      <c r="BX433" s="1596"/>
      <c r="BY433" s="1596"/>
      <c r="BZ433" s="1596"/>
      <c r="CA433" s="1596"/>
      <c r="CB433" s="1596"/>
      <c r="CC433" s="1596"/>
    </row>
    <row r="434" s="309" customFormat="1" ht="36" hidden="1" customHeight="1" spans="1:81">
      <c r="A434" s="1556">
        <v>45495</v>
      </c>
      <c r="B434" s="1557" t="s">
        <v>199</v>
      </c>
      <c r="C434" s="1668" t="s">
        <v>118</v>
      </c>
      <c r="D434" s="1484">
        <v>4500140963</v>
      </c>
      <c r="E434" s="1546">
        <v>2343369</v>
      </c>
      <c r="F434" s="1484" t="s">
        <v>2089</v>
      </c>
      <c r="G434" s="1487" t="s">
        <v>134</v>
      </c>
      <c r="H434" s="1488" t="s">
        <v>135</v>
      </c>
      <c r="I434" s="1506">
        <v>1703</v>
      </c>
      <c r="J434" s="1487">
        <v>0</v>
      </c>
      <c r="K434" s="1487">
        <v>13</v>
      </c>
      <c r="L434" s="1489">
        <f t="shared" si="250"/>
        <v>131</v>
      </c>
      <c r="M434" s="1490">
        <v>45537</v>
      </c>
      <c r="N434" s="1542">
        <v>45537</v>
      </c>
      <c r="O434" s="1325"/>
      <c r="P434" s="1325" t="s">
        <v>80</v>
      </c>
      <c r="Q434" s="1325" t="s">
        <v>2090</v>
      </c>
      <c r="R434" s="1536" t="s">
        <v>2091</v>
      </c>
      <c r="S434" s="1536" t="s">
        <v>136</v>
      </c>
      <c r="T434" s="1691" t="s">
        <v>2092</v>
      </c>
      <c r="U434" s="1540" t="s">
        <v>2093</v>
      </c>
      <c r="V434" s="1670" t="s">
        <v>139</v>
      </c>
      <c r="W434" s="1692">
        <v>0.8739</v>
      </c>
      <c r="X434" s="1693">
        <f t="shared" si="276"/>
        <v>1488.2517</v>
      </c>
      <c r="Y434" s="1694" t="s">
        <v>2094</v>
      </c>
      <c r="Z434" s="1651" t="s">
        <v>134</v>
      </c>
      <c r="AA434" s="1634" t="s">
        <v>108</v>
      </c>
      <c r="AB434" s="264" t="s">
        <v>44</v>
      </c>
      <c r="AC434" s="1493">
        <v>1703</v>
      </c>
      <c r="AD434" s="1498">
        <f t="shared" si="242"/>
        <v>0</v>
      </c>
      <c r="AE434" s="1498" t="s">
        <v>141</v>
      </c>
      <c r="AF434" s="1498"/>
      <c r="AG434" s="1498"/>
      <c r="AH434" s="1498">
        <f t="shared" si="273"/>
        <v>1703</v>
      </c>
      <c r="AI434" s="1498"/>
      <c r="AJ434" s="1499">
        <f t="shared" si="274"/>
        <v>1703</v>
      </c>
      <c r="AK434" s="1489"/>
      <c r="AL434" s="1500"/>
      <c r="AM434" s="1500"/>
      <c r="AN434" s="1500"/>
      <c r="AO434" s="1500"/>
      <c r="AP434" s="1500"/>
      <c r="AQ434" s="1500"/>
      <c r="AR434" s="1500"/>
      <c r="AS434" s="1502">
        <f t="shared" si="275"/>
        <v>1703</v>
      </c>
      <c r="AT434" s="1502"/>
      <c r="AU434" s="1502"/>
      <c r="AV434" s="1502"/>
      <c r="AW434" s="1502"/>
      <c r="AX434" s="1502"/>
      <c r="AY434" s="1502"/>
      <c r="AZ434" s="1502"/>
      <c r="BA434" s="1503"/>
      <c r="BB434" s="1503"/>
      <c r="BC434" s="1503">
        <f t="shared" si="277"/>
        <v>131</v>
      </c>
      <c r="BD434" s="1503"/>
      <c r="BE434" s="1503"/>
      <c r="BF434" s="1503"/>
      <c r="BG434" s="1503"/>
      <c r="BH434" s="1503"/>
      <c r="BI434" s="1503"/>
      <c r="BJ434" s="1503"/>
      <c r="BK434" s="1503"/>
      <c r="BL434" s="1503"/>
      <c r="BM434" s="1503"/>
      <c r="BN434" s="1503"/>
      <c r="BO434" s="1503"/>
      <c r="BP434" s="1503"/>
      <c r="BQ434" s="1503"/>
      <c r="BR434" s="1503"/>
      <c r="BS434" s="1503"/>
      <c r="BT434" s="1503"/>
      <c r="BU434" s="1596"/>
      <c r="BV434" s="1596"/>
      <c r="BW434" s="1596"/>
      <c r="BX434" s="1596"/>
      <c r="BY434" s="1596"/>
      <c r="BZ434" s="1596"/>
      <c r="CA434" s="1596"/>
      <c r="CB434" s="1596"/>
      <c r="CC434" s="1596"/>
    </row>
    <row r="435" s="309" customFormat="1" ht="36" hidden="1" customHeight="1" spans="1:81">
      <c r="A435" s="1556">
        <v>45504</v>
      </c>
      <c r="B435" s="1557" t="s">
        <v>159</v>
      </c>
      <c r="C435" s="1668" t="s">
        <v>167</v>
      </c>
      <c r="D435" s="1484">
        <v>4500141796</v>
      </c>
      <c r="E435" s="1546">
        <v>4400424993</v>
      </c>
      <c r="F435" s="1484" t="s">
        <v>2095</v>
      </c>
      <c r="G435" s="1487" t="s">
        <v>78</v>
      </c>
      <c r="H435" s="1488" t="s">
        <v>111</v>
      </c>
      <c r="I435" s="1506">
        <v>6000</v>
      </c>
      <c r="J435" s="1487">
        <v>0</v>
      </c>
      <c r="K435" s="1487">
        <v>50</v>
      </c>
      <c r="L435" s="1489">
        <f t="shared" si="250"/>
        <v>120</v>
      </c>
      <c r="M435" s="1490">
        <v>45537</v>
      </c>
      <c r="N435" s="1490">
        <v>45537</v>
      </c>
      <c r="O435" s="1325"/>
      <c r="P435" s="1325" t="s">
        <v>80</v>
      </c>
      <c r="Q435" s="1325" t="s">
        <v>2096</v>
      </c>
      <c r="R435" s="1325">
        <v>45504</v>
      </c>
      <c r="S435" s="1325" t="s">
        <v>82</v>
      </c>
      <c r="T435" s="1492" t="s">
        <v>1821</v>
      </c>
      <c r="U435" s="1493" t="s">
        <v>2063</v>
      </c>
      <c r="V435" s="1494" t="s">
        <v>164</v>
      </c>
      <c r="W435" s="1495">
        <v>0.926</v>
      </c>
      <c r="X435" s="1496">
        <f t="shared" si="276"/>
        <v>5556</v>
      </c>
      <c r="Y435" s="1489" t="s">
        <v>2097</v>
      </c>
      <c r="Z435" s="1532" t="s">
        <v>156</v>
      </c>
      <c r="AA435" s="1487" t="s">
        <v>108</v>
      </c>
      <c r="AB435" s="264" t="s">
        <v>44</v>
      </c>
      <c r="AC435" s="1493">
        <v>6000</v>
      </c>
      <c r="AD435" s="1498">
        <f t="shared" si="242"/>
        <v>0</v>
      </c>
      <c r="AE435" s="1498" t="s">
        <v>141</v>
      </c>
      <c r="AF435" s="1498"/>
      <c r="AG435" s="1498"/>
      <c r="AH435" s="1498">
        <f t="shared" si="273"/>
        <v>6000</v>
      </c>
      <c r="AI435" s="1498"/>
      <c r="AJ435" s="1499"/>
      <c r="AK435" s="1489">
        <f>I435</f>
        <v>6000</v>
      </c>
      <c r="AL435" s="1500"/>
      <c r="AM435" s="1500"/>
      <c r="AN435" s="1500"/>
      <c r="AO435" s="1500"/>
      <c r="AP435" s="1500"/>
      <c r="AQ435" s="1500"/>
      <c r="AR435" s="1500"/>
      <c r="AS435" s="1502">
        <f t="shared" si="275"/>
        <v>6000</v>
      </c>
      <c r="AT435" s="1502"/>
      <c r="AU435" s="1502"/>
      <c r="AV435" s="1502"/>
      <c r="AW435" s="1502"/>
      <c r="AX435" s="1502"/>
      <c r="AY435" s="1502"/>
      <c r="AZ435" s="1502"/>
      <c r="BA435" s="1503"/>
      <c r="BB435" s="1503"/>
      <c r="BC435" s="1503"/>
      <c r="BD435" s="1503"/>
      <c r="BE435" s="1503"/>
      <c r="BF435" s="1503"/>
      <c r="BG435" s="1503"/>
      <c r="BH435" s="1503">
        <f>I435/25</f>
        <v>240</v>
      </c>
      <c r="BI435" s="1503"/>
      <c r="BJ435" s="1503"/>
      <c r="BK435" s="1503"/>
      <c r="BL435" s="1503"/>
      <c r="BM435" s="1503"/>
      <c r="BN435" s="1503"/>
      <c r="BO435" s="1503"/>
      <c r="BP435" s="1503"/>
      <c r="BQ435" s="1503"/>
      <c r="BR435" s="1503"/>
      <c r="BS435" s="1503"/>
      <c r="BT435" s="1503"/>
      <c r="BU435" s="1596"/>
      <c r="BV435" s="1596"/>
      <c r="BW435" s="1596"/>
      <c r="BX435" s="1596"/>
      <c r="BY435" s="1596"/>
      <c r="BZ435" s="1596"/>
      <c r="CA435" s="1596"/>
      <c r="CB435" s="1596"/>
      <c r="CC435" s="1596"/>
    </row>
    <row r="436" s="309" customFormat="1" ht="36" hidden="1" customHeight="1" spans="1:81">
      <c r="A436" s="1556">
        <v>45488</v>
      </c>
      <c r="B436" s="1557" t="s">
        <v>512</v>
      </c>
      <c r="C436" s="1668" t="s">
        <v>513</v>
      </c>
      <c r="D436" s="1484">
        <v>4500140256</v>
      </c>
      <c r="E436" s="1546" t="s">
        <v>2098</v>
      </c>
      <c r="F436" s="1484" t="s">
        <v>2099</v>
      </c>
      <c r="G436" s="1487" t="s">
        <v>109</v>
      </c>
      <c r="H436" s="1488" t="s">
        <v>79</v>
      </c>
      <c r="I436" s="1506">
        <v>728</v>
      </c>
      <c r="J436" s="1487">
        <v>0</v>
      </c>
      <c r="K436" s="1487">
        <v>52</v>
      </c>
      <c r="L436" s="1489">
        <f t="shared" si="250"/>
        <v>14</v>
      </c>
      <c r="M436" s="1490">
        <v>45537</v>
      </c>
      <c r="N436" s="1542">
        <v>45537</v>
      </c>
      <c r="O436" s="1325"/>
      <c r="P436" s="1325" t="s">
        <v>803</v>
      </c>
      <c r="Q436" s="1325" t="s">
        <v>2100</v>
      </c>
      <c r="R436" s="1325">
        <v>45489</v>
      </c>
      <c r="S436" s="1325" t="s">
        <v>82</v>
      </c>
      <c r="T436" s="1492" t="s">
        <v>2101</v>
      </c>
      <c r="U436" s="1493" t="s">
        <v>2102</v>
      </c>
      <c r="V436" s="1494" t="s">
        <v>468</v>
      </c>
      <c r="W436" s="1495">
        <v>0.8752</v>
      </c>
      <c r="X436" s="1496">
        <f t="shared" si="276"/>
        <v>637.1456</v>
      </c>
      <c r="Y436" s="1489" t="s">
        <v>2103</v>
      </c>
      <c r="Z436" s="1532" t="s">
        <v>109</v>
      </c>
      <c r="AA436" s="1487" t="s">
        <v>108</v>
      </c>
      <c r="AB436" s="264" t="s">
        <v>44</v>
      </c>
      <c r="AC436" s="1493">
        <v>728</v>
      </c>
      <c r="AD436" s="1498">
        <f t="shared" si="242"/>
        <v>0</v>
      </c>
      <c r="AE436" s="1498" t="s">
        <v>141</v>
      </c>
      <c r="AF436" s="1498"/>
      <c r="AG436" s="1498"/>
      <c r="AH436" s="1498">
        <f t="shared" si="273"/>
        <v>728</v>
      </c>
      <c r="AI436" s="1498"/>
      <c r="AJ436" s="1499">
        <f t="shared" ref="AJ436:AJ447" si="278">I436</f>
        <v>728</v>
      </c>
      <c r="AK436" s="1489"/>
      <c r="AL436" s="1500"/>
      <c r="AM436" s="1500"/>
      <c r="AN436" s="1500"/>
      <c r="AO436" s="1500"/>
      <c r="AP436" s="1500"/>
      <c r="AQ436" s="1500"/>
      <c r="AR436" s="1500"/>
      <c r="AS436" s="1502">
        <f t="shared" si="275"/>
        <v>728</v>
      </c>
      <c r="AT436" s="1502"/>
      <c r="AU436" s="1502"/>
      <c r="AV436" s="1502"/>
      <c r="AW436" s="1502"/>
      <c r="AX436" s="1502"/>
      <c r="AY436" s="1502"/>
      <c r="AZ436" s="1502"/>
      <c r="BA436" s="1503"/>
      <c r="BB436" s="1503"/>
      <c r="BC436" s="1503">
        <f>I436/13</f>
        <v>56</v>
      </c>
      <c r="BD436" s="1503"/>
      <c r="BE436" s="1503"/>
      <c r="BF436" s="1503"/>
      <c r="BG436" s="1503"/>
      <c r="BH436" s="1503"/>
      <c r="BI436" s="1503"/>
      <c r="BJ436" s="1503"/>
      <c r="BK436" s="1503"/>
      <c r="BL436" s="1503"/>
      <c r="BM436" s="1503"/>
      <c r="BN436" s="1503"/>
      <c r="BO436" s="1503"/>
      <c r="BP436" s="1503"/>
      <c r="BQ436" s="1503"/>
      <c r="BR436" s="1503"/>
      <c r="BS436" s="1503"/>
      <c r="BT436" s="1503"/>
      <c r="BU436" s="1596"/>
      <c r="BV436" s="1596"/>
      <c r="BW436" s="1596"/>
      <c r="BX436" s="1596"/>
      <c r="BY436" s="1596"/>
      <c r="BZ436" s="1596"/>
      <c r="CA436" s="1596"/>
      <c r="CB436" s="1596"/>
      <c r="CC436" s="1596"/>
    </row>
    <row r="437" s="309" customFormat="1" ht="36" hidden="1" customHeight="1" spans="1:81">
      <c r="A437" s="1556">
        <v>45490</v>
      </c>
      <c r="B437" s="1557" t="s">
        <v>2104</v>
      </c>
      <c r="C437" s="1668" t="s">
        <v>251</v>
      </c>
      <c r="D437" s="1484">
        <v>4500140602</v>
      </c>
      <c r="E437" s="1546" t="s">
        <v>2105</v>
      </c>
      <c r="F437" s="1484" t="s">
        <v>2106</v>
      </c>
      <c r="G437" s="1487" t="s">
        <v>239</v>
      </c>
      <c r="H437" s="1488" t="s">
        <v>79</v>
      </c>
      <c r="I437" s="1506">
        <v>3125</v>
      </c>
      <c r="J437" s="1487">
        <v>0</v>
      </c>
      <c r="K437" s="1487">
        <v>25</v>
      </c>
      <c r="L437" s="1489">
        <f t="shared" si="250"/>
        <v>125</v>
      </c>
      <c r="M437" s="1490">
        <v>45537</v>
      </c>
      <c r="N437" s="1542">
        <v>45537</v>
      </c>
      <c r="O437" s="1325"/>
      <c r="P437" s="1325" t="s">
        <v>80</v>
      </c>
      <c r="Q437" s="1325" t="s">
        <v>2013</v>
      </c>
      <c r="R437" s="1325" t="s">
        <v>2107</v>
      </c>
      <c r="S437" s="1325" t="s">
        <v>82</v>
      </c>
      <c r="T437" s="1492" t="s">
        <v>2108</v>
      </c>
      <c r="U437" s="1540" t="s">
        <v>2109</v>
      </c>
      <c r="V437" s="1494" t="s">
        <v>255</v>
      </c>
      <c r="W437" s="1495">
        <v>0.9323</v>
      </c>
      <c r="X437" s="1496">
        <f t="shared" si="276"/>
        <v>2913.4375</v>
      </c>
      <c r="Y437" s="1489" t="s">
        <v>2110</v>
      </c>
      <c r="Z437" s="1532" t="s">
        <v>239</v>
      </c>
      <c r="AA437" s="1487" t="s">
        <v>108</v>
      </c>
      <c r="AB437" s="264" t="s">
        <v>44</v>
      </c>
      <c r="AC437" s="1493">
        <v>3125</v>
      </c>
      <c r="AD437" s="1498">
        <f t="shared" si="242"/>
        <v>0</v>
      </c>
      <c r="AE437" s="1498" t="s">
        <v>157</v>
      </c>
      <c r="AF437" s="1498"/>
      <c r="AG437" s="1498"/>
      <c r="AH437" s="1498">
        <f t="shared" si="273"/>
        <v>3125</v>
      </c>
      <c r="AI437" s="1498"/>
      <c r="AJ437" s="1499">
        <f t="shared" si="278"/>
        <v>3125</v>
      </c>
      <c r="AK437" s="1489"/>
      <c r="AL437" s="1500"/>
      <c r="AM437" s="1500"/>
      <c r="AN437" s="1500"/>
      <c r="AO437" s="1500"/>
      <c r="AP437" s="1500"/>
      <c r="AQ437" s="1500"/>
      <c r="AR437" s="1500"/>
      <c r="AS437" s="1502">
        <f t="shared" si="275"/>
        <v>3125</v>
      </c>
      <c r="AT437" s="1502"/>
      <c r="AU437" s="1502"/>
      <c r="AV437" s="1502"/>
      <c r="AW437" s="1502"/>
      <c r="AX437" s="1502"/>
      <c r="AY437" s="1502"/>
      <c r="AZ437" s="1502"/>
      <c r="BA437" s="1503"/>
      <c r="BB437" s="1503"/>
      <c r="BC437" s="1503"/>
      <c r="BD437" s="1503"/>
      <c r="BE437" s="1503"/>
      <c r="BF437" s="1503">
        <f>I437/25</f>
        <v>125</v>
      </c>
      <c r="BG437" s="1503"/>
      <c r="BH437" s="1503"/>
      <c r="BI437" s="1503"/>
      <c r="BJ437" s="1503"/>
      <c r="BK437" s="1503"/>
      <c r="BL437" s="1503"/>
      <c r="BM437" s="1503"/>
      <c r="BN437" s="1503"/>
      <c r="BO437" s="1503"/>
      <c r="BP437" s="1503"/>
      <c r="BQ437" s="1503"/>
      <c r="BR437" s="1503"/>
      <c r="BS437" s="1503"/>
      <c r="BT437" s="1503"/>
      <c r="BU437" s="1596"/>
      <c r="BV437" s="1596"/>
      <c r="BW437" s="1596"/>
      <c r="BX437" s="1596"/>
      <c r="BY437" s="1596"/>
      <c r="BZ437" s="1596"/>
      <c r="CA437" s="1596"/>
      <c r="CB437" s="1596"/>
      <c r="CC437" s="1596"/>
    </row>
    <row r="438" s="309" customFormat="1" ht="36" hidden="1" customHeight="1" spans="1:81">
      <c r="A438" s="1556">
        <v>45490</v>
      </c>
      <c r="B438" s="1557" t="s">
        <v>2104</v>
      </c>
      <c r="C438" s="1668" t="s">
        <v>251</v>
      </c>
      <c r="D438" s="1484">
        <v>4500140602</v>
      </c>
      <c r="E438" s="1546" t="s">
        <v>2111</v>
      </c>
      <c r="F438" s="1484" t="s">
        <v>2112</v>
      </c>
      <c r="G438" s="1487" t="s">
        <v>239</v>
      </c>
      <c r="H438" s="1488" t="s">
        <v>79</v>
      </c>
      <c r="I438" s="1506">
        <v>3125</v>
      </c>
      <c r="J438" s="1487">
        <v>0</v>
      </c>
      <c r="K438" s="1487">
        <v>25</v>
      </c>
      <c r="L438" s="1489">
        <f t="shared" si="250"/>
        <v>125</v>
      </c>
      <c r="M438" s="1490">
        <v>45537</v>
      </c>
      <c r="N438" s="1542">
        <v>45537</v>
      </c>
      <c r="O438" s="1325"/>
      <c r="P438" s="1325" t="s">
        <v>80</v>
      </c>
      <c r="Q438" s="1325" t="s">
        <v>1882</v>
      </c>
      <c r="R438" s="1325" t="s">
        <v>2107</v>
      </c>
      <c r="S438" s="1325" t="s">
        <v>82</v>
      </c>
      <c r="T438" s="1492" t="s">
        <v>2108</v>
      </c>
      <c r="U438" s="1540" t="s">
        <v>2109</v>
      </c>
      <c r="V438" s="1494" t="s">
        <v>255</v>
      </c>
      <c r="W438" s="1495">
        <v>0.9323</v>
      </c>
      <c r="X438" s="1496">
        <f t="shared" si="276"/>
        <v>2913.4375</v>
      </c>
      <c r="Y438" s="1489" t="s">
        <v>2113</v>
      </c>
      <c r="Z438" s="1532" t="s">
        <v>239</v>
      </c>
      <c r="AA438" s="1487" t="s">
        <v>108</v>
      </c>
      <c r="AB438" s="264" t="s">
        <v>44</v>
      </c>
      <c r="AC438" s="1493">
        <v>3125</v>
      </c>
      <c r="AD438" s="1498">
        <f t="shared" si="242"/>
        <v>0</v>
      </c>
      <c r="AE438" s="1498" t="s">
        <v>157</v>
      </c>
      <c r="AF438" s="1498"/>
      <c r="AG438" s="1498"/>
      <c r="AH438" s="1498">
        <f t="shared" si="273"/>
        <v>3125</v>
      </c>
      <c r="AI438" s="1498"/>
      <c r="AJ438" s="1499">
        <f t="shared" si="278"/>
        <v>3125</v>
      </c>
      <c r="AK438" s="1489"/>
      <c r="AL438" s="1500"/>
      <c r="AM438" s="1500"/>
      <c r="AN438" s="1500"/>
      <c r="AO438" s="1500"/>
      <c r="AP438" s="1500"/>
      <c r="AQ438" s="1500"/>
      <c r="AR438" s="1500"/>
      <c r="AS438" s="1502">
        <f t="shared" si="275"/>
        <v>3125</v>
      </c>
      <c r="AT438" s="1502"/>
      <c r="AU438" s="1502"/>
      <c r="AV438" s="1502"/>
      <c r="AW438" s="1502"/>
      <c r="AX438" s="1502"/>
      <c r="AY438" s="1502"/>
      <c r="AZ438" s="1502"/>
      <c r="BA438" s="1503"/>
      <c r="BB438" s="1503"/>
      <c r="BC438" s="1503"/>
      <c r="BD438" s="1503"/>
      <c r="BE438" s="1503"/>
      <c r="BF438" s="1503">
        <f>I438/25</f>
        <v>125</v>
      </c>
      <c r="BG438" s="1503"/>
      <c r="BH438" s="1503"/>
      <c r="BI438" s="1503"/>
      <c r="BJ438" s="1503"/>
      <c r="BK438" s="1503"/>
      <c r="BL438" s="1503"/>
      <c r="BM438" s="1503"/>
      <c r="BN438" s="1503"/>
      <c r="BO438" s="1503"/>
      <c r="BP438" s="1503"/>
      <c r="BQ438" s="1503"/>
      <c r="BR438" s="1503"/>
      <c r="BS438" s="1503"/>
      <c r="BT438" s="1503"/>
      <c r="BU438" s="1596"/>
      <c r="BV438" s="1596"/>
      <c r="BW438" s="1596"/>
      <c r="BX438" s="1596"/>
      <c r="BY438" s="1596"/>
      <c r="BZ438" s="1596"/>
      <c r="CA438" s="1596"/>
      <c r="CB438" s="1596"/>
      <c r="CC438" s="1596"/>
    </row>
    <row r="439" s="309" customFormat="1" ht="36" hidden="1" customHeight="1" spans="1:81">
      <c r="A439" s="1556">
        <v>45495</v>
      </c>
      <c r="B439" s="1557" t="s">
        <v>2114</v>
      </c>
      <c r="C439" s="1668" t="s">
        <v>251</v>
      </c>
      <c r="D439" s="1484">
        <v>4500140875</v>
      </c>
      <c r="E439" s="1546" t="s">
        <v>2115</v>
      </c>
      <c r="F439" s="1484" t="s">
        <v>2116</v>
      </c>
      <c r="G439" s="1487" t="s">
        <v>109</v>
      </c>
      <c r="H439" s="1488" t="s">
        <v>79</v>
      </c>
      <c r="I439" s="1506">
        <v>20020</v>
      </c>
      <c r="J439" s="1487">
        <v>0</v>
      </c>
      <c r="K439" s="1487">
        <v>52</v>
      </c>
      <c r="L439" s="1489">
        <f t="shared" si="250"/>
        <v>385</v>
      </c>
      <c r="M439" s="1490">
        <v>45538</v>
      </c>
      <c r="N439" s="1542">
        <v>45538</v>
      </c>
      <c r="O439" s="1325"/>
      <c r="P439" s="1325" t="s">
        <v>80</v>
      </c>
      <c r="Q439" s="1325" t="s">
        <v>1882</v>
      </c>
      <c r="R439" s="1536">
        <v>45495</v>
      </c>
      <c r="S439" s="1536" t="s">
        <v>136</v>
      </c>
      <c r="T439" s="1744" t="s">
        <v>2117</v>
      </c>
      <c r="U439" s="1540" t="s">
        <v>2118</v>
      </c>
      <c r="V439" s="1670" t="s">
        <v>812</v>
      </c>
      <c r="W439" s="1692">
        <v>0.9071</v>
      </c>
      <c r="X439" s="1693">
        <f t="shared" si="276"/>
        <v>18160.142</v>
      </c>
      <c r="Y439" s="1694" t="s">
        <v>2119</v>
      </c>
      <c r="Z439" s="1651" t="s">
        <v>109</v>
      </c>
      <c r="AA439" s="1634" t="s">
        <v>108</v>
      </c>
      <c r="AB439" s="264" t="s">
        <v>44</v>
      </c>
      <c r="AC439" s="1493">
        <f>13312+6708</f>
        <v>20020</v>
      </c>
      <c r="AD439" s="1498">
        <f t="shared" si="242"/>
        <v>0</v>
      </c>
      <c r="AE439" s="1498" t="s">
        <v>157</v>
      </c>
      <c r="AF439" s="1498"/>
      <c r="AG439" s="1498"/>
      <c r="AH439" s="1498">
        <f t="shared" si="273"/>
        <v>20020</v>
      </c>
      <c r="AI439" s="1498"/>
      <c r="AJ439" s="1499">
        <f t="shared" si="278"/>
        <v>20020</v>
      </c>
      <c r="AK439" s="1489"/>
      <c r="AL439" s="1500"/>
      <c r="AM439" s="1500"/>
      <c r="AN439" s="1500"/>
      <c r="AO439" s="1500"/>
      <c r="AP439" s="1500"/>
      <c r="AQ439" s="1500"/>
      <c r="AR439" s="1500"/>
      <c r="AS439" s="1502">
        <f t="shared" si="275"/>
        <v>20020</v>
      </c>
      <c r="AT439" s="1502"/>
      <c r="AU439" s="1502"/>
      <c r="AV439" s="1502"/>
      <c r="AW439" s="1502"/>
      <c r="AX439" s="1502"/>
      <c r="AY439" s="1502"/>
      <c r="AZ439" s="1502"/>
      <c r="BA439" s="1503"/>
      <c r="BB439" s="1503"/>
      <c r="BC439" s="1503">
        <f>I439/13</f>
        <v>1540</v>
      </c>
      <c r="BD439" s="1503"/>
      <c r="BE439" s="1503"/>
      <c r="BF439" s="1503"/>
      <c r="BG439" s="1503"/>
      <c r="BH439" s="1503"/>
      <c r="BI439" s="1503"/>
      <c r="BJ439" s="1503"/>
      <c r="BK439" s="1503"/>
      <c r="BL439" s="1503"/>
      <c r="BM439" s="1503"/>
      <c r="BN439" s="1503"/>
      <c r="BO439" s="1503"/>
      <c r="BP439" s="1503"/>
      <c r="BQ439" s="1503"/>
      <c r="BR439" s="1503"/>
      <c r="BS439" s="1503"/>
      <c r="BT439" s="1503"/>
      <c r="BU439" s="1596"/>
      <c r="BV439" s="1596"/>
      <c r="BW439" s="1596"/>
      <c r="BX439" s="1596"/>
      <c r="BY439" s="1596"/>
      <c r="BZ439" s="1596"/>
      <c r="CA439" s="1596"/>
      <c r="CB439" s="1596"/>
      <c r="CC439" s="1596"/>
    </row>
    <row r="440" s="309" customFormat="1" ht="36" hidden="1" customHeight="1" spans="1:81">
      <c r="A440" s="1556">
        <v>45503</v>
      </c>
      <c r="B440" s="1557" t="s">
        <v>117</v>
      </c>
      <c r="C440" s="1668" t="s">
        <v>118</v>
      </c>
      <c r="D440" s="1484">
        <v>4500141718</v>
      </c>
      <c r="E440" s="1546" t="s">
        <v>2120</v>
      </c>
      <c r="F440" s="1484" t="s">
        <v>2121</v>
      </c>
      <c r="G440" s="1487" t="s">
        <v>121</v>
      </c>
      <c r="H440" s="1488" t="s">
        <v>122</v>
      </c>
      <c r="I440" s="1506">
        <v>504</v>
      </c>
      <c r="J440" s="1487">
        <v>0</v>
      </c>
      <c r="K440" s="1487">
        <v>6</v>
      </c>
      <c r="L440" s="1489">
        <f t="shared" si="250"/>
        <v>84</v>
      </c>
      <c r="M440" s="1490">
        <v>45538</v>
      </c>
      <c r="N440" s="1490">
        <v>45538</v>
      </c>
      <c r="O440" s="1325"/>
      <c r="P440" s="1325" t="s">
        <v>80</v>
      </c>
      <c r="Q440" s="1325" t="s">
        <v>2122</v>
      </c>
      <c r="R440" s="1325" t="s">
        <v>1859</v>
      </c>
      <c r="S440" s="1325" t="s">
        <v>82</v>
      </c>
      <c r="T440" s="1492" t="s">
        <v>82</v>
      </c>
      <c r="U440" s="1493" t="s">
        <v>1860</v>
      </c>
      <c r="V440" s="1541" t="s">
        <v>125</v>
      </c>
      <c r="W440" s="1495">
        <v>0.9971</v>
      </c>
      <c r="X440" s="1496">
        <f t="shared" si="276"/>
        <v>502.5384</v>
      </c>
      <c r="Y440" s="1489" t="s">
        <v>2123</v>
      </c>
      <c r="Z440" s="1700" t="s">
        <v>121</v>
      </c>
      <c r="AA440" s="1487" t="s">
        <v>108</v>
      </c>
      <c r="AB440" s="264" t="s">
        <v>44</v>
      </c>
      <c r="AC440" s="1493">
        <v>504</v>
      </c>
      <c r="AD440" s="1498">
        <f t="shared" si="242"/>
        <v>0</v>
      </c>
      <c r="AE440" s="1498"/>
      <c r="AF440" s="1498"/>
      <c r="AG440" s="1498"/>
      <c r="AH440" s="1498">
        <f t="shared" si="273"/>
        <v>504</v>
      </c>
      <c r="AI440" s="1498"/>
      <c r="AJ440" s="1499">
        <f t="shared" si="278"/>
        <v>504</v>
      </c>
      <c r="AK440" s="1489"/>
      <c r="AL440" s="1500"/>
      <c r="AM440" s="1500"/>
      <c r="AN440" s="1500"/>
      <c r="AO440" s="1500"/>
      <c r="AP440" s="1500"/>
      <c r="AQ440" s="1500"/>
      <c r="AR440" s="1500"/>
      <c r="AS440" s="1502">
        <f t="shared" si="275"/>
        <v>504</v>
      </c>
      <c r="AT440" s="1502"/>
      <c r="AU440" s="1502"/>
      <c r="AV440" s="1502"/>
      <c r="AW440" s="1502"/>
      <c r="AX440" s="1502"/>
      <c r="AY440" s="1502"/>
      <c r="AZ440" s="1502"/>
      <c r="BA440" s="1503">
        <f t="shared" ref="BA440:BA442" si="279">I440/6</f>
        <v>84</v>
      </c>
      <c r="BB440" s="1503"/>
      <c r="BC440" s="1503"/>
      <c r="BD440" s="1503"/>
      <c r="BE440" s="1503"/>
      <c r="BF440" s="1503"/>
      <c r="BG440" s="1503"/>
      <c r="BH440" s="1503"/>
      <c r="BI440" s="1503"/>
      <c r="BJ440" s="1503"/>
      <c r="BK440" s="1503"/>
      <c r="BL440" s="1503"/>
      <c r="BM440" s="1503"/>
      <c r="BN440" s="1503"/>
      <c r="BO440" s="1503"/>
      <c r="BP440" s="1503"/>
      <c r="BQ440" s="1503"/>
      <c r="BR440" s="1503"/>
      <c r="BS440" s="1503"/>
      <c r="BT440" s="1503"/>
      <c r="BU440" s="1596"/>
      <c r="BV440" s="1596"/>
      <c r="BW440" s="1596"/>
      <c r="BX440" s="1596"/>
      <c r="BY440" s="1596"/>
      <c r="BZ440" s="1596"/>
      <c r="CA440" s="1596"/>
      <c r="CB440" s="1596"/>
      <c r="CC440" s="1596"/>
    </row>
    <row r="441" s="309" customFormat="1" ht="36" hidden="1" customHeight="1" spans="1:81">
      <c r="A441" s="1556">
        <v>45503</v>
      </c>
      <c r="B441" s="1557" t="s">
        <v>117</v>
      </c>
      <c r="C441" s="1668" t="s">
        <v>118</v>
      </c>
      <c r="D441" s="1484">
        <v>4500141718</v>
      </c>
      <c r="E441" s="1546" t="s">
        <v>2124</v>
      </c>
      <c r="F441" s="1484" t="s">
        <v>2125</v>
      </c>
      <c r="G441" s="1487" t="s">
        <v>121</v>
      </c>
      <c r="H441" s="1488" t="s">
        <v>122</v>
      </c>
      <c r="I441" s="1506">
        <v>996</v>
      </c>
      <c r="J441" s="1487">
        <v>0</v>
      </c>
      <c r="K441" s="1487">
        <v>6</v>
      </c>
      <c r="L441" s="1489">
        <f t="shared" si="250"/>
        <v>166</v>
      </c>
      <c r="M441" s="1490">
        <v>45538</v>
      </c>
      <c r="N441" s="1490">
        <v>45538</v>
      </c>
      <c r="O441" s="1325"/>
      <c r="P441" s="1325" t="s">
        <v>80</v>
      </c>
      <c r="Q441" s="1325" t="s">
        <v>2122</v>
      </c>
      <c r="R441" s="1325" t="s">
        <v>1859</v>
      </c>
      <c r="S441" s="1325" t="s">
        <v>82</v>
      </c>
      <c r="T441" s="1492" t="s">
        <v>82</v>
      </c>
      <c r="U441" s="1493" t="s">
        <v>1860</v>
      </c>
      <c r="V441" s="1541" t="s">
        <v>125</v>
      </c>
      <c r="W441" s="1495">
        <v>0.9971</v>
      </c>
      <c r="X441" s="1496">
        <f t="shared" si="276"/>
        <v>993.1116</v>
      </c>
      <c r="Y441" s="1489" t="s">
        <v>2123</v>
      </c>
      <c r="Z441" s="1700" t="s">
        <v>121</v>
      </c>
      <c r="AA441" s="1487" t="s">
        <v>108</v>
      </c>
      <c r="AB441" s="264" t="s">
        <v>44</v>
      </c>
      <c r="AC441" s="1493">
        <v>996</v>
      </c>
      <c r="AD441" s="1498">
        <f t="shared" si="242"/>
        <v>0</v>
      </c>
      <c r="AE441" s="1498"/>
      <c r="AF441" s="1498"/>
      <c r="AG441" s="1498"/>
      <c r="AH441" s="1498">
        <f t="shared" si="273"/>
        <v>996</v>
      </c>
      <c r="AI441" s="1498"/>
      <c r="AJ441" s="1499">
        <f t="shared" si="278"/>
        <v>996</v>
      </c>
      <c r="AK441" s="1489"/>
      <c r="AL441" s="1500"/>
      <c r="AM441" s="1500"/>
      <c r="AN441" s="1500"/>
      <c r="AO441" s="1500"/>
      <c r="AP441" s="1500"/>
      <c r="AQ441" s="1500"/>
      <c r="AR441" s="1500"/>
      <c r="AS441" s="1502">
        <f t="shared" si="275"/>
        <v>996</v>
      </c>
      <c r="AT441" s="1502"/>
      <c r="AU441" s="1502"/>
      <c r="AV441" s="1502"/>
      <c r="AW441" s="1502"/>
      <c r="AX441" s="1502"/>
      <c r="AY441" s="1502"/>
      <c r="AZ441" s="1502"/>
      <c r="BA441" s="1503">
        <f t="shared" si="279"/>
        <v>166</v>
      </c>
      <c r="BB441" s="1503"/>
      <c r="BC441" s="1503"/>
      <c r="BD441" s="1503"/>
      <c r="BE441" s="1503"/>
      <c r="BF441" s="1503"/>
      <c r="BG441" s="1503"/>
      <c r="BH441" s="1503"/>
      <c r="BI441" s="1503"/>
      <c r="BJ441" s="1503"/>
      <c r="BK441" s="1503"/>
      <c r="BL441" s="1503"/>
      <c r="BM441" s="1503"/>
      <c r="BN441" s="1503"/>
      <c r="BO441" s="1503"/>
      <c r="BP441" s="1503"/>
      <c r="BQ441" s="1503"/>
      <c r="BR441" s="1503"/>
      <c r="BS441" s="1503"/>
      <c r="BT441" s="1503"/>
      <c r="BU441" s="1596"/>
      <c r="BV441" s="1596"/>
      <c r="BW441" s="1596"/>
      <c r="BX441" s="1596"/>
      <c r="BY441" s="1596"/>
      <c r="BZ441" s="1596"/>
      <c r="CA441" s="1596"/>
      <c r="CB441" s="1596"/>
      <c r="CC441" s="1596"/>
    </row>
    <row r="442" s="309" customFormat="1" ht="36" hidden="1" customHeight="1" spans="1:81">
      <c r="A442" s="1556">
        <v>45503</v>
      </c>
      <c r="B442" s="1557" t="s">
        <v>117</v>
      </c>
      <c r="C442" s="1668" t="s">
        <v>118</v>
      </c>
      <c r="D442" s="1484">
        <v>4500141718</v>
      </c>
      <c r="E442" s="1546" t="s">
        <v>2126</v>
      </c>
      <c r="F442" s="1484" t="s">
        <v>2127</v>
      </c>
      <c r="G442" s="1487" t="s">
        <v>121</v>
      </c>
      <c r="H442" s="1488" t="s">
        <v>122</v>
      </c>
      <c r="I442" s="1506">
        <v>504</v>
      </c>
      <c r="J442" s="1487">
        <v>0</v>
      </c>
      <c r="K442" s="1487">
        <v>6</v>
      </c>
      <c r="L442" s="1489">
        <f t="shared" si="250"/>
        <v>84</v>
      </c>
      <c r="M442" s="1490">
        <v>45538</v>
      </c>
      <c r="N442" s="1490">
        <v>45538</v>
      </c>
      <c r="O442" s="1325"/>
      <c r="P442" s="1325" t="s">
        <v>80</v>
      </c>
      <c r="Q442" s="1325" t="s">
        <v>2122</v>
      </c>
      <c r="R442" s="1325" t="s">
        <v>1859</v>
      </c>
      <c r="S442" s="1325" t="s">
        <v>82</v>
      </c>
      <c r="T442" s="1492" t="s">
        <v>82</v>
      </c>
      <c r="U442" s="1493" t="s">
        <v>1860</v>
      </c>
      <c r="V442" s="1541" t="s">
        <v>125</v>
      </c>
      <c r="W442" s="1495">
        <v>0.9971</v>
      </c>
      <c r="X442" s="1496">
        <f t="shared" si="276"/>
        <v>502.5384</v>
      </c>
      <c r="Y442" s="1489" t="s">
        <v>2123</v>
      </c>
      <c r="Z442" s="1700" t="s">
        <v>121</v>
      </c>
      <c r="AA442" s="1487" t="s">
        <v>108</v>
      </c>
      <c r="AB442" s="264" t="s">
        <v>44</v>
      </c>
      <c r="AC442" s="1493">
        <v>504</v>
      </c>
      <c r="AD442" s="1498">
        <f t="shared" ref="AD442:AD503" si="280">AC442-I442</f>
        <v>0</v>
      </c>
      <c r="AE442" s="1498"/>
      <c r="AF442" s="1498"/>
      <c r="AG442" s="1498"/>
      <c r="AH442" s="1498">
        <f t="shared" si="273"/>
        <v>504</v>
      </c>
      <c r="AI442" s="1498"/>
      <c r="AJ442" s="1499">
        <f t="shared" si="278"/>
        <v>504</v>
      </c>
      <c r="AK442" s="1489"/>
      <c r="AL442" s="1500"/>
      <c r="AM442" s="1500"/>
      <c r="AN442" s="1500"/>
      <c r="AO442" s="1500"/>
      <c r="AP442" s="1500"/>
      <c r="AQ442" s="1500"/>
      <c r="AR442" s="1500"/>
      <c r="AS442" s="1502">
        <f t="shared" si="275"/>
        <v>504</v>
      </c>
      <c r="AT442" s="1502"/>
      <c r="AU442" s="1502"/>
      <c r="AV442" s="1502"/>
      <c r="AW442" s="1502"/>
      <c r="AX442" s="1502"/>
      <c r="AY442" s="1502"/>
      <c r="AZ442" s="1502"/>
      <c r="BA442" s="1503">
        <f t="shared" si="279"/>
        <v>84</v>
      </c>
      <c r="BB442" s="1503"/>
      <c r="BC442" s="1503"/>
      <c r="BD442" s="1503"/>
      <c r="BE442" s="1503"/>
      <c r="BF442" s="1503"/>
      <c r="BG442" s="1503"/>
      <c r="BH442" s="1503"/>
      <c r="BI442" s="1503"/>
      <c r="BJ442" s="1503"/>
      <c r="BK442" s="1503"/>
      <c r="BL442" s="1503"/>
      <c r="BM442" s="1503"/>
      <c r="BN442" s="1503"/>
      <c r="BO442" s="1503"/>
      <c r="BP442" s="1503"/>
      <c r="BQ442" s="1503"/>
      <c r="BR442" s="1503"/>
      <c r="BS442" s="1503"/>
      <c r="BT442" s="1503"/>
      <c r="BU442" s="1596"/>
      <c r="BV442" s="1596"/>
      <c r="BW442" s="1596"/>
      <c r="BX442" s="1596"/>
      <c r="BY442" s="1596"/>
      <c r="BZ442" s="1596"/>
      <c r="CA442" s="1596"/>
      <c r="CB442" s="1596"/>
      <c r="CC442" s="1596"/>
    </row>
    <row r="443" s="309" customFormat="1" ht="36" hidden="1" customHeight="1" spans="1:81">
      <c r="A443" s="1556">
        <v>45496</v>
      </c>
      <c r="B443" s="1557" t="s">
        <v>250</v>
      </c>
      <c r="C443" s="1546" t="s">
        <v>251</v>
      </c>
      <c r="D443" s="1484">
        <v>4500141039</v>
      </c>
      <c r="E443" s="1546">
        <v>33479</v>
      </c>
      <c r="F443" s="1484" t="s">
        <v>2128</v>
      </c>
      <c r="G443" s="1487" t="s">
        <v>78</v>
      </c>
      <c r="H443" s="1488" t="s">
        <v>111</v>
      </c>
      <c r="I443" s="1506">
        <v>4250</v>
      </c>
      <c r="J443" s="1487">
        <v>0</v>
      </c>
      <c r="K443" s="1487">
        <v>50</v>
      </c>
      <c r="L443" s="1489">
        <f t="shared" si="250"/>
        <v>85</v>
      </c>
      <c r="M443" s="1490">
        <v>45539</v>
      </c>
      <c r="N443" s="1542">
        <v>45539</v>
      </c>
      <c r="O443" s="1325"/>
      <c r="P443" s="1325" t="s">
        <v>80</v>
      </c>
      <c r="Q443" s="1325"/>
      <c r="R443" s="1536" t="s">
        <v>2129</v>
      </c>
      <c r="S443" s="1536" t="s">
        <v>82</v>
      </c>
      <c r="T443" s="1691" t="s">
        <v>82</v>
      </c>
      <c r="U443" s="1540" t="s">
        <v>254</v>
      </c>
      <c r="V443" s="1670" t="s">
        <v>255</v>
      </c>
      <c r="W443" s="1692">
        <v>0.9135</v>
      </c>
      <c r="X443" s="1693">
        <f t="shared" si="276"/>
        <v>3882.375</v>
      </c>
      <c r="Y443" s="1694" t="s">
        <v>2130</v>
      </c>
      <c r="Z443" s="1651" t="s">
        <v>78</v>
      </c>
      <c r="AA443" s="1634" t="s">
        <v>108</v>
      </c>
      <c r="AB443" s="264" t="s">
        <v>44</v>
      </c>
      <c r="AC443" s="1493">
        <v>4250</v>
      </c>
      <c r="AD443" s="1498">
        <f t="shared" si="280"/>
        <v>0</v>
      </c>
      <c r="AE443" s="1498" t="s">
        <v>82</v>
      </c>
      <c r="AF443" s="1498"/>
      <c r="AG443" s="1498"/>
      <c r="AH443" s="1498">
        <f t="shared" si="273"/>
        <v>4250</v>
      </c>
      <c r="AI443" s="1498"/>
      <c r="AJ443" s="1499">
        <f t="shared" si="278"/>
        <v>4250</v>
      </c>
      <c r="AK443" s="1489"/>
      <c r="AL443" s="1489"/>
      <c r="AM443" s="1502"/>
      <c r="AN443" s="1501"/>
      <c r="AO443" s="1500"/>
      <c r="AP443" s="1500"/>
      <c r="AQ443" s="1500"/>
      <c r="AR443" s="1500"/>
      <c r="AS443" s="1502">
        <f t="shared" si="275"/>
        <v>4250</v>
      </c>
      <c r="AT443" s="1502"/>
      <c r="AU443" s="1502"/>
      <c r="AV443" s="1502"/>
      <c r="AW443" s="1502"/>
      <c r="AX443" s="1502"/>
      <c r="AY443" s="1502"/>
      <c r="AZ443" s="1502"/>
      <c r="BA443" s="1503"/>
      <c r="BB443" s="1503"/>
      <c r="BC443" s="1503"/>
      <c r="BD443" s="1503"/>
      <c r="BE443" s="1503"/>
      <c r="BF443" s="1503">
        <f>I443/25</f>
        <v>170</v>
      </c>
      <c r="BG443" s="1503"/>
      <c r="BH443" s="1503"/>
      <c r="BI443" s="1503"/>
      <c r="BJ443" s="1503"/>
      <c r="BK443" s="1503"/>
      <c r="BL443" s="1503"/>
      <c r="BM443" s="1503"/>
      <c r="BN443" s="1503"/>
      <c r="BO443" s="1503"/>
      <c r="BP443" s="1503"/>
      <c r="BQ443" s="1503"/>
      <c r="BR443" s="1503"/>
      <c r="BS443" s="1503"/>
      <c r="BT443" s="1503"/>
      <c r="BU443" s="1596"/>
      <c r="BV443" s="1596"/>
      <c r="BW443" s="1596"/>
      <c r="BX443" s="1596"/>
      <c r="BY443" s="1596"/>
      <c r="BZ443" s="1596"/>
      <c r="CA443" s="1596"/>
      <c r="CB443" s="1596"/>
      <c r="CC443" s="1596"/>
    </row>
    <row r="444" s="309" customFormat="1" ht="36" hidden="1" customHeight="1" spans="1:81">
      <c r="A444" s="1647">
        <v>45411</v>
      </c>
      <c r="B444" s="1546" t="s">
        <v>2131</v>
      </c>
      <c r="C444" s="1546" t="s">
        <v>251</v>
      </c>
      <c r="D444" s="1648">
        <v>4500132142</v>
      </c>
      <c r="E444" s="1649">
        <v>396817</v>
      </c>
      <c r="F444" s="1649" t="s">
        <v>2132</v>
      </c>
      <c r="G444" s="1487" t="s">
        <v>109</v>
      </c>
      <c r="H444" s="1488" t="s">
        <v>79</v>
      </c>
      <c r="I444" s="1506">
        <v>3016</v>
      </c>
      <c r="J444" s="1487">
        <v>0</v>
      </c>
      <c r="K444" s="1487">
        <v>52</v>
      </c>
      <c r="L444" s="1489">
        <f t="shared" si="250"/>
        <v>58</v>
      </c>
      <c r="M444" s="1490">
        <v>45540</v>
      </c>
      <c r="N444" s="1542">
        <v>45539</v>
      </c>
      <c r="O444" s="1325"/>
      <c r="P444" s="1325" t="s">
        <v>80</v>
      </c>
      <c r="Q444" s="1325" t="s">
        <v>2133</v>
      </c>
      <c r="R444" s="1325">
        <v>45502</v>
      </c>
      <c r="S444" s="1325" t="s">
        <v>82</v>
      </c>
      <c r="T444" s="1492" t="s">
        <v>2134</v>
      </c>
      <c r="U444" s="1493" t="s">
        <v>2135</v>
      </c>
      <c r="V444" s="1494" t="s">
        <v>812</v>
      </c>
      <c r="W444" s="1495">
        <v>1.5</v>
      </c>
      <c r="X444" s="1496">
        <f t="shared" si="276"/>
        <v>4524</v>
      </c>
      <c r="Y444" s="1489" t="s">
        <v>2136</v>
      </c>
      <c r="Z444" s="1532" t="s">
        <v>109</v>
      </c>
      <c r="AA444" s="1487" t="s">
        <v>108</v>
      </c>
      <c r="AB444" s="264" t="s">
        <v>44</v>
      </c>
      <c r="AC444" s="1493">
        <v>3016</v>
      </c>
      <c r="AD444" s="1498">
        <f t="shared" si="280"/>
        <v>0</v>
      </c>
      <c r="AE444" s="1498" t="s">
        <v>157</v>
      </c>
      <c r="AF444" s="1498"/>
      <c r="AG444" s="1498"/>
      <c r="AH444" s="1498">
        <f t="shared" si="273"/>
        <v>3016</v>
      </c>
      <c r="AI444" s="1498"/>
      <c r="AJ444" s="1502">
        <f t="shared" si="278"/>
        <v>3016</v>
      </c>
      <c r="AK444" s="1489"/>
      <c r="AL444" s="1489"/>
      <c r="AM444" s="1489"/>
      <c r="AN444" s="1489"/>
      <c r="AO444" s="1489"/>
      <c r="AP444" s="1501"/>
      <c r="AQ444" s="1501"/>
      <c r="AR444" s="1501"/>
      <c r="AS444" s="1502">
        <f t="shared" si="275"/>
        <v>3016</v>
      </c>
      <c r="AT444" s="1502"/>
      <c r="AU444" s="1502"/>
      <c r="AV444" s="1502"/>
      <c r="AW444" s="1502"/>
      <c r="AX444" s="1502"/>
      <c r="AY444" s="1502"/>
      <c r="AZ444" s="1502"/>
      <c r="BA444" s="1503"/>
      <c r="BB444" s="1503"/>
      <c r="BC444" s="1503">
        <f>I444/13</f>
        <v>232</v>
      </c>
      <c r="BD444" s="1503"/>
      <c r="BE444" s="1503"/>
      <c r="BF444" s="1503"/>
      <c r="BG444" s="1503"/>
      <c r="BH444" s="1503"/>
      <c r="BI444" s="1503"/>
      <c r="BJ444" s="1503"/>
      <c r="BK444" s="1503"/>
      <c r="BL444" s="1503"/>
      <c r="BM444" s="1503"/>
      <c r="BN444" s="1503"/>
      <c r="BO444" s="1503"/>
      <c r="BP444" s="1503"/>
      <c r="BQ444" s="1503"/>
      <c r="BR444" s="1503"/>
      <c r="BS444" s="1503"/>
      <c r="BT444" s="1503"/>
    </row>
    <row r="445" s="309" customFormat="1" ht="36" hidden="1" customHeight="1" spans="1:81">
      <c r="A445" s="1647">
        <v>45495</v>
      </c>
      <c r="B445" s="1546" t="s">
        <v>581</v>
      </c>
      <c r="C445" s="1546" t="s">
        <v>251</v>
      </c>
      <c r="D445" s="1648">
        <v>4500140722</v>
      </c>
      <c r="E445" s="1649" t="s">
        <v>2137</v>
      </c>
      <c r="F445" s="1648" t="s">
        <v>2138</v>
      </c>
      <c r="G445" s="1487" t="s">
        <v>109</v>
      </c>
      <c r="H445" s="1488" t="s">
        <v>79</v>
      </c>
      <c r="I445" s="1506">
        <v>1612</v>
      </c>
      <c r="J445" s="1487">
        <v>0</v>
      </c>
      <c r="K445" s="1487">
        <v>52</v>
      </c>
      <c r="L445" s="1489">
        <f t="shared" si="250"/>
        <v>31</v>
      </c>
      <c r="M445" s="1490">
        <v>45541</v>
      </c>
      <c r="N445" s="1542">
        <v>45541</v>
      </c>
      <c r="O445" s="1325"/>
      <c r="P445" s="1325" t="s">
        <v>803</v>
      </c>
      <c r="Q445" s="1325" t="s">
        <v>2139</v>
      </c>
      <c r="R445" s="1536" t="s">
        <v>2075</v>
      </c>
      <c r="S445" s="1536" t="s">
        <v>82</v>
      </c>
      <c r="T445" s="1691" t="s">
        <v>2140</v>
      </c>
      <c r="U445" s="1540" t="s">
        <v>2141</v>
      </c>
      <c r="V445" s="1670" t="s">
        <v>587</v>
      </c>
      <c r="W445" s="1692">
        <v>0.935</v>
      </c>
      <c r="X445" s="1693">
        <f t="shared" si="276"/>
        <v>1507.22</v>
      </c>
      <c r="Y445" s="1694" t="s">
        <v>2142</v>
      </c>
      <c r="Z445" s="1651" t="s">
        <v>109</v>
      </c>
      <c r="AA445" s="1634" t="s">
        <v>108</v>
      </c>
      <c r="AB445" s="264" t="s">
        <v>44</v>
      </c>
      <c r="AC445" s="1493">
        <v>1612</v>
      </c>
      <c r="AD445" s="1498">
        <f t="shared" si="280"/>
        <v>0</v>
      </c>
      <c r="AE445" s="1498" t="s">
        <v>157</v>
      </c>
      <c r="AF445" s="1498"/>
      <c r="AG445" s="1498"/>
      <c r="AH445" s="1498">
        <f t="shared" si="273"/>
        <v>1612</v>
      </c>
      <c r="AI445" s="1498"/>
      <c r="AJ445" s="1502">
        <f t="shared" si="278"/>
        <v>1612</v>
      </c>
      <c r="AK445" s="1489"/>
      <c r="AL445" s="1489"/>
      <c r="AM445" s="1489"/>
      <c r="AN445" s="1489"/>
      <c r="AO445" s="1489"/>
      <c r="AP445" s="1501"/>
      <c r="AQ445" s="1501"/>
      <c r="AR445" s="1501"/>
      <c r="AS445" s="1502">
        <f t="shared" si="275"/>
        <v>1612</v>
      </c>
      <c r="AT445" s="1502"/>
      <c r="AU445" s="1502"/>
      <c r="AV445" s="1502"/>
      <c r="AW445" s="1502"/>
      <c r="AX445" s="1502"/>
      <c r="AY445" s="1502"/>
      <c r="AZ445" s="1502"/>
      <c r="BA445" s="1503"/>
      <c r="BB445" s="1503"/>
      <c r="BC445" s="1503">
        <f>I445/13</f>
        <v>124</v>
      </c>
      <c r="BD445" s="1503"/>
      <c r="BE445" s="1503"/>
      <c r="BF445" s="1503"/>
      <c r="BG445" s="1503"/>
      <c r="BH445" s="1503"/>
      <c r="BI445" s="1503"/>
      <c r="BJ445" s="1503"/>
      <c r="BK445" s="1503"/>
      <c r="BL445" s="1503"/>
      <c r="BM445" s="1503"/>
      <c r="BN445" s="1503"/>
      <c r="BO445" s="1503"/>
      <c r="BP445" s="1503"/>
      <c r="BQ445" s="1503"/>
      <c r="BR445" s="1503"/>
      <c r="BS445" s="1503"/>
      <c r="BT445" s="1503"/>
    </row>
    <row r="446" s="309" customFormat="1" ht="36" hidden="1" customHeight="1" spans="1:81">
      <c r="A446" s="1647">
        <v>45502</v>
      </c>
      <c r="B446" s="1546" t="s">
        <v>757</v>
      </c>
      <c r="C446" s="1546" t="s">
        <v>132</v>
      </c>
      <c r="D446" s="1648">
        <v>4500141608</v>
      </c>
      <c r="E446" s="1649" t="s">
        <v>2143</v>
      </c>
      <c r="F446" s="1648" t="s">
        <v>2144</v>
      </c>
      <c r="G446" s="1487" t="s">
        <v>239</v>
      </c>
      <c r="H446" s="1488" t="s">
        <v>79</v>
      </c>
      <c r="I446" s="1506">
        <v>1500</v>
      </c>
      <c r="J446" s="1487">
        <v>0</v>
      </c>
      <c r="K446" s="1487">
        <v>25</v>
      </c>
      <c r="L446" s="1489">
        <f t="shared" si="250"/>
        <v>60</v>
      </c>
      <c r="M446" s="1490">
        <v>45544</v>
      </c>
      <c r="N446" s="1542">
        <v>45541</v>
      </c>
      <c r="O446" s="1325"/>
      <c r="P446" s="1325" t="s">
        <v>80</v>
      </c>
      <c r="Q446" s="1325" t="s">
        <v>2145</v>
      </c>
      <c r="R446" s="1325">
        <v>45502</v>
      </c>
      <c r="S446" s="1325" t="s">
        <v>82</v>
      </c>
      <c r="T446" s="1492" t="s">
        <v>82</v>
      </c>
      <c r="U446" s="1493" t="s">
        <v>2146</v>
      </c>
      <c r="V446" s="1494" t="s">
        <v>214</v>
      </c>
      <c r="W446" s="1495">
        <v>0.9381</v>
      </c>
      <c r="X446" s="1496">
        <f t="shared" si="276"/>
        <v>1407.15</v>
      </c>
      <c r="Y446" s="1489" t="s">
        <v>2147</v>
      </c>
      <c r="Z446" s="1532" t="s">
        <v>239</v>
      </c>
      <c r="AA446" s="1487" t="s">
        <v>108</v>
      </c>
      <c r="AB446" s="264" t="s">
        <v>44</v>
      </c>
      <c r="AC446" s="1493">
        <v>1500</v>
      </c>
      <c r="AD446" s="1498">
        <f t="shared" si="280"/>
        <v>0</v>
      </c>
      <c r="AE446" s="1498" t="s">
        <v>82</v>
      </c>
      <c r="AF446" s="1498"/>
      <c r="AG446" s="1498"/>
      <c r="AH446" s="1498">
        <f t="shared" si="273"/>
        <v>1500</v>
      </c>
      <c r="AI446" s="1498"/>
      <c r="AJ446" s="1499">
        <f t="shared" si="278"/>
        <v>1500</v>
      </c>
      <c r="AK446" s="1489"/>
      <c r="AL446" s="1489"/>
      <c r="AM446" s="1489"/>
      <c r="AN446" s="1489"/>
      <c r="AO446" s="1489"/>
      <c r="AP446" s="1501"/>
      <c r="AQ446" s="1501"/>
      <c r="AR446" s="1501"/>
      <c r="AS446" s="1502">
        <f t="shared" si="275"/>
        <v>1500</v>
      </c>
      <c r="AT446" s="1502"/>
      <c r="AU446" s="1502"/>
      <c r="AV446" s="1502"/>
      <c r="AW446" s="1502"/>
      <c r="AX446" s="1502"/>
      <c r="AY446" s="1502"/>
      <c r="AZ446" s="1502"/>
      <c r="BA446" s="1503"/>
      <c r="BB446" s="1503"/>
      <c r="BC446" s="1503"/>
      <c r="BD446" s="1503"/>
      <c r="BE446" s="1503"/>
      <c r="BF446" s="1503">
        <f>I446/25</f>
        <v>60</v>
      </c>
      <c r="BG446" s="1503"/>
      <c r="BH446" s="1503"/>
      <c r="BI446" s="1503"/>
      <c r="BJ446" s="1503"/>
      <c r="BK446" s="1503"/>
      <c r="BL446" s="1503"/>
      <c r="BM446" s="1503"/>
      <c r="BN446" s="1503"/>
      <c r="BO446" s="1503"/>
      <c r="BP446" s="1503"/>
      <c r="BQ446" s="1503"/>
      <c r="BR446" s="1503"/>
      <c r="BS446" s="1503"/>
      <c r="BT446" s="1503"/>
    </row>
    <row r="447" s="309" customFormat="1" ht="36" hidden="1" customHeight="1" spans="1:81">
      <c r="A447" s="1647">
        <v>45488</v>
      </c>
      <c r="B447" s="1546" t="s">
        <v>1684</v>
      </c>
      <c r="C447" s="1716" t="s">
        <v>251</v>
      </c>
      <c r="D447" s="1648">
        <v>4500140167</v>
      </c>
      <c r="E447" s="1649">
        <v>15243382</v>
      </c>
      <c r="F447" s="1648" t="s">
        <v>2148</v>
      </c>
      <c r="G447" s="1487" t="s">
        <v>89</v>
      </c>
      <c r="H447" s="1488" t="s">
        <v>79</v>
      </c>
      <c r="I447" s="1506">
        <v>1512</v>
      </c>
      <c r="J447" s="1487">
        <v>0</v>
      </c>
      <c r="K447" s="1487">
        <v>24</v>
      </c>
      <c r="L447" s="1489">
        <f t="shared" si="250"/>
        <v>63</v>
      </c>
      <c r="M447" s="1542">
        <v>45546</v>
      </c>
      <c r="N447" s="1542">
        <v>45542</v>
      </c>
      <c r="O447" s="1325"/>
      <c r="P447" s="1325" t="s">
        <v>80</v>
      </c>
      <c r="Q447" s="1325"/>
      <c r="R447" s="1325" t="s">
        <v>2149</v>
      </c>
      <c r="S447" s="1325" t="s">
        <v>136</v>
      </c>
      <c r="T447" s="1492" t="s">
        <v>2150</v>
      </c>
      <c r="U447" s="1493" t="s">
        <v>2151</v>
      </c>
      <c r="V447" s="1494" t="s">
        <v>330</v>
      </c>
      <c r="W447" s="1495">
        <v>0.8778</v>
      </c>
      <c r="X447" s="1496">
        <f t="shared" si="276"/>
        <v>1327.2336</v>
      </c>
      <c r="Y447" s="1489" t="s">
        <v>2152</v>
      </c>
      <c r="Z447" s="1532" t="s">
        <v>89</v>
      </c>
      <c r="AA447" s="1487" t="s">
        <v>108</v>
      </c>
      <c r="AB447" s="1497" t="s">
        <v>44</v>
      </c>
      <c r="AC447" s="1493">
        <v>1512</v>
      </c>
      <c r="AD447" s="1498">
        <f t="shared" si="280"/>
        <v>0</v>
      </c>
      <c r="AE447" s="1498" t="s">
        <v>157</v>
      </c>
      <c r="AF447" s="1498"/>
      <c r="AG447" s="1498"/>
      <c r="AH447" s="1498">
        <f t="shared" si="273"/>
        <v>1512</v>
      </c>
      <c r="AI447" s="1498"/>
      <c r="AJ447" s="1499">
        <f t="shared" si="278"/>
        <v>1512</v>
      </c>
      <c r="AK447" s="1489"/>
      <c r="AL447" s="1489"/>
      <c r="AM447" s="1489"/>
      <c r="AN447" s="1489"/>
      <c r="AO447" s="1489"/>
      <c r="AP447" s="1500"/>
      <c r="AQ447" s="1500"/>
      <c r="AR447" s="1500"/>
      <c r="AS447" s="1502">
        <f t="shared" si="275"/>
        <v>1512</v>
      </c>
      <c r="AT447" s="1502"/>
      <c r="AU447" s="1502"/>
      <c r="AV447" s="1502"/>
      <c r="AW447" s="1502"/>
      <c r="AX447" s="1502"/>
      <c r="AY447" s="1502"/>
      <c r="AZ447" s="1502"/>
      <c r="BA447" s="1503"/>
      <c r="BB447" s="1503"/>
      <c r="BC447" s="1503"/>
      <c r="BD447" s="1503"/>
      <c r="BE447" s="1503"/>
      <c r="BF447" s="1503"/>
      <c r="BG447" s="1503"/>
      <c r="BH447" s="1503"/>
      <c r="BI447" s="1503"/>
      <c r="BJ447" s="1503"/>
      <c r="BK447" s="1503"/>
      <c r="BL447" s="1503"/>
      <c r="BM447" s="1503"/>
      <c r="BN447" s="1503"/>
      <c r="BO447" s="1503"/>
      <c r="BP447" s="1503"/>
      <c r="BQ447" s="1503"/>
      <c r="BR447" s="1503"/>
      <c r="BS447" s="1503"/>
      <c r="BT447" s="1503"/>
      <c r="BU447" s="1596"/>
      <c r="BV447" s="1596"/>
      <c r="BW447" s="1596"/>
      <c r="BX447" s="1596"/>
      <c r="BY447" s="1596"/>
      <c r="BZ447" s="1596"/>
      <c r="CA447" s="1596"/>
      <c r="CB447" s="1596"/>
      <c r="CC447" s="1596"/>
    </row>
    <row r="448" s="309" customFormat="1" ht="36" hidden="1" customHeight="1" spans="1:81">
      <c r="A448" s="1556">
        <v>45502</v>
      </c>
      <c r="B448" s="1557" t="s">
        <v>2153</v>
      </c>
      <c r="C448" s="1546" t="s">
        <v>251</v>
      </c>
      <c r="D448" s="1484">
        <v>4500141583</v>
      </c>
      <c r="E448" s="1546" t="s">
        <v>2154</v>
      </c>
      <c r="F448" s="1484" t="s">
        <v>2155</v>
      </c>
      <c r="G448" s="1487" t="s">
        <v>2156</v>
      </c>
      <c r="H448" s="1488" t="s">
        <v>2157</v>
      </c>
      <c r="I448" s="1506">
        <v>14000</v>
      </c>
      <c r="J448" s="1634">
        <v>500</v>
      </c>
      <c r="K448" s="1634">
        <v>1000</v>
      </c>
      <c r="L448" s="1694">
        <f t="shared" ref="L448:L510" si="281">I448/K448</f>
        <v>14</v>
      </c>
      <c r="M448" s="1490">
        <v>45539</v>
      </c>
      <c r="N448" s="1490">
        <v>45539</v>
      </c>
      <c r="O448" s="1325" t="s">
        <v>2158</v>
      </c>
      <c r="P448" s="1325" t="s">
        <v>80</v>
      </c>
      <c r="Q448" s="1325" t="s">
        <v>2159</v>
      </c>
      <c r="R448" s="1325">
        <v>45502</v>
      </c>
      <c r="S448" s="1325" t="s">
        <v>82</v>
      </c>
      <c r="T448" s="1492" t="s">
        <v>82</v>
      </c>
      <c r="U448" s="1493" t="s">
        <v>2160</v>
      </c>
      <c r="V448" s="1494" t="s">
        <v>720</v>
      </c>
      <c r="W448" s="1495">
        <v>0.378</v>
      </c>
      <c r="X448" s="1496">
        <f t="shared" si="276"/>
        <v>5292</v>
      </c>
      <c r="Y448" s="1489" t="s">
        <v>2161</v>
      </c>
      <c r="Z448" s="1532" t="s">
        <v>2156</v>
      </c>
      <c r="AA448" s="1487" t="s">
        <v>108</v>
      </c>
      <c r="AB448" s="1497" t="s">
        <v>44</v>
      </c>
      <c r="AC448" s="1493">
        <v>14000</v>
      </c>
      <c r="AD448" s="1498">
        <f t="shared" si="280"/>
        <v>0</v>
      </c>
      <c r="AE448" s="1498" t="s">
        <v>82</v>
      </c>
      <c r="AF448" s="1498"/>
      <c r="AG448" s="1498"/>
      <c r="AH448" s="1498"/>
      <c r="AI448" s="1498"/>
      <c r="AJ448" s="1499"/>
      <c r="AK448" s="1489"/>
      <c r="AL448" s="1489"/>
      <c r="AM448" s="1502"/>
      <c r="AN448" s="1501"/>
      <c r="AO448" s="1500"/>
      <c r="AP448" s="1500"/>
      <c r="AQ448" s="1500"/>
      <c r="AR448" s="1500"/>
      <c r="AS448" s="1502"/>
      <c r="AT448" s="1502"/>
      <c r="AU448" s="1502"/>
      <c r="AV448" s="1502"/>
      <c r="AW448" s="1502"/>
      <c r="AX448" s="1502"/>
      <c r="AY448" s="1502"/>
      <c r="AZ448" s="1502"/>
      <c r="BA448" s="1503"/>
      <c r="BB448" s="1503"/>
      <c r="BC448" s="1503"/>
      <c r="BD448" s="1503"/>
      <c r="BE448" s="1503"/>
      <c r="BF448" s="1503"/>
      <c r="BG448" s="1503"/>
      <c r="BH448" s="1503"/>
      <c r="BI448" s="1503"/>
      <c r="BJ448" s="1503"/>
      <c r="BK448" s="1503"/>
      <c r="BL448" s="1503"/>
      <c r="BM448" s="1503"/>
      <c r="BN448" s="1503"/>
      <c r="BO448" s="1503"/>
      <c r="BP448" s="1503"/>
      <c r="BQ448" s="1503"/>
      <c r="BR448" s="1503"/>
      <c r="BS448" s="1503"/>
      <c r="BT448" s="1503"/>
      <c r="BU448" s="1596"/>
      <c r="BV448" s="1596"/>
      <c r="BW448" s="1596"/>
      <c r="BX448" s="1596"/>
      <c r="BY448" s="1596"/>
      <c r="BZ448" s="1596"/>
      <c r="CA448" s="1596"/>
      <c r="CB448" s="1596"/>
      <c r="CC448" s="1596"/>
    </row>
    <row r="449" s="309" customFormat="1" ht="36" hidden="1" customHeight="1" spans="1:81">
      <c r="A449" s="1556">
        <v>45502</v>
      </c>
      <c r="B449" s="1557" t="s">
        <v>2153</v>
      </c>
      <c r="C449" s="1546" t="s">
        <v>251</v>
      </c>
      <c r="D449" s="1484">
        <v>4500141583</v>
      </c>
      <c r="E449" s="1546" t="s">
        <v>2162</v>
      </c>
      <c r="F449" s="1484" t="s">
        <v>2163</v>
      </c>
      <c r="G449" s="1487" t="s">
        <v>2156</v>
      </c>
      <c r="H449" s="1488" t="s">
        <v>2157</v>
      </c>
      <c r="I449" s="1506">
        <v>1000</v>
      </c>
      <c r="J449" s="1487">
        <v>0</v>
      </c>
      <c r="K449" s="1487">
        <v>500</v>
      </c>
      <c r="L449" s="1489">
        <f t="shared" si="281"/>
        <v>2</v>
      </c>
      <c r="M449" s="1490">
        <v>45539</v>
      </c>
      <c r="N449" s="1490">
        <v>45539</v>
      </c>
      <c r="O449" s="1325" t="s">
        <v>2164</v>
      </c>
      <c r="P449" s="1325" t="s">
        <v>80</v>
      </c>
      <c r="Q449" s="1325" t="s">
        <v>2165</v>
      </c>
      <c r="R449" s="1325">
        <v>45502</v>
      </c>
      <c r="S449" s="1325" t="s">
        <v>82</v>
      </c>
      <c r="T449" s="1492" t="s">
        <v>82</v>
      </c>
      <c r="U449" s="1493" t="s">
        <v>2160</v>
      </c>
      <c r="V449" s="1494" t="s">
        <v>720</v>
      </c>
      <c r="W449" s="1495">
        <v>0.378</v>
      </c>
      <c r="X449" s="1496">
        <f t="shared" si="276"/>
        <v>378</v>
      </c>
      <c r="Y449" s="1489" t="s">
        <v>2161</v>
      </c>
      <c r="Z449" s="1532" t="s">
        <v>2156</v>
      </c>
      <c r="AA449" s="1487" t="s">
        <v>108</v>
      </c>
      <c r="AB449" s="1497" t="s">
        <v>44</v>
      </c>
      <c r="AC449" s="1493">
        <v>1000</v>
      </c>
      <c r="AD449" s="1498">
        <f t="shared" si="280"/>
        <v>0</v>
      </c>
      <c r="AE449" s="1498" t="s">
        <v>82</v>
      </c>
      <c r="AF449" s="1498"/>
      <c r="AG449" s="1498"/>
      <c r="AH449" s="1498"/>
      <c r="AI449" s="1498"/>
      <c r="AJ449" s="1499"/>
      <c r="AK449" s="1489"/>
      <c r="AL449" s="1489"/>
      <c r="AM449" s="1502"/>
      <c r="AN449" s="1501"/>
      <c r="AO449" s="1500"/>
      <c r="AP449" s="1500"/>
      <c r="AQ449" s="1500"/>
      <c r="AR449" s="1500"/>
      <c r="AS449" s="1502"/>
      <c r="AT449" s="1502"/>
      <c r="AU449" s="1502"/>
      <c r="AV449" s="1502"/>
      <c r="AW449" s="1502"/>
      <c r="AX449" s="1502"/>
      <c r="AY449" s="1502"/>
      <c r="AZ449" s="1502"/>
      <c r="BA449" s="1503"/>
      <c r="BB449" s="1503"/>
      <c r="BC449" s="1503"/>
      <c r="BD449" s="1503"/>
      <c r="BE449" s="1503"/>
      <c r="BF449" s="1503"/>
      <c r="BG449" s="1503"/>
      <c r="BH449" s="1503"/>
      <c r="BI449" s="1503"/>
      <c r="BJ449" s="1503"/>
      <c r="BK449" s="1503"/>
      <c r="BL449" s="1503"/>
      <c r="BM449" s="1503"/>
      <c r="BN449" s="1503"/>
      <c r="BO449" s="1503"/>
      <c r="BP449" s="1503"/>
      <c r="BQ449" s="1503"/>
      <c r="BR449" s="1503"/>
      <c r="BS449" s="1503"/>
      <c r="BT449" s="1503"/>
      <c r="BU449" s="1596"/>
      <c r="BV449" s="1596"/>
      <c r="BW449" s="1596"/>
      <c r="BX449" s="1596"/>
      <c r="BY449" s="1596"/>
      <c r="BZ449" s="1596"/>
      <c r="CA449" s="1596"/>
      <c r="CB449" s="1596"/>
      <c r="CC449" s="1596"/>
    </row>
    <row r="450" s="309" customFormat="1" ht="36" hidden="1" customHeight="1" spans="1:81">
      <c r="A450" s="1556">
        <v>45502</v>
      </c>
      <c r="B450" s="1557" t="s">
        <v>2153</v>
      </c>
      <c r="C450" s="1546" t="s">
        <v>251</v>
      </c>
      <c r="D450" s="1484">
        <v>4500141583</v>
      </c>
      <c r="E450" s="1546" t="s">
        <v>2166</v>
      </c>
      <c r="F450" s="1484" t="s">
        <v>2167</v>
      </c>
      <c r="G450" s="1487" t="s">
        <v>2156</v>
      </c>
      <c r="H450" s="1488" t="s">
        <v>2157</v>
      </c>
      <c r="I450" s="1506">
        <v>1500</v>
      </c>
      <c r="J450" s="1487">
        <v>0</v>
      </c>
      <c r="K450" s="1487">
        <v>500</v>
      </c>
      <c r="L450" s="1489">
        <f t="shared" si="281"/>
        <v>3</v>
      </c>
      <c r="M450" s="1490">
        <v>45539</v>
      </c>
      <c r="N450" s="1490">
        <v>45539</v>
      </c>
      <c r="O450" s="1325" t="s">
        <v>2168</v>
      </c>
      <c r="P450" s="1325" t="s">
        <v>80</v>
      </c>
      <c r="Q450" s="1325" t="s">
        <v>2165</v>
      </c>
      <c r="R450" s="1325">
        <v>45502</v>
      </c>
      <c r="S450" s="1325" t="s">
        <v>82</v>
      </c>
      <c r="T450" s="1492" t="s">
        <v>82</v>
      </c>
      <c r="U450" s="1493" t="s">
        <v>2160</v>
      </c>
      <c r="V450" s="1494" t="s">
        <v>720</v>
      </c>
      <c r="W450" s="1495">
        <v>0.378</v>
      </c>
      <c r="X450" s="1496">
        <f t="shared" si="276"/>
        <v>567</v>
      </c>
      <c r="Y450" s="1489" t="s">
        <v>2161</v>
      </c>
      <c r="Z450" s="1532" t="s">
        <v>2156</v>
      </c>
      <c r="AA450" s="1487" t="s">
        <v>108</v>
      </c>
      <c r="AB450" s="1497" t="s">
        <v>44</v>
      </c>
      <c r="AC450" s="1493">
        <v>1500</v>
      </c>
      <c r="AD450" s="1498">
        <f t="shared" si="280"/>
        <v>0</v>
      </c>
      <c r="AE450" s="1498" t="s">
        <v>82</v>
      </c>
      <c r="AF450" s="1498"/>
      <c r="AG450" s="1498"/>
      <c r="AH450" s="1498"/>
      <c r="AI450" s="1498"/>
      <c r="AJ450" s="1499"/>
      <c r="AK450" s="1489"/>
      <c r="AL450" s="1489"/>
      <c r="AM450" s="1502"/>
      <c r="AN450" s="1501"/>
      <c r="AO450" s="1500"/>
      <c r="AP450" s="1500"/>
      <c r="AQ450" s="1500"/>
      <c r="AR450" s="1500"/>
      <c r="AS450" s="1502"/>
      <c r="AT450" s="1502"/>
      <c r="AU450" s="1502"/>
      <c r="AV450" s="1502"/>
      <c r="AW450" s="1502"/>
      <c r="AX450" s="1502"/>
      <c r="AY450" s="1502"/>
      <c r="AZ450" s="1502"/>
      <c r="BA450" s="1503"/>
      <c r="BB450" s="1503"/>
      <c r="BC450" s="1503"/>
      <c r="BD450" s="1503"/>
      <c r="BE450" s="1503"/>
      <c r="BF450" s="1503"/>
      <c r="BG450" s="1503"/>
      <c r="BH450" s="1503"/>
      <c r="BI450" s="1503"/>
      <c r="BJ450" s="1503"/>
      <c r="BK450" s="1503"/>
      <c r="BL450" s="1503"/>
      <c r="BM450" s="1503"/>
      <c r="BN450" s="1503"/>
      <c r="BO450" s="1503"/>
      <c r="BP450" s="1503"/>
      <c r="BQ450" s="1503"/>
      <c r="BR450" s="1503"/>
      <c r="BS450" s="1503"/>
      <c r="BT450" s="1503"/>
      <c r="BU450" s="1596"/>
      <c r="BV450" s="1596"/>
      <c r="BW450" s="1596"/>
      <c r="BX450" s="1596"/>
      <c r="BY450" s="1596"/>
      <c r="BZ450" s="1596"/>
      <c r="CA450" s="1596"/>
      <c r="CB450" s="1596"/>
      <c r="CC450" s="1596"/>
    </row>
    <row r="451" s="309" customFormat="1" ht="36" hidden="1" customHeight="1" spans="1:81">
      <c r="A451" s="1556">
        <v>45502</v>
      </c>
      <c r="B451" s="1557" t="s">
        <v>2153</v>
      </c>
      <c r="C451" s="1546" t="s">
        <v>251</v>
      </c>
      <c r="D451" s="1484">
        <v>4500141583</v>
      </c>
      <c r="E451" s="1546" t="s">
        <v>2169</v>
      </c>
      <c r="F451" s="1484" t="s">
        <v>2170</v>
      </c>
      <c r="G451" s="1487" t="s">
        <v>2156</v>
      </c>
      <c r="H451" s="1488" t="s">
        <v>2157</v>
      </c>
      <c r="I451" s="1506">
        <v>1500</v>
      </c>
      <c r="J451" s="1487">
        <v>0</v>
      </c>
      <c r="K451" s="1487">
        <v>500</v>
      </c>
      <c r="L451" s="1489">
        <f t="shared" si="281"/>
        <v>3</v>
      </c>
      <c r="M451" s="1490">
        <v>45539</v>
      </c>
      <c r="N451" s="1490">
        <v>45539</v>
      </c>
      <c r="O451" s="1325" t="s">
        <v>2171</v>
      </c>
      <c r="P451" s="1325" t="s">
        <v>80</v>
      </c>
      <c r="Q451" s="1325" t="s">
        <v>2165</v>
      </c>
      <c r="R451" s="1325">
        <v>45502</v>
      </c>
      <c r="S451" s="1325" t="s">
        <v>82</v>
      </c>
      <c r="T451" s="1492" t="s">
        <v>82</v>
      </c>
      <c r="U451" s="1493" t="s">
        <v>2160</v>
      </c>
      <c r="V451" s="1494" t="s">
        <v>720</v>
      </c>
      <c r="W451" s="1495">
        <v>0.378</v>
      </c>
      <c r="X451" s="1496">
        <f t="shared" si="276"/>
        <v>567</v>
      </c>
      <c r="Y451" s="1489" t="s">
        <v>2161</v>
      </c>
      <c r="Z451" s="1532" t="s">
        <v>2156</v>
      </c>
      <c r="AA451" s="1487" t="s">
        <v>108</v>
      </c>
      <c r="AB451" s="1497" t="s">
        <v>44</v>
      </c>
      <c r="AC451" s="1493">
        <v>1500</v>
      </c>
      <c r="AD451" s="1498">
        <f t="shared" si="280"/>
        <v>0</v>
      </c>
      <c r="AE451" s="1498" t="s">
        <v>82</v>
      </c>
      <c r="AF451" s="1498"/>
      <c r="AG451" s="1498"/>
      <c r="AH451" s="1498"/>
      <c r="AI451" s="1498"/>
      <c r="AJ451" s="1499"/>
      <c r="AK451" s="1489"/>
      <c r="AL451" s="1489"/>
      <c r="AM451" s="1502"/>
      <c r="AN451" s="1501"/>
      <c r="AO451" s="1500"/>
      <c r="AP451" s="1500"/>
      <c r="AQ451" s="1500"/>
      <c r="AR451" s="1500"/>
      <c r="AS451" s="1502"/>
      <c r="AT451" s="1502"/>
      <c r="AU451" s="1502"/>
      <c r="AV451" s="1502"/>
      <c r="AW451" s="1502"/>
      <c r="AX451" s="1502"/>
      <c r="AY451" s="1502"/>
      <c r="AZ451" s="1502"/>
      <c r="BA451" s="1503"/>
      <c r="BB451" s="1503"/>
      <c r="BC451" s="1503"/>
      <c r="BD451" s="1503"/>
      <c r="BE451" s="1503"/>
      <c r="BF451" s="1503"/>
      <c r="BG451" s="1503"/>
      <c r="BH451" s="1503"/>
      <c r="BI451" s="1503"/>
      <c r="BJ451" s="1503"/>
      <c r="BK451" s="1503"/>
      <c r="BL451" s="1503"/>
      <c r="BM451" s="1503"/>
      <c r="BN451" s="1503"/>
      <c r="BO451" s="1503"/>
      <c r="BP451" s="1503"/>
      <c r="BQ451" s="1503"/>
      <c r="BR451" s="1503"/>
      <c r="BS451" s="1503"/>
      <c r="BT451" s="1503"/>
      <c r="BU451" s="1596"/>
      <c r="BV451" s="1596"/>
      <c r="BW451" s="1596"/>
      <c r="BX451" s="1596"/>
      <c r="BY451" s="1596"/>
      <c r="BZ451" s="1596"/>
      <c r="CA451" s="1596"/>
      <c r="CB451" s="1596"/>
      <c r="CC451" s="1596"/>
    </row>
    <row r="452" s="309" customFormat="1" ht="36" hidden="1" customHeight="1" spans="1:81">
      <c r="A452" s="1556">
        <v>45502</v>
      </c>
      <c r="B452" s="1557" t="s">
        <v>2153</v>
      </c>
      <c r="C452" s="1546" t="s">
        <v>251</v>
      </c>
      <c r="D452" s="1484">
        <v>4500141583</v>
      </c>
      <c r="E452" s="1546" t="s">
        <v>2172</v>
      </c>
      <c r="F452" s="1484" t="s">
        <v>2173</v>
      </c>
      <c r="G452" s="1487" t="s">
        <v>2156</v>
      </c>
      <c r="H452" s="1488" t="s">
        <v>2157</v>
      </c>
      <c r="I452" s="1506">
        <v>500</v>
      </c>
      <c r="J452" s="1487">
        <v>0</v>
      </c>
      <c r="K452" s="1487">
        <v>500</v>
      </c>
      <c r="L452" s="1489">
        <f t="shared" si="281"/>
        <v>1</v>
      </c>
      <c r="M452" s="1490">
        <v>45539</v>
      </c>
      <c r="N452" s="1490">
        <v>45539</v>
      </c>
      <c r="O452" s="1325" t="s">
        <v>2174</v>
      </c>
      <c r="P452" s="1325" t="s">
        <v>80</v>
      </c>
      <c r="Q452" s="1325" t="s">
        <v>2165</v>
      </c>
      <c r="R452" s="1325">
        <v>45502</v>
      </c>
      <c r="S452" s="1325" t="s">
        <v>82</v>
      </c>
      <c r="T452" s="1492" t="s">
        <v>82</v>
      </c>
      <c r="U452" s="1493" t="s">
        <v>2160</v>
      </c>
      <c r="V452" s="1494" t="s">
        <v>720</v>
      </c>
      <c r="W452" s="1495">
        <v>0.378</v>
      </c>
      <c r="X452" s="1496">
        <f t="shared" si="276"/>
        <v>189</v>
      </c>
      <c r="Y452" s="1489" t="s">
        <v>2161</v>
      </c>
      <c r="Z452" s="1532" t="s">
        <v>2156</v>
      </c>
      <c r="AA452" s="1487" t="s">
        <v>108</v>
      </c>
      <c r="AB452" s="1497" t="s">
        <v>44</v>
      </c>
      <c r="AC452" s="1493">
        <v>500</v>
      </c>
      <c r="AD452" s="1498">
        <f t="shared" si="280"/>
        <v>0</v>
      </c>
      <c r="AE452" s="1498" t="s">
        <v>82</v>
      </c>
      <c r="AF452" s="1498"/>
      <c r="AG452" s="1498"/>
      <c r="AH452" s="1498"/>
      <c r="AI452" s="1498"/>
      <c r="AJ452" s="1499"/>
      <c r="AK452" s="1489"/>
      <c r="AL452" s="1489"/>
      <c r="AM452" s="1502"/>
      <c r="AN452" s="1501"/>
      <c r="AO452" s="1500"/>
      <c r="AP452" s="1500"/>
      <c r="AQ452" s="1500"/>
      <c r="AR452" s="1500"/>
      <c r="AS452" s="1502"/>
      <c r="AT452" s="1502"/>
      <c r="AU452" s="1502"/>
      <c r="AV452" s="1502"/>
      <c r="AW452" s="1502"/>
      <c r="AX452" s="1502"/>
      <c r="AY452" s="1502"/>
      <c r="AZ452" s="1502"/>
      <c r="BA452" s="1503"/>
      <c r="BB452" s="1503"/>
      <c r="BC452" s="1503"/>
      <c r="BD452" s="1503"/>
      <c r="BE452" s="1503"/>
      <c r="BF452" s="1503"/>
      <c r="BG452" s="1503"/>
      <c r="BH452" s="1503"/>
      <c r="BI452" s="1503"/>
      <c r="BJ452" s="1503"/>
      <c r="BK452" s="1503"/>
      <c r="BL452" s="1503"/>
      <c r="BM452" s="1503"/>
      <c r="BN452" s="1503"/>
      <c r="BO452" s="1503"/>
      <c r="BP452" s="1503"/>
      <c r="BQ452" s="1503"/>
      <c r="BR452" s="1503"/>
      <c r="BS452" s="1503"/>
      <c r="BT452" s="1503"/>
      <c r="BU452" s="1596"/>
      <c r="BV452" s="1596"/>
      <c r="BW452" s="1596"/>
      <c r="BX452" s="1596"/>
      <c r="BY452" s="1596"/>
      <c r="BZ452" s="1596"/>
      <c r="CA452" s="1596"/>
      <c r="CB452" s="1596"/>
      <c r="CC452" s="1596"/>
    </row>
    <row r="453" s="309" customFormat="1" ht="36" hidden="1" customHeight="1" spans="1:81">
      <c r="A453" s="1556">
        <v>45502</v>
      </c>
      <c r="B453" s="1557" t="s">
        <v>2153</v>
      </c>
      <c r="C453" s="1546" t="s">
        <v>251</v>
      </c>
      <c r="D453" s="1484">
        <v>4500141583</v>
      </c>
      <c r="E453" s="1546" t="s">
        <v>2175</v>
      </c>
      <c r="F453" s="1484" t="s">
        <v>2176</v>
      </c>
      <c r="G453" s="1487" t="s">
        <v>2156</v>
      </c>
      <c r="H453" s="1488" t="s">
        <v>2157</v>
      </c>
      <c r="I453" s="1506">
        <v>10500</v>
      </c>
      <c r="J453" s="1487">
        <v>0</v>
      </c>
      <c r="K453" s="1487">
        <v>500</v>
      </c>
      <c r="L453" s="1489">
        <f t="shared" si="281"/>
        <v>21</v>
      </c>
      <c r="M453" s="1490">
        <v>45539</v>
      </c>
      <c r="N453" s="1490">
        <v>45539</v>
      </c>
      <c r="O453" s="1325" t="s">
        <v>2177</v>
      </c>
      <c r="P453" s="1325" t="s">
        <v>80</v>
      </c>
      <c r="Q453" s="1325" t="s">
        <v>2165</v>
      </c>
      <c r="R453" s="1325">
        <v>45502</v>
      </c>
      <c r="S453" s="1325" t="s">
        <v>82</v>
      </c>
      <c r="T453" s="1492" t="s">
        <v>82</v>
      </c>
      <c r="U453" s="1493" t="s">
        <v>2160</v>
      </c>
      <c r="V453" s="1494" t="s">
        <v>720</v>
      </c>
      <c r="W453" s="1495">
        <v>0.378</v>
      </c>
      <c r="X453" s="1496">
        <f t="shared" si="276"/>
        <v>3969</v>
      </c>
      <c r="Y453" s="1489" t="s">
        <v>2161</v>
      </c>
      <c r="Z453" s="1532" t="s">
        <v>2156</v>
      </c>
      <c r="AA453" s="1487" t="s">
        <v>108</v>
      </c>
      <c r="AB453" s="1497" t="s">
        <v>44</v>
      </c>
      <c r="AC453" s="1493">
        <v>10500</v>
      </c>
      <c r="AD453" s="1498">
        <f t="shared" si="280"/>
        <v>0</v>
      </c>
      <c r="AE453" s="1498" t="s">
        <v>82</v>
      </c>
      <c r="AF453" s="1498"/>
      <c r="AG453" s="1498"/>
      <c r="AH453" s="1498"/>
      <c r="AI453" s="1498"/>
      <c r="AJ453" s="1499"/>
      <c r="AK453" s="1489"/>
      <c r="AL453" s="1489"/>
      <c r="AM453" s="1502"/>
      <c r="AN453" s="1501"/>
      <c r="AO453" s="1500"/>
      <c r="AP453" s="1500"/>
      <c r="AQ453" s="1500"/>
      <c r="AR453" s="1500"/>
      <c r="AS453" s="1502"/>
      <c r="AT453" s="1502"/>
      <c r="AU453" s="1502"/>
      <c r="AV453" s="1502"/>
      <c r="AW453" s="1502"/>
      <c r="AX453" s="1502"/>
      <c r="AY453" s="1502"/>
      <c r="AZ453" s="1502"/>
      <c r="BA453" s="1503"/>
      <c r="BB453" s="1503"/>
      <c r="BC453" s="1503"/>
      <c r="BD453" s="1503"/>
      <c r="BE453" s="1503"/>
      <c r="BF453" s="1503"/>
      <c r="BG453" s="1503"/>
      <c r="BH453" s="1503"/>
      <c r="BI453" s="1503"/>
      <c r="BJ453" s="1503"/>
      <c r="BK453" s="1503"/>
      <c r="BL453" s="1503"/>
      <c r="BM453" s="1503"/>
      <c r="BN453" s="1503"/>
      <c r="BO453" s="1503"/>
      <c r="BP453" s="1503"/>
      <c r="BQ453" s="1503"/>
      <c r="BR453" s="1503"/>
      <c r="BS453" s="1503"/>
      <c r="BT453" s="1503"/>
      <c r="BU453" s="1596"/>
      <c r="BV453" s="1596"/>
      <c r="BW453" s="1596"/>
      <c r="BX453" s="1596"/>
      <c r="BY453" s="1596"/>
      <c r="BZ453" s="1596"/>
      <c r="CA453" s="1596"/>
      <c r="CB453" s="1596"/>
      <c r="CC453" s="1596"/>
    </row>
    <row r="454" s="309" customFormat="1" ht="36" hidden="1" customHeight="1" spans="1:81">
      <c r="A454" s="1556">
        <v>45492</v>
      </c>
      <c r="B454" s="1557" t="s">
        <v>436</v>
      </c>
      <c r="C454" s="1668" t="s">
        <v>251</v>
      </c>
      <c r="D454" s="1484">
        <v>4500140780</v>
      </c>
      <c r="E454" s="1546">
        <v>5200005098</v>
      </c>
      <c r="F454" s="1484" t="s">
        <v>2178</v>
      </c>
      <c r="G454" s="1487" t="s">
        <v>444</v>
      </c>
      <c r="H454" s="1488" t="s">
        <v>79</v>
      </c>
      <c r="I454" s="1506">
        <v>4992</v>
      </c>
      <c r="J454" s="1487">
        <v>0</v>
      </c>
      <c r="K454" s="1487">
        <v>12</v>
      </c>
      <c r="L454" s="1489">
        <f t="shared" si="281"/>
        <v>416</v>
      </c>
      <c r="M454" s="1490">
        <v>45539</v>
      </c>
      <c r="N454" s="1542">
        <v>45542</v>
      </c>
      <c r="O454" s="1325"/>
      <c r="P454" s="1745" t="s">
        <v>80</v>
      </c>
      <c r="Q454" s="1325" t="s">
        <v>2179</v>
      </c>
      <c r="R454" s="1325">
        <v>45492</v>
      </c>
      <c r="S454" s="1325" t="s">
        <v>82</v>
      </c>
      <c r="T454" s="1492" t="s">
        <v>1810</v>
      </c>
      <c r="U454" s="1493" t="s">
        <v>2180</v>
      </c>
      <c r="V454" s="1494" t="s">
        <v>2181</v>
      </c>
      <c r="W454" s="1495">
        <v>2.4006</v>
      </c>
      <c r="X454" s="1496">
        <f t="shared" si="276"/>
        <v>11983.7952</v>
      </c>
      <c r="Y454" s="1489" t="s">
        <v>2182</v>
      </c>
      <c r="Z454" s="1532" t="s">
        <v>2035</v>
      </c>
      <c r="AA454" s="1487" t="s">
        <v>108</v>
      </c>
      <c r="AB454" s="264" t="s">
        <v>44</v>
      </c>
      <c r="AC454" s="1493">
        <f>1944+3036+12</f>
        <v>4992</v>
      </c>
      <c r="AD454" s="1498">
        <f t="shared" si="280"/>
        <v>0</v>
      </c>
      <c r="AE454" s="1498" t="s">
        <v>157</v>
      </c>
      <c r="AF454" s="1498"/>
      <c r="AG454" s="1498"/>
      <c r="AH454" s="1498">
        <f>I454*2</f>
        <v>9984</v>
      </c>
      <c r="AI454" s="1498"/>
      <c r="AJ454" s="1499"/>
      <c r="AK454" s="1489"/>
      <c r="AL454" s="1489"/>
      <c r="AM454" s="1502">
        <f>I454*2</f>
        <v>9984</v>
      </c>
      <c r="AN454" s="1501"/>
      <c r="AO454" s="1500"/>
      <c r="AP454" s="1500"/>
      <c r="AQ454" s="1500"/>
      <c r="AR454" s="1500"/>
      <c r="AS454" s="1502">
        <f>I454*2</f>
        <v>9984</v>
      </c>
      <c r="AT454" s="1502"/>
      <c r="AU454" s="1502"/>
      <c r="AV454" s="1502"/>
      <c r="AW454" s="1502"/>
      <c r="AX454" s="1502"/>
      <c r="AY454" s="1502"/>
      <c r="AZ454" s="1502"/>
      <c r="BA454" s="1503"/>
      <c r="BB454" s="1503"/>
      <c r="BC454" s="1503"/>
      <c r="BD454" s="1503"/>
      <c r="BE454" s="1503"/>
      <c r="BF454" s="1503"/>
      <c r="BG454" s="1503"/>
      <c r="BH454" s="1503"/>
      <c r="BI454" s="1503"/>
      <c r="BJ454" s="1503"/>
      <c r="BK454" s="1503"/>
      <c r="BL454" s="1503"/>
      <c r="BM454" s="1503"/>
      <c r="BN454" s="1503"/>
      <c r="BO454" s="1503"/>
      <c r="BP454" s="1503"/>
      <c r="BQ454" s="1503"/>
      <c r="BR454" s="1503">
        <f>I454</f>
        <v>4992</v>
      </c>
      <c r="BS454" s="1503">
        <f>I454</f>
        <v>4992</v>
      </c>
      <c r="BT454" s="1503">
        <f>I454</f>
        <v>4992</v>
      </c>
      <c r="BU454" s="1596"/>
      <c r="BV454" s="1746" t="s">
        <v>2183</v>
      </c>
      <c r="BW454" s="1746">
        <v>5000</v>
      </c>
      <c r="BX454" s="1746">
        <f>BX305-I454</f>
        <v>-1000</v>
      </c>
      <c r="BY454" s="1743" t="s">
        <v>2028</v>
      </c>
      <c r="BZ454" s="1743">
        <v>5000</v>
      </c>
      <c r="CA454" s="1743">
        <f>BX533+BX454</f>
        <v>2716</v>
      </c>
      <c r="CB454" s="1596"/>
      <c r="CC454" s="1596"/>
    </row>
    <row r="455" s="309" customFormat="1" ht="36" hidden="1" customHeight="1" spans="1:81">
      <c r="A455" s="1647">
        <v>45497</v>
      </c>
      <c r="B455" s="1546" t="s">
        <v>264</v>
      </c>
      <c r="C455" s="1546" t="s">
        <v>149</v>
      </c>
      <c r="D455" s="1648">
        <v>4500141110</v>
      </c>
      <c r="E455" s="1546" t="s">
        <v>2184</v>
      </c>
      <c r="F455" s="1648" t="s">
        <v>2185</v>
      </c>
      <c r="G455" s="1487" t="s">
        <v>309</v>
      </c>
      <c r="H455" s="1488" t="s">
        <v>310</v>
      </c>
      <c r="I455" s="1506">
        <v>1008</v>
      </c>
      <c r="J455" s="1487">
        <v>0</v>
      </c>
      <c r="K455" s="1487">
        <v>12</v>
      </c>
      <c r="L455" s="1489">
        <f t="shared" si="281"/>
        <v>84</v>
      </c>
      <c r="M455" s="1490">
        <v>45540</v>
      </c>
      <c r="N455" s="1542">
        <v>45542</v>
      </c>
      <c r="O455" s="1325"/>
      <c r="P455" s="1745" t="s">
        <v>80</v>
      </c>
      <c r="Q455" s="1325" t="s">
        <v>2186</v>
      </c>
      <c r="R455" s="1536" t="s">
        <v>783</v>
      </c>
      <c r="S455" s="1536" t="s">
        <v>136</v>
      </c>
      <c r="T455" s="1744" t="s">
        <v>2187</v>
      </c>
      <c r="U455" s="1540" t="s">
        <v>2188</v>
      </c>
      <c r="V455" s="1670" t="s">
        <v>271</v>
      </c>
      <c r="W455" s="1692">
        <v>2.4352</v>
      </c>
      <c r="X455" s="1693">
        <f t="shared" si="276"/>
        <v>2454.6816</v>
      </c>
      <c r="Y455" s="1694" t="s">
        <v>2189</v>
      </c>
      <c r="Z455" s="1651" t="s">
        <v>789</v>
      </c>
      <c r="AA455" s="1634" t="s">
        <v>108</v>
      </c>
      <c r="AB455" s="264" t="s">
        <v>44</v>
      </c>
      <c r="AC455" s="1493">
        <v>1008</v>
      </c>
      <c r="AD455" s="1498">
        <f t="shared" si="280"/>
        <v>0</v>
      </c>
      <c r="AE455" s="1498" t="s">
        <v>157</v>
      </c>
      <c r="AF455" s="1498"/>
      <c r="AG455" s="1498"/>
      <c r="AH455" s="1498">
        <f>I455*2</f>
        <v>2016</v>
      </c>
      <c r="AI455" s="1498"/>
      <c r="AJ455" s="1502"/>
      <c r="AK455" s="1489">
        <f>AH455</f>
        <v>2016</v>
      </c>
      <c r="AL455" s="1489"/>
      <c r="AM455" s="1489"/>
      <c r="AN455" s="1489"/>
      <c r="AO455" s="1489"/>
      <c r="AP455" s="1501"/>
      <c r="AQ455" s="1501"/>
      <c r="AR455" s="1501"/>
      <c r="AS455" s="1502">
        <f>I455*2</f>
        <v>2016</v>
      </c>
      <c r="AT455" s="1502"/>
      <c r="AU455" s="1502"/>
      <c r="AV455" s="1502"/>
      <c r="AW455" s="1502"/>
      <c r="AX455" s="1502"/>
      <c r="AY455" s="1502"/>
      <c r="AZ455" s="1502"/>
      <c r="BA455" s="1503"/>
      <c r="BB455" s="1503"/>
      <c r="BC455" s="1503"/>
      <c r="BD455" s="1503"/>
      <c r="BE455" s="1503"/>
      <c r="BF455" s="1503"/>
      <c r="BG455" s="1503"/>
      <c r="BH455" s="1503"/>
      <c r="BI455" s="1503"/>
      <c r="BJ455" s="1503"/>
      <c r="BK455" s="1503"/>
      <c r="BL455" s="1503"/>
      <c r="BM455" s="1503"/>
      <c r="BN455" s="1503"/>
      <c r="BO455" s="1503"/>
      <c r="BP455" s="1503"/>
      <c r="BQ455" s="1503"/>
      <c r="BR455" s="1503">
        <f>I455</f>
        <v>1008</v>
      </c>
      <c r="BS455" s="1503">
        <f>I455</f>
        <v>1008</v>
      </c>
      <c r="BT455" s="1503">
        <f>I455</f>
        <v>1008</v>
      </c>
      <c r="BV455" s="309" t="s">
        <v>2190</v>
      </c>
      <c r="BW455" s="309">
        <v>5000</v>
      </c>
      <c r="BX455" s="309">
        <f>BW455-I455</f>
        <v>3992</v>
      </c>
    </row>
    <row r="456" s="309" customFormat="1" ht="36" hidden="1" customHeight="1" spans="1:81">
      <c r="A456" s="1647">
        <v>45502</v>
      </c>
      <c r="B456" s="1546" t="s">
        <v>800</v>
      </c>
      <c r="C456" s="1546" t="s">
        <v>237</v>
      </c>
      <c r="D456" s="1648">
        <v>4500141223</v>
      </c>
      <c r="E456" s="1649" t="s">
        <v>2191</v>
      </c>
      <c r="F456" s="1648" t="s">
        <v>2192</v>
      </c>
      <c r="G456" s="1487" t="s">
        <v>89</v>
      </c>
      <c r="H456" s="1488" t="s">
        <v>79</v>
      </c>
      <c r="I456" s="1506">
        <v>24</v>
      </c>
      <c r="J456" s="1487">
        <v>0</v>
      </c>
      <c r="K456" s="1487">
        <v>24</v>
      </c>
      <c r="L456" s="1489">
        <f t="shared" si="281"/>
        <v>1</v>
      </c>
      <c r="M456" s="1490">
        <v>45544</v>
      </c>
      <c r="N456" s="1542">
        <v>45542</v>
      </c>
      <c r="O456" s="1325"/>
      <c r="P456" s="1745" t="s">
        <v>803</v>
      </c>
      <c r="Q456" s="1325" t="s">
        <v>2145</v>
      </c>
      <c r="R456" s="1325" t="s">
        <v>2107</v>
      </c>
      <c r="S456" s="1325" t="s">
        <v>136</v>
      </c>
      <c r="T456" s="1492" t="s">
        <v>2193</v>
      </c>
      <c r="U456" s="1493" t="s">
        <v>2194</v>
      </c>
      <c r="V456" s="1494" t="s">
        <v>455</v>
      </c>
      <c r="W456" s="1495">
        <v>0.8484</v>
      </c>
      <c r="X456" s="1496">
        <f t="shared" si="276"/>
        <v>20.3616</v>
      </c>
      <c r="Y456" s="1489" t="s">
        <v>2195</v>
      </c>
      <c r="Z456" s="1532" t="s">
        <v>786</v>
      </c>
      <c r="AA456" s="1487" t="s">
        <v>108</v>
      </c>
      <c r="AB456" s="1497" t="s">
        <v>44</v>
      </c>
      <c r="AC456" s="1493">
        <v>24</v>
      </c>
      <c r="AD456" s="1498">
        <f t="shared" si="280"/>
        <v>0</v>
      </c>
      <c r="AE456" s="1498" t="s">
        <v>141</v>
      </c>
      <c r="AF456" s="1498"/>
      <c r="AG456" s="1498"/>
      <c r="AH456" s="1498">
        <f t="shared" ref="AH456:AH459" si="282">I456</f>
        <v>24</v>
      </c>
      <c r="AI456" s="1498"/>
      <c r="AJ456" s="1499"/>
      <c r="AK456" s="1502">
        <f t="shared" ref="AK456:AK459" si="283">I456</f>
        <v>24</v>
      </c>
      <c r="AL456" s="1502"/>
      <c r="AM456" s="1489"/>
      <c r="AN456" s="1489"/>
      <c r="AO456" s="1489"/>
      <c r="AP456" s="1501"/>
      <c r="AQ456" s="1501"/>
      <c r="AR456" s="1501"/>
      <c r="AS456" s="1502">
        <f t="shared" ref="AS456:AS459" si="284">I456</f>
        <v>24</v>
      </c>
      <c r="AT456" s="1502"/>
      <c r="AU456" s="1502"/>
      <c r="AV456" s="1502"/>
      <c r="AW456" s="1502"/>
      <c r="AX456" s="1502"/>
      <c r="AY456" s="1502"/>
      <c r="AZ456" s="1502"/>
      <c r="BA456" s="1503"/>
      <c r="BB456" s="1503"/>
      <c r="BC456" s="1503"/>
      <c r="BD456" s="1503"/>
      <c r="BE456" s="1503"/>
      <c r="BF456" s="1503"/>
      <c r="BG456" s="1503"/>
      <c r="BH456" s="1503"/>
      <c r="BI456" s="1503"/>
      <c r="BJ456" s="1503"/>
      <c r="BK456" s="1503"/>
      <c r="BL456" s="1503"/>
      <c r="BM456" s="1503"/>
      <c r="BN456" s="1503"/>
      <c r="BO456" s="1503"/>
      <c r="BP456" s="1503"/>
      <c r="BQ456" s="1503"/>
      <c r="BR456" s="1503"/>
      <c r="BS456" s="1503"/>
      <c r="BT456" s="1503"/>
    </row>
    <row r="457" s="309" customFormat="1" ht="36" hidden="1" customHeight="1" spans="1:81">
      <c r="A457" s="1647">
        <v>45502</v>
      </c>
      <c r="B457" s="1546" t="s">
        <v>800</v>
      </c>
      <c r="C457" s="1546" t="s">
        <v>237</v>
      </c>
      <c r="D457" s="1648">
        <v>4500141223</v>
      </c>
      <c r="E457" s="1649" t="s">
        <v>2196</v>
      </c>
      <c r="F457" s="1648" t="s">
        <v>2197</v>
      </c>
      <c r="G457" s="1487" t="s">
        <v>89</v>
      </c>
      <c r="H457" s="1488" t="s">
        <v>79</v>
      </c>
      <c r="I457" s="1506">
        <v>24</v>
      </c>
      <c r="J457" s="1487">
        <v>0</v>
      </c>
      <c r="K457" s="1487">
        <v>24</v>
      </c>
      <c r="L457" s="1489">
        <f t="shared" si="281"/>
        <v>1</v>
      </c>
      <c r="M457" s="1490">
        <v>45544</v>
      </c>
      <c r="N457" s="1542">
        <v>45542</v>
      </c>
      <c r="O457" s="1325"/>
      <c r="P457" s="1745" t="s">
        <v>803</v>
      </c>
      <c r="Q457" s="1325" t="s">
        <v>2145</v>
      </c>
      <c r="R457" s="1325" t="s">
        <v>2107</v>
      </c>
      <c r="S457" s="1325" t="s">
        <v>136</v>
      </c>
      <c r="T457" s="1492" t="s">
        <v>2193</v>
      </c>
      <c r="U457" s="1493" t="s">
        <v>2194</v>
      </c>
      <c r="V457" s="1494" t="s">
        <v>455</v>
      </c>
      <c r="W457" s="1495">
        <v>0.8484</v>
      </c>
      <c r="X457" s="1496">
        <f t="shared" si="276"/>
        <v>20.3616</v>
      </c>
      <c r="Y457" s="1489" t="s">
        <v>2195</v>
      </c>
      <c r="Z457" s="1532" t="s">
        <v>786</v>
      </c>
      <c r="AA457" s="1487" t="s">
        <v>108</v>
      </c>
      <c r="AB457" s="1497" t="s">
        <v>44</v>
      </c>
      <c r="AC457" s="1493">
        <v>24</v>
      </c>
      <c r="AD457" s="1498">
        <f t="shared" si="280"/>
        <v>0</v>
      </c>
      <c r="AE457" s="1498" t="s">
        <v>141</v>
      </c>
      <c r="AF457" s="1498"/>
      <c r="AG457" s="1498"/>
      <c r="AH457" s="1498">
        <f t="shared" si="282"/>
        <v>24</v>
      </c>
      <c r="AI457" s="1498"/>
      <c r="AJ457" s="1499"/>
      <c r="AK457" s="1502">
        <f t="shared" si="283"/>
        <v>24</v>
      </c>
      <c r="AL457" s="1502"/>
      <c r="AM457" s="1489"/>
      <c r="AN457" s="1489"/>
      <c r="AO457" s="1489"/>
      <c r="AP457" s="1501"/>
      <c r="AQ457" s="1501"/>
      <c r="AR457" s="1501"/>
      <c r="AS457" s="1502">
        <f t="shared" si="284"/>
        <v>24</v>
      </c>
      <c r="AT457" s="1502"/>
      <c r="AU457" s="1502"/>
      <c r="AV457" s="1502"/>
      <c r="AW457" s="1502"/>
      <c r="AX457" s="1502"/>
      <c r="AY457" s="1502"/>
      <c r="AZ457" s="1502"/>
      <c r="BA457" s="1503"/>
      <c r="BB457" s="1503"/>
      <c r="BC457" s="1503"/>
      <c r="BD457" s="1503"/>
      <c r="BE457" s="1503"/>
      <c r="BF457" s="1503"/>
      <c r="BG457" s="1503"/>
      <c r="BH457" s="1503"/>
      <c r="BI457" s="1503"/>
      <c r="BJ457" s="1503"/>
      <c r="BK457" s="1503"/>
      <c r="BL457" s="1503"/>
      <c r="BM457" s="1503"/>
      <c r="BN457" s="1503"/>
      <c r="BO457" s="1503"/>
      <c r="BP457" s="1503"/>
      <c r="BQ457" s="1503"/>
      <c r="BR457" s="1503"/>
      <c r="BS457" s="1503"/>
      <c r="BT457" s="1503"/>
    </row>
    <row r="458" s="309" customFormat="1" ht="36" hidden="1" customHeight="1" spans="1:81">
      <c r="A458" s="1647">
        <v>45502</v>
      </c>
      <c r="B458" s="1546" t="s">
        <v>800</v>
      </c>
      <c r="C458" s="1546" t="s">
        <v>237</v>
      </c>
      <c r="D458" s="1648">
        <v>4500141223</v>
      </c>
      <c r="E458" s="1649" t="s">
        <v>2198</v>
      </c>
      <c r="F458" s="1648" t="s">
        <v>2199</v>
      </c>
      <c r="G458" s="1487" t="s">
        <v>89</v>
      </c>
      <c r="H458" s="1488" t="s">
        <v>79</v>
      </c>
      <c r="I458" s="1506">
        <v>24</v>
      </c>
      <c r="J458" s="1487">
        <v>0</v>
      </c>
      <c r="K458" s="1487">
        <v>24</v>
      </c>
      <c r="L458" s="1489">
        <f t="shared" si="281"/>
        <v>1</v>
      </c>
      <c r="M458" s="1490">
        <v>45544</v>
      </c>
      <c r="N458" s="1542">
        <v>45542</v>
      </c>
      <c r="O458" s="1325"/>
      <c r="P458" s="1745" t="s">
        <v>803</v>
      </c>
      <c r="Q458" s="1325" t="s">
        <v>2145</v>
      </c>
      <c r="R458" s="1325" t="s">
        <v>2107</v>
      </c>
      <c r="S458" s="1325" t="s">
        <v>136</v>
      </c>
      <c r="T458" s="1492" t="s">
        <v>2193</v>
      </c>
      <c r="U458" s="1493" t="s">
        <v>2194</v>
      </c>
      <c r="V458" s="1494" t="s">
        <v>455</v>
      </c>
      <c r="W458" s="1495">
        <v>0.8484</v>
      </c>
      <c r="X458" s="1496">
        <f t="shared" si="276"/>
        <v>20.3616</v>
      </c>
      <c r="Y458" s="1489" t="s">
        <v>2195</v>
      </c>
      <c r="Z458" s="1532" t="s">
        <v>786</v>
      </c>
      <c r="AA458" s="1487" t="s">
        <v>108</v>
      </c>
      <c r="AB458" s="1497" t="s">
        <v>44</v>
      </c>
      <c r="AC458" s="1493">
        <v>24</v>
      </c>
      <c r="AD458" s="1498">
        <f t="shared" si="280"/>
        <v>0</v>
      </c>
      <c r="AE458" s="1498" t="s">
        <v>141</v>
      </c>
      <c r="AF458" s="1498"/>
      <c r="AG458" s="1498"/>
      <c r="AH458" s="1498">
        <f t="shared" si="282"/>
        <v>24</v>
      </c>
      <c r="AI458" s="1498"/>
      <c r="AJ458" s="1499"/>
      <c r="AK458" s="1502">
        <f t="shared" si="283"/>
        <v>24</v>
      </c>
      <c r="AL458" s="1502"/>
      <c r="AM458" s="1489"/>
      <c r="AN458" s="1489"/>
      <c r="AO458" s="1489"/>
      <c r="AP458" s="1501"/>
      <c r="AQ458" s="1501"/>
      <c r="AR458" s="1501"/>
      <c r="AS458" s="1502">
        <f t="shared" si="284"/>
        <v>24</v>
      </c>
      <c r="AT458" s="1502"/>
      <c r="AU458" s="1502"/>
      <c r="AV458" s="1502"/>
      <c r="AW458" s="1502"/>
      <c r="AX458" s="1502"/>
      <c r="AY458" s="1502"/>
      <c r="AZ458" s="1502"/>
      <c r="BA458" s="1503"/>
      <c r="BB458" s="1503"/>
      <c r="BC458" s="1503"/>
      <c r="BD458" s="1503"/>
      <c r="BE458" s="1503"/>
      <c r="BF458" s="1503"/>
      <c r="BG458" s="1503"/>
      <c r="BH458" s="1503"/>
      <c r="BI458" s="1503"/>
      <c r="BJ458" s="1503"/>
      <c r="BK458" s="1503"/>
      <c r="BL458" s="1503"/>
      <c r="BM458" s="1503"/>
      <c r="BN458" s="1503"/>
      <c r="BO458" s="1503"/>
      <c r="BP458" s="1503"/>
      <c r="BQ458" s="1503"/>
      <c r="BR458" s="1503"/>
      <c r="BS458" s="1503"/>
      <c r="BT458" s="1503"/>
    </row>
    <row r="459" s="309" customFormat="1" ht="36" hidden="1" customHeight="1" spans="1:81">
      <c r="A459" s="1647">
        <v>45502</v>
      </c>
      <c r="B459" s="1546" t="s">
        <v>800</v>
      </c>
      <c r="C459" s="1546" t="s">
        <v>237</v>
      </c>
      <c r="D459" s="1648">
        <v>4500141223</v>
      </c>
      <c r="E459" s="1649" t="s">
        <v>2200</v>
      </c>
      <c r="F459" s="1648" t="s">
        <v>2201</v>
      </c>
      <c r="G459" s="1487" t="s">
        <v>89</v>
      </c>
      <c r="H459" s="1488" t="s">
        <v>79</v>
      </c>
      <c r="I459" s="1506">
        <v>48</v>
      </c>
      <c r="J459" s="1487">
        <v>0</v>
      </c>
      <c r="K459" s="1487">
        <v>24</v>
      </c>
      <c r="L459" s="1489">
        <f t="shared" si="281"/>
        <v>2</v>
      </c>
      <c r="M459" s="1490">
        <v>45544</v>
      </c>
      <c r="N459" s="1542">
        <v>45542</v>
      </c>
      <c r="O459" s="1325"/>
      <c r="P459" s="1745" t="s">
        <v>803</v>
      </c>
      <c r="Q459" s="1325" t="s">
        <v>2145</v>
      </c>
      <c r="R459" s="1325" t="s">
        <v>2107</v>
      </c>
      <c r="S459" s="1325" t="s">
        <v>136</v>
      </c>
      <c r="T459" s="1492" t="s">
        <v>2193</v>
      </c>
      <c r="U459" s="1493" t="s">
        <v>2194</v>
      </c>
      <c r="V459" s="1494" t="s">
        <v>455</v>
      </c>
      <c r="W459" s="1495">
        <v>0.8484</v>
      </c>
      <c r="X459" s="1496">
        <f t="shared" si="276"/>
        <v>40.7232</v>
      </c>
      <c r="Y459" s="1489" t="s">
        <v>2195</v>
      </c>
      <c r="Z459" s="1532" t="s">
        <v>786</v>
      </c>
      <c r="AA459" s="1487" t="s">
        <v>108</v>
      </c>
      <c r="AB459" s="1497" t="s">
        <v>44</v>
      </c>
      <c r="AC459" s="1493">
        <v>48</v>
      </c>
      <c r="AD459" s="1498">
        <f t="shared" si="280"/>
        <v>0</v>
      </c>
      <c r="AE459" s="1498" t="s">
        <v>141</v>
      </c>
      <c r="AF459" s="1498"/>
      <c r="AG459" s="1498"/>
      <c r="AH459" s="1498">
        <f t="shared" si="282"/>
        <v>48</v>
      </c>
      <c r="AI459" s="1498"/>
      <c r="AJ459" s="1499"/>
      <c r="AK459" s="1502">
        <f t="shared" si="283"/>
        <v>48</v>
      </c>
      <c r="AL459" s="1502"/>
      <c r="AM459" s="1489"/>
      <c r="AN459" s="1489"/>
      <c r="AO459" s="1489"/>
      <c r="AP459" s="1501"/>
      <c r="AQ459" s="1501"/>
      <c r="AR459" s="1501"/>
      <c r="AS459" s="1502">
        <f t="shared" si="284"/>
        <v>48</v>
      </c>
      <c r="AT459" s="1502"/>
      <c r="AU459" s="1502"/>
      <c r="AV459" s="1502"/>
      <c r="AW459" s="1502"/>
      <c r="AX459" s="1502"/>
      <c r="AY459" s="1502"/>
      <c r="AZ459" s="1502"/>
      <c r="BA459" s="1503"/>
      <c r="BB459" s="1503"/>
      <c r="BC459" s="1503"/>
      <c r="BD459" s="1503"/>
      <c r="BE459" s="1503"/>
      <c r="BF459" s="1503"/>
      <c r="BG459" s="1503"/>
      <c r="BH459" s="1503"/>
      <c r="BI459" s="1503"/>
      <c r="BJ459" s="1503"/>
      <c r="BK459" s="1503"/>
      <c r="BL459" s="1503"/>
      <c r="BM459" s="1503"/>
      <c r="BN459" s="1503"/>
      <c r="BO459" s="1503"/>
      <c r="BP459" s="1503"/>
      <c r="BQ459" s="1503"/>
      <c r="BR459" s="1503"/>
      <c r="BS459" s="1503"/>
      <c r="BT459" s="1503"/>
    </row>
    <row r="460" s="309" customFormat="1" ht="36" hidden="1" customHeight="1" spans="1:81">
      <c r="A460" s="1647">
        <v>45502</v>
      </c>
      <c r="B460" s="1546" t="s">
        <v>800</v>
      </c>
      <c r="C460" s="1546" t="s">
        <v>237</v>
      </c>
      <c r="D460" s="1648">
        <v>4500141223</v>
      </c>
      <c r="E460" s="1649" t="s">
        <v>2202</v>
      </c>
      <c r="F460" s="1648" t="s">
        <v>2203</v>
      </c>
      <c r="G460" s="1487" t="s">
        <v>309</v>
      </c>
      <c r="H460" s="1488" t="s">
        <v>310</v>
      </c>
      <c r="I460" s="1506">
        <v>12</v>
      </c>
      <c r="J460" s="1487">
        <v>0</v>
      </c>
      <c r="K460" s="1487">
        <v>12</v>
      </c>
      <c r="L460" s="1489">
        <f t="shared" si="281"/>
        <v>1</v>
      </c>
      <c r="M460" s="1490">
        <v>45544</v>
      </c>
      <c r="N460" s="1542">
        <v>45542</v>
      </c>
      <c r="O460" s="1325"/>
      <c r="P460" s="1745" t="s">
        <v>803</v>
      </c>
      <c r="Q460" s="1325" t="s">
        <v>2145</v>
      </c>
      <c r="R460" s="1325" t="s">
        <v>2107</v>
      </c>
      <c r="S460" s="1325" t="s">
        <v>136</v>
      </c>
      <c r="T460" s="1492" t="s">
        <v>2193</v>
      </c>
      <c r="U460" s="1493" t="s">
        <v>2194</v>
      </c>
      <c r="V460" s="1494" t="s">
        <v>455</v>
      </c>
      <c r="W460" s="1495">
        <v>2.4352</v>
      </c>
      <c r="X460" s="1496">
        <f t="shared" si="276"/>
        <v>29.2224</v>
      </c>
      <c r="Y460" s="1747" t="s">
        <v>2195</v>
      </c>
      <c r="Z460" s="1532" t="s">
        <v>789</v>
      </c>
      <c r="AA460" s="1487" t="s">
        <v>108</v>
      </c>
      <c r="AB460" s="264" t="s">
        <v>44</v>
      </c>
      <c r="AC460" s="1493">
        <v>12</v>
      </c>
      <c r="AD460" s="1498">
        <f t="shared" si="280"/>
        <v>0</v>
      </c>
      <c r="AE460" s="1498" t="s">
        <v>157</v>
      </c>
      <c r="AF460" s="1498"/>
      <c r="AG460" s="1498"/>
      <c r="AH460" s="1498">
        <f t="shared" ref="AH460:AH464" si="285">I460*2</f>
        <v>24</v>
      </c>
      <c r="AI460" s="1498"/>
      <c r="AJ460" s="1499"/>
      <c r="AK460" s="1489">
        <f t="shared" ref="AK460:AK464" si="286">AH460</f>
        <v>24</v>
      </c>
      <c r="AL460" s="1489"/>
      <c r="AM460" s="1489"/>
      <c r="AN460" s="1489"/>
      <c r="AO460" s="1489"/>
      <c r="AP460" s="1501"/>
      <c r="AQ460" s="1501"/>
      <c r="AR460" s="1501"/>
      <c r="AS460" s="1502">
        <f t="shared" ref="AS460:AS464" si="287">I460*2</f>
        <v>24</v>
      </c>
      <c r="AT460" s="1502"/>
      <c r="AU460" s="1502"/>
      <c r="AV460" s="1502"/>
      <c r="AW460" s="1502"/>
      <c r="AX460" s="1502"/>
      <c r="AY460" s="1502"/>
      <c r="AZ460" s="1502"/>
      <c r="BA460" s="1503"/>
      <c r="BB460" s="1503"/>
      <c r="BC460" s="1503"/>
      <c r="BD460" s="1503"/>
      <c r="BE460" s="1503"/>
      <c r="BF460" s="1503"/>
      <c r="BG460" s="1503"/>
      <c r="BH460" s="1503"/>
      <c r="BI460" s="1503"/>
      <c r="BJ460" s="1503"/>
      <c r="BK460" s="1503"/>
      <c r="BL460" s="1503"/>
      <c r="BM460" s="1503"/>
      <c r="BN460" s="1503"/>
      <c r="BO460" s="1503"/>
      <c r="BP460" s="1503"/>
      <c r="BQ460" s="1503"/>
      <c r="BR460" s="1503">
        <f t="shared" ref="BR460:BR464" si="288">I460</f>
        <v>12</v>
      </c>
      <c r="BS460" s="1503">
        <f t="shared" ref="BS460:BS464" si="289">I460</f>
        <v>12</v>
      </c>
      <c r="BT460" s="1503">
        <f t="shared" ref="BT460:BT464" si="290">I460</f>
        <v>12</v>
      </c>
      <c r="BV460" s="309" t="s">
        <v>2190</v>
      </c>
      <c r="BW460" s="309">
        <v>5000</v>
      </c>
      <c r="BX460" s="309">
        <f>BX455-I460</f>
        <v>3980</v>
      </c>
    </row>
    <row r="461" s="309" customFormat="1" ht="36" hidden="1" customHeight="1" spans="1:81">
      <c r="A461" s="1647">
        <v>45502</v>
      </c>
      <c r="B461" s="1546" t="s">
        <v>800</v>
      </c>
      <c r="C461" s="1546" t="s">
        <v>237</v>
      </c>
      <c r="D461" s="1648">
        <v>4500141223</v>
      </c>
      <c r="E461" s="1649" t="s">
        <v>2204</v>
      </c>
      <c r="F461" s="1648" t="s">
        <v>2205</v>
      </c>
      <c r="G461" s="1487" t="s">
        <v>309</v>
      </c>
      <c r="H461" s="1488" t="s">
        <v>310</v>
      </c>
      <c r="I461" s="1506">
        <v>24</v>
      </c>
      <c r="J461" s="1487">
        <v>0</v>
      </c>
      <c r="K461" s="1487">
        <v>12</v>
      </c>
      <c r="L461" s="1489">
        <f t="shared" si="281"/>
        <v>2</v>
      </c>
      <c r="M461" s="1490">
        <v>45544</v>
      </c>
      <c r="N461" s="1542">
        <v>45542</v>
      </c>
      <c r="O461" s="1325"/>
      <c r="P461" s="1745" t="s">
        <v>803</v>
      </c>
      <c r="Q461" s="1325" t="s">
        <v>2145</v>
      </c>
      <c r="R461" s="1325" t="s">
        <v>2107</v>
      </c>
      <c r="S461" s="1325" t="s">
        <v>136</v>
      </c>
      <c r="T461" s="1492" t="s">
        <v>2193</v>
      </c>
      <c r="U461" s="1493" t="s">
        <v>2194</v>
      </c>
      <c r="V461" s="1494" t="s">
        <v>455</v>
      </c>
      <c r="W461" s="1495">
        <v>2.4352</v>
      </c>
      <c r="X461" s="1496">
        <f t="shared" si="276"/>
        <v>58.4448</v>
      </c>
      <c r="Y461" s="1747" t="s">
        <v>2195</v>
      </c>
      <c r="Z461" s="1532" t="s">
        <v>789</v>
      </c>
      <c r="AA461" s="1487" t="s">
        <v>108</v>
      </c>
      <c r="AB461" s="264" t="s">
        <v>44</v>
      </c>
      <c r="AC461" s="1493">
        <v>24</v>
      </c>
      <c r="AD461" s="1498">
        <f t="shared" si="280"/>
        <v>0</v>
      </c>
      <c r="AE461" s="1498" t="s">
        <v>141</v>
      </c>
      <c r="AF461" s="1498"/>
      <c r="AG461" s="1498"/>
      <c r="AH461" s="1498">
        <f t="shared" si="285"/>
        <v>48</v>
      </c>
      <c r="AI461" s="1498"/>
      <c r="AJ461" s="1499"/>
      <c r="AK461" s="1489">
        <f t="shared" si="286"/>
        <v>48</v>
      </c>
      <c r="AL461" s="1489"/>
      <c r="AM461" s="1489"/>
      <c r="AN461" s="1489"/>
      <c r="AO461" s="1489"/>
      <c r="AP461" s="1501"/>
      <c r="AQ461" s="1501"/>
      <c r="AR461" s="1501"/>
      <c r="AS461" s="1502">
        <f t="shared" si="287"/>
        <v>48</v>
      </c>
      <c r="AT461" s="1502"/>
      <c r="AU461" s="1502"/>
      <c r="AV461" s="1502"/>
      <c r="AW461" s="1502"/>
      <c r="AX461" s="1502"/>
      <c r="AY461" s="1502"/>
      <c r="AZ461" s="1502"/>
      <c r="BA461" s="1503"/>
      <c r="BB461" s="1503"/>
      <c r="BC461" s="1503"/>
      <c r="BD461" s="1503"/>
      <c r="BE461" s="1503"/>
      <c r="BF461" s="1503"/>
      <c r="BG461" s="1503"/>
      <c r="BH461" s="1503"/>
      <c r="BI461" s="1503"/>
      <c r="BJ461" s="1503"/>
      <c r="BK461" s="1503"/>
      <c r="BL461" s="1503"/>
      <c r="BM461" s="1503"/>
      <c r="BN461" s="1503"/>
      <c r="BO461" s="1503"/>
      <c r="BP461" s="1503"/>
      <c r="BQ461" s="1503"/>
      <c r="BR461" s="1503">
        <f t="shared" si="288"/>
        <v>24</v>
      </c>
      <c r="BS461" s="1503">
        <f t="shared" si="289"/>
        <v>24</v>
      </c>
      <c r="BT461" s="1503">
        <f t="shared" si="290"/>
        <v>24</v>
      </c>
      <c r="BV461" s="309" t="s">
        <v>2190</v>
      </c>
      <c r="BW461" s="309">
        <v>5000</v>
      </c>
      <c r="BX461" s="309">
        <f t="shared" ref="BX461:BX464" si="291">BX460-I461</f>
        <v>3956</v>
      </c>
    </row>
    <row r="462" s="309" customFormat="1" ht="36" hidden="1" customHeight="1" spans="1:81">
      <c r="A462" s="1647">
        <v>45502</v>
      </c>
      <c r="B462" s="1546" t="s">
        <v>800</v>
      </c>
      <c r="C462" s="1546" t="s">
        <v>237</v>
      </c>
      <c r="D462" s="1648">
        <v>4500141223</v>
      </c>
      <c r="E462" s="1649" t="s">
        <v>2206</v>
      </c>
      <c r="F462" s="1648" t="s">
        <v>2207</v>
      </c>
      <c r="G462" s="1487" t="s">
        <v>309</v>
      </c>
      <c r="H462" s="1488" t="s">
        <v>310</v>
      </c>
      <c r="I462" s="1506">
        <v>12</v>
      </c>
      <c r="J462" s="1487">
        <v>0</v>
      </c>
      <c r="K462" s="1487">
        <v>12</v>
      </c>
      <c r="L462" s="1489">
        <f t="shared" si="281"/>
        <v>1</v>
      </c>
      <c r="M462" s="1490">
        <v>45544</v>
      </c>
      <c r="N462" s="1542">
        <v>45542</v>
      </c>
      <c r="O462" s="1325"/>
      <c r="P462" s="1745" t="s">
        <v>803</v>
      </c>
      <c r="Q462" s="1325" t="s">
        <v>2145</v>
      </c>
      <c r="R462" s="1325" t="s">
        <v>2107</v>
      </c>
      <c r="S462" s="1325" t="s">
        <v>136</v>
      </c>
      <c r="T462" s="1492" t="s">
        <v>2193</v>
      </c>
      <c r="U462" s="1493" t="s">
        <v>2194</v>
      </c>
      <c r="V462" s="1494" t="s">
        <v>455</v>
      </c>
      <c r="W462" s="1495">
        <v>2.4352</v>
      </c>
      <c r="X462" s="1496">
        <f t="shared" si="276"/>
        <v>29.2224</v>
      </c>
      <c r="Y462" s="1747" t="s">
        <v>2195</v>
      </c>
      <c r="Z462" s="1532" t="s">
        <v>789</v>
      </c>
      <c r="AA462" s="1487" t="s">
        <v>108</v>
      </c>
      <c r="AB462" s="264" t="s">
        <v>44</v>
      </c>
      <c r="AC462" s="1493">
        <v>12</v>
      </c>
      <c r="AD462" s="1498">
        <f t="shared" si="280"/>
        <v>0</v>
      </c>
      <c r="AE462" s="1498" t="s">
        <v>157</v>
      </c>
      <c r="AF462" s="1498"/>
      <c r="AG462" s="1498"/>
      <c r="AH462" s="1498">
        <f t="shared" si="285"/>
        <v>24</v>
      </c>
      <c r="AI462" s="1498"/>
      <c r="AJ462" s="1499"/>
      <c r="AK462" s="1489">
        <f t="shared" si="286"/>
        <v>24</v>
      </c>
      <c r="AL462" s="1489"/>
      <c r="AM462" s="1489"/>
      <c r="AN462" s="1489"/>
      <c r="AO462" s="1489"/>
      <c r="AP462" s="1501"/>
      <c r="AQ462" s="1501"/>
      <c r="AR462" s="1501"/>
      <c r="AS462" s="1502">
        <f t="shared" si="287"/>
        <v>24</v>
      </c>
      <c r="AT462" s="1502"/>
      <c r="AU462" s="1502"/>
      <c r="AV462" s="1502"/>
      <c r="AW462" s="1502"/>
      <c r="AX462" s="1502"/>
      <c r="AY462" s="1502"/>
      <c r="AZ462" s="1502"/>
      <c r="BA462" s="1503"/>
      <c r="BB462" s="1503"/>
      <c r="BC462" s="1503"/>
      <c r="BD462" s="1503"/>
      <c r="BE462" s="1503"/>
      <c r="BF462" s="1503"/>
      <c r="BG462" s="1503"/>
      <c r="BH462" s="1503"/>
      <c r="BI462" s="1503"/>
      <c r="BJ462" s="1503"/>
      <c r="BK462" s="1503"/>
      <c r="BL462" s="1503"/>
      <c r="BM462" s="1503"/>
      <c r="BN462" s="1503"/>
      <c r="BO462" s="1503"/>
      <c r="BP462" s="1503"/>
      <c r="BQ462" s="1503"/>
      <c r="BR462" s="1503">
        <f t="shared" si="288"/>
        <v>12</v>
      </c>
      <c r="BS462" s="1503">
        <f t="shared" si="289"/>
        <v>12</v>
      </c>
      <c r="BT462" s="1503">
        <f t="shared" si="290"/>
        <v>12</v>
      </c>
      <c r="BV462" s="309" t="s">
        <v>2190</v>
      </c>
      <c r="BW462" s="309">
        <v>5000</v>
      </c>
      <c r="BX462" s="309">
        <f t="shared" si="291"/>
        <v>3944</v>
      </c>
    </row>
    <row r="463" s="309" customFormat="1" ht="36" hidden="1" customHeight="1" spans="1:81">
      <c r="A463" s="1647">
        <v>45502</v>
      </c>
      <c r="B463" s="1546" t="s">
        <v>800</v>
      </c>
      <c r="C463" s="1546" t="s">
        <v>237</v>
      </c>
      <c r="D463" s="1648">
        <v>4500141223</v>
      </c>
      <c r="E463" s="1649" t="s">
        <v>2208</v>
      </c>
      <c r="F463" s="1648" t="s">
        <v>2209</v>
      </c>
      <c r="G463" s="1487" t="s">
        <v>309</v>
      </c>
      <c r="H463" s="1488" t="s">
        <v>310</v>
      </c>
      <c r="I463" s="1506">
        <v>48</v>
      </c>
      <c r="J463" s="1487">
        <v>0</v>
      </c>
      <c r="K463" s="1487">
        <v>12</v>
      </c>
      <c r="L463" s="1489">
        <f t="shared" si="281"/>
        <v>4</v>
      </c>
      <c r="M463" s="1490">
        <v>45544</v>
      </c>
      <c r="N463" s="1542">
        <v>45542</v>
      </c>
      <c r="O463" s="1325"/>
      <c r="P463" s="1745" t="s">
        <v>803</v>
      </c>
      <c r="Q463" s="1325" t="s">
        <v>2145</v>
      </c>
      <c r="R463" s="1325" t="s">
        <v>2107</v>
      </c>
      <c r="S463" s="1325" t="s">
        <v>136</v>
      </c>
      <c r="T463" s="1492" t="s">
        <v>2193</v>
      </c>
      <c r="U463" s="1493" t="s">
        <v>2194</v>
      </c>
      <c r="V463" s="1494" t="s">
        <v>455</v>
      </c>
      <c r="W463" s="1495">
        <v>2.4352</v>
      </c>
      <c r="X463" s="1496">
        <f t="shared" si="276"/>
        <v>116.8896</v>
      </c>
      <c r="Y463" s="1747" t="s">
        <v>2195</v>
      </c>
      <c r="Z463" s="1532" t="s">
        <v>789</v>
      </c>
      <c r="AA463" s="1487" t="s">
        <v>108</v>
      </c>
      <c r="AB463" s="264" t="s">
        <v>44</v>
      </c>
      <c r="AC463" s="1493">
        <v>48</v>
      </c>
      <c r="AD463" s="1498">
        <f t="shared" si="280"/>
        <v>0</v>
      </c>
      <c r="AE463" s="1498" t="s">
        <v>141</v>
      </c>
      <c r="AF463" s="1498"/>
      <c r="AG463" s="1498"/>
      <c r="AH463" s="1498">
        <f t="shared" si="285"/>
        <v>96</v>
      </c>
      <c r="AI463" s="1498"/>
      <c r="AJ463" s="1499"/>
      <c r="AK463" s="1489">
        <f t="shared" si="286"/>
        <v>96</v>
      </c>
      <c r="AL463" s="1489"/>
      <c r="AM463" s="1489"/>
      <c r="AN463" s="1489"/>
      <c r="AO463" s="1489"/>
      <c r="AP463" s="1501"/>
      <c r="AQ463" s="1501"/>
      <c r="AR463" s="1501"/>
      <c r="AS463" s="1502">
        <f t="shared" si="287"/>
        <v>96</v>
      </c>
      <c r="AT463" s="1502"/>
      <c r="AU463" s="1502"/>
      <c r="AV463" s="1502"/>
      <c r="AW463" s="1502"/>
      <c r="AX463" s="1502"/>
      <c r="AY463" s="1502"/>
      <c r="AZ463" s="1502"/>
      <c r="BA463" s="1503"/>
      <c r="BB463" s="1503"/>
      <c r="BC463" s="1503"/>
      <c r="BD463" s="1503"/>
      <c r="BE463" s="1503"/>
      <c r="BF463" s="1503"/>
      <c r="BG463" s="1503"/>
      <c r="BH463" s="1503"/>
      <c r="BI463" s="1503"/>
      <c r="BJ463" s="1503"/>
      <c r="BK463" s="1503"/>
      <c r="BL463" s="1503"/>
      <c r="BM463" s="1503"/>
      <c r="BN463" s="1503"/>
      <c r="BO463" s="1503"/>
      <c r="BP463" s="1503"/>
      <c r="BQ463" s="1503"/>
      <c r="BR463" s="1503">
        <f t="shared" si="288"/>
        <v>48</v>
      </c>
      <c r="BS463" s="1503">
        <f t="shared" si="289"/>
        <v>48</v>
      </c>
      <c r="BT463" s="1503">
        <f t="shared" si="290"/>
        <v>48</v>
      </c>
      <c r="BV463" s="309" t="s">
        <v>2190</v>
      </c>
      <c r="BW463" s="309">
        <v>5000</v>
      </c>
      <c r="BX463" s="309">
        <f t="shared" si="291"/>
        <v>3896</v>
      </c>
    </row>
    <row r="464" s="309" customFormat="1" ht="36" hidden="1" customHeight="1" spans="1:81">
      <c r="A464" s="1647">
        <v>45502</v>
      </c>
      <c r="B464" s="1546" t="s">
        <v>800</v>
      </c>
      <c r="C464" s="1546" t="s">
        <v>237</v>
      </c>
      <c r="D464" s="1648">
        <v>4500141223</v>
      </c>
      <c r="E464" s="1649" t="s">
        <v>2210</v>
      </c>
      <c r="F464" s="1648" t="s">
        <v>2211</v>
      </c>
      <c r="G464" s="1487" t="s">
        <v>309</v>
      </c>
      <c r="H464" s="1488" t="s">
        <v>310</v>
      </c>
      <c r="I464" s="1506">
        <v>12</v>
      </c>
      <c r="J464" s="1487">
        <v>0</v>
      </c>
      <c r="K464" s="1487">
        <v>12</v>
      </c>
      <c r="L464" s="1489">
        <f t="shared" si="281"/>
        <v>1</v>
      </c>
      <c r="M464" s="1490">
        <v>45544</v>
      </c>
      <c r="N464" s="1542">
        <v>45542</v>
      </c>
      <c r="O464" s="1325"/>
      <c r="P464" s="1745" t="s">
        <v>803</v>
      </c>
      <c r="Q464" s="1325" t="s">
        <v>2145</v>
      </c>
      <c r="R464" s="1325" t="s">
        <v>2107</v>
      </c>
      <c r="S464" s="1325" t="s">
        <v>136</v>
      </c>
      <c r="T464" s="1492" t="s">
        <v>2193</v>
      </c>
      <c r="U464" s="1493" t="s">
        <v>2194</v>
      </c>
      <c r="V464" s="1494" t="s">
        <v>455</v>
      </c>
      <c r="W464" s="1495">
        <v>2.4352</v>
      </c>
      <c r="X464" s="1496">
        <f t="shared" si="276"/>
        <v>29.2224</v>
      </c>
      <c r="Y464" s="1747" t="s">
        <v>2195</v>
      </c>
      <c r="Z464" s="1532" t="s">
        <v>789</v>
      </c>
      <c r="AA464" s="1487" t="s">
        <v>108</v>
      </c>
      <c r="AB464" s="264" t="s">
        <v>44</v>
      </c>
      <c r="AC464" s="1493">
        <v>12</v>
      </c>
      <c r="AD464" s="1498">
        <f t="shared" si="280"/>
        <v>0</v>
      </c>
      <c r="AE464" s="1498" t="s">
        <v>157</v>
      </c>
      <c r="AF464" s="1498"/>
      <c r="AG464" s="1498"/>
      <c r="AH464" s="1498">
        <f t="shared" si="285"/>
        <v>24</v>
      </c>
      <c r="AI464" s="1498"/>
      <c r="AJ464" s="1499"/>
      <c r="AK464" s="1489">
        <f t="shared" si="286"/>
        <v>24</v>
      </c>
      <c r="AL464" s="1489"/>
      <c r="AM464" s="1489"/>
      <c r="AN464" s="1489"/>
      <c r="AO464" s="1489"/>
      <c r="AP464" s="1501"/>
      <c r="AQ464" s="1501"/>
      <c r="AR464" s="1501"/>
      <c r="AS464" s="1502">
        <f t="shared" si="287"/>
        <v>24</v>
      </c>
      <c r="AT464" s="1502"/>
      <c r="AU464" s="1502"/>
      <c r="AV464" s="1502"/>
      <c r="AW464" s="1502"/>
      <c r="AX464" s="1502"/>
      <c r="AY464" s="1502"/>
      <c r="AZ464" s="1502"/>
      <c r="BA464" s="1503"/>
      <c r="BB464" s="1503"/>
      <c r="BC464" s="1503"/>
      <c r="BD464" s="1503"/>
      <c r="BE464" s="1503"/>
      <c r="BF464" s="1503"/>
      <c r="BG464" s="1503"/>
      <c r="BH464" s="1503"/>
      <c r="BI464" s="1503"/>
      <c r="BJ464" s="1503"/>
      <c r="BK464" s="1503"/>
      <c r="BL464" s="1503"/>
      <c r="BM464" s="1503"/>
      <c r="BN464" s="1503"/>
      <c r="BO464" s="1503"/>
      <c r="BP464" s="1503"/>
      <c r="BQ464" s="1503"/>
      <c r="BR464" s="1503">
        <f t="shared" si="288"/>
        <v>12</v>
      </c>
      <c r="BS464" s="1503">
        <f t="shared" si="289"/>
        <v>12</v>
      </c>
      <c r="BT464" s="1503">
        <f t="shared" si="290"/>
        <v>12</v>
      </c>
      <c r="BV464" s="309" t="s">
        <v>2190</v>
      </c>
      <c r="BW464" s="309">
        <v>5000</v>
      </c>
      <c r="BX464" s="309">
        <f t="shared" si="291"/>
        <v>3884</v>
      </c>
    </row>
    <row r="465" s="309" customFormat="1" ht="36" hidden="1" customHeight="1" spans="1:72">
      <c r="A465" s="1647">
        <v>45488</v>
      </c>
      <c r="B465" s="1546" t="s">
        <v>2114</v>
      </c>
      <c r="C465" s="1546" t="s">
        <v>251</v>
      </c>
      <c r="D465" s="1648">
        <v>4500140066</v>
      </c>
      <c r="E465" s="1649" t="s">
        <v>2212</v>
      </c>
      <c r="F465" s="1648" t="s">
        <v>2213</v>
      </c>
      <c r="G465" s="1487" t="s">
        <v>109</v>
      </c>
      <c r="H465" s="1488" t="s">
        <v>79</v>
      </c>
      <c r="I465" s="1506">
        <v>45240</v>
      </c>
      <c r="J465" s="1487">
        <v>0</v>
      </c>
      <c r="K465" s="1487">
        <v>52</v>
      </c>
      <c r="L465" s="1489">
        <f t="shared" si="281"/>
        <v>870</v>
      </c>
      <c r="M465" s="1490">
        <v>45540</v>
      </c>
      <c r="N465" s="1542">
        <v>45544</v>
      </c>
      <c r="O465" s="1325"/>
      <c r="P465" s="1745" t="s">
        <v>80</v>
      </c>
      <c r="Q465" s="1325" t="s">
        <v>2214</v>
      </c>
      <c r="R465" s="1325">
        <v>45492</v>
      </c>
      <c r="S465" s="1325" t="s">
        <v>136</v>
      </c>
      <c r="T465" s="1492" t="s">
        <v>2215</v>
      </c>
      <c r="U465" s="1493" t="s">
        <v>2118</v>
      </c>
      <c r="V465" s="1494" t="s">
        <v>812</v>
      </c>
      <c r="W465" s="1495">
        <v>0.8665</v>
      </c>
      <c r="X465" s="1496">
        <f t="shared" si="276"/>
        <v>39200.46</v>
      </c>
      <c r="Y465" s="1489" t="s">
        <v>2216</v>
      </c>
      <c r="Z465" s="1532" t="s">
        <v>109</v>
      </c>
      <c r="AA465" s="1487" t="s">
        <v>108</v>
      </c>
      <c r="AB465" s="264" t="s">
        <v>44</v>
      </c>
      <c r="AC465" s="1493">
        <v>45240</v>
      </c>
      <c r="AD465" s="1498">
        <f t="shared" si="280"/>
        <v>0</v>
      </c>
      <c r="AE465" s="1498" t="s">
        <v>157</v>
      </c>
      <c r="AF465" s="1498"/>
      <c r="AG465" s="1498"/>
      <c r="AH465" s="1498">
        <f t="shared" ref="AH465:AH490" si="292">I465</f>
        <v>45240</v>
      </c>
      <c r="AI465" s="1498"/>
      <c r="AJ465" s="1502">
        <f t="shared" ref="AJ465:AJ467" si="293">I465</f>
        <v>45240</v>
      </c>
      <c r="AK465" s="1489"/>
      <c r="AL465" s="1489"/>
      <c r="AM465" s="1489"/>
      <c r="AN465" s="1489"/>
      <c r="AO465" s="1489"/>
      <c r="AP465" s="1501"/>
      <c r="AQ465" s="1501"/>
      <c r="AR465" s="1501"/>
      <c r="AS465" s="1502">
        <f t="shared" ref="AS465:AS482" si="294">I465</f>
        <v>45240</v>
      </c>
      <c r="AT465" s="1502"/>
      <c r="AU465" s="1502"/>
      <c r="AV465" s="1502"/>
      <c r="AW465" s="1502"/>
      <c r="AX465" s="1502"/>
      <c r="AY465" s="1502"/>
      <c r="AZ465" s="1502"/>
      <c r="BA465" s="1503"/>
      <c r="BB465" s="1503"/>
      <c r="BC465" s="1503">
        <f>I465/13</f>
        <v>3480</v>
      </c>
      <c r="BD465" s="1503"/>
      <c r="BE465" s="1503"/>
      <c r="BF465" s="1503"/>
      <c r="BG465" s="1503"/>
      <c r="BH465" s="1503"/>
      <c r="BI465" s="1503"/>
      <c r="BJ465" s="1503"/>
      <c r="BK465" s="1503"/>
      <c r="BL465" s="1503"/>
      <c r="BM465" s="1503"/>
      <c r="BN465" s="1503"/>
      <c r="BO465" s="1503"/>
      <c r="BP465" s="1503"/>
      <c r="BQ465" s="1503"/>
      <c r="BR465" s="1503"/>
      <c r="BS465" s="1503"/>
      <c r="BT465" s="1503"/>
    </row>
    <row r="466" s="309" customFormat="1" ht="36" hidden="1" customHeight="1" spans="1:72">
      <c r="A466" s="1647">
        <v>45503</v>
      </c>
      <c r="B466" s="1546" t="s">
        <v>299</v>
      </c>
      <c r="C466" s="1546" t="s">
        <v>251</v>
      </c>
      <c r="D466" s="1648">
        <v>4500141711</v>
      </c>
      <c r="E466" s="1649">
        <v>2883816</v>
      </c>
      <c r="F466" s="1648" t="s">
        <v>2217</v>
      </c>
      <c r="G466" s="1487" t="s">
        <v>239</v>
      </c>
      <c r="H466" s="1488" t="s">
        <v>79</v>
      </c>
      <c r="I466" s="1506">
        <v>10000</v>
      </c>
      <c r="J466" s="1487">
        <v>0</v>
      </c>
      <c r="K466" s="1487">
        <v>25</v>
      </c>
      <c r="L466" s="1489">
        <f t="shared" si="281"/>
        <v>400</v>
      </c>
      <c r="M466" s="1490">
        <v>45546</v>
      </c>
      <c r="N466" s="1542">
        <v>45544</v>
      </c>
      <c r="O466" s="1325"/>
      <c r="P466" s="1745" t="s">
        <v>106</v>
      </c>
      <c r="Q466" s="1325" t="s">
        <v>2218</v>
      </c>
      <c r="R466" s="1325">
        <v>45505</v>
      </c>
      <c r="S466" s="1325" t="s">
        <v>136</v>
      </c>
      <c r="T466" s="1492" t="s">
        <v>2219</v>
      </c>
      <c r="U466" s="1493" t="s">
        <v>1339</v>
      </c>
      <c r="V466" s="1494" t="s">
        <v>305</v>
      </c>
      <c r="W466" s="1495">
        <v>0.9024</v>
      </c>
      <c r="X466" s="1496">
        <f t="shared" si="276"/>
        <v>9024</v>
      </c>
      <c r="Y466" s="1489" t="s">
        <v>2220</v>
      </c>
      <c r="Z466" s="1532" t="s">
        <v>239</v>
      </c>
      <c r="AA466" s="1487" t="s">
        <v>108</v>
      </c>
      <c r="AB466" s="1497" t="s">
        <v>44</v>
      </c>
      <c r="AC466" s="1493">
        <v>10000</v>
      </c>
      <c r="AD466" s="1498">
        <f t="shared" si="280"/>
        <v>0</v>
      </c>
      <c r="AE466" s="1498" t="s">
        <v>141</v>
      </c>
      <c r="AF466" s="1498"/>
      <c r="AG466" s="1498"/>
      <c r="AH466" s="1498">
        <f t="shared" si="292"/>
        <v>10000</v>
      </c>
      <c r="AI466" s="1498"/>
      <c r="AJ466" s="1499">
        <f t="shared" si="293"/>
        <v>10000</v>
      </c>
      <c r="AK466" s="1489"/>
      <c r="AL466" s="1489"/>
      <c r="AM466" s="1489"/>
      <c r="AN466" s="1489"/>
      <c r="AO466" s="1489"/>
      <c r="AP466" s="1501"/>
      <c r="AQ466" s="1501"/>
      <c r="AR466" s="1501"/>
      <c r="AS466" s="1502">
        <f t="shared" si="294"/>
        <v>10000</v>
      </c>
      <c r="AT466" s="1502"/>
      <c r="AU466" s="1502"/>
      <c r="AV466" s="1502"/>
      <c r="AW466" s="1502"/>
      <c r="AX466" s="1502"/>
      <c r="AY466" s="1502"/>
      <c r="AZ466" s="1502"/>
      <c r="BA466" s="1503"/>
      <c r="BB466" s="1503"/>
      <c r="BC466" s="1503"/>
      <c r="BD466" s="1503"/>
      <c r="BE466" s="1503"/>
      <c r="BF466" s="1503">
        <f>I466/25</f>
        <v>400</v>
      </c>
      <c r="BG466" s="1503"/>
      <c r="BH466" s="1503"/>
      <c r="BI466" s="1503"/>
      <c r="BJ466" s="1503"/>
      <c r="BK466" s="1503"/>
      <c r="BL466" s="1503"/>
      <c r="BM466" s="1503"/>
      <c r="BN466" s="1503"/>
      <c r="BO466" s="1503"/>
      <c r="BP466" s="1503"/>
      <c r="BQ466" s="1503"/>
      <c r="BR466" s="1503"/>
      <c r="BS466" s="1503"/>
      <c r="BT466" s="1503"/>
    </row>
    <row r="467" s="309" customFormat="1" ht="36" hidden="1" customHeight="1" spans="1:72">
      <c r="A467" s="1647">
        <v>45491</v>
      </c>
      <c r="B467" s="1546" t="s">
        <v>1591</v>
      </c>
      <c r="C467" s="1546" t="s">
        <v>149</v>
      </c>
      <c r="D467" s="1648">
        <v>4500140587</v>
      </c>
      <c r="E467" s="1546" t="s">
        <v>2221</v>
      </c>
      <c r="F467" s="1649" t="s">
        <v>2222</v>
      </c>
      <c r="G467" s="1487" t="s">
        <v>134</v>
      </c>
      <c r="H467" s="1488" t="s">
        <v>135</v>
      </c>
      <c r="I467" s="1506">
        <v>1794</v>
      </c>
      <c r="J467" s="1487">
        <v>0</v>
      </c>
      <c r="K467" s="1487">
        <v>13</v>
      </c>
      <c r="L467" s="1489">
        <f t="shared" si="281"/>
        <v>138</v>
      </c>
      <c r="M467" s="1490">
        <v>45547</v>
      </c>
      <c r="N467" s="1542">
        <v>45544</v>
      </c>
      <c r="O467" s="1325"/>
      <c r="P467" s="1745" t="s">
        <v>803</v>
      </c>
      <c r="Q467" s="1325" t="s">
        <v>2223</v>
      </c>
      <c r="R467" s="1325">
        <v>45491</v>
      </c>
      <c r="S467" s="1325" t="s">
        <v>82</v>
      </c>
      <c r="T467" s="1492" t="s">
        <v>82</v>
      </c>
      <c r="U467" s="1493" t="s">
        <v>2224</v>
      </c>
      <c r="V467" s="1605" t="s">
        <v>416</v>
      </c>
      <c r="W467" s="1495">
        <v>0.8972</v>
      </c>
      <c r="X467" s="1496">
        <f t="shared" si="276"/>
        <v>1609.5768</v>
      </c>
      <c r="Y467" s="1489" t="s">
        <v>2225</v>
      </c>
      <c r="Z467" s="1532" t="s">
        <v>134</v>
      </c>
      <c r="AA467" s="1487" t="s">
        <v>108</v>
      </c>
      <c r="AB467" s="1497" t="s">
        <v>44</v>
      </c>
      <c r="AC467" s="1493">
        <v>1794</v>
      </c>
      <c r="AD467" s="1498">
        <f t="shared" si="280"/>
        <v>0</v>
      </c>
      <c r="AE467" s="1498" t="s">
        <v>82</v>
      </c>
      <c r="AF467" s="1498"/>
      <c r="AG467" s="1498"/>
      <c r="AH467" s="1498">
        <f t="shared" si="292"/>
        <v>1794</v>
      </c>
      <c r="AI467" s="1498"/>
      <c r="AJ467" s="1499">
        <f t="shared" si="293"/>
        <v>1794</v>
      </c>
      <c r="AK467" s="1489"/>
      <c r="AL467" s="1489"/>
      <c r="AM467" s="1489"/>
      <c r="AN467" s="1489"/>
      <c r="AO467" s="1489"/>
      <c r="AP467" s="1501"/>
      <c r="AQ467" s="1501"/>
      <c r="AR467" s="1501"/>
      <c r="AS467" s="1502">
        <f t="shared" si="294"/>
        <v>1794</v>
      </c>
      <c r="AT467" s="1502"/>
      <c r="AU467" s="1502"/>
      <c r="AV467" s="1502"/>
      <c r="AW467" s="1502"/>
      <c r="AX467" s="1502"/>
      <c r="AY467" s="1502"/>
      <c r="AZ467" s="1502"/>
      <c r="BA467" s="1503"/>
      <c r="BB467" s="1503"/>
      <c r="BC467" s="1503">
        <f>I467/13</f>
        <v>138</v>
      </c>
      <c r="BD467" s="1503"/>
      <c r="BE467" s="1503"/>
      <c r="BF467" s="1503"/>
      <c r="BG467" s="1503"/>
      <c r="BH467" s="1503"/>
      <c r="BI467" s="1503"/>
      <c r="BJ467" s="1503"/>
      <c r="BK467" s="1503"/>
      <c r="BL467" s="1503"/>
      <c r="BM467" s="1503"/>
      <c r="BN467" s="1503"/>
      <c r="BO467" s="1503"/>
      <c r="BP467" s="1503"/>
      <c r="BQ467" s="1503"/>
      <c r="BR467" s="1503"/>
      <c r="BS467" s="1503"/>
      <c r="BT467" s="1503"/>
    </row>
    <row r="468" s="309" customFormat="1" ht="36" hidden="1" customHeight="1" spans="1:72">
      <c r="A468" s="1647">
        <v>45506</v>
      </c>
      <c r="B468" s="1546" t="s">
        <v>159</v>
      </c>
      <c r="C468" s="1546" t="s">
        <v>149</v>
      </c>
      <c r="D468" s="1648">
        <v>4500142018</v>
      </c>
      <c r="E468" s="1546">
        <v>4400425706</v>
      </c>
      <c r="F468" s="1648" t="s">
        <v>2226</v>
      </c>
      <c r="G468" s="1487" t="s">
        <v>78</v>
      </c>
      <c r="H468" s="1488" t="s">
        <v>111</v>
      </c>
      <c r="I468" s="1506">
        <v>4000</v>
      </c>
      <c r="J468" s="1487">
        <v>0</v>
      </c>
      <c r="K468" s="1487">
        <v>50</v>
      </c>
      <c r="L468" s="1489">
        <f t="shared" si="281"/>
        <v>80</v>
      </c>
      <c r="M468" s="1490">
        <v>45547</v>
      </c>
      <c r="N468" s="1542">
        <v>45545</v>
      </c>
      <c r="O468" s="1325"/>
      <c r="P468" s="1745" t="s">
        <v>80</v>
      </c>
      <c r="Q468" s="1325" t="s">
        <v>2227</v>
      </c>
      <c r="R468" s="1325">
        <v>45510</v>
      </c>
      <c r="S468" s="1325" t="s">
        <v>82</v>
      </c>
      <c r="T468" s="1492" t="s">
        <v>1821</v>
      </c>
      <c r="U468" s="1493" t="s">
        <v>2228</v>
      </c>
      <c r="V468" s="1605" t="s">
        <v>164</v>
      </c>
      <c r="W468" s="1495">
        <v>0.9135</v>
      </c>
      <c r="X468" s="1496">
        <f t="shared" si="276"/>
        <v>3654</v>
      </c>
      <c r="Y468" s="1489" t="s">
        <v>2229</v>
      </c>
      <c r="Z468" s="1532" t="s">
        <v>156</v>
      </c>
      <c r="AA468" s="1487" t="s">
        <v>108</v>
      </c>
      <c r="AB468" s="1497" t="s">
        <v>44</v>
      </c>
      <c r="AC468" s="1493">
        <v>4000</v>
      </c>
      <c r="AD468" s="1498">
        <f t="shared" si="280"/>
        <v>0</v>
      </c>
      <c r="AE468" s="1498" t="s">
        <v>157</v>
      </c>
      <c r="AF468" s="1498"/>
      <c r="AG468" s="1498"/>
      <c r="AH468" s="1498">
        <f t="shared" si="292"/>
        <v>4000</v>
      </c>
      <c r="AI468" s="1498"/>
      <c r="AJ468" s="1499"/>
      <c r="AK468" s="1489">
        <f t="shared" ref="AK468:AK470" si="295">I468</f>
        <v>4000</v>
      </c>
      <c r="AL468" s="1489"/>
      <c r="AM468" s="1489"/>
      <c r="AN468" s="1489"/>
      <c r="AO468" s="1489"/>
      <c r="AP468" s="1501"/>
      <c r="AQ468" s="1501"/>
      <c r="AR468" s="1501"/>
      <c r="AS468" s="1502">
        <f t="shared" si="294"/>
        <v>4000</v>
      </c>
      <c r="AT468" s="1502"/>
      <c r="AU468" s="1502"/>
      <c r="AV468" s="1502"/>
      <c r="AW468" s="1502"/>
      <c r="AX468" s="1502"/>
      <c r="AY468" s="1502"/>
      <c r="AZ468" s="1502"/>
      <c r="BA468" s="1503"/>
      <c r="BB468" s="1503"/>
      <c r="BC468" s="1503"/>
      <c r="BD468" s="1503"/>
      <c r="BE468" s="1503"/>
      <c r="BF468" s="1503"/>
      <c r="BG468" s="1503"/>
      <c r="BH468" s="1503">
        <f t="shared" ref="BH468:BH473" si="296">I468/25</f>
        <v>160</v>
      </c>
      <c r="BI468" s="1503"/>
      <c r="BJ468" s="1503"/>
      <c r="BK468" s="1503"/>
      <c r="BL468" s="1503"/>
      <c r="BM468" s="1503"/>
      <c r="BN468" s="1503"/>
      <c r="BO468" s="1503"/>
      <c r="BP468" s="1503"/>
      <c r="BQ468" s="1503"/>
      <c r="BR468" s="1503"/>
      <c r="BS468" s="1503"/>
      <c r="BT468" s="1503"/>
    </row>
    <row r="469" s="309" customFormat="1" ht="36" hidden="1" customHeight="1" spans="1:72">
      <c r="A469" s="1647">
        <v>45474</v>
      </c>
      <c r="B469" s="1546" t="s">
        <v>236</v>
      </c>
      <c r="C469" s="1546" t="s">
        <v>237</v>
      </c>
      <c r="D469" s="1648" t="s">
        <v>2230</v>
      </c>
      <c r="E469" s="1546" t="s">
        <v>2231</v>
      </c>
      <c r="F469" s="1649"/>
      <c r="G469" s="1487" t="s">
        <v>2232</v>
      </c>
      <c r="H469" s="1488" t="s">
        <v>2233</v>
      </c>
      <c r="I469" s="1506">
        <v>14400</v>
      </c>
      <c r="J469" s="1487">
        <v>0</v>
      </c>
      <c r="K469" s="1487">
        <v>24</v>
      </c>
      <c r="L469" s="1489">
        <f t="shared" si="281"/>
        <v>600</v>
      </c>
      <c r="M469" s="1490">
        <v>45548</v>
      </c>
      <c r="N469" s="1542">
        <v>45545</v>
      </c>
      <c r="O469" s="1325"/>
      <c r="P469" s="1745" t="s">
        <v>106</v>
      </c>
      <c r="Q469" s="1325"/>
      <c r="R469" s="1325" t="s">
        <v>81</v>
      </c>
      <c r="S469" s="1325" t="s">
        <v>82</v>
      </c>
      <c r="T469" s="1492" t="s">
        <v>2234</v>
      </c>
      <c r="U469" s="1561" t="s">
        <v>2235</v>
      </c>
      <c r="V469" s="1494" t="s">
        <v>2236</v>
      </c>
      <c r="W469" s="1495">
        <v>0.9</v>
      </c>
      <c r="X469" s="1496">
        <f t="shared" si="276"/>
        <v>12960</v>
      </c>
      <c r="Y469" s="1489" t="s">
        <v>2237</v>
      </c>
      <c r="Z469" s="1532" t="s">
        <v>2232</v>
      </c>
      <c r="AA469" s="1487" t="s">
        <v>108</v>
      </c>
      <c r="AB469" s="1497" t="s">
        <v>44</v>
      </c>
      <c r="AC469" s="1493">
        <v>14400</v>
      </c>
      <c r="AD469" s="1498">
        <f t="shared" si="280"/>
        <v>0</v>
      </c>
      <c r="AE469" s="1498" t="s">
        <v>157</v>
      </c>
      <c r="AF469" s="1498"/>
      <c r="AG469" s="1498"/>
      <c r="AH469" s="1498">
        <f t="shared" si="292"/>
        <v>14400</v>
      </c>
      <c r="AI469" s="1498"/>
      <c r="AJ469" s="1537"/>
      <c r="AK469" s="1502">
        <f t="shared" si="295"/>
        <v>14400</v>
      </c>
      <c r="AL469" s="1502"/>
      <c r="AM469" s="1502"/>
      <c r="AN469" s="1502"/>
      <c r="AO469" s="1489"/>
      <c r="AP469" s="1501"/>
      <c r="AQ469" s="1501"/>
      <c r="AR469" s="1501"/>
      <c r="AS469" s="1502">
        <f t="shared" si="294"/>
        <v>14400</v>
      </c>
      <c r="AT469" s="1502"/>
      <c r="AU469" s="1502"/>
      <c r="AV469" s="1502"/>
      <c r="AW469" s="1502"/>
      <c r="AX469" s="1502"/>
      <c r="AY469" s="1502"/>
      <c r="AZ469" s="1502"/>
      <c r="BA469" s="1503"/>
      <c r="BB469" s="1503"/>
      <c r="BC469" s="1503"/>
      <c r="BD469" s="1503"/>
      <c r="BE469" s="1503"/>
      <c r="BF469" s="1503"/>
      <c r="BG469" s="1503"/>
      <c r="BH469" s="1503"/>
      <c r="BI469" s="1503"/>
      <c r="BJ469" s="1503"/>
      <c r="BK469" s="1503"/>
      <c r="BL469" s="1503"/>
      <c r="BM469" s="1503"/>
      <c r="BN469" s="1503"/>
      <c r="BO469" s="1503"/>
      <c r="BP469" s="1503"/>
      <c r="BQ469" s="1503"/>
      <c r="BR469" s="1503"/>
      <c r="BS469" s="1503"/>
      <c r="BT469" s="1503"/>
    </row>
    <row r="470" s="309" customFormat="1" ht="36" hidden="1" customHeight="1" spans="1:72">
      <c r="A470" s="1647">
        <v>45491</v>
      </c>
      <c r="B470" s="1546" t="s">
        <v>2238</v>
      </c>
      <c r="C470" s="1546" t="s">
        <v>902</v>
      </c>
      <c r="D470" s="1648">
        <v>4500140650</v>
      </c>
      <c r="E470" s="1649"/>
      <c r="F470" s="1649" t="s">
        <v>2239</v>
      </c>
      <c r="G470" s="1487" t="s">
        <v>78</v>
      </c>
      <c r="H470" s="1488" t="s">
        <v>111</v>
      </c>
      <c r="I470" s="1506">
        <v>2000</v>
      </c>
      <c r="J470" s="1487">
        <v>0</v>
      </c>
      <c r="K470" s="1487">
        <v>50</v>
      </c>
      <c r="L470" s="1489">
        <f t="shared" si="281"/>
        <v>40</v>
      </c>
      <c r="M470" s="1490">
        <v>45548</v>
      </c>
      <c r="N470" s="1542">
        <v>45545</v>
      </c>
      <c r="O470" s="1325" t="s">
        <v>2240</v>
      </c>
      <c r="P470" s="1745" t="s">
        <v>106</v>
      </c>
      <c r="Q470" s="1325" t="s">
        <v>2241</v>
      </c>
      <c r="R470" s="1325" t="s">
        <v>2129</v>
      </c>
      <c r="S470" s="1325" t="s">
        <v>82</v>
      </c>
      <c r="T470" s="1492" t="s">
        <v>2242</v>
      </c>
      <c r="U470" s="1493" t="s">
        <v>2243</v>
      </c>
      <c r="V470" s="1494" t="s">
        <v>908</v>
      </c>
      <c r="W470" s="1495">
        <v>0.9376</v>
      </c>
      <c r="X470" s="1496">
        <f t="shared" si="276"/>
        <v>1875.2</v>
      </c>
      <c r="Y470" s="1489" t="s">
        <v>2244</v>
      </c>
      <c r="Z470" s="1532" t="s">
        <v>156</v>
      </c>
      <c r="AA470" s="1487" t="s">
        <v>108</v>
      </c>
      <c r="AB470" s="1497" t="s">
        <v>44</v>
      </c>
      <c r="AC470" s="1493">
        <v>2000</v>
      </c>
      <c r="AD470" s="1498">
        <f t="shared" si="280"/>
        <v>0</v>
      </c>
      <c r="AE470" s="1498" t="s">
        <v>141</v>
      </c>
      <c r="AF470" s="1498"/>
      <c r="AG470" s="1498"/>
      <c r="AH470" s="1498">
        <f t="shared" si="292"/>
        <v>2000</v>
      </c>
      <c r="AI470" s="1498"/>
      <c r="AJ470" s="1537"/>
      <c r="AK470" s="1489">
        <f t="shared" si="295"/>
        <v>2000</v>
      </c>
      <c r="AL470" s="1489"/>
      <c r="AM470" s="1502"/>
      <c r="AN470" s="1502"/>
      <c r="AO470" s="1489"/>
      <c r="AP470" s="1501"/>
      <c r="AQ470" s="1501"/>
      <c r="AR470" s="1501"/>
      <c r="AS470" s="1502">
        <f t="shared" si="294"/>
        <v>2000</v>
      </c>
      <c r="AT470" s="1502"/>
      <c r="AU470" s="1502"/>
      <c r="AV470" s="1502"/>
      <c r="AW470" s="1502"/>
      <c r="AX470" s="1502"/>
      <c r="AY470" s="1502"/>
      <c r="AZ470" s="1502"/>
      <c r="BA470" s="1503"/>
      <c r="BB470" s="1503"/>
      <c r="BC470" s="1503"/>
      <c r="BD470" s="1503"/>
      <c r="BE470" s="1503"/>
      <c r="BF470" s="1503"/>
      <c r="BG470" s="1503"/>
      <c r="BH470" s="1503">
        <f t="shared" si="296"/>
        <v>80</v>
      </c>
      <c r="BI470" s="1503"/>
      <c r="BJ470" s="1503"/>
      <c r="BK470" s="1503"/>
      <c r="BL470" s="1503"/>
      <c r="BM470" s="1503"/>
      <c r="BN470" s="1503"/>
      <c r="BO470" s="1503"/>
      <c r="BP470" s="1503"/>
      <c r="BQ470" s="1503"/>
      <c r="BR470" s="1503"/>
      <c r="BS470" s="1503"/>
      <c r="BT470" s="1503"/>
    </row>
    <row r="471" s="309" customFormat="1" ht="36" hidden="1" customHeight="1" spans="1:72">
      <c r="A471" s="1647">
        <v>45503</v>
      </c>
      <c r="B471" s="1546" t="s">
        <v>292</v>
      </c>
      <c r="C471" s="1558" t="s">
        <v>132</v>
      </c>
      <c r="D471" s="1648">
        <v>4500141725</v>
      </c>
      <c r="E471" s="1649">
        <v>28558244</v>
      </c>
      <c r="F471" s="1648" t="s">
        <v>2245</v>
      </c>
      <c r="G471" s="1487" t="s">
        <v>113</v>
      </c>
      <c r="H471" s="1488" t="s">
        <v>114</v>
      </c>
      <c r="I471" s="1506">
        <v>4500</v>
      </c>
      <c r="J471" s="1487">
        <v>0</v>
      </c>
      <c r="K471" s="1487">
        <v>60</v>
      </c>
      <c r="L471" s="1489">
        <f t="shared" si="281"/>
        <v>75</v>
      </c>
      <c r="M471" s="1490">
        <v>45548</v>
      </c>
      <c r="N471" s="1542">
        <v>45545</v>
      </c>
      <c r="O471" s="1325"/>
      <c r="P471" s="1745" t="s">
        <v>106</v>
      </c>
      <c r="Q471" s="1325"/>
      <c r="R471" s="1325">
        <v>45503</v>
      </c>
      <c r="S471" s="1325" t="s">
        <v>82</v>
      </c>
      <c r="T471" s="1492" t="s">
        <v>82</v>
      </c>
      <c r="U471" s="1493" t="s">
        <v>2246</v>
      </c>
      <c r="V471" s="1494" t="s">
        <v>214</v>
      </c>
      <c r="W471" s="1495">
        <v>67.5232</v>
      </c>
      <c r="X471" s="1496">
        <f>W471*L471</f>
        <v>5064.24</v>
      </c>
      <c r="Y471" s="1489" t="s">
        <v>2247</v>
      </c>
      <c r="Z471" s="1532" t="s">
        <v>113</v>
      </c>
      <c r="AA471" s="1487" t="s">
        <v>108</v>
      </c>
      <c r="AB471" s="1497" t="s">
        <v>44</v>
      </c>
      <c r="AC471" s="1493">
        <v>4500</v>
      </c>
      <c r="AD471" s="1498">
        <f t="shared" si="280"/>
        <v>0</v>
      </c>
      <c r="AE471" s="1498" t="s">
        <v>82</v>
      </c>
      <c r="AF471" s="1498"/>
      <c r="AG471" s="1498"/>
      <c r="AH471" s="1498">
        <f t="shared" si="292"/>
        <v>4500</v>
      </c>
      <c r="AI471" s="1498"/>
      <c r="AJ471" s="1499">
        <f t="shared" ref="AJ471:AJ479" si="297">I471</f>
        <v>4500</v>
      </c>
      <c r="AK471" s="1489"/>
      <c r="AL471" s="1489"/>
      <c r="AM471" s="1502"/>
      <c r="AN471" s="1502"/>
      <c r="AO471" s="1489"/>
      <c r="AP471" s="1501"/>
      <c r="AQ471" s="1501"/>
      <c r="AR471" s="1501"/>
      <c r="AS471" s="1502">
        <f t="shared" si="294"/>
        <v>4500</v>
      </c>
      <c r="AT471" s="1502"/>
      <c r="AU471" s="1502"/>
      <c r="AV471" s="1502"/>
      <c r="AW471" s="1502"/>
      <c r="AX471" s="1502"/>
      <c r="AY471" s="1502"/>
      <c r="AZ471" s="1502"/>
      <c r="BA471" s="1503"/>
      <c r="BB471" s="1503"/>
      <c r="BC471" s="1503"/>
      <c r="BD471" s="1503"/>
      <c r="BE471" s="1503"/>
      <c r="BF471" s="1503"/>
      <c r="BG471" s="1503"/>
      <c r="BH471" s="1503"/>
      <c r="BI471" s="1503"/>
      <c r="BJ471" s="1503"/>
      <c r="BK471" s="1503"/>
      <c r="BL471" s="1503">
        <f>I471/60</f>
        <v>75</v>
      </c>
      <c r="BM471" s="1503"/>
      <c r="BN471" s="1503"/>
      <c r="BO471" s="1503"/>
      <c r="BP471" s="1503"/>
      <c r="BQ471" s="1503"/>
      <c r="BR471" s="1503"/>
      <c r="BS471" s="1503"/>
      <c r="BT471" s="1503"/>
    </row>
    <row r="472" s="309" customFormat="1" ht="36" hidden="1" customHeight="1" spans="1:72">
      <c r="A472" s="1647">
        <v>45503</v>
      </c>
      <c r="B472" s="1546" t="s">
        <v>292</v>
      </c>
      <c r="C472" s="1558" t="s">
        <v>132</v>
      </c>
      <c r="D472" s="1648">
        <v>4500141726</v>
      </c>
      <c r="E472" s="1649">
        <v>28558245</v>
      </c>
      <c r="F472" s="1648" t="s">
        <v>2248</v>
      </c>
      <c r="G472" s="1487" t="s">
        <v>113</v>
      </c>
      <c r="H472" s="1488" t="s">
        <v>114</v>
      </c>
      <c r="I472" s="1506">
        <v>1500</v>
      </c>
      <c r="J472" s="1487">
        <v>0</v>
      </c>
      <c r="K472" s="1487">
        <v>60</v>
      </c>
      <c r="L472" s="1489">
        <f t="shared" si="281"/>
        <v>25</v>
      </c>
      <c r="M472" s="1490">
        <v>45548</v>
      </c>
      <c r="N472" s="1542">
        <v>45546</v>
      </c>
      <c r="O472" s="1325"/>
      <c r="P472" s="1745" t="s">
        <v>106</v>
      </c>
      <c r="Q472" s="1325" t="s">
        <v>2249</v>
      </c>
      <c r="R472" s="1325">
        <v>45503</v>
      </c>
      <c r="S472" s="1325" t="s">
        <v>82</v>
      </c>
      <c r="T472" s="1492" t="s">
        <v>82</v>
      </c>
      <c r="U472" s="1493" t="s">
        <v>2250</v>
      </c>
      <c r="V472" s="1494" t="s">
        <v>214</v>
      </c>
      <c r="W472" s="1495">
        <v>67.8712</v>
      </c>
      <c r="X472" s="1496">
        <f>W472*L472</f>
        <v>1696.78</v>
      </c>
      <c r="Y472" s="1489" t="s">
        <v>2251</v>
      </c>
      <c r="Z472" s="1532" t="s">
        <v>113</v>
      </c>
      <c r="AA472" s="1487" t="s">
        <v>108</v>
      </c>
      <c r="AB472" s="1497" t="s">
        <v>44</v>
      </c>
      <c r="AC472" s="1493">
        <v>1500</v>
      </c>
      <c r="AD472" s="1498">
        <f t="shared" si="280"/>
        <v>0</v>
      </c>
      <c r="AE472" s="1498" t="s">
        <v>82</v>
      </c>
      <c r="AF472" s="1498"/>
      <c r="AG472" s="1498"/>
      <c r="AH472" s="1498">
        <f t="shared" si="292"/>
        <v>1500</v>
      </c>
      <c r="AI472" s="1498"/>
      <c r="AJ472" s="1499">
        <f t="shared" si="297"/>
        <v>1500</v>
      </c>
      <c r="AK472" s="1489"/>
      <c r="AL472" s="1489"/>
      <c r="AM472" s="1502"/>
      <c r="AN472" s="1502"/>
      <c r="AO472" s="1489"/>
      <c r="AP472" s="1501"/>
      <c r="AQ472" s="1501"/>
      <c r="AR472" s="1501"/>
      <c r="AS472" s="1502">
        <f t="shared" si="294"/>
        <v>1500</v>
      </c>
      <c r="AT472" s="1502"/>
      <c r="AU472" s="1502"/>
      <c r="AV472" s="1502"/>
      <c r="AW472" s="1502"/>
      <c r="AX472" s="1502"/>
      <c r="AY472" s="1502"/>
      <c r="AZ472" s="1502"/>
      <c r="BA472" s="1503"/>
      <c r="BB472" s="1503"/>
      <c r="BC472" s="1503"/>
      <c r="BD472" s="1503"/>
      <c r="BE472" s="1503"/>
      <c r="BF472" s="1503"/>
      <c r="BG472" s="1503"/>
      <c r="BH472" s="1503"/>
      <c r="BI472" s="1503"/>
      <c r="BJ472" s="1503"/>
      <c r="BK472" s="1503"/>
      <c r="BL472" s="1503">
        <f>I472/60</f>
        <v>25</v>
      </c>
      <c r="BM472" s="1503"/>
      <c r="BN472" s="1503"/>
      <c r="BO472" s="1503"/>
      <c r="BP472" s="1503"/>
      <c r="BQ472" s="1503"/>
      <c r="BR472" s="1503"/>
      <c r="BS472" s="1503"/>
      <c r="BT472" s="1503"/>
    </row>
    <row r="473" s="309" customFormat="1" ht="36" hidden="1" customHeight="1" spans="1:72">
      <c r="A473" s="1647">
        <v>45506</v>
      </c>
      <c r="B473" s="1546" t="s">
        <v>166</v>
      </c>
      <c r="C473" s="1558" t="s">
        <v>167</v>
      </c>
      <c r="D473" s="1648">
        <v>4500142017</v>
      </c>
      <c r="E473" s="1649">
        <v>4400425705</v>
      </c>
      <c r="F473" s="1648" t="s">
        <v>2252</v>
      </c>
      <c r="G473" s="1487" t="s">
        <v>78</v>
      </c>
      <c r="H473" s="1488" t="s">
        <v>111</v>
      </c>
      <c r="I473" s="1506">
        <v>1600</v>
      </c>
      <c r="J473" s="1487">
        <v>0</v>
      </c>
      <c r="K473" s="1487">
        <v>50</v>
      </c>
      <c r="L473" s="1489">
        <f t="shared" si="281"/>
        <v>32</v>
      </c>
      <c r="M473" s="1490">
        <v>45548</v>
      </c>
      <c r="N473" s="1542">
        <v>45546</v>
      </c>
      <c r="O473" s="1325"/>
      <c r="P473" s="1745" t="s">
        <v>106</v>
      </c>
      <c r="Q473" s="1325" t="s">
        <v>2227</v>
      </c>
      <c r="R473" s="1325">
        <v>45510</v>
      </c>
      <c r="S473" s="1325" t="s">
        <v>82</v>
      </c>
      <c r="T473" s="1492" t="s">
        <v>1821</v>
      </c>
      <c r="U473" s="1493" t="s">
        <v>2228</v>
      </c>
      <c r="V473" s="1494" t="s">
        <v>164</v>
      </c>
      <c r="W473" s="1495">
        <v>0.9376</v>
      </c>
      <c r="X473" s="1496">
        <f t="shared" ref="X473:X483" si="298">W473*I473</f>
        <v>1500.16</v>
      </c>
      <c r="Y473" s="1489" t="s">
        <v>2253</v>
      </c>
      <c r="Z473" s="1532" t="s">
        <v>156</v>
      </c>
      <c r="AA473" s="1487" t="s">
        <v>108</v>
      </c>
      <c r="AB473" s="1497" t="s">
        <v>44</v>
      </c>
      <c r="AC473" s="1493">
        <v>1600</v>
      </c>
      <c r="AD473" s="1498">
        <f t="shared" si="280"/>
        <v>0</v>
      </c>
      <c r="AE473" s="1498" t="s">
        <v>157</v>
      </c>
      <c r="AF473" s="1498"/>
      <c r="AG473" s="1498"/>
      <c r="AH473" s="1498">
        <f t="shared" si="292"/>
        <v>1600</v>
      </c>
      <c r="AI473" s="1498"/>
      <c r="AJ473" s="1499"/>
      <c r="AK473" s="1489">
        <f>I473</f>
        <v>1600</v>
      </c>
      <c r="AL473" s="1489"/>
      <c r="AM473" s="1502"/>
      <c r="AN473" s="1502"/>
      <c r="AO473" s="1489"/>
      <c r="AP473" s="1501"/>
      <c r="AQ473" s="1501"/>
      <c r="AR473" s="1501"/>
      <c r="AS473" s="1502">
        <f t="shared" si="294"/>
        <v>1600</v>
      </c>
      <c r="AT473" s="1502"/>
      <c r="AU473" s="1502"/>
      <c r="AV473" s="1502"/>
      <c r="AW473" s="1502"/>
      <c r="AX473" s="1502"/>
      <c r="AY473" s="1502"/>
      <c r="AZ473" s="1502"/>
      <c r="BA473" s="1503"/>
      <c r="BB473" s="1503"/>
      <c r="BC473" s="1503"/>
      <c r="BD473" s="1503"/>
      <c r="BE473" s="1503"/>
      <c r="BF473" s="1503"/>
      <c r="BG473" s="1503"/>
      <c r="BH473" s="1503">
        <f t="shared" si="296"/>
        <v>64</v>
      </c>
      <c r="BI473" s="1503"/>
      <c r="BJ473" s="1503"/>
      <c r="BK473" s="1503"/>
      <c r="BL473" s="1503"/>
      <c r="BM473" s="1503"/>
      <c r="BN473" s="1503"/>
      <c r="BO473" s="1503"/>
      <c r="BP473" s="1503"/>
      <c r="BQ473" s="1503"/>
      <c r="BR473" s="1503"/>
      <c r="BS473" s="1503"/>
      <c r="BT473" s="1503"/>
    </row>
    <row r="474" s="309" customFormat="1" ht="36" hidden="1" customHeight="1" spans="1:72">
      <c r="A474" s="1647">
        <v>45510</v>
      </c>
      <c r="B474" s="1546" t="s">
        <v>326</v>
      </c>
      <c r="C474" s="1558" t="s">
        <v>251</v>
      </c>
      <c r="D474" s="1648">
        <v>4500142229</v>
      </c>
      <c r="E474" s="1649" t="s">
        <v>2254</v>
      </c>
      <c r="F474" s="1648" t="s">
        <v>2255</v>
      </c>
      <c r="G474" s="1487" t="s">
        <v>134</v>
      </c>
      <c r="H474" s="1488" t="s">
        <v>135</v>
      </c>
      <c r="I474" s="1506">
        <v>2808</v>
      </c>
      <c r="J474" s="1487">
        <v>0</v>
      </c>
      <c r="K474" s="1487">
        <v>13</v>
      </c>
      <c r="L474" s="1489">
        <f t="shared" si="281"/>
        <v>216</v>
      </c>
      <c r="M474" s="1490">
        <v>45551</v>
      </c>
      <c r="N474" s="1542">
        <v>45546</v>
      </c>
      <c r="O474" s="1325"/>
      <c r="P474" s="1745" t="s">
        <v>106</v>
      </c>
      <c r="Q474" s="1325"/>
      <c r="R474" s="1325">
        <v>45516</v>
      </c>
      <c r="S474" s="1325" t="s">
        <v>82</v>
      </c>
      <c r="T474" s="1492" t="s">
        <v>82</v>
      </c>
      <c r="U474" s="1493" t="s">
        <v>1029</v>
      </c>
      <c r="V474" s="1494" t="s">
        <v>330</v>
      </c>
      <c r="W474" s="1495">
        <v>0.8797</v>
      </c>
      <c r="X474" s="1496">
        <f t="shared" si="298"/>
        <v>2470.1976</v>
      </c>
      <c r="Y474" s="1489" t="s">
        <v>2256</v>
      </c>
      <c r="Z474" s="1532" t="s">
        <v>134</v>
      </c>
      <c r="AA474" s="1487" t="s">
        <v>108</v>
      </c>
      <c r="AB474" s="1497" t="s">
        <v>44</v>
      </c>
      <c r="AC474" s="1493">
        <f>2808</f>
        <v>2808</v>
      </c>
      <c r="AD474" s="1498">
        <f t="shared" si="280"/>
        <v>0</v>
      </c>
      <c r="AE474" s="1498" t="s">
        <v>82</v>
      </c>
      <c r="AF474" s="1498"/>
      <c r="AG474" s="1498"/>
      <c r="AH474" s="1498">
        <f t="shared" si="292"/>
        <v>2808</v>
      </c>
      <c r="AI474" s="1498"/>
      <c r="AJ474" s="1499">
        <f t="shared" si="297"/>
        <v>2808</v>
      </c>
      <c r="AK474" s="1489"/>
      <c r="AL474" s="1489"/>
      <c r="AM474" s="1502"/>
      <c r="AN474" s="1502"/>
      <c r="AO474" s="1489"/>
      <c r="AP474" s="1501"/>
      <c r="AQ474" s="1501"/>
      <c r="AR474" s="1501"/>
      <c r="AS474" s="1502">
        <f t="shared" si="294"/>
        <v>2808</v>
      </c>
      <c r="AT474" s="1502"/>
      <c r="AU474" s="1502"/>
      <c r="AV474" s="1502"/>
      <c r="AW474" s="1502"/>
      <c r="AX474" s="1502"/>
      <c r="AY474" s="1502"/>
      <c r="AZ474" s="1502"/>
      <c r="BA474" s="1503"/>
      <c r="BB474" s="1503"/>
      <c r="BC474" s="1503">
        <f t="shared" ref="BC474:BC478" si="299">I474/13</f>
        <v>216</v>
      </c>
      <c r="BD474" s="1503"/>
      <c r="BE474" s="1503"/>
      <c r="BF474" s="1503"/>
      <c r="BG474" s="1503"/>
      <c r="BH474" s="1503"/>
      <c r="BI474" s="1503"/>
      <c r="BJ474" s="1503"/>
      <c r="BK474" s="1503"/>
      <c r="BL474" s="1503"/>
      <c r="BM474" s="1503"/>
      <c r="BN474" s="1503"/>
      <c r="BO474" s="1503"/>
      <c r="BP474" s="1503"/>
      <c r="BQ474" s="1503"/>
      <c r="BR474" s="1503"/>
      <c r="BS474" s="1503"/>
      <c r="BT474" s="1503"/>
    </row>
    <row r="475" s="309" customFormat="1" ht="36" hidden="1" customHeight="1" spans="1:72">
      <c r="A475" s="1647">
        <v>45510</v>
      </c>
      <c r="B475" s="1546" t="s">
        <v>326</v>
      </c>
      <c r="C475" s="1558" t="s">
        <v>251</v>
      </c>
      <c r="D475" s="1648">
        <v>4500142222</v>
      </c>
      <c r="E475" s="1649" t="s">
        <v>2257</v>
      </c>
      <c r="F475" s="1648" t="s">
        <v>2258</v>
      </c>
      <c r="G475" s="1487" t="s">
        <v>134</v>
      </c>
      <c r="H475" s="1488" t="s">
        <v>135</v>
      </c>
      <c r="I475" s="1506">
        <v>5200</v>
      </c>
      <c r="J475" s="1487">
        <v>0</v>
      </c>
      <c r="K475" s="1487">
        <v>13</v>
      </c>
      <c r="L475" s="1489">
        <f t="shared" si="281"/>
        <v>400</v>
      </c>
      <c r="M475" s="1490">
        <v>45551</v>
      </c>
      <c r="N475" s="1542">
        <v>45546</v>
      </c>
      <c r="O475" s="1325"/>
      <c r="P475" s="1745" t="s">
        <v>106</v>
      </c>
      <c r="Q475" s="1325" t="s">
        <v>2227</v>
      </c>
      <c r="R475" s="1325">
        <v>45516</v>
      </c>
      <c r="S475" s="1325" t="s">
        <v>82</v>
      </c>
      <c r="T475" s="1492" t="s">
        <v>82</v>
      </c>
      <c r="U475" s="1493" t="s">
        <v>1029</v>
      </c>
      <c r="V475" s="1494" t="s">
        <v>330</v>
      </c>
      <c r="W475" s="1495">
        <v>0.8682</v>
      </c>
      <c r="X475" s="1496">
        <f t="shared" si="298"/>
        <v>4514.64</v>
      </c>
      <c r="Y475" s="1489" t="s">
        <v>2259</v>
      </c>
      <c r="Z475" s="1532" t="s">
        <v>134</v>
      </c>
      <c r="AA475" s="1487" t="s">
        <v>108</v>
      </c>
      <c r="AB475" s="1497" t="s">
        <v>44</v>
      </c>
      <c r="AC475" s="1493">
        <v>5200</v>
      </c>
      <c r="AD475" s="1498">
        <f t="shared" si="280"/>
        <v>0</v>
      </c>
      <c r="AE475" s="1498" t="s">
        <v>82</v>
      </c>
      <c r="AF475" s="1498"/>
      <c r="AG475" s="1498"/>
      <c r="AH475" s="1498">
        <f t="shared" si="292"/>
        <v>5200</v>
      </c>
      <c r="AI475" s="1498"/>
      <c r="AJ475" s="1499">
        <f t="shared" si="297"/>
        <v>5200</v>
      </c>
      <c r="AK475" s="1489"/>
      <c r="AL475" s="1489"/>
      <c r="AM475" s="1502"/>
      <c r="AN475" s="1502"/>
      <c r="AO475" s="1489"/>
      <c r="AP475" s="1501"/>
      <c r="AQ475" s="1501"/>
      <c r="AR475" s="1501"/>
      <c r="AS475" s="1502">
        <f t="shared" si="294"/>
        <v>5200</v>
      </c>
      <c r="AT475" s="1502"/>
      <c r="AU475" s="1502"/>
      <c r="AV475" s="1502"/>
      <c r="AW475" s="1502"/>
      <c r="AX475" s="1502"/>
      <c r="AY475" s="1502"/>
      <c r="AZ475" s="1502"/>
      <c r="BA475" s="1503"/>
      <c r="BB475" s="1503"/>
      <c r="BC475" s="1503">
        <f t="shared" si="299"/>
        <v>400</v>
      </c>
      <c r="BD475" s="1503"/>
      <c r="BE475" s="1503"/>
      <c r="BF475" s="1503"/>
      <c r="BG475" s="1503"/>
      <c r="BH475" s="1503"/>
      <c r="BI475" s="1503"/>
      <c r="BJ475" s="1503"/>
      <c r="BK475" s="1503"/>
      <c r="BL475" s="1503"/>
      <c r="BM475" s="1503"/>
      <c r="BN475" s="1503"/>
      <c r="BO475" s="1503"/>
      <c r="BP475" s="1503"/>
      <c r="BQ475" s="1503"/>
      <c r="BR475" s="1503"/>
      <c r="BS475" s="1503"/>
      <c r="BT475" s="1503"/>
    </row>
    <row r="476" s="309" customFormat="1" ht="36" hidden="1" customHeight="1" spans="1:72">
      <c r="A476" s="1725">
        <v>45516</v>
      </c>
      <c r="B476" s="1546" t="s">
        <v>299</v>
      </c>
      <c r="C476" s="1546" t="s">
        <v>251</v>
      </c>
      <c r="D476" s="1648">
        <v>4500142680</v>
      </c>
      <c r="E476" s="1649" t="s">
        <v>2260</v>
      </c>
      <c r="F476" s="1648" t="s">
        <v>2261</v>
      </c>
      <c r="G476" s="1487" t="s">
        <v>239</v>
      </c>
      <c r="H476" s="1488" t="s">
        <v>79</v>
      </c>
      <c r="I476" s="1506">
        <v>40000</v>
      </c>
      <c r="J476" s="1487">
        <v>0</v>
      </c>
      <c r="K476" s="1487">
        <v>25</v>
      </c>
      <c r="L476" s="1489">
        <f t="shared" si="281"/>
        <v>1600</v>
      </c>
      <c r="M476" s="1490">
        <v>45551</v>
      </c>
      <c r="N476" s="1542">
        <v>45546</v>
      </c>
      <c r="O476" s="1325"/>
      <c r="P476" s="1742" t="s">
        <v>80</v>
      </c>
      <c r="Q476" s="1325"/>
      <c r="R476" s="1325">
        <v>45519</v>
      </c>
      <c r="S476" s="1325" t="s">
        <v>136</v>
      </c>
      <c r="T476" s="1492" t="s">
        <v>2262</v>
      </c>
      <c r="U476" s="1493" t="s">
        <v>1556</v>
      </c>
      <c r="V476" s="1494" t="s">
        <v>305</v>
      </c>
      <c r="W476" s="1495">
        <v>0.8932</v>
      </c>
      <c r="X476" s="1496">
        <f t="shared" si="298"/>
        <v>35728</v>
      </c>
      <c r="Y476" s="1489" t="s">
        <v>2263</v>
      </c>
      <c r="Z476" s="1532" t="s">
        <v>239</v>
      </c>
      <c r="AA476" s="1487" t="s">
        <v>108</v>
      </c>
      <c r="AB476" s="1497" t="s">
        <v>44</v>
      </c>
      <c r="AC476" s="1552">
        <f>10275+29725</f>
        <v>40000</v>
      </c>
      <c r="AD476" s="1498">
        <f t="shared" si="280"/>
        <v>0</v>
      </c>
      <c r="AE476" s="1579" t="s">
        <v>157</v>
      </c>
      <c r="AF476" s="1579"/>
      <c r="AG476" s="1579"/>
      <c r="AH476" s="1498">
        <f t="shared" si="292"/>
        <v>40000</v>
      </c>
      <c r="AI476" s="1498"/>
      <c r="AJ476" s="1499">
        <f t="shared" si="297"/>
        <v>40000</v>
      </c>
      <c r="AK476" s="1489"/>
      <c r="AL476" s="1489"/>
      <c r="AM476" s="1502"/>
      <c r="AN476" s="1502"/>
      <c r="AO476" s="1489"/>
      <c r="AP476" s="1501"/>
      <c r="AQ476" s="1501"/>
      <c r="AR476" s="1501"/>
      <c r="AS476" s="1502">
        <f t="shared" si="294"/>
        <v>40000</v>
      </c>
      <c r="AT476" s="1502"/>
      <c r="AU476" s="1502"/>
      <c r="AV476" s="1502"/>
      <c r="AW476" s="1502"/>
      <c r="AX476" s="1502"/>
      <c r="AY476" s="1502"/>
      <c r="AZ476" s="1502"/>
      <c r="BA476" s="1503"/>
      <c r="BB476" s="1503"/>
      <c r="BC476" s="1503"/>
      <c r="BD476" s="1503"/>
      <c r="BE476" s="1503"/>
      <c r="BF476" s="1503">
        <f>I476/25</f>
        <v>1600</v>
      </c>
      <c r="BG476" s="1503"/>
      <c r="BH476" s="1503"/>
      <c r="BI476" s="1503"/>
      <c r="BJ476" s="1503"/>
      <c r="BK476" s="1503"/>
      <c r="BL476" s="1503"/>
      <c r="BM476" s="1503"/>
      <c r="BN476" s="1503"/>
      <c r="BO476" s="1503"/>
      <c r="BP476" s="1503"/>
      <c r="BQ476" s="1503"/>
      <c r="BR476" s="1503"/>
      <c r="BS476" s="1503"/>
      <c r="BT476" s="1503"/>
    </row>
    <row r="477" s="309" customFormat="1" ht="36" hidden="1" customHeight="1" spans="1:72">
      <c r="A477" s="1647">
        <v>45504</v>
      </c>
      <c r="B477" s="1546" t="s">
        <v>1684</v>
      </c>
      <c r="C477" s="1546" t="s">
        <v>251</v>
      </c>
      <c r="D477" s="1648">
        <v>4500141752</v>
      </c>
      <c r="E477" s="1649">
        <v>15244283</v>
      </c>
      <c r="F477" s="1648" t="s">
        <v>2264</v>
      </c>
      <c r="G477" s="1487" t="s">
        <v>89</v>
      </c>
      <c r="H477" s="1488" t="s">
        <v>79</v>
      </c>
      <c r="I477" s="1506">
        <v>192</v>
      </c>
      <c r="J477" s="1487">
        <v>0</v>
      </c>
      <c r="K477" s="1487">
        <v>24</v>
      </c>
      <c r="L477" s="1489">
        <f t="shared" si="281"/>
        <v>8</v>
      </c>
      <c r="M477" s="1490">
        <v>45553</v>
      </c>
      <c r="N477" s="1542">
        <v>45548</v>
      </c>
      <c r="O477" s="1325"/>
      <c r="P477" s="1745" t="s">
        <v>803</v>
      </c>
      <c r="Q477" s="1325" t="s">
        <v>2265</v>
      </c>
      <c r="R477" s="1325" t="s">
        <v>2149</v>
      </c>
      <c r="S477" s="1325" t="s">
        <v>136</v>
      </c>
      <c r="T477" s="1492" t="s">
        <v>2266</v>
      </c>
      <c r="U477" s="1493" t="s">
        <v>2267</v>
      </c>
      <c r="V477" s="1494" t="s">
        <v>330</v>
      </c>
      <c r="W477" s="1495">
        <v>0.8346</v>
      </c>
      <c r="X477" s="1496">
        <f t="shared" si="298"/>
        <v>160.2432</v>
      </c>
      <c r="Y477" s="1489" t="s">
        <v>2268</v>
      </c>
      <c r="Z477" s="1532" t="s">
        <v>89</v>
      </c>
      <c r="AA477" s="1487" t="s">
        <v>108</v>
      </c>
      <c r="AB477" s="1497" t="s">
        <v>44</v>
      </c>
      <c r="AC477" s="1748">
        <v>192</v>
      </c>
      <c r="AD477" s="1498">
        <f t="shared" si="280"/>
        <v>0</v>
      </c>
      <c r="AE477" s="1498" t="s">
        <v>157</v>
      </c>
      <c r="AF477" s="1498"/>
      <c r="AG477" s="1498"/>
      <c r="AH477" s="1498">
        <f t="shared" si="292"/>
        <v>192</v>
      </c>
      <c r="AI477" s="1498"/>
      <c r="AJ477" s="1502">
        <f t="shared" si="297"/>
        <v>192</v>
      </c>
      <c r="AK477" s="1489"/>
      <c r="AL477" s="1489"/>
      <c r="AM477" s="1502"/>
      <c r="AN477" s="1502"/>
      <c r="AO477" s="1489"/>
      <c r="AP477" s="1501"/>
      <c r="AQ477" s="1501"/>
      <c r="AR477" s="1501"/>
      <c r="AS477" s="1502">
        <f t="shared" si="294"/>
        <v>192</v>
      </c>
      <c r="AT477" s="1502"/>
      <c r="AU477" s="1502"/>
      <c r="AV477" s="1502"/>
      <c r="AW477" s="1502"/>
      <c r="AX477" s="1502"/>
      <c r="AY477" s="1502"/>
      <c r="AZ477" s="1502"/>
      <c r="BA477" s="1503"/>
      <c r="BB477" s="1503"/>
      <c r="BC477" s="1503"/>
      <c r="BD477" s="1503"/>
      <c r="BE477" s="1503"/>
      <c r="BF477" s="1503"/>
      <c r="BG477" s="1503"/>
      <c r="BH477" s="1503"/>
      <c r="BI477" s="1503"/>
      <c r="BJ477" s="1503"/>
      <c r="BK477" s="1503"/>
      <c r="BL477" s="1503"/>
      <c r="BM477" s="1503"/>
      <c r="BN477" s="1503"/>
      <c r="BO477" s="1503"/>
      <c r="BP477" s="1503"/>
      <c r="BQ477" s="1503"/>
      <c r="BR477" s="1503"/>
      <c r="BS477" s="1503"/>
      <c r="BT477" s="1503"/>
    </row>
    <row r="478" s="309" customFormat="1" ht="36" hidden="1" customHeight="1" spans="1:72">
      <c r="A478" s="1647">
        <v>45509</v>
      </c>
      <c r="B478" s="1546" t="s">
        <v>199</v>
      </c>
      <c r="C478" s="1546" t="s">
        <v>118</v>
      </c>
      <c r="D478" s="1648">
        <v>4500142046</v>
      </c>
      <c r="E478" s="1649">
        <v>2343371</v>
      </c>
      <c r="F478" s="1648" t="s">
        <v>2269</v>
      </c>
      <c r="G478" s="1487" t="s">
        <v>134</v>
      </c>
      <c r="H478" s="1488" t="s">
        <v>135</v>
      </c>
      <c r="I478" s="1506">
        <v>1703</v>
      </c>
      <c r="J478" s="1487">
        <v>0</v>
      </c>
      <c r="K478" s="1487">
        <v>13</v>
      </c>
      <c r="L478" s="1489">
        <f t="shared" si="281"/>
        <v>131</v>
      </c>
      <c r="M478" s="1490">
        <v>45553</v>
      </c>
      <c r="N478" s="1542">
        <v>45548</v>
      </c>
      <c r="O478" s="1325"/>
      <c r="P478" s="1745" t="s">
        <v>106</v>
      </c>
      <c r="Q478" s="1325" t="s">
        <v>2270</v>
      </c>
      <c r="R478" s="1325">
        <v>45508</v>
      </c>
      <c r="S478" s="1325" t="s">
        <v>136</v>
      </c>
      <c r="T478" s="1705" t="s">
        <v>2271</v>
      </c>
      <c r="U478" s="1540" t="s">
        <v>2272</v>
      </c>
      <c r="V478" s="1494" t="s">
        <v>139</v>
      </c>
      <c r="W478" s="1495">
        <v>0.9343</v>
      </c>
      <c r="X478" s="1496">
        <f t="shared" si="298"/>
        <v>1591.1129</v>
      </c>
      <c r="Y478" s="1489" t="s">
        <v>2273</v>
      </c>
      <c r="Z478" s="1532" t="s">
        <v>134</v>
      </c>
      <c r="AA478" s="1487" t="s">
        <v>108</v>
      </c>
      <c r="AB478" s="1497" t="s">
        <v>44</v>
      </c>
      <c r="AC478" s="1748">
        <v>1703</v>
      </c>
      <c r="AD478" s="1498">
        <f t="shared" si="280"/>
        <v>0</v>
      </c>
      <c r="AE478" s="1498" t="s">
        <v>141</v>
      </c>
      <c r="AF478" s="1498"/>
      <c r="AG478" s="1498"/>
      <c r="AH478" s="1498">
        <f t="shared" si="292"/>
        <v>1703</v>
      </c>
      <c r="AI478" s="1498"/>
      <c r="AJ478" s="1499">
        <f t="shared" si="297"/>
        <v>1703</v>
      </c>
      <c r="AK478" s="1489"/>
      <c r="AL478" s="1489"/>
      <c r="AM478" s="1502"/>
      <c r="AN478" s="1502"/>
      <c r="AO478" s="1489"/>
      <c r="AP478" s="1501"/>
      <c r="AQ478" s="1501"/>
      <c r="AR478" s="1501"/>
      <c r="AS478" s="1502">
        <f t="shared" si="294"/>
        <v>1703</v>
      </c>
      <c r="AT478" s="1502"/>
      <c r="AU478" s="1502"/>
      <c r="AV478" s="1502"/>
      <c r="AW478" s="1502"/>
      <c r="AX478" s="1502"/>
      <c r="AY478" s="1502"/>
      <c r="AZ478" s="1502"/>
      <c r="BA478" s="1503"/>
      <c r="BB478" s="1503"/>
      <c r="BC478" s="1503">
        <f t="shared" si="299"/>
        <v>131</v>
      </c>
      <c r="BD478" s="1503"/>
      <c r="BE478" s="1503"/>
      <c r="BF478" s="1503"/>
      <c r="BG478" s="1503"/>
      <c r="BH478" s="1503"/>
      <c r="BI478" s="1503"/>
      <c r="BJ478" s="1503"/>
      <c r="BK478" s="1503"/>
      <c r="BL478" s="1503"/>
      <c r="BM478" s="1503"/>
      <c r="BN478" s="1503"/>
      <c r="BO478" s="1503"/>
      <c r="BP478" s="1503"/>
      <c r="BQ478" s="1503"/>
      <c r="BR478" s="1503"/>
      <c r="BS478" s="1503"/>
      <c r="BT478" s="1503"/>
    </row>
    <row r="479" s="309" customFormat="1" ht="36" hidden="1" customHeight="1" spans="1:72">
      <c r="A479" s="1647">
        <v>45485</v>
      </c>
      <c r="B479" s="1546" t="s">
        <v>436</v>
      </c>
      <c r="C479" s="1546" t="s">
        <v>251</v>
      </c>
      <c r="D479" s="1648">
        <v>4500139874</v>
      </c>
      <c r="E479" s="1649">
        <v>5200005080</v>
      </c>
      <c r="F479" s="1648" t="s">
        <v>2274</v>
      </c>
      <c r="G479" s="1487" t="s">
        <v>438</v>
      </c>
      <c r="H479" s="1488" t="s">
        <v>79</v>
      </c>
      <c r="I479" s="1506">
        <v>1512</v>
      </c>
      <c r="J479" s="1487">
        <v>0</v>
      </c>
      <c r="K479" s="1487">
        <v>24</v>
      </c>
      <c r="L479" s="1489">
        <f t="shared" si="281"/>
        <v>63</v>
      </c>
      <c r="M479" s="1490">
        <v>45554</v>
      </c>
      <c r="N479" s="1542">
        <v>45548</v>
      </c>
      <c r="O479" s="1325"/>
      <c r="P479" s="1745" t="s">
        <v>803</v>
      </c>
      <c r="Q479" s="1325" t="s">
        <v>2179</v>
      </c>
      <c r="R479" s="1325">
        <v>45485</v>
      </c>
      <c r="S479" s="1325" t="s">
        <v>82</v>
      </c>
      <c r="T479" s="1492" t="s">
        <v>82</v>
      </c>
      <c r="U479" s="1493" t="s">
        <v>1806</v>
      </c>
      <c r="V479" s="1494" t="s">
        <v>441</v>
      </c>
      <c r="W479" s="1495">
        <v>0.8484</v>
      </c>
      <c r="X479" s="1496">
        <f t="shared" si="298"/>
        <v>1282.7808</v>
      </c>
      <c r="Y479" s="1489" t="s">
        <v>2275</v>
      </c>
      <c r="Z479" s="1532" t="s">
        <v>89</v>
      </c>
      <c r="AA479" s="1487" t="s">
        <v>108</v>
      </c>
      <c r="AB479" s="1497" t="s">
        <v>44</v>
      </c>
      <c r="AC479" s="1493">
        <v>1512</v>
      </c>
      <c r="AD479" s="1498">
        <f t="shared" si="280"/>
        <v>0</v>
      </c>
      <c r="AE479" s="1498" t="s">
        <v>82</v>
      </c>
      <c r="AF479" s="1498"/>
      <c r="AG479" s="1498"/>
      <c r="AH479" s="1498">
        <f t="shared" si="292"/>
        <v>1512</v>
      </c>
      <c r="AI479" s="1498"/>
      <c r="AJ479" s="1502">
        <f t="shared" si="297"/>
        <v>1512</v>
      </c>
      <c r="AK479" s="1502"/>
      <c r="AL479" s="1502"/>
      <c r="AM479" s="1502"/>
      <c r="AN479" s="1502"/>
      <c r="AO479" s="1489"/>
      <c r="AP479" s="1501"/>
      <c r="AQ479" s="1501"/>
      <c r="AR479" s="1501"/>
      <c r="AS479" s="1502">
        <f t="shared" si="294"/>
        <v>1512</v>
      </c>
      <c r="AT479" s="1502"/>
      <c r="AU479" s="1502"/>
      <c r="AV479" s="1502"/>
      <c r="AW479" s="1502"/>
      <c r="AX479" s="1502"/>
      <c r="AY479" s="1502"/>
      <c r="AZ479" s="1502"/>
      <c r="BA479" s="1503"/>
      <c r="BB479" s="1503"/>
      <c r="BC479" s="1503"/>
      <c r="BD479" s="1503"/>
      <c r="BE479" s="1503"/>
      <c r="BF479" s="1503"/>
      <c r="BG479" s="1503"/>
      <c r="BH479" s="1503"/>
      <c r="BI479" s="1503"/>
      <c r="BJ479" s="1503"/>
      <c r="BK479" s="1503"/>
      <c r="BL479" s="1503"/>
      <c r="BM479" s="1503"/>
      <c r="BN479" s="1503"/>
      <c r="BO479" s="1503"/>
      <c r="BP479" s="1503"/>
      <c r="BQ479" s="1503"/>
      <c r="BR479" s="1503"/>
      <c r="BS479" s="1503"/>
      <c r="BT479" s="1503"/>
    </row>
    <row r="480" s="309" customFormat="1" ht="36" hidden="1" customHeight="1" spans="1:72">
      <c r="A480" s="1647">
        <v>45520</v>
      </c>
      <c r="B480" s="1546" t="s">
        <v>264</v>
      </c>
      <c r="C480" s="1546" t="s">
        <v>224</v>
      </c>
      <c r="D480" s="1648">
        <v>4500143159</v>
      </c>
      <c r="E480" s="1546" t="s">
        <v>2276</v>
      </c>
      <c r="F480" s="1648" t="s">
        <v>2277</v>
      </c>
      <c r="G480" s="1487" t="s">
        <v>89</v>
      </c>
      <c r="H480" s="1488" t="s">
        <v>79</v>
      </c>
      <c r="I480" s="1506">
        <v>1176</v>
      </c>
      <c r="J480" s="1487">
        <v>0</v>
      </c>
      <c r="K480" s="1487">
        <v>24</v>
      </c>
      <c r="L480" s="1489">
        <f t="shared" si="281"/>
        <v>49</v>
      </c>
      <c r="M480" s="1490">
        <v>45553</v>
      </c>
      <c r="N480" s="1542">
        <v>45548</v>
      </c>
      <c r="O480" s="1325"/>
      <c r="P480" s="1745" t="s">
        <v>803</v>
      </c>
      <c r="Q480" s="1325" t="s">
        <v>2179</v>
      </c>
      <c r="R480" s="1325" t="s">
        <v>783</v>
      </c>
      <c r="S480" s="1325" t="s">
        <v>136</v>
      </c>
      <c r="T480" s="1705" t="s">
        <v>2278</v>
      </c>
      <c r="U480" s="1493" t="s">
        <v>2279</v>
      </c>
      <c r="V480" s="1494" t="s">
        <v>271</v>
      </c>
      <c r="W480" s="1495">
        <v>0.8484</v>
      </c>
      <c r="X480" s="1496">
        <f t="shared" si="298"/>
        <v>997.7184</v>
      </c>
      <c r="Y480" s="1489" t="s">
        <v>2280</v>
      </c>
      <c r="Z480" s="1532" t="s">
        <v>786</v>
      </c>
      <c r="AA480" s="1487" t="s">
        <v>108</v>
      </c>
      <c r="AB480" s="1497" t="s">
        <v>44</v>
      </c>
      <c r="AC480" s="1493">
        <v>1176</v>
      </c>
      <c r="AD480" s="1498">
        <f t="shared" si="280"/>
        <v>0</v>
      </c>
      <c r="AE480" s="1579" t="s">
        <v>157</v>
      </c>
      <c r="AF480" s="1579"/>
      <c r="AG480" s="1579"/>
      <c r="AH480" s="1498">
        <f t="shared" si="292"/>
        <v>1176</v>
      </c>
      <c r="AI480" s="1498"/>
      <c r="AJ480" s="1499"/>
      <c r="AK480" s="1502">
        <f>I480</f>
        <v>1176</v>
      </c>
      <c r="AL480" s="1502"/>
      <c r="AM480" s="1502"/>
      <c r="AN480" s="1502"/>
      <c r="AO480" s="1489"/>
      <c r="AP480" s="1501"/>
      <c r="AQ480" s="1501"/>
      <c r="AR480" s="1501"/>
      <c r="AS480" s="1502">
        <f t="shared" si="294"/>
        <v>1176</v>
      </c>
      <c r="AT480" s="1502"/>
      <c r="AU480" s="1502"/>
      <c r="AV480" s="1502"/>
      <c r="AW480" s="1502"/>
      <c r="AX480" s="1502"/>
      <c r="AY480" s="1502"/>
      <c r="AZ480" s="1502"/>
      <c r="BA480" s="1503"/>
      <c r="BB480" s="1503"/>
      <c r="BC480" s="1503"/>
      <c r="BD480" s="1503"/>
      <c r="BE480" s="1503"/>
      <c r="BF480" s="1503"/>
      <c r="BG480" s="1503"/>
      <c r="BH480" s="1503"/>
      <c r="BI480" s="1503"/>
      <c r="BJ480" s="1503"/>
      <c r="BK480" s="1503"/>
      <c r="BL480" s="1503"/>
      <c r="BM480" s="1503"/>
      <c r="BN480" s="1503"/>
      <c r="BO480" s="1503"/>
      <c r="BP480" s="1503"/>
      <c r="BQ480" s="1503"/>
      <c r="BR480" s="1503"/>
      <c r="BS480" s="1503"/>
      <c r="BT480" s="1503"/>
    </row>
    <row r="481" s="309" customFormat="1" ht="36" hidden="1" customHeight="1" spans="1:81">
      <c r="A481" s="1647">
        <v>45520</v>
      </c>
      <c r="B481" s="1546" t="s">
        <v>264</v>
      </c>
      <c r="C481" s="1546" t="s">
        <v>224</v>
      </c>
      <c r="D481" s="1648">
        <v>4500143159</v>
      </c>
      <c r="E481" s="1546" t="s">
        <v>2281</v>
      </c>
      <c r="F481" s="1648" t="s">
        <v>2282</v>
      </c>
      <c r="G481" s="1487" t="s">
        <v>89</v>
      </c>
      <c r="H481" s="1488" t="s">
        <v>79</v>
      </c>
      <c r="I481" s="1506">
        <v>504</v>
      </c>
      <c r="J481" s="1487">
        <v>0</v>
      </c>
      <c r="K481" s="1487">
        <v>24</v>
      </c>
      <c r="L481" s="1489">
        <f t="shared" si="281"/>
        <v>21</v>
      </c>
      <c r="M481" s="1490">
        <v>45553</v>
      </c>
      <c r="N481" s="1542">
        <v>45548</v>
      </c>
      <c r="O481" s="1325"/>
      <c r="P481" s="1745" t="s">
        <v>803</v>
      </c>
      <c r="Q481" s="1325" t="s">
        <v>2179</v>
      </c>
      <c r="R481" s="1325" t="s">
        <v>783</v>
      </c>
      <c r="S481" s="1325" t="s">
        <v>136</v>
      </c>
      <c r="T481" s="1705" t="s">
        <v>2278</v>
      </c>
      <c r="U481" s="1493" t="s">
        <v>2279</v>
      </c>
      <c r="V481" s="1494" t="s">
        <v>271</v>
      </c>
      <c r="W481" s="1495">
        <v>0.8484</v>
      </c>
      <c r="X481" s="1496">
        <f t="shared" si="298"/>
        <v>427.5936</v>
      </c>
      <c r="Y481" s="1489" t="s">
        <v>2280</v>
      </c>
      <c r="Z481" s="1532" t="s">
        <v>786</v>
      </c>
      <c r="AA481" s="1487" t="s">
        <v>108</v>
      </c>
      <c r="AB481" s="1497" t="s">
        <v>44</v>
      </c>
      <c r="AC481" s="1493">
        <v>504</v>
      </c>
      <c r="AD481" s="1498">
        <f t="shared" si="280"/>
        <v>0</v>
      </c>
      <c r="AE481" s="1579" t="s">
        <v>157</v>
      </c>
      <c r="AF481" s="1579"/>
      <c r="AG481" s="1579"/>
      <c r="AH481" s="1498">
        <f t="shared" si="292"/>
        <v>504</v>
      </c>
      <c r="AI481" s="1498"/>
      <c r="AJ481" s="1499"/>
      <c r="AK481" s="1502">
        <f>I481</f>
        <v>504</v>
      </c>
      <c r="AL481" s="1502"/>
      <c r="AM481" s="1502"/>
      <c r="AN481" s="1502"/>
      <c r="AO481" s="1489"/>
      <c r="AP481" s="1501"/>
      <c r="AQ481" s="1501"/>
      <c r="AR481" s="1501"/>
      <c r="AS481" s="1502">
        <f t="shared" si="294"/>
        <v>504</v>
      </c>
      <c r="AT481" s="1502"/>
      <c r="AU481" s="1502"/>
      <c r="AV481" s="1502"/>
      <c r="AW481" s="1502"/>
      <c r="AX481" s="1502"/>
      <c r="AY481" s="1502"/>
      <c r="AZ481" s="1502"/>
      <c r="BA481" s="1503"/>
      <c r="BB481" s="1503"/>
      <c r="BC481" s="1503"/>
      <c r="BD481" s="1503"/>
      <c r="BE481" s="1503"/>
      <c r="BF481" s="1503"/>
      <c r="BG481" s="1503"/>
      <c r="BH481" s="1503"/>
      <c r="BI481" s="1503"/>
      <c r="BJ481" s="1503"/>
      <c r="BK481" s="1503"/>
      <c r="BL481" s="1503"/>
      <c r="BM481" s="1503"/>
      <c r="BN481" s="1503"/>
      <c r="BO481" s="1503"/>
      <c r="BP481" s="1503"/>
      <c r="BQ481" s="1503"/>
      <c r="BR481" s="1503"/>
      <c r="BS481" s="1503"/>
      <c r="BT481" s="1503"/>
    </row>
    <row r="482" s="309" customFormat="1" ht="36" hidden="1" customHeight="1" spans="1:81">
      <c r="A482" s="1647">
        <v>45369</v>
      </c>
      <c r="B482" s="1546" t="s">
        <v>236</v>
      </c>
      <c r="C482" s="1546" t="s">
        <v>237</v>
      </c>
      <c r="D482" s="1648">
        <v>4500127223</v>
      </c>
      <c r="E482" s="1649">
        <v>2300875204</v>
      </c>
      <c r="F482" s="1649" t="s">
        <v>2283</v>
      </c>
      <c r="G482" s="1487" t="s">
        <v>239</v>
      </c>
      <c r="H482" s="1488" t="s">
        <v>79</v>
      </c>
      <c r="I482" s="1506">
        <v>1725</v>
      </c>
      <c r="J482" s="1487">
        <v>0</v>
      </c>
      <c r="K482" s="1487">
        <v>25</v>
      </c>
      <c r="L482" s="1489">
        <f t="shared" si="281"/>
        <v>69</v>
      </c>
      <c r="M482" s="1490">
        <v>45558</v>
      </c>
      <c r="N482" s="1542">
        <v>45549</v>
      </c>
      <c r="O482" s="1544" t="s">
        <v>2284</v>
      </c>
      <c r="P482" s="1742" t="s">
        <v>803</v>
      </c>
      <c r="Q482" s="1325" t="s">
        <v>2285</v>
      </c>
      <c r="R482" s="1325">
        <v>45513</v>
      </c>
      <c r="S482" s="1325" t="s">
        <v>82</v>
      </c>
      <c r="T482" s="1492" t="s">
        <v>82</v>
      </c>
      <c r="U482" s="1540" t="s">
        <v>1309</v>
      </c>
      <c r="V482" s="1494" t="s">
        <v>243</v>
      </c>
      <c r="W482" s="1495">
        <v>1.59</v>
      </c>
      <c r="X482" s="1496">
        <f t="shared" si="298"/>
        <v>2742.75</v>
      </c>
      <c r="Y482" s="1489" t="s">
        <v>2286</v>
      </c>
      <c r="Z482" s="1532" t="s">
        <v>245</v>
      </c>
      <c r="AA482" s="1487" t="s">
        <v>108</v>
      </c>
      <c r="AB482" s="1497" t="s">
        <v>44</v>
      </c>
      <c r="AC482" s="1493">
        <f>1700+25</f>
        <v>1725</v>
      </c>
      <c r="AD482" s="1498">
        <f t="shared" si="280"/>
        <v>0</v>
      </c>
      <c r="AE482" s="1498"/>
      <c r="AF482" s="1498" t="s">
        <v>246</v>
      </c>
      <c r="AG482" s="1498" t="s">
        <v>93</v>
      </c>
      <c r="AH482" s="1498">
        <f t="shared" si="292"/>
        <v>1725</v>
      </c>
      <c r="AI482" s="1498"/>
      <c r="AJ482" s="1499"/>
      <c r="AK482" s="1489"/>
      <c r="AL482" s="1489"/>
      <c r="AM482" s="1489"/>
      <c r="AN482" s="1489"/>
      <c r="AO482" s="1489"/>
      <c r="AP482" s="1489">
        <f>I482</f>
        <v>1725</v>
      </c>
      <c r="AQ482" s="1489"/>
      <c r="AR482" s="1489"/>
      <c r="AS482" s="1502">
        <f t="shared" si="294"/>
        <v>1725</v>
      </c>
      <c r="AT482" s="1502"/>
      <c r="AU482" s="1502"/>
      <c r="AV482" s="1502"/>
      <c r="AW482" s="1502"/>
      <c r="AX482" s="1502"/>
      <c r="AY482" s="1502"/>
      <c r="AZ482" s="1502"/>
      <c r="BA482" s="1503"/>
      <c r="BB482" s="1503"/>
      <c r="BC482" s="1503"/>
      <c r="BD482" s="1503"/>
      <c r="BE482" s="1503"/>
      <c r="BF482" s="1503"/>
      <c r="BG482" s="1503"/>
      <c r="BH482" s="1503">
        <f>I482/25</f>
        <v>69</v>
      </c>
      <c r="BI482" s="1503"/>
      <c r="BJ482" s="1503"/>
      <c r="BK482" s="1503"/>
      <c r="BL482" s="1503"/>
      <c r="BM482" s="1503"/>
      <c r="BN482" s="1503"/>
      <c r="BO482" s="1503"/>
      <c r="BP482" s="1503"/>
      <c r="BQ482" s="1503"/>
      <c r="BR482" s="1503"/>
      <c r="BS482" s="1503"/>
      <c r="BT482" s="1503"/>
      <c r="BU482" s="1534"/>
      <c r="BV482" s="1534"/>
      <c r="BW482" s="1534"/>
      <c r="BX482" s="1534"/>
      <c r="BY482" s="1534"/>
      <c r="BZ482" s="1534"/>
      <c r="CA482" s="1534"/>
      <c r="CB482" s="1534"/>
      <c r="CC482" s="1534"/>
    </row>
    <row r="483" s="309" customFormat="1" ht="36" hidden="1" customHeight="1" spans="1:81">
      <c r="A483" s="1725">
        <v>45516</v>
      </c>
      <c r="B483" s="1483" t="s">
        <v>343</v>
      </c>
      <c r="C483" s="1483" t="s">
        <v>251</v>
      </c>
      <c r="D483" s="1729">
        <v>4500142765</v>
      </c>
      <c r="E483" s="1728" t="s">
        <v>2287</v>
      </c>
      <c r="F483" s="1729" t="s">
        <v>2288</v>
      </c>
      <c r="G483" s="1487" t="s">
        <v>499</v>
      </c>
      <c r="H483" s="1488" t="s">
        <v>79</v>
      </c>
      <c r="I483" s="1506">
        <v>336</v>
      </c>
      <c r="J483" s="1487">
        <v>0</v>
      </c>
      <c r="K483" s="1547">
        <v>12</v>
      </c>
      <c r="L483" s="1489">
        <f t="shared" si="281"/>
        <v>28</v>
      </c>
      <c r="M483" s="1490">
        <v>45555</v>
      </c>
      <c r="N483" s="1542">
        <v>45552</v>
      </c>
      <c r="O483" s="1536" t="s">
        <v>2289</v>
      </c>
      <c r="P483" s="1742" t="s">
        <v>106</v>
      </c>
      <c r="Q483" s="1325" t="s">
        <v>2290</v>
      </c>
      <c r="R483" s="1325" t="s">
        <v>651</v>
      </c>
      <c r="S483" s="1325" t="s">
        <v>136</v>
      </c>
      <c r="T483" s="1492" t="s">
        <v>2291</v>
      </c>
      <c r="U483" s="1506" t="s">
        <v>2292</v>
      </c>
      <c r="V483" s="1605" t="s">
        <v>1131</v>
      </c>
      <c r="W483" s="1495">
        <v>0.8851</v>
      </c>
      <c r="X483" s="1496">
        <f t="shared" si="298"/>
        <v>297.3936</v>
      </c>
      <c r="Y483" s="1537" t="s">
        <v>2293</v>
      </c>
      <c r="Z483" s="1532" t="s">
        <v>499</v>
      </c>
      <c r="AA483" s="1487" t="s">
        <v>108</v>
      </c>
      <c r="AB483" s="1497" t="s">
        <v>44</v>
      </c>
      <c r="AC483" s="1540">
        <v>336</v>
      </c>
      <c r="AD483" s="1498">
        <f t="shared" si="280"/>
        <v>0</v>
      </c>
      <c r="AE483" s="1498" t="s">
        <v>141</v>
      </c>
      <c r="AF483" s="1579"/>
      <c r="AG483" s="1579"/>
      <c r="AH483" s="1498">
        <f t="shared" si="292"/>
        <v>336</v>
      </c>
      <c r="AI483" s="1498"/>
      <c r="AJ483" s="1499">
        <f t="shared" ref="AJ483:AJ490" si="300">I483</f>
        <v>336</v>
      </c>
      <c r="AK483" s="1489"/>
      <c r="AL483" s="1489"/>
      <c r="AM483" s="1489"/>
      <c r="AN483" s="1489"/>
      <c r="AO483" s="1502"/>
      <c r="AP483" s="1500"/>
      <c r="AQ483" s="1500"/>
      <c r="AR483" s="1500"/>
      <c r="AS483" s="1502"/>
      <c r="AT483" s="1502"/>
      <c r="AU483" s="1502"/>
      <c r="AV483" s="1502">
        <f t="shared" ref="AV483:AV487" si="301">I483</f>
        <v>336</v>
      </c>
      <c r="AW483" s="1502"/>
      <c r="AX483" s="1502"/>
      <c r="AY483" s="1502">
        <f t="shared" ref="AY483:AY487" si="302">I483/12</f>
        <v>28</v>
      </c>
      <c r="AZ483" s="1502"/>
      <c r="BA483" s="1503"/>
      <c r="BB483" s="1503"/>
      <c r="BC483" s="1503"/>
      <c r="BD483" s="1503"/>
      <c r="BE483" s="1503"/>
      <c r="BF483" s="1503"/>
      <c r="BG483" s="1503"/>
      <c r="BH483" s="1503"/>
      <c r="BI483" s="1503"/>
      <c r="BJ483" s="1503"/>
      <c r="BK483" s="1503"/>
      <c r="BL483" s="1503"/>
      <c r="BM483" s="1503"/>
      <c r="BN483" s="1503"/>
      <c r="BO483" s="1503"/>
      <c r="BP483" s="1503"/>
      <c r="BQ483" s="1503"/>
      <c r="BR483" s="1503"/>
      <c r="BS483" s="1503"/>
      <c r="BT483" s="1503"/>
      <c r="BU483" s="1596" t="s">
        <v>2294</v>
      </c>
      <c r="BV483" s="309">
        <v>5016</v>
      </c>
      <c r="BW483" s="309">
        <v>0</v>
      </c>
    </row>
    <row r="484" s="309" customFormat="1" ht="36" hidden="1" customHeight="1" spans="1:81">
      <c r="A484" s="1647">
        <v>45503</v>
      </c>
      <c r="B484" s="1546" t="s">
        <v>292</v>
      </c>
      <c r="C484" s="1546" t="s">
        <v>132</v>
      </c>
      <c r="D484" s="1648">
        <v>4500141724</v>
      </c>
      <c r="E484" s="1649">
        <v>28352822</v>
      </c>
      <c r="F484" s="1648" t="s">
        <v>2295</v>
      </c>
      <c r="G484" s="1487" t="s">
        <v>113</v>
      </c>
      <c r="H484" s="1488" t="s">
        <v>114</v>
      </c>
      <c r="I484" s="1506">
        <v>2760</v>
      </c>
      <c r="J484" s="1487">
        <v>0</v>
      </c>
      <c r="K484" s="1487">
        <v>60</v>
      </c>
      <c r="L484" s="1489">
        <f t="shared" si="281"/>
        <v>46</v>
      </c>
      <c r="M484" s="1490">
        <v>45558</v>
      </c>
      <c r="N484" s="1542">
        <v>45552</v>
      </c>
      <c r="O484" s="1325"/>
      <c r="P484" s="1745" t="s">
        <v>106</v>
      </c>
      <c r="Q484" s="1325" t="s">
        <v>2296</v>
      </c>
      <c r="R484" s="1325">
        <v>45503</v>
      </c>
      <c r="S484" s="1325" t="s">
        <v>82</v>
      </c>
      <c r="T484" s="1492" t="s">
        <v>82</v>
      </c>
      <c r="U484" s="1493" t="s">
        <v>2297</v>
      </c>
      <c r="V484" s="1494" t="s">
        <v>214</v>
      </c>
      <c r="W484" s="1495">
        <v>66.0552</v>
      </c>
      <c r="X484" s="1496">
        <f>W484*L484</f>
        <v>3038.5392</v>
      </c>
      <c r="Y484" s="1489" t="s">
        <v>2298</v>
      </c>
      <c r="Z484" s="1532" t="s">
        <v>113</v>
      </c>
      <c r="AA484" s="1487" t="s">
        <v>108</v>
      </c>
      <c r="AB484" s="1497" t="s">
        <v>44</v>
      </c>
      <c r="AC484" s="1493">
        <v>2760</v>
      </c>
      <c r="AD484" s="1498">
        <f t="shared" si="280"/>
        <v>0</v>
      </c>
      <c r="AE484" s="1498"/>
      <c r="AF484" s="1498"/>
      <c r="AG484" s="1498"/>
      <c r="AH484" s="1498">
        <f t="shared" si="292"/>
        <v>2760</v>
      </c>
      <c r="AI484" s="1498"/>
      <c r="AJ484" s="1499">
        <f t="shared" si="300"/>
        <v>2760</v>
      </c>
      <c r="AK484" s="1489"/>
      <c r="AL484" s="1489"/>
      <c r="AM484" s="1489"/>
      <c r="AN484" s="1489"/>
      <c r="AO484" s="1489"/>
      <c r="AP484" s="1489"/>
      <c r="AQ484" s="1489"/>
      <c r="AR484" s="1489"/>
      <c r="AS484" s="1502">
        <f t="shared" ref="AS484:AS488" si="303">I484</f>
        <v>2760</v>
      </c>
      <c r="AT484" s="1502"/>
      <c r="AU484" s="1502"/>
      <c r="AV484" s="1502"/>
      <c r="AW484" s="1502"/>
      <c r="AX484" s="1502"/>
      <c r="AY484" s="1502"/>
      <c r="AZ484" s="1502"/>
      <c r="BA484" s="1503"/>
      <c r="BB484" s="1503"/>
      <c r="BC484" s="1503"/>
      <c r="BD484" s="1503"/>
      <c r="BE484" s="1503"/>
      <c r="BF484" s="1503"/>
      <c r="BG484" s="1503"/>
      <c r="BH484" s="1503"/>
      <c r="BI484" s="1503"/>
      <c r="BJ484" s="1503"/>
      <c r="BK484" s="1503"/>
      <c r="BL484" s="1503">
        <f>I484/60</f>
        <v>46</v>
      </c>
      <c r="BM484" s="1503"/>
      <c r="BN484" s="1503"/>
      <c r="BO484" s="1503"/>
      <c r="BP484" s="1503"/>
      <c r="BQ484" s="1503"/>
      <c r="BR484" s="1503"/>
      <c r="BS484" s="1503"/>
      <c r="BT484" s="1503"/>
      <c r="BU484" s="1553"/>
      <c r="BV484" s="1553"/>
      <c r="BW484" s="1553"/>
      <c r="BX484" s="1553"/>
      <c r="BY484" s="1553"/>
      <c r="BZ484" s="1553"/>
      <c r="CA484" s="1553"/>
      <c r="CB484" s="1553"/>
      <c r="CC484" s="1553"/>
    </row>
    <row r="485" s="309" customFormat="1" ht="36" hidden="1" customHeight="1" spans="1:81">
      <c r="A485" s="1647">
        <v>45503</v>
      </c>
      <c r="B485" s="1546" t="s">
        <v>292</v>
      </c>
      <c r="C485" s="1546" t="s">
        <v>132</v>
      </c>
      <c r="D485" s="1648">
        <v>4500141724</v>
      </c>
      <c r="E485" s="1649">
        <v>28352843</v>
      </c>
      <c r="F485" s="1648" t="s">
        <v>2299</v>
      </c>
      <c r="G485" s="1487" t="s">
        <v>113</v>
      </c>
      <c r="H485" s="1488" t="s">
        <v>114</v>
      </c>
      <c r="I485" s="1506">
        <v>900</v>
      </c>
      <c r="J485" s="1487">
        <v>0</v>
      </c>
      <c r="K485" s="1487">
        <v>60</v>
      </c>
      <c r="L485" s="1489">
        <f t="shared" si="281"/>
        <v>15</v>
      </c>
      <c r="M485" s="1490">
        <v>45558</v>
      </c>
      <c r="N485" s="1542">
        <v>45552</v>
      </c>
      <c r="O485" s="1325"/>
      <c r="P485" s="1745" t="s">
        <v>106</v>
      </c>
      <c r="Q485" s="1325" t="s">
        <v>2296</v>
      </c>
      <c r="R485" s="1325">
        <v>45503</v>
      </c>
      <c r="S485" s="1325" t="s">
        <v>82</v>
      </c>
      <c r="T485" s="1492" t="s">
        <v>82</v>
      </c>
      <c r="U485" s="1493" t="s">
        <v>2297</v>
      </c>
      <c r="V485" s="1494" t="s">
        <v>214</v>
      </c>
      <c r="W485" s="1495">
        <v>67.5232</v>
      </c>
      <c r="X485" s="1496">
        <f>W485*L485</f>
        <v>1012.848</v>
      </c>
      <c r="Y485" s="1489" t="s">
        <v>2300</v>
      </c>
      <c r="Z485" s="1532" t="s">
        <v>113</v>
      </c>
      <c r="AA485" s="1487" t="s">
        <v>108</v>
      </c>
      <c r="AB485" s="1497" t="s">
        <v>44</v>
      </c>
      <c r="AC485" s="1493">
        <v>900</v>
      </c>
      <c r="AD485" s="1498">
        <f t="shared" si="280"/>
        <v>0</v>
      </c>
      <c r="AE485" s="1498"/>
      <c r="AF485" s="1498"/>
      <c r="AG485" s="1498"/>
      <c r="AH485" s="1498">
        <f t="shared" si="292"/>
        <v>900</v>
      </c>
      <c r="AI485" s="1498"/>
      <c r="AJ485" s="1499">
        <f t="shared" si="300"/>
        <v>900</v>
      </c>
      <c r="AK485" s="1489"/>
      <c r="AL485" s="1489"/>
      <c r="AM485" s="1489"/>
      <c r="AN485" s="1489"/>
      <c r="AO485" s="1489"/>
      <c r="AP485" s="1489"/>
      <c r="AQ485" s="1489"/>
      <c r="AR485" s="1489"/>
      <c r="AS485" s="1502">
        <f t="shared" si="303"/>
        <v>900</v>
      </c>
      <c r="AT485" s="1502"/>
      <c r="AU485" s="1502"/>
      <c r="AV485" s="1502"/>
      <c r="AW485" s="1502"/>
      <c r="AX485" s="1502"/>
      <c r="AY485" s="1502"/>
      <c r="AZ485" s="1502"/>
      <c r="BA485" s="1503"/>
      <c r="BB485" s="1503"/>
      <c r="BC485" s="1503"/>
      <c r="BD485" s="1503"/>
      <c r="BE485" s="1503"/>
      <c r="BF485" s="1503"/>
      <c r="BG485" s="1503"/>
      <c r="BH485" s="1503"/>
      <c r="BI485" s="1503"/>
      <c r="BJ485" s="1503"/>
      <c r="BK485" s="1503"/>
      <c r="BL485" s="1503">
        <f>I485/60</f>
        <v>15</v>
      </c>
      <c r="BM485" s="1503"/>
      <c r="BN485" s="1503"/>
      <c r="BO485" s="1503"/>
      <c r="BP485" s="1503"/>
      <c r="BQ485" s="1503"/>
      <c r="BR485" s="1503"/>
      <c r="BS485" s="1503"/>
      <c r="BT485" s="1503"/>
      <c r="BU485" s="1553"/>
      <c r="BV485" s="1553"/>
      <c r="BW485" s="1553"/>
      <c r="BX485" s="1553"/>
      <c r="BY485" s="1553"/>
      <c r="BZ485" s="1553"/>
      <c r="CA485" s="1553"/>
      <c r="CB485" s="1553"/>
      <c r="CC485" s="1553"/>
    </row>
    <row r="486" s="309" customFormat="1" ht="36" hidden="1" customHeight="1" spans="1:81">
      <c r="A486" s="1725">
        <v>45516</v>
      </c>
      <c r="B486" s="1483" t="s">
        <v>343</v>
      </c>
      <c r="C486" s="1483" t="s">
        <v>251</v>
      </c>
      <c r="D486" s="1648">
        <v>4500142771</v>
      </c>
      <c r="E486" s="1843" t="s">
        <v>2301</v>
      </c>
      <c r="F486" s="1648" t="s">
        <v>2302</v>
      </c>
      <c r="G486" s="1487" t="s">
        <v>499</v>
      </c>
      <c r="H486" s="1488" t="s">
        <v>79</v>
      </c>
      <c r="I486" s="1506">
        <v>672</v>
      </c>
      <c r="J486" s="1487">
        <v>0</v>
      </c>
      <c r="K486" s="1547">
        <v>12</v>
      </c>
      <c r="L486" s="1489">
        <f t="shared" si="281"/>
        <v>56</v>
      </c>
      <c r="M486" s="1490">
        <v>45558</v>
      </c>
      <c r="N486" s="1542">
        <v>45552</v>
      </c>
      <c r="O486" s="1536" t="s">
        <v>2289</v>
      </c>
      <c r="P486" s="1745" t="s">
        <v>106</v>
      </c>
      <c r="Q486" s="1325" t="s">
        <v>2303</v>
      </c>
      <c r="R486" s="1325" t="s">
        <v>651</v>
      </c>
      <c r="S486" s="1325" t="s">
        <v>136</v>
      </c>
      <c r="T486" s="1492" t="s">
        <v>2291</v>
      </c>
      <c r="U486" s="1493" t="s">
        <v>2292</v>
      </c>
      <c r="V486" s="1605" t="s">
        <v>1131</v>
      </c>
      <c r="W486" s="1495">
        <v>0.8851</v>
      </c>
      <c r="X486" s="1496">
        <f t="shared" ref="X486:X503" si="304">W486*I486</f>
        <v>594.7872</v>
      </c>
      <c r="Y486" s="1489" t="s">
        <v>2304</v>
      </c>
      <c r="Z486" s="1532" t="s">
        <v>499</v>
      </c>
      <c r="AA486" s="1487" t="s">
        <v>108</v>
      </c>
      <c r="AB486" s="1497" t="s">
        <v>44</v>
      </c>
      <c r="AC486" s="1540">
        <v>672</v>
      </c>
      <c r="AD486" s="1498">
        <f t="shared" si="280"/>
        <v>0</v>
      </c>
      <c r="AE486" s="1498" t="s">
        <v>157</v>
      </c>
      <c r="AF486" s="1579"/>
      <c r="AG486" s="1579"/>
      <c r="AH486" s="1498">
        <f t="shared" si="292"/>
        <v>672</v>
      </c>
      <c r="AI486" s="1498"/>
      <c r="AJ486" s="1499">
        <f t="shared" si="300"/>
        <v>672</v>
      </c>
      <c r="AK486" s="1489"/>
      <c r="AL486" s="1489"/>
      <c r="AM486" s="1489"/>
      <c r="AN486" s="1489"/>
      <c r="AO486" s="1489"/>
      <c r="AP486" s="1489"/>
      <c r="AQ486" s="1489"/>
      <c r="AR486" s="1489"/>
      <c r="AS486" s="1502"/>
      <c r="AT486" s="1502"/>
      <c r="AU486" s="1502"/>
      <c r="AV486" s="1502">
        <f t="shared" si="301"/>
        <v>672</v>
      </c>
      <c r="AW486" s="1502"/>
      <c r="AX486" s="1502"/>
      <c r="AY486" s="1502">
        <f t="shared" si="302"/>
        <v>56</v>
      </c>
      <c r="AZ486" s="1502"/>
      <c r="BA486" s="1503"/>
      <c r="BB486" s="1503"/>
      <c r="BC486" s="1503"/>
      <c r="BD486" s="1503"/>
      <c r="BE486" s="1503"/>
      <c r="BF486" s="1503"/>
      <c r="BG486" s="1503"/>
      <c r="BH486" s="1503"/>
      <c r="BI486" s="1503"/>
      <c r="BJ486" s="1503"/>
      <c r="BK486" s="1503"/>
      <c r="BL486" s="1503"/>
      <c r="BM486" s="1503"/>
      <c r="BN486" s="1503"/>
      <c r="BO486" s="1503"/>
      <c r="BP486" s="1503"/>
      <c r="BQ486" s="1503"/>
      <c r="BR486" s="1503"/>
      <c r="BS486" s="1503"/>
      <c r="BT486" s="1503"/>
      <c r="BU486" s="1596" t="s">
        <v>2294</v>
      </c>
      <c r="BV486" s="1553"/>
      <c r="BW486" s="309">
        <v>0</v>
      </c>
      <c r="BX486" s="1553"/>
      <c r="BY486" s="1553"/>
      <c r="BZ486" s="1553"/>
      <c r="CA486" s="1553"/>
      <c r="CB486" s="1553"/>
      <c r="CC486" s="1553"/>
    </row>
    <row r="487" s="309" customFormat="1" ht="36" hidden="1" customHeight="1" spans="1:81">
      <c r="A487" s="1725">
        <v>45516</v>
      </c>
      <c r="B487" s="1483" t="s">
        <v>343</v>
      </c>
      <c r="C487" s="1483" t="s">
        <v>251</v>
      </c>
      <c r="D487" s="1648">
        <v>4500142769</v>
      </c>
      <c r="E487" s="1843" t="s">
        <v>2305</v>
      </c>
      <c r="F487" s="1648" t="s">
        <v>2306</v>
      </c>
      <c r="G487" s="1487" t="s">
        <v>499</v>
      </c>
      <c r="H487" s="1488" t="s">
        <v>79</v>
      </c>
      <c r="I487" s="1506">
        <v>528</v>
      </c>
      <c r="J487" s="1487">
        <v>0</v>
      </c>
      <c r="K487" s="1547">
        <v>12</v>
      </c>
      <c r="L487" s="1489">
        <f t="shared" si="281"/>
        <v>44</v>
      </c>
      <c r="M487" s="1490">
        <v>45558</v>
      </c>
      <c r="N487" s="1542">
        <v>45552</v>
      </c>
      <c r="O487" s="1536" t="s">
        <v>2289</v>
      </c>
      <c r="P487" s="1745" t="s">
        <v>106</v>
      </c>
      <c r="Q487" s="1325" t="s">
        <v>2307</v>
      </c>
      <c r="R487" s="1325" t="s">
        <v>651</v>
      </c>
      <c r="S487" s="1325" t="s">
        <v>136</v>
      </c>
      <c r="T487" s="1492" t="s">
        <v>2291</v>
      </c>
      <c r="U487" s="1493" t="s">
        <v>2308</v>
      </c>
      <c r="V487" s="1605" t="s">
        <v>1131</v>
      </c>
      <c r="W487" s="1495">
        <v>0.8851</v>
      </c>
      <c r="X487" s="1496">
        <f t="shared" si="304"/>
        <v>467.3328</v>
      </c>
      <c r="Y487" s="1489" t="s">
        <v>2309</v>
      </c>
      <c r="Z487" s="1532" t="s">
        <v>499</v>
      </c>
      <c r="AA487" s="1487" t="s">
        <v>108</v>
      </c>
      <c r="AB487" s="1497" t="s">
        <v>44</v>
      </c>
      <c r="AC487" s="1540">
        <v>528</v>
      </c>
      <c r="AD487" s="1498">
        <f t="shared" si="280"/>
        <v>0</v>
      </c>
      <c r="AE487" s="1498" t="s">
        <v>157</v>
      </c>
      <c r="AF487" s="1579"/>
      <c r="AG487" s="1579"/>
      <c r="AH487" s="1498">
        <f t="shared" si="292"/>
        <v>528</v>
      </c>
      <c r="AI487" s="1498"/>
      <c r="AJ487" s="1499">
        <f t="shared" si="300"/>
        <v>528</v>
      </c>
      <c r="AK487" s="1489"/>
      <c r="AL487" s="1489"/>
      <c r="AM487" s="1489"/>
      <c r="AN487" s="1489"/>
      <c r="AO487" s="1489"/>
      <c r="AP487" s="1489"/>
      <c r="AQ487" s="1489"/>
      <c r="AR487" s="1489"/>
      <c r="AS487" s="1502"/>
      <c r="AT487" s="1502"/>
      <c r="AU487" s="1502"/>
      <c r="AV487" s="1502">
        <f t="shared" si="301"/>
        <v>528</v>
      </c>
      <c r="AW487" s="1502"/>
      <c r="AX487" s="1502"/>
      <c r="AY487" s="1502">
        <f t="shared" si="302"/>
        <v>44</v>
      </c>
      <c r="AZ487" s="1502"/>
      <c r="BA487" s="1503"/>
      <c r="BB487" s="1503"/>
      <c r="BC487" s="1503"/>
      <c r="BD487" s="1503"/>
      <c r="BE487" s="1503"/>
      <c r="BF487" s="1503"/>
      <c r="BG487" s="1503"/>
      <c r="BH487" s="1503"/>
      <c r="BI487" s="1503"/>
      <c r="BJ487" s="1503"/>
      <c r="BK487" s="1503"/>
      <c r="BL487" s="1503"/>
      <c r="BM487" s="1503"/>
      <c r="BN487" s="1503"/>
      <c r="BO487" s="1503"/>
      <c r="BP487" s="1503"/>
      <c r="BQ487" s="1503"/>
      <c r="BR487" s="1503"/>
      <c r="BS487" s="1503"/>
      <c r="BT487" s="1503"/>
      <c r="BU487" s="1596" t="s">
        <v>2294</v>
      </c>
      <c r="BV487" s="1553"/>
      <c r="BW487" s="309">
        <v>0</v>
      </c>
      <c r="BX487" s="1553"/>
      <c r="BY487" s="1553"/>
      <c r="BZ487" s="1553"/>
      <c r="CA487" s="1553"/>
      <c r="CB487" s="1553"/>
      <c r="CC487" s="1553"/>
    </row>
    <row r="488" s="309" customFormat="1" ht="36" hidden="1" customHeight="1" spans="1:81">
      <c r="A488" s="1725">
        <v>45516</v>
      </c>
      <c r="B488" s="1483" t="s">
        <v>192</v>
      </c>
      <c r="C488" s="1546" t="s">
        <v>193</v>
      </c>
      <c r="D488" s="1648">
        <v>4500142800</v>
      </c>
      <c r="E488" s="1546"/>
      <c r="F488" s="1648" t="s">
        <v>2310</v>
      </c>
      <c r="G488" s="1487" t="s">
        <v>78</v>
      </c>
      <c r="H488" s="1488" t="s">
        <v>111</v>
      </c>
      <c r="I488" s="1506">
        <v>3000</v>
      </c>
      <c r="J488" s="1487">
        <v>0</v>
      </c>
      <c r="K488" s="1487">
        <v>50</v>
      </c>
      <c r="L488" s="1489">
        <f t="shared" si="281"/>
        <v>60</v>
      </c>
      <c r="M488" s="1490">
        <v>45558</v>
      </c>
      <c r="N488" s="1490">
        <v>45554</v>
      </c>
      <c r="O488" s="1325"/>
      <c r="P488" s="1742" t="s">
        <v>803</v>
      </c>
      <c r="Q488" s="1325"/>
      <c r="R488" s="1707">
        <v>45523</v>
      </c>
      <c r="S488" s="1325" t="s">
        <v>82</v>
      </c>
      <c r="T488" s="1705" t="s">
        <v>2311</v>
      </c>
      <c r="U488" s="1493" t="s">
        <v>2312</v>
      </c>
      <c r="V488" s="1605" t="s">
        <v>197</v>
      </c>
      <c r="W488" s="1495">
        <v>0.9318</v>
      </c>
      <c r="X488" s="1496">
        <f t="shared" si="304"/>
        <v>2795.4</v>
      </c>
      <c r="Y488" s="1489" t="s">
        <v>2313</v>
      </c>
      <c r="Z488" s="1532" t="s">
        <v>78</v>
      </c>
      <c r="AA488" s="1487" t="s">
        <v>108</v>
      </c>
      <c r="AB488" s="1497" t="s">
        <v>44</v>
      </c>
      <c r="AC488" s="1552">
        <v>3000</v>
      </c>
      <c r="AD488" s="1498">
        <f t="shared" si="280"/>
        <v>0</v>
      </c>
      <c r="AE488" s="1498" t="s">
        <v>141</v>
      </c>
      <c r="AF488" s="1498"/>
      <c r="AG488" s="1498"/>
      <c r="AH488" s="1498">
        <f t="shared" si="292"/>
        <v>3000</v>
      </c>
      <c r="AI488" s="1498"/>
      <c r="AJ488" s="1499">
        <f t="shared" si="300"/>
        <v>3000</v>
      </c>
      <c r="AK488" s="1489"/>
      <c r="AL488" s="1489"/>
      <c r="AM488" s="1489"/>
      <c r="AN488" s="1489"/>
      <c r="AO488" s="1489"/>
      <c r="AP488" s="1489"/>
      <c r="AQ488" s="1489"/>
      <c r="AR488" s="1489"/>
      <c r="AS488" s="1502">
        <f t="shared" si="303"/>
        <v>3000</v>
      </c>
      <c r="AT488" s="1502"/>
      <c r="AU488" s="1502"/>
      <c r="AV488" s="1502"/>
      <c r="AW488" s="1502"/>
      <c r="AX488" s="1502"/>
      <c r="AY488" s="1502"/>
      <c r="AZ488" s="1502"/>
      <c r="BA488" s="1503"/>
      <c r="BB488" s="1503"/>
      <c r="BC488" s="1503"/>
      <c r="BD488" s="1503"/>
      <c r="BE488" s="1503"/>
      <c r="BF488" s="1503">
        <f>I488/25</f>
        <v>120</v>
      </c>
      <c r="BG488" s="1503"/>
      <c r="BH488" s="1503"/>
      <c r="BI488" s="1503"/>
      <c r="BJ488" s="1503"/>
      <c r="BK488" s="1503"/>
      <c r="BL488" s="1503"/>
      <c r="BM488" s="1503"/>
      <c r="BN488" s="1503"/>
      <c r="BO488" s="1503"/>
      <c r="BP488" s="1503"/>
      <c r="BQ488" s="1503"/>
      <c r="BR488" s="1503"/>
      <c r="BS488" s="1503"/>
      <c r="BT488" s="1503"/>
      <c r="BU488" s="1553"/>
      <c r="BV488" s="1553"/>
      <c r="BW488" s="1553"/>
      <c r="BX488" s="1553"/>
      <c r="BY488" s="1553"/>
      <c r="BZ488" s="1553"/>
      <c r="CA488" s="1553"/>
      <c r="CB488" s="1553"/>
      <c r="CC488" s="1553"/>
    </row>
    <row r="489" s="309" customFormat="1" ht="36" hidden="1" customHeight="1" spans="1:81">
      <c r="A489" s="1725">
        <v>45516</v>
      </c>
      <c r="B489" s="1483" t="s">
        <v>343</v>
      </c>
      <c r="C489" s="1483" t="s">
        <v>251</v>
      </c>
      <c r="D489" s="1648">
        <v>4500142773</v>
      </c>
      <c r="E489" s="1842" t="s">
        <v>2314</v>
      </c>
      <c r="F489" s="1648" t="s">
        <v>2315</v>
      </c>
      <c r="G489" s="1487" t="s">
        <v>499</v>
      </c>
      <c r="H489" s="1488" t="s">
        <v>79</v>
      </c>
      <c r="I489" s="1506">
        <v>1224</v>
      </c>
      <c r="J489" s="1487">
        <v>0</v>
      </c>
      <c r="K489" s="1547">
        <v>12</v>
      </c>
      <c r="L489" s="1489">
        <f t="shared" si="281"/>
        <v>102</v>
      </c>
      <c r="M489" s="1490">
        <v>45562</v>
      </c>
      <c r="N489" s="1490">
        <v>45558</v>
      </c>
      <c r="O489" s="1325" t="s">
        <v>2316</v>
      </c>
      <c r="P489" s="1325" t="s">
        <v>803</v>
      </c>
      <c r="Q489" s="1325" t="s">
        <v>2317</v>
      </c>
      <c r="R489" s="1325" t="s">
        <v>651</v>
      </c>
      <c r="S489" s="1325" t="s">
        <v>136</v>
      </c>
      <c r="T489" s="1492" t="s">
        <v>2291</v>
      </c>
      <c r="U489" s="1493" t="s">
        <v>2292</v>
      </c>
      <c r="V489" s="1605" t="s">
        <v>1131</v>
      </c>
      <c r="W489" s="1495">
        <v>0.8851</v>
      </c>
      <c r="X489" s="1496">
        <f t="shared" si="304"/>
        <v>1083.3624</v>
      </c>
      <c r="Y489" s="1489" t="s">
        <v>2318</v>
      </c>
      <c r="Z489" s="1532" t="s">
        <v>499</v>
      </c>
      <c r="AA489" s="1487" t="s">
        <v>108</v>
      </c>
      <c r="AB489" s="1566" t="s">
        <v>44</v>
      </c>
      <c r="AC489" s="1493">
        <v>1224</v>
      </c>
      <c r="AD489" s="1498">
        <f t="shared" si="280"/>
        <v>0</v>
      </c>
      <c r="AE489" s="1498" t="s">
        <v>157</v>
      </c>
      <c r="AF489" s="1498"/>
      <c r="AG489" s="1498"/>
      <c r="AH489" s="1498">
        <f t="shared" si="292"/>
        <v>1224</v>
      </c>
      <c r="AI489" s="1498"/>
      <c r="AJ489" s="1499">
        <f t="shared" si="300"/>
        <v>1224</v>
      </c>
      <c r="AK489" s="1489"/>
      <c r="AL489" s="1489"/>
      <c r="AM489" s="1489"/>
      <c r="AN489" s="1489"/>
      <c r="AO489" s="1489"/>
      <c r="AP489" s="1489"/>
      <c r="AQ489" s="1489"/>
      <c r="AR489" s="1489"/>
      <c r="AS489" s="1502"/>
      <c r="AT489" s="1502"/>
      <c r="AU489" s="1502"/>
      <c r="AV489" s="1502">
        <f>I489</f>
        <v>1224</v>
      </c>
      <c r="AW489" s="1502"/>
      <c r="AX489" s="1502"/>
      <c r="AY489" s="1502">
        <f>I489/12</f>
        <v>102</v>
      </c>
      <c r="AZ489" s="1502"/>
      <c r="BA489" s="1503"/>
      <c r="BB489" s="1503"/>
      <c r="BC489" s="1503"/>
      <c r="BD489" s="1503"/>
      <c r="BE489" s="1503"/>
      <c r="BF489" s="1503"/>
      <c r="BG489" s="1503"/>
      <c r="BH489" s="1503"/>
      <c r="BI489" s="1503"/>
      <c r="BJ489" s="1503"/>
      <c r="BK489" s="1503"/>
      <c r="BL489" s="1503"/>
      <c r="BM489" s="1503"/>
      <c r="BN489" s="1503"/>
      <c r="BO489" s="1503"/>
      <c r="BP489" s="1503"/>
      <c r="BQ489" s="1503"/>
      <c r="BR489" s="1503"/>
      <c r="BS489" s="1503"/>
      <c r="BT489" s="1503"/>
      <c r="BU489" s="1596" t="s">
        <v>2294</v>
      </c>
      <c r="BV489" s="1553"/>
      <c r="BW489" s="309">
        <v>0</v>
      </c>
      <c r="BX489" s="1553"/>
      <c r="BY489" s="1553"/>
      <c r="BZ489" s="1553"/>
      <c r="CA489" s="1553"/>
      <c r="CB489" s="1553"/>
      <c r="CC489" s="1553"/>
    </row>
    <row r="490" s="309" customFormat="1" ht="36" hidden="1" customHeight="1" spans="1:81">
      <c r="A490" s="1725">
        <v>45516</v>
      </c>
      <c r="B490" s="1483" t="s">
        <v>343</v>
      </c>
      <c r="C490" s="1483" t="s">
        <v>251</v>
      </c>
      <c r="D490" s="1648">
        <v>4500142774</v>
      </c>
      <c r="E490" s="1842" t="s">
        <v>2319</v>
      </c>
      <c r="F490" s="1648" t="s">
        <v>2320</v>
      </c>
      <c r="G490" s="1487" t="s">
        <v>499</v>
      </c>
      <c r="H490" s="1488" t="s">
        <v>79</v>
      </c>
      <c r="I490" s="1506">
        <v>1056</v>
      </c>
      <c r="J490" s="1487">
        <v>0</v>
      </c>
      <c r="K490" s="1547">
        <v>12</v>
      </c>
      <c r="L490" s="1489">
        <f t="shared" si="281"/>
        <v>88</v>
      </c>
      <c r="M490" s="1490">
        <v>45562</v>
      </c>
      <c r="N490" s="1490">
        <v>45558</v>
      </c>
      <c r="O490" s="1325" t="s">
        <v>2316</v>
      </c>
      <c r="P490" s="1325" t="s">
        <v>803</v>
      </c>
      <c r="Q490" s="1325" t="s">
        <v>2321</v>
      </c>
      <c r="R490" s="1325" t="s">
        <v>651</v>
      </c>
      <c r="S490" s="1325" t="s">
        <v>136</v>
      </c>
      <c r="T490" s="1492" t="s">
        <v>2291</v>
      </c>
      <c r="U490" s="1493" t="s">
        <v>2292</v>
      </c>
      <c r="V490" s="1605" t="s">
        <v>1131</v>
      </c>
      <c r="W490" s="1495">
        <v>0.8851</v>
      </c>
      <c r="X490" s="1496">
        <f t="shared" si="304"/>
        <v>934.6656</v>
      </c>
      <c r="Y490" s="1489" t="s">
        <v>2322</v>
      </c>
      <c r="Z490" s="1532" t="s">
        <v>499</v>
      </c>
      <c r="AA490" s="1487" t="s">
        <v>108</v>
      </c>
      <c r="AB490" s="1566" t="s">
        <v>44</v>
      </c>
      <c r="AC490" s="1493">
        <v>1056</v>
      </c>
      <c r="AD490" s="1498">
        <f t="shared" si="280"/>
        <v>0</v>
      </c>
      <c r="AE490" s="1498" t="s">
        <v>157</v>
      </c>
      <c r="AF490" s="1498"/>
      <c r="AG490" s="1498"/>
      <c r="AH490" s="1498">
        <f t="shared" si="292"/>
        <v>1056</v>
      </c>
      <c r="AI490" s="1498"/>
      <c r="AJ490" s="1499">
        <f t="shared" si="300"/>
        <v>1056</v>
      </c>
      <c r="AK490" s="1489"/>
      <c r="AL490" s="1489"/>
      <c r="AM490" s="1489"/>
      <c r="AN490" s="1489"/>
      <c r="AO490" s="1489"/>
      <c r="AP490" s="1489"/>
      <c r="AQ490" s="1489"/>
      <c r="AR490" s="1489"/>
      <c r="AS490" s="1502"/>
      <c r="AT490" s="1502"/>
      <c r="AU490" s="1502"/>
      <c r="AV490" s="1502">
        <f>I490</f>
        <v>1056</v>
      </c>
      <c r="AW490" s="1502"/>
      <c r="AX490" s="1502"/>
      <c r="AY490" s="1502">
        <f>I490/12</f>
        <v>88</v>
      </c>
      <c r="AZ490" s="1502"/>
      <c r="BA490" s="1503"/>
      <c r="BB490" s="1503"/>
      <c r="BC490" s="1503"/>
      <c r="BD490" s="1503"/>
      <c r="BE490" s="1503"/>
      <c r="BF490" s="1503"/>
      <c r="BG490" s="1503"/>
      <c r="BH490" s="1503"/>
      <c r="BI490" s="1503"/>
      <c r="BJ490" s="1503"/>
      <c r="BK490" s="1503"/>
      <c r="BL490" s="1503"/>
      <c r="BM490" s="1503"/>
      <c r="BN490" s="1503"/>
      <c r="BO490" s="1503"/>
      <c r="BP490" s="1503"/>
      <c r="BQ490" s="1503"/>
      <c r="BR490" s="1503"/>
      <c r="BS490" s="1503"/>
      <c r="BT490" s="1503"/>
      <c r="BU490" s="1596" t="s">
        <v>2294</v>
      </c>
      <c r="BV490" s="1553"/>
      <c r="BW490" s="309">
        <v>0</v>
      </c>
      <c r="BX490" s="1553"/>
      <c r="BY490" s="1553"/>
      <c r="BZ490" s="1553"/>
      <c r="CA490" s="1553"/>
      <c r="CB490" s="1553"/>
      <c r="CC490" s="1553"/>
    </row>
    <row r="491" s="309" customFormat="1" ht="36" hidden="1" customHeight="1" spans="1:81">
      <c r="A491" s="1647">
        <v>45485</v>
      </c>
      <c r="B491" s="1546" t="s">
        <v>436</v>
      </c>
      <c r="C491" s="1546" t="s">
        <v>251</v>
      </c>
      <c r="D491" s="1648">
        <v>4500139874</v>
      </c>
      <c r="E491" s="1649">
        <v>5200005080</v>
      </c>
      <c r="F491" s="1648" t="s">
        <v>2323</v>
      </c>
      <c r="G491" s="1487" t="s">
        <v>444</v>
      </c>
      <c r="H491" s="1488" t="s">
        <v>79</v>
      </c>
      <c r="I491" s="1506">
        <v>1176</v>
      </c>
      <c r="J491" s="1487">
        <v>0</v>
      </c>
      <c r="K491" s="1487">
        <v>12</v>
      </c>
      <c r="L491" s="1489">
        <f t="shared" si="281"/>
        <v>98</v>
      </c>
      <c r="M491" s="1490">
        <v>45554</v>
      </c>
      <c r="N491" s="1542">
        <v>45548</v>
      </c>
      <c r="O491" s="1325" t="s">
        <v>2031</v>
      </c>
      <c r="P491" s="1745" t="s">
        <v>803</v>
      </c>
      <c r="Q491" s="1325" t="s">
        <v>2179</v>
      </c>
      <c r="R491" s="1325">
        <v>45485</v>
      </c>
      <c r="S491" s="1325" t="s">
        <v>82</v>
      </c>
      <c r="T491" s="1492" t="s">
        <v>82</v>
      </c>
      <c r="U491" s="1493" t="s">
        <v>2324</v>
      </c>
      <c r="V491" s="1494" t="s">
        <v>441</v>
      </c>
      <c r="W491" s="1495">
        <v>2.4352</v>
      </c>
      <c r="X491" s="1496">
        <f t="shared" si="304"/>
        <v>2863.7952</v>
      </c>
      <c r="Y491" s="1489" t="s">
        <v>2275</v>
      </c>
      <c r="Z491" s="1532" t="s">
        <v>2035</v>
      </c>
      <c r="AA491" s="1487" t="s">
        <v>108</v>
      </c>
      <c r="AB491" s="1497" t="s">
        <v>44</v>
      </c>
      <c r="AC491" s="265">
        <v>1176</v>
      </c>
      <c r="AD491" s="1498">
        <f t="shared" si="280"/>
        <v>0</v>
      </c>
      <c r="AE491" s="1498" t="s">
        <v>82</v>
      </c>
      <c r="AF491" s="1498"/>
      <c r="AG491" s="1498"/>
      <c r="AH491" s="1498">
        <f>I491*2</f>
        <v>2352</v>
      </c>
      <c r="AI491" s="1498"/>
      <c r="AJ491" s="1537"/>
      <c r="AK491" s="1502"/>
      <c r="AL491" s="1502"/>
      <c r="AM491" s="1502">
        <f>I491*2</f>
        <v>2352</v>
      </c>
      <c r="AN491" s="1502"/>
      <c r="AO491" s="1489"/>
      <c r="AP491" s="1501"/>
      <c r="AQ491" s="1501"/>
      <c r="AR491" s="1501"/>
      <c r="AS491" s="1502">
        <f>I491*2</f>
        <v>2352</v>
      </c>
      <c r="AT491" s="1502"/>
      <c r="AU491" s="1502"/>
      <c r="AV491" s="1502"/>
      <c r="AW491" s="1502"/>
      <c r="AX491" s="1502"/>
      <c r="AY491" s="1502"/>
      <c r="AZ491" s="1502"/>
      <c r="BA491" s="1503"/>
      <c r="BB491" s="1503"/>
      <c r="BC491" s="1503"/>
      <c r="BD491" s="1503"/>
      <c r="BE491" s="1503"/>
      <c r="BF491" s="1503"/>
      <c r="BG491" s="1503"/>
      <c r="BH491" s="1503"/>
      <c r="BI491" s="1503"/>
      <c r="BJ491" s="1503"/>
      <c r="BK491" s="1503"/>
      <c r="BL491" s="1503"/>
      <c r="BM491" s="1503"/>
      <c r="BN491" s="1503"/>
      <c r="BO491" s="1503"/>
      <c r="BP491" s="1503"/>
      <c r="BQ491" s="1503"/>
      <c r="BR491" s="1503">
        <f>I491</f>
        <v>1176</v>
      </c>
      <c r="BS491" s="1503">
        <f>I491</f>
        <v>1176</v>
      </c>
      <c r="BT491" s="1503">
        <f>I491</f>
        <v>1176</v>
      </c>
      <c r="BV491" s="309" t="s">
        <v>1752</v>
      </c>
      <c r="BW491" s="309">
        <v>13908</v>
      </c>
      <c r="BX491" s="309">
        <f>BX423-I491</f>
        <v>0</v>
      </c>
    </row>
    <row r="492" s="309" customFormat="1" ht="36" hidden="1" customHeight="1" spans="1:81">
      <c r="A492" s="1725">
        <v>45485</v>
      </c>
      <c r="B492" s="1726" t="s">
        <v>299</v>
      </c>
      <c r="C492" s="1621" t="s">
        <v>251</v>
      </c>
      <c r="D492" s="1729">
        <v>4500140090</v>
      </c>
      <c r="E492" s="1728"/>
      <c r="F492" s="1729" t="s">
        <v>2325</v>
      </c>
      <c r="G492" s="1487" t="s">
        <v>2326</v>
      </c>
      <c r="H492" s="1488" t="s">
        <v>2327</v>
      </c>
      <c r="I492" s="1561">
        <v>39050</v>
      </c>
      <c r="J492" s="1487">
        <v>0</v>
      </c>
      <c r="K492" s="1487">
        <v>22</v>
      </c>
      <c r="L492" s="1489">
        <f t="shared" si="281"/>
        <v>1775</v>
      </c>
      <c r="M492" s="1542">
        <v>45555</v>
      </c>
      <c r="N492" s="1542">
        <v>45551</v>
      </c>
      <c r="O492" s="1325" t="s">
        <v>2328</v>
      </c>
      <c r="P492" s="1745" t="s">
        <v>106</v>
      </c>
      <c r="Q492" s="1325" t="s">
        <v>2329</v>
      </c>
      <c r="R492" s="1536" t="s">
        <v>2107</v>
      </c>
      <c r="S492" s="1325" t="s">
        <v>136</v>
      </c>
      <c r="T492" s="1492" t="s">
        <v>2330</v>
      </c>
      <c r="U492" s="1561" t="s">
        <v>2331</v>
      </c>
      <c r="V492" s="1605" t="s">
        <v>305</v>
      </c>
      <c r="W492" s="1495">
        <v>0.8474</v>
      </c>
      <c r="X492" s="1496">
        <f t="shared" si="304"/>
        <v>33090.97</v>
      </c>
      <c r="Y492" s="1537" t="s">
        <v>2332</v>
      </c>
      <c r="Z492" s="1532" t="s">
        <v>2326</v>
      </c>
      <c r="AA492" s="1487" t="s">
        <v>108</v>
      </c>
      <c r="AB492" s="1497" t="s">
        <v>44</v>
      </c>
      <c r="AC492" s="1493">
        <f>37466+1584</f>
        <v>39050</v>
      </c>
      <c r="AD492" s="1498">
        <f t="shared" si="280"/>
        <v>0</v>
      </c>
      <c r="AE492" s="1493" t="s">
        <v>157</v>
      </c>
      <c r="AF492" s="1498"/>
      <c r="AG492" s="1498"/>
      <c r="AH492" s="1498">
        <f t="shared" ref="AH492:AH496" si="305">I492</f>
        <v>39050</v>
      </c>
      <c r="AI492" s="1498"/>
      <c r="AK492" s="1489"/>
      <c r="AL492" s="1489"/>
      <c r="AM492" s="1489"/>
      <c r="AN492" s="1489"/>
      <c r="AO492" s="1502">
        <f>I492</f>
        <v>39050</v>
      </c>
      <c r="AP492" s="1500"/>
      <c r="AQ492" s="1500"/>
      <c r="AR492" s="1500"/>
      <c r="AS492" s="1502">
        <f t="shared" ref="AS492:AS496" si="306">I492</f>
        <v>39050</v>
      </c>
      <c r="AT492" s="1502"/>
      <c r="AU492" s="1502"/>
      <c r="AV492" s="1502"/>
      <c r="AW492" s="1502"/>
      <c r="AX492" s="1502"/>
      <c r="AY492" s="1502"/>
      <c r="AZ492" s="1502"/>
      <c r="BA492" s="1503"/>
      <c r="BB492" s="1503"/>
      <c r="BC492" s="1503"/>
      <c r="BD492" s="1503"/>
      <c r="BE492" s="1503"/>
      <c r="BF492" s="1503"/>
      <c r="BG492" s="1503"/>
      <c r="BH492" s="1503"/>
      <c r="BI492" s="1503"/>
      <c r="BJ492" s="1503">
        <f>I492/22</f>
        <v>1775</v>
      </c>
      <c r="BK492" s="1503"/>
      <c r="BL492" s="1503"/>
      <c r="BM492" s="1503"/>
      <c r="BN492" s="1503"/>
      <c r="BO492" s="1503"/>
      <c r="BP492" s="1503"/>
      <c r="BQ492" s="1503"/>
      <c r="BR492" s="1503"/>
      <c r="BS492" s="1503"/>
      <c r="BT492" s="1503"/>
    </row>
    <row r="493" s="309" customFormat="1" ht="36" hidden="1" customHeight="1" spans="1:81">
      <c r="A493" s="1725">
        <v>45496</v>
      </c>
      <c r="B493" s="1726" t="s">
        <v>299</v>
      </c>
      <c r="C493" s="1621" t="s">
        <v>251</v>
      </c>
      <c r="D493" s="1729">
        <v>4500140815</v>
      </c>
      <c r="E493" s="1728" t="s">
        <v>2333</v>
      </c>
      <c r="F493" s="1729" t="s">
        <v>2334</v>
      </c>
      <c r="G493" s="1487" t="s">
        <v>2326</v>
      </c>
      <c r="H493" s="1488" t="s">
        <v>2327</v>
      </c>
      <c r="I493" s="1506">
        <v>4400</v>
      </c>
      <c r="J493" s="1487">
        <v>0</v>
      </c>
      <c r="K493" s="1487">
        <v>22</v>
      </c>
      <c r="L493" s="1489">
        <f t="shared" si="281"/>
        <v>200</v>
      </c>
      <c r="M493" s="1542">
        <v>45555</v>
      </c>
      <c r="N493" s="1542">
        <v>45552</v>
      </c>
      <c r="O493" s="1325"/>
      <c r="P493" s="1745" t="s">
        <v>106</v>
      </c>
      <c r="Q493" s="1325" t="s">
        <v>2335</v>
      </c>
      <c r="R493" s="1536" t="s">
        <v>2107</v>
      </c>
      <c r="S493" s="1536" t="s">
        <v>136</v>
      </c>
      <c r="T493" s="1691" t="s">
        <v>2336</v>
      </c>
      <c r="U493" s="1561" t="s">
        <v>2337</v>
      </c>
      <c r="V493" s="1670" t="s">
        <v>305</v>
      </c>
      <c r="W493" s="1692">
        <v>0.8695</v>
      </c>
      <c r="X493" s="1693">
        <f t="shared" si="304"/>
        <v>3825.8</v>
      </c>
      <c r="Y493" s="1749" t="s">
        <v>2338</v>
      </c>
      <c r="Z493" s="1651" t="s">
        <v>2326</v>
      </c>
      <c r="AA493" s="1634" t="s">
        <v>108</v>
      </c>
      <c r="AB493" s="1497" t="s">
        <v>44</v>
      </c>
      <c r="AC493" s="1493">
        <v>4400</v>
      </c>
      <c r="AD493" s="1498">
        <f t="shared" si="280"/>
        <v>0</v>
      </c>
      <c r="AE493" s="1498" t="s">
        <v>157</v>
      </c>
      <c r="AF493" s="1498"/>
      <c r="AG493" s="1498"/>
      <c r="AH493" s="1498">
        <f t="shared" si="305"/>
        <v>4400</v>
      </c>
      <c r="AI493" s="1498"/>
      <c r="AJ493" s="1499"/>
      <c r="AK493" s="1489"/>
      <c r="AL493" s="1489"/>
      <c r="AM493" s="1489"/>
      <c r="AN493" s="1489"/>
      <c r="AO493" s="1502">
        <f>I493</f>
        <v>4400</v>
      </c>
      <c r="AP493" s="1500"/>
      <c r="AQ493" s="1500"/>
      <c r="AR493" s="1500"/>
      <c r="AS493" s="1502">
        <f t="shared" si="306"/>
        <v>4400</v>
      </c>
      <c r="AT493" s="1502"/>
      <c r="AU493" s="1502"/>
      <c r="AV493" s="1502"/>
      <c r="AW493" s="1502"/>
      <c r="AX493" s="1502"/>
      <c r="AY493" s="1502"/>
      <c r="AZ493" s="1502"/>
      <c r="BA493" s="1503"/>
      <c r="BB493" s="1503"/>
      <c r="BC493" s="1503"/>
      <c r="BD493" s="1503"/>
      <c r="BE493" s="1503"/>
      <c r="BF493" s="1503"/>
      <c r="BG493" s="1503"/>
      <c r="BH493" s="1503"/>
      <c r="BI493" s="1503"/>
      <c r="BJ493" s="1503">
        <f>I493/22</f>
        <v>200</v>
      </c>
      <c r="BK493" s="1503"/>
      <c r="BL493" s="1503"/>
      <c r="BM493" s="1503"/>
      <c r="BN493" s="1503"/>
      <c r="BO493" s="1503"/>
      <c r="BP493" s="1503"/>
      <c r="BQ493" s="1503"/>
      <c r="BR493" s="1503"/>
      <c r="BS493" s="1503"/>
      <c r="BT493" s="1503"/>
    </row>
    <row r="494" s="309" customFormat="1" ht="36" hidden="1" customHeight="1" spans="1:81">
      <c r="A494" s="1725">
        <v>45513</v>
      </c>
      <c r="B494" s="1726" t="s">
        <v>166</v>
      </c>
      <c r="C494" s="1621" t="s">
        <v>167</v>
      </c>
      <c r="D494" s="1729">
        <v>4500142654</v>
      </c>
      <c r="E494" s="1728" t="s">
        <v>2339</v>
      </c>
      <c r="F494" s="1729" t="s">
        <v>2340</v>
      </c>
      <c r="G494" s="1487" t="s">
        <v>78</v>
      </c>
      <c r="H494" s="1488" t="s">
        <v>111</v>
      </c>
      <c r="I494" s="1506">
        <v>1050</v>
      </c>
      <c r="J494" s="1487">
        <v>0</v>
      </c>
      <c r="K494" s="1487">
        <v>50</v>
      </c>
      <c r="L494" s="1489">
        <f t="shared" si="281"/>
        <v>21</v>
      </c>
      <c r="M494" s="1490">
        <v>45555</v>
      </c>
      <c r="N494" s="1542">
        <v>45552</v>
      </c>
      <c r="O494" s="1325"/>
      <c r="P494" s="1742" t="s">
        <v>803</v>
      </c>
      <c r="Q494" s="1325"/>
      <c r="R494" s="1325">
        <v>45513</v>
      </c>
      <c r="S494" s="1325" t="s">
        <v>82</v>
      </c>
      <c r="T494" s="1492" t="s">
        <v>2003</v>
      </c>
      <c r="U494" s="1506" t="s">
        <v>2341</v>
      </c>
      <c r="V494" s="1605" t="s">
        <v>164</v>
      </c>
      <c r="W494" s="1495">
        <v>0.9376</v>
      </c>
      <c r="X494" s="1496">
        <f t="shared" si="304"/>
        <v>984.48</v>
      </c>
      <c r="Y494" s="1537" t="s">
        <v>2342</v>
      </c>
      <c r="Z494" s="1532" t="s">
        <v>156</v>
      </c>
      <c r="AA494" s="1487" t="s">
        <v>108</v>
      </c>
      <c r="AB494" s="1497" t="s">
        <v>44</v>
      </c>
      <c r="AC494" s="1552">
        <v>1050</v>
      </c>
      <c r="AD494" s="1498">
        <f t="shared" si="280"/>
        <v>0</v>
      </c>
      <c r="AE494" s="1493" t="s">
        <v>157</v>
      </c>
      <c r="AF494" s="1498"/>
      <c r="AG494" s="1498"/>
      <c r="AH494" s="1498">
        <f t="shared" si="305"/>
        <v>1050</v>
      </c>
      <c r="AI494" s="1498"/>
      <c r="AJ494" s="1499"/>
      <c r="AK494" s="1489">
        <f>I494</f>
        <v>1050</v>
      </c>
      <c r="AL494" s="1489"/>
      <c r="AM494" s="1489"/>
      <c r="AN494" s="1489"/>
      <c r="AO494" s="1502"/>
      <c r="AP494" s="1500"/>
      <c r="AQ494" s="1500"/>
      <c r="AR494" s="1500"/>
      <c r="AS494" s="1502">
        <f t="shared" si="306"/>
        <v>1050</v>
      </c>
      <c r="AT494" s="1502"/>
      <c r="AU494" s="1502"/>
      <c r="AV494" s="1502"/>
      <c r="AW494" s="1502"/>
      <c r="AX494" s="1502"/>
      <c r="AY494" s="1502"/>
      <c r="AZ494" s="1502"/>
      <c r="BA494" s="1503"/>
      <c r="BB494" s="1503"/>
      <c r="BC494" s="1503"/>
      <c r="BD494" s="1503"/>
      <c r="BE494" s="1503"/>
      <c r="BF494" s="1503"/>
      <c r="BG494" s="1503"/>
      <c r="BH494" s="1503">
        <f>I494/25</f>
        <v>42</v>
      </c>
      <c r="BI494" s="1503"/>
      <c r="BJ494" s="1503"/>
      <c r="BK494" s="1503"/>
      <c r="BL494" s="1503"/>
      <c r="BM494" s="1503"/>
      <c r="BN494" s="1503"/>
      <c r="BO494" s="1503"/>
      <c r="BP494" s="1503"/>
      <c r="BQ494" s="1503"/>
      <c r="BR494" s="1503"/>
      <c r="BS494" s="1503"/>
      <c r="BT494" s="1503"/>
    </row>
    <row r="495" s="309" customFormat="1" ht="36" hidden="1" customHeight="1" spans="1:81">
      <c r="A495" s="1647">
        <v>45513</v>
      </c>
      <c r="B495" s="1546" t="s">
        <v>2343</v>
      </c>
      <c r="C495" s="1546" t="s">
        <v>779</v>
      </c>
      <c r="D495" s="1648">
        <v>4500142613</v>
      </c>
      <c r="E495" s="1546" t="s">
        <v>2344</v>
      </c>
      <c r="F495" s="1648" t="s">
        <v>2345</v>
      </c>
      <c r="G495" s="1487" t="s">
        <v>89</v>
      </c>
      <c r="H495" s="1488" t="s">
        <v>79</v>
      </c>
      <c r="I495" s="1561">
        <v>792</v>
      </c>
      <c r="J495" s="1487">
        <v>0</v>
      </c>
      <c r="K495" s="1487">
        <v>24</v>
      </c>
      <c r="L495" s="1489">
        <f t="shared" si="281"/>
        <v>33</v>
      </c>
      <c r="M495" s="1490">
        <v>45558</v>
      </c>
      <c r="N495" s="1490">
        <v>45554</v>
      </c>
      <c r="O495" s="1325"/>
      <c r="P495" s="1742" t="s">
        <v>803</v>
      </c>
      <c r="Q495" s="1325" t="s">
        <v>2186</v>
      </c>
      <c r="R495" s="1325" t="s">
        <v>783</v>
      </c>
      <c r="S495" s="1325" t="s">
        <v>136</v>
      </c>
      <c r="T495" s="1705" t="s">
        <v>2346</v>
      </c>
      <c r="U495" s="1540" t="s">
        <v>2347</v>
      </c>
      <c r="V495" s="1494" t="s">
        <v>2348</v>
      </c>
      <c r="W495" s="1495">
        <v>0.8484</v>
      </c>
      <c r="X495" s="1496">
        <f t="shared" si="304"/>
        <v>671.9328</v>
      </c>
      <c r="Y495" s="1489" t="s">
        <v>2349</v>
      </c>
      <c r="Z495" s="1532" t="s">
        <v>786</v>
      </c>
      <c r="AA495" s="1487" t="s">
        <v>108</v>
      </c>
      <c r="AB495" s="1497" t="s">
        <v>44</v>
      </c>
      <c r="AC495" s="1552">
        <v>792</v>
      </c>
      <c r="AD495" s="1498">
        <f t="shared" si="280"/>
        <v>0</v>
      </c>
      <c r="AE495" s="1498" t="s">
        <v>141</v>
      </c>
      <c r="AF495" s="1498"/>
      <c r="AG495" s="1498"/>
      <c r="AH495" s="1498">
        <f t="shared" si="305"/>
        <v>792</v>
      </c>
      <c r="AI495" s="1498"/>
      <c r="AJ495" s="1499"/>
      <c r="AK495" s="1502">
        <f>I495</f>
        <v>792</v>
      </c>
      <c r="AL495" s="1502"/>
      <c r="AM495" s="1489"/>
      <c r="AN495" s="1489"/>
      <c r="AO495" s="1489"/>
      <c r="AP495" s="1489"/>
      <c r="AQ495" s="1489"/>
      <c r="AR495" s="1489"/>
      <c r="AS495" s="1502">
        <f t="shared" si="306"/>
        <v>792</v>
      </c>
      <c r="AT495" s="1502"/>
      <c r="AU495" s="1502"/>
      <c r="AV495" s="1502"/>
      <c r="AW495" s="1502"/>
      <c r="AX495" s="1502"/>
      <c r="AY495" s="1502"/>
      <c r="AZ495" s="1502"/>
      <c r="BA495" s="1503"/>
      <c r="BB495" s="1503"/>
      <c r="BC495" s="1503"/>
      <c r="BD495" s="1503"/>
      <c r="BE495" s="1503"/>
      <c r="BF495" s="1503"/>
      <c r="BG495" s="1503"/>
      <c r="BH495" s="1503"/>
      <c r="BI495" s="1503"/>
      <c r="BJ495" s="1503"/>
      <c r="BK495" s="1503"/>
      <c r="BL495" s="1503"/>
      <c r="BM495" s="1503"/>
      <c r="BN495" s="1503"/>
      <c r="BO495" s="1503"/>
      <c r="BP495" s="1503"/>
      <c r="BQ495" s="1503"/>
      <c r="BR495" s="1503"/>
      <c r="BS495" s="1503"/>
      <c r="BT495" s="1503"/>
      <c r="BU495" s="1553"/>
      <c r="BV495" s="1553"/>
      <c r="BW495" s="1553"/>
      <c r="BX495" s="1553"/>
      <c r="BY495" s="1553"/>
      <c r="BZ495" s="1553"/>
      <c r="CA495" s="1553"/>
      <c r="CB495" s="1553"/>
      <c r="CC495" s="1553"/>
    </row>
    <row r="496" s="309" customFormat="1" ht="36" hidden="1" customHeight="1" spans="1:81">
      <c r="A496" s="1647">
        <v>45502</v>
      </c>
      <c r="B496" s="1546" t="s">
        <v>512</v>
      </c>
      <c r="C496" s="1546" t="s">
        <v>513</v>
      </c>
      <c r="D496" s="1648">
        <v>4500141533</v>
      </c>
      <c r="E496" s="1649" t="s">
        <v>2350</v>
      </c>
      <c r="F496" s="1649" t="s">
        <v>2351</v>
      </c>
      <c r="G496" s="1487" t="s">
        <v>109</v>
      </c>
      <c r="H496" s="1488" t="s">
        <v>79</v>
      </c>
      <c r="I496" s="1506">
        <v>1404</v>
      </c>
      <c r="J496" s="1487">
        <v>0</v>
      </c>
      <c r="K496" s="1487">
        <v>52</v>
      </c>
      <c r="L496" s="1489">
        <f t="shared" si="281"/>
        <v>27</v>
      </c>
      <c r="M496" s="1490">
        <v>45559</v>
      </c>
      <c r="N496" s="1490">
        <v>45555</v>
      </c>
      <c r="O496" s="1325"/>
      <c r="P496" s="1745" t="s">
        <v>106</v>
      </c>
      <c r="Q496" s="1325" t="s">
        <v>2352</v>
      </c>
      <c r="R496" s="1325">
        <v>45499</v>
      </c>
      <c r="S496" s="1325" t="s">
        <v>82</v>
      </c>
      <c r="T496" s="1492" t="s">
        <v>2353</v>
      </c>
      <c r="U496" s="1493" t="s">
        <v>2354</v>
      </c>
      <c r="V496" s="1494" t="s">
        <v>468</v>
      </c>
      <c r="W496" s="1495">
        <v>0.8752</v>
      </c>
      <c r="X496" s="1496">
        <f t="shared" si="304"/>
        <v>1228.7808</v>
      </c>
      <c r="Y496" s="1489" t="s">
        <v>2355</v>
      </c>
      <c r="Z496" s="1532" t="s">
        <v>109</v>
      </c>
      <c r="AA496" s="1487" t="s">
        <v>108</v>
      </c>
      <c r="AB496" s="1497" t="s">
        <v>44</v>
      </c>
      <c r="AC496" s="1552">
        <f>1352+52</f>
        <v>1404</v>
      </c>
      <c r="AD496" s="1498">
        <f t="shared" si="280"/>
        <v>0</v>
      </c>
      <c r="AE496" s="1498" t="s">
        <v>157</v>
      </c>
      <c r="AF496" s="1498"/>
      <c r="AG496" s="1498"/>
      <c r="AH496" s="1498">
        <f t="shared" si="305"/>
        <v>1404</v>
      </c>
      <c r="AI496" s="1498"/>
      <c r="AJ496" s="1502">
        <f t="shared" ref="AJ496:AJ503" si="307">I496</f>
        <v>1404</v>
      </c>
      <c r="AK496" s="1489"/>
      <c r="AL496" s="1489"/>
      <c r="AM496" s="1489"/>
      <c r="AN496" s="1489"/>
      <c r="AO496" s="1489"/>
      <c r="AP496" s="1489"/>
      <c r="AQ496" s="1489"/>
      <c r="AR496" s="1489"/>
      <c r="AS496" s="1502">
        <f t="shared" si="306"/>
        <v>1404</v>
      </c>
      <c r="AT496" s="1502"/>
      <c r="AU496" s="1502"/>
      <c r="AV496" s="1502"/>
      <c r="AW496" s="1502"/>
      <c r="AX496" s="1502"/>
      <c r="AY496" s="1502"/>
      <c r="AZ496" s="1502"/>
      <c r="BA496" s="1503"/>
      <c r="BB496" s="1503"/>
      <c r="BC496" s="1503">
        <f>I496/13</f>
        <v>108</v>
      </c>
      <c r="BD496" s="1503"/>
      <c r="BE496" s="1503"/>
      <c r="BF496" s="1503"/>
      <c r="BG496" s="1503"/>
      <c r="BH496" s="1503"/>
      <c r="BI496" s="1503"/>
      <c r="BJ496" s="1503"/>
      <c r="BK496" s="1503"/>
      <c r="BL496" s="1503"/>
      <c r="BM496" s="1503"/>
      <c r="BN496" s="1503"/>
      <c r="BO496" s="1503"/>
      <c r="BP496" s="1503"/>
      <c r="BQ496" s="1503"/>
      <c r="BR496" s="1503"/>
      <c r="BS496" s="1503"/>
      <c r="BT496" s="1503"/>
      <c r="BU496" s="1553"/>
      <c r="BV496" s="1553"/>
      <c r="BW496" s="1553"/>
      <c r="BX496" s="1553"/>
      <c r="BY496" s="1553"/>
      <c r="BZ496" s="1553"/>
      <c r="CA496" s="1553"/>
      <c r="CB496" s="1553"/>
      <c r="CC496" s="1553"/>
    </row>
    <row r="497" s="309" customFormat="1" ht="36" hidden="1" customHeight="1" spans="1:81">
      <c r="A497" s="1647">
        <v>45516</v>
      </c>
      <c r="B497" s="1546" t="s">
        <v>264</v>
      </c>
      <c r="C497" s="1546" t="s">
        <v>224</v>
      </c>
      <c r="D497" s="1648">
        <v>4500142713</v>
      </c>
      <c r="E497" s="1546" t="s">
        <v>2356</v>
      </c>
      <c r="F497" s="1648" t="s">
        <v>2357</v>
      </c>
      <c r="G497" s="1487" t="s">
        <v>309</v>
      </c>
      <c r="H497" s="1488" t="s">
        <v>79</v>
      </c>
      <c r="I497" s="1561">
        <v>540</v>
      </c>
      <c r="J497" s="1487">
        <v>0</v>
      </c>
      <c r="K497" s="1487">
        <v>12</v>
      </c>
      <c r="L497" s="1489">
        <f t="shared" si="281"/>
        <v>45</v>
      </c>
      <c r="M497" s="1490">
        <v>45558</v>
      </c>
      <c r="N497" s="1490">
        <v>45554</v>
      </c>
      <c r="O497" s="1325"/>
      <c r="P497" s="1742" t="s">
        <v>803</v>
      </c>
      <c r="Q497" s="1325" t="s">
        <v>2179</v>
      </c>
      <c r="R497" s="1325" t="s">
        <v>783</v>
      </c>
      <c r="S497" s="1325" t="s">
        <v>136</v>
      </c>
      <c r="T497" s="1705" t="s">
        <v>2358</v>
      </c>
      <c r="U497" s="1493" t="s">
        <v>2359</v>
      </c>
      <c r="V497" s="1494" t="s">
        <v>271</v>
      </c>
      <c r="W497" s="1495">
        <v>2.4006</v>
      </c>
      <c r="X497" s="1496">
        <f t="shared" si="304"/>
        <v>1296.324</v>
      </c>
      <c r="Y497" s="1489" t="s">
        <v>2360</v>
      </c>
      <c r="Z497" s="1532" t="s">
        <v>789</v>
      </c>
      <c r="AA497" s="1487" t="s">
        <v>108</v>
      </c>
      <c r="AB497" s="1497" t="s">
        <v>44</v>
      </c>
      <c r="AC497" s="1552">
        <v>540</v>
      </c>
      <c r="AD497" s="1498">
        <f t="shared" si="280"/>
        <v>0</v>
      </c>
      <c r="AE497" s="1498" t="s">
        <v>141</v>
      </c>
      <c r="AF497" s="1579"/>
      <c r="AG497" s="1579"/>
      <c r="AH497" s="1498">
        <f>I497*2</f>
        <v>1080</v>
      </c>
      <c r="AI497" s="1498"/>
      <c r="AJ497" s="1499"/>
      <c r="AK497" s="1489">
        <f>AH497</f>
        <v>1080</v>
      </c>
      <c r="AL497" s="1489"/>
      <c r="AM497" s="1489"/>
      <c r="AN497" s="1489"/>
      <c r="AO497" s="1489"/>
      <c r="AP497" s="1489"/>
      <c r="AQ497" s="1489"/>
      <c r="AR497" s="1489"/>
      <c r="AS497" s="1502">
        <f>I497*2</f>
        <v>1080</v>
      </c>
      <c r="AT497" s="1502"/>
      <c r="AU497" s="1502"/>
      <c r="AV497" s="1502"/>
      <c r="AW497" s="1502"/>
      <c r="AX497" s="1502"/>
      <c r="AY497" s="1502"/>
      <c r="AZ497" s="1502"/>
      <c r="BA497" s="1503"/>
      <c r="BB497" s="1503"/>
      <c r="BC497" s="1503"/>
      <c r="BD497" s="1503"/>
      <c r="BE497" s="1503"/>
      <c r="BF497" s="1503"/>
      <c r="BG497" s="1503"/>
      <c r="BH497" s="1503"/>
      <c r="BI497" s="1503"/>
      <c r="BJ497" s="1503"/>
      <c r="BK497" s="1503"/>
      <c r="BL497" s="1503"/>
      <c r="BM497" s="1503"/>
      <c r="BN497" s="1503"/>
      <c r="BO497" s="1503"/>
      <c r="BP497" s="1503"/>
      <c r="BQ497" s="1503"/>
      <c r="BR497" s="1503">
        <f>I497</f>
        <v>540</v>
      </c>
      <c r="BS497" s="1503">
        <f>I497</f>
        <v>540</v>
      </c>
      <c r="BT497" s="1503">
        <f>I497</f>
        <v>540</v>
      </c>
      <c r="BU497" s="1553"/>
      <c r="BV497" s="1553" t="s">
        <v>2361</v>
      </c>
      <c r="BW497" s="1553">
        <v>5000</v>
      </c>
      <c r="BX497" s="1553">
        <f>BW497-I497</f>
        <v>4460</v>
      </c>
      <c r="BY497" s="1553"/>
      <c r="BZ497" s="1553"/>
      <c r="CA497" s="1553"/>
      <c r="CB497" s="1553"/>
      <c r="CC497" s="1553"/>
    </row>
    <row r="498" s="309" customFormat="1" ht="36" hidden="1" customHeight="1" spans="1:81">
      <c r="A498" s="1647">
        <v>45516</v>
      </c>
      <c r="B498" s="1546" t="s">
        <v>264</v>
      </c>
      <c r="C498" s="1546" t="s">
        <v>224</v>
      </c>
      <c r="D498" s="1648">
        <v>4500142713</v>
      </c>
      <c r="E498" s="1546" t="s">
        <v>2362</v>
      </c>
      <c r="F498" s="1648" t="s">
        <v>2363</v>
      </c>
      <c r="G498" s="1487" t="s">
        <v>309</v>
      </c>
      <c r="H498" s="1488" t="s">
        <v>79</v>
      </c>
      <c r="I498" s="1561">
        <v>1008</v>
      </c>
      <c r="J498" s="1487">
        <v>0</v>
      </c>
      <c r="K498" s="1487">
        <v>12</v>
      </c>
      <c r="L498" s="1489">
        <f t="shared" si="281"/>
        <v>84</v>
      </c>
      <c r="M498" s="1490">
        <v>45558</v>
      </c>
      <c r="N498" s="1490">
        <v>45554</v>
      </c>
      <c r="O498" s="1325"/>
      <c r="P498" s="1742" t="s">
        <v>803</v>
      </c>
      <c r="Q498" s="1325" t="s">
        <v>2364</v>
      </c>
      <c r="R498" s="1325" t="s">
        <v>783</v>
      </c>
      <c r="S498" s="1325" t="s">
        <v>136</v>
      </c>
      <c r="T498" s="1705" t="s">
        <v>2358</v>
      </c>
      <c r="U498" s="1493" t="s">
        <v>2359</v>
      </c>
      <c r="V498" s="1494" t="s">
        <v>271</v>
      </c>
      <c r="W498" s="1495">
        <v>2.4006</v>
      </c>
      <c r="X498" s="1496">
        <f t="shared" si="304"/>
        <v>2419.8048</v>
      </c>
      <c r="Y498" s="1489" t="s">
        <v>2360</v>
      </c>
      <c r="Z498" s="1532" t="s">
        <v>789</v>
      </c>
      <c r="AA498" s="1487" t="s">
        <v>108</v>
      </c>
      <c r="AB498" s="1497" t="s">
        <v>44</v>
      </c>
      <c r="AC498" s="1552">
        <v>1008</v>
      </c>
      <c r="AD498" s="1498">
        <f t="shared" si="280"/>
        <v>0</v>
      </c>
      <c r="AE498" s="1498" t="s">
        <v>141</v>
      </c>
      <c r="AF498" s="1579"/>
      <c r="AG498" s="1579"/>
      <c r="AH498" s="1498">
        <f>I498*2</f>
        <v>2016</v>
      </c>
      <c r="AI498" s="1498"/>
      <c r="AJ498" s="1499"/>
      <c r="AK498" s="1489">
        <f>AH498</f>
        <v>2016</v>
      </c>
      <c r="AL498" s="1489"/>
      <c r="AM498" s="1489"/>
      <c r="AN498" s="1489"/>
      <c r="AO498" s="1489"/>
      <c r="AP498" s="1489"/>
      <c r="AQ498" s="1489"/>
      <c r="AR498" s="1489"/>
      <c r="AS498" s="1502">
        <f>I498*2</f>
        <v>2016</v>
      </c>
      <c r="AT498" s="1502"/>
      <c r="AU498" s="1502"/>
      <c r="AV498" s="1502"/>
      <c r="AW498" s="1502"/>
      <c r="AX498" s="1502"/>
      <c r="AY498" s="1502"/>
      <c r="AZ498" s="1502"/>
      <c r="BA498" s="1503"/>
      <c r="BB498" s="1503"/>
      <c r="BC498" s="1503"/>
      <c r="BD498" s="1503"/>
      <c r="BE498" s="1503"/>
      <c r="BF498" s="1503"/>
      <c r="BG498" s="1503"/>
      <c r="BH498" s="1503"/>
      <c r="BI498" s="1503"/>
      <c r="BJ498" s="1503"/>
      <c r="BK498" s="1503"/>
      <c r="BL498" s="1503"/>
      <c r="BM498" s="1503"/>
      <c r="BN498" s="1503"/>
      <c r="BO498" s="1503"/>
      <c r="BP498" s="1503"/>
      <c r="BQ498" s="1503"/>
      <c r="BR498" s="1503">
        <f>I498</f>
        <v>1008</v>
      </c>
      <c r="BS498" s="1503">
        <f>I498</f>
        <v>1008</v>
      </c>
      <c r="BT498" s="1503">
        <f>I498</f>
        <v>1008</v>
      </c>
      <c r="BU498" s="1553"/>
      <c r="BV498" s="1553" t="s">
        <v>2361</v>
      </c>
      <c r="BW498" s="1553">
        <v>5000</v>
      </c>
      <c r="BX498" s="1553">
        <f>BX497-I498</f>
        <v>3452</v>
      </c>
      <c r="BY498" s="1553"/>
      <c r="BZ498" s="1553"/>
      <c r="CA498" s="1553"/>
      <c r="CB498" s="1553"/>
      <c r="CC498" s="1553"/>
    </row>
    <row r="499" s="309" customFormat="1" ht="36" hidden="1" customHeight="1" spans="1:81">
      <c r="A499" s="1725">
        <v>45516</v>
      </c>
      <c r="B499" s="1483" t="s">
        <v>299</v>
      </c>
      <c r="C499" s="1546" t="s">
        <v>251</v>
      </c>
      <c r="D499" s="1648">
        <v>4500142681</v>
      </c>
      <c r="E499" s="1546" t="s">
        <v>2365</v>
      </c>
      <c r="F499" s="1648" t="s">
        <v>2366</v>
      </c>
      <c r="G499" s="1487" t="s">
        <v>239</v>
      </c>
      <c r="H499" s="1488" t="s">
        <v>79</v>
      </c>
      <c r="I499" s="1506">
        <v>30000</v>
      </c>
      <c r="J499" s="1487">
        <v>0</v>
      </c>
      <c r="K499" s="1487">
        <v>25</v>
      </c>
      <c r="L499" s="1489">
        <f t="shared" si="281"/>
        <v>1200</v>
      </c>
      <c r="M499" s="1490">
        <v>45558</v>
      </c>
      <c r="N499" s="1542">
        <v>45555</v>
      </c>
      <c r="O499" s="1325"/>
      <c r="P499" s="1745" t="s">
        <v>106</v>
      </c>
      <c r="Q499" s="1325" t="s">
        <v>2367</v>
      </c>
      <c r="R499" s="1325">
        <v>45524</v>
      </c>
      <c r="S499" s="1325" t="s">
        <v>136</v>
      </c>
      <c r="T499" s="1492" t="s">
        <v>2368</v>
      </c>
      <c r="U499" s="1493" t="s">
        <v>881</v>
      </c>
      <c r="V499" s="1605" t="s">
        <v>305</v>
      </c>
      <c r="W499" s="1495">
        <v>0.8932</v>
      </c>
      <c r="X499" s="1496">
        <f t="shared" si="304"/>
        <v>26796</v>
      </c>
      <c r="Y499" s="1489" t="s">
        <v>2369</v>
      </c>
      <c r="Z499" s="1532" t="s">
        <v>239</v>
      </c>
      <c r="AA499" s="1487" t="s">
        <v>108</v>
      </c>
      <c r="AB499" s="1497" t="s">
        <v>44</v>
      </c>
      <c r="AC499" s="1552">
        <f>17850+3150+9000</f>
        <v>30000</v>
      </c>
      <c r="AD499" s="1606">
        <f t="shared" si="280"/>
        <v>0</v>
      </c>
      <c r="AE499" s="1606" t="s">
        <v>157</v>
      </c>
      <c r="AF499" s="1606"/>
      <c r="AG499" s="1579"/>
      <c r="AH499" s="1498">
        <f t="shared" ref="AH499:AH503" si="308">I499</f>
        <v>30000</v>
      </c>
      <c r="AI499" s="1498"/>
      <c r="AJ499" s="1499">
        <f t="shared" si="307"/>
        <v>30000</v>
      </c>
      <c r="AK499" s="1489"/>
      <c r="AL499" s="1489"/>
      <c r="AM499" s="1489"/>
      <c r="AN499" s="1489"/>
      <c r="AO499" s="1489"/>
      <c r="AP499" s="1489"/>
      <c r="AQ499" s="1489"/>
      <c r="AR499" s="1489"/>
      <c r="AS499" s="1502">
        <f t="shared" ref="AS499:AS504" si="309">I499</f>
        <v>30000</v>
      </c>
      <c r="AT499" s="1502"/>
      <c r="AU499" s="1502"/>
      <c r="AV499" s="1502"/>
      <c r="AW499" s="1502"/>
      <c r="AX499" s="1502"/>
      <c r="AY499" s="1502"/>
      <c r="AZ499" s="1502"/>
      <c r="BA499" s="1503"/>
      <c r="BB499" s="1503"/>
      <c r="BC499" s="1503"/>
      <c r="BD499" s="1503"/>
      <c r="BE499" s="1503"/>
      <c r="BF499" s="1503">
        <f>I499/25</f>
        <v>1200</v>
      </c>
      <c r="BG499" s="1503"/>
      <c r="BH499" s="1503"/>
      <c r="BI499" s="1503"/>
      <c r="BJ499" s="1503"/>
      <c r="BK499" s="1503"/>
      <c r="BL499" s="1503"/>
      <c r="BM499" s="1503"/>
      <c r="BN499" s="1503"/>
      <c r="BO499" s="1503"/>
      <c r="BP499" s="1503"/>
      <c r="BQ499" s="1503"/>
      <c r="BR499" s="1503"/>
      <c r="BS499" s="1503"/>
      <c r="BT499" s="1503"/>
      <c r="BU499" s="1553"/>
      <c r="BV499" s="1553"/>
      <c r="BW499" s="1553"/>
      <c r="BX499" s="1553"/>
      <c r="BY499" s="1553"/>
      <c r="BZ499" s="1553"/>
      <c r="CA499" s="1553"/>
      <c r="CB499" s="1553"/>
      <c r="CC499" s="1553"/>
    </row>
    <row r="500" s="309" customFormat="1" ht="36" hidden="1" customHeight="1" spans="1:81">
      <c r="A500" s="1725">
        <v>45519</v>
      </c>
      <c r="B500" s="1483" t="s">
        <v>117</v>
      </c>
      <c r="C500" s="1483" t="s">
        <v>118</v>
      </c>
      <c r="D500" s="1648">
        <v>4500143030</v>
      </c>
      <c r="E500" s="1649" t="s">
        <v>2370</v>
      </c>
      <c r="F500" s="1648" t="s">
        <v>2371</v>
      </c>
      <c r="G500" s="1487" t="s">
        <v>121</v>
      </c>
      <c r="H500" s="1488" t="s">
        <v>122</v>
      </c>
      <c r="I500" s="1506">
        <v>504</v>
      </c>
      <c r="J500" s="1487">
        <v>0</v>
      </c>
      <c r="K500" s="1487">
        <v>6</v>
      </c>
      <c r="L500" s="1489">
        <f t="shared" si="281"/>
        <v>84</v>
      </c>
      <c r="M500" s="1490">
        <v>45562</v>
      </c>
      <c r="N500" s="1490">
        <v>45558</v>
      </c>
      <c r="O500" s="1325"/>
      <c r="P500" s="1745" t="s">
        <v>106</v>
      </c>
      <c r="Q500" s="1325" t="s">
        <v>2372</v>
      </c>
      <c r="R500" s="1325" t="s">
        <v>1859</v>
      </c>
      <c r="S500" s="1325" t="s">
        <v>82</v>
      </c>
      <c r="T500" s="1492" t="s">
        <v>82</v>
      </c>
      <c r="U500" s="1493" t="s">
        <v>2373</v>
      </c>
      <c r="V500" s="1541" t="s">
        <v>125</v>
      </c>
      <c r="W500" s="1495">
        <v>0.9971</v>
      </c>
      <c r="X500" s="1496">
        <f t="shared" si="304"/>
        <v>502.5384</v>
      </c>
      <c r="Y500" s="1489" t="s">
        <v>2374</v>
      </c>
      <c r="Z500" s="1700" t="s">
        <v>121</v>
      </c>
      <c r="AA500" s="1487" t="s">
        <v>108</v>
      </c>
      <c r="AB500" s="1497" t="s">
        <v>44</v>
      </c>
      <c r="AC500" s="1552">
        <v>504</v>
      </c>
      <c r="AD500" s="1498">
        <f t="shared" si="280"/>
        <v>0</v>
      </c>
      <c r="AE500" s="1498" t="s">
        <v>82</v>
      </c>
      <c r="AF500" s="1579"/>
      <c r="AG500" s="1579"/>
      <c r="AH500" s="1498">
        <f t="shared" si="308"/>
        <v>504</v>
      </c>
      <c r="AI500" s="1498"/>
      <c r="AJ500" s="1499">
        <f t="shared" si="307"/>
        <v>504</v>
      </c>
      <c r="AK500" s="1489"/>
      <c r="AL500" s="1489"/>
      <c r="AM500" s="1489"/>
      <c r="AN500" s="1489"/>
      <c r="AO500" s="1489"/>
      <c r="AP500" s="1489"/>
      <c r="AQ500" s="1489"/>
      <c r="AR500" s="1489"/>
      <c r="AS500" s="1502">
        <f t="shared" si="309"/>
        <v>504</v>
      </c>
      <c r="AT500" s="1502"/>
      <c r="AU500" s="1502"/>
      <c r="AV500" s="1502"/>
      <c r="AW500" s="1502"/>
      <c r="AX500" s="1502"/>
      <c r="AY500" s="1502"/>
      <c r="AZ500" s="1502"/>
      <c r="BA500" s="1503">
        <f t="shared" ref="BA500:BA502" si="310">I500/6</f>
        <v>84</v>
      </c>
      <c r="BB500" s="1503"/>
      <c r="BC500" s="1503"/>
      <c r="BD500" s="1503"/>
      <c r="BE500" s="1503"/>
      <c r="BF500" s="1503"/>
      <c r="BG500" s="1503"/>
      <c r="BH500" s="1503"/>
      <c r="BI500" s="1503"/>
      <c r="BJ500" s="1503"/>
      <c r="BK500" s="1503"/>
      <c r="BL500" s="1503"/>
      <c r="BM500" s="1503"/>
      <c r="BN500" s="1503"/>
      <c r="BO500" s="1503"/>
      <c r="BP500" s="1503"/>
      <c r="BQ500" s="1503"/>
      <c r="BR500" s="1503"/>
      <c r="BS500" s="1503"/>
      <c r="BT500" s="1503"/>
      <c r="BU500" s="1553"/>
      <c r="BV500" s="1553"/>
      <c r="BW500" s="1553"/>
      <c r="BX500" s="1553"/>
      <c r="BY500" s="1553"/>
      <c r="BZ500" s="1553"/>
      <c r="CA500" s="1553"/>
      <c r="CB500" s="1553"/>
      <c r="CC500" s="1553"/>
    </row>
    <row r="501" s="309" customFormat="1" ht="36" hidden="1" customHeight="1" spans="1:81">
      <c r="A501" s="1725">
        <v>45519</v>
      </c>
      <c r="B501" s="1483" t="s">
        <v>117</v>
      </c>
      <c r="C501" s="1483" t="s">
        <v>118</v>
      </c>
      <c r="D501" s="1648">
        <v>4500143030</v>
      </c>
      <c r="E501" s="1649" t="s">
        <v>2375</v>
      </c>
      <c r="F501" s="1648" t="s">
        <v>2376</v>
      </c>
      <c r="G501" s="1487" t="s">
        <v>121</v>
      </c>
      <c r="H501" s="1488" t="s">
        <v>122</v>
      </c>
      <c r="I501" s="1506">
        <v>996</v>
      </c>
      <c r="J501" s="1487">
        <v>0</v>
      </c>
      <c r="K501" s="1487">
        <v>6</v>
      </c>
      <c r="L501" s="1489">
        <f t="shared" si="281"/>
        <v>166</v>
      </c>
      <c r="M501" s="1490">
        <v>45562</v>
      </c>
      <c r="N501" s="1490">
        <v>45558</v>
      </c>
      <c r="O501" s="1325"/>
      <c r="P501" s="1745" t="s">
        <v>106</v>
      </c>
      <c r="Q501" s="1325" t="s">
        <v>2372</v>
      </c>
      <c r="R501" s="1325" t="s">
        <v>1859</v>
      </c>
      <c r="S501" s="1325" t="s">
        <v>82</v>
      </c>
      <c r="T501" s="1492" t="s">
        <v>82</v>
      </c>
      <c r="U501" s="1493" t="s">
        <v>2373</v>
      </c>
      <c r="V501" s="1541" t="s">
        <v>125</v>
      </c>
      <c r="W501" s="1495">
        <v>0.9971</v>
      </c>
      <c r="X501" s="1496">
        <f t="shared" si="304"/>
        <v>993.1116</v>
      </c>
      <c r="Y501" s="1489" t="s">
        <v>2374</v>
      </c>
      <c r="Z501" s="1700" t="s">
        <v>121</v>
      </c>
      <c r="AA501" s="1487" t="s">
        <v>108</v>
      </c>
      <c r="AB501" s="1497" t="s">
        <v>44</v>
      </c>
      <c r="AC501" s="1552">
        <v>996</v>
      </c>
      <c r="AD501" s="1498">
        <f t="shared" si="280"/>
        <v>0</v>
      </c>
      <c r="AE501" s="1498" t="s">
        <v>82</v>
      </c>
      <c r="AF501" s="1579"/>
      <c r="AG501" s="1579"/>
      <c r="AH501" s="1498">
        <f t="shared" si="308"/>
        <v>996</v>
      </c>
      <c r="AI501" s="1498"/>
      <c r="AJ501" s="1499">
        <f t="shared" si="307"/>
        <v>996</v>
      </c>
      <c r="AK501" s="1489"/>
      <c r="AL501" s="1489"/>
      <c r="AM501" s="1489"/>
      <c r="AN501" s="1489"/>
      <c r="AO501" s="1489"/>
      <c r="AP501" s="1489"/>
      <c r="AQ501" s="1489"/>
      <c r="AR501" s="1489"/>
      <c r="AS501" s="1502">
        <f t="shared" si="309"/>
        <v>996</v>
      </c>
      <c r="AT501" s="1502"/>
      <c r="AU501" s="1502"/>
      <c r="AV501" s="1502"/>
      <c r="AW501" s="1502"/>
      <c r="AX501" s="1502"/>
      <c r="AY501" s="1502"/>
      <c r="AZ501" s="1502"/>
      <c r="BA501" s="1503">
        <f t="shared" si="310"/>
        <v>166</v>
      </c>
      <c r="BB501" s="1503"/>
      <c r="BC501" s="1503"/>
      <c r="BD501" s="1503"/>
      <c r="BE501" s="1503"/>
      <c r="BF501" s="1503"/>
      <c r="BG501" s="1503"/>
      <c r="BH501" s="1503"/>
      <c r="BI501" s="1503"/>
      <c r="BJ501" s="1503"/>
      <c r="BK501" s="1503"/>
      <c r="BL501" s="1503"/>
      <c r="BM501" s="1503"/>
      <c r="BN501" s="1503"/>
      <c r="BO501" s="1503"/>
      <c r="BP501" s="1503"/>
      <c r="BQ501" s="1503"/>
      <c r="BR501" s="1503"/>
      <c r="BS501" s="1503"/>
      <c r="BT501" s="1503"/>
      <c r="BU501" s="1553"/>
      <c r="BV501" s="1553"/>
      <c r="BW501" s="1553"/>
      <c r="BX501" s="1553"/>
      <c r="BY501" s="1553"/>
      <c r="BZ501" s="1553"/>
      <c r="CA501" s="1553"/>
      <c r="CB501" s="1553"/>
      <c r="CC501" s="1553"/>
    </row>
    <row r="502" s="309" customFormat="1" ht="36" hidden="1" customHeight="1" spans="1:81">
      <c r="A502" s="1725">
        <v>45519</v>
      </c>
      <c r="B502" s="1483" t="s">
        <v>117</v>
      </c>
      <c r="C502" s="1483" t="s">
        <v>118</v>
      </c>
      <c r="D502" s="1648">
        <v>4500143030</v>
      </c>
      <c r="E502" s="1649" t="s">
        <v>2377</v>
      </c>
      <c r="F502" s="1648" t="s">
        <v>2378</v>
      </c>
      <c r="G502" s="1487" t="s">
        <v>121</v>
      </c>
      <c r="H502" s="1488" t="s">
        <v>122</v>
      </c>
      <c r="I502" s="1506">
        <v>504</v>
      </c>
      <c r="J502" s="1487">
        <v>0</v>
      </c>
      <c r="K502" s="1487">
        <v>6</v>
      </c>
      <c r="L502" s="1489">
        <f t="shared" si="281"/>
        <v>84</v>
      </c>
      <c r="M502" s="1490">
        <v>45562</v>
      </c>
      <c r="N502" s="1490">
        <v>45558</v>
      </c>
      <c r="O502" s="1325"/>
      <c r="P502" s="1745" t="s">
        <v>106</v>
      </c>
      <c r="Q502" s="1325" t="s">
        <v>2372</v>
      </c>
      <c r="R502" s="1325" t="s">
        <v>1859</v>
      </c>
      <c r="S502" s="1325" t="s">
        <v>82</v>
      </c>
      <c r="T502" s="1492" t="s">
        <v>82</v>
      </c>
      <c r="U502" s="1493" t="s">
        <v>2373</v>
      </c>
      <c r="V502" s="1541" t="s">
        <v>125</v>
      </c>
      <c r="W502" s="1495">
        <v>0.9232</v>
      </c>
      <c r="X502" s="1496">
        <f t="shared" si="304"/>
        <v>465.2928</v>
      </c>
      <c r="Y502" s="1489" t="s">
        <v>2374</v>
      </c>
      <c r="Z502" s="1700" t="s">
        <v>121</v>
      </c>
      <c r="AA502" s="1487" t="s">
        <v>108</v>
      </c>
      <c r="AB502" s="1497" t="s">
        <v>44</v>
      </c>
      <c r="AC502" s="1552">
        <v>504</v>
      </c>
      <c r="AD502" s="1498">
        <f t="shared" si="280"/>
        <v>0</v>
      </c>
      <c r="AE502" s="1498" t="s">
        <v>82</v>
      </c>
      <c r="AF502" s="1579"/>
      <c r="AG502" s="1579"/>
      <c r="AH502" s="1498">
        <f t="shared" si="308"/>
        <v>504</v>
      </c>
      <c r="AI502" s="1498"/>
      <c r="AJ502" s="1499">
        <f t="shared" si="307"/>
        <v>504</v>
      </c>
      <c r="AK502" s="1489"/>
      <c r="AL502" s="1489"/>
      <c r="AM502" s="1489"/>
      <c r="AN502" s="1489"/>
      <c r="AO502" s="1489"/>
      <c r="AP502" s="1489"/>
      <c r="AQ502" s="1489"/>
      <c r="AR502" s="1489"/>
      <c r="AS502" s="1502">
        <f t="shared" si="309"/>
        <v>504</v>
      </c>
      <c r="AT502" s="1502"/>
      <c r="AU502" s="1502"/>
      <c r="AV502" s="1502"/>
      <c r="AW502" s="1502"/>
      <c r="AX502" s="1502"/>
      <c r="AY502" s="1502"/>
      <c r="AZ502" s="1502"/>
      <c r="BA502" s="1503">
        <f t="shared" si="310"/>
        <v>84</v>
      </c>
      <c r="BB502" s="1503"/>
      <c r="BC502" s="1503"/>
      <c r="BD502" s="1503"/>
      <c r="BE502" s="1503"/>
      <c r="BF502" s="1503"/>
      <c r="BG502" s="1503"/>
      <c r="BH502" s="1503"/>
      <c r="BI502" s="1503"/>
      <c r="BJ502" s="1503"/>
      <c r="BK502" s="1503"/>
      <c r="BL502" s="1503"/>
      <c r="BM502" s="1503"/>
      <c r="BN502" s="1503"/>
      <c r="BO502" s="1503"/>
      <c r="BP502" s="1503"/>
      <c r="BQ502" s="1503"/>
      <c r="BR502" s="1503"/>
      <c r="BS502" s="1503"/>
      <c r="BT502" s="1503"/>
      <c r="BU502" s="1553"/>
      <c r="BV502" s="1553"/>
      <c r="BW502" s="1553"/>
      <c r="BX502" s="1553"/>
      <c r="BY502" s="1553"/>
      <c r="BZ502" s="1553"/>
      <c r="CA502" s="1553"/>
      <c r="CB502" s="1553"/>
      <c r="CC502" s="1553"/>
    </row>
    <row r="503" s="309" customFormat="1" ht="36" hidden="1" customHeight="1" spans="1:81">
      <c r="A503" s="1647">
        <v>45504</v>
      </c>
      <c r="B503" s="1546" t="s">
        <v>1684</v>
      </c>
      <c r="C503" s="1546" t="s">
        <v>251</v>
      </c>
      <c r="D503" s="1648">
        <v>4500141760</v>
      </c>
      <c r="E503" s="1649">
        <v>15243418</v>
      </c>
      <c r="F503" s="1648" t="s">
        <v>2379</v>
      </c>
      <c r="G503" s="1487" t="s">
        <v>89</v>
      </c>
      <c r="H503" s="1488" t="s">
        <v>79</v>
      </c>
      <c r="I503" s="1506">
        <v>2496</v>
      </c>
      <c r="J503" s="1487">
        <v>0</v>
      </c>
      <c r="K503" s="1487">
        <v>24</v>
      </c>
      <c r="L503" s="1489">
        <f t="shared" si="281"/>
        <v>104</v>
      </c>
      <c r="M503" s="1490">
        <v>45565</v>
      </c>
      <c r="N503" s="1490">
        <v>45561</v>
      </c>
      <c r="O503" s="1325"/>
      <c r="P503" s="1745" t="s">
        <v>106</v>
      </c>
      <c r="Q503" s="1325" t="s">
        <v>2380</v>
      </c>
      <c r="R503" s="1325" t="s">
        <v>2149</v>
      </c>
      <c r="S503" s="1325" t="s">
        <v>136</v>
      </c>
      <c r="T503" s="1492" t="s">
        <v>2381</v>
      </c>
      <c r="U503" s="1493" t="s">
        <v>2382</v>
      </c>
      <c r="V503" s="1494" t="s">
        <v>330</v>
      </c>
      <c r="W503" s="1495">
        <v>0.8778</v>
      </c>
      <c r="X503" s="1496">
        <f t="shared" si="304"/>
        <v>2190.9888</v>
      </c>
      <c r="Y503" s="1489" t="s">
        <v>2383</v>
      </c>
      <c r="Z503" s="1532" t="s">
        <v>89</v>
      </c>
      <c r="AA503" s="1487" t="s">
        <v>108</v>
      </c>
      <c r="AB503" s="1497" t="s">
        <v>44</v>
      </c>
      <c r="AC503" s="1552">
        <v>2496</v>
      </c>
      <c r="AD503" s="1498">
        <f t="shared" si="280"/>
        <v>0</v>
      </c>
      <c r="AE503" s="1498" t="s">
        <v>157</v>
      </c>
      <c r="AF503" s="1498"/>
      <c r="AG503" s="1498"/>
      <c r="AH503" s="1498">
        <f t="shared" si="308"/>
        <v>2496</v>
      </c>
      <c r="AI503" s="1498"/>
      <c r="AJ503" s="1502">
        <f t="shared" si="307"/>
        <v>2496</v>
      </c>
      <c r="AK503" s="1489"/>
      <c r="AL503" s="1489"/>
      <c r="AM503" s="1489"/>
      <c r="AN503" s="1489"/>
      <c r="AO503" s="1489"/>
      <c r="AP503" s="1489"/>
      <c r="AQ503" s="1489"/>
      <c r="AR503" s="1489"/>
      <c r="AS503" s="1502">
        <f t="shared" si="309"/>
        <v>2496</v>
      </c>
      <c r="AT503" s="1502"/>
      <c r="AU503" s="1502"/>
      <c r="AV503" s="1502"/>
      <c r="AW503" s="1502"/>
      <c r="AX503" s="1502"/>
      <c r="AY503" s="1502"/>
      <c r="AZ503" s="1502"/>
      <c r="BA503" s="1503"/>
      <c r="BB503" s="1503"/>
      <c r="BC503" s="1503"/>
      <c r="BD503" s="1503"/>
      <c r="BE503" s="1503"/>
      <c r="BF503" s="1503"/>
      <c r="BG503" s="1503"/>
      <c r="BH503" s="1503"/>
      <c r="BI503" s="1503"/>
      <c r="BJ503" s="1503"/>
      <c r="BK503" s="1503"/>
      <c r="BL503" s="1503"/>
      <c r="BM503" s="1503"/>
      <c r="BN503" s="1503"/>
      <c r="BO503" s="1503"/>
      <c r="BP503" s="1503"/>
      <c r="BQ503" s="1503"/>
      <c r="BR503" s="1503"/>
      <c r="BS503" s="1503"/>
      <c r="BT503" s="1503"/>
      <c r="BU503" s="1553"/>
      <c r="BV503" s="1553"/>
      <c r="BW503" s="1553"/>
      <c r="BX503" s="1553"/>
      <c r="BY503" s="1553"/>
      <c r="BZ503" s="1553"/>
      <c r="CA503" s="1553"/>
      <c r="CB503" s="1553"/>
      <c r="CC503" s="1553"/>
    </row>
    <row r="504" s="309" customFormat="1" ht="36" hidden="1" customHeight="1" spans="1:81">
      <c r="A504" s="1647">
        <v>45520</v>
      </c>
      <c r="B504" s="1546" t="s">
        <v>299</v>
      </c>
      <c r="C504" s="1546" t="s">
        <v>251</v>
      </c>
      <c r="D504" s="1648">
        <v>4500142937</v>
      </c>
      <c r="E504" s="1649" t="s">
        <v>2384</v>
      </c>
      <c r="F504" s="1648" t="s">
        <v>2385</v>
      </c>
      <c r="G504" s="1487" t="s">
        <v>239</v>
      </c>
      <c r="H504" s="1488" t="s">
        <v>79</v>
      </c>
      <c r="I504" s="1506">
        <v>30000</v>
      </c>
      <c r="J504" s="1487">
        <v>0</v>
      </c>
      <c r="K504" s="1487">
        <v>25</v>
      </c>
      <c r="L504" s="1489">
        <f t="shared" si="281"/>
        <v>1200</v>
      </c>
      <c r="M504" s="1490">
        <v>45569</v>
      </c>
      <c r="N504" s="1490">
        <v>45565</v>
      </c>
      <c r="O504" s="1325"/>
      <c r="P504" s="1745" t="s">
        <v>106</v>
      </c>
      <c r="Q504" s="1325" t="s">
        <v>2386</v>
      </c>
      <c r="R504" s="1325">
        <v>45537</v>
      </c>
      <c r="S504" s="1325" t="s">
        <v>136</v>
      </c>
      <c r="T504" s="1492" t="s">
        <v>2387</v>
      </c>
      <c r="U504" s="1493" t="s">
        <v>1339</v>
      </c>
      <c r="V504" s="1605" t="s">
        <v>305</v>
      </c>
      <c r="W504" s="1495">
        <v>0.8967</v>
      </c>
      <c r="X504" s="1496">
        <f t="shared" ref="X504:X548" si="311">W504*I504</f>
        <v>26901</v>
      </c>
      <c r="Y504" s="1489" t="s">
        <v>2388</v>
      </c>
      <c r="Z504" s="1532" t="s">
        <v>239</v>
      </c>
      <c r="AA504" s="1487" t="s">
        <v>108</v>
      </c>
      <c r="AB504" s="1497" t="s">
        <v>44</v>
      </c>
      <c r="AC504" s="1552">
        <f>14250+15750</f>
        <v>30000</v>
      </c>
      <c r="AD504" s="1498">
        <f t="shared" ref="AD504:AD567" si="312">AC504-I504</f>
        <v>0</v>
      </c>
      <c r="AE504" s="1498" t="s">
        <v>141</v>
      </c>
      <c r="AF504" s="1498"/>
      <c r="AG504" s="1498"/>
      <c r="AH504" s="1498">
        <f t="shared" ref="AH504:AH529" si="313">I504</f>
        <v>30000</v>
      </c>
      <c r="AI504" s="1498"/>
      <c r="AJ504" s="1499">
        <f t="shared" ref="AJ504:AJ522" si="314">I504</f>
        <v>30000</v>
      </c>
      <c r="AK504" s="1489"/>
      <c r="AL504" s="1489"/>
      <c r="AM504" s="1489"/>
      <c r="AN504" s="1489"/>
      <c r="AO504" s="1489"/>
      <c r="AP504" s="1489"/>
      <c r="AQ504" s="1489"/>
      <c r="AR504" s="1489"/>
      <c r="AS504" s="1502">
        <f t="shared" si="309"/>
        <v>30000</v>
      </c>
      <c r="AT504" s="1502"/>
      <c r="AU504" s="1502"/>
      <c r="AV504" s="1502"/>
      <c r="AW504" s="1502"/>
      <c r="AX504" s="1502"/>
      <c r="AY504" s="1502"/>
      <c r="AZ504" s="1502"/>
      <c r="BA504" s="1503"/>
      <c r="BB504" s="1503"/>
      <c r="BC504" s="1503"/>
      <c r="BD504" s="1503"/>
      <c r="BE504" s="1503"/>
      <c r="BF504" s="1503">
        <f>I504/25</f>
        <v>1200</v>
      </c>
      <c r="BG504" s="1503"/>
      <c r="BH504" s="1503"/>
      <c r="BI504" s="1503"/>
      <c r="BJ504" s="1503"/>
      <c r="BK504" s="1503"/>
      <c r="BL504" s="1503"/>
      <c r="BM504" s="1503"/>
      <c r="BN504" s="1503"/>
      <c r="BO504" s="1503"/>
      <c r="BP504" s="1503"/>
      <c r="BQ504" s="1503"/>
      <c r="BR504" s="1503"/>
      <c r="BS504" s="1503"/>
      <c r="BT504" s="1503"/>
      <c r="BU504" s="1553"/>
      <c r="BV504" s="1553"/>
      <c r="BW504" s="1553"/>
      <c r="BX504" s="1553"/>
      <c r="BY504" s="1553"/>
      <c r="BZ504" s="1553"/>
      <c r="CA504" s="1553"/>
      <c r="CB504" s="1553"/>
      <c r="CC504" s="1553"/>
    </row>
    <row r="505" s="309" customFormat="1" ht="36" hidden="1" customHeight="1" spans="1:81">
      <c r="A505" s="1725">
        <v>45516</v>
      </c>
      <c r="B505" s="1483" t="s">
        <v>343</v>
      </c>
      <c r="C505" s="1483" t="s">
        <v>251</v>
      </c>
      <c r="D505" s="1648">
        <v>4500142775</v>
      </c>
      <c r="E505" s="1842" t="s">
        <v>2389</v>
      </c>
      <c r="F505" s="1648" t="s">
        <v>2390</v>
      </c>
      <c r="G505" s="1487" t="s">
        <v>499</v>
      </c>
      <c r="H505" s="1488" t="s">
        <v>79</v>
      </c>
      <c r="I505" s="1506">
        <v>528</v>
      </c>
      <c r="J505" s="1487">
        <v>0</v>
      </c>
      <c r="K505" s="1547">
        <v>12</v>
      </c>
      <c r="L505" s="1489">
        <f t="shared" si="281"/>
        <v>44</v>
      </c>
      <c r="M505" s="1490">
        <v>45572</v>
      </c>
      <c r="N505" s="1490">
        <v>45568</v>
      </c>
      <c r="O505" s="1325" t="s">
        <v>2391</v>
      </c>
      <c r="P505" s="1325" t="s">
        <v>803</v>
      </c>
      <c r="Q505" s="1325" t="s">
        <v>2392</v>
      </c>
      <c r="R505" s="1325" t="s">
        <v>651</v>
      </c>
      <c r="S505" s="1325" t="s">
        <v>136</v>
      </c>
      <c r="T505" s="1492" t="s">
        <v>2291</v>
      </c>
      <c r="U505" s="1493" t="s">
        <v>2292</v>
      </c>
      <c r="V505" s="1605" t="s">
        <v>1131</v>
      </c>
      <c r="W505" s="1495">
        <v>0.8851</v>
      </c>
      <c r="X505" s="1496">
        <f t="shared" si="311"/>
        <v>467.3328</v>
      </c>
      <c r="Y505" s="1489" t="s">
        <v>2393</v>
      </c>
      <c r="Z505" s="1532" t="s">
        <v>499</v>
      </c>
      <c r="AA505" s="1487" t="s">
        <v>108</v>
      </c>
      <c r="AB505" s="1497" t="s">
        <v>44</v>
      </c>
      <c r="AC505" s="1552">
        <v>528</v>
      </c>
      <c r="AD505" s="1498">
        <f t="shared" si="312"/>
        <v>0</v>
      </c>
      <c r="AE505" s="1498" t="s">
        <v>157</v>
      </c>
      <c r="AF505" s="1579"/>
      <c r="AG505" s="1579"/>
      <c r="AH505" s="1498">
        <f t="shared" si="313"/>
        <v>528</v>
      </c>
      <c r="AI505" s="1498"/>
      <c r="AJ505" s="1499">
        <f t="shared" si="314"/>
        <v>528</v>
      </c>
      <c r="AK505" s="1489"/>
      <c r="AL505" s="1489"/>
      <c r="AM505" s="1489"/>
      <c r="AN505" s="1489"/>
      <c r="AO505" s="1489"/>
      <c r="AP505" s="1489"/>
      <c r="AQ505" s="1489"/>
      <c r="AR505" s="1489"/>
      <c r="AS505" s="1502"/>
      <c r="AT505" s="1502"/>
      <c r="AU505" s="1502"/>
      <c r="AV505" s="1502">
        <f t="shared" ref="AV505:AV512" si="315">I505</f>
        <v>528</v>
      </c>
      <c r="AW505" s="1502"/>
      <c r="AX505" s="1502"/>
      <c r="AY505" s="1502">
        <f t="shared" ref="AY505:AY512" si="316">I505/12</f>
        <v>44</v>
      </c>
      <c r="AZ505" s="1502"/>
      <c r="BA505" s="1503"/>
      <c r="BB505" s="1503"/>
      <c r="BC505" s="1503"/>
      <c r="BD505" s="1503"/>
      <c r="BE505" s="1503"/>
      <c r="BF505" s="1503"/>
      <c r="BG505" s="1503"/>
      <c r="BH505" s="1503"/>
      <c r="BI505" s="1503"/>
      <c r="BJ505" s="1503"/>
      <c r="BK505" s="1503"/>
      <c r="BL505" s="1503"/>
      <c r="BM505" s="1503"/>
      <c r="BN505" s="1503"/>
      <c r="BO505" s="1503"/>
      <c r="BP505" s="1503"/>
      <c r="BQ505" s="1503"/>
      <c r="BR505" s="1503"/>
      <c r="BS505" s="1503"/>
      <c r="BT505" s="1503"/>
      <c r="BU505" s="1596" t="s">
        <v>2294</v>
      </c>
      <c r="BV505" s="1553"/>
      <c r="BW505" s="309">
        <v>0</v>
      </c>
      <c r="BX505" s="1553"/>
      <c r="BY505" s="1553"/>
      <c r="BZ505" s="1553"/>
      <c r="CA505" s="1553"/>
      <c r="CB505" s="1553"/>
      <c r="CC505" s="1553"/>
    </row>
    <row r="506" s="309" customFormat="1" ht="36" hidden="1" customHeight="1" spans="1:81">
      <c r="A506" s="1647">
        <v>45548</v>
      </c>
      <c r="B506" s="1546" t="s">
        <v>343</v>
      </c>
      <c r="C506" s="1483" t="s">
        <v>251</v>
      </c>
      <c r="D506" s="1648">
        <v>4500145297</v>
      </c>
      <c r="E506" s="1750" t="s">
        <v>2394</v>
      </c>
      <c r="F506" s="1648" t="s">
        <v>2395</v>
      </c>
      <c r="G506" s="1487" t="s">
        <v>499</v>
      </c>
      <c r="H506" s="1488" t="s">
        <v>79</v>
      </c>
      <c r="I506" s="1561">
        <v>1704</v>
      </c>
      <c r="J506" s="1487">
        <v>0</v>
      </c>
      <c r="K506" s="1487">
        <v>12</v>
      </c>
      <c r="L506" s="1489">
        <f t="shared" si="281"/>
        <v>142</v>
      </c>
      <c r="M506" s="1490">
        <v>45562</v>
      </c>
      <c r="N506" s="1490">
        <v>45561</v>
      </c>
      <c r="O506" s="1536" t="s">
        <v>2316</v>
      </c>
      <c r="P506" s="1745" t="s">
        <v>106</v>
      </c>
      <c r="Q506" s="1325" t="s">
        <v>2396</v>
      </c>
      <c r="R506" s="1751" t="s">
        <v>651</v>
      </c>
      <c r="S506" s="1752" t="s">
        <v>136</v>
      </c>
      <c r="T506" s="1705" t="s">
        <v>2397</v>
      </c>
      <c r="U506" s="1540" t="s">
        <v>2398</v>
      </c>
      <c r="V506" s="1605" t="s">
        <v>1131</v>
      </c>
      <c r="W506" s="1495">
        <v>0.8866</v>
      </c>
      <c r="X506" s="1496">
        <f t="shared" si="311"/>
        <v>1510.7664</v>
      </c>
      <c r="Y506" s="1489" t="s">
        <v>2399</v>
      </c>
      <c r="Z506" s="1532" t="s">
        <v>499</v>
      </c>
      <c r="AA506" s="1487" t="s">
        <v>108</v>
      </c>
      <c r="AB506" s="1497" t="s">
        <v>44</v>
      </c>
      <c r="AC506" s="1552">
        <v>1704</v>
      </c>
      <c r="AD506" s="1498">
        <f t="shared" si="312"/>
        <v>0</v>
      </c>
      <c r="AE506" s="1498" t="s">
        <v>141</v>
      </c>
      <c r="AF506" s="1498"/>
      <c r="AG506" s="1498"/>
      <c r="AH506" s="1498">
        <f t="shared" si="313"/>
        <v>1704</v>
      </c>
      <c r="AI506" s="1498"/>
      <c r="AJ506" s="1502">
        <f t="shared" si="314"/>
        <v>1704</v>
      </c>
      <c r="AK506" s="1489"/>
      <c r="AL506" s="1500"/>
      <c r="AM506" s="1501"/>
      <c r="AN506" s="1501"/>
      <c r="AO506" s="1500"/>
      <c r="AP506" s="1500"/>
      <c r="AQ506" s="1500"/>
      <c r="AR506" s="1500"/>
      <c r="AS506" s="1502"/>
      <c r="AT506" s="1502"/>
      <c r="AU506" s="1502"/>
      <c r="AV506" s="1502">
        <f t="shared" si="315"/>
        <v>1704</v>
      </c>
      <c r="AW506" s="1502"/>
      <c r="AX506" s="1502"/>
      <c r="AY506" s="1502">
        <f t="shared" si="316"/>
        <v>142</v>
      </c>
      <c r="AZ506" s="1502"/>
      <c r="BA506" s="1503"/>
      <c r="BB506" s="1503"/>
      <c r="BC506" s="1503"/>
      <c r="BD506" s="1503"/>
      <c r="BE506" s="1503"/>
      <c r="BF506" s="1503"/>
      <c r="BG506" s="1503"/>
      <c r="BH506" s="1503"/>
      <c r="BI506" s="1503"/>
      <c r="BJ506" s="1503"/>
      <c r="BK506" s="1503"/>
      <c r="BL506" s="1503"/>
      <c r="BM506" s="1503"/>
      <c r="BN506" s="1503"/>
      <c r="BO506" s="1503"/>
      <c r="BP506" s="1503"/>
      <c r="BQ506" s="1503"/>
      <c r="BR506" s="1503"/>
      <c r="BS506" s="1503"/>
      <c r="BT506" s="1503"/>
      <c r="BU506" s="1596" t="s">
        <v>1949</v>
      </c>
      <c r="BV506" s="1596">
        <v>25344</v>
      </c>
      <c r="BW506" s="1596">
        <f>BV506-I506</f>
        <v>23640</v>
      </c>
      <c r="BX506" s="1596"/>
      <c r="BY506" s="1596"/>
      <c r="BZ506" s="1596"/>
      <c r="CA506" s="1596"/>
      <c r="CB506" s="1596"/>
      <c r="CC506" s="1596"/>
    </row>
    <row r="507" s="309" customFormat="1" ht="36" hidden="1" customHeight="1" spans="1:81">
      <c r="A507" s="1647">
        <v>45548</v>
      </c>
      <c r="B507" s="1546" t="s">
        <v>343</v>
      </c>
      <c r="C507" s="1483" t="s">
        <v>251</v>
      </c>
      <c r="D507" s="1648">
        <v>4500145297</v>
      </c>
      <c r="E507" s="1546" t="s">
        <v>2400</v>
      </c>
      <c r="F507" s="1648" t="s">
        <v>2401</v>
      </c>
      <c r="G507" s="1487" t="s">
        <v>499</v>
      </c>
      <c r="H507" s="1488" t="s">
        <v>79</v>
      </c>
      <c r="I507" s="1506">
        <v>1812</v>
      </c>
      <c r="J507" s="1487">
        <v>0</v>
      </c>
      <c r="K507" s="1487">
        <v>12</v>
      </c>
      <c r="L507" s="1489">
        <f t="shared" si="281"/>
        <v>151</v>
      </c>
      <c r="M507" s="1490">
        <v>45562</v>
      </c>
      <c r="N507" s="1490">
        <v>45561</v>
      </c>
      <c r="O507" s="1325" t="s">
        <v>2316</v>
      </c>
      <c r="P507" s="1745" t="s">
        <v>106</v>
      </c>
      <c r="Q507" s="1325" t="s">
        <v>2396</v>
      </c>
      <c r="R507" s="1751" t="s">
        <v>651</v>
      </c>
      <c r="S507" s="1752" t="s">
        <v>136</v>
      </c>
      <c r="T507" s="1705" t="s">
        <v>2397</v>
      </c>
      <c r="U507" s="1493" t="s">
        <v>2398</v>
      </c>
      <c r="V507" s="1605" t="s">
        <v>1131</v>
      </c>
      <c r="W507" s="1495">
        <v>0.8866</v>
      </c>
      <c r="X507" s="1496">
        <f t="shared" si="311"/>
        <v>1606.5192</v>
      </c>
      <c r="Y507" s="1489" t="s">
        <v>2399</v>
      </c>
      <c r="Z507" s="1532" t="s">
        <v>499</v>
      </c>
      <c r="AA507" s="1487" t="s">
        <v>108</v>
      </c>
      <c r="AB507" s="1497" t="s">
        <v>44</v>
      </c>
      <c r="AC507" s="1552">
        <v>1812</v>
      </c>
      <c r="AD507" s="1498">
        <f t="shared" si="312"/>
        <v>0</v>
      </c>
      <c r="AE507" s="1498"/>
      <c r="AF507" s="1498"/>
      <c r="AG507" s="1498"/>
      <c r="AH507" s="1498">
        <f t="shared" si="313"/>
        <v>1812</v>
      </c>
      <c r="AI507" s="1498"/>
      <c r="AJ507" s="1502">
        <f t="shared" si="314"/>
        <v>1812</v>
      </c>
      <c r="AK507" s="1489"/>
      <c r="AL507" s="1500"/>
      <c r="AM507" s="1501"/>
      <c r="AN507" s="1501"/>
      <c r="AO507" s="1500"/>
      <c r="AP507" s="1500"/>
      <c r="AQ507" s="1500"/>
      <c r="AR507" s="1500"/>
      <c r="AS507" s="1502"/>
      <c r="AT507" s="1502"/>
      <c r="AU507" s="1502"/>
      <c r="AV507" s="1502">
        <f t="shared" si="315"/>
        <v>1812</v>
      </c>
      <c r="AW507" s="1502"/>
      <c r="AX507" s="1502"/>
      <c r="AY507" s="1502">
        <f t="shared" si="316"/>
        <v>151</v>
      </c>
      <c r="AZ507" s="1502"/>
      <c r="BA507" s="1503"/>
      <c r="BB507" s="1503"/>
      <c r="BC507" s="1503"/>
      <c r="BD507" s="1503"/>
      <c r="BE507" s="1503"/>
      <c r="BF507" s="1503"/>
      <c r="BG507" s="1503"/>
      <c r="BH507" s="1503"/>
      <c r="BI507" s="1503"/>
      <c r="BJ507" s="1503"/>
      <c r="BK507" s="1503"/>
      <c r="BL507" s="1503"/>
      <c r="BM507" s="1503"/>
      <c r="BN507" s="1503"/>
      <c r="BO507" s="1503"/>
      <c r="BP507" s="1503"/>
      <c r="BQ507" s="1503"/>
      <c r="BR507" s="1503"/>
      <c r="BS507" s="1503"/>
      <c r="BT507" s="1503"/>
      <c r="BU507" s="1596" t="s">
        <v>1949</v>
      </c>
      <c r="BV507" s="1596"/>
      <c r="BW507" s="1596">
        <f t="shared" ref="BW507:BW512" si="317">BW506-I507</f>
        <v>21828</v>
      </c>
      <c r="BX507" s="1596"/>
      <c r="BY507" s="1596"/>
      <c r="BZ507" s="1596"/>
      <c r="CA507" s="1596"/>
      <c r="CB507" s="1596"/>
      <c r="CC507" s="1596"/>
    </row>
    <row r="508" s="309" customFormat="1" ht="36" hidden="1" customHeight="1" spans="1:81">
      <c r="A508" s="1647">
        <v>45548</v>
      </c>
      <c r="B508" s="1546" t="s">
        <v>343</v>
      </c>
      <c r="C508" s="1483" t="s">
        <v>251</v>
      </c>
      <c r="D508" s="1648">
        <v>4500145297</v>
      </c>
      <c r="E508" s="1546" t="s">
        <v>2402</v>
      </c>
      <c r="F508" s="1648" t="s">
        <v>2403</v>
      </c>
      <c r="G508" s="1487" t="s">
        <v>499</v>
      </c>
      <c r="H508" s="1488" t="s">
        <v>79</v>
      </c>
      <c r="I508" s="1506">
        <v>2436</v>
      </c>
      <c r="J508" s="1487">
        <v>0</v>
      </c>
      <c r="K508" s="1487">
        <v>12</v>
      </c>
      <c r="L508" s="1489">
        <f t="shared" si="281"/>
        <v>203</v>
      </c>
      <c r="M508" s="1490">
        <v>45562</v>
      </c>
      <c r="N508" s="1490">
        <v>45561</v>
      </c>
      <c r="O508" s="1325" t="s">
        <v>2316</v>
      </c>
      <c r="P508" s="1745" t="s">
        <v>106</v>
      </c>
      <c r="Q508" s="1325" t="s">
        <v>2396</v>
      </c>
      <c r="R508" s="1751" t="s">
        <v>651</v>
      </c>
      <c r="S508" s="1752" t="s">
        <v>136</v>
      </c>
      <c r="T508" s="1705" t="s">
        <v>2397</v>
      </c>
      <c r="U508" s="1493" t="s">
        <v>2398</v>
      </c>
      <c r="V508" s="1605" t="s">
        <v>1131</v>
      </c>
      <c r="W508" s="1495">
        <v>0.8866</v>
      </c>
      <c r="X508" s="1496">
        <f t="shared" si="311"/>
        <v>2159.7576</v>
      </c>
      <c r="Y508" s="1489" t="s">
        <v>2399</v>
      </c>
      <c r="Z508" s="1532" t="s">
        <v>499</v>
      </c>
      <c r="AA508" s="1487" t="s">
        <v>108</v>
      </c>
      <c r="AB508" s="1497" t="s">
        <v>44</v>
      </c>
      <c r="AC508" s="1552">
        <v>2436</v>
      </c>
      <c r="AD508" s="1498">
        <f t="shared" si="312"/>
        <v>0</v>
      </c>
      <c r="AE508" s="1498"/>
      <c r="AF508" s="1498"/>
      <c r="AG508" s="1498"/>
      <c r="AH508" s="1498">
        <f t="shared" si="313"/>
        <v>2436</v>
      </c>
      <c r="AI508" s="1498"/>
      <c r="AJ508" s="1502">
        <f t="shared" si="314"/>
        <v>2436</v>
      </c>
      <c r="AK508" s="1489"/>
      <c r="AL508" s="1500"/>
      <c r="AM508" s="1501"/>
      <c r="AN508" s="1501"/>
      <c r="AO508" s="1500"/>
      <c r="AP508" s="1500"/>
      <c r="AQ508" s="1500"/>
      <c r="AR508" s="1500"/>
      <c r="AS508" s="1502"/>
      <c r="AT508" s="1502"/>
      <c r="AU508" s="1502"/>
      <c r="AV508" s="1502">
        <f t="shared" si="315"/>
        <v>2436</v>
      </c>
      <c r="AW508" s="1502"/>
      <c r="AX508" s="1502"/>
      <c r="AY508" s="1502">
        <f t="shared" si="316"/>
        <v>203</v>
      </c>
      <c r="AZ508" s="1502"/>
      <c r="BA508" s="1503"/>
      <c r="BB508" s="1503"/>
      <c r="BC508" s="1503"/>
      <c r="BD508" s="1503"/>
      <c r="BE508" s="1503"/>
      <c r="BF508" s="1503"/>
      <c r="BG508" s="1503"/>
      <c r="BH508" s="1503"/>
      <c r="BI508" s="1503"/>
      <c r="BJ508" s="1503"/>
      <c r="BK508" s="1503"/>
      <c r="BL508" s="1503"/>
      <c r="BM508" s="1503"/>
      <c r="BN508" s="1503"/>
      <c r="BO508" s="1503"/>
      <c r="BP508" s="1503"/>
      <c r="BQ508" s="1503"/>
      <c r="BR508" s="1503"/>
      <c r="BS508" s="1503"/>
      <c r="BT508" s="1503"/>
      <c r="BU508" s="1596" t="s">
        <v>1949</v>
      </c>
      <c r="BV508" s="1596"/>
      <c r="BW508" s="1596">
        <f t="shared" si="317"/>
        <v>19392</v>
      </c>
      <c r="BX508" s="1596"/>
      <c r="BY508" s="1596"/>
      <c r="BZ508" s="1596"/>
      <c r="CA508" s="1596"/>
      <c r="CB508" s="1596"/>
      <c r="CC508" s="1596"/>
    </row>
    <row r="509" s="309" customFormat="1" ht="36" hidden="1" customHeight="1" spans="1:81">
      <c r="A509" s="1647">
        <v>45548</v>
      </c>
      <c r="B509" s="1546" t="s">
        <v>343</v>
      </c>
      <c r="C509" s="1483" t="s">
        <v>251</v>
      </c>
      <c r="D509" s="1648">
        <v>4500145297</v>
      </c>
      <c r="E509" s="1546" t="s">
        <v>2404</v>
      </c>
      <c r="F509" s="1648" t="s">
        <v>2405</v>
      </c>
      <c r="G509" s="1487" t="s">
        <v>499</v>
      </c>
      <c r="H509" s="1488" t="s">
        <v>79</v>
      </c>
      <c r="I509" s="1506">
        <v>1368</v>
      </c>
      <c r="J509" s="1487">
        <v>0</v>
      </c>
      <c r="K509" s="1487">
        <v>12</v>
      </c>
      <c r="L509" s="1489">
        <f t="shared" si="281"/>
        <v>114</v>
      </c>
      <c r="M509" s="1490">
        <v>45562</v>
      </c>
      <c r="N509" s="1490">
        <v>45561</v>
      </c>
      <c r="O509" s="1325" t="s">
        <v>2316</v>
      </c>
      <c r="P509" s="1745" t="s">
        <v>106</v>
      </c>
      <c r="Q509" s="1325" t="s">
        <v>2396</v>
      </c>
      <c r="R509" s="1751" t="s">
        <v>651</v>
      </c>
      <c r="S509" s="1752" t="s">
        <v>136</v>
      </c>
      <c r="T509" s="1705" t="s">
        <v>2397</v>
      </c>
      <c r="U509" s="1493" t="s">
        <v>2398</v>
      </c>
      <c r="V509" s="1605" t="s">
        <v>1131</v>
      </c>
      <c r="W509" s="1495">
        <v>0.8866</v>
      </c>
      <c r="X509" s="1496">
        <f t="shared" si="311"/>
        <v>1212.8688</v>
      </c>
      <c r="Y509" s="1489" t="s">
        <v>2399</v>
      </c>
      <c r="Z509" s="1532" t="s">
        <v>499</v>
      </c>
      <c r="AA509" s="1487" t="s">
        <v>108</v>
      </c>
      <c r="AB509" s="1497" t="s">
        <v>44</v>
      </c>
      <c r="AC509" s="1552">
        <v>1368</v>
      </c>
      <c r="AD509" s="1498">
        <f t="shared" si="312"/>
        <v>0</v>
      </c>
      <c r="AE509" s="1498"/>
      <c r="AF509" s="1498"/>
      <c r="AG509" s="1498"/>
      <c r="AH509" s="1498">
        <f t="shared" si="313"/>
        <v>1368</v>
      </c>
      <c r="AI509" s="1498"/>
      <c r="AJ509" s="1502">
        <f t="shared" si="314"/>
        <v>1368</v>
      </c>
      <c r="AK509" s="1489"/>
      <c r="AL509" s="1500"/>
      <c r="AM509" s="1501"/>
      <c r="AN509" s="1501"/>
      <c r="AO509" s="1500"/>
      <c r="AP509" s="1500"/>
      <c r="AQ509" s="1500"/>
      <c r="AR509" s="1500"/>
      <c r="AS509" s="1502"/>
      <c r="AT509" s="1502"/>
      <c r="AU509" s="1502"/>
      <c r="AV509" s="1502">
        <f t="shared" si="315"/>
        <v>1368</v>
      </c>
      <c r="AW509" s="1502"/>
      <c r="AX509" s="1502"/>
      <c r="AY509" s="1502">
        <f t="shared" si="316"/>
        <v>114</v>
      </c>
      <c r="AZ509" s="1502"/>
      <c r="BA509" s="1503"/>
      <c r="BB509" s="1503"/>
      <c r="BC509" s="1503"/>
      <c r="BD509" s="1503"/>
      <c r="BE509" s="1503"/>
      <c r="BF509" s="1503"/>
      <c r="BG509" s="1503"/>
      <c r="BH509" s="1503"/>
      <c r="BI509" s="1503"/>
      <c r="BJ509" s="1503"/>
      <c r="BK509" s="1503"/>
      <c r="BL509" s="1503"/>
      <c r="BM509" s="1503"/>
      <c r="BN509" s="1503"/>
      <c r="BO509" s="1503"/>
      <c r="BP509" s="1503"/>
      <c r="BQ509" s="1503"/>
      <c r="BR509" s="1503"/>
      <c r="BS509" s="1503"/>
      <c r="BT509" s="1503"/>
      <c r="BU509" s="1596" t="s">
        <v>1949</v>
      </c>
      <c r="BV509" s="1596"/>
      <c r="BW509" s="1596">
        <f t="shared" si="317"/>
        <v>18024</v>
      </c>
      <c r="BX509" s="1596"/>
      <c r="BY509" s="1596"/>
      <c r="BZ509" s="1596"/>
      <c r="CA509" s="1596"/>
      <c r="CB509" s="1596"/>
      <c r="CC509" s="1596"/>
    </row>
    <row r="510" s="309" customFormat="1" ht="36" hidden="1" customHeight="1" spans="1:81">
      <c r="A510" s="1647">
        <v>45548</v>
      </c>
      <c r="B510" s="1546" t="s">
        <v>343</v>
      </c>
      <c r="C510" s="1483" t="s">
        <v>251</v>
      </c>
      <c r="D510" s="1648">
        <v>4500145297</v>
      </c>
      <c r="E510" s="1546" t="s">
        <v>2406</v>
      </c>
      <c r="F510" s="1648" t="s">
        <v>2407</v>
      </c>
      <c r="G510" s="1487" t="s">
        <v>499</v>
      </c>
      <c r="H510" s="1488" t="s">
        <v>79</v>
      </c>
      <c r="I510" s="1506">
        <v>1632</v>
      </c>
      <c r="J510" s="1487">
        <v>0</v>
      </c>
      <c r="K510" s="1487">
        <v>12</v>
      </c>
      <c r="L510" s="1489">
        <f t="shared" si="281"/>
        <v>136</v>
      </c>
      <c r="M510" s="1490">
        <v>45562</v>
      </c>
      <c r="N510" s="1490">
        <v>45561</v>
      </c>
      <c r="O510" s="1325" t="s">
        <v>2316</v>
      </c>
      <c r="P510" s="1745" t="s">
        <v>106</v>
      </c>
      <c r="Q510" s="1325" t="s">
        <v>2396</v>
      </c>
      <c r="R510" s="1751" t="s">
        <v>651</v>
      </c>
      <c r="S510" s="1752" t="s">
        <v>136</v>
      </c>
      <c r="T510" s="1705" t="s">
        <v>2397</v>
      </c>
      <c r="U510" s="1493" t="s">
        <v>2398</v>
      </c>
      <c r="V510" s="1605" t="s">
        <v>1131</v>
      </c>
      <c r="W510" s="1495">
        <v>0.8866</v>
      </c>
      <c r="X510" s="1496">
        <f t="shared" si="311"/>
        <v>1446.9312</v>
      </c>
      <c r="Y510" s="1489" t="s">
        <v>2399</v>
      </c>
      <c r="Z510" s="1532" t="s">
        <v>499</v>
      </c>
      <c r="AA510" s="1487" t="s">
        <v>108</v>
      </c>
      <c r="AB510" s="1497" t="s">
        <v>44</v>
      </c>
      <c r="AC510" s="1552">
        <v>1632</v>
      </c>
      <c r="AD510" s="1498">
        <f t="shared" si="312"/>
        <v>0</v>
      </c>
      <c r="AE510" s="1498"/>
      <c r="AF510" s="1498"/>
      <c r="AG510" s="1498"/>
      <c r="AH510" s="1498">
        <f t="shared" si="313"/>
        <v>1632</v>
      </c>
      <c r="AI510" s="1498"/>
      <c r="AJ510" s="1502">
        <f t="shared" si="314"/>
        <v>1632</v>
      </c>
      <c r="AK510" s="1489"/>
      <c r="AL510" s="1500"/>
      <c r="AM510" s="1501"/>
      <c r="AN510" s="1501"/>
      <c r="AO510" s="1500"/>
      <c r="AP510" s="1500"/>
      <c r="AQ510" s="1500"/>
      <c r="AR510" s="1500"/>
      <c r="AS510" s="1502"/>
      <c r="AT510" s="1502"/>
      <c r="AU510" s="1502"/>
      <c r="AV510" s="1502">
        <f t="shared" si="315"/>
        <v>1632</v>
      </c>
      <c r="AW510" s="1502"/>
      <c r="AX510" s="1502"/>
      <c r="AY510" s="1502">
        <f t="shared" si="316"/>
        <v>136</v>
      </c>
      <c r="AZ510" s="1502"/>
      <c r="BA510" s="1503"/>
      <c r="BB510" s="1503"/>
      <c r="BC510" s="1503"/>
      <c r="BD510" s="1503"/>
      <c r="BE510" s="1503"/>
      <c r="BF510" s="1503"/>
      <c r="BG510" s="1503"/>
      <c r="BH510" s="1503"/>
      <c r="BI510" s="1503"/>
      <c r="BJ510" s="1503"/>
      <c r="BK510" s="1503"/>
      <c r="BL510" s="1503"/>
      <c r="BM510" s="1503"/>
      <c r="BN510" s="1503"/>
      <c r="BO510" s="1503"/>
      <c r="BP510" s="1503"/>
      <c r="BQ510" s="1503"/>
      <c r="BR510" s="1503"/>
      <c r="BS510" s="1503"/>
      <c r="BT510" s="1503"/>
      <c r="BU510" s="1596" t="s">
        <v>1949</v>
      </c>
      <c r="BV510" s="1596"/>
      <c r="BW510" s="1596">
        <f t="shared" si="317"/>
        <v>16392</v>
      </c>
      <c r="BX510" s="1596"/>
      <c r="BY510" s="1596"/>
      <c r="BZ510" s="1596"/>
      <c r="CA510" s="1596"/>
      <c r="CB510" s="1596"/>
      <c r="CC510" s="1596"/>
    </row>
    <row r="511" s="309" customFormat="1" ht="36" hidden="1" customHeight="1" spans="1:81">
      <c r="A511" s="1647">
        <v>45548</v>
      </c>
      <c r="B511" s="1546" t="s">
        <v>343</v>
      </c>
      <c r="C511" s="1483" t="s">
        <v>251</v>
      </c>
      <c r="D511" s="1648">
        <v>4500145297</v>
      </c>
      <c r="E511" s="1546" t="s">
        <v>2408</v>
      </c>
      <c r="F511" s="1648" t="s">
        <v>2409</v>
      </c>
      <c r="G511" s="1487" t="s">
        <v>499</v>
      </c>
      <c r="H511" s="1488" t="s">
        <v>79</v>
      </c>
      <c r="I511" s="1506">
        <v>1608</v>
      </c>
      <c r="J511" s="1487">
        <v>0</v>
      </c>
      <c r="K511" s="1487">
        <v>12</v>
      </c>
      <c r="L511" s="1489">
        <f t="shared" ref="L511:L574" si="318">I511/K511</f>
        <v>134</v>
      </c>
      <c r="M511" s="1490">
        <v>45562</v>
      </c>
      <c r="N511" s="1490">
        <v>45561</v>
      </c>
      <c r="O511" s="1325" t="s">
        <v>2316</v>
      </c>
      <c r="P511" s="1745" t="s">
        <v>106</v>
      </c>
      <c r="Q511" s="1325" t="s">
        <v>2396</v>
      </c>
      <c r="R511" s="1751" t="s">
        <v>651</v>
      </c>
      <c r="S511" s="1752" t="s">
        <v>136</v>
      </c>
      <c r="T511" s="1705" t="s">
        <v>2397</v>
      </c>
      <c r="U511" s="1493" t="s">
        <v>2398</v>
      </c>
      <c r="V511" s="1605" t="s">
        <v>1131</v>
      </c>
      <c r="W511" s="1495">
        <v>0.8866</v>
      </c>
      <c r="X511" s="1496">
        <f t="shared" si="311"/>
        <v>1425.6528</v>
      </c>
      <c r="Y511" s="1489" t="s">
        <v>2399</v>
      </c>
      <c r="Z511" s="1532" t="s">
        <v>499</v>
      </c>
      <c r="AA511" s="1487" t="s">
        <v>108</v>
      </c>
      <c r="AB511" s="1497" t="s">
        <v>44</v>
      </c>
      <c r="AC511" s="1552">
        <v>1608</v>
      </c>
      <c r="AD511" s="1498">
        <f t="shared" si="312"/>
        <v>0</v>
      </c>
      <c r="AE511" s="1498"/>
      <c r="AF511" s="1498"/>
      <c r="AG511" s="1498"/>
      <c r="AH511" s="1498">
        <f t="shared" si="313"/>
        <v>1608</v>
      </c>
      <c r="AI511" s="1498"/>
      <c r="AJ511" s="1502">
        <f t="shared" si="314"/>
        <v>1608</v>
      </c>
      <c r="AK511" s="1489"/>
      <c r="AL511" s="1500"/>
      <c r="AM511" s="1501"/>
      <c r="AN511" s="1501"/>
      <c r="AO511" s="1500"/>
      <c r="AP511" s="1500"/>
      <c r="AQ511" s="1500"/>
      <c r="AR511" s="1500"/>
      <c r="AS511" s="1502"/>
      <c r="AT511" s="1502"/>
      <c r="AU511" s="1502"/>
      <c r="AV511" s="1502">
        <f t="shared" si="315"/>
        <v>1608</v>
      </c>
      <c r="AW511" s="1502"/>
      <c r="AX511" s="1502"/>
      <c r="AY511" s="1502">
        <f t="shared" si="316"/>
        <v>134</v>
      </c>
      <c r="AZ511" s="1502"/>
      <c r="BA511" s="1503"/>
      <c r="BB511" s="1503"/>
      <c r="BC511" s="1503"/>
      <c r="BD511" s="1503"/>
      <c r="BE511" s="1503"/>
      <c r="BF511" s="1503"/>
      <c r="BG511" s="1503"/>
      <c r="BH511" s="1503"/>
      <c r="BI511" s="1503"/>
      <c r="BJ511" s="1503"/>
      <c r="BK511" s="1503"/>
      <c r="BL511" s="1503"/>
      <c r="BM511" s="1503"/>
      <c r="BN511" s="1503"/>
      <c r="BO511" s="1503"/>
      <c r="BP511" s="1503"/>
      <c r="BQ511" s="1503"/>
      <c r="BR511" s="1503"/>
      <c r="BS511" s="1503"/>
      <c r="BT511" s="1503"/>
      <c r="BU511" s="1596" t="s">
        <v>1949</v>
      </c>
      <c r="BV511" s="1596"/>
      <c r="BW511" s="1596">
        <f t="shared" si="317"/>
        <v>14784</v>
      </c>
      <c r="BX511" s="1596"/>
      <c r="BY511" s="1596"/>
      <c r="BZ511" s="1596"/>
      <c r="CA511" s="1596"/>
      <c r="CB511" s="1596"/>
      <c r="CC511" s="1596"/>
    </row>
    <row r="512" s="309" customFormat="1" ht="36" hidden="1" customHeight="1" spans="1:81">
      <c r="A512" s="1647">
        <v>45548</v>
      </c>
      <c r="B512" s="1546" t="s">
        <v>343</v>
      </c>
      <c r="C512" s="1483" t="s">
        <v>251</v>
      </c>
      <c r="D512" s="1648">
        <v>4500145297</v>
      </c>
      <c r="E512" s="1546" t="s">
        <v>2410</v>
      </c>
      <c r="F512" s="1648" t="s">
        <v>2411</v>
      </c>
      <c r="G512" s="1487" t="s">
        <v>499</v>
      </c>
      <c r="H512" s="1488" t="s">
        <v>79</v>
      </c>
      <c r="I512" s="1506">
        <v>2100</v>
      </c>
      <c r="J512" s="1487">
        <v>0</v>
      </c>
      <c r="K512" s="1487">
        <v>12</v>
      </c>
      <c r="L512" s="1489">
        <f t="shared" si="318"/>
        <v>175</v>
      </c>
      <c r="M512" s="1490">
        <v>45562</v>
      </c>
      <c r="N512" s="1490">
        <v>45561</v>
      </c>
      <c r="O512" s="1325" t="s">
        <v>2316</v>
      </c>
      <c r="P512" s="1745" t="s">
        <v>106</v>
      </c>
      <c r="Q512" s="1325" t="s">
        <v>2396</v>
      </c>
      <c r="R512" s="1751" t="s">
        <v>651</v>
      </c>
      <c r="S512" s="1752" t="s">
        <v>136</v>
      </c>
      <c r="T512" s="1705" t="s">
        <v>2397</v>
      </c>
      <c r="U512" s="1493" t="s">
        <v>2398</v>
      </c>
      <c r="V512" s="1605" t="s">
        <v>1131</v>
      </c>
      <c r="W512" s="1495">
        <v>0.8866</v>
      </c>
      <c r="X512" s="1496">
        <f t="shared" si="311"/>
        <v>1861.86</v>
      </c>
      <c r="Y512" s="1489" t="s">
        <v>2399</v>
      </c>
      <c r="Z512" s="1532" t="s">
        <v>499</v>
      </c>
      <c r="AA512" s="1487" t="s">
        <v>108</v>
      </c>
      <c r="AB512" s="1497" t="s">
        <v>44</v>
      </c>
      <c r="AC512" s="1552">
        <v>2100</v>
      </c>
      <c r="AD512" s="1498">
        <f t="shared" si="312"/>
        <v>0</v>
      </c>
      <c r="AE512" s="1498"/>
      <c r="AF512" s="1498"/>
      <c r="AG512" s="1498"/>
      <c r="AH512" s="1498">
        <f t="shared" si="313"/>
        <v>2100</v>
      </c>
      <c r="AI512" s="1498"/>
      <c r="AJ512" s="1502">
        <f t="shared" si="314"/>
        <v>2100</v>
      </c>
      <c r="AK512" s="1489"/>
      <c r="AL512" s="1500"/>
      <c r="AM512" s="1501"/>
      <c r="AN512" s="1501"/>
      <c r="AO512" s="1500"/>
      <c r="AP512" s="1500"/>
      <c r="AQ512" s="1500"/>
      <c r="AR512" s="1500"/>
      <c r="AS512" s="1502"/>
      <c r="AT512" s="1502"/>
      <c r="AU512" s="1502"/>
      <c r="AV512" s="1502">
        <f t="shared" si="315"/>
        <v>2100</v>
      </c>
      <c r="AW512" s="1502"/>
      <c r="AX512" s="1502"/>
      <c r="AY512" s="1502">
        <f t="shared" si="316"/>
        <v>175</v>
      </c>
      <c r="AZ512" s="1502"/>
      <c r="BA512" s="1503"/>
      <c r="BB512" s="1503"/>
      <c r="BC512" s="1503"/>
      <c r="BD512" s="1503"/>
      <c r="BE512" s="1503"/>
      <c r="BF512" s="1503"/>
      <c r="BG512" s="1503"/>
      <c r="BH512" s="1503"/>
      <c r="BI512" s="1503"/>
      <c r="BJ512" s="1503"/>
      <c r="BK512" s="1503"/>
      <c r="BL512" s="1503"/>
      <c r="BM512" s="1503"/>
      <c r="BN512" s="1503"/>
      <c r="BO512" s="1503"/>
      <c r="BP512" s="1503"/>
      <c r="BQ512" s="1503"/>
      <c r="BR512" s="1503"/>
      <c r="BS512" s="1503"/>
      <c r="BT512" s="1503"/>
      <c r="BU512" s="1596" t="s">
        <v>1949</v>
      </c>
      <c r="BV512" s="1596"/>
      <c r="BW512" s="1596">
        <f t="shared" si="317"/>
        <v>12684</v>
      </c>
      <c r="BX512" s="1596"/>
      <c r="BY512" s="1596"/>
      <c r="BZ512" s="1596"/>
      <c r="CA512" s="1596"/>
      <c r="CB512" s="1596"/>
      <c r="CC512" s="1596"/>
    </row>
    <row r="513" s="309" customFormat="1" ht="36" hidden="1" customHeight="1" spans="1:81">
      <c r="A513" s="1725">
        <v>45523</v>
      </c>
      <c r="B513" s="1483" t="s">
        <v>411</v>
      </c>
      <c r="C513" s="1483" t="s">
        <v>149</v>
      </c>
      <c r="D513" s="1648">
        <v>4500143127</v>
      </c>
      <c r="E513" s="1649" t="s">
        <v>2412</v>
      </c>
      <c r="F513" s="1648" t="s">
        <v>2413</v>
      </c>
      <c r="G513" s="1487" t="s">
        <v>239</v>
      </c>
      <c r="H513" s="1488" t="s">
        <v>79</v>
      </c>
      <c r="I513" s="1506">
        <v>9625</v>
      </c>
      <c r="J513" s="1487">
        <v>0</v>
      </c>
      <c r="K513" s="1487">
        <v>25</v>
      </c>
      <c r="L513" s="1489">
        <f t="shared" si="318"/>
        <v>385</v>
      </c>
      <c r="M513" s="1490">
        <v>45573</v>
      </c>
      <c r="N513" s="1490">
        <v>45569</v>
      </c>
      <c r="O513" s="1325"/>
      <c r="P513" s="1745" t="s">
        <v>106</v>
      </c>
      <c r="Q513" s="1325" t="s">
        <v>2414</v>
      </c>
      <c r="R513" s="1325">
        <v>45525</v>
      </c>
      <c r="S513" s="1325" t="s">
        <v>82</v>
      </c>
      <c r="T513" s="1492" t="s">
        <v>82</v>
      </c>
      <c r="U513" s="1493" t="s">
        <v>2415</v>
      </c>
      <c r="V513" s="1605" t="s">
        <v>416</v>
      </c>
      <c r="W513" s="1495">
        <v>0.9265</v>
      </c>
      <c r="X513" s="1496">
        <f t="shared" si="311"/>
        <v>8917.5625</v>
      </c>
      <c r="Y513" s="1489" t="s">
        <v>2416</v>
      </c>
      <c r="Z513" s="1532" t="s">
        <v>239</v>
      </c>
      <c r="AA513" s="1487" t="s">
        <v>108</v>
      </c>
      <c r="AB513" s="1497" t="s">
        <v>44</v>
      </c>
      <c r="AC513" s="1552">
        <v>9625</v>
      </c>
      <c r="AD513" s="1498">
        <f t="shared" si="312"/>
        <v>0</v>
      </c>
      <c r="AE513" s="1498" t="s">
        <v>82</v>
      </c>
      <c r="AF513" s="1498"/>
      <c r="AG513" s="1498"/>
      <c r="AH513" s="1498">
        <f t="shared" si="313"/>
        <v>9625</v>
      </c>
      <c r="AI513" s="1498"/>
      <c r="AJ513" s="1499">
        <f t="shared" si="314"/>
        <v>9625</v>
      </c>
      <c r="AK513" s="1489"/>
      <c r="AL513" s="1489"/>
      <c r="AM513" s="1489"/>
      <c r="AN513" s="1489"/>
      <c r="AO513" s="1489"/>
      <c r="AP513" s="1489"/>
      <c r="AQ513" s="1489"/>
      <c r="AR513" s="1489"/>
      <c r="AS513" s="1502">
        <f t="shared" ref="AS513:AS515" si="319">I513</f>
        <v>9625</v>
      </c>
      <c r="AT513" s="1502"/>
      <c r="AU513" s="1502"/>
      <c r="AV513" s="1502"/>
      <c r="AW513" s="1502"/>
      <c r="AX513" s="1502"/>
      <c r="AY513" s="1502"/>
      <c r="AZ513" s="1502"/>
      <c r="BA513" s="1503"/>
      <c r="BB513" s="1503"/>
      <c r="BC513" s="1503"/>
      <c r="BD513" s="1503"/>
      <c r="BE513" s="1503"/>
      <c r="BF513" s="1503">
        <f t="shared" ref="BF513:BF515" si="320">I513/25</f>
        <v>385</v>
      </c>
      <c r="BG513" s="1503"/>
      <c r="BH513" s="1503"/>
      <c r="BI513" s="1503"/>
      <c r="BJ513" s="1503"/>
      <c r="BK513" s="1503"/>
      <c r="BL513" s="1503"/>
      <c r="BM513" s="1503"/>
      <c r="BN513" s="1503"/>
      <c r="BO513" s="1503"/>
      <c r="BP513" s="1503"/>
      <c r="BQ513" s="1503"/>
      <c r="BR513" s="1503"/>
      <c r="BS513" s="1503"/>
      <c r="BT513" s="1503"/>
      <c r="BU513" s="1553"/>
      <c r="BV513" s="1553"/>
      <c r="BW513" s="1553"/>
      <c r="BX513" s="1553"/>
      <c r="BY513" s="1553"/>
      <c r="BZ513" s="1553"/>
      <c r="CA513" s="1553"/>
      <c r="CB513" s="1553"/>
      <c r="CC513" s="1553"/>
    </row>
    <row r="514" s="309" customFormat="1" ht="36" hidden="1" customHeight="1" spans="1:81">
      <c r="A514" s="1725">
        <v>45523</v>
      </c>
      <c r="B514" s="1483" t="s">
        <v>411</v>
      </c>
      <c r="C514" s="1483" t="s">
        <v>149</v>
      </c>
      <c r="D514" s="1648">
        <v>4500143146</v>
      </c>
      <c r="E514" s="1649" t="s">
        <v>2417</v>
      </c>
      <c r="F514" s="1648" t="s">
        <v>2418</v>
      </c>
      <c r="G514" s="1487" t="s">
        <v>239</v>
      </c>
      <c r="H514" s="1488" t="s">
        <v>79</v>
      </c>
      <c r="I514" s="1506">
        <v>9625</v>
      </c>
      <c r="J514" s="1487">
        <v>0</v>
      </c>
      <c r="K514" s="1487">
        <v>25</v>
      </c>
      <c r="L514" s="1489">
        <f t="shared" si="318"/>
        <v>385</v>
      </c>
      <c r="M514" s="1490">
        <v>45573</v>
      </c>
      <c r="N514" s="1490">
        <v>45569</v>
      </c>
      <c r="O514" s="1325"/>
      <c r="P514" s="1745" t="s">
        <v>106</v>
      </c>
      <c r="Q514" s="1325" t="s">
        <v>2414</v>
      </c>
      <c r="R514" s="1325">
        <v>45525</v>
      </c>
      <c r="S514" s="1325" t="s">
        <v>82</v>
      </c>
      <c r="T514" s="1492" t="s">
        <v>82</v>
      </c>
      <c r="U514" s="1493" t="s">
        <v>2415</v>
      </c>
      <c r="V514" s="1605" t="s">
        <v>416</v>
      </c>
      <c r="W514" s="1495">
        <v>0.9265</v>
      </c>
      <c r="X514" s="1496">
        <f t="shared" si="311"/>
        <v>8917.5625</v>
      </c>
      <c r="Y514" s="1489" t="s">
        <v>2419</v>
      </c>
      <c r="Z514" s="1532" t="s">
        <v>239</v>
      </c>
      <c r="AA514" s="1487" t="s">
        <v>108</v>
      </c>
      <c r="AB514" s="1497" t="s">
        <v>44</v>
      </c>
      <c r="AC514" s="1552">
        <v>9625</v>
      </c>
      <c r="AD514" s="1498">
        <f t="shared" si="312"/>
        <v>0</v>
      </c>
      <c r="AE514" s="1498" t="s">
        <v>82</v>
      </c>
      <c r="AF514" s="1498"/>
      <c r="AG514" s="1498"/>
      <c r="AH514" s="1498">
        <f t="shared" si="313"/>
        <v>9625</v>
      </c>
      <c r="AI514" s="1498"/>
      <c r="AJ514" s="1499">
        <f t="shared" si="314"/>
        <v>9625</v>
      </c>
      <c r="AK514" s="1489"/>
      <c r="AL514" s="1489"/>
      <c r="AM514" s="1489"/>
      <c r="AN514" s="1489"/>
      <c r="AO514" s="1489"/>
      <c r="AP514" s="1489"/>
      <c r="AQ514" s="1489"/>
      <c r="AR514" s="1489"/>
      <c r="AS514" s="1502">
        <f t="shared" si="319"/>
        <v>9625</v>
      </c>
      <c r="AT514" s="1502"/>
      <c r="AU514" s="1502"/>
      <c r="AV514" s="1502"/>
      <c r="AW514" s="1502"/>
      <c r="AX514" s="1502"/>
      <c r="AY514" s="1502"/>
      <c r="AZ514" s="1502"/>
      <c r="BA514" s="1503"/>
      <c r="BB514" s="1503"/>
      <c r="BC514" s="1503"/>
      <c r="BD514" s="1503"/>
      <c r="BE514" s="1503"/>
      <c r="BF514" s="1503">
        <f t="shared" si="320"/>
        <v>385</v>
      </c>
      <c r="BG514" s="1503"/>
      <c r="BH514" s="1503"/>
      <c r="BI514" s="1503"/>
      <c r="BJ514" s="1503"/>
      <c r="BK514" s="1503"/>
      <c r="BL514" s="1503"/>
      <c r="BM514" s="1503"/>
      <c r="BN514" s="1503"/>
      <c r="BO514" s="1503"/>
      <c r="BP514" s="1503"/>
      <c r="BQ514" s="1503"/>
      <c r="BR514" s="1503"/>
      <c r="BS514" s="1503"/>
      <c r="BT514" s="1503"/>
      <c r="BU514" s="1553"/>
      <c r="BV514" s="1553"/>
      <c r="BW514" s="1553"/>
      <c r="BX514" s="1553"/>
      <c r="BY514" s="1553"/>
      <c r="BZ514" s="1553"/>
      <c r="CA514" s="1553"/>
      <c r="CB514" s="1553"/>
      <c r="CC514" s="1553"/>
    </row>
    <row r="515" s="309" customFormat="1" ht="36" hidden="1" customHeight="1" spans="1:81">
      <c r="A515" s="1725">
        <v>45520</v>
      </c>
      <c r="B515" s="1483" t="s">
        <v>299</v>
      </c>
      <c r="C515" s="1483" t="s">
        <v>251</v>
      </c>
      <c r="D515" s="1648">
        <v>4500142938</v>
      </c>
      <c r="E515" s="1649" t="s">
        <v>2420</v>
      </c>
      <c r="F515" s="1648" t="s">
        <v>2421</v>
      </c>
      <c r="G515" s="1487" t="s">
        <v>239</v>
      </c>
      <c r="H515" s="1488" t="s">
        <v>79</v>
      </c>
      <c r="I515" s="1506">
        <v>20000</v>
      </c>
      <c r="J515" s="1487">
        <v>0</v>
      </c>
      <c r="K515" s="1487">
        <v>25</v>
      </c>
      <c r="L515" s="1489">
        <f t="shared" si="318"/>
        <v>800</v>
      </c>
      <c r="M515" s="1490">
        <v>45573</v>
      </c>
      <c r="N515" s="1490">
        <v>45570</v>
      </c>
      <c r="O515" s="1325"/>
      <c r="P515" s="1745" t="s">
        <v>106</v>
      </c>
      <c r="Q515" s="1325" t="s">
        <v>2422</v>
      </c>
      <c r="R515" s="1325">
        <v>45537</v>
      </c>
      <c r="S515" s="1325" t="s">
        <v>136</v>
      </c>
      <c r="T515" s="1492" t="s">
        <v>2423</v>
      </c>
      <c r="U515" s="1493" t="s">
        <v>1339</v>
      </c>
      <c r="V515" s="1605" t="s">
        <v>305</v>
      </c>
      <c r="W515" s="1495">
        <v>0.8967</v>
      </c>
      <c r="X515" s="1496">
        <f t="shared" si="311"/>
        <v>17934</v>
      </c>
      <c r="Y515" s="1489" t="s">
        <v>2424</v>
      </c>
      <c r="Z515" s="1532" t="s">
        <v>239</v>
      </c>
      <c r="AA515" s="1487" t="s">
        <v>108</v>
      </c>
      <c r="AB515" s="1497" t="s">
        <v>44</v>
      </c>
      <c r="AC515" s="1493">
        <v>20000</v>
      </c>
      <c r="AD515" s="1498">
        <f t="shared" si="312"/>
        <v>0</v>
      </c>
      <c r="AE515" s="1498" t="s">
        <v>141</v>
      </c>
      <c r="AF515" s="1498"/>
      <c r="AG515" s="1498"/>
      <c r="AH515" s="1498">
        <f t="shared" si="313"/>
        <v>20000</v>
      </c>
      <c r="AI515" s="1498"/>
      <c r="AJ515" s="1499">
        <f t="shared" si="314"/>
        <v>20000</v>
      </c>
      <c r="AK515" s="1489"/>
      <c r="AL515" s="1489"/>
      <c r="AM515" s="1489"/>
      <c r="AN515" s="1489"/>
      <c r="AO515" s="1489"/>
      <c r="AP515" s="1489"/>
      <c r="AQ515" s="1489"/>
      <c r="AR515" s="1489"/>
      <c r="AS515" s="1502">
        <f t="shared" si="319"/>
        <v>20000</v>
      </c>
      <c r="AT515" s="1502"/>
      <c r="AU515" s="1502"/>
      <c r="AV515" s="1502"/>
      <c r="AW515" s="1502"/>
      <c r="AX515" s="1502"/>
      <c r="AY515" s="1502"/>
      <c r="AZ515" s="1502"/>
      <c r="BA515" s="1503"/>
      <c r="BB515" s="1503"/>
      <c r="BC515" s="1503"/>
      <c r="BD515" s="1503"/>
      <c r="BE515" s="1503"/>
      <c r="BF515" s="1503">
        <f t="shared" si="320"/>
        <v>800</v>
      </c>
      <c r="BG515" s="1503"/>
      <c r="BH515" s="1503"/>
      <c r="BI515" s="1503"/>
      <c r="BJ515" s="1503"/>
      <c r="BK515" s="1503"/>
      <c r="BL515" s="1503"/>
      <c r="BM515" s="1503"/>
      <c r="BN515" s="1503"/>
      <c r="BO515" s="1503"/>
      <c r="BP515" s="1503"/>
      <c r="BQ515" s="1503"/>
      <c r="BR515" s="1503"/>
      <c r="BS515" s="1503"/>
      <c r="BT515" s="1503"/>
      <c r="BU515" s="1553"/>
      <c r="BV515" s="1553"/>
      <c r="BW515" s="1553"/>
      <c r="BX515" s="1553"/>
      <c r="BY515" s="1553"/>
      <c r="BZ515" s="1553"/>
      <c r="CA515" s="1553"/>
      <c r="CB515" s="1553"/>
      <c r="CC515" s="1553"/>
    </row>
    <row r="516" s="309" customFormat="1" ht="36" hidden="1" customHeight="1" spans="1:81">
      <c r="A516" s="1725">
        <v>45555</v>
      </c>
      <c r="B516" s="1483" t="s">
        <v>343</v>
      </c>
      <c r="C516" s="1483" t="s">
        <v>251</v>
      </c>
      <c r="D516" s="1648">
        <v>4500145746</v>
      </c>
      <c r="E516" s="1546" t="s">
        <v>2425</v>
      </c>
      <c r="F516" s="1648" t="s">
        <v>2426</v>
      </c>
      <c r="G516" s="1487" t="s">
        <v>499</v>
      </c>
      <c r="H516" s="1488" t="s">
        <v>79</v>
      </c>
      <c r="I516" s="1506">
        <v>5424</v>
      </c>
      <c r="J516" s="1487">
        <v>0</v>
      </c>
      <c r="K516" s="1547">
        <v>12</v>
      </c>
      <c r="L516" s="1489">
        <f t="shared" si="318"/>
        <v>452</v>
      </c>
      <c r="M516" s="1490">
        <v>45574</v>
      </c>
      <c r="N516" s="1490">
        <v>45570</v>
      </c>
      <c r="O516" s="1325" t="s">
        <v>2427</v>
      </c>
      <c r="P516" s="1537" t="s">
        <v>106</v>
      </c>
      <c r="Q516" s="1506" t="s">
        <v>2428</v>
      </c>
      <c r="R516" s="1325" t="s">
        <v>2429</v>
      </c>
      <c r="S516" s="1325" t="s">
        <v>136</v>
      </c>
      <c r="T516" s="1492" t="s">
        <v>2430</v>
      </c>
      <c r="U516" s="1493" t="s">
        <v>2398</v>
      </c>
      <c r="V516" s="1605" t="s">
        <v>1131</v>
      </c>
      <c r="W516" s="1495">
        <v>0.8501</v>
      </c>
      <c r="X516" s="1496">
        <f t="shared" si="311"/>
        <v>4610.9424</v>
      </c>
      <c r="Y516" s="1489" t="s">
        <v>2431</v>
      </c>
      <c r="Z516" s="1532" t="s">
        <v>499</v>
      </c>
      <c r="AA516" s="1487" t="s">
        <v>108</v>
      </c>
      <c r="AB516" s="1497" t="s">
        <v>44</v>
      </c>
      <c r="AC516" s="1493">
        <v>5424</v>
      </c>
      <c r="AD516" s="1498">
        <f t="shared" si="312"/>
        <v>0</v>
      </c>
      <c r="AE516" s="1498" t="s">
        <v>141</v>
      </c>
      <c r="AF516" s="1498"/>
      <c r="AG516" s="1498"/>
      <c r="AH516" s="1498">
        <f t="shared" si="313"/>
        <v>5424</v>
      </c>
      <c r="AI516" s="1498"/>
      <c r="AJ516" s="1502">
        <f t="shared" si="314"/>
        <v>5424</v>
      </c>
      <c r="AK516" s="1489"/>
      <c r="AL516" s="1489"/>
      <c r="AM516" s="1489"/>
      <c r="AN516" s="1489"/>
      <c r="AO516" s="1489"/>
      <c r="AP516" s="1489"/>
      <c r="AQ516" s="1489"/>
      <c r="AR516" s="1489"/>
      <c r="AS516" s="1502"/>
      <c r="AT516" s="1502"/>
      <c r="AU516" s="1502"/>
      <c r="AV516" s="1502">
        <f t="shared" ref="AV516:AV522" si="321">I516</f>
        <v>5424</v>
      </c>
      <c r="AW516" s="1502"/>
      <c r="AX516" s="1502"/>
      <c r="AY516" s="1502">
        <f t="shared" ref="AY516:AY522" si="322">I516/12</f>
        <v>452</v>
      </c>
      <c r="AZ516" s="1502"/>
      <c r="BA516" s="1503"/>
      <c r="BB516" s="1503"/>
      <c r="BC516" s="1503"/>
      <c r="BD516" s="1503"/>
      <c r="BE516" s="1503"/>
      <c r="BF516" s="1503"/>
      <c r="BG516" s="1503"/>
      <c r="BH516" s="1503"/>
      <c r="BI516" s="1503"/>
      <c r="BJ516" s="1503"/>
      <c r="BK516" s="1503"/>
      <c r="BL516" s="1503"/>
      <c r="BM516" s="1503"/>
      <c r="BN516" s="1503"/>
      <c r="BO516" s="1503"/>
      <c r="BP516" s="1503"/>
      <c r="BQ516" s="1503"/>
      <c r="BR516" s="1503"/>
      <c r="BS516" s="1503"/>
      <c r="BT516" s="1503"/>
      <c r="BU516" s="1596" t="s">
        <v>2432</v>
      </c>
      <c r="BV516" s="1553">
        <v>90564</v>
      </c>
      <c r="BW516" s="1553">
        <v>0</v>
      </c>
      <c r="BX516" s="1553"/>
      <c r="BY516" s="1553"/>
      <c r="BZ516" s="1553"/>
      <c r="CA516" s="1553"/>
      <c r="CB516" s="1553"/>
      <c r="CC516" s="1553"/>
    </row>
    <row r="517" s="309" customFormat="1" ht="36" hidden="1" customHeight="1" spans="1:81">
      <c r="A517" s="1725">
        <v>45555</v>
      </c>
      <c r="B517" s="1483" t="s">
        <v>343</v>
      </c>
      <c r="C517" s="1483" t="s">
        <v>251</v>
      </c>
      <c r="D517" s="1648">
        <v>4500145746</v>
      </c>
      <c r="E517" s="1546" t="s">
        <v>2433</v>
      </c>
      <c r="F517" s="1648" t="s">
        <v>2434</v>
      </c>
      <c r="G517" s="1487" t="s">
        <v>499</v>
      </c>
      <c r="H517" s="1488" t="s">
        <v>79</v>
      </c>
      <c r="I517" s="1506">
        <v>8316</v>
      </c>
      <c r="J517" s="1487">
        <v>0</v>
      </c>
      <c r="K517" s="1547">
        <v>12</v>
      </c>
      <c r="L517" s="1489">
        <f t="shared" si="318"/>
        <v>693</v>
      </c>
      <c r="M517" s="1490">
        <v>45574</v>
      </c>
      <c r="N517" s="1490">
        <v>45570</v>
      </c>
      <c r="O517" s="1325" t="s">
        <v>2427</v>
      </c>
      <c r="P517" s="1537" t="s">
        <v>106</v>
      </c>
      <c r="Q517" s="1506" t="s">
        <v>2428</v>
      </c>
      <c r="R517" s="1325" t="s">
        <v>2429</v>
      </c>
      <c r="S517" s="1325" t="s">
        <v>136</v>
      </c>
      <c r="T517" s="1492" t="s">
        <v>2430</v>
      </c>
      <c r="U517" s="1493" t="s">
        <v>2398</v>
      </c>
      <c r="V517" s="1605" t="s">
        <v>1131</v>
      </c>
      <c r="W517" s="1495">
        <v>0.8501</v>
      </c>
      <c r="X517" s="1496">
        <f t="shared" si="311"/>
        <v>7069.4316</v>
      </c>
      <c r="Y517" s="1489" t="s">
        <v>2431</v>
      </c>
      <c r="Z517" s="1532" t="s">
        <v>499</v>
      </c>
      <c r="AA517" s="1487" t="s">
        <v>108</v>
      </c>
      <c r="AB517" s="1497" t="s">
        <v>44</v>
      </c>
      <c r="AC517" s="1493">
        <v>8316</v>
      </c>
      <c r="AD517" s="1498">
        <f t="shared" si="312"/>
        <v>0</v>
      </c>
      <c r="AE517" s="1498" t="s">
        <v>141</v>
      </c>
      <c r="AF517" s="1498"/>
      <c r="AG517" s="1498"/>
      <c r="AH517" s="1498">
        <f t="shared" si="313"/>
        <v>8316</v>
      </c>
      <c r="AI517" s="1498"/>
      <c r="AJ517" s="1502">
        <f t="shared" si="314"/>
        <v>8316</v>
      </c>
      <c r="AK517" s="1489"/>
      <c r="AL517" s="1489"/>
      <c r="AM517" s="1489"/>
      <c r="AN517" s="1489"/>
      <c r="AO517" s="1489"/>
      <c r="AP517" s="1489"/>
      <c r="AQ517" s="1489"/>
      <c r="AR517" s="1489"/>
      <c r="AS517" s="1502"/>
      <c r="AT517" s="1502"/>
      <c r="AU517" s="1502"/>
      <c r="AV517" s="1502">
        <f t="shared" si="321"/>
        <v>8316</v>
      </c>
      <c r="AW517" s="1502"/>
      <c r="AX517" s="1502"/>
      <c r="AY517" s="1502">
        <f t="shared" si="322"/>
        <v>693</v>
      </c>
      <c r="AZ517" s="1502"/>
      <c r="BA517" s="1503"/>
      <c r="BB517" s="1503"/>
      <c r="BC517" s="1503"/>
      <c r="BD517" s="1503"/>
      <c r="BE517" s="1503"/>
      <c r="BF517" s="1503"/>
      <c r="BG517" s="1503"/>
      <c r="BH517" s="1503"/>
      <c r="BI517" s="1503"/>
      <c r="BJ517" s="1503"/>
      <c r="BK517" s="1503"/>
      <c r="BL517" s="1503"/>
      <c r="BM517" s="1503"/>
      <c r="BN517" s="1503"/>
      <c r="BO517" s="1503"/>
      <c r="BP517" s="1503"/>
      <c r="BQ517" s="1503"/>
      <c r="BR517" s="1503"/>
      <c r="BS517" s="1503"/>
      <c r="BT517" s="1503"/>
      <c r="BU517" s="1596" t="s">
        <v>2432</v>
      </c>
      <c r="BV517" s="1553"/>
      <c r="BW517" s="1553">
        <v>0</v>
      </c>
      <c r="BX517" s="1553"/>
      <c r="BY517" s="1553"/>
      <c r="BZ517" s="1553"/>
      <c r="CA517" s="1553"/>
      <c r="CB517" s="1553"/>
      <c r="CC517" s="1553"/>
    </row>
    <row r="518" s="309" customFormat="1" ht="36" hidden="1" customHeight="1" spans="1:81">
      <c r="A518" s="1725">
        <v>45555</v>
      </c>
      <c r="B518" s="1483" t="s">
        <v>343</v>
      </c>
      <c r="C518" s="1483" t="s">
        <v>251</v>
      </c>
      <c r="D518" s="1648">
        <v>4500145746</v>
      </c>
      <c r="E518" s="1546" t="s">
        <v>2435</v>
      </c>
      <c r="F518" s="1648" t="s">
        <v>2436</v>
      </c>
      <c r="G518" s="1487" t="s">
        <v>499</v>
      </c>
      <c r="H518" s="1488" t="s">
        <v>79</v>
      </c>
      <c r="I518" s="1506">
        <v>9672</v>
      </c>
      <c r="J518" s="1487">
        <v>0</v>
      </c>
      <c r="K518" s="1547">
        <v>12</v>
      </c>
      <c r="L518" s="1489">
        <f t="shared" si="318"/>
        <v>806</v>
      </c>
      <c r="M518" s="1490">
        <v>45574</v>
      </c>
      <c r="N518" s="1490">
        <v>45570</v>
      </c>
      <c r="O518" s="1325" t="s">
        <v>2427</v>
      </c>
      <c r="P518" s="1537" t="s">
        <v>106</v>
      </c>
      <c r="Q518" s="1506" t="s">
        <v>2428</v>
      </c>
      <c r="R518" s="1325" t="s">
        <v>2429</v>
      </c>
      <c r="S518" s="1325" t="s">
        <v>136</v>
      </c>
      <c r="T518" s="1492" t="s">
        <v>2430</v>
      </c>
      <c r="U518" s="1493" t="s">
        <v>2398</v>
      </c>
      <c r="V518" s="1605" t="s">
        <v>1131</v>
      </c>
      <c r="W518" s="1495">
        <v>0.8501</v>
      </c>
      <c r="X518" s="1496">
        <f t="shared" si="311"/>
        <v>8222.1672</v>
      </c>
      <c r="Y518" s="1489" t="s">
        <v>2431</v>
      </c>
      <c r="Z518" s="1532" t="s">
        <v>499</v>
      </c>
      <c r="AA518" s="1487" t="s">
        <v>108</v>
      </c>
      <c r="AB518" s="1497" t="s">
        <v>44</v>
      </c>
      <c r="AC518" s="1493">
        <v>9672</v>
      </c>
      <c r="AD518" s="1498">
        <f t="shared" si="312"/>
        <v>0</v>
      </c>
      <c r="AE518" s="1498" t="s">
        <v>141</v>
      </c>
      <c r="AF518" s="1498"/>
      <c r="AG518" s="1498"/>
      <c r="AH518" s="1498">
        <f t="shared" si="313"/>
        <v>9672</v>
      </c>
      <c r="AI518" s="1498"/>
      <c r="AJ518" s="1502">
        <f t="shared" si="314"/>
        <v>9672</v>
      </c>
      <c r="AK518" s="1489"/>
      <c r="AL518" s="1489"/>
      <c r="AM518" s="1489"/>
      <c r="AN518" s="1489"/>
      <c r="AO518" s="1489"/>
      <c r="AP518" s="1489"/>
      <c r="AQ518" s="1489"/>
      <c r="AR518" s="1489"/>
      <c r="AS518" s="1502"/>
      <c r="AT518" s="1502"/>
      <c r="AU518" s="1502"/>
      <c r="AV518" s="1502">
        <f t="shared" si="321"/>
        <v>9672</v>
      </c>
      <c r="AW518" s="1502"/>
      <c r="AX518" s="1502"/>
      <c r="AY518" s="1502">
        <f t="shared" si="322"/>
        <v>806</v>
      </c>
      <c r="AZ518" s="1502"/>
      <c r="BA518" s="1503"/>
      <c r="BB518" s="1503"/>
      <c r="BC518" s="1503"/>
      <c r="BD518" s="1503"/>
      <c r="BE518" s="1503"/>
      <c r="BF518" s="1503"/>
      <c r="BG518" s="1503"/>
      <c r="BH518" s="1503"/>
      <c r="BI518" s="1503"/>
      <c r="BJ518" s="1503"/>
      <c r="BK518" s="1503"/>
      <c r="BL518" s="1503"/>
      <c r="BM518" s="1503"/>
      <c r="BN518" s="1503"/>
      <c r="BO518" s="1503"/>
      <c r="BP518" s="1503"/>
      <c r="BQ518" s="1503"/>
      <c r="BR518" s="1503"/>
      <c r="BS518" s="1503"/>
      <c r="BT518" s="1503"/>
      <c r="BU518" s="1596" t="s">
        <v>2432</v>
      </c>
      <c r="BV518" s="1553"/>
      <c r="BW518" s="1553">
        <v>0</v>
      </c>
      <c r="BX518" s="1553"/>
      <c r="BY518" s="1553"/>
      <c r="BZ518" s="1553"/>
      <c r="CA518" s="1553"/>
      <c r="CB518" s="1553"/>
      <c r="CC518" s="1553"/>
    </row>
    <row r="519" s="309" customFormat="1" ht="36" hidden="1" customHeight="1" spans="1:81">
      <c r="A519" s="1725">
        <v>45555</v>
      </c>
      <c r="B519" s="1483" t="s">
        <v>343</v>
      </c>
      <c r="C519" s="1483" t="s">
        <v>251</v>
      </c>
      <c r="D519" s="1648">
        <v>4500145746</v>
      </c>
      <c r="E519" s="1546" t="s">
        <v>2437</v>
      </c>
      <c r="F519" s="1648" t="s">
        <v>2438</v>
      </c>
      <c r="G519" s="1487" t="s">
        <v>499</v>
      </c>
      <c r="H519" s="1488" t="s">
        <v>79</v>
      </c>
      <c r="I519" s="1506">
        <v>6492</v>
      </c>
      <c r="J519" s="1487">
        <v>0</v>
      </c>
      <c r="K519" s="1547">
        <v>12</v>
      </c>
      <c r="L519" s="1489">
        <f t="shared" si="318"/>
        <v>541</v>
      </c>
      <c r="M519" s="1490">
        <v>45574</v>
      </c>
      <c r="N519" s="1490">
        <v>45570</v>
      </c>
      <c r="O519" s="1325" t="s">
        <v>2427</v>
      </c>
      <c r="P519" s="1537" t="s">
        <v>106</v>
      </c>
      <c r="Q519" s="1506" t="s">
        <v>2428</v>
      </c>
      <c r="R519" s="1325" t="s">
        <v>2429</v>
      </c>
      <c r="S519" s="1325" t="s">
        <v>136</v>
      </c>
      <c r="T519" s="1492" t="s">
        <v>2430</v>
      </c>
      <c r="U519" s="1493" t="s">
        <v>2398</v>
      </c>
      <c r="V519" s="1605" t="s">
        <v>1131</v>
      </c>
      <c r="W519" s="1495">
        <v>0.8501</v>
      </c>
      <c r="X519" s="1496">
        <f t="shared" si="311"/>
        <v>5518.8492</v>
      </c>
      <c r="Y519" s="1489" t="s">
        <v>2431</v>
      </c>
      <c r="Z519" s="1532" t="s">
        <v>499</v>
      </c>
      <c r="AA519" s="1487" t="s">
        <v>108</v>
      </c>
      <c r="AB519" s="1497" t="s">
        <v>44</v>
      </c>
      <c r="AC519" s="1493">
        <v>6492</v>
      </c>
      <c r="AD519" s="1498">
        <f t="shared" si="312"/>
        <v>0</v>
      </c>
      <c r="AE519" s="1498" t="s">
        <v>141</v>
      </c>
      <c r="AF519" s="1498"/>
      <c r="AG519" s="1498"/>
      <c r="AH519" s="1498">
        <f t="shared" si="313"/>
        <v>6492</v>
      </c>
      <c r="AI519" s="1498"/>
      <c r="AJ519" s="1502">
        <f t="shared" si="314"/>
        <v>6492</v>
      </c>
      <c r="AK519" s="1489"/>
      <c r="AL519" s="1489"/>
      <c r="AM519" s="1489"/>
      <c r="AN519" s="1489"/>
      <c r="AO519" s="1489"/>
      <c r="AP519" s="1489"/>
      <c r="AQ519" s="1489"/>
      <c r="AR519" s="1489"/>
      <c r="AS519" s="1502"/>
      <c r="AT519" s="1502"/>
      <c r="AU519" s="1502"/>
      <c r="AV519" s="1502">
        <f t="shared" si="321"/>
        <v>6492</v>
      </c>
      <c r="AW519" s="1502"/>
      <c r="AX519" s="1502"/>
      <c r="AY519" s="1502">
        <f t="shared" si="322"/>
        <v>541</v>
      </c>
      <c r="AZ519" s="1502"/>
      <c r="BA519" s="1503"/>
      <c r="BB519" s="1503"/>
      <c r="BC519" s="1503"/>
      <c r="BD519" s="1503"/>
      <c r="BE519" s="1503"/>
      <c r="BF519" s="1503"/>
      <c r="BG519" s="1503"/>
      <c r="BH519" s="1503"/>
      <c r="BI519" s="1503"/>
      <c r="BJ519" s="1503"/>
      <c r="BK519" s="1503"/>
      <c r="BL519" s="1503"/>
      <c r="BM519" s="1503"/>
      <c r="BN519" s="1503"/>
      <c r="BO519" s="1503"/>
      <c r="BP519" s="1503"/>
      <c r="BQ519" s="1503"/>
      <c r="BR519" s="1503"/>
      <c r="BS519" s="1503"/>
      <c r="BT519" s="1503"/>
      <c r="BU519" s="1596" t="s">
        <v>2432</v>
      </c>
      <c r="BV519" s="1553"/>
      <c r="BW519" s="1553">
        <v>0</v>
      </c>
      <c r="BX519" s="1553"/>
      <c r="BY519" s="1553"/>
      <c r="BZ519" s="1553"/>
      <c r="CA519" s="1553"/>
      <c r="CB519" s="1553"/>
      <c r="CC519" s="1553"/>
    </row>
    <row r="520" s="309" customFormat="1" ht="36" hidden="1" customHeight="1" spans="1:81">
      <c r="A520" s="1725">
        <v>45555</v>
      </c>
      <c r="B520" s="1483" t="s">
        <v>343</v>
      </c>
      <c r="C520" s="1483" t="s">
        <v>251</v>
      </c>
      <c r="D520" s="1648">
        <v>4500145746</v>
      </c>
      <c r="E520" s="1546" t="s">
        <v>2439</v>
      </c>
      <c r="F520" s="1648" t="s">
        <v>2440</v>
      </c>
      <c r="G520" s="1487" t="s">
        <v>499</v>
      </c>
      <c r="H520" s="1488" t="s">
        <v>79</v>
      </c>
      <c r="I520" s="1506">
        <v>6396</v>
      </c>
      <c r="J520" s="1487">
        <v>0</v>
      </c>
      <c r="K520" s="1547">
        <v>12</v>
      </c>
      <c r="L520" s="1489">
        <f t="shared" si="318"/>
        <v>533</v>
      </c>
      <c r="M520" s="1490">
        <v>45574</v>
      </c>
      <c r="N520" s="1490">
        <v>45570</v>
      </c>
      <c r="O520" s="1325" t="s">
        <v>2427</v>
      </c>
      <c r="P520" s="1537" t="s">
        <v>106</v>
      </c>
      <c r="Q520" s="1506" t="s">
        <v>2428</v>
      </c>
      <c r="R520" s="1325" t="s">
        <v>2429</v>
      </c>
      <c r="S520" s="1325" t="s">
        <v>136</v>
      </c>
      <c r="T520" s="1492" t="s">
        <v>2430</v>
      </c>
      <c r="U520" s="1493" t="s">
        <v>2398</v>
      </c>
      <c r="V520" s="1605" t="s">
        <v>1131</v>
      </c>
      <c r="W520" s="1495">
        <v>0.8501</v>
      </c>
      <c r="X520" s="1496">
        <f t="shared" si="311"/>
        <v>5437.2396</v>
      </c>
      <c r="Y520" s="1489" t="s">
        <v>2431</v>
      </c>
      <c r="Z520" s="1532" t="s">
        <v>499</v>
      </c>
      <c r="AA520" s="1487" t="s">
        <v>108</v>
      </c>
      <c r="AB520" s="1497" t="s">
        <v>44</v>
      </c>
      <c r="AC520" s="1493">
        <v>6396</v>
      </c>
      <c r="AD520" s="1498">
        <f t="shared" si="312"/>
        <v>0</v>
      </c>
      <c r="AE520" s="1498" t="s">
        <v>141</v>
      </c>
      <c r="AF520" s="1498"/>
      <c r="AG520" s="1498"/>
      <c r="AH520" s="1498">
        <f t="shared" si="313"/>
        <v>6396</v>
      </c>
      <c r="AI520" s="1498"/>
      <c r="AJ520" s="1502">
        <f t="shared" si="314"/>
        <v>6396</v>
      </c>
      <c r="AK520" s="1489"/>
      <c r="AL520" s="1489"/>
      <c r="AM520" s="1489"/>
      <c r="AN520" s="1489"/>
      <c r="AO520" s="1489"/>
      <c r="AP520" s="1489"/>
      <c r="AQ520" s="1489"/>
      <c r="AR520" s="1489"/>
      <c r="AS520" s="1502"/>
      <c r="AT520" s="1502"/>
      <c r="AU520" s="1502"/>
      <c r="AV520" s="1502">
        <f t="shared" si="321"/>
        <v>6396</v>
      </c>
      <c r="AW520" s="1502"/>
      <c r="AX520" s="1502"/>
      <c r="AY520" s="1502">
        <f t="shared" si="322"/>
        <v>533</v>
      </c>
      <c r="AZ520" s="1502"/>
      <c r="BA520" s="1503"/>
      <c r="BB520" s="1503"/>
      <c r="BC520" s="1503"/>
      <c r="BD520" s="1503"/>
      <c r="BE520" s="1503"/>
      <c r="BF520" s="1503"/>
      <c r="BG520" s="1503"/>
      <c r="BH520" s="1503"/>
      <c r="BI520" s="1503"/>
      <c r="BJ520" s="1503"/>
      <c r="BK520" s="1503"/>
      <c r="BL520" s="1503"/>
      <c r="BM520" s="1503"/>
      <c r="BN520" s="1503"/>
      <c r="BO520" s="1503"/>
      <c r="BP520" s="1503"/>
      <c r="BQ520" s="1503"/>
      <c r="BR520" s="1503"/>
      <c r="BS520" s="1503"/>
      <c r="BT520" s="1503"/>
      <c r="BU520" s="1596" t="s">
        <v>2432</v>
      </c>
      <c r="BV520" s="1553"/>
      <c r="BW520" s="1553">
        <v>0</v>
      </c>
      <c r="BX520" s="1553"/>
      <c r="BY520" s="1553"/>
      <c r="BZ520" s="1553"/>
      <c r="CA520" s="1553"/>
      <c r="CB520" s="1553"/>
      <c r="CC520" s="1553"/>
    </row>
    <row r="521" s="309" customFormat="1" ht="36" hidden="1" customHeight="1" spans="1:81">
      <c r="A521" s="1725">
        <v>45555</v>
      </c>
      <c r="B521" s="1483" t="s">
        <v>343</v>
      </c>
      <c r="C521" s="1483" t="s">
        <v>251</v>
      </c>
      <c r="D521" s="1648">
        <v>4500145746</v>
      </c>
      <c r="E521" s="1546" t="s">
        <v>2441</v>
      </c>
      <c r="F521" s="1648" t="s">
        <v>2442</v>
      </c>
      <c r="G521" s="1487" t="s">
        <v>499</v>
      </c>
      <c r="H521" s="1488" t="s">
        <v>79</v>
      </c>
      <c r="I521" s="1506">
        <v>6744</v>
      </c>
      <c r="J521" s="1487">
        <v>0</v>
      </c>
      <c r="K521" s="1547">
        <v>12</v>
      </c>
      <c r="L521" s="1489">
        <f t="shared" si="318"/>
        <v>562</v>
      </c>
      <c r="M521" s="1490">
        <v>45574</v>
      </c>
      <c r="N521" s="1490">
        <v>45570</v>
      </c>
      <c r="O521" s="1325" t="s">
        <v>2427</v>
      </c>
      <c r="P521" s="1537" t="s">
        <v>106</v>
      </c>
      <c r="Q521" s="1506" t="s">
        <v>2428</v>
      </c>
      <c r="R521" s="1325" t="s">
        <v>2429</v>
      </c>
      <c r="S521" s="1325" t="s">
        <v>136</v>
      </c>
      <c r="T521" s="1492" t="s">
        <v>2430</v>
      </c>
      <c r="U521" s="1493" t="s">
        <v>2398</v>
      </c>
      <c r="V521" s="1605" t="s">
        <v>1131</v>
      </c>
      <c r="W521" s="1495">
        <v>0.8501</v>
      </c>
      <c r="X521" s="1496">
        <f t="shared" si="311"/>
        <v>5733.0744</v>
      </c>
      <c r="Y521" s="1489" t="s">
        <v>2431</v>
      </c>
      <c r="Z521" s="1532" t="s">
        <v>499</v>
      </c>
      <c r="AA521" s="1487" t="s">
        <v>108</v>
      </c>
      <c r="AB521" s="1497" t="s">
        <v>44</v>
      </c>
      <c r="AC521" s="1493">
        <v>6744</v>
      </c>
      <c r="AD521" s="1498">
        <f t="shared" si="312"/>
        <v>0</v>
      </c>
      <c r="AE521" s="1498" t="s">
        <v>141</v>
      </c>
      <c r="AF521" s="1498"/>
      <c r="AG521" s="1498"/>
      <c r="AH521" s="1498">
        <f t="shared" si="313"/>
        <v>6744</v>
      </c>
      <c r="AI521" s="1498"/>
      <c r="AJ521" s="1502">
        <f t="shared" si="314"/>
        <v>6744</v>
      </c>
      <c r="AK521" s="1489"/>
      <c r="AL521" s="1489"/>
      <c r="AM521" s="1489"/>
      <c r="AN521" s="1489"/>
      <c r="AO521" s="1489"/>
      <c r="AP521" s="1489"/>
      <c r="AQ521" s="1489"/>
      <c r="AR521" s="1489"/>
      <c r="AS521" s="1502"/>
      <c r="AT521" s="1502"/>
      <c r="AU521" s="1502"/>
      <c r="AV521" s="1502">
        <f t="shared" si="321"/>
        <v>6744</v>
      </c>
      <c r="AW521" s="1502"/>
      <c r="AX521" s="1502"/>
      <c r="AY521" s="1502">
        <f t="shared" si="322"/>
        <v>562</v>
      </c>
      <c r="AZ521" s="1502"/>
      <c r="BA521" s="1503"/>
      <c r="BB521" s="1503"/>
      <c r="BC521" s="1503"/>
      <c r="BD521" s="1503"/>
      <c r="BE521" s="1503"/>
      <c r="BF521" s="1503"/>
      <c r="BG521" s="1503"/>
      <c r="BH521" s="1503"/>
      <c r="BI521" s="1503"/>
      <c r="BJ521" s="1503"/>
      <c r="BK521" s="1503"/>
      <c r="BL521" s="1503"/>
      <c r="BM521" s="1503"/>
      <c r="BN521" s="1503"/>
      <c r="BO521" s="1503"/>
      <c r="BP521" s="1503"/>
      <c r="BQ521" s="1503"/>
      <c r="BR521" s="1503"/>
      <c r="BS521" s="1503"/>
      <c r="BT521" s="1503"/>
      <c r="BU521" s="1596" t="s">
        <v>2432</v>
      </c>
      <c r="BV521" s="1553"/>
      <c r="BW521" s="1553">
        <v>0</v>
      </c>
      <c r="BX521" s="1553"/>
      <c r="BY521" s="1553"/>
      <c r="BZ521" s="1553"/>
      <c r="CA521" s="1553"/>
      <c r="CB521" s="1553"/>
      <c r="CC521" s="1553"/>
    </row>
    <row r="522" s="309" customFormat="1" ht="36" hidden="1" customHeight="1" spans="1:81">
      <c r="A522" s="1725">
        <v>45555</v>
      </c>
      <c r="B522" s="1483" t="s">
        <v>343</v>
      </c>
      <c r="C522" s="1483" t="s">
        <v>251</v>
      </c>
      <c r="D522" s="1648">
        <v>4500145746</v>
      </c>
      <c r="E522" s="1546" t="s">
        <v>2443</v>
      </c>
      <c r="F522" s="1648" t="s">
        <v>2444</v>
      </c>
      <c r="G522" s="1487" t="s">
        <v>499</v>
      </c>
      <c r="H522" s="1488" t="s">
        <v>79</v>
      </c>
      <c r="I522" s="1506">
        <v>7200</v>
      </c>
      <c r="J522" s="1487">
        <v>0</v>
      </c>
      <c r="K522" s="1547">
        <v>12</v>
      </c>
      <c r="L522" s="1489">
        <f t="shared" si="318"/>
        <v>600</v>
      </c>
      <c r="M522" s="1490">
        <v>45574</v>
      </c>
      <c r="N522" s="1490">
        <v>45570</v>
      </c>
      <c r="O522" s="1325" t="s">
        <v>2427</v>
      </c>
      <c r="P522" s="1537" t="s">
        <v>106</v>
      </c>
      <c r="Q522" s="1506" t="s">
        <v>2428</v>
      </c>
      <c r="R522" s="1325" t="s">
        <v>2429</v>
      </c>
      <c r="S522" s="1325" t="s">
        <v>136</v>
      </c>
      <c r="T522" s="1492" t="s">
        <v>2430</v>
      </c>
      <c r="U522" s="1493" t="s">
        <v>2398</v>
      </c>
      <c r="V522" s="1605" t="s">
        <v>1131</v>
      </c>
      <c r="W522" s="1495">
        <v>0.8501</v>
      </c>
      <c r="X522" s="1496">
        <f t="shared" si="311"/>
        <v>6120.72</v>
      </c>
      <c r="Y522" s="1489" t="s">
        <v>2431</v>
      </c>
      <c r="Z522" s="1532" t="s">
        <v>499</v>
      </c>
      <c r="AA522" s="1487" t="s">
        <v>108</v>
      </c>
      <c r="AB522" s="1497" t="s">
        <v>44</v>
      </c>
      <c r="AC522" s="1493">
        <v>7200</v>
      </c>
      <c r="AD522" s="1498">
        <f t="shared" si="312"/>
        <v>0</v>
      </c>
      <c r="AE522" s="1498" t="s">
        <v>141</v>
      </c>
      <c r="AF522" s="1498"/>
      <c r="AG522" s="1498"/>
      <c r="AH522" s="1498">
        <f t="shared" si="313"/>
        <v>7200</v>
      </c>
      <c r="AI522" s="1498"/>
      <c r="AJ522" s="1502">
        <f t="shared" si="314"/>
        <v>7200</v>
      </c>
      <c r="AK522" s="1489"/>
      <c r="AL522" s="1489"/>
      <c r="AM522" s="1489"/>
      <c r="AN522" s="1489"/>
      <c r="AO522" s="1489"/>
      <c r="AP522" s="1489"/>
      <c r="AQ522" s="1489"/>
      <c r="AR522" s="1489"/>
      <c r="AS522" s="1502"/>
      <c r="AT522" s="1502"/>
      <c r="AU522" s="1502"/>
      <c r="AV522" s="1502">
        <f t="shared" si="321"/>
        <v>7200</v>
      </c>
      <c r="AW522" s="1502"/>
      <c r="AX522" s="1502"/>
      <c r="AY522" s="1502">
        <f t="shared" si="322"/>
        <v>600</v>
      </c>
      <c r="AZ522" s="1502"/>
      <c r="BA522" s="1503"/>
      <c r="BB522" s="1503"/>
      <c r="BC522" s="1503"/>
      <c r="BD522" s="1503"/>
      <c r="BE522" s="1503"/>
      <c r="BF522" s="1503"/>
      <c r="BG522" s="1503"/>
      <c r="BH522" s="1503"/>
      <c r="BI522" s="1503"/>
      <c r="BJ522" s="1503"/>
      <c r="BK522" s="1503"/>
      <c r="BL522" s="1503"/>
      <c r="BM522" s="1503"/>
      <c r="BN522" s="1503"/>
      <c r="BO522" s="1503"/>
      <c r="BP522" s="1503"/>
      <c r="BQ522" s="1503"/>
      <c r="BR522" s="1503"/>
      <c r="BS522" s="1503"/>
      <c r="BT522" s="1503"/>
      <c r="BU522" s="1596" t="s">
        <v>2432</v>
      </c>
      <c r="BV522" s="1553"/>
      <c r="BW522" s="1553">
        <v>0</v>
      </c>
      <c r="BX522" s="1553"/>
      <c r="BY522" s="1553"/>
      <c r="BZ522" s="1553"/>
      <c r="CA522" s="1553"/>
      <c r="CB522" s="1553"/>
      <c r="CC522" s="1553"/>
    </row>
    <row r="523" s="309" customFormat="1" ht="36" hidden="1" customHeight="1" spans="1:81">
      <c r="A523" s="1725">
        <v>45523</v>
      </c>
      <c r="B523" s="1483" t="s">
        <v>800</v>
      </c>
      <c r="C523" s="1483" t="s">
        <v>237</v>
      </c>
      <c r="D523" s="1648">
        <v>4500143304</v>
      </c>
      <c r="E523" s="1649" t="s">
        <v>2445</v>
      </c>
      <c r="F523" s="1648" t="s">
        <v>2446</v>
      </c>
      <c r="G523" s="1487" t="s">
        <v>89</v>
      </c>
      <c r="H523" s="1488" t="s">
        <v>79</v>
      </c>
      <c r="I523" s="1506">
        <v>24</v>
      </c>
      <c r="J523" s="1487">
        <v>0</v>
      </c>
      <c r="K523" s="1487">
        <v>24</v>
      </c>
      <c r="L523" s="1489">
        <f t="shared" si="318"/>
        <v>1</v>
      </c>
      <c r="M523" s="1490">
        <v>45575</v>
      </c>
      <c r="N523" s="1490">
        <v>45572</v>
      </c>
      <c r="O523" s="1325"/>
      <c r="P523" s="1325" t="s">
        <v>803</v>
      </c>
      <c r="Q523" s="1325" t="s">
        <v>2447</v>
      </c>
      <c r="R523" s="1325">
        <v>45523</v>
      </c>
      <c r="S523" s="1325" t="s">
        <v>136</v>
      </c>
      <c r="T523" s="1705" t="s">
        <v>2448</v>
      </c>
      <c r="U523" s="1493" t="s">
        <v>2449</v>
      </c>
      <c r="V523" s="1605" t="s">
        <v>455</v>
      </c>
      <c r="W523" s="1495">
        <v>0.8346</v>
      </c>
      <c r="X523" s="1496">
        <f t="shared" si="311"/>
        <v>20.0304</v>
      </c>
      <c r="Y523" s="1489" t="s">
        <v>2450</v>
      </c>
      <c r="Z523" s="1532" t="s">
        <v>786</v>
      </c>
      <c r="AA523" s="1487" t="s">
        <v>108</v>
      </c>
      <c r="AB523" s="1497" t="s">
        <v>44</v>
      </c>
      <c r="AC523" s="1493">
        <v>24</v>
      </c>
      <c r="AD523" s="1498">
        <f t="shared" si="312"/>
        <v>0</v>
      </c>
      <c r="AE523" s="1606" t="s">
        <v>141</v>
      </c>
      <c r="AF523" s="1498"/>
      <c r="AG523" s="1498"/>
      <c r="AH523" s="1498">
        <f t="shared" si="313"/>
        <v>24</v>
      </c>
      <c r="AI523" s="1498"/>
      <c r="AJ523" s="1499"/>
      <c r="AK523" s="1502">
        <f t="shared" ref="AK523:AK529" si="323">I523</f>
        <v>24</v>
      </c>
      <c r="AL523" s="1502"/>
      <c r="AM523" s="1489"/>
      <c r="AN523" s="1489"/>
      <c r="AO523" s="1489"/>
      <c r="AP523" s="1489"/>
      <c r="AQ523" s="1489"/>
      <c r="AR523" s="1489"/>
      <c r="AS523" s="1502">
        <f t="shared" ref="AS523:AS529" si="324">I523</f>
        <v>24</v>
      </c>
      <c r="AT523" s="1502"/>
      <c r="AU523" s="1502"/>
      <c r="AV523" s="1502"/>
      <c r="AW523" s="1502"/>
      <c r="AX523" s="1502"/>
      <c r="AY523" s="1502"/>
      <c r="AZ523" s="1502"/>
      <c r="BA523" s="1503"/>
      <c r="BB523" s="1503"/>
      <c r="BC523" s="1503"/>
      <c r="BD523" s="1503"/>
      <c r="BE523" s="1503"/>
      <c r="BF523" s="1503"/>
      <c r="BG523" s="1503"/>
      <c r="BH523" s="1503"/>
      <c r="BI523" s="1503"/>
      <c r="BJ523" s="1503"/>
      <c r="BK523" s="1503"/>
      <c r="BL523" s="1503"/>
      <c r="BM523" s="1503"/>
      <c r="BN523" s="1503"/>
      <c r="BO523" s="1503"/>
      <c r="BP523" s="1503"/>
      <c r="BQ523" s="1503"/>
      <c r="BR523" s="1503"/>
      <c r="BS523" s="1503"/>
      <c r="BT523" s="1503"/>
      <c r="BU523" s="1553"/>
      <c r="BV523" s="1553"/>
      <c r="BW523" s="1553"/>
      <c r="BX523" s="1553"/>
      <c r="BY523" s="1553"/>
      <c r="BZ523" s="1553"/>
      <c r="CA523" s="1553"/>
      <c r="CB523" s="1553"/>
      <c r="CC523" s="1553"/>
    </row>
    <row r="524" s="309" customFormat="1" ht="36" hidden="1" customHeight="1" spans="1:81">
      <c r="A524" s="1725">
        <v>45523</v>
      </c>
      <c r="B524" s="1483" t="s">
        <v>800</v>
      </c>
      <c r="C524" s="1483" t="s">
        <v>237</v>
      </c>
      <c r="D524" s="1648" t="s">
        <v>2451</v>
      </c>
      <c r="E524" s="1649" t="s">
        <v>2452</v>
      </c>
      <c r="F524" s="1648" t="s">
        <v>2453</v>
      </c>
      <c r="G524" s="1487" t="s">
        <v>89</v>
      </c>
      <c r="H524" s="1488" t="s">
        <v>79</v>
      </c>
      <c r="I524" s="1506">
        <v>24</v>
      </c>
      <c r="J524" s="1487">
        <v>0</v>
      </c>
      <c r="K524" s="1487">
        <v>24</v>
      </c>
      <c r="L524" s="1489">
        <f t="shared" si="318"/>
        <v>1</v>
      </c>
      <c r="M524" s="1490">
        <v>45575</v>
      </c>
      <c r="N524" s="1490">
        <v>45572</v>
      </c>
      <c r="O524" s="1325"/>
      <c r="P524" s="1325" t="s">
        <v>803</v>
      </c>
      <c r="Q524" s="1325" t="s">
        <v>2447</v>
      </c>
      <c r="R524" s="1325">
        <v>45523</v>
      </c>
      <c r="S524" s="1325" t="s">
        <v>136</v>
      </c>
      <c r="T524" s="1705" t="s">
        <v>2448</v>
      </c>
      <c r="U524" s="1493" t="s">
        <v>2449</v>
      </c>
      <c r="V524" s="1605" t="s">
        <v>455</v>
      </c>
      <c r="W524" s="1495">
        <v>0.8346</v>
      </c>
      <c r="X524" s="1496">
        <f t="shared" si="311"/>
        <v>20.0304</v>
      </c>
      <c r="Y524" s="1489" t="s">
        <v>2450</v>
      </c>
      <c r="Z524" s="1532" t="s">
        <v>786</v>
      </c>
      <c r="AA524" s="1487" t="s">
        <v>108</v>
      </c>
      <c r="AB524" s="1497" t="s">
        <v>44</v>
      </c>
      <c r="AC524" s="1493">
        <v>24</v>
      </c>
      <c r="AD524" s="1498">
        <f t="shared" si="312"/>
        <v>0</v>
      </c>
      <c r="AE524" s="1606" t="s">
        <v>141</v>
      </c>
      <c r="AF524" s="1498"/>
      <c r="AG524" s="1498"/>
      <c r="AH524" s="1498">
        <f t="shared" si="313"/>
        <v>24</v>
      </c>
      <c r="AI524" s="1498"/>
      <c r="AJ524" s="1499"/>
      <c r="AK524" s="1502">
        <f t="shared" si="323"/>
        <v>24</v>
      </c>
      <c r="AL524" s="1502"/>
      <c r="AM524" s="1489"/>
      <c r="AN524" s="1489"/>
      <c r="AO524" s="1489"/>
      <c r="AP524" s="1489"/>
      <c r="AQ524" s="1489"/>
      <c r="AR524" s="1489"/>
      <c r="AS524" s="1502">
        <f t="shared" si="324"/>
        <v>24</v>
      </c>
      <c r="AT524" s="1502"/>
      <c r="AU524" s="1502"/>
      <c r="AV524" s="1502"/>
      <c r="AW524" s="1502"/>
      <c r="AX524" s="1502"/>
      <c r="AY524" s="1502"/>
      <c r="AZ524" s="1502"/>
      <c r="BA524" s="1503"/>
      <c r="BB524" s="1503"/>
      <c r="BC524" s="1503"/>
      <c r="BD524" s="1503"/>
      <c r="BE524" s="1503"/>
      <c r="BF524" s="1503"/>
      <c r="BG524" s="1503"/>
      <c r="BH524" s="1503"/>
      <c r="BI524" s="1503"/>
      <c r="BJ524" s="1503"/>
      <c r="BK524" s="1503"/>
      <c r="BL524" s="1503"/>
      <c r="BM524" s="1503"/>
      <c r="BN524" s="1503"/>
      <c r="BO524" s="1503"/>
      <c r="BP524" s="1503"/>
      <c r="BQ524" s="1503"/>
      <c r="BR524" s="1503"/>
      <c r="BS524" s="1503"/>
      <c r="BT524" s="1503"/>
      <c r="BU524" s="1553"/>
      <c r="BV524" s="1553"/>
      <c r="BW524" s="1553"/>
      <c r="BX524" s="1553"/>
      <c r="BY524" s="1553"/>
      <c r="BZ524" s="1553"/>
      <c r="CA524" s="1553"/>
      <c r="CB524" s="1553"/>
      <c r="CC524" s="1553"/>
    </row>
    <row r="525" s="309" customFormat="1" ht="36" hidden="1" customHeight="1" spans="1:81">
      <c r="A525" s="1725">
        <v>45523</v>
      </c>
      <c r="B525" s="1483" t="s">
        <v>800</v>
      </c>
      <c r="C525" s="1483" t="s">
        <v>237</v>
      </c>
      <c r="D525" s="1648" t="s">
        <v>2451</v>
      </c>
      <c r="E525" s="1649" t="s">
        <v>2454</v>
      </c>
      <c r="F525" s="1648" t="s">
        <v>2455</v>
      </c>
      <c r="G525" s="1487" t="s">
        <v>89</v>
      </c>
      <c r="H525" s="1488" t="s">
        <v>79</v>
      </c>
      <c r="I525" s="1506">
        <v>24</v>
      </c>
      <c r="J525" s="1487">
        <v>0</v>
      </c>
      <c r="K525" s="1487">
        <v>24</v>
      </c>
      <c r="L525" s="1489">
        <f t="shared" si="318"/>
        <v>1</v>
      </c>
      <c r="M525" s="1490">
        <v>45575</v>
      </c>
      <c r="N525" s="1490">
        <v>45572</v>
      </c>
      <c r="O525" s="1325"/>
      <c r="P525" s="1325" t="s">
        <v>803</v>
      </c>
      <c r="Q525" s="1325" t="s">
        <v>2447</v>
      </c>
      <c r="R525" s="1325">
        <v>45523</v>
      </c>
      <c r="S525" s="1325" t="s">
        <v>136</v>
      </c>
      <c r="T525" s="1705" t="s">
        <v>2448</v>
      </c>
      <c r="U525" s="1493" t="s">
        <v>2449</v>
      </c>
      <c r="V525" s="1605" t="s">
        <v>455</v>
      </c>
      <c r="W525" s="1495">
        <v>0.8346</v>
      </c>
      <c r="X525" s="1496">
        <f t="shared" si="311"/>
        <v>20.0304</v>
      </c>
      <c r="Y525" s="1489" t="s">
        <v>2450</v>
      </c>
      <c r="Z525" s="1532" t="s">
        <v>786</v>
      </c>
      <c r="AA525" s="1487" t="s">
        <v>108</v>
      </c>
      <c r="AB525" s="1497" t="s">
        <v>44</v>
      </c>
      <c r="AC525" s="1493">
        <v>24</v>
      </c>
      <c r="AD525" s="1498">
        <f t="shared" si="312"/>
        <v>0</v>
      </c>
      <c r="AE525" s="1606" t="s">
        <v>141</v>
      </c>
      <c r="AF525" s="1498"/>
      <c r="AG525" s="1498"/>
      <c r="AH525" s="1498">
        <f t="shared" si="313"/>
        <v>24</v>
      </c>
      <c r="AI525" s="1498"/>
      <c r="AJ525" s="1499"/>
      <c r="AK525" s="1502">
        <f t="shared" si="323"/>
        <v>24</v>
      </c>
      <c r="AL525" s="1502"/>
      <c r="AM525" s="1489"/>
      <c r="AN525" s="1489"/>
      <c r="AO525" s="1489"/>
      <c r="AP525" s="1489"/>
      <c r="AQ525" s="1489"/>
      <c r="AR525" s="1489"/>
      <c r="AS525" s="1502">
        <f t="shared" si="324"/>
        <v>24</v>
      </c>
      <c r="AT525" s="1502"/>
      <c r="AU525" s="1502"/>
      <c r="AV525" s="1502"/>
      <c r="AW525" s="1502"/>
      <c r="AX525" s="1502"/>
      <c r="AY525" s="1502"/>
      <c r="AZ525" s="1502"/>
      <c r="BA525" s="1503"/>
      <c r="BB525" s="1503"/>
      <c r="BC525" s="1503"/>
      <c r="BD525" s="1503"/>
      <c r="BE525" s="1503"/>
      <c r="BF525" s="1503"/>
      <c r="BG525" s="1503"/>
      <c r="BH525" s="1503"/>
      <c r="BI525" s="1503"/>
      <c r="BJ525" s="1503"/>
      <c r="BK525" s="1503"/>
      <c r="BL525" s="1503"/>
      <c r="BM525" s="1503"/>
      <c r="BN525" s="1503"/>
      <c r="BO525" s="1503"/>
      <c r="BP525" s="1503"/>
      <c r="BQ525" s="1503"/>
      <c r="BR525" s="1503"/>
      <c r="BS525" s="1503"/>
      <c r="BT525" s="1503"/>
      <c r="BU525" s="1553"/>
      <c r="BV525" s="1553"/>
      <c r="BW525" s="1553"/>
      <c r="BX525" s="1553"/>
      <c r="BY525" s="1553"/>
      <c r="BZ525" s="1553"/>
      <c r="CA525" s="1553"/>
      <c r="CB525" s="1553"/>
      <c r="CC525" s="1553"/>
    </row>
    <row r="526" s="309" customFormat="1" ht="36" hidden="1" customHeight="1" spans="1:81">
      <c r="A526" s="1725">
        <v>45523</v>
      </c>
      <c r="B526" s="1483" t="s">
        <v>800</v>
      </c>
      <c r="C526" s="1483" t="s">
        <v>237</v>
      </c>
      <c r="D526" s="1648" t="s">
        <v>2451</v>
      </c>
      <c r="E526" s="1649" t="s">
        <v>2456</v>
      </c>
      <c r="F526" s="1648" t="s">
        <v>2457</v>
      </c>
      <c r="G526" s="1487" t="s">
        <v>89</v>
      </c>
      <c r="H526" s="1488" t="s">
        <v>79</v>
      </c>
      <c r="I526" s="1506">
        <v>24</v>
      </c>
      <c r="J526" s="1487">
        <v>0</v>
      </c>
      <c r="K526" s="1487">
        <v>24</v>
      </c>
      <c r="L526" s="1489">
        <f t="shared" si="318"/>
        <v>1</v>
      </c>
      <c r="M526" s="1490">
        <v>45575</v>
      </c>
      <c r="N526" s="1490">
        <v>45572</v>
      </c>
      <c r="O526" s="1325"/>
      <c r="P526" s="1325" t="s">
        <v>803</v>
      </c>
      <c r="Q526" s="1325" t="s">
        <v>2447</v>
      </c>
      <c r="R526" s="1325">
        <v>45523</v>
      </c>
      <c r="S526" s="1325" t="s">
        <v>136</v>
      </c>
      <c r="T526" s="1705" t="s">
        <v>2448</v>
      </c>
      <c r="U526" s="1493" t="s">
        <v>2449</v>
      </c>
      <c r="V526" s="1605" t="s">
        <v>455</v>
      </c>
      <c r="W526" s="1495">
        <v>0.8346</v>
      </c>
      <c r="X526" s="1496">
        <f t="shared" si="311"/>
        <v>20.0304</v>
      </c>
      <c r="Y526" s="1489" t="s">
        <v>2450</v>
      </c>
      <c r="Z526" s="1532" t="s">
        <v>786</v>
      </c>
      <c r="AA526" s="1487" t="s">
        <v>108</v>
      </c>
      <c r="AB526" s="1497" t="s">
        <v>44</v>
      </c>
      <c r="AC526" s="1493">
        <v>24</v>
      </c>
      <c r="AD526" s="1498">
        <f t="shared" si="312"/>
        <v>0</v>
      </c>
      <c r="AE526" s="1606" t="s">
        <v>141</v>
      </c>
      <c r="AF526" s="1498"/>
      <c r="AG526" s="1498"/>
      <c r="AH526" s="1498">
        <f t="shared" si="313"/>
        <v>24</v>
      </c>
      <c r="AI526" s="1498"/>
      <c r="AJ526" s="1499"/>
      <c r="AK526" s="1502">
        <f t="shared" si="323"/>
        <v>24</v>
      </c>
      <c r="AL526" s="1502"/>
      <c r="AM526" s="1489"/>
      <c r="AN526" s="1489"/>
      <c r="AO526" s="1489"/>
      <c r="AP526" s="1489"/>
      <c r="AQ526" s="1489"/>
      <c r="AR526" s="1489"/>
      <c r="AS526" s="1502">
        <f t="shared" si="324"/>
        <v>24</v>
      </c>
      <c r="AT526" s="1502"/>
      <c r="AU526" s="1502"/>
      <c r="AV526" s="1502"/>
      <c r="AW526" s="1502"/>
      <c r="AX526" s="1502"/>
      <c r="AY526" s="1502"/>
      <c r="AZ526" s="1502"/>
      <c r="BA526" s="1503"/>
      <c r="BB526" s="1503"/>
      <c r="BC526" s="1503"/>
      <c r="BD526" s="1503"/>
      <c r="BE526" s="1503"/>
      <c r="BF526" s="1503"/>
      <c r="BG526" s="1503"/>
      <c r="BH526" s="1503"/>
      <c r="BI526" s="1503"/>
      <c r="BJ526" s="1503"/>
      <c r="BK526" s="1503"/>
      <c r="BL526" s="1503"/>
      <c r="BM526" s="1503"/>
      <c r="BN526" s="1503"/>
      <c r="BO526" s="1503"/>
      <c r="BP526" s="1503"/>
      <c r="BQ526" s="1503"/>
      <c r="BR526" s="1503"/>
      <c r="BS526" s="1503"/>
      <c r="BT526" s="1503"/>
      <c r="BU526" s="1553"/>
      <c r="BV526" s="1553"/>
      <c r="BW526" s="1553"/>
      <c r="BX526" s="1553"/>
      <c r="BY526" s="1553"/>
      <c r="BZ526" s="1553"/>
      <c r="CA526" s="1553"/>
      <c r="CB526" s="1553"/>
      <c r="CC526" s="1553"/>
    </row>
    <row r="527" s="309" customFormat="1" ht="36" hidden="1" customHeight="1" spans="1:81">
      <c r="A527" s="1725">
        <v>45523</v>
      </c>
      <c r="B527" s="1483" t="s">
        <v>800</v>
      </c>
      <c r="C527" s="1483" t="s">
        <v>237</v>
      </c>
      <c r="D527" s="1648" t="s">
        <v>2451</v>
      </c>
      <c r="E527" s="1649" t="s">
        <v>2458</v>
      </c>
      <c r="F527" s="1648" t="s">
        <v>2459</v>
      </c>
      <c r="G527" s="1487" t="s">
        <v>89</v>
      </c>
      <c r="H527" s="1488" t="s">
        <v>79</v>
      </c>
      <c r="I527" s="1506">
        <v>24</v>
      </c>
      <c r="J527" s="1487">
        <v>0</v>
      </c>
      <c r="K527" s="1487">
        <v>24</v>
      </c>
      <c r="L527" s="1489">
        <f t="shared" si="318"/>
        <v>1</v>
      </c>
      <c r="M527" s="1490">
        <v>45575</v>
      </c>
      <c r="N527" s="1490">
        <v>45572</v>
      </c>
      <c r="O527" s="1325"/>
      <c r="P527" s="1325" t="s">
        <v>803</v>
      </c>
      <c r="Q527" s="1325" t="s">
        <v>2447</v>
      </c>
      <c r="R527" s="1325">
        <v>45523</v>
      </c>
      <c r="S527" s="1325" t="s">
        <v>136</v>
      </c>
      <c r="T527" s="1705" t="s">
        <v>2448</v>
      </c>
      <c r="U527" s="1493" t="s">
        <v>2449</v>
      </c>
      <c r="V527" s="1605" t="s">
        <v>455</v>
      </c>
      <c r="W527" s="1495">
        <v>0.8346</v>
      </c>
      <c r="X527" s="1496">
        <f t="shared" si="311"/>
        <v>20.0304</v>
      </c>
      <c r="Y527" s="1489" t="s">
        <v>2450</v>
      </c>
      <c r="Z527" s="1532" t="s">
        <v>786</v>
      </c>
      <c r="AA527" s="1487" t="s">
        <v>108</v>
      </c>
      <c r="AB527" s="1497" t="s">
        <v>44</v>
      </c>
      <c r="AC527" s="1493">
        <v>24</v>
      </c>
      <c r="AD527" s="1498">
        <f t="shared" si="312"/>
        <v>0</v>
      </c>
      <c r="AE527" s="1606" t="s">
        <v>141</v>
      </c>
      <c r="AF527" s="1498"/>
      <c r="AG527" s="1498"/>
      <c r="AH527" s="1498">
        <f t="shared" si="313"/>
        <v>24</v>
      </c>
      <c r="AI527" s="1498"/>
      <c r="AJ527" s="1499"/>
      <c r="AK527" s="1502">
        <f t="shared" si="323"/>
        <v>24</v>
      </c>
      <c r="AL527" s="1502"/>
      <c r="AM527" s="1489"/>
      <c r="AN527" s="1489"/>
      <c r="AO527" s="1489"/>
      <c r="AP527" s="1489"/>
      <c r="AQ527" s="1489"/>
      <c r="AR527" s="1489"/>
      <c r="AS527" s="1502">
        <f t="shared" si="324"/>
        <v>24</v>
      </c>
      <c r="AT527" s="1502"/>
      <c r="AU527" s="1502"/>
      <c r="AV527" s="1502"/>
      <c r="AW527" s="1502"/>
      <c r="AX527" s="1502"/>
      <c r="AY527" s="1502"/>
      <c r="AZ527" s="1502"/>
      <c r="BA527" s="1503"/>
      <c r="BB527" s="1503"/>
      <c r="BC527" s="1503"/>
      <c r="BD527" s="1503"/>
      <c r="BE527" s="1503"/>
      <c r="BF527" s="1503"/>
      <c r="BG527" s="1503"/>
      <c r="BH527" s="1503"/>
      <c r="BI527" s="1503"/>
      <c r="BJ527" s="1503"/>
      <c r="BK527" s="1503"/>
      <c r="BL527" s="1503"/>
      <c r="BM527" s="1503"/>
      <c r="BN527" s="1503"/>
      <c r="BO527" s="1503"/>
      <c r="BP527" s="1503"/>
      <c r="BQ527" s="1503"/>
      <c r="BR527" s="1503"/>
      <c r="BS527" s="1503"/>
      <c r="BT527" s="1503"/>
      <c r="BU527" s="1553"/>
      <c r="BV527" s="1553"/>
      <c r="BW527" s="1553"/>
      <c r="BX527" s="1553"/>
      <c r="BY527" s="1553"/>
      <c r="BZ527" s="1553"/>
      <c r="CA527" s="1553"/>
      <c r="CB527" s="1553"/>
      <c r="CC527" s="1553"/>
    </row>
    <row r="528" s="309" customFormat="1" ht="36" hidden="1" customHeight="1" spans="1:81">
      <c r="A528" s="1725">
        <v>45523</v>
      </c>
      <c r="B528" s="1483" t="s">
        <v>800</v>
      </c>
      <c r="C528" s="1483" t="s">
        <v>237</v>
      </c>
      <c r="D528" s="1648" t="s">
        <v>2451</v>
      </c>
      <c r="E528" s="1649" t="s">
        <v>2460</v>
      </c>
      <c r="F528" s="1648" t="s">
        <v>2461</v>
      </c>
      <c r="G528" s="1487" t="s">
        <v>89</v>
      </c>
      <c r="H528" s="1488" t="s">
        <v>79</v>
      </c>
      <c r="I528" s="1506">
        <v>48</v>
      </c>
      <c r="J528" s="1487">
        <v>0</v>
      </c>
      <c r="K528" s="1487">
        <v>24</v>
      </c>
      <c r="L528" s="1489">
        <f t="shared" si="318"/>
        <v>2</v>
      </c>
      <c r="M528" s="1490">
        <v>45575</v>
      </c>
      <c r="N528" s="1490">
        <v>45572</v>
      </c>
      <c r="O528" s="1325"/>
      <c r="P528" s="1325" t="s">
        <v>803</v>
      </c>
      <c r="Q528" s="1325" t="s">
        <v>2447</v>
      </c>
      <c r="R528" s="1325">
        <v>45523</v>
      </c>
      <c r="S528" s="1325" t="s">
        <v>136</v>
      </c>
      <c r="T528" s="1705" t="s">
        <v>2448</v>
      </c>
      <c r="U528" s="1493" t="s">
        <v>2449</v>
      </c>
      <c r="V528" s="1605" t="s">
        <v>455</v>
      </c>
      <c r="W528" s="1495">
        <v>0.8346</v>
      </c>
      <c r="X528" s="1496">
        <f t="shared" si="311"/>
        <v>40.0608</v>
      </c>
      <c r="Y528" s="1489" t="s">
        <v>2450</v>
      </c>
      <c r="Z528" s="1532" t="s">
        <v>786</v>
      </c>
      <c r="AA528" s="1487" t="s">
        <v>108</v>
      </c>
      <c r="AB528" s="1497" t="s">
        <v>44</v>
      </c>
      <c r="AC528" s="1493">
        <v>48</v>
      </c>
      <c r="AD528" s="1498">
        <f t="shared" si="312"/>
        <v>0</v>
      </c>
      <c r="AE528" s="1606" t="s">
        <v>157</v>
      </c>
      <c r="AF528" s="1498"/>
      <c r="AG528" s="1498"/>
      <c r="AH528" s="1498">
        <f t="shared" si="313"/>
        <v>48</v>
      </c>
      <c r="AI528" s="1498"/>
      <c r="AJ528" s="1499"/>
      <c r="AK528" s="1502">
        <f t="shared" si="323"/>
        <v>48</v>
      </c>
      <c r="AL528" s="1502"/>
      <c r="AM528" s="1489"/>
      <c r="AN528" s="1489"/>
      <c r="AO528" s="1489"/>
      <c r="AP528" s="1489"/>
      <c r="AQ528" s="1489"/>
      <c r="AR528" s="1489"/>
      <c r="AS528" s="1502">
        <f t="shared" si="324"/>
        <v>48</v>
      </c>
      <c r="AT528" s="1502"/>
      <c r="AU528" s="1502"/>
      <c r="AV528" s="1502"/>
      <c r="AW528" s="1502"/>
      <c r="AX528" s="1502"/>
      <c r="AY528" s="1502"/>
      <c r="AZ528" s="1502"/>
      <c r="BA528" s="1503"/>
      <c r="BB528" s="1503"/>
      <c r="BC528" s="1503"/>
      <c r="BD528" s="1503"/>
      <c r="BE528" s="1503"/>
      <c r="BF528" s="1503"/>
      <c r="BG528" s="1503"/>
      <c r="BH528" s="1503"/>
      <c r="BI528" s="1503"/>
      <c r="BJ528" s="1503"/>
      <c r="BK528" s="1503"/>
      <c r="BL528" s="1503"/>
      <c r="BM528" s="1503"/>
      <c r="BN528" s="1503"/>
      <c r="BO528" s="1503"/>
      <c r="BP528" s="1503"/>
      <c r="BQ528" s="1503"/>
      <c r="BR528" s="1503"/>
      <c r="BS528" s="1503"/>
      <c r="BT528" s="1503"/>
      <c r="BU528" s="1553"/>
      <c r="BV528" s="1553"/>
      <c r="BW528" s="1553"/>
      <c r="BX528" s="1553"/>
      <c r="BY528" s="1553"/>
      <c r="BZ528" s="1553"/>
      <c r="CA528" s="1553"/>
      <c r="CB528" s="1553"/>
      <c r="CC528" s="1553"/>
    </row>
    <row r="529" s="309" customFormat="1" ht="36" hidden="1" customHeight="1" spans="1:81">
      <c r="A529" s="1725">
        <v>45523</v>
      </c>
      <c r="B529" s="1483" t="s">
        <v>800</v>
      </c>
      <c r="C529" s="1483" t="s">
        <v>237</v>
      </c>
      <c r="D529" s="1648" t="s">
        <v>2451</v>
      </c>
      <c r="E529" s="1649" t="s">
        <v>2462</v>
      </c>
      <c r="F529" s="1648" t="s">
        <v>2463</v>
      </c>
      <c r="G529" s="1487" t="s">
        <v>89</v>
      </c>
      <c r="H529" s="1488" t="s">
        <v>79</v>
      </c>
      <c r="I529" s="1506">
        <v>24</v>
      </c>
      <c r="J529" s="1487">
        <v>0</v>
      </c>
      <c r="K529" s="1487">
        <v>24</v>
      </c>
      <c r="L529" s="1489">
        <f t="shared" si="318"/>
        <v>1</v>
      </c>
      <c r="M529" s="1490">
        <v>45575</v>
      </c>
      <c r="N529" s="1490">
        <v>45572</v>
      </c>
      <c r="O529" s="1325"/>
      <c r="P529" s="1325" t="s">
        <v>803</v>
      </c>
      <c r="Q529" s="1325" t="s">
        <v>2447</v>
      </c>
      <c r="R529" s="1325">
        <v>45523</v>
      </c>
      <c r="S529" s="1325" t="s">
        <v>136</v>
      </c>
      <c r="T529" s="1705" t="s">
        <v>2448</v>
      </c>
      <c r="U529" s="1493" t="s">
        <v>2449</v>
      </c>
      <c r="V529" s="1605" t="s">
        <v>455</v>
      </c>
      <c r="W529" s="1495">
        <v>0.8346</v>
      </c>
      <c r="X529" s="1496">
        <f t="shared" si="311"/>
        <v>20.0304</v>
      </c>
      <c r="Y529" s="1489" t="s">
        <v>2450</v>
      </c>
      <c r="Z529" s="1532" t="s">
        <v>786</v>
      </c>
      <c r="AA529" s="1487" t="s">
        <v>108</v>
      </c>
      <c r="AB529" s="1497" t="s">
        <v>44</v>
      </c>
      <c r="AC529" s="1493">
        <v>24</v>
      </c>
      <c r="AD529" s="1498">
        <f t="shared" si="312"/>
        <v>0</v>
      </c>
      <c r="AE529" s="1606" t="s">
        <v>141</v>
      </c>
      <c r="AF529" s="1498"/>
      <c r="AG529" s="1498"/>
      <c r="AH529" s="1498">
        <f t="shared" si="313"/>
        <v>24</v>
      </c>
      <c r="AI529" s="1498"/>
      <c r="AJ529" s="1499"/>
      <c r="AK529" s="1502">
        <f t="shared" si="323"/>
        <v>24</v>
      </c>
      <c r="AL529" s="1502"/>
      <c r="AM529" s="1489"/>
      <c r="AN529" s="1489"/>
      <c r="AO529" s="1489"/>
      <c r="AP529" s="1489"/>
      <c r="AQ529" s="1489"/>
      <c r="AR529" s="1489"/>
      <c r="AS529" s="1502">
        <f t="shared" si="324"/>
        <v>24</v>
      </c>
      <c r="AT529" s="1502"/>
      <c r="AU529" s="1502"/>
      <c r="AV529" s="1502"/>
      <c r="AW529" s="1502"/>
      <c r="AX529" s="1502"/>
      <c r="AY529" s="1502"/>
      <c r="AZ529" s="1502"/>
      <c r="BA529" s="1503"/>
      <c r="BB529" s="1503"/>
      <c r="BC529" s="1503"/>
      <c r="BD529" s="1503"/>
      <c r="BE529" s="1503"/>
      <c r="BF529" s="1503"/>
      <c r="BG529" s="1503"/>
      <c r="BH529" s="1503"/>
      <c r="BI529" s="1503"/>
      <c r="BJ529" s="1503"/>
      <c r="BK529" s="1503"/>
      <c r="BL529" s="1503"/>
      <c r="BM529" s="1503"/>
      <c r="BN529" s="1503"/>
      <c r="BO529" s="1503"/>
      <c r="BP529" s="1503"/>
      <c r="BQ529" s="1503"/>
      <c r="BR529" s="1503"/>
      <c r="BS529" s="1503"/>
      <c r="BT529" s="1503"/>
      <c r="BU529" s="1553"/>
      <c r="BV529" s="1553"/>
      <c r="BW529" s="1553"/>
      <c r="BX529" s="1553"/>
      <c r="BY529" s="1553"/>
      <c r="BZ529" s="1553"/>
      <c r="CA529" s="1553"/>
      <c r="CB529" s="1553"/>
      <c r="CC529" s="1553"/>
    </row>
    <row r="530" s="309" customFormat="1" ht="36" hidden="1" customHeight="1" spans="1:81">
      <c r="A530" s="1725">
        <v>45523</v>
      </c>
      <c r="B530" s="1483" t="s">
        <v>800</v>
      </c>
      <c r="C530" s="1483" t="s">
        <v>237</v>
      </c>
      <c r="D530" s="1648">
        <v>4500143304</v>
      </c>
      <c r="E530" s="1649" t="s">
        <v>2464</v>
      </c>
      <c r="F530" s="1648" t="s">
        <v>2465</v>
      </c>
      <c r="G530" s="1487" t="s">
        <v>309</v>
      </c>
      <c r="H530" s="1488" t="s">
        <v>79</v>
      </c>
      <c r="I530" s="1506">
        <v>24</v>
      </c>
      <c r="J530" s="1487">
        <v>0</v>
      </c>
      <c r="K530" s="1487">
        <v>12</v>
      </c>
      <c r="L530" s="1489">
        <f t="shared" si="318"/>
        <v>2</v>
      </c>
      <c r="M530" s="1490">
        <v>45575</v>
      </c>
      <c r="N530" s="1490">
        <v>45572</v>
      </c>
      <c r="O530" s="1325"/>
      <c r="P530" s="1325" t="s">
        <v>803</v>
      </c>
      <c r="Q530" s="1325" t="s">
        <v>2447</v>
      </c>
      <c r="R530" s="1325">
        <v>45523</v>
      </c>
      <c r="S530" s="1325" t="s">
        <v>136</v>
      </c>
      <c r="T530" s="1705" t="s">
        <v>2448</v>
      </c>
      <c r="U530" s="1493" t="s">
        <v>2466</v>
      </c>
      <c r="V530" s="1605" t="s">
        <v>455</v>
      </c>
      <c r="W530" s="1495">
        <v>2.3963</v>
      </c>
      <c r="X530" s="1496">
        <f t="shared" si="311"/>
        <v>57.5112</v>
      </c>
      <c r="Y530" s="1489" t="s">
        <v>2450</v>
      </c>
      <c r="Z530" s="1532" t="s">
        <v>789</v>
      </c>
      <c r="AA530" s="1487" t="s">
        <v>108</v>
      </c>
      <c r="AB530" s="1497" t="s">
        <v>44</v>
      </c>
      <c r="AC530" s="1493">
        <v>24</v>
      </c>
      <c r="AD530" s="1498">
        <f t="shared" si="312"/>
        <v>0</v>
      </c>
      <c r="AE530" s="1606" t="s">
        <v>157</v>
      </c>
      <c r="AF530" s="1498"/>
      <c r="AG530" s="1498"/>
      <c r="AH530" s="1498">
        <f t="shared" ref="AH530:AH533" si="325">I530*2</f>
        <v>48</v>
      </c>
      <c r="AI530" s="1498"/>
      <c r="AJ530" s="1499"/>
      <c r="AK530" s="1489">
        <f t="shared" ref="AK530:AK533" si="326">AH530</f>
        <v>48</v>
      </c>
      <c r="AL530" s="1489"/>
      <c r="AM530" s="1489"/>
      <c r="AN530" s="1489"/>
      <c r="AO530" s="1489"/>
      <c r="AP530" s="1489"/>
      <c r="AQ530" s="1489"/>
      <c r="AR530" s="1489"/>
      <c r="AS530" s="1502">
        <f t="shared" ref="AS530:AS533" si="327">I530*2</f>
        <v>48</v>
      </c>
      <c r="AT530" s="1502"/>
      <c r="AU530" s="1502"/>
      <c r="AV530" s="1502"/>
      <c r="AW530" s="1502"/>
      <c r="AX530" s="1502"/>
      <c r="AY530" s="1502"/>
      <c r="AZ530" s="1502"/>
      <c r="BA530" s="1503"/>
      <c r="BB530" s="1503"/>
      <c r="BC530" s="1503"/>
      <c r="BD530" s="1503"/>
      <c r="BE530" s="1503"/>
      <c r="BF530" s="1503"/>
      <c r="BG530" s="1503"/>
      <c r="BH530" s="1503"/>
      <c r="BI530" s="1503"/>
      <c r="BJ530" s="1503"/>
      <c r="BK530" s="1503"/>
      <c r="BL530" s="1503"/>
      <c r="BM530" s="1503"/>
      <c r="BN530" s="1503"/>
      <c r="BO530" s="1503"/>
      <c r="BP530" s="1503"/>
      <c r="BQ530" s="1503"/>
      <c r="BR530" s="1503">
        <f t="shared" ref="BR530:BR533" si="328">I530</f>
        <v>24</v>
      </c>
      <c r="BS530" s="1503">
        <f t="shared" ref="BS530:BS533" si="329">I530</f>
        <v>24</v>
      </c>
      <c r="BT530" s="1503">
        <f t="shared" ref="BT530:BT533" si="330">I530</f>
        <v>24</v>
      </c>
      <c r="BU530" s="1553"/>
      <c r="BV530" s="309" t="s">
        <v>2190</v>
      </c>
      <c r="BW530" s="309">
        <v>5000</v>
      </c>
      <c r="BX530" s="309">
        <f>BX464-I530</f>
        <v>3860</v>
      </c>
      <c r="BY530" s="1553"/>
      <c r="BZ530" s="1553"/>
      <c r="CA530" s="1553"/>
      <c r="CB530" s="1553"/>
      <c r="CC530" s="1553"/>
    </row>
    <row r="531" s="309" customFormat="1" ht="36" hidden="1" customHeight="1" spans="1:81">
      <c r="A531" s="1725">
        <v>45523</v>
      </c>
      <c r="B531" s="1483" t="s">
        <v>800</v>
      </c>
      <c r="C531" s="1483" t="s">
        <v>237</v>
      </c>
      <c r="D531" s="1648" t="s">
        <v>2451</v>
      </c>
      <c r="E531" s="1649" t="s">
        <v>2467</v>
      </c>
      <c r="F531" s="1648" t="s">
        <v>2468</v>
      </c>
      <c r="G531" s="1487" t="s">
        <v>309</v>
      </c>
      <c r="H531" s="1488" t="s">
        <v>79</v>
      </c>
      <c r="I531" s="1506">
        <v>12</v>
      </c>
      <c r="J531" s="1487">
        <v>0</v>
      </c>
      <c r="K531" s="1487">
        <v>12</v>
      </c>
      <c r="L531" s="1489">
        <f t="shared" si="318"/>
        <v>1</v>
      </c>
      <c r="M531" s="1490">
        <v>45575</v>
      </c>
      <c r="N531" s="1490">
        <v>45572</v>
      </c>
      <c r="O531" s="1325"/>
      <c r="P531" s="1325" t="s">
        <v>803</v>
      </c>
      <c r="Q531" s="1325" t="s">
        <v>2447</v>
      </c>
      <c r="R531" s="1325">
        <v>45523</v>
      </c>
      <c r="S531" s="1325" t="s">
        <v>136</v>
      </c>
      <c r="T531" s="1705" t="s">
        <v>2448</v>
      </c>
      <c r="U531" s="1493" t="s">
        <v>2466</v>
      </c>
      <c r="V531" s="1605" t="s">
        <v>455</v>
      </c>
      <c r="W531" s="1495">
        <v>2.3963</v>
      </c>
      <c r="X531" s="1496">
        <f t="shared" si="311"/>
        <v>28.7556</v>
      </c>
      <c r="Y531" s="1489" t="s">
        <v>2450</v>
      </c>
      <c r="Z531" s="1532" t="s">
        <v>789</v>
      </c>
      <c r="AA531" s="1487" t="s">
        <v>108</v>
      </c>
      <c r="AB531" s="1497" t="s">
        <v>44</v>
      </c>
      <c r="AC531" s="1493">
        <v>12</v>
      </c>
      <c r="AD531" s="1498">
        <f t="shared" si="312"/>
        <v>0</v>
      </c>
      <c r="AE531" s="1606" t="s">
        <v>141</v>
      </c>
      <c r="AF531" s="1498"/>
      <c r="AG531" s="1498"/>
      <c r="AH531" s="1498">
        <f t="shared" si="325"/>
        <v>24</v>
      </c>
      <c r="AI531" s="1498"/>
      <c r="AJ531" s="1499"/>
      <c r="AK531" s="1489">
        <f t="shared" si="326"/>
        <v>24</v>
      </c>
      <c r="AL531" s="1489"/>
      <c r="AM531" s="1489"/>
      <c r="AN531" s="1489"/>
      <c r="AO531" s="1489"/>
      <c r="AP531" s="1489"/>
      <c r="AQ531" s="1489"/>
      <c r="AR531" s="1489"/>
      <c r="AS531" s="1502">
        <f t="shared" si="327"/>
        <v>24</v>
      </c>
      <c r="AT531" s="1502"/>
      <c r="AU531" s="1502"/>
      <c r="AV531" s="1502"/>
      <c r="AW531" s="1502"/>
      <c r="AX531" s="1502"/>
      <c r="AY531" s="1502"/>
      <c r="AZ531" s="1502"/>
      <c r="BA531" s="1503"/>
      <c r="BB531" s="1503"/>
      <c r="BC531" s="1503"/>
      <c r="BD531" s="1503"/>
      <c r="BE531" s="1503"/>
      <c r="BF531" s="1503"/>
      <c r="BG531" s="1503"/>
      <c r="BH531" s="1503"/>
      <c r="BI531" s="1503"/>
      <c r="BJ531" s="1503"/>
      <c r="BK531" s="1503"/>
      <c r="BL531" s="1503"/>
      <c r="BM531" s="1503"/>
      <c r="BN531" s="1503"/>
      <c r="BO531" s="1503"/>
      <c r="BP531" s="1503"/>
      <c r="BQ531" s="1503"/>
      <c r="BR531" s="1503">
        <f t="shared" si="328"/>
        <v>12</v>
      </c>
      <c r="BS531" s="1503">
        <f t="shared" si="329"/>
        <v>12</v>
      </c>
      <c r="BT531" s="1503">
        <f t="shared" si="330"/>
        <v>12</v>
      </c>
      <c r="BU531" s="1553"/>
      <c r="BV531" s="309" t="s">
        <v>2190</v>
      </c>
      <c r="BW531" s="309">
        <v>5000</v>
      </c>
      <c r="BX531" s="309">
        <f t="shared" ref="BX531:BX533" si="331">BX530-I531</f>
        <v>3848</v>
      </c>
      <c r="BY531" s="1553"/>
      <c r="BZ531" s="1553"/>
      <c r="CA531" s="1553"/>
      <c r="CB531" s="1553"/>
      <c r="CC531" s="1553"/>
    </row>
    <row r="532" s="309" customFormat="1" ht="36" hidden="1" customHeight="1" spans="1:81">
      <c r="A532" s="1725">
        <v>45523</v>
      </c>
      <c r="B532" s="1483" t="s">
        <v>800</v>
      </c>
      <c r="C532" s="1483" t="s">
        <v>237</v>
      </c>
      <c r="D532" s="1648" t="s">
        <v>2451</v>
      </c>
      <c r="E532" s="1649" t="s">
        <v>2469</v>
      </c>
      <c r="F532" s="1648" t="s">
        <v>2470</v>
      </c>
      <c r="G532" s="1487" t="s">
        <v>309</v>
      </c>
      <c r="H532" s="1488" t="s">
        <v>79</v>
      </c>
      <c r="I532" s="1506">
        <v>36</v>
      </c>
      <c r="J532" s="1487">
        <v>0</v>
      </c>
      <c r="K532" s="1487">
        <v>12</v>
      </c>
      <c r="L532" s="1489">
        <f t="shared" si="318"/>
        <v>3</v>
      </c>
      <c r="M532" s="1490">
        <v>45575</v>
      </c>
      <c r="N532" s="1490">
        <v>45572</v>
      </c>
      <c r="O532" s="1325"/>
      <c r="P532" s="1325" t="s">
        <v>803</v>
      </c>
      <c r="Q532" s="1325" t="s">
        <v>2447</v>
      </c>
      <c r="R532" s="1325">
        <v>45523</v>
      </c>
      <c r="S532" s="1325" t="s">
        <v>136</v>
      </c>
      <c r="T532" s="1705" t="s">
        <v>2448</v>
      </c>
      <c r="U532" s="1493" t="s">
        <v>2466</v>
      </c>
      <c r="V532" s="1605" t="s">
        <v>455</v>
      </c>
      <c r="W532" s="1495">
        <v>2.3963</v>
      </c>
      <c r="X532" s="1496">
        <f t="shared" si="311"/>
        <v>86.2668</v>
      </c>
      <c r="Y532" s="1489" t="s">
        <v>2450</v>
      </c>
      <c r="Z532" s="1532" t="s">
        <v>789</v>
      </c>
      <c r="AA532" s="1487" t="s">
        <v>108</v>
      </c>
      <c r="AB532" s="1497" t="s">
        <v>44</v>
      </c>
      <c r="AC532" s="1493">
        <v>36</v>
      </c>
      <c r="AD532" s="1498">
        <f t="shared" si="312"/>
        <v>0</v>
      </c>
      <c r="AE532" s="1606" t="s">
        <v>141</v>
      </c>
      <c r="AF532" s="1498"/>
      <c r="AG532" s="1498"/>
      <c r="AH532" s="1498">
        <f t="shared" si="325"/>
        <v>72</v>
      </c>
      <c r="AI532" s="1498"/>
      <c r="AJ532" s="1499"/>
      <c r="AK532" s="1489">
        <f t="shared" si="326"/>
        <v>72</v>
      </c>
      <c r="AL532" s="1489"/>
      <c r="AM532" s="1489"/>
      <c r="AN532" s="1489"/>
      <c r="AO532" s="1489"/>
      <c r="AP532" s="1489"/>
      <c r="AQ532" s="1489"/>
      <c r="AR532" s="1489"/>
      <c r="AS532" s="1502">
        <f t="shared" si="327"/>
        <v>72</v>
      </c>
      <c r="AT532" s="1502"/>
      <c r="AU532" s="1502"/>
      <c r="AV532" s="1502"/>
      <c r="AW532" s="1502"/>
      <c r="AX532" s="1502"/>
      <c r="AY532" s="1502"/>
      <c r="AZ532" s="1502"/>
      <c r="BA532" s="1503"/>
      <c r="BB532" s="1503"/>
      <c r="BC532" s="1503"/>
      <c r="BD532" s="1503"/>
      <c r="BE532" s="1503"/>
      <c r="BF532" s="1503"/>
      <c r="BG532" s="1503"/>
      <c r="BH532" s="1503"/>
      <c r="BI532" s="1503"/>
      <c r="BJ532" s="1503"/>
      <c r="BK532" s="1503"/>
      <c r="BL532" s="1503"/>
      <c r="BM532" s="1503"/>
      <c r="BN532" s="1503"/>
      <c r="BO532" s="1503"/>
      <c r="BP532" s="1503"/>
      <c r="BQ532" s="1503"/>
      <c r="BR532" s="1503">
        <f t="shared" si="328"/>
        <v>36</v>
      </c>
      <c r="BS532" s="1503">
        <f t="shared" si="329"/>
        <v>36</v>
      </c>
      <c r="BT532" s="1503">
        <f t="shared" si="330"/>
        <v>36</v>
      </c>
      <c r="BU532" s="1553"/>
      <c r="BV532" s="309" t="s">
        <v>2190</v>
      </c>
      <c r="BW532" s="309">
        <v>5000</v>
      </c>
      <c r="BX532" s="309">
        <f t="shared" si="331"/>
        <v>3812</v>
      </c>
      <c r="BY532" s="1553"/>
      <c r="BZ532" s="1553"/>
      <c r="CA532" s="1553"/>
      <c r="CB532" s="1553"/>
      <c r="CC532" s="1553"/>
    </row>
    <row r="533" s="309" customFormat="1" ht="36" hidden="1" customHeight="1" spans="1:81">
      <c r="A533" s="1725">
        <v>45523</v>
      </c>
      <c r="B533" s="1483" t="s">
        <v>800</v>
      </c>
      <c r="C533" s="1483" t="s">
        <v>237</v>
      </c>
      <c r="D533" s="1648" t="s">
        <v>2451</v>
      </c>
      <c r="E533" s="1649" t="s">
        <v>2471</v>
      </c>
      <c r="F533" s="1648" t="s">
        <v>2472</v>
      </c>
      <c r="G533" s="1487" t="s">
        <v>309</v>
      </c>
      <c r="H533" s="1488" t="s">
        <v>79</v>
      </c>
      <c r="I533" s="1506">
        <v>96</v>
      </c>
      <c r="J533" s="1487">
        <v>0</v>
      </c>
      <c r="K533" s="1487">
        <v>12</v>
      </c>
      <c r="L533" s="1489">
        <f t="shared" si="318"/>
        <v>8</v>
      </c>
      <c r="M533" s="1490">
        <v>45575</v>
      </c>
      <c r="N533" s="1490">
        <v>45572</v>
      </c>
      <c r="O533" s="1325"/>
      <c r="P533" s="1325" t="s">
        <v>803</v>
      </c>
      <c r="Q533" s="1325" t="s">
        <v>2447</v>
      </c>
      <c r="R533" s="1325">
        <v>45523</v>
      </c>
      <c r="S533" s="1325" t="s">
        <v>136</v>
      </c>
      <c r="T533" s="1705" t="s">
        <v>2448</v>
      </c>
      <c r="U533" s="1493" t="s">
        <v>2466</v>
      </c>
      <c r="V533" s="1605" t="s">
        <v>455</v>
      </c>
      <c r="W533" s="1495">
        <v>2.3963</v>
      </c>
      <c r="X533" s="1496">
        <f t="shared" si="311"/>
        <v>230.0448</v>
      </c>
      <c r="Y533" s="1489" t="s">
        <v>2450</v>
      </c>
      <c r="Z533" s="1532" t="s">
        <v>789</v>
      </c>
      <c r="AA533" s="1487" t="s">
        <v>108</v>
      </c>
      <c r="AB533" s="1497" t="s">
        <v>44</v>
      </c>
      <c r="AC533" s="1493">
        <v>96</v>
      </c>
      <c r="AD533" s="1498">
        <f t="shared" si="312"/>
        <v>0</v>
      </c>
      <c r="AE533" s="1606" t="s">
        <v>141</v>
      </c>
      <c r="AF533" s="1498"/>
      <c r="AG533" s="1498"/>
      <c r="AH533" s="1498">
        <f t="shared" si="325"/>
        <v>192</v>
      </c>
      <c r="AI533" s="1498"/>
      <c r="AJ533" s="1499"/>
      <c r="AK533" s="1489">
        <f t="shared" si="326"/>
        <v>192</v>
      </c>
      <c r="AL533" s="1489"/>
      <c r="AM533" s="1489"/>
      <c r="AN533" s="1489"/>
      <c r="AO533" s="1489"/>
      <c r="AP533" s="1489"/>
      <c r="AQ533" s="1489"/>
      <c r="AR533" s="1489"/>
      <c r="AS533" s="1502">
        <f t="shared" si="327"/>
        <v>192</v>
      </c>
      <c r="AT533" s="1502"/>
      <c r="AU533" s="1502"/>
      <c r="AV533" s="1502"/>
      <c r="AW533" s="1502"/>
      <c r="AX533" s="1502"/>
      <c r="AY533" s="1502"/>
      <c r="AZ533" s="1502"/>
      <c r="BA533" s="1503"/>
      <c r="BB533" s="1503"/>
      <c r="BC533" s="1503"/>
      <c r="BD533" s="1503"/>
      <c r="BE533" s="1503"/>
      <c r="BF533" s="1503"/>
      <c r="BG533" s="1503"/>
      <c r="BH533" s="1503"/>
      <c r="BI533" s="1503"/>
      <c r="BJ533" s="1503"/>
      <c r="BK533" s="1503"/>
      <c r="BL533" s="1503"/>
      <c r="BM533" s="1503"/>
      <c r="BN533" s="1503"/>
      <c r="BO533" s="1503"/>
      <c r="BP533" s="1503"/>
      <c r="BQ533" s="1503"/>
      <c r="BR533" s="1503">
        <f t="shared" si="328"/>
        <v>96</v>
      </c>
      <c r="BS533" s="1503">
        <f t="shared" si="329"/>
        <v>96</v>
      </c>
      <c r="BT533" s="1503">
        <f t="shared" si="330"/>
        <v>96</v>
      </c>
      <c r="BU533" s="1553"/>
      <c r="BV533" s="309" t="s">
        <v>2190</v>
      </c>
      <c r="BW533" s="309">
        <v>5000</v>
      </c>
      <c r="BX533" s="309">
        <f t="shared" si="331"/>
        <v>3716</v>
      </c>
      <c r="BY533" s="1553"/>
      <c r="BZ533" s="1553"/>
      <c r="CA533" s="1553"/>
      <c r="CB533" s="1553"/>
      <c r="CC533" s="1553"/>
    </row>
    <row r="534" s="309" customFormat="1" ht="36" hidden="1" customHeight="1" spans="1:81">
      <c r="A534" s="1725">
        <v>45523</v>
      </c>
      <c r="B534" s="1483" t="s">
        <v>299</v>
      </c>
      <c r="C534" s="1483" t="s">
        <v>251</v>
      </c>
      <c r="D534" s="1648">
        <v>4500142940</v>
      </c>
      <c r="E534" s="1649" t="s">
        <v>2473</v>
      </c>
      <c r="F534" s="1648" t="s">
        <v>2474</v>
      </c>
      <c r="G534" s="1487" t="s">
        <v>239</v>
      </c>
      <c r="H534" s="1488" t="s">
        <v>79</v>
      </c>
      <c r="I534" s="1506">
        <v>80000</v>
      </c>
      <c r="J534" s="1487">
        <v>0</v>
      </c>
      <c r="K534" s="1487">
        <v>25</v>
      </c>
      <c r="L534" s="1489">
        <f t="shared" si="318"/>
        <v>3200</v>
      </c>
      <c r="M534" s="1490">
        <v>45575</v>
      </c>
      <c r="N534" s="1490">
        <v>45574</v>
      </c>
      <c r="O534" s="1325"/>
      <c r="P534" s="1325" t="s">
        <v>106</v>
      </c>
      <c r="Q534" s="1325" t="s">
        <v>2475</v>
      </c>
      <c r="R534" s="1325">
        <v>45537</v>
      </c>
      <c r="S534" s="1325" t="s">
        <v>136</v>
      </c>
      <c r="T534" s="1492" t="s">
        <v>2476</v>
      </c>
      <c r="U534" s="1493" t="s">
        <v>1339</v>
      </c>
      <c r="V534" s="1605" t="s">
        <v>305</v>
      </c>
      <c r="W534" s="1495">
        <v>0.8932</v>
      </c>
      <c r="X534" s="1496">
        <f t="shared" si="311"/>
        <v>71456</v>
      </c>
      <c r="Y534" s="1489" t="s">
        <v>2477</v>
      </c>
      <c r="Z534" s="1532" t="s">
        <v>239</v>
      </c>
      <c r="AA534" s="1487" t="s">
        <v>108</v>
      </c>
      <c r="AB534" s="1497" t="s">
        <v>44</v>
      </c>
      <c r="AC534" s="1493">
        <f>44250+35750</f>
        <v>80000</v>
      </c>
      <c r="AD534" s="1498">
        <f t="shared" si="312"/>
        <v>0</v>
      </c>
      <c r="AE534" s="1498" t="s">
        <v>141</v>
      </c>
      <c r="AF534" s="1498"/>
      <c r="AG534" s="1498"/>
      <c r="AH534" s="1498">
        <f t="shared" ref="AH534:AH551" si="332">I534</f>
        <v>80000</v>
      </c>
      <c r="AI534" s="1498"/>
      <c r="AJ534" s="1499">
        <f t="shared" ref="AJ534:AJ538" si="333">I534</f>
        <v>80000</v>
      </c>
      <c r="AK534" s="1489"/>
      <c r="AL534" s="1489"/>
      <c r="AM534" s="1489"/>
      <c r="AN534" s="1489"/>
      <c r="AO534" s="1489"/>
      <c r="AP534" s="1489"/>
      <c r="AQ534" s="1489"/>
      <c r="AR534" s="1489"/>
      <c r="AS534" s="1502">
        <f t="shared" ref="AS534:AS548" si="334">I534</f>
        <v>80000</v>
      </c>
      <c r="AT534" s="1502"/>
      <c r="AU534" s="1502"/>
      <c r="AV534" s="1502"/>
      <c r="AW534" s="1502"/>
      <c r="AX534" s="1502"/>
      <c r="AY534" s="1502"/>
      <c r="AZ534" s="1502"/>
      <c r="BA534" s="1503"/>
      <c r="BB534" s="1503"/>
      <c r="BC534" s="1503"/>
      <c r="BD534" s="1503"/>
      <c r="BE534" s="1503"/>
      <c r="BF534" s="1503">
        <f>I534/25</f>
        <v>3200</v>
      </c>
      <c r="BG534" s="1503"/>
      <c r="BH534" s="1503"/>
      <c r="BI534" s="1503"/>
      <c r="BJ534" s="1503"/>
      <c r="BK534" s="1503"/>
      <c r="BL534" s="1503"/>
      <c r="BM534" s="1503"/>
      <c r="BN534" s="1503"/>
      <c r="BO534" s="1503"/>
      <c r="BP534" s="1503"/>
      <c r="BQ534" s="1503"/>
      <c r="BR534" s="1503"/>
      <c r="BS534" s="1503"/>
      <c r="BT534" s="1503"/>
      <c r="BU534" s="1553"/>
      <c r="BV534" s="1553"/>
      <c r="BW534" s="1553"/>
      <c r="BX534" s="1553"/>
      <c r="BY534" s="1553"/>
      <c r="BZ534" s="1553"/>
      <c r="CA534" s="1553"/>
      <c r="CB534" s="1553"/>
      <c r="CC534" s="1553"/>
    </row>
    <row r="535" s="309" customFormat="1" ht="36" hidden="1" customHeight="1" spans="1:81">
      <c r="A535" s="1647">
        <v>45517</v>
      </c>
      <c r="B535" s="1546" t="s">
        <v>2478</v>
      </c>
      <c r="C535" s="1546" t="s">
        <v>149</v>
      </c>
      <c r="D535" s="1648">
        <v>4500142847</v>
      </c>
      <c r="E535" s="1649"/>
      <c r="F535" s="1648" t="s">
        <v>2479</v>
      </c>
      <c r="G535" s="1487" t="s">
        <v>2480</v>
      </c>
      <c r="H535" s="1488" t="s">
        <v>2481</v>
      </c>
      <c r="I535" s="1506">
        <v>5616</v>
      </c>
      <c r="J535" s="1487">
        <v>13</v>
      </c>
      <c r="K535" s="1487">
        <v>78</v>
      </c>
      <c r="L535" s="1489">
        <f t="shared" si="318"/>
        <v>72</v>
      </c>
      <c r="M535" s="1490">
        <v>45576</v>
      </c>
      <c r="N535" s="1490">
        <v>45572</v>
      </c>
      <c r="O535" s="1325"/>
      <c r="P535" s="1325" t="s">
        <v>106</v>
      </c>
      <c r="Q535" s="1325" t="s">
        <v>2482</v>
      </c>
      <c r="R535" s="1325">
        <v>45533</v>
      </c>
      <c r="S535" s="1325" t="s">
        <v>82</v>
      </c>
      <c r="T535" s="1492" t="s">
        <v>82</v>
      </c>
      <c r="U535" s="1493" t="s">
        <v>2483</v>
      </c>
      <c r="V535" s="1494" t="s">
        <v>164</v>
      </c>
      <c r="W535" s="1495">
        <v>0.8828</v>
      </c>
      <c r="X535" s="1496">
        <f t="shared" si="311"/>
        <v>4957.8048</v>
      </c>
      <c r="Y535" s="1489" t="s">
        <v>2484</v>
      </c>
      <c r="Z535" s="1487" t="s">
        <v>2480</v>
      </c>
      <c r="AA535" s="1487" t="s">
        <v>108</v>
      </c>
      <c r="AB535" s="1497" t="s">
        <v>44</v>
      </c>
      <c r="AC535" s="1552">
        <v>5616</v>
      </c>
      <c r="AD535" s="1498">
        <f t="shared" si="312"/>
        <v>0</v>
      </c>
      <c r="AE535" s="1498" t="s">
        <v>82</v>
      </c>
      <c r="AF535" s="1579"/>
      <c r="AG535" s="1579"/>
      <c r="AH535" s="1498">
        <f t="shared" si="332"/>
        <v>5616</v>
      </c>
      <c r="AI535" s="1498"/>
      <c r="AJ535" s="1502">
        <f t="shared" si="333"/>
        <v>5616</v>
      </c>
      <c r="AK535" s="1489"/>
      <c r="AL535" s="1489"/>
      <c r="AM535" s="1489"/>
      <c r="AN535" s="1489"/>
      <c r="AO535" s="1489"/>
      <c r="AP535" s="1489"/>
      <c r="AQ535" s="1489"/>
      <c r="AR535" s="1489"/>
      <c r="AS535" s="1502">
        <f t="shared" si="334"/>
        <v>5616</v>
      </c>
      <c r="AT535" s="1502"/>
      <c r="AU535" s="1502"/>
      <c r="AV535" s="1502"/>
      <c r="AW535" s="1502"/>
      <c r="AX535" s="1502"/>
      <c r="AY535" s="1502"/>
      <c r="AZ535" s="1502"/>
      <c r="BA535" s="1503"/>
      <c r="BB535" s="1503"/>
      <c r="BC535" s="1503">
        <f t="shared" ref="BC535:BC540" si="335">I535/13</f>
        <v>432</v>
      </c>
      <c r="BD535" s="1503"/>
      <c r="BE535" s="1503"/>
      <c r="BF535" s="1503"/>
      <c r="BG535" s="1503"/>
      <c r="BH535" s="1503"/>
      <c r="BI535" s="1503"/>
      <c r="BJ535" s="1503"/>
      <c r="BK535" s="1503"/>
      <c r="BL535" s="1503"/>
      <c r="BM535" s="1503"/>
      <c r="BN535" s="1503"/>
      <c r="BO535" s="1503"/>
      <c r="BP535" s="1503"/>
      <c r="BQ535" s="1503"/>
      <c r="BR535" s="1503"/>
      <c r="BS535" s="1503"/>
      <c r="BT535" s="1503"/>
      <c r="BU535" s="1553"/>
      <c r="BV535" s="1553"/>
      <c r="BW535" s="1553"/>
      <c r="BX535" s="1553"/>
      <c r="BY535" s="1553"/>
      <c r="BZ535" s="1553"/>
      <c r="CA535" s="1553"/>
      <c r="CB535" s="1553"/>
      <c r="CC535" s="1553"/>
    </row>
    <row r="536" s="309" customFormat="1" ht="36" hidden="1" customHeight="1" spans="1:81">
      <c r="A536" s="1725">
        <v>45516</v>
      </c>
      <c r="B536" s="1483" t="s">
        <v>343</v>
      </c>
      <c r="C536" s="1483" t="s">
        <v>251</v>
      </c>
      <c r="D536" s="1648">
        <v>4500142776</v>
      </c>
      <c r="E536" s="1842" t="s">
        <v>2485</v>
      </c>
      <c r="F536" s="1648" t="s">
        <v>2486</v>
      </c>
      <c r="G536" s="1487" t="s">
        <v>499</v>
      </c>
      <c r="H536" s="1488" t="s">
        <v>79</v>
      </c>
      <c r="I536" s="1506">
        <v>672</v>
      </c>
      <c r="J536" s="1487">
        <v>0</v>
      </c>
      <c r="K536" s="1547">
        <v>12</v>
      </c>
      <c r="L536" s="1489">
        <f t="shared" si="318"/>
        <v>56</v>
      </c>
      <c r="M536" s="1490">
        <v>45579</v>
      </c>
      <c r="N536" s="1490">
        <v>45575</v>
      </c>
      <c r="O536" s="1536" t="s">
        <v>2487</v>
      </c>
      <c r="P536" s="1325" t="s">
        <v>803</v>
      </c>
      <c r="Q536" s="1325" t="s">
        <v>2488</v>
      </c>
      <c r="R536" s="1325" t="s">
        <v>651</v>
      </c>
      <c r="S536" s="1325" t="s">
        <v>136</v>
      </c>
      <c r="T536" s="1492" t="s">
        <v>2291</v>
      </c>
      <c r="U536" s="1493" t="s">
        <v>2292</v>
      </c>
      <c r="V536" s="1605" t="s">
        <v>1131</v>
      </c>
      <c r="W536" s="1495">
        <v>0.8851</v>
      </c>
      <c r="X536" s="1496">
        <f t="shared" si="311"/>
        <v>594.7872</v>
      </c>
      <c r="Y536" s="1489" t="s">
        <v>2489</v>
      </c>
      <c r="Z536" s="1532" t="s">
        <v>499</v>
      </c>
      <c r="AA536" s="1487" t="s">
        <v>108</v>
      </c>
      <c r="AB536" s="1497" t="s">
        <v>44</v>
      </c>
      <c r="AC536" s="1552">
        <v>672</v>
      </c>
      <c r="AD536" s="1498">
        <f t="shared" si="312"/>
        <v>0</v>
      </c>
      <c r="AE536" s="1498" t="s">
        <v>157</v>
      </c>
      <c r="AF536" s="1579"/>
      <c r="AG536" s="1579"/>
      <c r="AH536" s="1498">
        <f t="shared" si="332"/>
        <v>672</v>
      </c>
      <c r="AI536" s="1498"/>
      <c r="AJ536" s="1499">
        <f t="shared" si="333"/>
        <v>672</v>
      </c>
      <c r="AK536" s="1489"/>
      <c r="AL536" s="1489"/>
      <c r="AM536" s="1489"/>
      <c r="AN536" s="1489"/>
      <c r="AO536" s="1489"/>
      <c r="AP536" s="1489"/>
      <c r="AQ536" s="1489"/>
      <c r="AR536" s="1489"/>
      <c r="AS536" s="1502"/>
      <c r="AT536" s="1502"/>
      <c r="AU536" s="1502"/>
      <c r="AV536" s="1502">
        <f>I536</f>
        <v>672</v>
      </c>
      <c r="AW536" s="1502"/>
      <c r="AX536" s="1502"/>
      <c r="AY536" s="1502">
        <f>I536/12</f>
        <v>56</v>
      </c>
      <c r="AZ536" s="1502"/>
      <c r="BA536" s="1503"/>
      <c r="BB536" s="1503"/>
      <c r="BC536" s="1503"/>
      <c r="BD536" s="1503"/>
      <c r="BE536" s="1503"/>
      <c r="BF536" s="1503"/>
      <c r="BG536" s="1503"/>
      <c r="BH536" s="1503"/>
      <c r="BI536" s="1503"/>
      <c r="BJ536" s="1503"/>
      <c r="BK536" s="1503"/>
      <c r="BL536" s="1503"/>
      <c r="BM536" s="1503"/>
      <c r="BN536" s="1503"/>
      <c r="BO536" s="1503"/>
      <c r="BP536" s="1503"/>
      <c r="BQ536" s="1503"/>
      <c r="BR536" s="1503"/>
      <c r="BS536" s="1503"/>
      <c r="BT536" s="1503"/>
      <c r="BU536" s="1596" t="s">
        <v>2294</v>
      </c>
      <c r="BV536" s="1553"/>
      <c r="BW536" s="309">
        <v>0</v>
      </c>
      <c r="BX536" s="1553"/>
      <c r="BY536" s="1553"/>
      <c r="BZ536" s="1553"/>
      <c r="CA536" s="1553"/>
      <c r="CB536" s="1553"/>
      <c r="CC536" s="1553"/>
    </row>
    <row r="537" s="309" customFormat="1" ht="36" hidden="1" customHeight="1" spans="1:81">
      <c r="A537" s="1725">
        <v>45533</v>
      </c>
      <c r="B537" s="1483" t="s">
        <v>199</v>
      </c>
      <c r="C537" s="1483" t="s">
        <v>118</v>
      </c>
      <c r="D537" s="1648">
        <v>4500143910</v>
      </c>
      <c r="E537" s="1649">
        <v>2343362</v>
      </c>
      <c r="F537" s="1648" t="s">
        <v>2490</v>
      </c>
      <c r="G537" s="1487" t="s">
        <v>134</v>
      </c>
      <c r="H537" s="1488" t="s">
        <v>135</v>
      </c>
      <c r="I537" s="1506">
        <v>2301</v>
      </c>
      <c r="J537" s="1487">
        <v>0</v>
      </c>
      <c r="K537" s="1487">
        <v>13</v>
      </c>
      <c r="L537" s="1489">
        <f t="shared" si="318"/>
        <v>177</v>
      </c>
      <c r="M537" s="1490">
        <v>45579</v>
      </c>
      <c r="N537" s="1490">
        <v>45575</v>
      </c>
      <c r="O537" s="1325"/>
      <c r="P537" s="1325" t="s">
        <v>106</v>
      </c>
      <c r="Q537" s="1325"/>
      <c r="R537" s="1325">
        <v>45533</v>
      </c>
      <c r="S537" s="1325" t="s">
        <v>136</v>
      </c>
      <c r="T537" s="1705" t="s">
        <v>2491</v>
      </c>
      <c r="U537" s="1493" t="s">
        <v>2492</v>
      </c>
      <c r="V537" s="1605" t="s">
        <v>139</v>
      </c>
      <c r="W537" s="1495">
        <v>0.9343</v>
      </c>
      <c r="X537" s="1496">
        <f t="shared" si="311"/>
        <v>2149.8243</v>
      </c>
      <c r="Y537" s="1489" t="s">
        <v>2493</v>
      </c>
      <c r="Z537" s="1532" t="s">
        <v>134</v>
      </c>
      <c r="AA537" s="1487" t="s">
        <v>108</v>
      </c>
      <c r="AB537" s="1497" t="s">
        <v>44</v>
      </c>
      <c r="AC537" s="1493">
        <v>2301</v>
      </c>
      <c r="AD537" s="1498">
        <f t="shared" si="312"/>
        <v>0</v>
      </c>
      <c r="AE537" s="1606" t="s">
        <v>141</v>
      </c>
      <c r="AF537" s="1498"/>
      <c r="AG537" s="1498"/>
      <c r="AH537" s="1498">
        <f t="shared" si="332"/>
        <v>2301</v>
      </c>
      <c r="AI537" s="1498"/>
      <c r="AJ537" s="1499">
        <f t="shared" si="333"/>
        <v>2301</v>
      </c>
      <c r="AK537" s="1489"/>
      <c r="AL537" s="1489"/>
      <c r="AM537" s="1489"/>
      <c r="AN537" s="1489"/>
      <c r="AO537" s="1489"/>
      <c r="AP537" s="1489"/>
      <c r="AQ537" s="1489"/>
      <c r="AR537" s="1489"/>
      <c r="AS537" s="1502">
        <f t="shared" si="334"/>
        <v>2301</v>
      </c>
      <c r="AT537" s="1502"/>
      <c r="AU537" s="1502"/>
      <c r="AV537" s="1502"/>
      <c r="AW537" s="1502"/>
      <c r="AX537" s="1502"/>
      <c r="AY537" s="1502"/>
      <c r="AZ537" s="1502"/>
      <c r="BA537" s="1503"/>
      <c r="BB537" s="1503"/>
      <c r="BC537" s="1503">
        <f t="shared" si="335"/>
        <v>177</v>
      </c>
      <c r="BD537" s="1503"/>
      <c r="BE537" s="1503"/>
      <c r="BF537" s="1503"/>
      <c r="BG537" s="1503"/>
      <c r="BH537" s="1503"/>
      <c r="BI537" s="1503"/>
      <c r="BJ537" s="1503"/>
      <c r="BK537" s="1503"/>
      <c r="BL537" s="1503"/>
      <c r="BM537" s="1503"/>
      <c r="BN537" s="1503"/>
      <c r="BO537" s="1503"/>
      <c r="BP537" s="1503"/>
      <c r="BQ537" s="1503"/>
      <c r="BR537" s="1503"/>
      <c r="BS537" s="1503"/>
      <c r="BT537" s="1503"/>
      <c r="BU537" s="1553"/>
      <c r="BV537" s="1553"/>
      <c r="BW537" s="1553"/>
      <c r="BX537" s="1553"/>
      <c r="BY537" s="1553"/>
      <c r="BZ537" s="1553"/>
      <c r="CA537" s="1553"/>
      <c r="CB537" s="1553"/>
      <c r="CC537" s="1553"/>
    </row>
    <row r="538" s="309" customFormat="1" ht="36" hidden="1" customHeight="1" spans="1:81">
      <c r="A538" s="1647">
        <v>45517</v>
      </c>
      <c r="B538" s="1546" t="s">
        <v>1684</v>
      </c>
      <c r="C538" s="1546" t="s">
        <v>251</v>
      </c>
      <c r="D538" s="1648">
        <v>4500142882</v>
      </c>
      <c r="E538" s="1649">
        <v>15243429</v>
      </c>
      <c r="F538" s="1648" t="s">
        <v>2494</v>
      </c>
      <c r="G538" s="1487" t="s">
        <v>89</v>
      </c>
      <c r="H538" s="1488" t="s">
        <v>79</v>
      </c>
      <c r="I538" s="1506">
        <v>1512</v>
      </c>
      <c r="J538" s="1487">
        <v>0</v>
      </c>
      <c r="K538" s="1487">
        <v>24</v>
      </c>
      <c r="L538" s="1489">
        <f t="shared" si="318"/>
        <v>63</v>
      </c>
      <c r="M538" s="1490">
        <v>45581</v>
      </c>
      <c r="N538" s="1490">
        <v>45577</v>
      </c>
      <c r="O538" s="1325"/>
      <c r="P538" s="1325" t="s">
        <v>106</v>
      </c>
      <c r="Q538" s="1325" t="s">
        <v>2495</v>
      </c>
      <c r="R538" s="1325" t="s">
        <v>2149</v>
      </c>
      <c r="S538" s="1325" t="s">
        <v>136</v>
      </c>
      <c r="T538" s="1492" t="s">
        <v>2381</v>
      </c>
      <c r="U538" s="1493" t="s">
        <v>2496</v>
      </c>
      <c r="V538" s="1494" t="s">
        <v>330</v>
      </c>
      <c r="W538" s="1495">
        <v>0.8778</v>
      </c>
      <c r="X538" s="1496">
        <f t="shared" si="311"/>
        <v>1327.2336</v>
      </c>
      <c r="Y538" s="1489" t="s">
        <v>2497</v>
      </c>
      <c r="Z538" s="1532" t="s">
        <v>89</v>
      </c>
      <c r="AA538" s="1487" t="s">
        <v>108</v>
      </c>
      <c r="AB538" s="1497" t="s">
        <v>44</v>
      </c>
      <c r="AC538" s="1540">
        <v>1512</v>
      </c>
      <c r="AD538" s="1498">
        <f t="shared" si="312"/>
        <v>0</v>
      </c>
      <c r="AE538" s="1498" t="s">
        <v>157</v>
      </c>
      <c r="AF538" s="1579"/>
      <c r="AG538" s="1579"/>
      <c r="AH538" s="1498">
        <f t="shared" si="332"/>
        <v>1512</v>
      </c>
      <c r="AI538" s="1498"/>
      <c r="AJ538" s="1502">
        <f t="shared" si="333"/>
        <v>1512</v>
      </c>
      <c r="AK538" s="1489"/>
      <c r="AL538" s="1489"/>
      <c r="AM538" s="1489"/>
      <c r="AN538" s="1489"/>
      <c r="AO538" s="1489"/>
      <c r="AP538" s="1489"/>
      <c r="AQ538" s="1489"/>
      <c r="AR538" s="1489"/>
      <c r="AS538" s="1502">
        <f t="shared" si="334"/>
        <v>1512</v>
      </c>
      <c r="AT538" s="1502"/>
      <c r="AU538" s="1502"/>
      <c r="AV538" s="1502"/>
      <c r="AW538" s="1502"/>
      <c r="AX538" s="1502"/>
      <c r="AY538" s="1502"/>
      <c r="AZ538" s="1502"/>
      <c r="BA538" s="1503"/>
      <c r="BB538" s="1503"/>
      <c r="BC538" s="1503"/>
      <c r="BD538" s="1503"/>
      <c r="BE538" s="1503"/>
      <c r="BF538" s="1503"/>
      <c r="BG538" s="1503"/>
      <c r="BH538" s="1503"/>
      <c r="BI538" s="1503"/>
      <c r="BJ538" s="1503"/>
      <c r="BK538" s="1503"/>
      <c r="BL538" s="1503"/>
      <c r="BM538" s="1503"/>
      <c r="BN538" s="1503"/>
      <c r="BO538" s="1503"/>
      <c r="BP538" s="1503"/>
      <c r="BQ538" s="1503"/>
      <c r="BR538" s="1503"/>
      <c r="BS538" s="1503"/>
      <c r="BT538" s="1503"/>
      <c r="BU538" s="1553"/>
      <c r="BV538" s="1553"/>
      <c r="BW538" s="1553"/>
      <c r="BX538" s="1553"/>
      <c r="BY538" s="1553"/>
      <c r="BZ538" s="1553"/>
      <c r="CA538" s="1553"/>
      <c r="CB538" s="1553"/>
      <c r="CC538" s="1553"/>
    </row>
    <row r="539" s="309" customFormat="1" ht="36" hidden="1" customHeight="1" spans="1:81">
      <c r="A539" s="1647">
        <v>45539</v>
      </c>
      <c r="B539" s="1546" t="s">
        <v>236</v>
      </c>
      <c r="C539" s="1546" t="s">
        <v>237</v>
      </c>
      <c r="D539" s="1648">
        <v>4500144521</v>
      </c>
      <c r="E539" s="1649"/>
      <c r="F539" s="1648" t="s">
        <v>2498</v>
      </c>
      <c r="G539" s="1487" t="s">
        <v>239</v>
      </c>
      <c r="H539" s="1488" t="s">
        <v>79</v>
      </c>
      <c r="I539" s="1506">
        <v>6000</v>
      </c>
      <c r="J539" s="1487">
        <v>0</v>
      </c>
      <c r="K539" s="1487">
        <v>25</v>
      </c>
      <c r="L539" s="1489">
        <f t="shared" si="318"/>
        <v>240</v>
      </c>
      <c r="M539" s="1490">
        <v>45582</v>
      </c>
      <c r="N539" s="1490">
        <v>45579</v>
      </c>
      <c r="O539" s="1536" t="s">
        <v>2499</v>
      </c>
      <c r="P539" s="1325" t="s">
        <v>106</v>
      </c>
      <c r="Q539" s="1325" t="s">
        <v>2500</v>
      </c>
      <c r="R539" s="1325">
        <v>45541</v>
      </c>
      <c r="S539" s="1325" t="s">
        <v>82</v>
      </c>
      <c r="T539" s="1492" t="s">
        <v>82</v>
      </c>
      <c r="U539" s="1493" t="s">
        <v>2501</v>
      </c>
      <c r="V539" s="1494" t="s">
        <v>243</v>
      </c>
      <c r="W539" s="1495">
        <v>0.9265</v>
      </c>
      <c r="X539" s="1496">
        <f t="shared" si="311"/>
        <v>5559</v>
      </c>
      <c r="Y539" s="1489" t="s">
        <v>2502</v>
      </c>
      <c r="Z539" s="1532" t="s">
        <v>245</v>
      </c>
      <c r="AA539" s="1487" t="s">
        <v>108</v>
      </c>
      <c r="AB539" s="1497" t="s">
        <v>44</v>
      </c>
      <c r="AC539" s="1540">
        <v>6000</v>
      </c>
      <c r="AD539" s="1498">
        <f t="shared" si="312"/>
        <v>0</v>
      </c>
      <c r="AE539" s="1498"/>
      <c r="AF539" s="1498"/>
      <c r="AG539" s="1498"/>
      <c r="AH539" s="1498">
        <f t="shared" si="332"/>
        <v>6000</v>
      </c>
      <c r="AI539" s="1498"/>
      <c r="AJ539" s="1499"/>
      <c r="AK539" s="1489"/>
      <c r="AL539" s="1489"/>
      <c r="AM539" s="1489"/>
      <c r="AN539" s="1489"/>
      <c r="AO539" s="1489"/>
      <c r="AP539" s="1489">
        <f>I539</f>
        <v>6000</v>
      </c>
      <c r="AQ539" s="1489"/>
      <c r="AR539" s="1489"/>
      <c r="AS539" s="1502">
        <f t="shared" si="334"/>
        <v>6000</v>
      </c>
      <c r="AT539" s="1502"/>
      <c r="AU539" s="1502"/>
      <c r="AV539" s="1502"/>
      <c r="AW539" s="1502"/>
      <c r="AX539" s="1502"/>
      <c r="AY539" s="1502"/>
      <c r="AZ539" s="1502"/>
      <c r="BA539" s="1503"/>
      <c r="BB539" s="1503"/>
      <c r="BC539" s="1503"/>
      <c r="BD539" s="1503"/>
      <c r="BE539" s="1503"/>
      <c r="BF539" s="1503"/>
      <c r="BG539" s="1503"/>
      <c r="BH539" s="1503">
        <f>I539/25</f>
        <v>240</v>
      </c>
      <c r="BI539" s="1503"/>
      <c r="BJ539" s="1503"/>
      <c r="BK539" s="1503"/>
      <c r="BL539" s="1503"/>
      <c r="BM539" s="1503"/>
      <c r="BN539" s="1503"/>
      <c r="BO539" s="1503"/>
      <c r="BP539" s="1503"/>
      <c r="BQ539" s="1503"/>
      <c r="BR539" s="1503"/>
      <c r="BS539" s="1503"/>
      <c r="BT539" s="1503"/>
      <c r="BU539" s="1553"/>
      <c r="BV539" s="1553"/>
      <c r="BW539" s="1553"/>
      <c r="BX539" s="1553"/>
      <c r="BY539" s="1553"/>
      <c r="BZ539" s="1553"/>
      <c r="CA539" s="1553"/>
      <c r="CB539" s="1553"/>
      <c r="CC539" s="1553"/>
    </row>
    <row r="540" s="309" customFormat="1" ht="36" hidden="1" customHeight="1" spans="1:81">
      <c r="A540" s="1647">
        <v>45540</v>
      </c>
      <c r="B540" s="1546" t="s">
        <v>2503</v>
      </c>
      <c r="C540" s="1483" t="s">
        <v>2504</v>
      </c>
      <c r="D540" s="1648">
        <v>4500144585</v>
      </c>
      <c r="E540" s="1649" t="s">
        <v>2505</v>
      </c>
      <c r="F540" s="1648" t="s">
        <v>2506</v>
      </c>
      <c r="G540" s="1487" t="s">
        <v>109</v>
      </c>
      <c r="H540" s="1488" t="s">
        <v>79</v>
      </c>
      <c r="I540" s="1506">
        <v>520</v>
      </c>
      <c r="J540" s="1487">
        <v>0</v>
      </c>
      <c r="K540" s="1487">
        <v>52</v>
      </c>
      <c r="L540" s="1489">
        <f t="shared" si="318"/>
        <v>10</v>
      </c>
      <c r="M540" s="1490">
        <v>45582</v>
      </c>
      <c r="N540" s="1490">
        <v>45579</v>
      </c>
      <c r="O540" s="1325"/>
      <c r="P540" s="1325" t="s">
        <v>803</v>
      </c>
      <c r="Q540" s="1325" t="s">
        <v>2507</v>
      </c>
      <c r="R540" s="1325">
        <v>45542</v>
      </c>
      <c r="S540" s="1325" t="s">
        <v>82</v>
      </c>
      <c r="T540" s="1492" t="s">
        <v>2508</v>
      </c>
      <c r="U540" s="1493" t="s">
        <v>2509</v>
      </c>
      <c r="V540" s="1605" t="s">
        <v>197</v>
      </c>
      <c r="W540" s="1495">
        <v>0.8752</v>
      </c>
      <c r="X540" s="1496">
        <f t="shared" si="311"/>
        <v>455.104</v>
      </c>
      <c r="Y540" s="1489" t="s">
        <v>2510</v>
      </c>
      <c r="Z540" s="1532" t="s">
        <v>109</v>
      </c>
      <c r="AA540" s="1487" t="s">
        <v>108</v>
      </c>
      <c r="AB540" s="1497" t="s">
        <v>44</v>
      </c>
      <c r="AC540" s="1493">
        <v>520</v>
      </c>
      <c r="AD540" s="1498">
        <f t="shared" si="312"/>
        <v>0</v>
      </c>
      <c r="AE540" s="1498" t="s">
        <v>157</v>
      </c>
      <c r="AF540" s="1498"/>
      <c r="AG540" s="1498"/>
      <c r="AH540" s="1498">
        <f t="shared" si="332"/>
        <v>520</v>
      </c>
      <c r="AI540" s="1498"/>
      <c r="AJ540" s="1502">
        <f>I540</f>
        <v>520</v>
      </c>
      <c r="AK540" s="1489"/>
      <c r="AL540" s="1489"/>
      <c r="AM540" s="1489"/>
      <c r="AN540" s="1489"/>
      <c r="AO540" s="1489"/>
      <c r="AP540" s="1489"/>
      <c r="AQ540" s="1489"/>
      <c r="AR540" s="1489"/>
      <c r="AS540" s="1502">
        <f t="shared" si="334"/>
        <v>520</v>
      </c>
      <c r="AT540" s="1502"/>
      <c r="AU540" s="1502"/>
      <c r="AV540" s="1502"/>
      <c r="AW540" s="1502"/>
      <c r="AX540" s="1502"/>
      <c r="AY540" s="1502"/>
      <c r="AZ540" s="1502"/>
      <c r="BA540" s="1503"/>
      <c r="BB540" s="1503"/>
      <c r="BC540" s="1503">
        <f t="shared" si="335"/>
        <v>40</v>
      </c>
      <c r="BD540" s="1503"/>
      <c r="BE540" s="1503"/>
      <c r="BF540" s="1503"/>
      <c r="BG540" s="1503"/>
      <c r="BH540" s="1503"/>
      <c r="BI540" s="1503"/>
      <c r="BJ540" s="1503"/>
      <c r="BK540" s="1503"/>
      <c r="BL540" s="1503"/>
      <c r="BM540" s="1503"/>
      <c r="BN540" s="1503"/>
      <c r="BO540" s="1503"/>
      <c r="BP540" s="1503"/>
      <c r="BQ540" s="1503"/>
      <c r="BR540" s="1503"/>
      <c r="BS540" s="1503"/>
      <c r="BT540" s="1503"/>
      <c r="BU540" s="1553"/>
      <c r="BV540" s="1553"/>
      <c r="BW540" s="1553"/>
      <c r="BX540" s="1553"/>
      <c r="BY540" s="1553"/>
      <c r="BZ540" s="1553"/>
      <c r="CA540" s="1553"/>
      <c r="CB540" s="1553"/>
      <c r="CC540" s="1553"/>
    </row>
    <row r="541" s="309" customFormat="1" ht="36" hidden="1" customHeight="1" spans="1:81">
      <c r="A541" s="1647">
        <v>45538</v>
      </c>
      <c r="B541" s="1546" t="s">
        <v>223</v>
      </c>
      <c r="C541" s="1546" t="s">
        <v>224</v>
      </c>
      <c r="D541" s="1648">
        <v>4500144474</v>
      </c>
      <c r="E541" s="1649">
        <v>4400431465</v>
      </c>
      <c r="F541" s="1648" t="s">
        <v>2511</v>
      </c>
      <c r="G541" s="1487" t="s">
        <v>78</v>
      </c>
      <c r="H541" s="1488" t="s">
        <v>111</v>
      </c>
      <c r="I541" s="1506">
        <v>2000</v>
      </c>
      <c r="J541" s="1487">
        <v>0</v>
      </c>
      <c r="K541" s="1487">
        <v>50</v>
      </c>
      <c r="L541" s="1489">
        <f t="shared" si="318"/>
        <v>40</v>
      </c>
      <c r="M541" s="1490">
        <v>45583</v>
      </c>
      <c r="N541" s="1490">
        <v>45579</v>
      </c>
      <c r="O541" s="1325"/>
      <c r="P541" s="1325" t="s">
        <v>106</v>
      </c>
      <c r="Q541" s="1325" t="s">
        <v>2512</v>
      </c>
      <c r="R541" s="1325">
        <v>45539</v>
      </c>
      <c r="S541" s="1325" t="s">
        <v>82</v>
      </c>
      <c r="T541" s="1492" t="s">
        <v>2513</v>
      </c>
      <c r="U541" s="1493" t="s">
        <v>2514</v>
      </c>
      <c r="V541" s="1494" t="s">
        <v>2515</v>
      </c>
      <c r="W541" s="1495">
        <v>0.9193</v>
      </c>
      <c r="X541" s="1496">
        <f t="shared" si="311"/>
        <v>1838.6</v>
      </c>
      <c r="Y541" s="1489" t="s">
        <v>2516</v>
      </c>
      <c r="Z541" s="1532" t="s">
        <v>156</v>
      </c>
      <c r="AA541" s="1487" t="s">
        <v>108</v>
      </c>
      <c r="AB541" s="1497" t="s">
        <v>44</v>
      </c>
      <c r="AC541" s="1493">
        <v>2000</v>
      </c>
      <c r="AD541" s="1498">
        <f t="shared" si="312"/>
        <v>0</v>
      </c>
      <c r="AE541" s="1498" t="s">
        <v>141</v>
      </c>
      <c r="AF541" s="1498"/>
      <c r="AG541" s="1498"/>
      <c r="AH541" s="1498">
        <f t="shared" si="332"/>
        <v>2000</v>
      </c>
      <c r="AI541" s="1498"/>
      <c r="AJ541" s="1499"/>
      <c r="AK541" s="1489">
        <f t="shared" ref="AK541:AK544" si="336">I541</f>
        <v>2000</v>
      </c>
      <c r="AL541" s="1489"/>
      <c r="AM541" s="1489"/>
      <c r="AN541" s="1489"/>
      <c r="AO541" s="1489"/>
      <c r="AP541" s="1489"/>
      <c r="AQ541" s="1489"/>
      <c r="AR541" s="1489"/>
      <c r="AS541" s="1502">
        <f t="shared" si="334"/>
        <v>2000</v>
      </c>
      <c r="AT541" s="1502"/>
      <c r="AU541" s="1502"/>
      <c r="AV541" s="1502"/>
      <c r="AW541" s="1502"/>
      <c r="AX541" s="1502"/>
      <c r="AY541" s="1502"/>
      <c r="AZ541" s="1502"/>
      <c r="BA541" s="1503"/>
      <c r="BB541" s="1503"/>
      <c r="BC541" s="1503"/>
      <c r="BD541" s="1503"/>
      <c r="BE541" s="1503"/>
      <c r="BF541" s="1503"/>
      <c r="BG541" s="1503"/>
      <c r="BH541" s="1503">
        <f>I541/25</f>
        <v>80</v>
      </c>
      <c r="BI541" s="1503"/>
      <c r="BJ541" s="1503"/>
      <c r="BK541" s="1503"/>
      <c r="BL541" s="1503"/>
      <c r="BM541" s="1503"/>
      <c r="BN541" s="1503"/>
      <c r="BO541" s="1503"/>
      <c r="BP541" s="1503"/>
      <c r="BQ541" s="1503"/>
      <c r="BR541" s="1503"/>
      <c r="BS541" s="1503"/>
      <c r="BT541" s="1503"/>
      <c r="BU541" s="1553"/>
      <c r="BV541" s="1553"/>
      <c r="BW541" s="1553"/>
      <c r="BX541" s="1553"/>
      <c r="BY541" s="1553"/>
      <c r="BZ541" s="1553"/>
      <c r="CA541" s="1553"/>
      <c r="CB541" s="1553"/>
      <c r="CC541" s="1553"/>
    </row>
    <row r="542" s="309" customFormat="1" ht="36" hidden="1" customHeight="1" spans="1:81">
      <c r="A542" s="1647">
        <v>45540</v>
      </c>
      <c r="B542" s="1546" t="s">
        <v>273</v>
      </c>
      <c r="C542" s="1546" t="s">
        <v>182</v>
      </c>
      <c r="D542" s="1648">
        <v>4500144611</v>
      </c>
      <c r="E542" s="1546" t="s">
        <v>2517</v>
      </c>
      <c r="F542" s="1648" t="s">
        <v>2518</v>
      </c>
      <c r="G542" s="1487" t="s">
        <v>89</v>
      </c>
      <c r="H542" s="1488" t="s">
        <v>79</v>
      </c>
      <c r="I542" s="1506">
        <v>504</v>
      </c>
      <c r="J542" s="1487">
        <v>0</v>
      </c>
      <c r="K542" s="1487">
        <v>24</v>
      </c>
      <c r="L542" s="1489">
        <f t="shared" si="318"/>
        <v>21</v>
      </c>
      <c r="M542" s="1490">
        <v>45583</v>
      </c>
      <c r="N542" s="1490">
        <v>45579</v>
      </c>
      <c r="O542" s="1325"/>
      <c r="P542" s="1325" t="s">
        <v>803</v>
      </c>
      <c r="Q542" s="1325" t="s">
        <v>2519</v>
      </c>
      <c r="R542" s="1325" t="s">
        <v>783</v>
      </c>
      <c r="S542" s="1325" t="s">
        <v>136</v>
      </c>
      <c r="T542" s="1705" t="s">
        <v>2520</v>
      </c>
      <c r="U542" s="1493" t="s">
        <v>2521</v>
      </c>
      <c r="V542" s="1494" t="s">
        <v>271</v>
      </c>
      <c r="W542" s="1495">
        <v>0.8484</v>
      </c>
      <c r="X542" s="1496">
        <f t="shared" si="311"/>
        <v>427.5936</v>
      </c>
      <c r="Y542" s="1489" t="s">
        <v>2522</v>
      </c>
      <c r="Z542" s="1532" t="s">
        <v>786</v>
      </c>
      <c r="AA542" s="1487" t="s">
        <v>108</v>
      </c>
      <c r="AB542" s="1497" t="s">
        <v>44</v>
      </c>
      <c r="AC542" s="1493">
        <v>504</v>
      </c>
      <c r="AD542" s="1498">
        <f t="shared" si="312"/>
        <v>0</v>
      </c>
      <c r="AE542" s="1498" t="s">
        <v>157</v>
      </c>
      <c r="AF542" s="1498"/>
      <c r="AG542" s="1498"/>
      <c r="AH542" s="1498">
        <f t="shared" si="332"/>
        <v>504</v>
      </c>
      <c r="AI542" s="1498"/>
      <c r="AJ542" s="1499"/>
      <c r="AK542" s="1502">
        <f t="shared" si="336"/>
        <v>504</v>
      </c>
      <c r="AL542" s="1502"/>
      <c r="AM542" s="1489"/>
      <c r="AN542" s="1489"/>
      <c r="AO542" s="1489"/>
      <c r="AP542" s="1489"/>
      <c r="AQ542" s="1489"/>
      <c r="AR542" s="1489"/>
      <c r="AS542" s="1502">
        <f t="shared" si="334"/>
        <v>504</v>
      </c>
      <c r="AT542" s="1502"/>
      <c r="AU542" s="1502"/>
      <c r="AV542" s="1502"/>
      <c r="AW542" s="1502"/>
      <c r="AX542" s="1502"/>
      <c r="AY542" s="1502"/>
      <c r="AZ542" s="1502"/>
      <c r="BA542" s="1503"/>
      <c r="BB542" s="1503"/>
      <c r="BC542" s="1503"/>
      <c r="BD542" s="1503"/>
      <c r="BE542" s="1503"/>
      <c r="BF542" s="1503"/>
      <c r="BG542" s="1503"/>
      <c r="BH542" s="1503"/>
      <c r="BI542" s="1503"/>
      <c r="BJ542" s="1503"/>
      <c r="BK542" s="1503"/>
      <c r="BL542" s="1503"/>
      <c r="BM542" s="1503"/>
      <c r="BN542" s="1503"/>
      <c r="BO542" s="1503"/>
      <c r="BP542" s="1503"/>
      <c r="BQ542" s="1503"/>
      <c r="BR542" s="1503"/>
      <c r="BS542" s="1503"/>
      <c r="BT542" s="1503"/>
      <c r="BU542" s="1553"/>
      <c r="BV542" s="1553"/>
      <c r="BW542" s="1553"/>
      <c r="BX542" s="1553"/>
      <c r="BY542" s="1553"/>
      <c r="BZ542" s="1553"/>
      <c r="CA542" s="1553"/>
      <c r="CB542" s="1553"/>
      <c r="CC542" s="1553"/>
    </row>
    <row r="543" s="309" customFormat="1" ht="36" hidden="1" customHeight="1" spans="1:81">
      <c r="A543" s="1647">
        <v>45541</v>
      </c>
      <c r="B543" s="1546" t="s">
        <v>264</v>
      </c>
      <c r="C543" s="1546" t="s">
        <v>149</v>
      </c>
      <c r="D543" s="1648">
        <v>4500144663</v>
      </c>
      <c r="E543" s="1546" t="s">
        <v>2523</v>
      </c>
      <c r="F543" s="1648" t="s">
        <v>2524</v>
      </c>
      <c r="G543" s="1487" t="s">
        <v>89</v>
      </c>
      <c r="H543" s="1488" t="s">
        <v>79</v>
      </c>
      <c r="I543" s="1506">
        <v>504</v>
      </c>
      <c r="J543" s="1487">
        <v>0</v>
      </c>
      <c r="K543" s="1487">
        <v>24</v>
      </c>
      <c r="L543" s="1489">
        <f t="shared" si="318"/>
        <v>21</v>
      </c>
      <c r="M543" s="1490">
        <v>45583</v>
      </c>
      <c r="N543" s="1490">
        <v>45579</v>
      </c>
      <c r="O543" s="1325"/>
      <c r="P543" s="1325" t="s">
        <v>803</v>
      </c>
      <c r="Q543" s="1325" t="s">
        <v>2525</v>
      </c>
      <c r="R543" s="1325" t="s">
        <v>783</v>
      </c>
      <c r="S543" s="1325" t="s">
        <v>136</v>
      </c>
      <c r="T543" s="1705" t="s">
        <v>2526</v>
      </c>
      <c r="U543" s="1493" t="s">
        <v>2527</v>
      </c>
      <c r="V543" s="1494" t="s">
        <v>271</v>
      </c>
      <c r="W543" s="1495">
        <v>0.8484</v>
      </c>
      <c r="X543" s="1496">
        <f t="shared" si="311"/>
        <v>427.5936</v>
      </c>
      <c r="Y543" s="1489" t="s">
        <v>2528</v>
      </c>
      <c r="Z543" s="1532" t="s">
        <v>786</v>
      </c>
      <c r="AA543" s="1487" t="s">
        <v>108</v>
      </c>
      <c r="AB543" s="1497" t="s">
        <v>44</v>
      </c>
      <c r="AC543" s="1493">
        <v>504</v>
      </c>
      <c r="AD543" s="1498">
        <f t="shared" si="312"/>
        <v>0</v>
      </c>
      <c r="AE543" s="1498" t="s">
        <v>157</v>
      </c>
      <c r="AF543" s="1498"/>
      <c r="AG543" s="1498"/>
      <c r="AH543" s="1498">
        <f t="shared" si="332"/>
        <v>504</v>
      </c>
      <c r="AI543" s="1498"/>
      <c r="AJ543" s="1499"/>
      <c r="AK543" s="1502">
        <f t="shared" si="336"/>
        <v>504</v>
      </c>
      <c r="AL543" s="1502"/>
      <c r="AM543" s="1489"/>
      <c r="AN543" s="1489"/>
      <c r="AO543" s="1489"/>
      <c r="AP543" s="1489"/>
      <c r="AQ543" s="1489"/>
      <c r="AR543" s="1489"/>
      <c r="AS543" s="1502">
        <f t="shared" si="334"/>
        <v>504</v>
      </c>
      <c r="AT543" s="1502"/>
      <c r="AU543" s="1502"/>
      <c r="AV543" s="1502"/>
      <c r="AW543" s="1502"/>
      <c r="AX543" s="1502"/>
      <c r="AY543" s="1502"/>
      <c r="AZ543" s="1502"/>
      <c r="BA543" s="1503"/>
      <c r="BB543" s="1503"/>
      <c r="BC543" s="1503"/>
      <c r="BD543" s="1503"/>
      <c r="BE543" s="1503"/>
      <c r="BF543" s="1503"/>
      <c r="BG543" s="1503"/>
      <c r="BH543" s="1503"/>
      <c r="BI543" s="1503"/>
      <c r="BJ543" s="1503"/>
      <c r="BK543" s="1503"/>
      <c r="BL543" s="1503"/>
      <c r="BM543" s="1503"/>
      <c r="BN543" s="1503"/>
      <c r="BO543" s="1503"/>
      <c r="BP543" s="1503"/>
      <c r="BQ543" s="1503"/>
      <c r="BR543" s="1503"/>
      <c r="BS543" s="1503"/>
      <c r="BT543" s="1503"/>
      <c r="BU543" s="1553"/>
      <c r="BV543" s="1553"/>
      <c r="BW543" s="1553"/>
      <c r="BX543" s="1553"/>
      <c r="BY543" s="1553"/>
      <c r="BZ543" s="1553"/>
      <c r="CA543" s="1553"/>
      <c r="CB543" s="1553"/>
      <c r="CC543" s="1553"/>
    </row>
    <row r="544" s="309" customFormat="1" ht="36" hidden="1" customHeight="1" spans="1:81">
      <c r="A544" s="1647">
        <v>45541</v>
      </c>
      <c r="B544" s="1546" t="s">
        <v>264</v>
      </c>
      <c r="C544" s="1546" t="s">
        <v>149</v>
      </c>
      <c r="D544" s="1648">
        <v>4500144663</v>
      </c>
      <c r="E544" s="1546" t="s">
        <v>2529</v>
      </c>
      <c r="F544" s="1648" t="s">
        <v>2530</v>
      </c>
      <c r="G544" s="1487" t="s">
        <v>89</v>
      </c>
      <c r="H544" s="1488" t="s">
        <v>79</v>
      </c>
      <c r="I544" s="1506">
        <v>528</v>
      </c>
      <c r="J544" s="1487">
        <v>0</v>
      </c>
      <c r="K544" s="1487">
        <v>24</v>
      </c>
      <c r="L544" s="1489">
        <f t="shared" si="318"/>
        <v>22</v>
      </c>
      <c r="M544" s="1490">
        <v>45583</v>
      </c>
      <c r="N544" s="1490">
        <v>45579</v>
      </c>
      <c r="O544" s="1325"/>
      <c r="P544" s="1325" t="s">
        <v>803</v>
      </c>
      <c r="Q544" s="1325" t="s">
        <v>2525</v>
      </c>
      <c r="R544" s="1325" t="s">
        <v>783</v>
      </c>
      <c r="S544" s="1325" t="s">
        <v>136</v>
      </c>
      <c r="T544" s="1705" t="s">
        <v>2526</v>
      </c>
      <c r="U544" s="1493" t="s">
        <v>2527</v>
      </c>
      <c r="V544" s="1494" t="s">
        <v>271</v>
      </c>
      <c r="W544" s="1495">
        <v>0.8484</v>
      </c>
      <c r="X544" s="1496">
        <f t="shared" si="311"/>
        <v>447.9552</v>
      </c>
      <c r="Y544" s="1489" t="s">
        <v>2528</v>
      </c>
      <c r="Z544" s="1532" t="s">
        <v>786</v>
      </c>
      <c r="AA544" s="1487" t="s">
        <v>108</v>
      </c>
      <c r="AB544" s="1497" t="s">
        <v>44</v>
      </c>
      <c r="AC544" s="1493">
        <v>528</v>
      </c>
      <c r="AD544" s="1498">
        <f t="shared" si="312"/>
        <v>0</v>
      </c>
      <c r="AE544" s="1498" t="s">
        <v>141</v>
      </c>
      <c r="AF544" s="1498"/>
      <c r="AG544" s="1498"/>
      <c r="AH544" s="1498">
        <f t="shared" si="332"/>
        <v>528</v>
      </c>
      <c r="AI544" s="1498"/>
      <c r="AJ544" s="1499"/>
      <c r="AK544" s="1502">
        <f t="shared" si="336"/>
        <v>528</v>
      </c>
      <c r="AL544" s="1502"/>
      <c r="AM544" s="1489"/>
      <c r="AN544" s="1489"/>
      <c r="AO544" s="1489"/>
      <c r="AP544" s="1489"/>
      <c r="AQ544" s="1489"/>
      <c r="AR544" s="1489"/>
      <c r="AS544" s="1502">
        <f t="shared" si="334"/>
        <v>528</v>
      </c>
      <c r="AT544" s="1502"/>
      <c r="AU544" s="1502"/>
      <c r="AV544" s="1502"/>
      <c r="AW544" s="1502"/>
      <c r="AX544" s="1502"/>
      <c r="AY544" s="1502"/>
      <c r="AZ544" s="1502"/>
      <c r="BA544" s="1503"/>
      <c r="BB544" s="1503"/>
      <c r="BC544" s="1503"/>
      <c r="BD544" s="1503"/>
      <c r="BE544" s="1503"/>
      <c r="BF544" s="1503"/>
      <c r="BG544" s="1503"/>
      <c r="BH544" s="1503"/>
      <c r="BI544" s="1503"/>
      <c r="BJ544" s="1503"/>
      <c r="BK544" s="1503"/>
      <c r="BL544" s="1503"/>
      <c r="BM544" s="1503"/>
      <c r="BN544" s="1503"/>
      <c r="BO544" s="1503"/>
      <c r="BP544" s="1503"/>
      <c r="BQ544" s="1503"/>
      <c r="BR544" s="1503"/>
      <c r="BS544" s="1503"/>
      <c r="BT544" s="1503"/>
      <c r="BU544" s="1553"/>
      <c r="BV544" s="1553"/>
      <c r="BW544" s="1553"/>
      <c r="BX544" s="1553"/>
      <c r="BY544" s="1553"/>
      <c r="BZ544" s="1553"/>
      <c r="CA544" s="1553"/>
      <c r="CB544" s="1553"/>
      <c r="CC544" s="1553"/>
    </row>
    <row r="545" s="309" customFormat="1" ht="36" hidden="1" customHeight="1" spans="1:81">
      <c r="A545" s="1647">
        <v>45539</v>
      </c>
      <c r="B545" s="1488" t="s">
        <v>192</v>
      </c>
      <c r="C545" s="1488" t="s">
        <v>193</v>
      </c>
      <c r="D545" s="1753">
        <v>4500144247</v>
      </c>
      <c r="E545" s="1754"/>
      <c r="F545" s="1753" t="s">
        <v>2531</v>
      </c>
      <c r="G545" s="1487" t="s">
        <v>78</v>
      </c>
      <c r="H545" s="1488" t="s">
        <v>111</v>
      </c>
      <c r="I545" s="1506">
        <v>4000</v>
      </c>
      <c r="J545" s="1487">
        <v>0</v>
      </c>
      <c r="K545" s="1487">
        <v>50</v>
      </c>
      <c r="L545" s="1489">
        <f t="shared" si="318"/>
        <v>80</v>
      </c>
      <c r="M545" s="1490">
        <v>45586</v>
      </c>
      <c r="N545" s="1490">
        <v>45582</v>
      </c>
      <c r="O545" s="1325"/>
      <c r="P545" s="1325" t="s">
        <v>106</v>
      </c>
      <c r="Q545" s="1325" t="s">
        <v>2532</v>
      </c>
      <c r="R545" s="1325">
        <v>45546</v>
      </c>
      <c r="S545" s="1325" t="s">
        <v>82</v>
      </c>
      <c r="T545" s="1492" t="s">
        <v>2533</v>
      </c>
      <c r="U545" s="1493" t="s">
        <v>2534</v>
      </c>
      <c r="V545" s="1494" t="s">
        <v>197</v>
      </c>
      <c r="W545" s="1495">
        <v>0.9318</v>
      </c>
      <c r="X545" s="1496">
        <f t="shared" si="311"/>
        <v>3727.2</v>
      </c>
      <c r="Y545" s="1489" t="s">
        <v>2535</v>
      </c>
      <c r="Z545" s="1532" t="s">
        <v>78</v>
      </c>
      <c r="AA545" s="1487" t="s">
        <v>108</v>
      </c>
      <c r="AB545" s="1497" t="s">
        <v>44</v>
      </c>
      <c r="AC545" s="1493">
        <v>4000</v>
      </c>
      <c r="AD545" s="1498">
        <f t="shared" si="312"/>
        <v>0</v>
      </c>
      <c r="AE545" s="1498"/>
      <c r="AF545" s="1498"/>
      <c r="AG545" s="1498"/>
      <c r="AH545" s="1498">
        <f t="shared" si="332"/>
        <v>4000</v>
      </c>
      <c r="AI545" s="1498"/>
      <c r="AJ545" s="1499">
        <f t="shared" ref="AJ545:AJ551" si="337">I545</f>
        <v>4000</v>
      </c>
      <c r="AK545" s="1489"/>
      <c r="AL545" s="1489"/>
      <c r="AM545" s="1489"/>
      <c r="AN545" s="1489"/>
      <c r="AO545" s="1489"/>
      <c r="AP545" s="1489"/>
      <c r="AQ545" s="1489"/>
      <c r="AR545" s="1489"/>
      <c r="AS545" s="1502">
        <f t="shared" si="334"/>
        <v>4000</v>
      </c>
      <c r="AT545" s="1502"/>
      <c r="AU545" s="1502"/>
      <c r="AV545" s="1502"/>
      <c r="AW545" s="1502"/>
      <c r="AX545" s="1502"/>
      <c r="AY545" s="1502"/>
      <c r="AZ545" s="1502"/>
      <c r="BA545" s="1503"/>
      <c r="BB545" s="1503"/>
      <c r="BC545" s="1503"/>
      <c r="BD545" s="1503"/>
      <c r="BE545" s="1503"/>
      <c r="BF545" s="1503">
        <f t="shared" ref="BF545:BF548" si="338">I545/25</f>
        <v>160</v>
      </c>
      <c r="BG545" s="1503"/>
      <c r="BH545" s="1503"/>
      <c r="BI545" s="1503"/>
      <c r="BJ545" s="1503"/>
      <c r="BK545" s="1503"/>
      <c r="BL545" s="1503"/>
      <c r="BM545" s="1503"/>
      <c r="BN545" s="1503"/>
      <c r="BO545" s="1503"/>
      <c r="BP545" s="1503"/>
      <c r="BQ545" s="1503"/>
      <c r="BR545" s="1503"/>
      <c r="BS545" s="1503"/>
      <c r="BT545" s="1503"/>
      <c r="BU545" s="1553"/>
      <c r="BV545" s="1553"/>
      <c r="BW545" s="1553"/>
      <c r="BX545" s="1553"/>
      <c r="BY545" s="1553"/>
      <c r="BZ545" s="1553"/>
      <c r="CA545" s="1553"/>
      <c r="CB545" s="1553"/>
      <c r="CC545" s="1553"/>
    </row>
    <row r="546" s="309" customFormat="1" ht="36" hidden="1" customHeight="1" spans="1:81">
      <c r="A546" s="1647">
        <v>45541</v>
      </c>
      <c r="B546" s="1546" t="s">
        <v>1831</v>
      </c>
      <c r="C546" s="1546" t="s">
        <v>251</v>
      </c>
      <c r="D546" s="1648">
        <v>4500144677</v>
      </c>
      <c r="E546" s="1649">
        <v>30461</v>
      </c>
      <c r="F546" s="1648" t="s">
        <v>2536</v>
      </c>
      <c r="G546" s="1487" t="s">
        <v>78</v>
      </c>
      <c r="H546" s="1488" t="s">
        <v>111</v>
      </c>
      <c r="I546" s="1506">
        <v>2500</v>
      </c>
      <c r="J546" s="1487">
        <v>0</v>
      </c>
      <c r="K546" s="1487">
        <v>50</v>
      </c>
      <c r="L546" s="1489">
        <f t="shared" si="318"/>
        <v>50</v>
      </c>
      <c r="M546" s="1490">
        <v>45586</v>
      </c>
      <c r="N546" s="1490">
        <v>45582</v>
      </c>
      <c r="O546" s="1325"/>
      <c r="P546" s="1325" t="s">
        <v>803</v>
      </c>
      <c r="Q546" s="1325" t="s">
        <v>2537</v>
      </c>
      <c r="R546" s="1325">
        <v>45549</v>
      </c>
      <c r="S546" s="1325" t="s">
        <v>82</v>
      </c>
      <c r="T546" s="1492" t="s">
        <v>82</v>
      </c>
      <c r="U546" s="1493" t="s">
        <v>1834</v>
      </c>
      <c r="V546" s="1494" t="s">
        <v>255</v>
      </c>
      <c r="W546" s="1495">
        <v>0.9376</v>
      </c>
      <c r="X546" s="1496">
        <f t="shared" si="311"/>
        <v>2344</v>
      </c>
      <c r="Y546" s="1489" t="s">
        <v>2538</v>
      </c>
      <c r="Z546" s="1532" t="s">
        <v>78</v>
      </c>
      <c r="AA546" s="1487" t="s">
        <v>108</v>
      </c>
      <c r="AB546" s="1497" t="s">
        <v>44</v>
      </c>
      <c r="AC546" s="1493">
        <v>2500</v>
      </c>
      <c r="AD546" s="1498">
        <f t="shared" si="312"/>
        <v>0</v>
      </c>
      <c r="AE546" s="1498"/>
      <c r="AF546" s="1498"/>
      <c r="AG546" s="1498"/>
      <c r="AH546" s="1498">
        <f t="shared" si="332"/>
        <v>2500</v>
      </c>
      <c r="AI546" s="1498"/>
      <c r="AJ546" s="1499">
        <f t="shared" si="337"/>
        <v>2500</v>
      </c>
      <c r="AK546" s="1489"/>
      <c r="AL546" s="1489"/>
      <c r="AM546" s="1489"/>
      <c r="AN546" s="1489"/>
      <c r="AO546" s="1489"/>
      <c r="AP546" s="1489"/>
      <c r="AQ546" s="1489"/>
      <c r="AR546" s="1489"/>
      <c r="AS546" s="1502">
        <f t="shared" si="334"/>
        <v>2500</v>
      </c>
      <c r="AT546" s="1502"/>
      <c r="AU546" s="1502"/>
      <c r="AV546" s="1502"/>
      <c r="AW546" s="1502"/>
      <c r="AX546" s="1502"/>
      <c r="AY546" s="1502"/>
      <c r="AZ546" s="1502"/>
      <c r="BA546" s="1503"/>
      <c r="BB546" s="1503"/>
      <c r="BC546" s="1503"/>
      <c r="BD546" s="1503"/>
      <c r="BE546" s="1503"/>
      <c r="BF546" s="1503">
        <f t="shared" si="338"/>
        <v>100</v>
      </c>
      <c r="BG546" s="1503"/>
      <c r="BH546" s="1503"/>
      <c r="BI546" s="1503"/>
      <c r="BJ546" s="1503"/>
      <c r="BK546" s="1503"/>
      <c r="BL546" s="1503"/>
      <c r="BM546" s="1503"/>
      <c r="BN546" s="1503"/>
      <c r="BO546" s="1503"/>
      <c r="BP546" s="1503"/>
      <c r="BQ546" s="1503"/>
      <c r="BR546" s="1503"/>
      <c r="BS546" s="1503"/>
      <c r="BT546" s="1503"/>
      <c r="BU546" s="1553"/>
      <c r="BV546" s="1553"/>
      <c r="BW546" s="1553"/>
      <c r="BX546" s="1553"/>
      <c r="BY546" s="1553"/>
      <c r="BZ546" s="1553"/>
      <c r="CA546" s="1553"/>
      <c r="CB546" s="1553"/>
      <c r="CC546" s="1553"/>
    </row>
    <row r="547" s="309" customFormat="1" ht="36" hidden="1" customHeight="1" spans="1:81">
      <c r="A547" s="1725">
        <v>45531</v>
      </c>
      <c r="B547" s="1483" t="s">
        <v>131</v>
      </c>
      <c r="C547" s="1483" t="s">
        <v>132</v>
      </c>
      <c r="D547" s="1648">
        <v>4500144022</v>
      </c>
      <c r="E547" s="1649">
        <v>20301507</v>
      </c>
      <c r="F547" s="1648" t="s">
        <v>2539</v>
      </c>
      <c r="G547" s="1487" t="s">
        <v>134</v>
      </c>
      <c r="H547" s="1488" t="s">
        <v>135</v>
      </c>
      <c r="I547" s="1506">
        <v>1508</v>
      </c>
      <c r="J547" s="1487">
        <v>0</v>
      </c>
      <c r="K547" s="1487">
        <v>13</v>
      </c>
      <c r="L547" s="1489">
        <f t="shared" si="318"/>
        <v>116</v>
      </c>
      <c r="M547" s="1490">
        <v>45579</v>
      </c>
      <c r="N547" s="1542">
        <v>45579</v>
      </c>
      <c r="O547" s="1536"/>
      <c r="P547" s="1325" t="s">
        <v>106</v>
      </c>
      <c r="Q547" s="1325" t="s">
        <v>2540</v>
      </c>
      <c r="R547" s="1325">
        <v>45544</v>
      </c>
      <c r="S547" s="1325" t="s">
        <v>136</v>
      </c>
      <c r="T547" s="1492" t="s">
        <v>2541</v>
      </c>
      <c r="U547" s="1493" t="s">
        <v>2542</v>
      </c>
      <c r="V547" s="1605" t="s">
        <v>603</v>
      </c>
      <c r="W547" s="1495">
        <v>0.9343</v>
      </c>
      <c r="X547" s="1496">
        <f t="shared" si="311"/>
        <v>1408.9244</v>
      </c>
      <c r="Y547" s="1489" t="s">
        <v>2543</v>
      </c>
      <c r="Z547" s="1532" t="s">
        <v>134</v>
      </c>
      <c r="AA547" s="1487" t="s">
        <v>108</v>
      </c>
      <c r="AB547" s="1497" t="s">
        <v>44</v>
      </c>
      <c r="AC547" s="1493">
        <v>1508</v>
      </c>
      <c r="AD547" s="1498">
        <f t="shared" si="312"/>
        <v>0</v>
      </c>
      <c r="AE547" s="1498" t="s">
        <v>141</v>
      </c>
      <c r="AF547" s="1498"/>
      <c r="AG547" s="1498"/>
      <c r="AH547" s="1498">
        <f t="shared" si="332"/>
        <v>1508</v>
      </c>
      <c r="AI547" s="1498"/>
      <c r="AJ547" s="1499">
        <f t="shared" si="337"/>
        <v>1508</v>
      </c>
      <c r="AK547" s="1489"/>
      <c r="AL547" s="1489"/>
      <c r="AM547" s="1489"/>
      <c r="AN547" s="1489"/>
      <c r="AO547" s="1489"/>
      <c r="AP547" s="1489"/>
      <c r="AQ547" s="1489"/>
      <c r="AR547" s="1489"/>
      <c r="AS547" s="1502">
        <f t="shared" si="334"/>
        <v>1508</v>
      </c>
      <c r="AT547" s="1502"/>
      <c r="AU547" s="1502"/>
      <c r="AV547" s="1502"/>
      <c r="AW547" s="1502"/>
      <c r="AX547" s="1502"/>
      <c r="AY547" s="1502"/>
      <c r="AZ547" s="1502"/>
      <c r="BA547" s="1503"/>
      <c r="BB547" s="1503"/>
      <c r="BC547" s="1503">
        <f>I547/13</f>
        <v>116</v>
      </c>
      <c r="BD547" s="1503"/>
      <c r="BE547" s="1503"/>
      <c r="BF547" s="1503"/>
      <c r="BG547" s="1503"/>
      <c r="BH547" s="1503"/>
      <c r="BI547" s="1503"/>
      <c r="BJ547" s="1503"/>
      <c r="BK547" s="1503"/>
      <c r="BL547" s="1503"/>
      <c r="BM547" s="1503"/>
      <c r="BN547" s="1503"/>
      <c r="BO547" s="1503"/>
      <c r="BP547" s="1503"/>
      <c r="BQ547" s="1503"/>
      <c r="BR547" s="1503"/>
      <c r="BS547" s="1503"/>
      <c r="BT547" s="1503"/>
      <c r="BU547" s="1553"/>
      <c r="BV547" s="1553"/>
      <c r="BW547" s="1553"/>
      <c r="BX547" s="1553"/>
      <c r="BY547" s="1553"/>
      <c r="BZ547" s="1553"/>
      <c r="CA547" s="1553"/>
      <c r="CB547" s="1553"/>
      <c r="CC547" s="1553"/>
    </row>
    <row r="548" s="309" customFormat="1" ht="36" hidden="1" customHeight="1" spans="1:81">
      <c r="A548" s="1647">
        <v>45537</v>
      </c>
      <c r="B548" s="1546" t="s">
        <v>299</v>
      </c>
      <c r="C548" s="1483" t="s">
        <v>251</v>
      </c>
      <c r="D548" s="1648">
        <v>4500142942</v>
      </c>
      <c r="E548" s="1649" t="s">
        <v>2544</v>
      </c>
      <c r="F548" s="1648" t="s">
        <v>2545</v>
      </c>
      <c r="G548" s="1487" t="s">
        <v>239</v>
      </c>
      <c r="H548" s="1488" t="s">
        <v>79</v>
      </c>
      <c r="I548" s="1506">
        <v>65000</v>
      </c>
      <c r="J548" s="1487">
        <v>0</v>
      </c>
      <c r="K548" s="1487">
        <v>25</v>
      </c>
      <c r="L548" s="1489">
        <f t="shared" si="318"/>
        <v>2600</v>
      </c>
      <c r="M548" s="1490">
        <v>45582</v>
      </c>
      <c r="N548" s="1490">
        <v>45579</v>
      </c>
      <c r="O548" s="1325"/>
      <c r="P548" s="1325" t="s">
        <v>80</v>
      </c>
      <c r="Q548" s="1325" t="s">
        <v>2546</v>
      </c>
      <c r="R548" s="1325" t="s">
        <v>2547</v>
      </c>
      <c r="S548" s="1325" t="s">
        <v>136</v>
      </c>
      <c r="T548" s="1492" t="s">
        <v>2548</v>
      </c>
      <c r="U548" s="1493" t="s">
        <v>1339</v>
      </c>
      <c r="V548" s="1605" t="s">
        <v>305</v>
      </c>
      <c r="W548" s="1495">
        <v>0.8932</v>
      </c>
      <c r="X548" s="1496">
        <f t="shared" si="311"/>
        <v>58058</v>
      </c>
      <c r="Y548" s="1489" t="s">
        <v>2549</v>
      </c>
      <c r="Z548" s="1532" t="s">
        <v>239</v>
      </c>
      <c r="AA548" s="1487" t="s">
        <v>108</v>
      </c>
      <c r="AB548" s="1497" t="s">
        <v>44</v>
      </c>
      <c r="AC548" s="1493">
        <v>65000</v>
      </c>
      <c r="AD548" s="1498">
        <f t="shared" si="312"/>
        <v>0</v>
      </c>
      <c r="AE548" s="1498" t="s">
        <v>141</v>
      </c>
      <c r="AF548" s="1498"/>
      <c r="AG548" s="1498"/>
      <c r="AH548" s="1498">
        <f t="shared" si="332"/>
        <v>65000</v>
      </c>
      <c r="AI548" s="1498"/>
      <c r="AJ548" s="1499">
        <f t="shared" si="337"/>
        <v>65000</v>
      </c>
      <c r="AK548" s="1489"/>
      <c r="AL548" s="1489"/>
      <c r="AM548" s="1489"/>
      <c r="AN548" s="1489"/>
      <c r="AO548" s="1489"/>
      <c r="AP548" s="1489"/>
      <c r="AQ548" s="1489"/>
      <c r="AR548" s="1489"/>
      <c r="AS548" s="1502">
        <f t="shared" si="334"/>
        <v>65000</v>
      </c>
      <c r="AT548" s="1502"/>
      <c r="AU548" s="1502"/>
      <c r="AV548" s="1502"/>
      <c r="AW548" s="1502"/>
      <c r="AX548" s="1502"/>
      <c r="AY548" s="1502"/>
      <c r="AZ548" s="1502"/>
      <c r="BA548" s="1503"/>
      <c r="BB548" s="1503"/>
      <c r="BC548" s="1503"/>
      <c r="BD548" s="1503"/>
      <c r="BE548" s="1503"/>
      <c r="BF548" s="1503">
        <f t="shared" si="338"/>
        <v>2600</v>
      </c>
      <c r="BG548" s="1503"/>
      <c r="BH548" s="1503"/>
      <c r="BI548" s="1503"/>
      <c r="BJ548" s="1503"/>
      <c r="BK548" s="1503"/>
      <c r="BL548" s="1503"/>
      <c r="BM548" s="1503"/>
      <c r="BN548" s="1503"/>
      <c r="BO548" s="1503"/>
      <c r="BP548" s="1503"/>
      <c r="BQ548" s="1503"/>
      <c r="BR548" s="1503"/>
      <c r="BS548" s="1503"/>
      <c r="BT548" s="1503"/>
      <c r="BU548" s="1553"/>
      <c r="BV548" s="1553"/>
      <c r="BW548" s="1553"/>
      <c r="BX548" s="1553"/>
      <c r="BY548" s="1553"/>
      <c r="BZ548" s="1553"/>
      <c r="CA548" s="1553"/>
      <c r="CB548" s="1553"/>
      <c r="CC548" s="1553"/>
    </row>
    <row r="549" s="309" customFormat="1" ht="36" hidden="1" customHeight="1" spans="1:81">
      <c r="A549" s="1647">
        <v>45549</v>
      </c>
      <c r="B549" s="1546" t="s">
        <v>343</v>
      </c>
      <c r="C549" s="1546" t="s">
        <v>251</v>
      </c>
      <c r="D549" s="1648">
        <v>4500145412</v>
      </c>
      <c r="E549" s="1842" t="s">
        <v>2550</v>
      </c>
      <c r="F549" s="1648" t="s">
        <v>2551</v>
      </c>
      <c r="G549" s="1487" t="s">
        <v>346</v>
      </c>
      <c r="H549" s="1488" t="s">
        <v>79</v>
      </c>
      <c r="I549" s="1506">
        <v>12672</v>
      </c>
      <c r="J549" s="1487">
        <v>0</v>
      </c>
      <c r="K549" s="1487">
        <v>1152</v>
      </c>
      <c r="L549" s="1489">
        <f t="shared" si="318"/>
        <v>11</v>
      </c>
      <c r="M549" s="1490">
        <v>45586</v>
      </c>
      <c r="N549" s="1490">
        <v>45582</v>
      </c>
      <c r="O549" s="1325" t="s">
        <v>2552</v>
      </c>
      <c r="P549" s="1325" t="s">
        <v>106</v>
      </c>
      <c r="Q549" s="1325" t="s">
        <v>2553</v>
      </c>
      <c r="R549" s="1325" t="s">
        <v>651</v>
      </c>
      <c r="S549" s="1325" t="s">
        <v>136</v>
      </c>
      <c r="T549" s="1492" t="s">
        <v>2554</v>
      </c>
      <c r="U549" s="1493" t="s">
        <v>1130</v>
      </c>
      <c r="V549" s="1494" t="s">
        <v>1131</v>
      </c>
      <c r="W549" s="1495">
        <v>1025.1155</v>
      </c>
      <c r="X549" s="1496">
        <f t="shared" ref="X549:X551" si="339">W549*L549</f>
        <v>11276.2705</v>
      </c>
      <c r="Y549" s="1489" t="s">
        <v>2555</v>
      </c>
      <c r="Z549" s="1532" t="s">
        <v>346</v>
      </c>
      <c r="AA549" s="1487" t="s">
        <v>108</v>
      </c>
      <c r="AB549" s="1497" t="s">
        <v>44</v>
      </c>
      <c r="AC549" s="1493">
        <v>12672</v>
      </c>
      <c r="AD549" s="1498">
        <f t="shared" si="312"/>
        <v>0</v>
      </c>
      <c r="AE549" s="1498" t="s">
        <v>141</v>
      </c>
      <c r="AF549" s="1498"/>
      <c r="AG549" s="1498"/>
      <c r="AH549" s="1498">
        <f t="shared" si="332"/>
        <v>12672</v>
      </c>
      <c r="AI549" s="1498"/>
      <c r="AJ549" s="1499">
        <f t="shared" si="337"/>
        <v>12672</v>
      </c>
      <c r="AK549" s="1489"/>
      <c r="AL549" s="1489"/>
      <c r="AM549" s="1489"/>
      <c r="AN549" s="1489"/>
      <c r="AO549" s="1489"/>
      <c r="AP549" s="1489"/>
      <c r="AQ549" s="1489"/>
      <c r="AR549" s="1489"/>
      <c r="AS549" s="1502"/>
      <c r="AT549" s="1502"/>
      <c r="AU549" s="1502"/>
      <c r="AV549" s="1502">
        <f t="shared" ref="AV549:AV551" si="340">I549</f>
        <v>12672</v>
      </c>
      <c r="AW549" s="1502"/>
      <c r="AX549" s="1502"/>
      <c r="AY549" s="1502">
        <f t="shared" ref="AY549:AY551" si="341">I549/12</f>
        <v>1056</v>
      </c>
      <c r="AZ549" s="1502"/>
      <c r="BA549" s="1503"/>
      <c r="BB549" s="1503"/>
      <c r="BC549" s="1503"/>
      <c r="BD549" s="1503"/>
      <c r="BE549" s="1503"/>
      <c r="BF549" s="1503"/>
      <c r="BG549" s="1503"/>
      <c r="BH549" s="1503"/>
      <c r="BI549" s="1503"/>
      <c r="BJ549" s="1503"/>
      <c r="BK549" s="1503"/>
      <c r="BL549" s="1503"/>
      <c r="BM549" s="1503"/>
      <c r="BN549" s="1503"/>
      <c r="BO549" s="1503"/>
      <c r="BP549" s="1503"/>
      <c r="BQ549" s="1503"/>
      <c r="BR549" s="1503"/>
      <c r="BS549" s="1503"/>
      <c r="BT549" s="1503"/>
      <c r="BU549" s="1596" t="s">
        <v>2556</v>
      </c>
      <c r="BV549" s="1553">
        <v>55296</v>
      </c>
      <c r="BW549" s="309">
        <v>0</v>
      </c>
      <c r="BX549" s="1553"/>
      <c r="BY549" s="1553"/>
      <c r="BZ549" s="1553"/>
      <c r="CA549" s="1553"/>
      <c r="CB549" s="1553"/>
      <c r="CC549" s="1553"/>
    </row>
    <row r="550" s="309" customFormat="1" ht="36" hidden="1" customHeight="1" spans="1:81">
      <c r="A550" s="1647">
        <v>45549</v>
      </c>
      <c r="B550" s="1546" t="s">
        <v>343</v>
      </c>
      <c r="C550" s="1546" t="s">
        <v>251</v>
      </c>
      <c r="D550" s="1648">
        <v>4500145391</v>
      </c>
      <c r="E550" s="1546" t="s">
        <v>2557</v>
      </c>
      <c r="F550" s="1648" t="s">
        <v>2558</v>
      </c>
      <c r="G550" s="1487" t="s">
        <v>346</v>
      </c>
      <c r="H550" s="1488" t="s">
        <v>79</v>
      </c>
      <c r="I550" s="1506">
        <v>13824</v>
      </c>
      <c r="J550" s="1487">
        <v>0</v>
      </c>
      <c r="K550" s="1487">
        <v>1152</v>
      </c>
      <c r="L550" s="1489">
        <f t="shared" si="318"/>
        <v>12</v>
      </c>
      <c r="M550" s="1490">
        <v>45586</v>
      </c>
      <c r="N550" s="1490">
        <v>45582</v>
      </c>
      <c r="O550" s="1536" t="s">
        <v>2559</v>
      </c>
      <c r="P550" s="1325" t="s">
        <v>106</v>
      </c>
      <c r="Q550" s="1325" t="s">
        <v>2560</v>
      </c>
      <c r="R550" s="1325" t="s">
        <v>651</v>
      </c>
      <c r="S550" s="1325" t="s">
        <v>136</v>
      </c>
      <c r="T550" s="1492" t="s">
        <v>2554</v>
      </c>
      <c r="U550" s="1493" t="s">
        <v>1130</v>
      </c>
      <c r="V550" s="1494" t="s">
        <v>1131</v>
      </c>
      <c r="W550" s="1495">
        <v>1017.7427</v>
      </c>
      <c r="X550" s="1496">
        <f t="shared" si="339"/>
        <v>12212.9124</v>
      </c>
      <c r="Y550" s="1489" t="s">
        <v>2561</v>
      </c>
      <c r="Z550" s="1532" t="s">
        <v>346</v>
      </c>
      <c r="AA550" s="1487" t="s">
        <v>108</v>
      </c>
      <c r="AB550" s="1497" t="s">
        <v>44</v>
      </c>
      <c r="AC550" s="1493">
        <v>13824</v>
      </c>
      <c r="AD550" s="1498">
        <f t="shared" si="312"/>
        <v>0</v>
      </c>
      <c r="AE550" s="1498" t="s">
        <v>141</v>
      </c>
      <c r="AF550" s="1498"/>
      <c r="AG550" s="1498"/>
      <c r="AH550" s="1498">
        <f t="shared" si="332"/>
        <v>13824</v>
      </c>
      <c r="AI550" s="1498"/>
      <c r="AJ550" s="1499">
        <f t="shared" si="337"/>
        <v>13824</v>
      </c>
      <c r="AK550" s="1489"/>
      <c r="AL550" s="1489"/>
      <c r="AM550" s="1489"/>
      <c r="AN550" s="1489"/>
      <c r="AO550" s="1489"/>
      <c r="AP550" s="1489"/>
      <c r="AQ550" s="1489"/>
      <c r="AR550" s="1489"/>
      <c r="AS550" s="1502"/>
      <c r="AT550" s="1502"/>
      <c r="AU550" s="1502"/>
      <c r="AV550" s="1502">
        <f t="shared" si="340"/>
        <v>13824</v>
      </c>
      <c r="AW550" s="1502"/>
      <c r="AX550" s="1502"/>
      <c r="AY550" s="1502">
        <f t="shared" si="341"/>
        <v>1152</v>
      </c>
      <c r="AZ550" s="1502"/>
      <c r="BA550" s="1503"/>
      <c r="BB550" s="1503"/>
      <c r="BC550" s="1503"/>
      <c r="BD550" s="1503"/>
      <c r="BE550" s="1503"/>
      <c r="BF550" s="1503"/>
      <c r="BG550" s="1503"/>
      <c r="BH550" s="1503"/>
      <c r="BI550" s="1503"/>
      <c r="BJ550" s="1503"/>
      <c r="BK550" s="1503"/>
      <c r="BL550" s="1503"/>
      <c r="BM550" s="1503"/>
      <c r="BN550" s="1503"/>
      <c r="BO550" s="1503"/>
      <c r="BP550" s="1503"/>
      <c r="BQ550" s="1503"/>
      <c r="BR550" s="1503"/>
      <c r="BS550" s="1503"/>
      <c r="BT550" s="1503"/>
      <c r="BU550" s="1596" t="s">
        <v>2556</v>
      </c>
      <c r="BV550" s="1553"/>
      <c r="BW550" s="309">
        <v>0</v>
      </c>
      <c r="BX550" s="1553"/>
      <c r="BY550" s="1553"/>
      <c r="BZ550" s="1553"/>
      <c r="CA550" s="1553"/>
      <c r="CB550" s="1553"/>
      <c r="CC550" s="1553"/>
    </row>
    <row r="551" s="309" customFormat="1" ht="36" hidden="1" customHeight="1" spans="1:81">
      <c r="A551" s="1647">
        <v>45549</v>
      </c>
      <c r="B551" s="1546" t="s">
        <v>343</v>
      </c>
      <c r="C551" s="1546" t="s">
        <v>251</v>
      </c>
      <c r="D551" s="1648">
        <v>4500145391</v>
      </c>
      <c r="E551" s="1546" t="s">
        <v>2562</v>
      </c>
      <c r="F551" s="1648" t="s">
        <v>2563</v>
      </c>
      <c r="G551" s="1487" t="s">
        <v>346</v>
      </c>
      <c r="H551" s="1488" t="s">
        <v>79</v>
      </c>
      <c r="I551" s="1506">
        <v>16128</v>
      </c>
      <c r="J551" s="1487">
        <v>0</v>
      </c>
      <c r="K551" s="1487">
        <v>1152</v>
      </c>
      <c r="L551" s="1489">
        <f t="shared" si="318"/>
        <v>14</v>
      </c>
      <c r="M551" s="1490">
        <v>45586</v>
      </c>
      <c r="N551" s="1490">
        <v>45582</v>
      </c>
      <c r="O551" s="1536" t="s">
        <v>2559</v>
      </c>
      <c r="P551" s="1325" t="s">
        <v>2564</v>
      </c>
      <c r="Q551" s="1325" t="s">
        <v>2565</v>
      </c>
      <c r="R551" s="1325" t="s">
        <v>651</v>
      </c>
      <c r="S551" s="1325" t="s">
        <v>136</v>
      </c>
      <c r="T551" s="1492" t="s">
        <v>2554</v>
      </c>
      <c r="U551" s="1493" t="s">
        <v>1130</v>
      </c>
      <c r="V551" s="1494" t="s">
        <v>1131</v>
      </c>
      <c r="W551" s="1495">
        <v>1025.1155</v>
      </c>
      <c r="X551" s="1496">
        <f t="shared" si="339"/>
        <v>14351.617</v>
      </c>
      <c r="Y551" s="1489" t="s">
        <v>2566</v>
      </c>
      <c r="Z551" s="1532" t="s">
        <v>346</v>
      </c>
      <c r="AA551" s="1487" t="s">
        <v>108</v>
      </c>
      <c r="AB551" s="1497" t="s">
        <v>44</v>
      </c>
      <c r="AC551" s="1493">
        <v>16128</v>
      </c>
      <c r="AD551" s="1498">
        <f t="shared" si="312"/>
        <v>0</v>
      </c>
      <c r="AE551" s="1498" t="s">
        <v>141</v>
      </c>
      <c r="AF551" s="1498"/>
      <c r="AG551" s="1498"/>
      <c r="AH551" s="1498">
        <f t="shared" si="332"/>
        <v>16128</v>
      </c>
      <c r="AI551" s="1498"/>
      <c r="AJ551" s="1499">
        <f t="shared" si="337"/>
        <v>16128</v>
      </c>
      <c r="AK551" s="1489"/>
      <c r="AL551" s="1489"/>
      <c r="AM551" s="1489"/>
      <c r="AN551" s="1489"/>
      <c r="AO551" s="1489"/>
      <c r="AP551" s="1489"/>
      <c r="AQ551" s="1489"/>
      <c r="AR551" s="1489"/>
      <c r="AS551" s="1502"/>
      <c r="AT551" s="1502"/>
      <c r="AU551" s="1502"/>
      <c r="AV551" s="1502">
        <f t="shared" si="340"/>
        <v>16128</v>
      </c>
      <c r="AW551" s="1502"/>
      <c r="AX551" s="1502"/>
      <c r="AY551" s="1502">
        <f t="shared" si="341"/>
        <v>1344</v>
      </c>
      <c r="AZ551" s="1502"/>
      <c r="BA551" s="1503"/>
      <c r="BB551" s="1503"/>
      <c r="BC551" s="1503"/>
      <c r="BD551" s="1503"/>
      <c r="BE551" s="1503"/>
      <c r="BF551" s="1503"/>
      <c r="BG551" s="1503"/>
      <c r="BH551" s="1503"/>
      <c r="BI551" s="1503"/>
      <c r="BJ551" s="1503"/>
      <c r="BK551" s="1503"/>
      <c r="BL551" s="1503"/>
      <c r="BM551" s="1503"/>
      <c r="BN551" s="1503"/>
      <c r="BO551" s="1503"/>
      <c r="BP551" s="1503"/>
      <c r="BQ551" s="1503"/>
      <c r="BR551" s="1503"/>
      <c r="BS551" s="1503"/>
      <c r="BT551" s="1503"/>
      <c r="BU551" s="1596" t="s">
        <v>2556</v>
      </c>
      <c r="BV551" s="1553"/>
      <c r="BW551" s="309">
        <v>0</v>
      </c>
      <c r="BX551" s="1553"/>
      <c r="BY551" s="1553"/>
      <c r="BZ551" s="1553"/>
      <c r="CA551" s="1553"/>
      <c r="CB551" s="1553"/>
      <c r="CC551" s="1553"/>
    </row>
    <row r="552" s="309" customFormat="1" ht="36" hidden="1" customHeight="1" spans="1:81">
      <c r="A552" s="1647">
        <v>45526</v>
      </c>
      <c r="B552" s="1546" t="s">
        <v>447</v>
      </c>
      <c r="C552" s="1483" t="s">
        <v>251</v>
      </c>
      <c r="D552" s="1669">
        <v>4500143631</v>
      </c>
      <c r="E552" s="1649" t="s">
        <v>2567</v>
      </c>
      <c r="F552" s="1648" t="s">
        <v>2568</v>
      </c>
      <c r="G552" s="1487" t="s">
        <v>309</v>
      </c>
      <c r="H552" s="1488" t="s">
        <v>79</v>
      </c>
      <c r="I552" s="1506">
        <v>372</v>
      </c>
      <c r="J552" s="1487">
        <v>0</v>
      </c>
      <c r="K552" s="1487">
        <v>12</v>
      </c>
      <c r="L552" s="1489">
        <f t="shared" si="318"/>
        <v>31</v>
      </c>
      <c r="M552" s="1490">
        <v>45588</v>
      </c>
      <c r="N552" s="1542">
        <v>45583</v>
      </c>
      <c r="O552" s="1489"/>
      <c r="P552" s="1325" t="s">
        <v>106</v>
      </c>
      <c r="Q552" s="1325" t="s">
        <v>2512</v>
      </c>
      <c r="R552" s="1325">
        <v>45526</v>
      </c>
      <c r="S552" s="1325" t="s">
        <v>136</v>
      </c>
      <c r="T552" s="1705" t="s">
        <v>2491</v>
      </c>
      <c r="U552" s="1493" t="s">
        <v>2569</v>
      </c>
      <c r="V552" s="1605" t="s">
        <v>455</v>
      </c>
      <c r="W552" s="1495">
        <v>2.4352</v>
      </c>
      <c r="X552" s="1496">
        <f t="shared" ref="X552:X555" si="342">W552*I552</f>
        <v>905.8944</v>
      </c>
      <c r="Y552" s="1489" t="s">
        <v>2570</v>
      </c>
      <c r="Z552" s="1532" t="s">
        <v>2035</v>
      </c>
      <c r="AA552" s="1487" t="s">
        <v>108</v>
      </c>
      <c r="AB552" s="1497" t="s">
        <v>44</v>
      </c>
      <c r="AC552" s="1493">
        <v>372</v>
      </c>
      <c r="AD552" s="1498">
        <f t="shared" si="312"/>
        <v>0</v>
      </c>
      <c r="AE552" s="1498" t="s">
        <v>141</v>
      </c>
      <c r="AF552" s="1498"/>
      <c r="AG552" s="1498"/>
      <c r="AH552" s="1498">
        <f t="shared" ref="AH552:AH555" si="343">I552*2</f>
        <v>744</v>
      </c>
      <c r="AI552" s="1498"/>
      <c r="AJ552" s="1499"/>
      <c r="AK552" s="1489"/>
      <c r="AL552" s="1489"/>
      <c r="AM552" s="1502">
        <f t="shared" ref="AM552:AM555" si="344">I552*2</f>
        <v>744</v>
      </c>
      <c r="AN552" s="1502"/>
      <c r="AO552" s="1489"/>
      <c r="AP552" s="1489"/>
      <c r="AQ552" s="1489"/>
      <c r="AR552" s="1489"/>
      <c r="AS552" s="1502">
        <f t="shared" ref="AS552:AS555" si="345">I552*2</f>
        <v>744</v>
      </c>
      <c r="AT552" s="1502"/>
      <c r="AU552" s="1502"/>
      <c r="AV552" s="1502"/>
      <c r="AW552" s="1502"/>
      <c r="AX552" s="1502"/>
      <c r="AY552" s="1502"/>
      <c r="AZ552" s="1502"/>
      <c r="BA552" s="1503"/>
      <c r="BB552" s="1503"/>
      <c r="BC552" s="1503"/>
      <c r="BD552" s="1503"/>
      <c r="BE552" s="1503"/>
      <c r="BF552" s="1503"/>
      <c r="BG552" s="1503"/>
      <c r="BH552" s="1503"/>
      <c r="BI552" s="1503"/>
      <c r="BJ552" s="1503"/>
      <c r="BK552" s="1503"/>
      <c r="BL552" s="1503"/>
      <c r="BM552" s="1503"/>
      <c r="BN552" s="1503"/>
      <c r="BO552" s="1503"/>
      <c r="BP552" s="1503"/>
      <c r="BQ552" s="1503"/>
      <c r="BR552" s="1503">
        <f t="shared" ref="BR552:BR555" si="346">I552</f>
        <v>372</v>
      </c>
      <c r="BS552" s="1503">
        <f t="shared" ref="BS552:BS555" si="347">I552</f>
        <v>372</v>
      </c>
      <c r="BT552" s="1503">
        <f t="shared" ref="BT552:BT555" si="348">I552</f>
        <v>372</v>
      </c>
      <c r="BU552" s="1553"/>
      <c r="BV552" s="1743" t="s">
        <v>2028</v>
      </c>
      <c r="BW552" s="1743">
        <v>5000</v>
      </c>
      <c r="BX552" s="1743">
        <f>BX420-I552</f>
        <v>1984</v>
      </c>
      <c r="BY552" s="1553"/>
      <c r="BZ552" s="1553"/>
      <c r="CA552" s="1553"/>
      <c r="CB552" s="1553"/>
      <c r="CC552" s="1553"/>
    </row>
    <row r="553" s="309" customFormat="1" ht="36" hidden="1" customHeight="1" spans="1:81">
      <c r="A553" s="1647">
        <v>45526</v>
      </c>
      <c r="B553" s="1546" t="s">
        <v>447</v>
      </c>
      <c r="C553" s="1483" t="s">
        <v>251</v>
      </c>
      <c r="D553" s="1669">
        <v>4500143709</v>
      </c>
      <c r="E553" s="1649" t="s">
        <v>2571</v>
      </c>
      <c r="F553" s="1648" t="s">
        <v>2572</v>
      </c>
      <c r="G553" s="1487" t="s">
        <v>309</v>
      </c>
      <c r="H553" s="1488" t="s">
        <v>79</v>
      </c>
      <c r="I553" s="1506">
        <v>3696</v>
      </c>
      <c r="J553" s="1487">
        <v>0</v>
      </c>
      <c r="K553" s="1487">
        <v>12</v>
      </c>
      <c r="L553" s="1489">
        <f t="shared" si="318"/>
        <v>308</v>
      </c>
      <c r="M553" s="1490">
        <v>45589</v>
      </c>
      <c r="N553" s="1542">
        <v>45583</v>
      </c>
      <c r="O553" s="1325"/>
      <c r="P553" s="1325" t="s">
        <v>106</v>
      </c>
      <c r="Q553" s="1325" t="s">
        <v>2512</v>
      </c>
      <c r="R553" s="1325">
        <v>45526</v>
      </c>
      <c r="S553" s="1325" t="s">
        <v>136</v>
      </c>
      <c r="T553" s="1705" t="s">
        <v>2491</v>
      </c>
      <c r="U553" s="1493" t="s">
        <v>2573</v>
      </c>
      <c r="V553" s="1605" t="s">
        <v>455</v>
      </c>
      <c r="W553" s="1495">
        <v>2.4006</v>
      </c>
      <c r="X553" s="1496">
        <f t="shared" si="342"/>
        <v>8872.6176</v>
      </c>
      <c r="Y553" s="1489" t="s">
        <v>2574</v>
      </c>
      <c r="Z553" s="1532" t="s">
        <v>2035</v>
      </c>
      <c r="AA553" s="1487" t="s">
        <v>108</v>
      </c>
      <c r="AB553" s="1497" t="s">
        <v>44</v>
      </c>
      <c r="AC553" s="1493">
        <v>3696</v>
      </c>
      <c r="AD553" s="1498">
        <f t="shared" si="312"/>
        <v>0</v>
      </c>
      <c r="AE553" s="1498" t="s">
        <v>141</v>
      </c>
      <c r="AF553" s="1498"/>
      <c r="AG553" s="1498"/>
      <c r="AH553" s="1498">
        <f t="shared" si="343"/>
        <v>7392</v>
      </c>
      <c r="AI553" s="1498"/>
      <c r="AJ553" s="1499"/>
      <c r="AK553" s="1489"/>
      <c r="AL553" s="1489"/>
      <c r="AM553" s="1502">
        <f t="shared" si="344"/>
        <v>7392</v>
      </c>
      <c r="AN553" s="1502"/>
      <c r="AO553" s="1489"/>
      <c r="AP553" s="1489"/>
      <c r="AQ553" s="1489"/>
      <c r="AR553" s="1489"/>
      <c r="AS553" s="1502">
        <f t="shared" si="345"/>
        <v>7392</v>
      </c>
      <c r="AT553" s="1502"/>
      <c r="AU553" s="1502"/>
      <c r="AV553" s="1502"/>
      <c r="AW553" s="1502"/>
      <c r="AX553" s="1502"/>
      <c r="AY553" s="1502"/>
      <c r="AZ553" s="1502"/>
      <c r="BA553" s="1503"/>
      <c r="BB553" s="1503"/>
      <c r="BC553" s="1503"/>
      <c r="BD553" s="1503"/>
      <c r="BE553" s="1503"/>
      <c r="BF553" s="1503"/>
      <c r="BG553" s="1503"/>
      <c r="BH553" s="1503"/>
      <c r="BI553" s="1503"/>
      <c r="BJ553" s="1503"/>
      <c r="BK553" s="1503"/>
      <c r="BL553" s="1503"/>
      <c r="BM553" s="1503"/>
      <c r="BN553" s="1503"/>
      <c r="BO553" s="1503"/>
      <c r="BP553" s="1503"/>
      <c r="BQ553" s="1503"/>
      <c r="BR553" s="1503">
        <f t="shared" si="346"/>
        <v>3696</v>
      </c>
      <c r="BS553" s="1503">
        <f t="shared" si="347"/>
        <v>3696</v>
      </c>
      <c r="BT553" s="1503">
        <f t="shared" si="348"/>
        <v>3696</v>
      </c>
      <c r="BU553" s="1553"/>
      <c r="BV553" s="1743" t="s">
        <v>2028</v>
      </c>
      <c r="BW553" s="1743">
        <v>5000</v>
      </c>
      <c r="BX553" s="1743">
        <f>BX552-I553</f>
        <v>-1712</v>
      </c>
      <c r="BY553" s="1755" t="s">
        <v>2361</v>
      </c>
      <c r="BZ553" s="1755">
        <v>5000</v>
      </c>
      <c r="CA553" s="1755">
        <f>BX554+BX553</f>
        <v>828</v>
      </c>
      <c r="CB553" s="1553"/>
      <c r="CC553" s="1553"/>
    </row>
    <row r="554" s="309" customFormat="1" ht="36" hidden="1" customHeight="1" spans="1:81">
      <c r="A554" s="1647">
        <v>45526</v>
      </c>
      <c r="B554" s="1546" t="s">
        <v>447</v>
      </c>
      <c r="C554" s="1483" t="s">
        <v>251</v>
      </c>
      <c r="D554" s="1669" t="s">
        <v>2575</v>
      </c>
      <c r="E554" s="1649" t="s">
        <v>2576</v>
      </c>
      <c r="F554" s="1648" t="s">
        <v>2577</v>
      </c>
      <c r="G554" s="1487" t="s">
        <v>309</v>
      </c>
      <c r="H554" s="1488" t="s">
        <v>79</v>
      </c>
      <c r="I554" s="1506">
        <v>912</v>
      </c>
      <c r="J554" s="1487">
        <v>0</v>
      </c>
      <c r="K554" s="1487">
        <v>12</v>
      </c>
      <c r="L554" s="1489">
        <f t="shared" si="318"/>
        <v>76</v>
      </c>
      <c r="M554" s="1490">
        <v>45589</v>
      </c>
      <c r="N554" s="1542">
        <v>45583</v>
      </c>
      <c r="O554" s="1325"/>
      <c r="P554" s="1325" t="s">
        <v>106</v>
      </c>
      <c r="Q554" s="1325" t="s">
        <v>2512</v>
      </c>
      <c r="R554" s="1325">
        <v>45526</v>
      </c>
      <c r="S554" s="1325" t="s">
        <v>136</v>
      </c>
      <c r="T554" s="1705" t="s">
        <v>2491</v>
      </c>
      <c r="U554" s="1493" t="s">
        <v>2573</v>
      </c>
      <c r="V554" s="1605" t="s">
        <v>455</v>
      </c>
      <c r="W554" s="1495">
        <v>2.4006</v>
      </c>
      <c r="X554" s="1496">
        <f t="shared" si="342"/>
        <v>2189.3472</v>
      </c>
      <c r="Y554" s="1489" t="s">
        <v>2574</v>
      </c>
      <c r="Z554" s="1532" t="s">
        <v>2035</v>
      </c>
      <c r="AA554" s="1487" t="s">
        <v>108</v>
      </c>
      <c r="AB554" s="1497" t="s">
        <v>44</v>
      </c>
      <c r="AC554" s="1493">
        <v>912</v>
      </c>
      <c r="AD554" s="1498">
        <f t="shared" si="312"/>
        <v>0</v>
      </c>
      <c r="AE554" s="1498" t="s">
        <v>141</v>
      </c>
      <c r="AF554" s="1498"/>
      <c r="AG554" s="1498"/>
      <c r="AH554" s="1498">
        <f t="shared" si="343"/>
        <v>1824</v>
      </c>
      <c r="AI554" s="1498"/>
      <c r="AJ554" s="1499"/>
      <c r="AK554" s="1489"/>
      <c r="AL554" s="1489"/>
      <c r="AM554" s="1502">
        <f t="shared" si="344"/>
        <v>1824</v>
      </c>
      <c r="AN554" s="1502"/>
      <c r="AO554" s="1489"/>
      <c r="AP554" s="1489"/>
      <c r="AQ554" s="1489"/>
      <c r="AR554" s="1489"/>
      <c r="AS554" s="1502">
        <f t="shared" si="345"/>
        <v>1824</v>
      </c>
      <c r="AT554" s="1502"/>
      <c r="AU554" s="1502"/>
      <c r="AV554" s="1502"/>
      <c r="AW554" s="1502"/>
      <c r="AX554" s="1502"/>
      <c r="AY554" s="1502"/>
      <c r="AZ554" s="1502"/>
      <c r="BA554" s="1503"/>
      <c r="BB554" s="1503"/>
      <c r="BC554" s="1503"/>
      <c r="BD554" s="1503"/>
      <c r="BE554" s="1503"/>
      <c r="BF554" s="1503"/>
      <c r="BG554" s="1503"/>
      <c r="BH554" s="1503"/>
      <c r="BI554" s="1503"/>
      <c r="BJ554" s="1503"/>
      <c r="BK554" s="1503"/>
      <c r="BL554" s="1503"/>
      <c r="BM554" s="1503"/>
      <c r="BN554" s="1503"/>
      <c r="BO554" s="1503"/>
      <c r="BP554" s="1503"/>
      <c r="BQ554" s="1503"/>
      <c r="BR554" s="1503">
        <f t="shared" si="346"/>
        <v>912</v>
      </c>
      <c r="BS554" s="1503">
        <f t="shared" si="347"/>
        <v>912</v>
      </c>
      <c r="BT554" s="1503">
        <f t="shared" si="348"/>
        <v>912</v>
      </c>
      <c r="BU554" s="1553"/>
      <c r="BV554" s="1553" t="s">
        <v>2361</v>
      </c>
      <c r="BW554" s="1553">
        <v>5000</v>
      </c>
      <c r="BX554" s="1553">
        <f>BX498-I554</f>
        <v>2540</v>
      </c>
      <c r="BZ554" s="1553"/>
      <c r="CA554" s="1553"/>
      <c r="CB554" s="1553"/>
      <c r="CC554" s="1553"/>
    </row>
    <row r="555" s="309" customFormat="1" ht="36" hidden="1" customHeight="1" spans="1:81">
      <c r="A555" s="1647">
        <v>45526</v>
      </c>
      <c r="B555" s="1546" t="s">
        <v>447</v>
      </c>
      <c r="C555" s="1483" t="s">
        <v>251</v>
      </c>
      <c r="D555" s="1669">
        <v>4500143730</v>
      </c>
      <c r="E555" s="1649" t="s">
        <v>2578</v>
      </c>
      <c r="F555" s="1648" t="s">
        <v>2579</v>
      </c>
      <c r="G555" s="1487" t="s">
        <v>309</v>
      </c>
      <c r="H555" s="1488" t="s">
        <v>79</v>
      </c>
      <c r="I555" s="1506">
        <v>3108</v>
      </c>
      <c r="J555" s="1487">
        <v>0</v>
      </c>
      <c r="K555" s="1487">
        <v>12</v>
      </c>
      <c r="L555" s="1489">
        <f t="shared" si="318"/>
        <v>259</v>
      </c>
      <c r="M555" s="1490">
        <v>45589</v>
      </c>
      <c r="N555" s="1542">
        <v>45583</v>
      </c>
      <c r="O555" s="1325"/>
      <c r="P555" s="1325" t="s">
        <v>106</v>
      </c>
      <c r="Q555" s="1325" t="s">
        <v>2580</v>
      </c>
      <c r="R555" s="1325">
        <v>45526</v>
      </c>
      <c r="S555" s="1325" t="s">
        <v>136</v>
      </c>
      <c r="T555" s="1705" t="s">
        <v>2491</v>
      </c>
      <c r="U555" s="1493" t="s">
        <v>2581</v>
      </c>
      <c r="V555" s="1605" t="s">
        <v>455</v>
      </c>
      <c r="W555" s="1495">
        <v>2.4006</v>
      </c>
      <c r="X555" s="1496">
        <f t="shared" si="342"/>
        <v>7461.0648</v>
      </c>
      <c r="Y555" s="1489" t="s">
        <v>2582</v>
      </c>
      <c r="Z555" s="1532" t="s">
        <v>2035</v>
      </c>
      <c r="AA555" s="1487" t="s">
        <v>108</v>
      </c>
      <c r="AB555" s="1497" t="s">
        <v>44</v>
      </c>
      <c r="AC555" s="1493">
        <v>3108</v>
      </c>
      <c r="AD555" s="1498">
        <f t="shared" si="312"/>
        <v>0</v>
      </c>
      <c r="AE555" s="1498" t="s">
        <v>141</v>
      </c>
      <c r="AF555" s="1498"/>
      <c r="AG555" s="1498"/>
      <c r="AH555" s="1498">
        <f t="shared" si="343"/>
        <v>6216</v>
      </c>
      <c r="AI555" s="1498"/>
      <c r="AJ555" s="1499"/>
      <c r="AK555" s="1489"/>
      <c r="AL555" s="1489"/>
      <c r="AM555" s="1502">
        <f t="shared" si="344"/>
        <v>6216</v>
      </c>
      <c r="AN555" s="1501"/>
      <c r="AO555" s="1500"/>
      <c r="AP555" s="1500"/>
      <c r="AQ555" s="1500"/>
      <c r="AR555" s="1500"/>
      <c r="AS555" s="1502">
        <f t="shared" si="345"/>
        <v>6216</v>
      </c>
      <c r="AT555" s="1502"/>
      <c r="AU555" s="1502"/>
      <c r="AV555" s="1502"/>
      <c r="AW555" s="1502"/>
      <c r="AX555" s="1502"/>
      <c r="AY555" s="1502"/>
      <c r="AZ555" s="1502"/>
      <c r="BA555" s="1503"/>
      <c r="BB555" s="1503"/>
      <c r="BC555" s="1503"/>
      <c r="BD555" s="1503"/>
      <c r="BE555" s="1503"/>
      <c r="BF555" s="1503"/>
      <c r="BG555" s="1503"/>
      <c r="BH555" s="1503"/>
      <c r="BI555" s="1503"/>
      <c r="BJ555" s="1503"/>
      <c r="BK555" s="1503"/>
      <c r="BL555" s="1503"/>
      <c r="BM555" s="1503"/>
      <c r="BN555" s="1503"/>
      <c r="BO555" s="1503"/>
      <c r="BP555" s="1503"/>
      <c r="BQ555" s="1503"/>
      <c r="BR555" s="1503">
        <f t="shared" si="346"/>
        <v>3108</v>
      </c>
      <c r="BS555" s="1503">
        <f t="shared" si="347"/>
        <v>3108</v>
      </c>
      <c r="BT555" s="1503">
        <f t="shared" si="348"/>
        <v>3108</v>
      </c>
      <c r="BU555" s="1596"/>
      <c r="BV555" s="1553" t="s">
        <v>2583</v>
      </c>
      <c r="BW555" s="1553">
        <v>5000</v>
      </c>
      <c r="BX555" s="1596">
        <f>BX560-I555</f>
        <v>1304</v>
      </c>
      <c r="BY555" s="1596"/>
      <c r="BZ555" s="1596"/>
      <c r="CA555" s="1596"/>
      <c r="CB555" s="1596"/>
      <c r="CC555" s="1596"/>
    </row>
    <row r="556" s="309" customFormat="1" ht="36" hidden="1" customHeight="1" spans="1:81">
      <c r="A556" s="1647">
        <v>45549</v>
      </c>
      <c r="B556" s="1546" t="s">
        <v>343</v>
      </c>
      <c r="C556" s="1546" t="s">
        <v>251</v>
      </c>
      <c r="D556" s="1648">
        <v>4500145391</v>
      </c>
      <c r="E556" s="1546" t="s">
        <v>2584</v>
      </c>
      <c r="F556" s="1648" t="s">
        <v>2585</v>
      </c>
      <c r="G556" s="1487" t="s">
        <v>346</v>
      </c>
      <c r="H556" s="1488" t="s">
        <v>79</v>
      </c>
      <c r="I556" s="1506">
        <v>12672</v>
      </c>
      <c r="J556" s="1487">
        <v>0</v>
      </c>
      <c r="K556" s="1487">
        <v>1152</v>
      </c>
      <c r="L556" s="1489">
        <f t="shared" si="318"/>
        <v>11</v>
      </c>
      <c r="M556" s="1490">
        <v>45586</v>
      </c>
      <c r="N556" s="1542">
        <v>45584</v>
      </c>
      <c r="O556" s="1536" t="s">
        <v>2559</v>
      </c>
      <c r="P556" s="1325" t="s">
        <v>106</v>
      </c>
      <c r="Q556" s="1325" t="s">
        <v>2586</v>
      </c>
      <c r="R556" s="1325" t="s">
        <v>651</v>
      </c>
      <c r="S556" s="1325" t="s">
        <v>136</v>
      </c>
      <c r="T556" s="1492" t="s">
        <v>2554</v>
      </c>
      <c r="U556" s="1493" t="s">
        <v>1130</v>
      </c>
      <c r="V556" s="1494" t="s">
        <v>1131</v>
      </c>
      <c r="W556" s="1495">
        <v>1025.1155</v>
      </c>
      <c r="X556" s="1496">
        <f t="shared" ref="X556:X559" si="349">W556*L556</f>
        <v>11276.2705</v>
      </c>
      <c r="Y556" s="1489" t="s">
        <v>2566</v>
      </c>
      <c r="Z556" s="1532" t="s">
        <v>346</v>
      </c>
      <c r="AA556" s="1487" t="s">
        <v>108</v>
      </c>
      <c r="AB556" s="1566" t="s">
        <v>44</v>
      </c>
      <c r="AC556" s="1493">
        <v>12672</v>
      </c>
      <c r="AD556" s="1498">
        <f t="shared" si="312"/>
        <v>0</v>
      </c>
      <c r="AE556" s="1498" t="s">
        <v>141</v>
      </c>
      <c r="AF556" s="1498"/>
      <c r="AG556" s="1498"/>
      <c r="AH556" s="1498">
        <f t="shared" ref="AH556:AH559" si="350">I556</f>
        <v>12672</v>
      </c>
      <c r="AI556" s="1498"/>
      <c r="AJ556" s="1499">
        <f t="shared" ref="AJ556:AJ559" si="351">I556</f>
        <v>12672</v>
      </c>
      <c r="AK556" s="1489"/>
      <c r="AL556" s="1489"/>
      <c r="AM556" s="1489"/>
      <c r="AN556" s="1489"/>
      <c r="AO556" s="1489"/>
      <c r="AP556" s="1489"/>
      <c r="AQ556" s="1489"/>
      <c r="AR556" s="1489"/>
      <c r="AS556" s="1502"/>
      <c r="AT556" s="1502"/>
      <c r="AU556" s="1502"/>
      <c r="AV556" s="1502">
        <f t="shared" ref="AV556:AV559" si="352">I556</f>
        <v>12672</v>
      </c>
      <c r="AW556" s="1502"/>
      <c r="AX556" s="1502"/>
      <c r="AY556" s="1502">
        <f t="shared" ref="AY556:AY559" si="353">I556/12</f>
        <v>1056</v>
      </c>
      <c r="AZ556" s="1502"/>
      <c r="BA556" s="1503"/>
      <c r="BB556" s="1503"/>
      <c r="BC556" s="1503"/>
      <c r="BD556" s="1503"/>
      <c r="BE556" s="1503"/>
      <c r="BF556" s="1503"/>
      <c r="BG556" s="1503"/>
      <c r="BH556" s="1503"/>
      <c r="BI556" s="1503"/>
      <c r="BJ556" s="1503"/>
      <c r="BK556" s="1503"/>
      <c r="BL556" s="1503"/>
      <c r="BM556" s="1503"/>
      <c r="BN556" s="1503"/>
      <c r="BO556" s="1503"/>
      <c r="BP556" s="1503"/>
      <c r="BQ556" s="1503"/>
      <c r="BR556" s="1503"/>
      <c r="BS556" s="1503"/>
      <c r="BT556" s="1503"/>
      <c r="BU556" s="1596" t="s">
        <v>2556</v>
      </c>
      <c r="BV556" s="1553"/>
      <c r="BW556" s="309">
        <v>0</v>
      </c>
      <c r="BX556" s="1553"/>
      <c r="BY556" s="1553"/>
      <c r="BZ556" s="1553"/>
      <c r="CA556" s="1553"/>
      <c r="CB556" s="1553"/>
      <c r="CC556" s="1553"/>
    </row>
    <row r="557" s="309" customFormat="1" ht="36" hidden="1" customHeight="1" spans="1:81">
      <c r="A557" s="1647">
        <v>45549</v>
      </c>
      <c r="B557" s="1546" t="s">
        <v>343</v>
      </c>
      <c r="C557" s="1546" t="s">
        <v>251</v>
      </c>
      <c r="D557" s="1648">
        <v>4500145391</v>
      </c>
      <c r="E557" s="1546" t="s">
        <v>2587</v>
      </c>
      <c r="F557" s="1648" t="s">
        <v>2588</v>
      </c>
      <c r="G557" s="1487" t="s">
        <v>346</v>
      </c>
      <c r="H557" s="1488" t="s">
        <v>79</v>
      </c>
      <c r="I557" s="1506">
        <v>8064</v>
      </c>
      <c r="J557" s="1487">
        <v>0</v>
      </c>
      <c r="K557" s="1487">
        <v>1152</v>
      </c>
      <c r="L557" s="1489">
        <f t="shared" si="318"/>
        <v>7</v>
      </c>
      <c r="M557" s="1490">
        <v>45586</v>
      </c>
      <c r="N557" s="1542">
        <v>45584</v>
      </c>
      <c r="O557" s="1536" t="s">
        <v>2559</v>
      </c>
      <c r="P557" s="1325" t="s">
        <v>106</v>
      </c>
      <c r="Q557" s="1325" t="s">
        <v>2589</v>
      </c>
      <c r="R557" s="1325" t="s">
        <v>651</v>
      </c>
      <c r="S557" s="1325" t="s">
        <v>136</v>
      </c>
      <c r="T557" s="1492" t="s">
        <v>2554</v>
      </c>
      <c r="U557" s="1493" t="s">
        <v>1130</v>
      </c>
      <c r="V557" s="1494" t="s">
        <v>1131</v>
      </c>
      <c r="W557" s="1495">
        <v>1025.1155</v>
      </c>
      <c r="X557" s="1496">
        <f t="shared" si="349"/>
        <v>7175.8085</v>
      </c>
      <c r="Y557" s="1489" t="s">
        <v>2566</v>
      </c>
      <c r="Z557" s="1532" t="s">
        <v>346</v>
      </c>
      <c r="AA557" s="1487" t="s">
        <v>108</v>
      </c>
      <c r="AB557" s="1566" t="s">
        <v>44</v>
      </c>
      <c r="AC557" s="1493">
        <v>8064</v>
      </c>
      <c r="AD557" s="1498">
        <f t="shared" si="312"/>
        <v>0</v>
      </c>
      <c r="AE557" s="1498" t="s">
        <v>141</v>
      </c>
      <c r="AF557" s="1498"/>
      <c r="AG557" s="1498"/>
      <c r="AH557" s="1498">
        <f t="shared" si="350"/>
        <v>8064</v>
      </c>
      <c r="AI557" s="1498"/>
      <c r="AJ557" s="1499">
        <f t="shared" si="351"/>
        <v>8064</v>
      </c>
      <c r="AK557" s="1489"/>
      <c r="AL557" s="1489"/>
      <c r="AM557" s="1489"/>
      <c r="AN557" s="1489"/>
      <c r="AO557" s="1489"/>
      <c r="AP557" s="1489"/>
      <c r="AQ557" s="1489"/>
      <c r="AR557" s="1489"/>
      <c r="AS557" s="1502"/>
      <c r="AT557" s="1502"/>
      <c r="AU557" s="1502"/>
      <c r="AV557" s="1502">
        <f t="shared" si="352"/>
        <v>8064</v>
      </c>
      <c r="AW557" s="1502"/>
      <c r="AX557" s="1502"/>
      <c r="AY557" s="1502">
        <f t="shared" si="353"/>
        <v>672</v>
      </c>
      <c r="AZ557" s="1502"/>
      <c r="BA557" s="1503"/>
      <c r="BB557" s="1503"/>
      <c r="BC557" s="1503"/>
      <c r="BD557" s="1503"/>
      <c r="BE557" s="1503"/>
      <c r="BF557" s="1503"/>
      <c r="BG557" s="1503"/>
      <c r="BH557" s="1503"/>
      <c r="BI557" s="1503"/>
      <c r="BJ557" s="1503"/>
      <c r="BK557" s="1503"/>
      <c r="BL557" s="1503"/>
      <c r="BM557" s="1503"/>
      <c r="BN557" s="1503"/>
      <c r="BO557" s="1503"/>
      <c r="BP557" s="1503"/>
      <c r="BQ557" s="1503"/>
      <c r="BR557" s="1503"/>
      <c r="BS557" s="1503"/>
      <c r="BT557" s="1503"/>
      <c r="BU557" s="1596" t="s">
        <v>2432</v>
      </c>
      <c r="BV557" s="1553"/>
      <c r="BW557" s="1553">
        <v>0</v>
      </c>
      <c r="BX557" s="1553"/>
      <c r="BY557" s="1553"/>
      <c r="BZ557" s="1553"/>
      <c r="CA557" s="1553"/>
      <c r="CB557" s="1553"/>
      <c r="CC557" s="1553"/>
    </row>
    <row r="558" s="309" customFormat="1" ht="36" hidden="1" customHeight="1" spans="1:81">
      <c r="A558" s="1647">
        <v>45549</v>
      </c>
      <c r="B558" s="1546" t="s">
        <v>343</v>
      </c>
      <c r="C558" s="1546" t="s">
        <v>251</v>
      </c>
      <c r="D558" s="1648">
        <v>4500145393</v>
      </c>
      <c r="E558" s="1546" t="s">
        <v>2590</v>
      </c>
      <c r="F558" s="1648" t="s">
        <v>2591</v>
      </c>
      <c r="G558" s="1487" t="s">
        <v>346</v>
      </c>
      <c r="H558" s="1488" t="s">
        <v>79</v>
      </c>
      <c r="I558" s="1506">
        <v>13824</v>
      </c>
      <c r="J558" s="1487">
        <v>0</v>
      </c>
      <c r="K558" s="1487">
        <v>1152</v>
      </c>
      <c r="L558" s="1489">
        <f t="shared" si="318"/>
        <v>12</v>
      </c>
      <c r="M558" s="1490">
        <v>45586</v>
      </c>
      <c r="N558" s="1542">
        <v>45584</v>
      </c>
      <c r="O558" s="1325" t="s">
        <v>2552</v>
      </c>
      <c r="P558" s="1325" t="s">
        <v>106</v>
      </c>
      <c r="Q558" s="1325" t="s">
        <v>2592</v>
      </c>
      <c r="R558" s="1325" t="s">
        <v>651</v>
      </c>
      <c r="S558" s="1325" t="s">
        <v>136</v>
      </c>
      <c r="T558" s="1492" t="s">
        <v>2554</v>
      </c>
      <c r="U558" s="1493" t="s">
        <v>2593</v>
      </c>
      <c r="V558" s="1494" t="s">
        <v>1131</v>
      </c>
      <c r="W558" s="1495">
        <v>1018.4339</v>
      </c>
      <c r="X558" s="1496">
        <f t="shared" si="349"/>
        <v>12221.2068</v>
      </c>
      <c r="Y558" s="1489" t="s">
        <v>2594</v>
      </c>
      <c r="Z558" s="1532" t="s">
        <v>346</v>
      </c>
      <c r="AA558" s="1487" t="s">
        <v>108</v>
      </c>
      <c r="AB558" s="1566" t="s">
        <v>44</v>
      </c>
      <c r="AC558" s="1493">
        <v>13824</v>
      </c>
      <c r="AD558" s="1498">
        <f t="shared" si="312"/>
        <v>0</v>
      </c>
      <c r="AE558" s="1498" t="s">
        <v>141</v>
      </c>
      <c r="AF558" s="1498"/>
      <c r="AG558" s="1498"/>
      <c r="AH558" s="1498">
        <f t="shared" si="350"/>
        <v>13824</v>
      </c>
      <c r="AI558" s="1498"/>
      <c r="AJ558" s="1499">
        <f t="shared" si="351"/>
        <v>13824</v>
      </c>
      <c r="AK558" s="1489"/>
      <c r="AL558" s="1489"/>
      <c r="AM558" s="1489"/>
      <c r="AN558" s="1489"/>
      <c r="AO558" s="1489"/>
      <c r="AP558" s="1489"/>
      <c r="AQ558" s="1489"/>
      <c r="AR558" s="1489"/>
      <c r="AS558" s="1502"/>
      <c r="AT558" s="1502"/>
      <c r="AU558" s="1502"/>
      <c r="AV558" s="1502">
        <f t="shared" si="352"/>
        <v>13824</v>
      </c>
      <c r="AW558" s="1502"/>
      <c r="AX558" s="1502"/>
      <c r="AY558" s="1502">
        <f t="shared" si="353"/>
        <v>1152</v>
      </c>
      <c r="AZ558" s="1502"/>
      <c r="BA558" s="1503"/>
      <c r="BB558" s="1503"/>
      <c r="BC558" s="1503"/>
      <c r="BD558" s="1503"/>
      <c r="BE558" s="1503"/>
      <c r="BF558" s="1503"/>
      <c r="BG558" s="1503"/>
      <c r="BH558" s="1503"/>
      <c r="BI558" s="1503"/>
      <c r="BJ558" s="1503"/>
      <c r="BK558" s="1503"/>
      <c r="BL558" s="1503"/>
      <c r="BM558" s="1503"/>
      <c r="BN558" s="1503"/>
      <c r="BO558" s="1503"/>
      <c r="BP558" s="1503"/>
      <c r="BQ558" s="1503"/>
      <c r="BR558" s="1503"/>
      <c r="BS558" s="1503"/>
      <c r="BT558" s="1503"/>
      <c r="BU558" s="1596" t="s">
        <v>2432</v>
      </c>
      <c r="BV558" s="1553"/>
      <c r="BW558" s="1553">
        <v>0</v>
      </c>
      <c r="BX558" s="1553"/>
      <c r="BY558" s="1553"/>
      <c r="BZ558" s="1553"/>
      <c r="CA558" s="1553"/>
      <c r="CB558" s="1553"/>
      <c r="CC558" s="1553"/>
    </row>
    <row r="559" s="309" customFormat="1" ht="36" hidden="1" customHeight="1" spans="1:81">
      <c r="A559" s="1647">
        <v>45549</v>
      </c>
      <c r="B559" s="1546" t="s">
        <v>343</v>
      </c>
      <c r="C559" s="1546" t="s">
        <v>251</v>
      </c>
      <c r="D559" s="1648">
        <v>4500145393</v>
      </c>
      <c r="E559" s="1546" t="s">
        <v>2595</v>
      </c>
      <c r="F559" s="1648" t="s">
        <v>2596</v>
      </c>
      <c r="G559" s="1487" t="s">
        <v>346</v>
      </c>
      <c r="H559" s="1488" t="s">
        <v>79</v>
      </c>
      <c r="I559" s="1506">
        <v>18432</v>
      </c>
      <c r="J559" s="1487">
        <v>0</v>
      </c>
      <c r="K559" s="1487">
        <v>1152</v>
      </c>
      <c r="L559" s="1489">
        <f t="shared" si="318"/>
        <v>16</v>
      </c>
      <c r="M559" s="1490">
        <v>45586</v>
      </c>
      <c r="N559" s="1542">
        <v>45584</v>
      </c>
      <c r="O559" s="1325" t="s">
        <v>2552</v>
      </c>
      <c r="P559" s="1325" t="s">
        <v>106</v>
      </c>
      <c r="Q559" s="1325" t="s">
        <v>2592</v>
      </c>
      <c r="R559" s="1325" t="s">
        <v>651</v>
      </c>
      <c r="S559" s="1325" t="s">
        <v>136</v>
      </c>
      <c r="T559" s="1492" t="s">
        <v>2554</v>
      </c>
      <c r="U559" s="1493" t="s">
        <v>2593</v>
      </c>
      <c r="V559" s="1494" t="s">
        <v>1131</v>
      </c>
      <c r="W559" s="1495">
        <v>1018.4339</v>
      </c>
      <c r="X559" s="1496">
        <f t="shared" si="349"/>
        <v>16294.9424</v>
      </c>
      <c r="Y559" s="1489" t="s">
        <v>2597</v>
      </c>
      <c r="Z559" s="1532" t="s">
        <v>346</v>
      </c>
      <c r="AA559" s="1487" t="s">
        <v>108</v>
      </c>
      <c r="AB559" s="1566" t="s">
        <v>44</v>
      </c>
      <c r="AC559" s="1493">
        <v>18432</v>
      </c>
      <c r="AD559" s="1498">
        <f t="shared" si="312"/>
        <v>0</v>
      </c>
      <c r="AE559" s="1498" t="s">
        <v>141</v>
      </c>
      <c r="AF559" s="1498"/>
      <c r="AG559" s="1498"/>
      <c r="AH559" s="1498">
        <f t="shared" si="350"/>
        <v>18432</v>
      </c>
      <c r="AI559" s="1498"/>
      <c r="AJ559" s="1499">
        <f t="shared" si="351"/>
        <v>18432</v>
      </c>
      <c r="AK559" s="1489"/>
      <c r="AL559" s="1489"/>
      <c r="AM559" s="1489"/>
      <c r="AN559" s="1489"/>
      <c r="AO559" s="1489"/>
      <c r="AP559" s="1489"/>
      <c r="AQ559" s="1489"/>
      <c r="AR559" s="1489"/>
      <c r="AS559" s="1502"/>
      <c r="AT559" s="1502"/>
      <c r="AU559" s="1502"/>
      <c r="AV559" s="1502">
        <f t="shared" si="352"/>
        <v>18432</v>
      </c>
      <c r="AW559" s="1502"/>
      <c r="AX559" s="1502"/>
      <c r="AY559" s="1502">
        <f t="shared" si="353"/>
        <v>1536</v>
      </c>
      <c r="AZ559" s="1502"/>
      <c r="BA559" s="1503"/>
      <c r="BB559" s="1503"/>
      <c r="BC559" s="1503"/>
      <c r="BD559" s="1503"/>
      <c r="BE559" s="1503"/>
      <c r="BF559" s="1503"/>
      <c r="BG559" s="1503"/>
      <c r="BH559" s="1503"/>
      <c r="BI559" s="1503"/>
      <c r="BJ559" s="1503"/>
      <c r="BK559" s="1503"/>
      <c r="BL559" s="1503"/>
      <c r="BM559" s="1503"/>
      <c r="BN559" s="1503"/>
      <c r="BO559" s="1503"/>
      <c r="BP559" s="1503"/>
      <c r="BQ559" s="1503"/>
      <c r="BR559" s="1503"/>
      <c r="BS559" s="1503"/>
      <c r="BT559" s="1503"/>
      <c r="BU559" s="1596" t="s">
        <v>2432</v>
      </c>
      <c r="BV559" s="1553"/>
      <c r="BW559" s="1553">
        <v>0</v>
      </c>
      <c r="BX559" s="1553"/>
      <c r="BY559" s="1553"/>
      <c r="BZ559" s="1553"/>
      <c r="CA559" s="1553"/>
      <c r="CB559" s="1553"/>
      <c r="CC559" s="1553"/>
    </row>
    <row r="560" s="309" customFormat="1" ht="36" hidden="1" customHeight="1" spans="1:81">
      <c r="A560" s="1647">
        <v>45541</v>
      </c>
      <c r="B560" s="1546" t="s">
        <v>280</v>
      </c>
      <c r="C560" s="1546" t="s">
        <v>224</v>
      </c>
      <c r="D560" s="1648">
        <v>4500144675</v>
      </c>
      <c r="E560" s="1546" t="s">
        <v>2598</v>
      </c>
      <c r="F560" s="1648" t="s">
        <v>2599</v>
      </c>
      <c r="G560" s="1487" t="s">
        <v>309</v>
      </c>
      <c r="H560" s="1488" t="s">
        <v>79</v>
      </c>
      <c r="I560" s="1506">
        <v>588</v>
      </c>
      <c r="J560" s="1487">
        <v>0</v>
      </c>
      <c r="K560" s="1487">
        <v>12</v>
      </c>
      <c r="L560" s="1489">
        <f t="shared" si="318"/>
        <v>49</v>
      </c>
      <c r="M560" s="1490">
        <v>45587</v>
      </c>
      <c r="N560" s="1542">
        <v>45584</v>
      </c>
      <c r="O560" s="1325"/>
      <c r="P560" s="1325" t="s">
        <v>803</v>
      </c>
      <c r="Q560" s="1325" t="s">
        <v>2600</v>
      </c>
      <c r="R560" s="1325" t="s">
        <v>783</v>
      </c>
      <c r="S560" s="1325" t="s">
        <v>136</v>
      </c>
      <c r="T560" s="1705" t="s">
        <v>2601</v>
      </c>
      <c r="U560" s="1493" t="s">
        <v>2602</v>
      </c>
      <c r="V560" s="1494" t="s">
        <v>271</v>
      </c>
      <c r="W560" s="1495">
        <v>2.4352</v>
      </c>
      <c r="X560" s="1496">
        <f t="shared" ref="X560:X574" si="354">W560*I560</f>
        <v>1431.8976</v>
      </c>
      <c r="Y560" s="1489" t="s">
        <v>2603</v>
      </c>
      <c r="Z560" s="1532" t="s">
        <v>789</v>
      </c>
      <c r="AA560" s="1487" t="s">
        <v>108</v>
      </c>
      <c r="AB560" s="1566" t="s">
        <v>44</v>
      </c>
      <c r="AC560" s="1493">
        <v>588</v>
      </c>
      <c r="AD560" s="1498">
        <f t="shared" si="312"/>
        <v>0</v>
      </c>
      <c r="AE560" s="1498" t="s">
        <v>141</v>
      </c>
      <c r="AF560" s="1498"/>
      <c r="AG560" s="1498"/>
      <c r="AH560" s="1498">
        <f>I560*2</f>
        <v>1176</v>
      </c>
      <c r="AI560" s="1498"/>
      <c r="AJ560" s="1499"/>
      <c r="AK560" s="1489">
        <f>AH560</f>
        <v>1176</v>
      </c>
      <c r="AL560" s="1489"/>
      <c r="AM560" s="1489"/>
      <c r="AN560" s="1489"/>
      <c r="AO560" s="1489"/>
      <c r="AP560" s="1489"/>
      <c r="AQ560" s="1489"/>
      <c r="AR560" s="1489"/>
      <c r="AS560" s="1502">
        <f>I560*2</f>
        <v>1176</v>
      </c>
      <c r="AT560" s="1502"/>
      <c r="AU560" s="1502"/>
      <c r="AV560" s="1502"/>
      <c r="AW560" s="1502"/>
      <c r="AX560" s="1502"/>
      <c r="AY560" s="1502"/>
      <c r="AZ560" s="1502"/>
      <c r="BA560" s="1503"/>
      <c r="BB560" s="1503"/>
      <c r="BC560" s="1503"/>
      <c r="BD560" s="1503"/>
      <c r="BE560" s="1503"/>
      <c r="BF560" s="1503"/>
      <c r="BG560" s="1503"/>
      <c r="BH560" s="1503"/>
      <c r="BI560" s="1503"/>
      <c r="BJ560" s="1503"/>
      <c r="BK560" s="1503"/>
      <c r="BL560" s="1503"/>
      <c r="BM560" s="1503"/>
      <c r="BN560" s="1503"/>
      <c r="BO560" s="1503"/>
      <c r="BP560" s="1503"/>
      <c r="BQ560" s="1503"/>
      <c r="BR560" s="1503">
        <f>I560</f>
        <v>588</v>
      </c>
      <c r="BS560" s="1503">
        <f>I560</f>
        <v>588</v>
      </c>
      <c r="BT560" s="1503">
        <f>I560</f>
        <v>588</v>
      </c>
      <c r="BU560" s="1553"/>
      <c r="BV560" s="1553" t="s">
        <v>2583</v>
      </c>
      <c r="BW560" s="1553">
        <v>5000</v>
      </c>
      <c r="BX560" s="1553">
        <f>BW560-I560</f>
        <v>4412</v>
      </c>
      <c r="BY560" s="1553"/>
      <c r="BZ560" s="1553"/>
      <c r="CA560" s="1553"/>
      <c r="CB560" s="1553"/>
      <c r="CC560" s="1553"/>
    </row>
    <row r="561" s="309" customFormat="1" ht="36" hidden="1" customHeight="1" spans="1:81">
      <c r="A561" s="1647">
        <v>45369</v>
      </c>
      <c r="B561" s="1546" t="s">
        <v>236</v>
      </c>
      <c r="C561" s="1546" t="s">
        <v>237</v>
      </c>
      <c r="D561" s="1648">
        <v>4500127224</v>
      </c>
      <c r="E561" s="1649">
        <v>2300875205</v>
      </c>
      <c r="F561" s="1649" t="s">
        <v>2604</v>
      </c>
      <c r="G561" s="1487" t="s">
        <v>239</v>
      </c>
      <c r="H561" s="1488" t="s">
        <v>79</v>
      </c>
      <c r="I561" s="1506">
        <v>1725</v>
      </c>
      <c r="J561" s="1487">
        <v>0</v>
      </c>
      <c r="K561" s="1487">
        <v>25</v>
      </c>
      <c r="L561" s="1489">
        <f t="shared" si="318"/>
        <v>69</v>
      </c>
      <c r="M561" s="1490">
        <v>45588</v>
      </c>
      <c r="N561" s="1490">
        <v>45584</v>
      </c>
      <c r="O561" s="1694" t="s">
        <v>2605</v>
      </c>
      <c r="P561" s="1536" t="s">
        <v>106</v>
      </c>
      <c r="Q561" s="1325" t="s">
        <v>2606</v>
      </c>
      <c r="R561" s="1325">
        <v>45527</v>
      </c>
      <c r="S561" s="1325" t="s">
        <v>82</v>
      </c>
      <c r="T561" s="1492" t="s">
        <v>82</v>
      </c>
      <c r="U561" s="1540" t="s">
        <v>2607</v>
      </c>
      <c r="V561" s="1494" t="s">
        <v>243</v>
      </c>
      <c r="W561" s="1495">
        <v>1.59</v>
      </c>
      <c r="X561" s="1496">
        <f t="shared" si="354"/>
        <v>2742.75</v>
      </c>
      <c r="Y561" s="1489" t="s">
        <v>2608</v>
      </c>
      <c r="Z561" s="1532" t="s">
        <v>245</v>
      </c>
      <c r="AA561" s="1487" t="s">
        <v>108</v>
      </c>
      <c r="AB561" s="1566" t="s">
        <v>44</v>
      </c>
      <c r="AC561" s="1493">
        <v>1725</v>
      </c>
      <c r="AD561" s="1498">
        <f t="shared" si="312"/>
        <v>0</v>
      </c>
      <c r="AE561" s="1498"/>
      <c r="AF561" s="1498" t="s">
        <v>246</v>
      </c>
      <c r="AG561" s="1498" t="s">
        <v>93</v>
      </c>
      <c r="AH561" s="1498">
        <f t="shared" ref="AH561:AH570" si="355">I561</f>
        <v>1725</v>
      </c>
      <c r="AI561" s="1498"/>
      <c r="AJ561" s="1499"/>
      <c r="AK561" s="1489"/>
      <c r="AL561" s="1489"/>
      <c r="AM561" s="1489"/>
      <c r="AN561" s="1489"/>
      <c r="AO561" s="1489"/>
      <c r="AP561" s="1489">
        <f>I561</f>
        <v>1725</v>
      </c>
      <c r="AQ561" s="1489"/>
      <c r="AR561" s="1489"/>
      <c r="AS561" s="1502">
        <f t="shared" ref="AS561:AS570" si="356">I561</f>
        <v>1725</v>
      </c>
      <c r="AT561" s="1502"/>
      <c r="AU561" s="1502"/>
      <c r="AV561" s="1502"/>
      <c r="AW561" s="1502"/>
      <c r="AX561" s="1502"/>
      <c r="AY561" s="1502"/>
      <c r="AZ561" s="1502"/>
      <c r="BA561" s="1503"/>
      <c r="BB561" s="1503"/>
      <c r="BC561" s="1503"/>
      <c r="BD561" s="1503"/>
      <c r="BE561" s="1503"/>
      <c r="BF561" s="1503"/>
      <c r="BG561" s="1503"/>
      <c r="BH561" s="1503">
        <f>I561/25</f>
        <v>69</v>
      </c>
      <c r="BI561" s="1503"/>
      <c r="BJ561" s="1503"/>
      <c r="BK561" s="1503"/>
      <c r="BL561" s="1503"/>
      <c r="BM561" s="1503"/>
      <c r="BN561" s="1503"/>
      <c r="BO561" s="1503"/>
      <c r="BP561" s="1503"/>
      <c r="BQ561" s="1503"/>
      <c r="BR561" s="1503"/>
      <c r="BS561" s="1503"/>
      <c r="BT561" s="1503"/>
      <c r="BU561" s="1534"/>
      <c r="BV561" s="1534"/>
      <c r="BW561" s="1534"/>
      <c r="BX561" s="1534"/>
      <c r="BY561" s="1534"/>
      <c r="BZ561" s="1534"/>
      <c r="CA561" s="1534"/>
      <c r="CB561" s="1534"/>
      <c r="CC561" s="1534"/>
    </row>
    <row r="562" s="309" customFormat="1" ht="36" hidden="1" customHeight="1" spans="1:81">
      <c r="A562" s="1647">
        <v>45531</v>
      </c>
      <c r="B562" s="1546" t="s">
        <v>2609</v>
      </c>
      <c r="C562" s="1483" t="s">
        <v>251</v>
      </c>
      <c r="D562" s="1648">
        <v>4500143977</v>
      </c>
      <c r="E562" s="1649">
        <v>60178990</v>
      </c>
      <c r="F562" s="1648" t="s">
        <v>2610</v>
      </c>
      <c r="G562" s="1487" t="s">
        <v>309</v>
      </c>
      <c r="H562" s="1488" t="s">
        <v>79</v>
      </c>
      <c r="I562" s="1506">
        <v>5004</v>
      </c>
      <c r="J562" s="1487">
        <v>0</v>
      </c>
      <c r="K562" s="1487">
        <v>12</v>
      </c>
      <c r="L562" s="1489">
        <f t="shared" si="318"/>
        <v>417</v>
      </c>
      <c r="M562" s="1490">
        <v>45589</v>
      </c>
      <c r="N562" s="1490">
        <v>45586</v>
      </c>
      <c r="O562" s="1325"/>
      <c r="P562" s="1325" t="s">
        <v>106</v>
      </c>
      <c r="Q562" s="1325" t="s">
        <v>2611</v>
      </c>
      <c r="R562" s="1751">
        <v>45531</v>
      </c>
      <c r="S562" s="1752" t="s">
        <v>82</v>
      </c>
      <c r="T562" s="1705" t="s">
        <v>2612</v>
      </c>
      <c r="U562" s="1493" t="s">
        <v>2613</v>
      </c>
      <c r="V562" s="1605" t="s">
        <v>2614</v>
      </c>
      <c r="W562" s="1495">
        <v>2.3775</v>
      </c>
      <c r="X562" s="1496">
        <f t="shared" si="354"/>
        <v>11897.01</v>
      </c>
      <c r="Y562" s="1489" t="s">
        <v>2615</v>
      </c>
      <c r="Z562" s="1532" t="s">
        <v>313</v>
      </c>
      <c r="AA562" s="1487" t="s">
        <v>108</v>
      </c>
      <c r="AB562" s="1566" t="s">
        <v>44</v>
      </c>
      <c r="AC562" s="1493">
        <f>3552+1452</f>
        <v>5004</v>
      </c>
      <c r="AD562" s="1498">
        <f t="shared" si="312"/>
        <v>0</v>
      </c>
      <c r="AE562" s="1498" t="s">
        <v>157</v>
      </c>
      <c r="AF562" s="1498"/>
      <c r="AG562" s="1498"/>
      <c r="AH562" s="1498">
        <f>I562*2</f>
        <v>10008</v>
      </c>
      <c r="AI562" s="1498"/>
      <c r="AJ562" s="1499">
        <f>I562*2</f>
        <v>10008</v>
      </c>
      <c r="AK562" s="1489"/>
      <c r="AL562" s="1500"/>
      <c r="AM562" s="1501"/>
      <c r="AN562" s="1501"/>
      <c r="AO562" s="1500"/>
      <c r="AP562" s="1500"/>
      <c r="AQ562" s="1500"/>
      <c r="AR562" s="1500"/>
      <c r="AS562" s="1502">
        <f>I562*2</f>
        <v>10008</v>
      </c>
      <c r="AT562" s="1502"/>
      <c r="AU562" s="1502"/>
      <c r="AV562" s="1502"/>
      <c r="AW562" s="1502"/>
      <c r="AX562" s="1502"/>
      <c r="AY562" s="1502"/>
      <c r="AZ562" s="1502"/>
      <c r="BA562" s="1503"/>
      <c r="BB562" s="1503"/>
      <c r="BC562" s="1503"/>
      <c r="BD562" s="1503"/>
      <c r="BE562" s="1503"/>
      <c r="BF562" s="1503"/>
      <c r="BG562" s="1503"/>
      <c r="BH562" s="1503"/>
      <c r="BI562" s="1503"/>
      <c r="BJ562" s="1503"/>
      <c r="BK562" s="1503"/>
      <c r="BL562" s="1503"/>
      <c r="BM562" s="1503"/>
      <c r="BN562" s="1503"/>
      <c r="BO562" s="1503"/>
      <c r="BP562" s="1503"/>
      <c r="BQ562" s="1503"/>
      <c r="BR562" s="1503">
        <f>I562</f>
        <v>5004</v>
      </c>
      <c r="BS562" s="1503">
        <f>I562</f>
        <v>5004</v>
      </c>
      <c r="BT562" s="1503">
        <f>I562</f>
        <v>5004</v>
      </c>
      <c r="BU562" s="1596"/>
      <c r="BV562" s="1755" t="s">
        <v>2583</v>
      </c>
      <c r="BW562" s="1755">
        <v>5000</v>
      </c>
      <c r="BX562" s="1743">
        <f>BX555+CA553-I562</f>
        <v>-2872</v>
      </c>
      <c r="BY562" s="1553"/>
      <c r="BZ562" s="1553"/>
      <c r="CA562" s="1553"/>
      <c r="CB562" s="1553"/>
      <c r="CC562" s="1596"/>
    </row>
    <row r="563" s="309" customFormat="1" ht="36" hidden="1" customHeight="1" spans="1:81">
      <c r="A563" s="1647">
        <v>45548</v>
      </c>
      <c r="B563" s="1546" t="s">
        <v>2616</v>
      </c>
      <c r="C563" s="1483" t="s">
        <v>2617</v>
      </c>
      <c r="D563" s="1648">
        <v>4500145310</v>
      </c>
      <c r="E563" s="1649" t="s">
        <v>2618</v>
      </c>
      <c r="F563" s="1648" t="s">
        <v>2619</v>
      </c>
      <c r="G563" s="1487" t="s">
        <v>89</v>
      </c>
      <c r="H563" s="1488" t="s">
        <v>79</v>
      </c>
      <c r="I563" s="1506">
        <v>528</v>
      </c>
      <c r="J563" s="1487">
        <v>0</v>
      </c>
      <c r="K563" s="1487">
        <v>24</v>
      </c>
      <c r="L563" s="1489">
        <f t="shared" si="318"/>
        <v>22</v>
      </c>
      <c r="M563" s="1490">
        <v>45590</v>
      </c>
      <c r="N563" s="1490">
        <v>45586</v>
      </c>
      <c r="O563" s="1325"/>
      <c r="P563" s="1325" t="s">
        <v>106</v>
      </c>
      <c r="Q563" s="1325" t="s">
        <v>2620</v>
      </c>
      <c r="R563" s="1325">
        <v>45558</v>
      </c>
      <c r="S563" s="1752" t="s">
        <v>82</v>
      </c>
      <c r="T563" s="1705" t="s">
        <v>2621</v>
      </c>
      <c r="U563" s="1561" t="s">
        <v>2622</v>
      </c>
      <c r="V563" s="1605" t="s">
        <v>197</v>
      </c>
      <c r="W563" s="1495">
        <v>0.8346</v>
      </c>
      <c r="X563" s="1496">
        <f t="shared" si="354"/>
        <v>440.6688</v>
      </c>
      <c r="Y563" s="1489" t="s">
        <v>2623</v>
      </c>
      <c r="Z563" s="1532" t="s">
        <v>89</v>
      </c>
      <c r="AA563" s="1487" t="s">
        <v>108</v>
      </c>
      <c r="AB563" s="1566" t="s">
        <v>44</v>
      </c>
      <c r="AC563" s="1493">
        <v>528</v>
      </c>
      <c r="AD563" s="1498">
        <f t="shared" si="312"/>
        <v>0</v>
      </c>
      <c r="AE563" s="1498" t="s">
        <v>141</v>
      </c>
      <c r="AF563" s="1498"/>
      <c r="AG563" s="1498"/>
      <c r="AH563" s="1498">
        <f t="shared" si="355"/>
        <v>528</v>
      </c>
      <c r="AI563" s="1498"/>
      <c r="AJ563" s="1499">
        <f t="shared" ref="AJ563:AJ568" si="357">I563</f>
        <v>528</v>
      </c>
      <c r="AK563" s="1502"/>
      <c r="AL563" s="1501"/>
      <c r="AM563" s="1501"/>
      <c r="AN563" s="1501"/>
      <c r="AO563" s="1500"/>
      <c r="AP563" s="1500"/>
      <c r="AQ563" s="1500"/>
      <c r="AR563" s="1500"/>
      <c r="AS563" s="1502">
        <f t="shared" si="356"/>
        <v>528</v>
      </c>
      <c r="AT563" s="1502"/>
      <c r="AU563" s="1502"/>
      <c r="AV563" s="1502"/>
      <c r="AW563" s="1502"/>
      <c r="AX563" s="1502"/>
      <c r="AY563" s="1502"/>
      <c r="AZ563" s="1502"/>
      <c r="BA563" s="1503"/>
      <c r="BB563" s="1503"/>
      <c r="BC563" s="1503"/>
      <c r="BD563" s="1503"/>
      <c r="BE563" s="1503"/>
      <c r="BF563" s="1503"/>
      <c r="BG563" s="1503"/>
      <c r="BH563" s="1503"/>
      <c r="BI563" s="1503"/>
      <c r="BJ563" s="1503"/>
      <c r="BK563" s="1503"/>
      <c r="BL563" s="1503"/>
      <c r="BM563" s="1503"/>
      <c r="BN563" s="1503"/>
      <c r="BO563" s="1503"/>
      <c r="BP563" s="1503"/>
      <c r="BQ563" s="1503"/>
      <c r="BR563" s="1503"/>
      <c r="BS563" s="1503"/>
      <c r="BT563" s="1503"/>
      <c r="BU563" s="1596"/>
      <c r="BV563" s="1596"/>
      <c r="BW563" s="1596"/>
      <c r="BX563" s="1596"/>
      <c r="BY563" s="1596"/>
      <c r="BZ563" s="1596"/>
      <c r="CA563" s="1596"/>
      <c r="CB563" s="1596"/>
      <c r="CC563" s="1596"/>
    </row>
    <row r="564" s="309" customFormat="1" ht="36" hidden="1" customHeight="1" spans="1:81">
      <c r="A564" s="1647">
        <v>45549</v>
      </c>
      <c r="B564" s="1546" t="s">
        <v>2624</v>
      </c>
      <c r="C564" s="1483" t="s">
        <v>2625</v>
      </c>
      <c r="D564" s="1648">
        <v>4500145443</v>
      </c>
      <c r="E564" s="1649"/>
      <c r="F564" s="1648" t="s">
        <v>2626</v>
      </c>
      <c r="G564" s="1487" t="s">
        <v>109</v>
      </c>
      <c r="H564" s="1488" t="s">
        <v>79</v>
      </c>
      <c r="I564" s="1506">
        <v>1040</v>
      </c>
      <c r="J564" s="1487">
        <v>0</v>
      </c>
      <c r="K564" s="1487">
        <v>52</v>
      </c>
      <c r="L564" s="1489">
        <f t="shared" si="318"/>
        <v>20</v>
      </c>
      <c r="M564" s="1490">
        <v>45590</v>
      </c>
      <c r="N564" s="1490">
        <v>45586</v>
      </c>
      <c r="O564" s="1325"/>
      <c r="P564" s="1325" t="s">
        <v>106</v>
      </c>
      <c r="Q564" s="1325" t="s">
        <v>2627</v>
      </c>
      <c r="R564" s="1325">
        <v>45558</v>
      </c>
      <c r="S564" s="1752" t="s">
        <v>82</v>
      </c>
      <c r="T564" s="1492" t="s">
        <v>82</v>
      </c>
      <c r="U564" s="1493" t="s">
        <v>2628</v>
      </c>
      <c r="V564" s="1605" t="s">
        <v>197</v>
      </c>
      <c r="W564" s="1495">
        <v>0.8752</v>
      </c>
      <c r="X564" s="1496">
        <f t="shared" si="354"/>
        <v>910.208</v>
      </c>
      <c r="Y564" s="1489" t="s">
        <v>2629</v>
      </c>
      <c r="Z564" s="1532" t="s">
        <v>109</v>
      </c>
      <c r="AA564" s="1487" t="s">
        <v>108</v>
      </c>
      <c r="AB564" s="1566" t="s">
        <v>44</v>
      </c>
      <c r="AC564" s="1493">
        <v>1040</v>
      </c>
      <c r="AD564" s="1498">
        <f t="shared" si="312"/>
        <v>0</v>
      </c>
      <c r="AE564" s="1498"/>
      <c r="AF564" s="1498"/>
      <c r="AG564" s="1498"/>
      <c r="AH564" s="1498">
        <f t="shared" si="355"/>
        <v>1040</v>
      </c>
      <c r="AI564" s="1498"/>
      <c r="AJ564" s="1502">
        <f t="shared" si="357"/>
        <v>1040</v>
      </c>
      <c r="AK564" s="1502"/>
      <c r="AL564" s="1501"/>
      <c r="AM564" s="1501"/>
      <c r="AN564" s="1501"/>
      <c r="AO564" s="1500"/>
      <c r="AP564" s="1500"/>
      <c r="AQ564" s="1500"/>
      <c r="AR564" s="1500"/>
      <c r="AS564" s="1502">
        <f t="shared" si="356"/>
        <v>1040</v>
      </c>
      <c r="AT564" s="1502"/>
      <c r="AU564" s="1502"/>
      <c r="AV564" s="1502"/>
      <c r="AW564" s="1502"/>
      <c r="AX564" s="1502"/>
      <c r="AY564" s="1502"/>
      <c r="AZ564" s="1502"/>
      <c r="BA564" s="1503"/>
      <c r="BB564" s="1503"/>
      <c r="BC564" s="1503">
        <f t="shared" ref="BC564:BC568" si="358">I564/13</f>
        <v>80</v>
      </c>
      <c r="BD564" s="1503"/>
      <c r="BE564" s="1503"/>
      <c r="BF564" s="1503"/>
      <c r="BG564" s="1503"/>
      <c r="BH564" s="1503"/>
      <c r="BI564" s="1503"/>
      <c r="BJ564" s="1503"/>
      <c r="BK564" s="1503"/>
      <c r="BL564" s="1503"/>
      <c r="BM564" s="1503"/>
      <c r="BN564" s="1503"/>
      <c r="BO564" s="1503"/>
      <c r="BP564" s="1503"/>
      <c r="BQ564" s="1503"/>
      <c r="BR564" s="1503"/>
      <c r="BS564" s="1503"/>
      <c r="BT564" s="1503"/>
      <c r="BU564" s="1596"/>
      <c r="BV564" s="1596"/>
      <c r="BW564" s="1596"/>
      <c r="BX564" s="1596"/>
      <c r="BY564" s="1596"/>
      <c r="BZ564" s="1596"/>
      <c r="CA564" s="1596"/>
      <c r="CB564" s="1596"/>
      <c r="CC564" s="1596"/>
    </row>
    <row r="565" s="309" customFormat="1" ht="36" hidden="1" customHeight="1" spans="1:81">
      <c r="A565" s="1647">
        <v>45548</v>
      </c>
      <c r="B565" s="1546" t="s">
        <v>2070</v>
      </c>
      <c r="C565" s="1483" t="s">
        <v>118</v>
      </c>
      <c r="D565" s="1648">
        <v>4500145246</v>
      </c>
      <c r="E565" s="1649" t="s">
        <v>2630</v>
      </c>
      <c r="F565" s="1648" t="s">
        <v>2631</v>
      </c>
      <c r="G565" s="1487" t="s">
        <v>109</v>
      </c>
      <c r="H565" s="1488" t="s">
        <v>79</v>
      </c>
      <c r="I565" s="1506">
        <v>2184</v>
      </c>
      <c r="J565" s="1487">
        <v>0</v>
      </c>
      <c r="K565" s="1487">
        <v>52</v>
      </c>
      <c r="L565" s="1489">
        <f t="shared" si="318"/>
        <v>42</v>
      </c>
      <c r="M565" s="1542">
        <v>45611</v>
      </c>
      <c r="N565" s="1542">
        <v>45588</v>
      </c>
      <c r="O565" s="1325"/>
      <c r="P565" s="1325" t="s">
        <v>106</v>
      </c>
      <c r="Q565" s="1325" t="s">
        <v>2632</v>
      </c>
      <c r="R565" s="1751">
        <v>45548</v>
      </c>
      <c r="S565" s="1752" t="s">
        <v>136</v>
      </c>
      <c r="T565" s="1705" t="s">
        <v>2633</v>
      </c>
      <c r="U565" s="1493" t="s">
        <v>2634</v>
      </c>
      <c r="V565" s="1605" t="s">
        <v>2635</v>
      </c>
      <c r="W565" s="1495">
        <v>0.9234</v>
      </c>
      <c r="X565" s="1496">
        <f t="shared" si="354"/>
        <v>2016.7056</v>
      </c>
      <c r="Y565" s="1489" t="s">
        <v>2636</v>
      </c>
      <c r="Z565" s="1532" t="s">
        <v>109</v>
      </c>
      <c r="AA565" s="1487" t="s">
        <v>108</v>
      </c>
      <c r="AB565" s="286" t="s">
        <v>44</v>
      </c>
      <c r="AC565" s="1493">
        <v>2184</v>
      </c>
      <c r="AD565" s="1498">
        <f t="shared" si="312"/>
        <v>0</v>
      </c>
      <c r="AE565" s="1498"/>
      <c r="AF565" s="1498"/>
      <c r="AG565" s="1498"/>
      <c r="AH565" s="1498">
        <f t="shared" si="355"/>
        <v>2184</v>
      </c>
      <c r="AI565" s="1498"/>
      <c r="AJ565" s="1502">
        <f t="shared" si="357"/>
        <v>2184</v>
      </c>
      <c r="AK565" s="1489"/>
      <c r="AL565" s="1500"/>
      <c r="AM565" s="1501"/>
      <c r="AN565" s="1501"/>
      <c r="AO565" s="1500"/>
      <c r="AP565" s="1500"/>
      <c r="AQ565" s="1500"/>
      <c r="AR565" s="1500"/>
      <c r="AS565" s="1502">
        <f t="shared" si="356"/>
        <v>2184</v>
      </c>
      <c r="AT565" s="1502"/>
      <c r="AU565" s="1502"/>
      <c r="AV565" s="1502"/>
      <c r="AW565" s="1502"/>
      <c r="AX565" s="1502"/>
      <c r="AY565" s="1502"/>
      <c r="AZ565" s="1502"/>
      <c r="BA565" s="1503"/>
      <c r="BB565" s="1503"/>
      <c r="BC565" s="1503">
        <f t="shared" si="358"/>
        <v>168</v>
      </c>
      <c r="BD565" s="1503"/>
      <c r="BE565" s="1503"/>
      <c r="BF565" s="1503"/>
      <c r="BG565" s="1503"/>
      <c r="BH565" s="1503"/>
      <c r="BI565" s="1503"/>
      <c r="BJ565" s="1503"/>
      <c r="BK565" s="1503"/>
      <c r="BL565" s="1503"/>
      <c r="BM565" s="1503"/>
      <c r="BN565" s="1503"/>
      <c r="BO565" s="1503"/>
      <c r="BP565" s="1503"/>
      <c r="BQ565" s="1503"/>
      <c r="BR565" s="1503"/>
      <c r="BS565" s="1503"/>
      <c r="BT565" s="1503"/>
      <c r="BU565" s="1596"/>
      <c r="BV565" s="1596"/>
      <c r="BW565" s="1596"/>
      <c r="BX565" s="1596"/>
      <c r="BY565" s="1596"/>
      <c r="BZ565" s="1596"/>
      <c r="CA565" s="1596"/>
      <c r="CB565" s="1596"/>
      <c r="CC565" s="1596"/>
    </row>
    <row r="566" s="309" customFormat="1" ht="36" hidden="1" customHeight="1" spans="1:81">
      <c r="A566" s="1647">
        <v>45548</v>
      </c>
      <c r="B566" s="1546" t="s">
        <v>2070</v>
      </c>
      <c r="C566" s="1483" t="s">
        <v>118</v>
      </c>
      <c r="D566" s="1648">
        <v>4500145246</v>
      </c>
      <c r="E566" s="1649" t="s">
        <v>2637</v>
      </c>
      <c r="F566" s="1648" t="s">
        <v>2638</v>
      </c>
      <c r="G566" s="1487" t="s">
        <v>109</v>
      </c>
      <c r="H566" s="1488" t="s">
        <v>79</v>
      </c>
      <c r="I566" s="1506">
        <v>1612</v>
      </c>
      <c r="J566" s="1487">
        <v>0</v>
      </c>
      <c r="K566" s="1487">
        <v>52</v>
      </c>
      <c r="L566" s="1489">
        <f t="shared" si="318"/>
        <v>31</v>
      </c>
      <c r="M566" s="1542">
        <v>45611</v>
      </c>
      <c r="N566" s="1542">
        <v>45588</v>
      </c>
      <c r="O566" s="1325"/>
      <c r="P566" s="1325" t="s">
        <v>106</v>
      </c>
      <c r="Q566" s="1325" t="s">
        <v>2632</v>
      </c>
      <c r="R566" s="1751">
        <v>45548</v>
      </c>
      <c r="S566" s="1752" t="s">
        <v>136</v>
      </c>
      <c r="T566" s="1705" t="s">
        <v>2633</v>
      </c>
      <c r="U566" s="1493" t="s">
        <v>2634</v>
      </c>
      <c r="V566" s="1605" t="s">
        <v>2635</v>
      </c>
      <c r="W566" s="1495">
        <v>0.9234</v>
      </c>
      <c r="X566" s="1496">
        <f t="shared" si="354"/>
        <v>1488.5208</v>
      </c>
      <c r="Y566" s="1489" t="s">
        <v>2636</v>
      </c>
      <c r="Z566" s="1532" t="s">
        <v>109</v>
      </c>
      <c r="AA566" s="1487" t="s">
        <v>108</v>
      </c>
      <c r="AB566" s="286" t="s">
        <v>44</v>
      </c>
      <c r="AC566" s="1493">
        <v>1612</v>
      </c>
      <c r="AD566" s="1498">
        <f t="shared" si="312"/>
        <v>0</v>
      </c>
      <c r="AE566" s="1498"/>
      <c r="AF566" s="1498"/>
      <c r="AG566" s="1498"/>
      <c r="AH566" s="1498">
        <f t="shared" si="355"/>
        <v>1612</v>
      </c>
      <c r="AI566" s="1498"/>
      <c r="AJ566" s="1502">
        <f t="shared" si="357"/>
        <v>1612</v>
      </c>
      <c r="AK566" s="1489"/>
      <c r="AL566" s="1500"/>
      <c r="AM566" s="1501"/>
      <c r="AN566" s="1501"/>
      <c r="AO566" s="1500"/>
      <c r="AP566" s="1500"/>
      <c r="AQ566" s="1500"/>
      <c r="AR566" s="1500"/>
      <c r="AS566" s="1502">
        <f t="shared" si="356"/>
        <v>1612</v>
      </c>
      <c r="AT566" s="1502"/>
      <c r="AU566" s="1502"/>
      <c r="AV566" s="1502"/>
      <c r="AW566" s="1502"/>
      <c r="AX566" s="1502"/>
      <c r="AY566" s="1502"/>
      <c r="AZ566" s="1502"/>
      <c r="BA566" s="1503"/>
      <c r="BB566" s="1503"/>
      <c r="BC566" s="1503">
        <f t="shared" si="358"/>
        <v>124</v>
      </c>
      <c r="BD566" s="1503"/>
      <c r="BE566" s="1503"/>
      <c r="BF566" s="1503"/>
      <c r="BG566" s="1503"/>
      <c r="BH566" s="1503"/>
      <c r="BI566" s="1503"/>
      <c r="BJ566" s="1503"/>
      <c r="BK566" s="1503"/>
      <c r="BL566" s="1503"/>
      <c r="BM566" s="1503"/>
      <c r="BN566" s="1503"/>
      <c r="BO566" s="1503"/>
      <c r="BP566" s="1503"/>
      <c r="BQ566" s="1503"/>
      <c r="BR566" s="1503"/>
      <c r="BS566" s="1503"/>
      <c r="BT566" s="1503"/>
      <c r="BU566" s="1596"/>
      <c r="BV566" s="1596"/>
      <c r="BW566" s="1596"/>
      <c r="BX566" s="1596"/>
      <c r="BY566" s="1596"/>
      <c r="BZ566" s="1596"/>
      <c r="CA566" s="1596"/>
      <c r="CB566" s="1596"/>
      <c r="CC566" s="1596"/>
    </row>
    <row r="567" s="309" customFormat="1" ht="36" hidden="1" customHeight="1" spans="1:81">
      <c r="A567" s="1647">
        <v>45548</v>
      </c>
      <c r="B567" s="1546" t="s">
        <v>2070</v>
      </c>
      <c r="C567" s="1483" t="s">
        <v>118</v>
      </c>
      <c r="D567" s="1648">
        <v>4500145246</v>
      </c>
      <c r="E567" s="1649" t="s">
        <v>2639</v>
      </c>
      <c r="F567" s="1648" t="s">
        <v>2640</v>
      </c>
      <c r="G567" s="1487" t="s">
        <v>109</v>
      </c>
      <c r="H567" s="1488" t="s">
        <v>79</v>
      </c>
      <c r="I567" s="1506">
        <v>1612</v>
      </c>
      <c r="J567" s="1487">
        <v>0</v>
      </c>
      <c r="K567" s="1487">
        <v>52</v>
      </c>
      <c r="L567" s="1489">
        <f t="shared" si="318"/>
        <v>31</v>
      </c>
      <c r="M567" s="1542">
        <v>45611</v>
      </c>
      <c r="N567" s="1542">
        <v>45588</v>
      </c>
      <c r="O567" s="1325"/>
      <c r="P567" s="1325" t="s">
        <v>106</v>
      </c>
      <c r="Q567" s="1325" t="s">
        <v>2632</v>
      </c>
      <c r="R567" s="1751">
        <v>45548</v>
      </c>
      <c r="S567" s="1752" t="s">
        <v>136</v>
      </c>
      <c r="T567" s="1625" t="s">
        <v>2633</v>
      </c>
      <c r="U567" s="1493" t="s">
        <v>2634</v>
      </c>
      <c r="V567" s="1756" t="s">
        <v>2635</v>
      </c>
      <c r="W567" s="1495">
        <v>0.9234</v>
      </c>
      <c r="X567" s="1496">
        <f t="shared" si="354"/>
        <v>1488.5208</v>
      </c>
      <c r="Y567" s="1489" t="s">
        <v>2636</v>
      </c>
      <c r="Z567" s="1532" t="s">
        <v>109</v>
      </c>
      <c r="AA567" s="1487" t="s">
        <v>108</v>
      </c>
      <c r="AB567" s="286" t="s">
        <v>44</v>
      </c>
      <c r="AC567" s="1493">
        <v>1612</v>
      </c>
      <c r="AD567" s="1498">
        <f t="shared" si="312"/>
        <v>0</v>
      </c>
      <c r="AE567" s="1498"/>
      <c r="AF567" s="1498"/>
      <c r="AG567" s="1498"/>
      <c r="AH567" s="1498">
        <f t="shared" si="355"/>
        <v>1612</v>
      </c>
      <c r="AI567" s="1498"/>
      <c r="AJ567" s="1502">
        <f t="shared" si="357"/>
        <v>1612</v>
      </c>
      <c r="AK567" s="1489"/>
      <c r="AL567" s="1489"/>
      <c r="AM567" s="1502"/>
      <c r="AN567" s="1502"/>
      <c r="AO567" s="1489"/>
      <c r="AP567" s="1489"/>
      <c r="AQ567" s="1489"/>
      <c r="AR567" s="1489"/>
      <c r="AS567" s="1502">
        <f t="shared" si="356"/>
        <v>1612</v>
      </c>
      <c r="AT567" s="1502"/>
      <c r="AU567" s="1502"/>
      <c r="AV567" s="1502"/>
      <c r="AW567" s="1502"/>
      <c r="AX567" s="1502"/>
      <c r="AY567" s="1502"/>
      <c r="AZ567" s="1502"/>
      <c r="BA567" s="1503"/>
      <c r="BB567" s="1503"/>
      <c r="BC567" s="1503">
        <f t="shared" si="358"/>
        <v>124</v>
      </c>
      <c r="BD567" s="1503"/>
      <c r="BE567" s="1503"/>
      <c r="BF567" s="1503"/>
      <c r="BG567" s="1503"/>
      <c r="BH567" s="1503"/>
      <c r="BI567" s="1503"/>
      <c r="BJ567" s="1503"/>
      <c r="BK567" s="1503"/>
      <c r="BL567" s="1503"/>
      <c r="BM567" s="1503"/>
      <c r="BN567" s="1503"/>
      <c r="BO567" s="1503"/>
      <c r="BP567" s="1503"/>
      <c r="BQ567" s="1503"/>
      <c r="BR567" s="1503"/>
      <c r="BS567" s="1503"/>
      <c r="BT567" s="1503"/>
      <c r="BU567" s="1596"/>
      <c r="BV567" s="1596"/>
      <c r="BW567" s="1596"/>
      <c r="BX567" s="1596"/>
      <c r="BY567" s="1596"/>
      <c r="BZ567" s="1596"/>
      <c r="CA567" s="1596"/>
      <c r="CB567" s="1596"/>
      <c r="CC567" s="1596"/>
    </row>
    <row r="568" s="309" customFormat="1" ht="36" hidden="1" customHeight="1" spans="1:81">
      <c r="A568" s="1647">
        <v>45548</v>
      </c>
      <c r="B568" s="1546" t="s">
        <v>2070</v>
      </c>
      <c r="C568" s="1483" t="s">
        <v>118</v>
      </c>
      <c r="D568" s="1648">
        <v>4500145246</v>
      </c>
      <c r="E568" s="1649" t="s">
        <v>2641</v>
      </c>
      <c r="F568" s="1648" t="s">
        <v>2642</v>
      </c>
      <c r="G568" s="1487" t="s">
        <v>109</v>
      </c>
      <c r="H568" s="1488" t="s">
        <v>79</v>
      </c>
      <c r="I568" s="1506">
        <v>572</v>
      </c>
      <c r="J568" s="1487">
        <v>0</v>
      </c>
      <c r="K568" s="1487">
        <v>52</v>
      </c>
      <c r="L568" s="1489">
        <f t="shared" si="318"/>
        <v>11</v>
      </c>
      <c r="M568" s="1542">
        <v>45611</v>
      </c>
      <c r="N568" s="1542">
        <v>45588</v>
      </c>
      <c r="O568" s="1325"/>
      <c r="P568" s="1325" t="s">
        <v>106</v>
      </c>
      <c r="Q568" s="1325" t="s">
        <v>2632</v>
      </c>
      <c r="R568" s="1751">
        <v>45548</v>
      </c>
      <c r="S568" s="1752" t="s">
        <v>136</v>
      </c>
      <c r="T568" s="1625" t="s">
        <v>2633</v>
      </c>
      <c r="U568" s="1493" t="s">
        <v>2634</v>
      </c>
      <c r="V568" s="1756" t="s">
        <v>2635</v>
      </c>
      <c r="W568" s="1495">
        <v>0.9234</v>
      </c>
      <c r="X568" s="1496">
        <f t="shared" si="354"/>
        <v>528.1848</v>
      </c>
      <c r="Y568" s="1489" t="s">
        <v>2643</v>
      </c>
      <c r="Z568" s="1532" t="s">
        <v>109</v>
      </c>
      <c r="AA568" s="1487" t="s">
        <v>108</v>
      </c>
      <c r="AB568" s="286" t="s">
        <v>44</v>
      </c>
      <c r="AC568" s="1493">
        <v>572</v>
      </c>
      <c r="AD568" s="1498">
        <f t="shared" ref="AD568:AD630" si="359">AC568-I568</f>
        <v>0</v>
      </c>
      <c r="AE568" s="1498"/>
      <c r="AF568" s="1498"/>
      <c r="AG568" s="1498"/>
      <c r="AH568" s="1498">
        <f t="shared" si="355"/>
        <v>572</v>
      </c>
      <c r="AI568" s="1498"/>
      <c r="AJ568" s="1502">
        <f t="shared" si="357"/>
        <v>572</v>
      </c>
      <c r="AK568" s="1489"/>
      <c r="AL568" s="1489"/>
      <c r="AM568" s="1502"/>
      <c r="AN568" s="1502"/>
      <c r="AO568" s="1489"/>
      <c r="AP568" s="1489"/>
      <c r="AQ568" s="1489"/>
      <c r="AR568" s="1489"/>
      <c r="AS568" s="1502">
        <f t="shared" si="356"/>
        <v>572</v>
      </c>
      <c r="AT568" s="1502"/>
      <c r="AU568" s="1502"/>
      <c r="AV568" s="1502"/>
      <c r="AW568" s="1502"/>
      <c r="AX568" s="1502"/>
      <c r="AY568" s="1502"/>
      <c r="AZ568" s="1502"/>
      <c r="BA568" s="1503"/>
      <c r="BB568" s="1503"/>
      <c r="BC568" s="1503">
        <f t="shared" si="358"/>
        <v>44</v>
      </c>
      <c r="BD568" s="1503"/>
      <c r="BE568" s="1503"/>
      <c r="BF568" s="1503"/>
      <c r="BG568" s="1503"/>
      <c r="BH568" s="1503"/>
      <c r="BI568" s="1503"/>
      <c r="BJ568" s="1503"/>
      <c r="BK568" s="1503"/>
      <c r="BL568" s="1503"/>
      <c r="BM568" s="1503"/>
      <c r="BN568" s="1503"/>
      <c r="BO568" s="1503"/>
      <c r="BP568" s="1503"/>
      <c r="BQ568" s="1503"/>
      <c r="BR568" s="1503"/>
      <c r="BS568" s="1503"/>
      <c r="BT568" s="1503"/>
      <c r="BU568" s="1596"/>
      <c r="BV568" s="1596"/>
      <c r="BW568" s="1596"/>
      <c r="BX568" s="1596"/>
      <c r="BY568" s="1596"/>
      <c r="BZ568" s="1596"/>
      <c r="CA568" s="1596"/>
      <c r="CB568" s="1596"/>
      <c r="CC568" s="1596"/>
    </row>
    <row r="569" s="309" customFormat="1" ht="36" hidden="1" customHeight="1" spans="1:81">
      <c r="A569" s="1647">
        <v>45548</v>
      </c>
      <c r="B569" s="1546" t="s">
        <v>390</v>
      </c>
      <c r="C569" s="1483" t="s">
        <v>182</v>
      </c>
      <c r="D569" s="1648">
        <v>4500145189</v>
      </c>
      <c r="E569" s="1649">
        <v>242273</v>
      </c>
      <c r="F569" s="1648" t="s">
        <v>2644</v>
      </c>
      <c r="G569" s="1487" t="s">
        <v>89</v>
      </c>
      <c r="H569" s="1488" t="s">
        <v>79</v>
      </c>
      <c r="I569" s="1506">
        <v>2880</v>
      </c>
      <c r="J569" s="1487">
        <v>0</v>
      </c>
      <c r="K569" s="1487">
        <v>24</v>
      </c>
      <c r="L569" s="1489">
        <f t="shared" si="318"/>
        <v>120</v>
      </c>
      <c r="M569" s="1490">
        <v>45590</v>
      </c>
      <c r="N569" s="1542">
        <v>45590</v>
      </c>
      <c r="O569" s="1325"/>
      <c r="P569" s="1325" t="s">
        <v>106</v>
      </c>
      <c r="Q569" s="1325" t="s">
        <v>2645</v>
      </c>
      <c r="R569" s="1325">
        <v>45561</v>
      </c>
      <c r="S569" s="1752" t="s">
        <v>82</v>
      </c>
      <c r="T569" s="1705" t="s">
        <v>2646</v>
      </c>
      <c r="U569" s="1493" t="s">
        <v>2647</v>
      </c>
      <c r="V569" s="1605" t="s">
        <v>1488</v>
      </c>
      <c r="W569" s="1495">
        <v>0.8484</v>
      </c>
      <c r="X569" s="1496">
        <f t="shared" si="354"/>
        <v>2443.392</v>
      </c>
      <c r="Y569" s="1489" t="s">
        <v>2648</v>
      </c>
      <c r="Z569" s="1532" t="s">
        <v>786</v>
      </c>
      <c r="AA569" s="1487" t="s">
        <v>108</v>
      </c>
      <c r="AB569" s="1566" t="s">
        <v>44</v>
      </c>
      <c r="AC569" s="1493">
        <v>2880</v>
      </c>
      <c r="AD569" s="1498">
        <f t="shared" si="359"/>
        <v>0</v>
      </c>
      <c r="AE569" s="1498"/>
      <c r="AF569" s="1498"/>
      <c r="AG569" s="1498"/>
      <c r="AH569" s="1498">
        <f t="shared" si="355"/>
        <v>2880</v>
      </c>
      <c r="AI569" s="1498"/>
      <c r="AJ569" s="1499"/>
      <c r="AK569" s="1502">
        <f>I569</f>
        <v>2880</v>
      </c>
      <c r="AL569" s="1501"/>
      <c r="AM569" s="1501"/>
      <c r="AN569" s="1501"/>
      <c r="AO569" s="1500"/>
      <c r="AP569" s="1500"/>
      <c r="AQ569" s="1500"/>
      <c r="AR569" s="1500"/>
      <c r="AS569" s="1502">
        <f t="shared" si="356"/>
        <v>2880</v>
      </c>
      <c r="AT569" s="1502"/>
      <c r="AU569" s="1502"/>
      <c r="AV569" s="1502"/>
      <c r="AW569" s="1502"/>
      <c r="AX569" s="1502"/>
      <c r="AY569" s="1502"/>
      <c r="AZ569" s="1502"/>
      <c r="BA569" s="1503"/>
      <c r="BB569" s="1503"/>
      <c r="BC569" s="1503"/>
      <c r="BD569" s="1503"/>
      <c r="BE569" s="1503"/>
      <c r="BF569" s="1503"/>
      <c r="BG569" s="1503"/>
      <c r="BH569" s="1503"/>
      <c r="BI569" s="1503"/>
      <c r="BJ569" s="1503"/>
      <c r="BK569" s="1503"/>
      <c r="BL569" s="1503"/>
      <c r="BM569" s="1503"/>
      <c r="BN569" s="1503"/>
      <c r="BO569" s="1503"/>
      <c r="BP569" s="1503"/>
      <c r="BQ569" s="1503"/>
      <c r="BR569" s="1503"/>
      <c r="BS569" s="1503"/>
      <c r="BT569" s="1503"/>
      <c r="BU569" s="1596"/>
      <c r="BV569" s="1596"/>
      <c r="BW569" s="1596"/>
      <c r="BX569" s="1596"/>
      <c r="BY569" s="1596"/>
      <c r="BZ569" s="1596"/>
      <c r="CA569" s="1596"/>
      <c r="CB569" s="1596"/>
      <c r="CC569" s="1596"/>
    </row>
    <row r="570" s="309" customFormat="1" ht="36" hidden="1" customHeight="1" spans="1:81">
      <c r="A570" s="1647">
        <v>45548</v>
      </c>
      <c r="B570" s="1546" t="s">
        <v>2343</v>
      </c>
      <c r="C570" s="1483" t="s">
        <v>286</v>
      </c>
      <c r="D570" s="1648">
        <v>4500145205</v>
      </c>
      <c r="E570" s="1546" t="s">
        <v>2649</v>
      </c>
      <c r="F570" s="1648" t="s">
        <v>2650</v>
      </c>
      <c r="G570" s="1487" t="s">
        <v>89</v>
      </c>
      <c r="H570" s="1488" t="s">
        <v>79</v>
      </c>
      <c r="I570" s="1506">
        <v>504</v>
      </c>
      <c r="J570" s="1487">
        <v>0</v>
      </c>
      <c r="K570" s="1487">
        <v>24</v>
      </c>
      <c r="L570" s="1489">
        <f t="shared" si="318"/>
        <v>21</v>
      </c>
      <c r="M570" s="1490">
        <v>45593</v>
      </c>
      <c r="N570" s="1542">
        <v>45590</v>
      </c>
      <c r="O570" s="1536" t="s">
        <v>2651</v>
      </c>
      <c r="P570" s="1325" t="s">
        <v>803</v>
      </c>
      <c r="Q570" s="1325" t="s">
        <v>2652</v>
      </c>
      <c r="R570" s="1625" t="s">
        <v>783</v>
      </c>
      <c r="S570" s="1752" t="s">
        <v>136</v>
      </c>
      <c r="T570" s="1705" t="s">
        <v>2653</v>
      </c>
      <c r="U570" s="1561" t="s">
        <v>2654</v>
      </c>
      <c r="V570" s="1605" t="s">
        <v>2348</v>
      </c>
      <c r="W570" s="1495">
        <v>0.8346</v>
      </c>
      <c r="X570" s="1496">
        <f t="shared" si="354"/>
        <v>420.6384</v>
      </c>
      <c r="Y570" s="1489" t="s">
        <v>2655</v>
      </c>
      <c r="Z570" s="1532" t="s">
        <v>786</v>
      </c>
      <c r="AA570" s="1487" t="s">
        <v>2656</v>
      </c>
      <c r="AB570" s="1566" t="s">
        <v>44</v>
      </c>
      <c r="AC570" s="1493">
        <v>504</v>
      </c>
      <c r="AD570" s="1498">
        <f t="shared" si="359"/>
        <v>0</v>
      </c>
      <c r="AE570" s="1498"/>
      <c r="AF570" s="1498"/>
      <c r="AG570" s="1498"/>
      <c r="AH570" s="1498">
        <f t="shared" si="355"/>
        <v>504</v>
      </c>
      <c r="AI570" s="1498"/>
      <c r="AJ570" s="1502"/>
      <c r="AK570" s="1502">
        <f>I570</f>
        <v>504</v>
      </c>
      <c r="AL570" s="1501"/>
      <c r="AM570" s="1501"/>
      <c r="AN570" s="1501"/>
      <c r="AO570" s="1500"/>
      <c r="AP570" s="1500"/>
      <c r="AQ570" s="1500"/>
      <c r="AR570" s="1500"/>
      <c r="AS570" s="1502">
        <f t="shared" si="356"/>
        <v>504</v>
      </c>
      <c r="AT570" s="1502"/>
      <c r="AU570" s="1502"/>
      <c r="AV570" s="1502"/>
      <c r="AW570" s="1502"/>
      <c r="AX570" s="1502"/>
      <c r="AY570" s="1502"/>
      <c r="AZ570" s="1502"/>
      <c r="BA570" s="1503"/>
      <c r="BB570" s="1503"/>
      <c r="BC570" s="1503"/>
      <c r="BD570" s="1503"/>
      <c r="BE570" s="1503"/>
      <c r="BF570" s="1503"/>
      <c r="BG570" s="1503"/>
      <c r="BH570" s="1503"/>
      <c r="BI570" s="1503"/>
      <c r="BJ570" s="1503"/>
      <c r="BK570" s="1503"/>
      <c r="BL570" s="1503"/>
      <c r="BM570" s="1503"/>
      <c r="BN570" s="1503"/>
      <c r="BO570" s="1503"/>
      <c r="BP570" s="1503"/>
      <c r="BQ570" s="1503"/>
      <c r="BR570" s="1503"/>
      <c r="BS570" s="1503"/>
      <c r="BT570" s="1503"/>
      <c r="BU570" s="1596"/>
      <c r="BV570" s="1596"/>
      <c r="BW570" s="1596"/>
      <c r="BX570" s="1596"/>
      <c r="BY570" s="1596"/>
      <c r="BZ570" s="1596"/>
      <c r="CA570" s="1596"/>
      <c r="CB570" s="1596"/>
      <c r="CC570" s="1596"/>
    </row>
    <row r="571" s="309" customFormat="1" ht="36" hidden="1" customHeight="1" spans="1:81">
      <c r="A571" s="1647">
        <v>45548</v>
      </c>
      <c r="B571" s="1546" t="s">
        <v>2343</v>
      </c>
      <c r="C571" s="1483" t="s">
        <v>286</v>
      </c>
      <c r="D571" s="1648">
        <v>4500145205</v>
      </c>
      <c r="E571" s="1546" t="s">
        <v>2649</v>
      </c>
      <c r="F571" s="1648" t="s">
        <v>2657</v>
      </c>
      <c r="G571" s="1487" t="s">
        <v>309</v>
      </c>
      <c r="H571" s="1488" t="s">
        <v>79</v>
      </c>
      <c r="I571" s="1506">
        <v>1176</v>
      </c>
      <c r="J571" s="1487">
        <v>0</v>
      </c>
      <c r="K571" s="1487">
        <v>12</v>
      </c>
      <c r="L571" s="1489">
        <f t="shared" si="318"/>
        <v>98</v>
      </c>
      <c r="M571" s="1490">
        <v>45593</v>
      </c>
      <c r="N571" s="1542">
        <v>45590</v>
      </c>
      <c r="O571" s="1325"/>
      <c r="P571" s="1325" t="s">
        <v>106</v>
      </c>
      <c r="Q571" s="1325" t="s">
        <v>2652</v>
      </c>
      <c r="R571" s="1625" t="s">
        <v>783</v>
      </c>
      <c r="S571" s="1752" t="s">
        <v>136</v>
      </c>
      <c r="T571" s="1705" t="s">
        <v>2653</v>
      </c>
      <c r="U571" s="1506" t="s">
        <v>2658</v>
      </c>
      <c r="V571" s="1605" t="s">
        <v>2348</v>
      </c>
      <c r="W571" s="1495">
        <v>2.1999</v>
      </c>
      <c r="X571" s="1496">
        <f t="shared" si="354"/>
        <v>2587.0824</v>
      </c>
      <c r="Y571" s="1489" t="s">
        <v>2655</v>
      </c>
      <c r="Z571" s="1532" t="s">
        <v>789</v>
      </c>
      <c r="AA571" s="1487" t="s">
        <v>2656</v>
      </c>
      <c r="AB571" s="1566" t="s">
        <v>44</v>
      </c>
      <c r="AC571" s="1493">
        <v>1176</v>
      </c>
      <c r="AD571" s="1498">
        <f t="shared" si="359"/>
        <v>0</v>
      </c>
      <c r="AE571" s="1498"/>
      <c r="AF571" s="1498"/>
      <c r="AG571" s="1498"/>
      <c r="AH571" s="1498">
        <f>I571*2</f>
        <v>2352</v>
      </c>
      <c r="AI571" s="1498"/>
      <c r="AJ571" s="1502"/>
      <c r="AK571" s="1489">
        <f>AH571</f>
        <v>2352</v>
      </c>
      <c r="AL571" s="1500"/>
      <c r="AM571" s="1501"/>
      <c r="AN571" s="1501"/>
      <c r="AO571" s="1500"/>
      <c r="AP571" s="1500"/>
      <c r="AQ571" s="1500"/>
      <c r="AR571" s="1500"/>
      <c r="AS571" s="1502">
        <f>I571*2</f>
        <v>2352</v>
      </c>
      <c r="AT571" s="1502"/>
      <c r="AU571" s="1502"/>
      <c r="AV571" s="1502"/>
      <c r="AW571" s="1502"/>
      <c r="AX571" s="1502"/>
      <c r="AY571" s="1502"/>
      <c r="AZ571" s="1502"/>
      <c r="BA571" s="1503"/>
      <c r="BB571" s="1503"/>
      <c r="BC571" s="1503"/>
      <c r="BD571" s="1503"/>
      <c r="BE571" s="1503"/>
      <c r="BF571" s="1503"/>
      <c r="BG571" s="1503"/>
      <c r="BH571" s="1503"/>
      <c r="BI571" s="1503"/>
      <c r="BJ571" s="1503"/>
      <c r="BK571" s="1503"/>
      <c r="BL571" s="1503"/>
      <c r="BM571" s="1503"/>
      <c r="BN571" s="1503"/>
      <c r="BO571" s="1503"/>
      <c r="BP571" s="1503"/>
      <c r="BQ571" s="1503"/>
      <c r="BR571" s="1503">
        <f>I571</f>
        <v>1176</v>
      </c>
      <c r="BS571" s="1503">
        <f>I571</f>
        <v>1176</v>
      </c>
      <c r="BT571" s="1503">
        <f>I571</f>
        <v>1176</v>
      </c>
      <c r="BU571" s="1596"/>
      <c r="BV571" s="1743" t="s">
        <v>2659</v>
      </c>
      <c r="BW571" s="1755">
        <v>5000</v>
      </c>
      <c r="BX571" s="1743">
        <f>BW571-I571+BX562</f>
        <v>952</v>
      </c>
      <c r="BY571" s="1755" t="s">
        <v>2583</v>
      </c>
      <c r="BZ571" s="1755">
        <v>5000</v>
      </c>
      <c r="CA571" s="1743">
        <f>BX562</f>
        <v>-2872</v>
      </c>
      <c r="CB571" s="1596"/>
      <c r="CC571" s="1596"/>
    </row>
    <row r="572" s="309" customFormat="1" ht="36" hidden="1" customHeight="1" spans="1:81">
      <c r="A572" s="1647">
        <v>45562</v>
      </c>
      <c r="B572" s="1546" t="s">
        <v>236</v>
      </c>
      <c r="C572" s="1546" t="s">
        <v>237</v>
      </c>
      <c r="D572" s="1648">
        <v>4500146386</v>
      </c>
      <c r="E572" s="1546">
        <v>9650901686</v>
      </c>
      <c r="F572" s="1648" t="s">
        <v>2660</v>
      </c>
      <c r="G572" s="1487" t="s">
        <v>239</v>
      </c>
      <c r="H572" s="1488" t="s">
        <v>79</v>
      </c>
      <c r="I572" s="1506">
        <v>10000</v>
      </c>
      <c r="J572" s="1487">
        <v>0</v>
      </c>
      <c r="K572" s="1487">
        <v>25</v>
      </c>
      <c r="L572" s="1489">
        <f t="shared" si="318"/>
        <v>400</v>
      </c>
      <c r="M572" s="1490">
        <v>45593</v>
      </c>
      <c r="N572" s="1542">
        <v>45590</v>
      </c>
      <c r="O572" s="1325" t="s">
        <v>2661</v>
      </c>
      <c r="P572" s="1325" t="s">
        <v>106</v>
      </c>
      <c r="Q572" s="1325" t="s">
        <v>2662</v>
      </c>
      <c r="R572" s="1325">
        <v>45562</v>
      </c>
      <c r="S572" s="1752" t="s">
        <v>82</v>
      </c>
      <c r="T572" s="1705" t="s">
        <v>82</v>
      </c>
      <c r="U572" s="1493" t="s">
        <v>2663</v>
      </c>
      <c r="V572" s="1494" t="s">
        <v>243</v>
      </c>
      <c r="W572" s="1495">
        <v>0.915</v>
      </c>
      <c r="X572" s="1496">
        <f t="shared" si="354"/>
        <v>9150</v>
      </c>
      <c r="Y572" s="1489" t="s">
        <v>2664</v>
      </c>
      <c r="Z572" s="1532" t="s">
        <v>245</v>
      </c>
      <c r="AA572" s="1487" t="s">
        <v>108</v>
      </c>
      <c r="AB572" s="1566" t="s">
        <v>44</v>
      </c>
      <c r="AC572" s="1493">
        <v>10000</v>
      </c>
      <c r="AD572" s="1498">
        <f t="shared" si="359"/>
        <v>0</v>
      </c>
      <c r="AE572" s="1498"/>
      <c r="AF572" s="1498"/>
      <c r="AG572" s="1498"/>
      <c r="AH572" s="1498">
        <f t="shared" ref="AH572:AH581" si="360">I572</f>
        <v>10000</v>
      </c>
      <c r="AI572" s="1498"/>
      <c r="AJ572" s="1499"/>
      <c r="AK572" s="1489"/>
      <c r="AL572" s="1500"/>
      <c r="AM572" s="1501"/>
      <c r="AN572" s="1501"/>
      <c r="AO572" s="1500"/>
      <c r="AP572" s="1489">
        <f>I572</f>
        <v>10000</v>
      </c>
      <c r="AQ572" s="1500"/>
      <c r="AR572" s="1500"/>
      <c r="AS572" s="1502">
        <f t="shared" ref="AS572:AS581" si="361">I572</f>
        <v>10000</v>
      </c>
      <c r="AT572" s="1502"/>
      <c r="AU572" s="1502"/>
      <c r="AV572" s="1502"/>
      <c r="AW572" s="1502"/>
      <c r="AX572" s="1502"/>
      <c r="AY572" s="1502"/>
      <c r="AZ572" s="1502"/>
      <c r="BA572" s="1503"/>
      <c r="BB572" s="1503"/>
      <c r="BC572" s="1503"/>
      <c r="BD572" s="1503"/>
      <c r="BE572" s="1503"/>
      <c r="BF572" s="1503"/>
      <c r="BG572" s="1503"/>
      <c r="BH572" s="1503">
        <f>I572/25</f>
        <v>400</v>
      </c>
      <c r="BI572" s="1503"/>
      <c r="BJ572" s="1503"/>
      <c r="BK572" s="1503"/>
      <c r="BL572" s="1503"/>
      <c r="BM572" s="1503"/>
      <c r="BN572" s="1503"/>
      <c r="BO572" s="1503"/>
      <c r="BP572" s="1503"/>
      <c r="BQ572" s="1503"/>
      <c r="BR572" s="1503"/>
      <c r="BS572" s="1503"/>
      <c r="BT572" s="1503"/>
      <c r="BU572" s="1596"/>
      <c r="BV572" s="1596"/>
      <c r="BW572" s="1596"/>
      <c r="BX572" s="1596"/>
      <c r="BY572" s="1596"/>
      <c r="BZ572" s="1596"/>
      <c r="CA572" s="1596"/>
      <c r="CB572" s="1596"/>
      <c r="CC572" s="1596"/>
    </row>
    <row r="573" s="309" customFormat="1" ht="36" hidden="1" customHeight="1" spans="1:81">
      <c r="A573" s="1647">
        <v>45562</v>
      </c>
      <c r="B573" s="1546" t="s">
        <v>236</v>
      </c>
      <c r="C573" s="1546" t="s">
        <v>237</v>
      </c>
      <c r="D573" s="1648">
        <v>4500146386</v>
      </c>
      <c r="E573" s="1546">
        <v>9650901772</v>
      </c>
      <c r="F573" s="1648" t="s">
        <v>2665</v>
      </c>
      <c r="G573" s="1487" t="s">
        <v>239</v>
      </c>
      <c r="H573" s="1488" t="s">
        <v>79</v>
      </c>
      <c r="I573" s="1506">
        <v>14750</v>
      </c>
      <c r="J573" s="1487">
        <v>0</v>
      </c>
      <c r="K573" s="1487">
        <v>25</v>
      </c>
      <c r="L573" s="1489">
        <f t="shared" si="318"/>
        <v>590</v>
      </c>
      <c r="M573" s="1490">
        <v>45593</v>
      </c>
      <c r="N573" s="1542">
        <v>45590</v>
      </c>
      <c r="O573" s="1325" t="s">
        <v>2661</v>
      </c>
      <c r="P573" s="1325" t="s">
        <v>106</v>
      </c>
      <c r="Q573" s="1325" t="s">
        <v>2662</v>
      </c>
      <c r="R573" s="1325">
        <v>45562</v>
      </c>
      <c r="S573" s="1752" t="s">
        <v>82</v>
      </c>
      <c r="T573" s="1705" t="s">
        <v>82</v>
      </c>
      <c r="U573" s="1493" t="s">
        <v>2663</v>
      </c>
      <c r="V573" s="1494" t="s">
        <v>243</v>
      </c>
      <c r="W573" s="1495">
        <v>0.915</v>
      </c>
      <c r="X573" s="1496">
        <f t="shared" si="354"/>
        <v>13496.25</v>
      </c>
      <c r="Y573" s="1489" t="s">
        <v>2664</v>
      </c>
      <c r="Z573" s="1532" t="s">
        <v>245</v>
      </c>
      <c r="AA573" s="1487" t="s">
        <v>108</v>
      </c>
      <c r="AB573" s="1566" t="s">
        <v>44</v>
      </c>
      <c r="AC573" s="1493">
        <v>14750</v>
      </c>
      <c r="AD573" s="1498">
        <f t="shared" si="359"/>
        <v>0</v>
      </c>
      <c r="AE573" s="1498"/>
      <c r="AF573" s="1498"/>
      <c r="AG573" s="1498"/>
      <c r="AH573" s="1498">
        <f t="shared" si="360"/>
        <v>14750</v>
      </c>
      <c r="AI573" s="1498"/>
      <c r="AJ573" s="1499"/>
      <c r="AK573" s="1489"/>
      <c r="AL573" s="1500"/>
      <c r="AM573" s="1501"/>
      <c r="AN573" s="1501"/>
      <c r="AO573" s="1500"/>
      <c r="AP573" s="1489">
        <f>I573</f>
        <v>14750</v>
      </c>
      <c r="AQ573" s="1500"/>
      <c r="AR573" s="1500"/>
      <c r="AS573" s="1502">
        <f t="shared" si="361"/>
        <v>14750</v>
      </c>
      <c r="AT573" s="1502"/>
      <c r="AU573" s="1502"/>
      <c r="AV573" s="1502"/>
      <c r="AW573" s="1502"/>
      <c r="AX573" s="1502"/>
      <c r="AY573" s="1502"/>
      <c r="AZ573" s="1502"/>
      <c r="BA573" s="1503"/>
      <c r="BB573" s="1503"/>
      <c r="BC573" s="1503"/>
      <c r="BD573" s="1503"/>
      <c r="BE573" s="1503"/>
      <c r="BF573" s="1503"/>
      <c r="BG573" s="1503"/>
      <c r="BH573" s="1503">
        <f>I573/25</f>
        <v>590</v>
      </c>
      <c r="BI573" s="1503"/>
      <c r="BJ573" s="1503"/>
      <c r="BK573" s="1503"/>
      <c r="BL573" s="1503"/>
      <c r="BM573" s="1503"/>
      <c r="BN573" s="1503"/>
      <c r="BO573" s="1503"/>
      <c r="BP573" s="1503"/>
      <c r="BQ573" s="1503"/>
      <c r="BR573" s="1503"/>
      <c r="BS573" s="1503"/>
      <c r="BT573" s="1503"/>
      <c r="BU573" s="1596"/>
      <c r="BV573" s="1596"/>
      <c r="BW573" s="1596"/>
      <c r="BX573" s="1596"/>
      <c r="BY573" s="1596"/>
      <c r="BZ573" s="1596"/>
      <c r="CA573" s="1596"/>
      <c r="CB573" s="1596"/>
      <c r="CC573" s="1596"/>
    </row>
    <row r="574" s="309" customFormat="1" ht="36" hidden="1" customHeight="1" spans="1:81">
      <c r="A574" s="1647">
        <v>45512</v>
      </c>
      <c r="B574" s="1546" t="s">
        <v>512</v>
      </c>
      <c r="C574" s="1546" t="s">
        <v>513</v>
      </c>
      <c r="D574" s="1648">
        <v>4500142327</v>
      </c>
      <c r="E574" s="1649" t="s">
        <v>2666</v>
      </c>
      <c r="F574" s="1648" t="s">
        <v>2667</v>
      </c>
      <c r="G574" s="1487" t="s">
        <v>109</v>
      </c>
      <c r="H574" s="1488" t="s">
        <v>79</v>
      </c>
      <c r="I574" s="1506">
        <v>728</v>
      </c>
      <c r="J574" s="1487">
        <v>0</v>
      </c>
      <c r="K574" s="1487">
        <v>52</v>
      </c>
      <c r="L574" s="1489">
        <f t="shared" si="318"/>
        <v>14</v>
      </c>
      <c r="M574" s="1490">
        <v>45597</v>
      </c>
      <c r="N574" s="1490">
        <v>45593</v>
      </c>
      <c r="O574" s="1325"/>
      <c r="P574" s="1325" t="s">
        <v>106</v>
      </c>
      <c r="Q574" s="1325" t="s">
        <v>2668</v>
      </c>
      <c r="R574" s="1325">
        <v>45512</v>
      </c>
      <c r="S574" s="1325" t="s">
        <v>82</v>
      </c>
      <c r="T574" s="1492" t="s">
        <v>2669</v>
      </c>
      <c r="U574" s="1493" t="s">
        <v>2670</v>
      </c>
      <c r="V574" s="1494" t="s">
        <v>468</v>
      </c>
      <c r="W574" s="1495">
        <v>0.8752</v>
      </c>
      <c r="X574" s="1496">
        <f t="shared" si="354"/>
        <v>637.1456</v>
      </c>
      <c r="Y574" s="1489" t="s">
        <v>2671</v>
      </c>
      <c r="Z574" s="1532" t="s">
        <v>109</v>
      </c>
      <c r="AA574" s="1487" t="s">
        <v>108</v>
      </c>
      <c r="AB574" s="1566" t="s">
        <v>44</v>
      </c>
      <c r="AC574" s="1493">
        <v>728</v>
      </c>
      <c r="AD574" s="1498">
        <f t="shared" si="359"/>
        <v>0</v>
      </c>
      <c r="AE574" s="1498" t="s">
        <v>157</v>
      </c>
      <c r="AF574" s="1498"/>
      <c r="AG574" s="1498"/>
      <c r="AH574" s="1498">
        <f t="shared" si="360"/>
        <v>728</v>
      </c>
      <c r="AI574" s="1498"/>
      <c r="AJ574" s="1502">
        <f t="shared" ref="AJ574:AJ581" si="362">I574</f>
        <v>728</v>
      </c>
      <c r="AK574" s="1489"/>
      <c r="AL574" s="1500"/>
      <c r="AM574" s="1500"/>
      <c r="AN574" s="1500"/>
      <c r="AO574" s="1500"/>
      <c r="AP574" s="1500"/>
      <c r="AQ574" s="1500"/>
      <c r="AR574" s="1500"/>
      <c r="AS574" s="1502">
        <f t="shared" si="361"/>
        <v>728</v>
      </c>
      <c r="AT574" s="1502"/>
      <c r="AU574" s="1502"/>
      <c r="AV574" s="1502"/>
      <c r="AW574" s="1502"/>
      <c r="AX574" s="1502"/>
      <c r="AY574" s="1502"/>
      <c r="AZ574" s="1502"/>
      <c r="BA574" s="1503"/>
      <c r="BB574" s="1503"/>
      <c r="BC574" s="1503">
        <f t="shared" ref="BC574:BC578" si="363">I574/13</f>
        <v>56</v>
      </c>
      <c r="BD574" s="1503"/>
      <c r="BE574" s="1503"/>
      <c r="BF574" s="1503"/>
      <c r="BG574" s="1503"/>
      <c r="BH574" s="1503"/>
      <c r="BI574" s="1503"/>
      <c r="BJ574" s="1503"/>
      <c r="BK574" s="1503"/>
      <c r="BL574" s="1503"/>
      <c r="BM574" s="1503"/>
      <c r="BN574" s="1503"/>
      <c r="BO574" s="1503"/>
      <c r="BP574" s="1503"/>
      <c r="BQ574" s="1503"/>
      <c r="BR574" s="1503"/>
      <c r="BS574" s="1503"/>
      <c r="BT574" s="1503"/>
      <c r="BU574" s="1596"/>
      <c r="BV574" s="1596"/>
      <c r="BW574" s="1596"/>
      <c r="BX574" s="1596"/>
      <c r="BY574" s="1596"/>
      <c r="BZ574" s="1596"/>
      <c r="CA574" s="1596"/>
      <c r="CB574" s="1596"/>
      <c r="CC574" s="1596"/>
    </row>
    <row r="575" s="309" customFormat="1" ht="36" hidden="1" customHeight="1" spans="1:81">
      <c r="A575" s="1647">
        <v>45562</v>
      </c>
      <c r="B575" s="1546" t="s">
        <v>343</v>
      </c>
      <c r="C575" s="1546" t="s">
        <v>251</v>
      </c>
      <c r="D575" s="1648">
        <v>4500146437</v>
      </c>
      <c r="E575" s="1842" t="s">
        <v>2672</v>
      </c>
      <c r="F575" s="1648" t="s">
        <v>2673</v>
      </c>
      <c r="G575" s="1487" t="s">
        <v>346</v>
      </c>
      <c r="H575" s="1488" t="s">
        <v>79</v>
      </c>
      <c r="I575" s="1506">
        <v>2304</v>
      </c>
      <c r="J575" s="1487">
        <v>0</v>
      </c>
      <c r="K575" s="1487">
        <v>1152</v>
      </c>
      <c r="L575" s="1489">
        <f t="shared" ref="L575:L636" si="364">I575/K575</f>
        <v>2</v>
      </c>
      <c r="M575" s="1490">
        <v>45597</v>
      </c>
      <c r="N575" s="1490">
        <v>45593</v>
      </c>
      <c r="O575" s="1536" t="s">
        <v>2674</v>
      </c>
      <c r="P575" s="1325" t="s">
        <v>106</v>
      </c>
      <c r="Q575" s="1325" t="s">
        <v>2675</v>
      </c>
      <c r="R575" s="1325" t="s">
        <v>651</v>
      </c>
      <c r="S575" s="1325" t="s">
        <v>136</v>
      </c>
      <c r="T575" s="1492" t="s">
        <v>2676</v>
      </c>
      <c r="U575" s="1493" t="s">
        <v>2677</v>
      </c>
      <c r="V575" s="1494" t="s">
        <v>1131</v>
      </c>
      <c r="W575" s="1495">
        <v>1038.3635</v>
      </c>
      <c r="X575" s="1496">
        <f t="shared" ref="X575:X578" si="365">W575*L575</f>
        <v>2076.727</v>
      </c>
      <c r="Y575" s="309" t="s">
        <v>2678</v>
      </c>
      <c r="Z575" s="1532" t="s">
        <v>2679</v>
      </c>
      <c r="AA575" s="1487" t="s">
        <v>108</v>
      </c>
      <c r="AB575" s="1566" t="s">
        <v>44</v>
      </c>
      <c r="AC575" s="1493">
        <v>2304</v>
      </c>
      <c r="AD575" s="1498">
        <f t="shared" si="359"/>
        <v>0</v>
      </c>
      <c r="AE575" s="1498" t="s">
        <v>338</v>
      </c>
      <c r="AF575" s="1498"/>
      <c r="AG575" s="1498"/>
      <c r="AH575" s="1498">
        <f t="shared" si="360"/>
        <v>2304</v>
      </c>
      <c r="AI575" s="1498"/>
      <c r="AJ575" s="1499">
        <f t="shared" si="362"/>
        <v>2304</v>
      </c>
      <c r="AK575" s="1489"/>
      <c r="AL575" s="1500"/>
      <c r="AM575" s="1500"/>
      <c r="AN575" s="1500"/>
      <c r="AO575" s="1500"/>
      <c r="AP575" s="1500"/>
      <c r="AQ575" s="1500"/>
      <c r="AR575" s="1500"/>
      <c r="AS575" s="1502">
        <f t="shared" si="361"/>
        <v>2304</v>
      </c>
      <c r="AT575" s="1502"/>
      <c r="AU575" s="1502"/>
      <c r="AV575" s="1537"/>
      <c r="AW575" s="1502"/>
      <c r="AX575" s="1502"/>
      <c r="AY575" s="1502">
        <f>I575/12</f>
        <v>192</v>
      </c>
      <c r="AZ575" s="1502"/>
      <c r="BA575" s="1503"/>
      <c r="BB575" s="1503"/>
      <c r="BC575" s="1503"/>
      <c r="BD575" s="1503"/>
      <c r="BE575" s="1503"/>
      <c r="BF575" s="1503"/>
      <c r="BG575" s="1503"/>
      <c r="BH575" s="1503"/>
      <c r="BI575" s="1503"/>
      <c r="BJ575" s="1503"/>
      <c r="BK575" s="1503"/>
      <c r="BL575" s="1503"/>
      <c r="BM575" s="1503"/>
      <c r="BN575" s="1503"/>
      <c r="BO575" s="1503"/>
      <c r="BP575" s="1503"/>
      <c r="BQ575" s="1503"/>
      <c r="BR575" s="1503"/>
      <c r="BS575" s="1503"/>
      <c r="BT575" s="1503"/>
      <c r="BU575" s="1596"/>
      <c r="BV575" s="1596"/>
      <c r="BW575" s="1596"/>
      <c r="BX575" s="1596"/>
      <c r="BY575" s="1596"/>
      <c r="BZ575" s="1596"/>
      <c r="CA575" s="1596"/>
      <c r="CB575" s="1596"/>
      <c r="CC575" s="1596"/>
    </row>
    <row r="576" s="309" customFormat="1" ht="36" hidden="1" customHeight="1" spans="1:81">
      <c r="A576" s="1647">
        <v>45562</v>
      </c>
      <c r="B576" s="1546" t="s">
        <v>343</v>
      </c>
      <c r="C576" s="1546" t="s">
        <v>251</v>
      </c>
      <c r="D576" s="1648">
        <v>4500146437</v>
      </c>
      <c r="E576" s="1844" t="s">
        <v>2680</v>
      </c>
      <c r="F576" s="1648" t="s">
        <v>2681</v>
      </c>
      <c r="G576" s="1487" t="s">
        <v>346</v>
      </c>
      <c r="H576" s="1488" t="s">
        <v>79</v>
      </c>
      <c r="I576" s="1506">
        <v>1152</v>
      </c>
      <c r="J576" s="1487">
        <v>0</v>
      </c>
      <c r="K576" s="1487">
        <v>1152</v>
      </c>
      <c r="L576" s="1489">
        <f t="shared" si="364"/>
        <v>1</v>
      </c>
      <c r="M576" s="1490">
        <v>45597</v>
      </c>
      <c r="N576" s="1490">
        <v>45593</v>
      </c>
      <c r="O576" s="1536" t="s">
        <v>2674</v>
      </c>
      <c r="P576" s="1325" t="s">
        <v>106</v>
      </c>
      <c r="Q576" s="1325" t="s">
        <v>2682</v>
      </c>
      <c r="R576" s="1325" t="s">
        <v>651</v>
      </c>
      <c r="S576" s="1325" t="s">
        <v>136</v>
      </c>
      <c r="T576" s="1492" t="s">
        <v>2676</v>
      </c>
      <c r="U576" s="1493" t="s">
        <v>2677</v>
      </c>
      <c r="V576" s="1494" t="s">
        <v>1131</v>
      </c>
      <c r="W576" s="1495">
        <v>1038.3635</v>
      </c>
      <c r="X576" s="1496">
        <f t="shared" si="365"/>
        <v>1038.3635</v>
      </c>
      <c r="Y576" s="1489" t="s">
        <v>2683</v>
      </c>
      <c r="Z576" s="1532" t="s">
        <v>2679</v>
      </c>
      <c r="AA576" s="1487" t="s">
        <v>108</v>
      </c>
      <c r="AB576" s="1566" t="s">
        <v>44</v>
      </c>
      <c r="AC576" s="1493">
        <v>1152</v>
      </c>
      <c r="AD576" s="1498">
        <f t="shared" si="359"/>
        <v>0</v>
      </c>
      <c r="AE576" s="1498" t="s">
        <v>338</v>
      </c>
      <c r="AF576" s="1498"/>
      <c r="AG576" s="1498"/>
      <c r="AH576" s="1498">
        <f t="shared" si="360"/>
        <v>1152</v>
      </c>
      <c r="AI576" s="1498"/>
      <c r="AJ576" s="1502">
        <f t="shared" si="362"/>
        <v>1152</v>
      </c>
      <c r="AK576" s="1489"/>
      <c r="AL576" s="1489"/>
      <c r="AM576" s="1489"/>
      <c r="AN576" s="1500"/>
      <c r="AO576" s="1500"/>
      <c r="AP576" s="1500"/>
      <c r="AQ576" s="1500"/>
      <c r="AR576" s="1500"/>
      <c r="AS576" s="1502">
        <f t="shared" si="361"/>
        <v>1152</v>
      </c>
      <c r="AT576" s="1502"/>
      <c r="AU576" s="1502"/>
      <c r="AV576" s="1537"/>
      <c r="AW576" s="1502"/>
      <c r="AX576" s="1502"/>
      <c r="AY576" s="1502">
        <f>I576/12</f>
        <v>96</v>
      </c>
      <c r="AZ576" s="1502"/>
      <c r="BA576" s="1503"/>
      <c r="BB576" s="1503"/>
      <c r="BC576" s="1503"/>
      <c r="BD576" s="1503"/>
      <c r="BE576" s="1503"/>
      <c r="BF576" s="1503"/>
      <c r="BG576" s="1503"/>
      <c r="BH576" s="1503"/>
      <c r="BI576" s="1503"/>
      <c r="BJ576" s="1503"/>
      <c r="BK576" s="1503"/>
      <c r="BL576" s="1503"/>
      <c r="BM576" s="1503"/>
      <c r="BN576" s="1503"/>
      <c r="BO576" s="1503"/>
      <c r="BP576" s="1503"/>
      <c r="BQ576" s="1503"/>
      <c r="BR576" s="1503"/>
      <c r="BS576" s="1503"/>
      <c r="BT576" s="1503"/>
      <c r="BU576" s="1596"/>
      <c r="BV576" s="1596"/>
      <c r="BW576" s="1596"/>
      <c r="BX576" s="1596"/>
      <c r="BY576" s="1596"/>
      <c r="BZ576" s="1596"/>
      <c r="CA576" s="1596"/>
      <c r="CB576" s="1596"/>
      <c r="CC576" s="1596"/>
    </row>
    <row r="577" s="309" customFormat="1" ht="36" hidden="1" customHeight="1" spans="1:81">
      <c r="A577" s="1647">
        <v>45545</v>
      </c>
      <c r="B577" s="1546" t="s">
        <v>1171</v>
      </c>
      <c r="C577" s="1546" t="s">
        <v>149</v>
      </c>
      <c r="D577" s="1648">
        <v>4500144795</v>
      </c>
      <c r="E577" s="1649"/>
      <c r="F577" s="1648" t="s">
        <v>2684</v>
      </c>
      <c r="G577" s="1487" t="s">
        <v>2685</v>
      </c>
      <c r="H577" s="1488" t="s">
        <v>1175</v>
      </c>
      <c r="I577" s="1506">
        <v>8476</v>
      </c>
      <c r="J577" s="1487">
        <v>0</v>
      </c>
      <c r="K577" s="1487">
        <v>26</v>
      </c>
      <c r="L577" s="1489">
        <f t="shared" si="364"/>
        <v>326</v>
      </c>
      <c r="M577" s="1490">
        <v>45600</v>
      </c>
      <c r="N577" s="1490">
        <v>45596</v>
      </c>
      <c r="O577" s="1325"/>
      <c r="P577" s="1325" t="s">
        <v>106</v>
      </c>
      <c r="Q577" s="1325"/>
      <c r="R577" s="1751">
        <v>45545</v>
      </c>
      <c r="S577" s="1752" t="s">
        <v>82</v>
      </c>
      <c r="T577" s="1705" t="s">
        <v>2686</v>
      </c>
      <c r="U577" s="1540" t="s">
        <v>2687</v>
      </c>
      <c r="V577" s="1494" t="s">
        <v>416</v>
      </c>
      <c r="W577" s="1495">
        <v>35.3845</v>
      </c>
      <c r="X577" s="1496">
        <f t="shared" si="365"/>
        <v>11535.347</v>
      </c>
      <c r="Y577" s="1489" t="s">
        <v>2688</v>
      </c>
      <c r="Z577" s="1532" t="s">
        <v>2685</v>
      </c>
      <c r="AA577" s="1487" t="s">
        <v>108</v>
      </c>
      <c r="AB577" s="1566" t="s">
        <v>44</v>
      </c>
      <c r="AC577" s="1493">
        <v>8476</v>
      </c>
      <c r="AD577" s="1498">
        <f t="shared" si="359"/>
        <v>0</v>
      </c>
      <c r="AE577" s="1498" t="s">
        <v>141</v>
      </c>
      <c r="AF577" s="1498"/>
      <c r="AG577" s="1498"/>
      <c r="AH577" s="1498">
        <f t="shared" si="360"/>
        <v>8476</v>
      </c>
      <c r="AI577" s="1498"/>
      <c r="AJ577" s="1502">
        <f t="shared" si="362"/>
        <v>8476</v>
      </c>
      <c r="AK577" s="1502"/>
      <c r="AL577" s="1501"/>
      <c r="AM577" s="1500"/>
      <c r="AN577" s="1500"/>
      <c r="AO577" s="1500"/>
      <c r="AP577" s="1500"/>
      <c r="AQ577" s="1500"/>
      <c r="AR577" s="1500"/>
      <c r="AS577" s="1502">
        <f t="shared" si="361"/>
        <v>8476</v>
      </c>
      <c r="AT577" s="1502"/>
      <c r="AU577" s="1502"/>
      <c r="AV577" s="1502"/>
      <c r="AW577" s="1502"/>
      <c r="AX577" s="1502"/>
      <c r="AY577" s="1502"/>
      <c r="AZ577" s="1502"/>
      <c r="BA577" s="1503"/>
      <c r="BB577" s="1503"/>
      <c r="BC577" s="1503">
        <f t="shared" si="363"/>
        <v>652</v>
      </c>
      <c r="BD577" s="1503"/>
      <c r="BE577" s="1503"/>
      <c r="BF577" s="1503"/>
      <c r="BG577" s="1503"/>
      <c r="BH577" s="1503"/>
      <c r="BI577" s="1503"/>
      <c r="BJ577" s="1503"/>
      <c r="BK577" s="1503"/>
      <c r="BL577" s="1503"/>
      <c r="BM577" s="1503"/>
      <c r="BN577" s="1503"/>
      <c r="BO577" s="1503"/>
      <c r="BP577" s="1503"/>
      <c r="BQ577" s="1503"/>
      <c r="BR577" s="1503"/>
      <c r="BS577" s="1503"/>
      <c r="BT577" s="1503"/>
      <c r="BU577" s="1596"/>
      <c r="BV577" s="1596"/>
      <c r="BW577" s="1596"/>
      <c r="BX577" s="1596"/>
      <c r="BY577" s="1596"/>
      <c r="BZ577" s="1596"/>
      <c r="CA577" s="1596"/>
      <c r="CB577" s="1596"/>
      <c r="CC577" s="1596"/>
    </row>
    <row r="578" s="309" customFormat="1" ht="36" hidden="1" customHeight="1" spans="1:81">
      <c r="A578" s="1647">
        <v>45549</v>
      </c>
      <c r="B578" s="1546" t="s">
        <v>429</v>
      </c>
      <c r="C578" s="1546" t="s">
        <v>149</v>
      </c>
      <c r="D578" s="1648">
        <v>4500145404</v>
      </c>
      <c r="E578" s="1649"/>
      <c r="F578" s="1648" t="s">
        <v>2689</v>
      </c>
      <c r="G578" s="1487" t="s">
        <v>431</v>
      </c>
      <c r="H578" s="1488" t="s">
        <v>79</v>
      </c>
      <c r="I578" s="1506">
        <v>3900</v>
      </c>
      <c r="J578" s="1487">
        <v>0</v>
      </c>
      <c r="K578" s="1487">
        <v>975</v>
      </c>
      <c r="L578" s="1489">
        <f t="shared" si="364"/>
        <v>4</v>
      </c>
      <c r="M578" s="1490">
        <v>45600</v>
      </c>
      <c r="N578" s="1490">
        <v>45596</v>
      </c>
      <c r="O578" s="1325"/>
      <c r="P578" s="1325" t="s">
        <v>106</v>
      </c>
      <c r="Q578" s="1325" t="s">
        <v>2690</v>
      </c>
      <c r="R578" s="1751" t="s">
        <v>2691</v>
      </c>
      <c r="S578" s="1752" t="s">
        <v>82</v>
      </c>
      <c r="T578" s="1705" t="s">
        <v>82</v>
      </c>
      <c r="U578" s="1493" t="s">
        <v>2692</v>
      </c>
      <c r="V578" s="1605" t="s">
        <v>164</v>
      </c>
      <c r="W578" s="1495">
        <v>872.303</v>
      </c>
      <c r="X578" s="1496">
        <f t="shared" si="365"/>
        <v>3489.212</v>
      </c>
      <c r="Y578" s="1489" t="s">
        <v>2693</v>
      </c>
      <c r="Z578" s="1532" t="s">
        <v>431</v>
      </c>
      <c r="AA578" s="1487" t="s">
        <v>108</v>
      </c>
      <c r="AB578" s="1566" t="s">
        <v>44</v>
      </c>
      <c r="AC578" s="1493">
        <v>3900</v>
      </c>
      <c r="AD578" s="1498">
        <f t="shared" si="359"/>
        <v>0</v>
      </c>
      <c r="AE578" s="1498" t="s">
        <v>82</v>
      </c>
      <c r="AF578" s="1498"/>
      <c r="AG578" s="1498"/>
      <c r="AH578" s="1498">
        <f t="shared" si="360"/>
        <v>3900</v>
      </c>
      <c r="AI578" s="1498"/>
      <c r="AJ578" s="1499">
        <f t="shared" si="362"/>
        <v>3900</v>
      </c>
      <c r="AK578" s="1502"/>
      <c r="AL578" s="1501"/>
      <c r="AM578" s="1500"/>
      <c r="AN578" s="1500"/>
      <c r="AO578" s="1500"/>
      <c r="AP578" s="1500"/>
      <c r="AQ578" s="1500"/>
      <c r="AR578" s="1500"/>
      <c r="AS578" s="1502">
        <f t="shared" si="361"/>
        <v>3900</v>
      </c>
      <c r="AT578" s="1502"/>
      <c r="AU578" s="1502"/>
      <c r="AV578" s="1502"/>
      <c r="AW578" s="1502"/>
      <c r="AX578" s="1502"/>
      <c r="AY578" s="1502"/>
      <c r="AZ578" s="1502"/>
      <c r="BA578" s="1503"/>
      <c r="BB578" s="1503"/>
      <c r="BC578" s="1503">
        <f t="shared" si="363"/>
        <v>300</v>
      </c>
      <c r="BD578" s="1503"/>
      <c r="BE578" s="1503"/>
      <c r="BF578" s="1503"/>
      <c r="BG578" s="1503"/>
      <c r="BH578" s="1503"/>
      <c r="BI578" s="1503"/>
      <c r="BJ578" s="1503"/>
      <c r="BK578" s="1503"/>
      <c r="BL578" s="1503"/>
      <c r="BM578" s="1503"/>
      <c r="BN578" s="1503"/>
      <c r="BO578" s="1503"/>
      <c r="BP578" s="1503"/>
      <c r="BQ578" s="1503"/>
      <c r="BR578" s="1503"/>
      <c r="BS578" s="1503"/>
      <c r="BT578" s="1503"/>
      <c r="BU578" s="1596"/>
      <c r="BV578" s="1596"/>
      <c r="BW578" s="1596"/>
      <c r="BX578" s="1596"/>
      <c r="BY578" s="1596"/>
      <c r="BZ578" s="1596"/>
      <c r="CA578" s="1596"/>
      <c r="CB578" s="1596"/>
      <c r="CC578" s="1596"/>
    </row>
    <row r="579" s="309" customFormat="1" ht="36" hidden="1" customHeight="1" spans="1:81">
      <c r="A579" s="1647">
        <v>45555</v>
      </c>
      <c r="B579" s="1546" t="s">
        <v>1397</v>
      </c>
      <c r="C579" s="1546" t="s">
        <v>1398</v>
      </c>
      <c r="D579" s="1648">
        <v>4500145570</v>
      </c>
      <c r="E579" s="1649"/>
      <c r="F579" s="1648" t="s">
        <v>2694</v>
      </c>
      <c r="G579" s="1487" t="s">
        <v>78</v>
      </c>
      <c r="H579" s="1488" t="s">
        <v>111</v>
      </c>
      <c r="I579" s="1506">
        <v>1500</v>
      </c>
      <c r="J579" s="1487">
        <v>0</v>
      </c>
      <c r="K579" s="1487">
        <v>50</v>
      </c>
      <c r="L579" s="1489">
        <f t="shared" si="364"/>
        <v>30</v>
      </c>
      <c r="M579" s="1490">
        <v>45600</v>
      </c>
      <c r="N579" s="1490">
        <v>45596</v>
      </c>
      <c r="O579" s="1325"/>
      <c r="P579" s="1325" t="s">
        <v>106</v>
      </c>
      <c r="Q579" s="1325" t="s">
        <v>2695</v>
      </c>
      <c r="R579" s="1325">
        <v>45559</v>
      </c>
      <c r="S579" s="1325" t="s">
        <v>82</v>
      </c>
      <c r="T579" s="1492" t="s">
        <v>82</v>
      </c>
      <c r="U579" s="1561" t="s">
        <v>2696</v>
      </c>
      <c r="V579" s="1605" t="s">
        <v>388</v>
      </c>
      <c r="W579" s="1495">
        <v>0.9376</v>
      </c>
      <c r="X579" s="1496">
        <f t="shared" ref="X579:X589" si="366">W579*I579</f>
        <v>1406.4</v>
      </c>
      <c r="Y579" s="1489" t="s">
        <v>2697</v>
      </c>
      <c r="Z579" s="1532" t="s">
        <v>78</v>
      </c>
      <c r="AA579" s="1487" t="s">
        <v>108</v>
      </c>
      <c r="AB579" s="1566" t="s">
        <v>44</v>
      </c>
      <c r="AC579" s="1493">
        <v>1500</v>
      </c>
      <c r="AD579" s="1498">
        <f t="shared" si="359"/>
        <v>0</v>
      </c>
      <c r="AE579" s="1498" t="s">
        <v>82</v>
      </c>
      <c r="AF579" s="1498"/>
      <c r="AG579" s="1498"/>
      <c r="AH579" s="1498">
        <f t="shared" si="360"/>
        <v>1500</v>
      </c>
      <c r="AI579" s="1498"/>
      <c r="AJ579" s="1499">
        <f t="shared" si="362"/>
        <v>1500</v>
      </c>
      <c r="AK579" s="1502"/>
      <c r="AL579" s="1501"/>
      <c r="AM579" s="1500"/>
      <c r="AN579" s="1500"/>
      <c r="AO579" s="1500"/>
      <c r="AP579" s="1500"/>
      <c r="AQ579" s="1500"/>
      <c r="AR579" s="1500"/>
      <c r="AS579" s="1502">
        <f t="shared" si="361"/>
        <v>1500</v>
      </c>
      <c r="AT579" s="1502"/>
      <c r="AU579" s="1502"/>
      <c r="AV579" s="1502"/>
      <c r="AW579" s="1502"/>
      <c r="AX579" s="1502"/>
      <c r="AY579" s="1502"/>
      <c r="AZ579" s="1502"/>
      <c r="BA579" s="1503"/>
      <c r="BB579" s="1503"/>
      <c r="BC579" s="1503"/>
      <c r="BD579" s="1503"/>
      <c r="BE579" s="1503"/>
      <c r="BF579" s="1503">
        <f>I579/25</f>
        <v>60</v>
      </c>
      <c r="BG579" s="1503"/>
      <c r="BH579" s="1503"/>
      <c r="BI579" s="1503"/>
      <c r="BJ579" s="1503"/>
      <c r="BK579" s="1503"/>
      <c r="BL579" s="1503"/>
      <c r="BM579" s="1503"/>
      <c r="BN579" s="1503"/>
      <c r="BO579" s="1503"/>
      <c r="BP579" s="1503"/>
      <c r="BQ579" s="1503"/>
      <c r="BR579" s="1503"/>
      <c r="BS579" s="1503"/>
      <c r="BT579" s="1503"/>
      <c r="BU579" s="1596"/>
      <c r="BV579" s="1596"/>
      <c r="BW579" s="1596"/>
      <c r="BX579" s="1596"/>
      <c r="BY579" s="1596"/>
      <c r="BZ579" s="1596"/>
      <c r="CA579" s="1596"/>
      <c r="CB579" s="1596"/>
      <c r="CC579" s="1596"/>
    </row>
    <row r="580" s="309" customFormat="1" ht="36" hidden="1" customHeight="1" spans="1:81">
      <c r="A580" s="1647">
        <v>45562</v>
      </c>
      <c r="B580" s="1546" t="s">
        <v>2698</v>
      </c>
      <c r="C580" s="1546" t="s">
        <v>2699</v>
      </c>
      <c r="D580" s="1648">
        <v>4500146361</v>
      </c>
      <c r="E580" s="1649"/>
      <c r="F580" s="1648" t="s">
        <v>2700</v>
      </c>
      <c r="G580" s="1487" t="s">
        <v>78</v>
      </c>
      <c r="H580" s="1488" t="s">
        <v>111</v>
      </c>
      <c r="I580" s="1506">
        <v>5000</v>
      </c>
      <c r="J580" s="1487">
        <v>0</v>
      </c>
      <c r="K580" s="1487">
        <v>50</v>
      </c>
      <c r="L580" s="1489">
        <f t="shared" si="364"/>
        <v>100</v>
      </c>
      <c r="M580" s="1490">
        <v>45601</v>
      </c>
      <c r="N580" s="1490">
        <v>45597</v>
      </c>
      <c r="O580" s="1325"/>
      <c r="P580" s="1325" t="s">
        <v>106</v>
      </c>
      <c r="Q580" s="1325" t="s">
        <v>2701</v>
      </c>
      <c r="R580" s="1325">
        <v>45581</v>
      </c>
      <c r="S580" s="1325" t="s">
        <v>82</v>
      </c>
      <c r="T580" s="1492" t="s">
        <v>2702</v>
      </c>
      <c r="U580" s="1506" t="s">
        <v>2703</v>
      </c>
      <c r="V580" s="1605" t="s">
        <v>388</v>
      </c>
      <c r="W580" s="1495">
        <v>0.926</v>
      </c>
      <c r="X580" s="1496">
        <f t="shared" si="366"/>
        <v>4630</v>
      </c>
      <c r="Y580" s="1489" t="s">
        <v>2704</v>
      </c>
      <c r="Z580" s="1532" t="s">
        <v>78</v>
      </c>
      <c r="AA580" s="1487" t="s">
        <v>108</v>
      </c>
      <c r="AB580" s="1566" t="s">
        <v>44</v>
      </c>
      <c r="AC580" s="1493">
        <v>5000</v>
      </c>
      <c r="AD580" s="1498">
        <f t="shared" si="359"/>
        <v>0</v>
      </c>
      <c r="AE580" s="1498" t="s">
        <v>141</v>
      </c>
      <c r="AF580" s="1498"/>
      <c r="AG580" s="1498"/>
      <c r="AH580" s="1498">
        <f t="shared" si="360"/>
        <v>5000</v>
      </c>
      <c r="AI580" s="1498"/>
      <c r="AJ580" s="1499">
        <f t="shared" si="362"/>
        <v>5000</v>
      </c>
      <c r="AK580" s="1502"/>
      <c r="AL580" s="1501"/>
      <c r="AM580" s="1500"/>
      <c r="AN580" s="1500"/>
      <c r="AO580" s="1500"/>
      <c r="AP580" s="1500"/>
      <c r="AQ580" s="1500"/>
      <c r="AR580" s="1500"/>
      <c r="AS580" s="1502">
        <f t="shared" si="361"/>
        <v>5000</v>
      </c>
      <c r="AT580" s="1502"/>
      <c r="AU580" s="1502"/>
      <c r="AV580" s="1502"/>
      <c r="AW580" s="1502"/>
      <c r="AX580" s="1502"/>
      <c r="AY580" s="1502"/>
      <c r="AZ580" s="1502"/>
      <c r="BA580" s="1503"/>
      <c r="BB580" s="1503"/>
      <c r="BC580" s="1503"/>
      <c r="BD580" s="1503"/>
      <c r="BE580" s="1503"/>
      <c r="BF580" s="1503">
        <f>I580/25</f>
        <v>200</v>
      </c>
      <c r="BG580" s="1503"/>
      <c r="BH580" s="1503"/>
      <c r="BI580" s="1503"/>
      <c r="BJ580" s="1503"/>
      <c r="BK580" s="1503"/>
      <c r="BL580" s="1503"/>
      <c r="BM580" s="1503"/>
      <c r="BN580" s="1503"/>
      <c r="BO580" s="1503"/>
      <c r="BP580" s="1503"/>
      <c r="BQ580" s="1503"/>
      <c r="BR580" s="1503"/>
      <c r="BS580" s="1503"/>
      <c r="BT580" s="1503"/>
      <c r="BU580" s="1596"/>
      <c r="BV580" s="1596"/>
      <c r="BW580" s="1596"/>
      <c r="BX580" s="1596"/>
      <c r="BY580" s="1596"/>
      <c r="BZ580" s="1596"/>
      <c r="CA580" s="1596"/>
      <c r="CB580" s="1596"/>
      <c r="CC580" s="1596"/>
    </row>
    <row r="581" s="309" customFormat="1" ht="36" hidden="1" customHeight="1" spans="1:81">
      <c r="A581" s="1647">
        <v>45562</v>
      </c>
      <c r="B581" s="1546" t="s">
        <v>512</v>
      </c>
      <c r="C581" s="1546" t="s">
        <v>513</v>
      </c>
      <c r="D581" s="1648">
        <v>4500146356</v>
      </c>
      <c r="E581" s="1546" t="s">
        <v>2705</v>
      </c>
      <c r="F581" s="1648" t="s">
        <v>2706</v>
      </c>
      <c r="G581" s="1487" t="s">
        <v>109</v>
      </c>
      <c r="H581" s="1488" t="s">
        <v>79</v>
      </c>
      <c r="I581" s="1506">
        <v>936</v>
      </c>
      <c r="J581" s="1487">
        <v>0</v>
      </c>
      <c r="K581" s="1487">
        <v>52</v>
      </c>
      <c r="L581" s="1489">
        <f t="shared" si="364"/>
        <v>18</v>
      </c>
      <c r="M581" s="1490">
        <v>45608</v>
      </c>
      <c r="N581" s="1490">
        <v>45597</v>
      </c>
      <c r="O581" s="1325"/>
      <c r="P581" s="1325" t="s">
        <v>106</v>
      </c>
      <c r="Q581" s="1325" t="s">
        <v>2707</v>
      </c>
      <c r="R581" s="1325">
        <v>45562</v>
      </c>
      <c r="S581" s="1752" t="s">
        <v>82</v>
      </c>
      <c r="T581" s="1705" t="s">
        <v>2708</v>
      </c>
      <c r="U581" s="1493" t="s">
        <v>2709</v>
      </c>
      <c r="V581" s="1494" t="s">
        <v>468</v>
      </c>
      <c r="W581" s="1495">
        <v>0.8752</v>
      </c>
      <c r="X581" s="1496">
        <f t="shared" si="366"/>
        <v>819.1872</v>
      </c>
      <c r="Y581" s="1489" t="s">
        <v>2710</v>
      </c>
      <c r="Z581" s="1532" t="s">
        <v>109</v>
      </c>
      <c r="AA581" s="1487" t="s">
        <v>108</v>
      </c>
      <c r="AB581" s="1566" t="s">
        <v>44</v>
      </c>
      <c r="AC581" s="1493">
        <v>936</v>
      </c>
      <c r="AD581" s="1498">
        <f t="shared" si="359"/>
        <v>0</v>
      </c>
      <c r="AE581" s="1498" t="s">
        <v>141</v>
      </c>
      <c r="AF581" s="1498"/>
      <c r="AG581" s="1498"/>
      <c r="AH581" s="1498">
        <f t="shared" si="360"/>
        <v>936</v>
      </c>
      <c r="AI581" s="1498"/>
      <c r="AJ581" s="1502">
        <f t="shared" si="362"/>
        <v>936</v>
      </c>
      <c r="AK581" s="1757"/>
      <c r="AL581" s="1758"/>
      <c r="AM581" s="1500"/>
      <c r="AN581" s="1500"/>
      <c r="AO581" s="1500"/>
      <c r="AP581" s="1500"/>
      <c r="AQ581" s="1500"/>
      <c r="AR581" s="1500"/>
      <c r="AS581" s="1502">
        <f t="shared" si="361"/>
        <v>936</v>
      </c>
      <c r="AT581" s="1502"/>
      <c r="AU581" s="1502"/>
      <c r="AV581" s="1502"/>
      <c r="AW581" s="1502"/>
      <c r="AX581" s="1502"/>
      <c r="AY581" s="1502"/>
      <c r="AZ581" s="1502"/>
      <c r="BA581" s="1503"/>
      <c r="BB581" s="1503"/>
      <c r="BC581" s="1503">
        <f>I581/13</f>
        <v>72</v>
      </c>
      <c r="BD581" s="1503"/>
      <c r="BE581" s="1503"/>
      <c r="BF581" s="1503"/>
      <c r="BG581" s="1503"/>
      <c r="BH581" s="1503"/>
      <c r="BI581" s="1503"/>
      <c r="BJ581" s="1503"/>
      <c r="BK581" s="1503"/>
      <c r="BL581" s="1503"/>
      <c r="BM581" s="1503"/>
      <c r="BN581" s="1503"/>
      <c r="BO581" s="1503"/>
      <c r="BP581" s="1503"/>
      <c r="BQ581" s="1503"/>
      <c r="BR581" s="1503"/>
      <c r="BS581" s="1503"/>
      <c r="BT581" s="1503"/>
      <c r="BU581" s="1596"/>
      <c r="BV581" s="1596"/>
      <c r="BW581" s="1596"/>
      <c r="BX581" s="1596"/>
      <c r="BY581" s="1596"/>
      <c r="BZ581" s="1596"/>
      <c r="CA581" s="1596"/>
      <c r="CB581" s="1596"/>
      <c r="CC581" s="1596"/>
    </row>
    <row r="582" s="309" customFormat="1" ht="36" hidden="1" customHeight="1" spans="1:81">
      <c r="A582" s="1647">
        <v>45548</v>
      </c>
      <c r="B582" s="1546" t="s">
        <v>273</v>
      </c>
      <c r="C582" s="1546" t="s">
        <v>182</v>
      </c>
      <c r="D582" s="1648">
        <v>4500145138</v>
      </c>
      <c r="E582" s="1546" t="s">
        <v>2711</v>
      </c>
      <c r="F582" s="1648" t="s">
        <v>2712</v>
      </c>
      <c r="G582" s="1487" t="s">
        <v>309</v>
      </c>
      <c r="H582" s="1488" t="s">
        <v>79</v>
      </c>
      <c r="I582" s="1506">
        <v>504</v>
      </c>
      <c r="J582" s="1487">
        <v>0</v>
      </c>
      <c r="K582" s="1487">
        <v>12</v>
      </c>
      <c r="L582" s="1489">
        <f t="shared" si="364"/>
        <v>42</v>
      </c>
      <c r="M582" s="1490">
        <v>45607</v>
      </c>
      <c r="N582" s="1490">
        <v>45603</v>
      </c>
      <c r="O582" s="1325"/>
      <c r="P582" s="1325" t="s">
        <v>803</v>
      </c>
      <c r="Q582" s="1325"/>
      <c r="R582" s="1325" t="s">
        <v>783</v>
      </c>
      <c r="S582" s="1325" t="s">
        <v>136</v>
      </c>
      <c r="T582" s="1705" t="s">
        <v>2713</v>
      </c>
      <c r="U582" s="1493" t="s">
        <v>2714</v>
      </c>
      <c r="V582" s="1494" t="s">
        <v>271</v>
      </c>
      <c r="W582" s="1495">
        <v>2.4352</v>
      </c>
      <c r="X582" s="1496">
        <f t="shared" si="366"/>
        <v>1227.3408</v>
      </c>
      <c r="Y582" s="1489" t="s">
        <v>2715</v>
      </c>
      <c r="Z582" s="1532" t="s">
        <v>789</v>
      </c>
      <c r="AA582" s="1487" t="s">
        <v>108</v>
      </c>
      <c r="AB582" s="1566" t="s">
        <v>44</v>
      </c>
      <c r="AC582" s="1493">
        <v>504</v>
      </c>
      <c r="AD582" s="1498">
        <f t="shared" si="359"/>
        <v>0</v>
      </c>
      <c r="AE582" s="1498" t="s">
        <v>141</v>
      </c>
      <c r="AF582" s="1498"/>
      <c r="AG582" s="1498"/>
      <c r="AH582" s="1498">
        <f>I582*2</f>
        <v>1008</v>
      </c>
      <c r="AI582" s="1498"/>
      <c r="AJ582" s="1499"/>
      <c r="AK582" s="1489">
        <f>AH582</f>
        <v>1008</v>
      </c>
      <c r="AL582" s="1500"/>
      <c r="AM582" s="1500"/>
      <c r="AN582" s="1500"/>
      <c r="AO582" s="1500"/>
      <c r="AP582" s="1500"/>
      <c r="AQ582" s="1500"/>
      <c r="AR582" s="1500"/>
      <c r="AS582" s="1502">
        <f>I582*2</f>
        <v>1008</v>
      </c>
      <c r="AT582" s="1502"/>
      <c r="AU582" s="1502"/>
      <c r="AV582" s="1502"/>
      <c r="AW582" s="1502"/>
      <c r="AX582" s="1502"/>
      <c r="AY582" s="1502"/>
      <c r="AZ582" s="1502"/>
      <c r="BA582" s="1503"/>
      <c r="BB582" s="1503"/>
      <c r="BC582" s="1503"/>
      <c r="BD582" s="1503"/>
      <c r="BE582" s="1503"/>
      <c r="BF582" s="1503"/>
      <c r="BG582" s="1503"/>
      <c r="BH582" s="1503"/>
      <c r="BI582" s="1503"/>
      <c r="BJ582" s="1503"/>
      <c r="BK582" s="1503"/>
      <c r="BL582" s="1503"/>
      <c r="BM582" s="1503"/>
      <c r="BN582" s="1503"/>
      <c r="BO582" s="1503"/>
      <c r="BP582" s="1503"/>
      <c r="BQ582" s="1503"/>
      <c r="BR582" s="1503">
        <f>I582</f>
        <v>504</v>
      </c>
      <c r="BS582" s="1503">
        <f>I582</f>
        <v>504</v>
      </c>
      <c r="BT582" s="1503">
        <f>I582</f>
        <v>504</v>
      </c>
      <c r="BU582" s="1596"/>
      <c r="BV582" s="1743" t="s">
        <v>2659</v>
      </c>
      <c r="BW582" s="1755">
        <v>5000</v>
      </c>
      <c r="BX582" s="1743">
        <f>BX571-I582</f>
        <v>448</v>
      </c>
      <c r="BY582" s="1596" t="s">
        <v>2716</v>
      </c>
      <c r="BZ582" s="1596"/>
      <c r="CA582" s="1596"/>
      <c r="CB582" s="1596"/>
      <c r="CC582" s="1596"/>
    </row>
    <row r="583" s="309" customFormat="1" ht="36" hidden="1" customHeight="1" spans="1:81">
      <c r="A583" s="1647">
        <v>45561</v>
      </c>
      <c r="B583" s="1546" t="s">
        <v>447</v>
      </c>
      <c r="C583" s="1546" t="s">
        <v>251</v>
      </c>
      <c r="D583" s="1669">
        <v>4500146118</v>
      </c>
      <c r="E583" s="1546" t="s">
        <v>2717</v>
      </c>
      <c r="F583" s="1648" t="s">
        <v>2718</v>
      </c>
      <c r="G583" s="1487" t="s">
        <v>89</v>
      </c>
      <c r="H583" s="1488" t="s">
        <v>79</v>
      </c>
      <c r="I583" s="1506">
        <v>336</v>
      </c>
      <c r="J583" s="1487">
        <v>0</v>
      </c>
      <c r="K583" s="1487">
        <v>24</v>
      </c>
      <c r="L583" s="1489">
        <f t="shared" si="364"/>
        <v>14</v>
      </c>
      <c r="M583" s="1490">
        <v>45609</v>
      </c>
      <c r="N583" s="1490">
        <v>45605</v>
      </c>
      <c r="O583" s="1325"/>
      <c r="P583" s="1325" t="s">
        <v>106</v>
      </c>
      <c r="Q583" s="1325" t="s">
        <v>2719</v>
      </c>
      <c r="R583" s="1325">
        <v>45561</v>
      </c>
      <c r="S583" s="1325" t="s">
        <v>136</v>
      </c>
      <c r="T583" s="1705" t="s">
        <v>2720</v>
      </c>
      <c r="U583" s="1493" t="s">
        <v>2721</v>
      </c>
      <c r="V583" s="1494" t="s">
        <v>2722</v>
      </c>
      <c r="W583" s="1495">
        <v>0.8346</v>
      </c>
      <c r="X583" s="1496">
        <f t="shared" si="366"/>
        <v>280.4256</v>
      </c>
      <c r="Y583" s="1489" t="s">
        <v>2723</v>
      </c>
      <c r="Z583" s="1532" t="s">
        <v>89</v>
      </c>
      <c r="AA583" s="1487" t="s">
        <v>108</v>
      </c>
      <c r="AB583" s="1566" t="s">
        <v>44</v>
      </c>
      <c r="AC583" s="1493">
        <v>336</v>
      </c>
      <c r="AD583" s="1498">
        <f t="shared" si="359"/>
        <v>0</v>
      </c>
      <c r="AE583" s="1498" t="s">
        <v>141</v>
      </c>
      <c r="AF583" s="1498"/>
      <c r="AG583" s="1498"/>
      <c r="AH583" s="1498">
        <f t="shared" ref="AH583:AH598" si="367">I583</f>
        <v>336</v>
      </c>
      <c r="AI583" s="1498"/>
      <c r="AJ583" s="1499">
        <f t="shared" ref="AJ583:AJ587" si="368">I583</f>
        <v>336</v>
      </c>
      <c r="AK583" s="1757"/>
      <c r="AL583" s="1758"/>
      <c r="AM583" s="1500"/>
      <c r="AN583" s="1500"/>
      <c r="AO583" s="1500"/>
      <c r="AP583" s="1500"/>
      <c r="AQ583" s="1500"/>
      <c r="AR583" s="1500"/>
      <c r="AS583" s="1502">
        <f t="shared" ref="AS583:AS598" si="369">I583</f>
        <v>336</v>
      </c>
      <c r="AT583" s="1502"/>
      <c r="AU583" s="1502"/>
      <c r="AV583" s="1502"/>
      <c r="AW583" s="1502"/>
      <c r="AX583" s="1502"/>
      <c r="AY583" s="1502"/>
      <c r="AZ583" s="1502"/>
      <c r="BA583" s="1503"/>
      <c r="BB583" s="1503"/>
      <c r="BC583" s="1503"/>
      <c r="BD583" s="1503"/>
      <c r="BE583" s="1503"/>
      <c r="BF583" s="1503"/>
      <c r="BG583" s="1503"/>
      <c r="BH583" s="1503"/>
      <c r="BI583" s="1503"/>
      <c r="BJ583" s="1503"/>
      <c r="BK583" s="1503"/>
      <c r="BL583" s="1503"/>
      <c r="BM583" s="1503"/>
      <c r="BN583" s="1503"/>
      <c r="BO583" s="1503"/>
      <c r="BP583" s="1503"/>
      <c r="BQ583" s="1503"/>
      <c r="BR583" s="1503"/>
      <c r="BS583" s="1503"/>
      <c r="BT583" s="1503"/>
      <c r="BU583" s="1596"/>
      <c r="BV583" s="1596"/>
      <c r="BW583" s="1596"/>
      <c r="BX583" s="1596"/>
      <c r="BY583" s="1596"/>
      <c r="BZ583" s="1596"/>
      <c r="CA583" s="1596"/>
      <c r="CB583" s="1596"/>
      <c r="CC583" s="1596"/>
    </row>
    <row r="584" s="309" customFormat="1" ht="36" hidden="1" customHeight="1" spans="1:81">
      <c r="A584" s="1647">
        <v>45561</v>
      </c>
      <c r="B584" s="1546" t="s">
        <v>447</v>
      </c>
      <c r="C584" s="1546" t="s">
        <v>251</v>
      </c>
      <c r="D584" s="1669" t="s">
        <v>2724</v>
      </c>
      <c r="E584" s="1546" t="s">
        <v>2725</v>
      </c>
      <c r="F584" s="1648" t="s">
        <v>2726</v>
      </c>
      <c r="G584" s="1487" t="s">
        <v>89</v>
      </c>
      <c r="H584" s="1488" t="s">
        <v>79</v>
      </c>
      <c r="I584" s="1506">
        <v>1560</v>
      </c>
      <c r="J584" s="1487">
        <v>0</v>
      </c>
      <c r="K584" s="1487">
        <v>24</v>
      </c>
      <c r="L584" s="1489">
        <f t="shared" si="364"/>
        <v>65</v>
      </c>
      <c r="M584" s="1490">
        <v>45609</v>
      </c>
      <c r="N584" s="1490">
        <v>45605</v>
      </c>
      <c r="O584" s="1325"/>
      <c r="P584" s="1325" t="s">
        <v>106</v>
      </c>
      <c r="Q584" s="1325" t="s">
        <v>2719</v>
      </c>
      <c r="R584" s="1325">
        <v>45561</v>
      </c>
      <c r="S584" s="1325" t="s">
        <v>136</v>
      </c>
      <c r="T584" s="1705" t="s">
        <v>2720</v>
      </c>
      <c r="U584" s="1493" t="s">
        <v>2721</v>
      </c>
      <c r="V584" s="1494" t="s">
        <v>2722</v>
      </c>
      <c r="W584" s="1495">
        <v>0.8346</v>
      </c>
      <c r="X584" s="1496">
        <f t="shared" si="366"/>
        <v>1301.976</v>
      </c>
      <c r="Y584" s="1489" t="s">
        <v>2723</v>
      </c>
      <c r="Z584" s="1532" t="s">
        <v>89</v>
      </c>
      <c r="AA584" s="1487" t="s">
        <v>108</v>
      </c>
      <c r="AB584" s="1566" t="s">
        <v>44</v>
      </c>
      <c r="AC584" s="1493">
        <v>1560</v>
      </c>
      <c r="AD584" s="1498">
        <f t="shared" si="359"/>
        <v>0</v>
      </c>
      <c r="AE584" s="1498" t="s">
        <v>141</v>
      </c>
      <c r="AF584" s="1498"/>
      <c r="AG584" s="1498"/>
      <c r="AH584" s="1498">
        <f t="shared" si="367"/>
        <v>1560</v>
      </c>
      <c r="AI584" s="1498"/>
      <c r="AJ584" s="1499">
        <f t="shared" si="368"/>
        <v>1560</v>
      </c>
      <c r="AK584" s="1757"/>
      <c r="AL584" s="1758"/>
      <c r="AM584" s="1500"/>
      <c r="AN584" s="1500"/>
      <c r="AO584" s="1500"/>
      <c r="AP584" s="1500"/>
      <c r="AQ584" s="1500"/>
      <c r="AR584" s="1500"/>
      <c r="AS584" s="1502">
        <f t="shared" si="369"/>
        <v>1560</v>
      </c>
      <c r="AT584" s="1502"/>
      <c r="AU584" s="1502"/>
      <c r="AV584" s="1502"/>
      <c r="AW584" s="1502"/>
      <c r="AX584" s="1502"/>
      <c r="AY584" s="1502"/>
      <c r="AZ584" s="1502"/>
      <c r="BA584" s="1503"/>
      <c r="BB584" s="1503"/>
      <c r="BC584" s="1503"/>
      <c r="BD584" s="1503"/>
      <c r="BE584" s="1503"/>
      <c r="BF584" s="1503"/>
      <c r="BG584" s="1503"/>
      <c r="BH584" s="1503"/>
      <c r="BI584" s="1503"/>
      <c r="BJ584" s="1503"/>
      <c r="BK584" s="1503"/>
      <c r="BL584" s="1503"/>
      <c r="BM584" s="1503"/>
      <c r="BN584" s="1503"/>
      <c r="BO584" s="1503"/>
      <c r="BP584" s="1503"/>
      <c r="BQ584" s="1503"/>
      <c r="BR584" s="1503"/>
      <c r="BS584" s="1503"/>
      <c r="BT584" s="1503"/>
      <c r="BU584" s="1596"/>
      <c r="BV584" s="1596"/>
      <c r="BW584" s="1596"/>
      <c r="BX584" s="1596"/>
      <c r="BY584" s="1596"/>
      <c r="BZ584" s="1596"/>
      <c r="CA584" s="1596"/>
      <c r="CB584" s="1596"/>
      <c r="CC584" s="1596"/>
    </row>
    <row r="585" s="309" customFormat="1" ht="36" hidden="1" customHeight="1" spans="1:81">
      <c r="A585" s="1647">
        <v>45561</v>
      </c>
      <c r="B585" s="1546" t="s">
        <v>447</v>
      </c>
      <c r="C585" s="1546" t="s">
        <v>251</v>
      </c>
      <c r="D585" s="1669" t="s">
        <v>2724</v>
      </c>
      <c r="E585" s="1546" t="s">
        <v>2727</v>
      </c>
      <c r="F585" s="1648" t="s">
        <v>2728</v>
      </c>
      <c r="G585" s="1487" t="s">
        <v>89</v>
      </c>
      <c r="H585" s="1488" t="s">
        <v>79</v>
      </c>
      <c r="I585" s="1506">
        <v>600</v>
      </c>
      <c r="J585" s="1487">
        <v>0</v>
      </c>
      <c r="K585" s="1487">
        <v>24</v>
      </c>
      <c r="L585" s="1489">
        <f t="shared" si="364"/>
        <v>25</v>
      </c>
      <c r="M585" s="1490">
        <v>45609</v>
      </c>
      <c r="N585" s="1490">
        <v>45605</v>
      </c>
      <c r="O585" s="1325"/>
      <c r="P585" s="1325" t="s">
        <v>106</v>
      </c>
      <c r="Q585" s="1325" t="s">
        <v>2719</v>
      </c>
      <c r="R585" s="1325">
        <v>45561</v>
      </c>
      <c r="S585" s="1325" t="s">
        <v>136</v>
      </c>
      <c r="T585" s="1705" t="s">
        <v>2720</v>
      </c>
      <c r="U585" s="1493" t="s">
        <v>2721</v>
      </c>
      <c r="V585" s="1494" t="s">
        <v>2722</v>
      </c>
      <c r="W585" s="1495">
        <v>0.8346</v>
      </c>
      <c r="X585" s="1496">
        <f t="shared" si="366"/>
        <v>500.76</v>
      </c>
      <c r="Y585" s="1489" t="s">
        <v>2723</v>
      </c>
      <c r="Z585" s="1532" t="s">
        <v>89</v>
      </c>
      <c r="AA585" s="1487" t="s">
        <v>108</v>
      </c>
      <c r="AB585" s="1566" t="s">
        <v>44</v>
      </c>
      <c r="AC585" s="1493">
        <v>600</v>
      </c>
      <c r="AD585" s="1498">
        <f t="shared" si="359"/>
        <v>0</v>
      </c>
      <c r="AE585" s="1498" t="s">
        <v>141</v>
      </c>
      <c r="AF585" s="1498"/>
      <c r="AG585" s="1498"/>
      <c r="AH585" s="1498">
        <f t="shared" si="367"/>
        <v>600</v>
      </c>
      <c r="AI585" s="1498"/>
      <c r="AJ585" s="1499">
        <f t="shared" si="368"/>
        <v>600</v>
      </c>
      <c r="AK585" s="1757"/>
      <c r="AL585" s="1758"/>
      <c r="AM585" s="1500"/>
      <c r="AN585" s="1500"/>
      <c r="AO585" s="1500"/>
      <c r="AP585" s="1500"/>
      <c r="AQ585" s="1500"/>
      <c r="AR585" s="1500"/>
      <c r="AS585" s="1502">
        <f t="shared" si="369"/>
        <v>600</v>
      </c>
      <c r="AT585" s="1502"/>
      <c r="AU585" s="1502"/>
      <c r="AV585" s="1502"/>
      <c r="AW585" s="1502"/>
      <c r="AX585" s="1502"/>
      <c r="AY585" s="1502"/>
      <c r="AZ585" s="1502"/>
      <c r="BA585" s="1503"/>
      <c r="BB585" s="1503"/>
      <c r="BC585" s="1503"/>
      <c r="BD585" s="1503"/>
      <c r="BE585" s="1503"/>
      <c r="BF585" s="1503"/>
      <c r="BG585" s="1503"/>
      <c r="BH585" s="1503"/>
      <c r="BI585" s="1503"/>
      <c r="BJ585" s="1503"/>
      <c r="BK585" s="1503"/>
      <c r="BL585" s="1503"/>
      <c r="BM585" s="1503"/>
      <c r="BN585" s="1503"/>
      <c r="BO585" s="1503"/>
      <c r="BP585" s="1503"/>
      <c r="BQ585" s="1503"/>
      <c r="BR585" s="1503"/>
      <c r="BS585" s="1503"/>
      <c r="BT585" s="1503"/>
      <c r="BU585" s="1596"/>
      <c r="BV585" s="1596"/>
      <c r="BW585" s="1596"/>
      <c r="BX585" s="1596"/>
      <c r="BY585" s="1596"/>
      <c r="BZ585" s="1596"/>
      <c r="CA585" s="1596"/>
      <c r="CB585" s="1596"/>
      <c r="CC585" s="1596"/>
    </row>
    <row r="586" s="309" customFormat="1" ht="36" hidden="1" customHeight="1" spans="1:81">
      <c r="A586" s="1647">
        <v>45561</v>
      </c>
      <c r="B586" s="1546" t="s">
        <v>447</v>
      </c>
      <c r="C586" s="1546" t="s">
        <v>251</v>
      </c>
      <c r="D586" s="1669">
        <v>4500146154</v>
      </c>
      <c r="E586" s="1546" t="s">
        <v>2729</v>
      </c>
      <c r="F586" s="1648" t="s">
        <v>2730</v>
      </c>
      <c r="G586" s="1487" t="s">
        <v>89</v>
      </c>
      <c r="H586" s="1488" t="s">
        <v>79</v>
      </c>
      <c r="I586" s="1506">
        <v>48</v>
      </c>
      <c r="J586" s="1487">
        <v>0</v>
      </c>
      <c r="K586" s="1487">
        <v>24</v>
      </c>
      <c r="L586" s="1489">
        <f t="shared" si="364"/>
        <v>2</v>
      </c>
      <c r="M586" s="1490">
        <v>45609</v>
      </c>
      <c r="N586" s="1490">
        <v>45605</v>
      </c>
      <c r="O586" s="1325"/>
      <c r="P586" s="1325" t="s">
        <v>106</v>
      </c>
      <c r="Q586" s="1325" t="s">
        <v>2731</v>
      </c>
      <c r="R586" s="1325">
        <v>45561</v>
      </c>
      <c r="S586" s="1325" t="s">
        <v>136</v>
      </c>
      <c r="T586" s="1705" t="s">
        <v>2720</v>
      </c>
      <c r="U586" s="1493" t="s">
        <v>2721</v>
      </c>
      <c r="V586" s="1494" t="s">
        <v>2722</v>
      </c>
      <c r="W586" s="1495">
        <v>0.8346</v>
      </c>
      <c r="X586" s="1496">
        <f t="shared" si="366"/>
        <v>40.0608</v>
      </c>
      <c r="Y586" s="1489" t="s">
        <v>2732</v>
      </c>
      <c r="Z586" s="1532" t="s">
        <v>89</v>
      </c>
      <c r="AA586" s="1487" t="s">
        <v>108</v>
      </c>
      <c r="AB586" s="1566" t="s">
        <v>44</v>
      </c>
      <c r="AC586" s="1493">
        <v>48</v>
      </c>
      <c r="AD586" s="1498">
        <f t="shared" si="359"/>
        <v>0</v>
      </c>
      <c r="AE586" s="1498" t="s">
        <v>141</v>
      </c>
      <c r="AF586" s="1498"/>
      <c r="AG586" s="1498"/>
      <c r="AH586" s="1498">
        <f t="shared" si="367"/>
        <v>48</v>
      </c>
      <c r="AI586" s="1498"/>
      <c r="AJ586" s="1499">
        <f t="shared" si="368"/>
        <v>48</v>
      </c>
      <c r="AK586" s="1757"/>
      <c r="AL586" s="1758"/>
      <c r="AM586" s="1500"/>
      <c r="AN586" s="1500"/>
      <c r="AO586" s="1500"/>
      <c r="AP586" s="1500"/>
      <c r="AQ586" s="1500"/>
      <c r="AR586" s="1500"/>
      <c r="AS586" s="1502">
        <f t="shared" si="369"/>
        <v>48</v>
      </c>
      <c r="AT586" s="1502"/>
      <c r="AU586" s="1502"/>
      <c r="AV586" s="1502"/>
      <c r="AW586" s="1502"/>
      <c r="AX586" s="1502"/>
      <c r="AY586" s="1502"/>
      <c r="AZ586" s="1502"/>
      <c r="BA586" s="1503"/>
      <c r="BB586" s="1503"/>
      <c r="BC586" s="1503"/>
      <c r="BD586" s="1503"/>
      <c r="BE586" s="1503"/>
      <c r="BF586" s="1503"/>
      <c r="BG586" s="1503"/>
      <c r="BH586" s="1503"/>
      <c r="BI586" s="1503"/>
      <c r="BJ586" s="1503"/>
      <c r="BK586" s="1503"/>
      <c r="BL586" s="1503"/>
      <c r="BM586" s="1503"/>
      <c r="BN586" s="1503"/>
      <c r="BO586" s="1503"/>
      <c r="BP586" s="1503"/>
      <c r="BQ586" s="1503"/>
      <c r="BR586" s="1503"/>
      <c r="BS586" s="1503"/>
      <c r="BT586" s="1503"/>
      <c r="BU586" s="1596"/>
      <c r="BV586" s="1596"/>
      <c r="BW586" s="1596"/>
      <c r="BX586" s="1596"/>
      <c r="BY586" s="1596"/>
      <c r="BZ586" s="1596"/>
      <c r="CA586" s="1596"/>
      <c r="CB586" s="1596"/>
      <c r="CC586" s="1596"/>
    </row>
    <row r="587" s="309" customFormat="1" ht="36" hidden="1" customHeight="1" spans="1:81">
      <c r="A587" s="1647">
        <v>45561</v>
      </c>
      <c r="B587" s="1546" t="s">
        <v>447</v>
      </c>
      <c r="C587" s="1546" t="s">
        <v>251</v>
      </c>
      <c r="D587" s="1669">
        <v>4500146155</v>
      </c>
      <c r="E587" s="1546" t="s">
        <v>2733</v>
      </c>
      <c r="F587" s="1648" t="s">
        <v>2734</v>
      </c>
      <c r="G587" s="1487" t="s">
        <v>89</v>
      </c>
      <c r="H587" s="1488" t="s">
        <v>79</v>
      </c>
      <c r="I587" s="1506">
        <v>1032</v>
      </c>
      <c r="J587" s="1487">
        <v>0</v>
      </c>
      <c r="K587" s="1487">
        <v>24</v>
      </c>
      <c r="L587" s="1489">
        <f t="shared" si="364"/>
        <v>43</v>
      </c>
      <c r="M587" s="1490">
        <v>45609</v>
      </c>
      <c r="N587" s="1490">
        <v>45605</v>
      </c>
      <c r="O587" s="1325"/>
      <c r="P587" s="1325" t="s">
        <v>106</v>
      </c>
      <c r="Q587" s="1325" t="s">
        <v>2719</v>
      </c>
      <c r="R587" s="1325">
        <v>45561</v>
      </c>
      <c r="S587" s="1325" t="s">
        <v>136</v>
      </c>
      <c r="T587" s="1705" t="s">
        <v>2720</v>
      </c>
      <c r="U587" s="1493" t="s">
        <v>2721</v>
      </c>
      <c r="V587" s="1494" t="s">
        <v>2722</v>
      </c>
      <c r="W587" s="1495">
        <v>0.8346</v>
      </c>
      <c r="X587" s="1496">
        <f t="shared" si="366"/>
        <v>861.3072</v>
      </c>
      <c r="Y587" s="1489" t="s">
        <v>2735</v>
      </c>
      <c r="Z587" s="1532" t="s">
        <v>89</v>
      </c>
      <c r="AA587" s="1487" t="s">
        <v>108</v>
      </c>
      <c r="AB587" s="1566" t="s">
        <v>44</v>
      </c>
      <c r="AC587" s="1493">
        <v>1032</v>
      </c>
      <c r="AD587" s="1498">
        <f t="shared" si="359"/>
        <v>0</v>
      </c>
      <c r="AE587" s="1498" t="s">
        <v>141</v>
      </c>
      <c r="AF587" s="1498"/>
      <c r="AG587" s="1498"/>
      <c r="AH587" s="1498">
        <f t="shared" si="367"/>
        <v>1032</v>
      </c>
      <c r="AI587" s="1498"/>
      <c r="AJ587" s="1499">
        <f t="shared" si="368"/>
        <v>1032</v>
      </c>
      <c r="AK587" s="1757"/>
      <c r="AL587" s="1758"/>
      <c r="AM587" s="1500"/>
      <c r="AN587" s="1500"/>
      <c r="AO587" s="1500"/>
      <c r="AP587" s="1500"/>
      <c r="AQ587" s="1500"/>
      <c r="AR587" s="1500"/>
      <c r="AS587" s="1502">
        <f t="shared" si="369"/>
        <v>1032</v>
      </c>
      <c r="AT587" s="1502"/>
      <c r="AU587" s="1502"/>
      <c r="AV587" s="1502"/>
      <c r="AW587" s="1502"/>
      <c r="AX587" s="1502"/>
      <c r="AY587" s="1502"/>
      <c r="AZ587" s="1502"/>
      <c r="BA587" s="1503"/>
      <c r="BB587" s="1503"/>
      <c r="BC587" s="1503"/>
      <c r="BD587" s="1503"/>
      <c r="BE587" s="1503"/>
      <c r="BF587" s="1503"/>
      <c r="BG587" s="1503"/>
      <c r="BH587" s="1503"/>
      <c r="BI587" s="1503"/>
      <c r="BJ587" s="1503"/>
      <c r="BK587" s="1503"/>
      <c r="BL587" s="1503"/>
      <c r="BM587" s="1503"/>
      <c r="BN587" s="1503"/>
      <c r="BO587" s="1503"/>
      <c r="BP587" s="1503"/>
      <c r="BQ587" s="1503"/>
      <c r="BR587" s="1503"/>
      <c r="BS587" s="1503"/>
      <c r="BT587" s="1503"/>
      <c r="BU587" s="1596"/>
      <c r="BV587" s="1596"/>
      <c r="BW587" s="1596"/>
      <c r="BX587" s="1596"/>
      <c r="BY587" s="1596"/>
      <c r="BZ587" s="1596"/>
      <c r="CA587" s="1596"/>
      <c r="CB587" s="1596"/>
      <c r="CC587" s="1596"/>
    </row>
    <row r="588" s="309" customFormat="1" ht="36" hidden="1" customHeight="1" spans="1:81">
      <c r="A588" s="1647">
        <v>45560</v>
      </c>
      <c r="B588" s="1546" t="s">
        <v>1033</v>
      </c>
      <c r="C588" s="1546" t="s">
        <v>902</v>
      </c>
      <c r="D588" s="1648">
        <v>4500145645</v>
      </c>
      <c r="E588" s="1649"/>
      <c r="F588" s="1648" t="s">
        <v>2736</v>
      </c>
      <c r="G588" s="1487" t="s">
        <v>78</v>
      </c>
      <c r="H588" s="1488" t="s">
        <v>111</v>
      </c>
      <c r="I588" s="1506">
        <v>1500</v>
      </c>
      <c r="J588" s="1487">
        <v>0</v>
      </c>
      <c r="K588" s="1487">
        <v>50</v>
      </c>
      <c r="L588" s="1489">
        <f t="shared" si="364"/>
        <v>30</v>
      </c>
      <c r="M588" s="1490">
        <v>45604</v>
      </c>
      <c r="N588" s="1490">
        <v>45600</v>
      </c>
      <c r="O588" s="1325"/>
      <c r="P588" s="1325" t="s">
        <v>106</v>
      </c>
      <c r="Q588" s="1325" t="s">
        <v>2737</v>
      </c>
      <c r="R588" s="1325" t="s">
        <v>1037</v>
      </c>
      <c r="S588" s="1325" t="s">
        <v>136</v>
      </c>
      <c r="T588" s="1492" t="s">
        <v>2738</v>
      </c>
      <c r="U588" s="1561" t="s">
        <v>2739</v>
      </c>
      <c r="V588" s="1605" t="s">
        <v>1228</v>
      </c>
      <c r="W588" s="1495">
        <v>0.9376</v>
      </c>
      <c r="X588" s="1496">
        <f t="shared" si="366"/>
        <v>1406.4</v>
      </c>
      <c r="Y588" s="1489" t="s">
        <v>2740</v>
      </c>
      <c r="Z588" s="1532" t="s">
        <v>156</v>
      </c>
      <c r="AA588" s="1487" t="s">
        <v>108</v>
      </c>
      <c r="AB588" s="1566" t="s">
        <v>44</v>
      </c>
      <c r="AC588" s="1493">
        <v>1500</v>
      </c>
      <c r="AD588" s="1498">
        <f t="shared" si="359"/>
        <v>0</v>
      </c>
      <c r="AE588" s="1498" t="s">
        <v>141</v>
      </c>
      <c r="AF588" s="1498"/>
      <c r="AG588" s="1498"/>
      <c r="AH588" s="1498">
        <f t="shared" si="367"/>
        <v>1500</v>
      </c>
      <c r="AI588" s="1498"/>
      <c r="AJ588" s="1499"/>
      <c r="AK588" s="1489">
        <f>I588</f>
        <v>1500</v>
      </c>
      <c r="AL588" s="1500"/>
      <c r="AM588" s="1500"/>
      <c r="AN588" s="1500"/>
      <c r="AO588" s="1500"/>
      <c r="AP588" s="1500"/>
      <c r="AQ588" s="1500"/>
      <c r="AR588" s="1500"/>
      <c r="AS588" s="1502">
        <f t="shared" si="369"/>
        <v>1500</v>
      </c>
      <c r="AT588" s="1502"/>
      <c r="AU588" s="1502"/>
      <c r="AV588" s="1502"/>
      <c r="AW588" s="1502"/>
      <c r="AX588" s="1502"/>
      <c r="AY588" s="1502"/>
      <c r="AZ588" s="1502"/>
      <c r="BA588" s="1503"/>
      <c r="BB588" s="1503"/>
      <c r="BC588" s="1503"/>
      <c r="BD588" s="1503"/>
      <c r="BE588" s="1503"/>
      <c r="BF588" s="1503"/>
      <c r="BG588" s="1503"/>
      <c r="BH588" s="1503">
        <f>I588/25</f>
        <v>60</v>
      </c>
      <c r="BI588" s="1503"/>
      <c r="BJ588" s="1503"/>
      <c r="BK588" s="1503"/>
      <c r="BL588" s="1503"/>
      <c r="BM588" s="1503"/>
      <c r="BN588" s="1503"/>
      <c r="BO588" s="1503"/>
      <c r="BP588" s="1503"/>
      <c r="BQ588" s="1503"/>
      <c r="BR588" s="1503"/>
      <c r="BS588" s="1503"/>
      <c r="BT588" s="1503"/>
      <c r="BU588" s="1596"/>
      <c r="BV588" s="1596"/>
      <c r="BW588" s="1596"/>
      <c r="BX588" s="1596"/>
      <c r="BY588" s="1596"/>
      <c r="BZ588" s="1596"/>
      <c r="CA588" s="1596"/>
      <c r="CB588" s="1596"/>
      <c r="CC588" s="1596"/>
    </row>
    <row r="589" s="309" customFormat="1" ht="36" hidden="1" customHeight="1" spans="1:81">
      <c r="A589" s="1647">
        <v>45565</v>
      </c>
      <c r="B589" s="1546" t="s">
        <v>299</v>
      </c>
      <c r="C589" s="1546" t="s">
        <v>251</v>
      </c>
      <c r="D589" s="1648">
        <v>4500146669</v>
      </c>
      <c r="E589" s="1546" t="s">
        <v>2741</v>
      </c>
      <c r="F589" s="1648" t="s">
        <v>2742</v>
      </c>
      <c r="G589" s="1487" t="s">
        <v>239</v>
      </c>
      <c r="H589" s="1488" t="s">
        <v>79</v>
      </c>
      <c r="I589" s="1506">
        <v>24150</v>
      </c>
      <c r="J589" s="1487">
        <v>0</v>
      </c>
      <c r="K589" s="1487">
        <v>25</v>
      </c>
      <c r="L589" s="1489">
        <f t="shared" si="364"/>
        <v>966</v>
      </c>
      <c r="M589" s="1490">
        <v>45609</v>
      </c>
      <c r="N589" s="1490">
        <v>45605</v>
      </c>
      <c r="O589" s="1325"/>
      <c r="P589" s="1325" t="s">
        <v>106</v>
      </c>
      <c r="Q589" s="1325" t="s">
        <v>2743</v>
      </c>
      <c r="R589" s="1325">
        <v>45577</v>
      </c>
      <c r="S589" s="1325" t="s">
        <v>136</v>
      </c>
      <c r="T589" s="1705" t="s">
        <v>2744</v>
      </c>
      <c r="U589" s="1540" t="s">
        <v>1556</v>
      </c>
      <c r="V589" s="1494" t="s">
        <v>305</v>
      </c>
      <c r="W589" s="1495">
        <v>0.8967</v>
      </c>
      <c r="X589" s="1496">
        <f t="shared" si="366"/>
        <v>21655.305</v>
      </c>
      <c r="Y589" s="1489" t="s">
        <v>2745</v>
      </c>
      <c r="Z589" s="1532" t="s">
        <v>239</v>
      </c>
      <c r="AA589" s="1634" t="s">
        <v>108</v>
      </c>
      <c r="AB589" s="1566" t="s">
        <v>44</v>
      </c>
      <c r="AC589" s="1493">
        <v>24150</v>
      </c>
      <c r="AD589" s="1498">
        <f t="shared" si="359"/>
        <v>0</v>
      </c>
      <c r="AE589" s="1498" t="s">
        <v>141</v>
      </c>
      <c r="AF589" s="1498"/>
      <c r="AG589" s="1498"/>
      <c r="AH589" s="1498">
        <f t="shared" si="367"/>
        <v>24150</v>
      </c>
      <c r="AI589" s="1498"/>
      <c r="AJ589" s="1644">
        <f t="shared" ref="AJ589:AJ593" si="370">I589</f>
        <v>24150</v>
      </c>
      <c r="AK589" s="1757"/>
      <c r="AM589" s="1500"/>
      <c r="AN589" s="1500"/>
      <c r="AO589" s="1500"/>
      <c r="AP589" s="1500"/>
      <c r="AQ589" s="1500"/>
      <c r="AR589" s="1500"/>
      <c r="AS589" s="1570">
        <f t="shared" si="369"/>
        <v>24150</v>
      </c>
      <c r="AU589" s="1502"/>
      <c r="AV589" s="1502"/>
      <c r="AW589" s="1502"/>
      <c r="AX589" s="1502"/>
      <c r="AY589" s="1502"/>
      <c r="AZ589" s="1502"/>
      <c r="BA589" s="1503"/>
      <c r="BB589" s="1503"/>
      <c r="BC589" s="1503"/>
      <c r="BD589" s="1503"/>
      <c r="BE589" s="1503"/>
      <c r="BF589" s="1646">
        <f>I589/25</f>
        <v>966</v>
      </c>
      <c r="BH589" s="1503"/>
      <c r="BI589" s="1503"/>
      <c r="BJ589" s="1503"/>
      <c r="BK589" s="1503"/>
      <c r="BL589" s="1503"/>
      <c r="BM589" s="1503"/>
      <c r="BN589" s="1503"/>
      <c r="BO589" s="1503"/>
      <c r="BP589" s="1503"/>
      <c r="BQ589" s="1503"/>
      <c r="BR589" s="1503"/>
      <c r="BS589" s="1503"/>
      <c r="BT589" s="1503"/>
      <c r="BU589" s="1596"/>
      <c r="BV589" s="1596"/>
      <c r="BW589" s="1596"/>
      <c r="BX589" s="1596"/>
      <c r="BY589" s="1596"/>
      <c r="BZ589" s="1596"/>
      <c r="CA589" s="1596"/>
      <c r="CB589" s="1596"/>
      <c r="CC589" s="1596"/>
    </row>
    <row r="590" s="309" customFormat="1" ht="36" hidden="1" customHeight="1" spans="1:81">
      <c r="A590" s="1647">
        <v>45577</v>
      </c>
      <c r="B590" s="1546" t="s">
        <v>343</v>
      </c>
      <c r="C590" s="1546" t="s">
        <v>251</v>
      </c>
      <c r="D590" s="1648">
        <v>4500147376</v>
      </c>
      <c r="E590" s="1546" t="s">
        <v>2746</v>
      </c>
      <c r="F590" s="1648" t="s">
        <v>2747</v>
      </c>
      <c r="G590" s="1487" t="s">
        <v>346</v>
      </c>
      <c r="H590" s="1488" t="s">
        <v>79</v>
      </c>
      <c r="I590" s="1506">
        <v>1152</v>
      </c>
      <c r="J590" s="1487">
        <v>0</v>
      </c>
      <c r="K590" s="1487">
        <v>1152</v>
      </c>
      <c r="L590" s="1489">
        <f t="shared" si="364"/>
        <v>1</v>
      </c>
      <c r="M590" s="1490">
        <v>45610</v>
      </c>
      <c r="N590" s="1490">
        <v>45607</v>
      </c>
      <c r="O590" s="1325" t="s">
        <v>2748</v>
      </c>
      <c r="P590" s="1325" t="s">
        <v>106</v>
      </c>
      <c r="Q590" s="1325" t="s">
        <v>2749</v>
      </c>
      <c r="R590" s="1325" t="s">
        <v>651</v>
      </c>
      <c r="S590" s="1325" t="s">
        <v>136</v>
      </c>
      <c r="T590" s="1325" t="s">
        <v>2750</v>
      </c>
      <c r="U590" s="1506" t="s">
        <v>2751</v>
      </c>
      <c r="V590" s="1490" t="s">
        <v>1131</v>
      </c>
      <c r="W590" s="1495">
        <v>1038.3635</v>
      </c>
      <c r="X590" s="1496">
        <f t="shared" ref="X590:X592" si="371">W590*L590</f>
        <v>1038.3635</v>
      </c>
      <c r="Y590" s="1489" t="s">
        <v>2752</v>
      </c>
      <c r="Z590" s="1532" t="s">
        <v>2679</v>
      </c>
      <c r="AA590" s="1487" t="s">
        <v>108</v>
      </c>
      <c r="AB590" s="1566" t="s">
        <v>44</v>
      </c>
      <c r="AC590" s="1493">
        <v>1152</v>
      </c>
      <c r="AD590" s="1498">
        <f t="shared" si="359"/>
        <v>0</v>
      </c>
      <c r="AE590" s="1498" t="s">
        <v>338</v>
      </c>
      <c r="AF590" s="1498"/>
      <c r="AG590" s="1498"/>
      <c r="AH590" s="1498">
        <f t="shared" si="367"/>
        <v>1152</v>
      </c>
      <c r="AI590" s="1498"/>
      <c r="AJ590" s="1502">
        <f t="shared" si="370"/>
        <v>1152</v>
      </c>
      <c r="AK590" s="1489"/>
      <c r="AL590" s="1502"/>
      <c r="AM590" s="1489"/>
      <c r="AN590" s="1489"/>
      <c r="AO590" s="1489"/>
      <c r="AP590" s="1489"/>
      <c r="AQ590" s="1489"/>
      <c r="AR590" s="1489"/>
      <c r="AS590" s="1502">
        <f t="shared" si="369"/>
        <v>1152</v>
      </c>
      <c r="AT590" s="1502"/>
      <c r="AU590" s="1502"/>
      <c r="AV590" s="1502"/>
      <c r="AW590" s="1502"/>
      <c r="AX590" s="1502"/>
      <c r="AY590" s="1502">
        <f t="shared" ref="AY590:AY592" si="372">I590/12</f>
        <v>96</v>
      </c>
      <c r="AZ590" s="1502"/>
      <c r="BA590" s="1503"/>
      <c r="BB590" s="1503"/>
      <c r="BC590" s="1503"/>
      <c r="BD590" s="1503"/>
      <c r="BE590" s="1503"/>
      <c r="BF590" s="1537"/>
      <c r="BG590" s="1503"/>
      <c r="BH590" s="1503"/>
      <c r="BI590" s="1503"/>
      <c r="BJ590" s="1503"/>
      <c r="BK590" s="1503"/>
      <c r="BL590" s="1503"/>
      <c r="BM590" s="1503"/>
      <c r="BN590" s="1503"/>
      <c r="BO590" s="1503"/>
      <c r="BP590" s="1503"/>
      <c r="BQ590" s="1503"/>
      <c r="BR590" s="1503"/>
      <c r="BS590" s="1503"/>
      <c r="BT590" s="1503"/>
      <c r="BU590" s="1596"/>
      <c r="BV590" s="1596"/>
      <c r="BW590" s="1596"/>
      <c r="BX590" s="1596"/>
      <c r="BY590" s="1596"/>
      <c r="BZ590" s="1596"/>
      <c r="CA590" s="1596"/>
      <c r="CB590" s="1596"/>
      <c r="CC590" s="1596"/>
    </row>
    <row r="591" s="309" customFormat="1" ht="36" hidden="1" customHeight="1" spans="1:81">
      <c r="A591" s="1647">
        <v>45577</v>
      </c>
      <c r="B591" s="1546" t="s">
        <v>343</v>
      </c>
      <c r="C591" s="1546" t="s">
        <v>251</v>
      </c>
      <c r="D591" s="1648">
        <v>4500147376</v>
      </c>
      <c r="E591" s="1546" t="s">
        <v>2753</v>
      </c>
      <c r="F591" s="1648" t="s">
        <v>2754</v>
      </c>
      <c r="G591" s="1487" t="s">
        <v>346</v>
      </c>
      <c r="H591" s="1488" t="s">
        <v>79</v>
      </c>
      <c r="I591" s="1506">
        <v>1152</v>
      </c>
      <c r="J591" s="1487">
        <v>0</v>
      </c>
      <c r="K591" s="1487">
        <v>1152</v>
      </c>
      <c r="L591" s="1489">
        <f t="shared" si="364"/>
        <v>1</v>
      </c>
      <c r="M591" s="1490">
        <v>45610</v>
      </c>
      <c r="N591" s="1490">
        <v>45607</v>
      </c>
      <c r="O591" s="1325" t="s">
        <v>2748</v>
      </c>
      <c r="P591" s="1325" t="s">
        <v>106</v>
      </c>
      <c r="Q591" s="1325" t="s">
        <v>2755</v>
      </c>
      <c r="R591" s="1325" t="s">
        <v>651</v>
      </c>
      <c r="S591" s="1325" t="s">
        <v>136</v>
      </c>
      <c r="T591" s="1325" t="s">
        <v>2750</v>
      </c>
      <c r="U591" s="1506" t="s">
        <v>2751</v>
      </c>
      <c r="V591" s="1490" t="s">
        <v>1131</v>
      </c>
      <c r="W591" s="1495">
        <v>1038.3635</v>
      </c>
      <c r="X591" s="1496">
        <f t="shared" si="371"/>
        <v>1038.3635</v>
      </c>
      <c r="Y591" s="1489" t="s">
        <v>2756</v>
      </c>
      <c r="Z591" s="1532" t="s">
        <v>2679</v>
      </c>
      <c r="AA591" s="1487" t="s">
        <v>108</v>
      </c>
      <c r="AB591" s="1566" t="s">
        <v>44</v>
      </c>
      <c r="AC591" s="1493">
        <v>1152</v>
      </c>
      <c r="AD591" s="1498">
        <f t="shared" si="359"/>
        <v>0</v>
      </c>
      <c r="AE591" s="1498" t="s">
        <v>338</v>
      </c>
      <c r="AF591" s="1498"/>
      <c r="AG591" s="1498"/>
      <c r="AH591" s="1498">
        <f t="shared" si="367"/>
        <v>1152</v>
      </c>
      <c r="AI591" s="1498"/>
      <c r="AJ591" s="1502">
        <f t="shared" si="370"/>
        <v>1152</v>
      </c>
      <c r="AK591" s="1489"/>
      <c r="AL591" s="1502"/>
      <c r="AM591" s="1489"/>
      <c r="AN591" s="1489"/>
      <c r="AO591" s="1489"/>
      <c r="AP591" s="1489"/>
      <c r="AQ591" s="1489"/>
      <c r="AR591" s="1489"/>
      <c r="AS591" s="1502">
        <f t="shared" si="369"/>
        <v>1152</v>
      </c>
      <c r="AT591" s="1502"/>
      <c r="AU591" s="1502"/>
      <c r="AV591" s="1502"/>
      <c r="AW591" s="1502"/>
      <c r="AX591" s="1502"/>
      <c r="AY591" s="1502">
        <f t="shared" si="372"/>
        <v>96</v>
      </c>
      <c r="AZ591" s="1502"/>
      <c r="BA591" s="1503"/>
      <c r="BB591" s="1503"/>
      <c r="BC591" s="1503"/>
      <c r="BD591" s="1503"/>
      <c r="BE591" s="1503"/>
      <c r="BF591" s="1537"/>
      <c r="BG591" s="1503"/>
      <c r="BH591" s="1503"/>
      <c r="BI591" s="1503"/>
      <c r="BJ591" s="1503"/>
      <c r="BK591" s="1503"/>
      <c r="BL591" s="1503"/>
      <c r="BM591" s="1503"/>
      <c r="BN591" s="1503"/>
      <c r="BO591" s="1503"/>
      <c r="BP591" s="1503"/>
      <c r="BQ591" s="1503"/>
      <c r="BR591" s="1503"/>
      <c r="BS591" s="1503"/>
      <c r="BT591" s="1503"/>
      <c r="BU591" s="1596"/>
      <c r="BV591" s="1596"/>
      <c r="BW591" s="1596"/>
      <c r="BX591" s="1596"/>
      <c r="BY591" s="1596"/>
      <c r="BZ591" s="1596"/>
      <c r="CA591" s="1596"/>
      <c r="CB591" s="1596"/>
      <c r="CC591" s="1596"/>
    </row>
    <row r="592" s="309" customFormat="1" ht="36" hidden="1" customHeight="1" spans="1:81">
      <c r="A592" s="1647">
        <v>45577</v>
      </c>
      <c r="B592" s="1546" t="s">
        <v>343</v>
      </c>
      <c r="C592" s="1546" t="s">
        <v>251</v>
      </c>
      <c r="D592" s="1648">
        <v>4500147376</v>
      </c>
      <c r="E592" s="1546" t="s">
        <v>2757</v>
      </c>
      <c r="F592" s="1648" t="s">
        <v>2758</v>
      </c>
      <c r="G592" s="1487" t="s">
        <v>346</v>
      </c>
      <c r="H592" s="1488" t="s">
        <v>79</v>
      </c>
      <c r="I592" s="1506">
        <v>1152</v>
      </c>
      <c r="J592" s="1487">
        <v>0</v>
      </c>
      <c r="K592" s="1487">
        <v>1152</v>
      </c>
      <c r="L592" s="1489">
        <f t="shared" si="364"/>
        <v>1</v>
      </c>
      <c r="M592" s="1490">
        <v>45610</v>
      </c>
      <c r="N592" s="1490">
        <v>45607</v>
      </c>
      <c r="O592" s="1325" t="s">
        <v>2748</v>
      </c>
      <c r="P592" s="1325" t="s">
        <v>106</v>
      </c>
      <c r="Q592" s="1325" t="s">
        <v>2759</v>
      </c>
      <c r="R592" s="1325" t="s">
        <v>651</v>
      </c>
      <c r="S592" s="1325" t="s">
        <v>136</v>
      </c>
      <c r="T592" s="1325" t="s">
        <v>2750</v>
      </c>
      <c r="U592" s="1506" t="s">
        <v>2751</v>
      </c>
      <c r="V592" s="1490" t="s">
        <v>1131</v>
      </c>
      <c r="W592" s="1495">
        <v>1038.3635</v>
      </c>
      <c r="X592" s="1496">
        <f t="shared" si="371"/>
        <v>1038.3635</v>
      </c>
      <c r="Y592" s="1489" t="s">
        <v>2760</v>
      </c>
      <c r="Z592" s="1532" t="s">
        <v>2679</v>
      </c>
      <c r="AA592" s="1487" t="s">
        <v>108</v>
      </c>
      <c r="AB592" s="1566" t="s">
        <v>44</v>
      </c>
      <c r="AC592" s="1493">
        <v>1152</v>
      </c>
      <c r="AD592" s="1498">
        <f t="shared" si="359"/>
        <v>0</v>
      </c>
      <c r="AE592" s="1498" t="s">
        <v>338</v>
      </c>
      <c r="AF592" s="1498"/>
      <c r="AG592" s="1498"/>
      <c r="AH592" s="1498">
        <f t="shared" si="367"/>
        <v>1152</v>
      </c>
      <c r="AI592" s="1498"/>
      <c r="AJ592" s="1502">
        <f t="shared" si="370"/>
        <v>1152</v>
      </c>
      <c r="AK592" s="1489"/>
      <c r="AL592" s="1502"/>
      <c r="AM592" s="1489"/>
      <c r="AN592" s="1489"/>
      <c r="AO592" s="1489"/>
      <c r="AP592" s="1489"/>
      <c r="AQ592" s="1489"/>
      <c r="AR592" s="1489"/>
      <c r="AS592" s="1502">
        <f t="shared" si="369"/>
        <v>1152</v>
      </c>
      <c r="AT592" s="1502"/>
      <c r="AU592" s="1502"/>
      <c r="AV592" s="1502"/>
      <c r="AW592" s="1502"/>
      <c r="AX592" s="1502"/>
      <c r="AY592" s="1502">
        <f t="shared" si="372"/>
        <v>96</v>
      </c>
      <c r="AZ592" s="1502"/>
      <c r="BA592" s="1503"/>
      <c r="BB592" s="1503"/>
      <c r="BC592" s="1503"/>
      <c r="BD592" s="1503"/>
      <c r="BE592" s="1503"/>
      <c r="BF592" s="1537"/>
      <c r="BG592" s="1503"/>
      <c r="BH592" s="1503"/>
      <c r="BI592" s="1503"/>
      <c r="BJ592" s="1503"/>
      <c r="BK592" s="1503"/>
      <c r="BL592" s="1503"/>
      <c r="BM592" s="1503"/>
      <c r="BN592" s="1503"/>
      <c r="BO592" s="1503"/>
      <c r="BP592" s="1503"/>
      <c r="BQ592" s="1503"/>
      <c r="BR592" s="1503"/>
      <c r="BS592" s="1503"/>
      <c r="BT592" s="1503"/>
      <c r="BU592" s="1596"/>
      <c r="BV592" s="1596"/>
      <c r="BW592" s="1596"/>
      <c r="BX592" s="1596"/>
      <c r="BY592" s="1596"/>
      <c r="BZ592" s="1596"/>
      <c r="CA592" s="1596"/>
      <c r="CB592" s="1596"/>
      <c r="CC592" s="1596"/>
    </row>
    <row r="593" s="309" customFormat="1" ht="36" hidden="1" customHeight="1" spans="1:81">
      <c r="A593" s="1647">
        <v>45560</v>
      </c>
      <c r="B593" s="1546" t="s">
        <v>2761</v>
      </c>
      <c r="C593" s="1546" t="s">
        <v>251</v>
      </c>
      <c r="D593" s="1648">
        <v>4500146072</v>
      </c>
      <c r="E593" s="1546" t="s">
        <v>2762</v>
      </c>
      <c r="F593" s="1648" t="s">
        <v>2763</v>
      </c>
      <c r="G593" s="1487" t="s">
        <v>109</v>
      </c>
      <c r="H593" s="1488" t="s">
        <v>79</v>
      </c>
      <c r="I593" s="1506">
        <v>936</v>
      </c>
      <c r="J593" s="1487">
        <v>0</v>
      </c>
      <c r="K593" s="1487">
        <v>52</v>
      </c>
      <c r="L593" s="1489">
        <f t="shared" si="364"/>
        <v>18</v>
      </c>
      <c r="M593" s="1490">
        <v>45611</v>
      </c>
      <c r="N593" s="1490">
        <v>45607</v>
      </c>
      <c r="O593" s="1325"/>
      <c r="P593" s="1325" t="s">
        <v>803</v>
      </c>
      <c r="Q593" s="1325" t="s">
        <v>2764</v>
      </c>
      <c r="R593" s="1325">
        <v>45575</v>
      </c>
      <c r="S593" s="1752" t="s">
        <v>82</v>
      </c>
      <c r="T593" s="1625" t="s">
        <v>82</v>
      </c>
      <c r="U593" s="1493" t="s">
        <v>2765</v>
      </c>
      <c r="V593" s="1490" t="s">
        <v>255</v>
      </c>
      <c r="W593" s="1495">
        <v>0.8944</v>
      </c>
      <c r="X593" s="1496">
        <f t="shared" ref="X593:X601" si="373">W593*I593</f>
        <v>837.1584</v>
      </c>
      <c r="Y593" s="1489" t="s">
        <v>2766</v>
      </c>
      <c r="Z593" s="1532" t="s">
        <v>109</v>
      </c>
      <c r="AA593" s="1487" t="s">
        <v>108</v>
      </c>
      <c r="AB593" s="1566" t="s">
        <v>44</v>
      </c>
      <c r="AC593" s="1493">
        <v>936</v>
      </c>
      <c r="AD593" s="1498">
        <f t="shared" si="359"/>
        <v>0</v>
      </c>
      <c r="AE593" s="1498" t="s">
        <v>82</v>
      </c>
      <c r="AF593" s="1498"/>
      <c r="AG593" s="1498"/>
      <c r="AH593" s="1498">
        <f t="shared" si="367"/>
        <v>936</v>
      </c>
      <c r="AI593" s="1498"/>
      <c r="AJ593" s="1502">
        <f t="shared" si="370"/>
        <v>936</v>
      </c>
      <c r="AK593" s="1489"/>
      <c r="AL593" s="1489"/>
      <c r="AM593" s="1489"/>
      <c r="AN593" s="1489"/>
      <c r="AO593" s="1489"/>
      <c r="AP593" s="1489"/>
      <c r="AQ593" s="1489"/>
      <c r="AR593" s="1489"/>
      <c r="AS593" s="1502">
        <f t="shared" si="369"/>
        <v>936</v>
      </c>
      <c r="AT593" s="1502"/>
      <c r="AU593" s="1502"/>
      <c r="AV593" s="1502"/>
      <c r="AW593" s="1502"/>
      <c r="AX593" s="1502"/>
      <c r="AY593" s="1502"/>
      <c r="AZ593" s="1502"/>
      <c r="BA593" s="1503"/>
      <c r="BB593" s="1503"/>
      <c r="BC593" s="1503">
        <f>I593/13</f>
        <v>72</v>
      </c>
      <c r="BD593" s="1503"/>
      <c r="BE593" s="1503"/>
      <c r="BF593" s="1503"/>
      <c r="BG593" s="1503"/>
      <c r="BH593" s="1503"/>
      <c r="BI593" s="1503"/>
      <c r="BJ593" s="1503"/>
      <c r="BK593" s="1503"/>
      <c r="BL593" s="1503"/>
      <c r="BM593" s="1503"/>
      <c r="BN593" s="1503"/>
      <c r="BO593" s="1503"/>
      <c r="BP593" s="1503"/>
      <c r="BQ593" s="1503"/>
      <c r="BR593" s="1503"/>
      <c r="BS593" s="1503"/>
      <c r="BT593" s="1503"/>
      <c r="BU593" s="1596"/>
      <c r="BV593" s="1596"/>
      <c r="BW593" s="1596"/>
      <c r="BX593" s="1596"/>
      <c r="BY593" s="1596"/>
      <c r="BZ593" s="1596"/>
      <c r="CA593" s="1596"/>
      <c r="CB593" s="1596"/>
      <c r="CC593" s="1596"/>
    </row>
    <row r="594" s="309" customFormat="1" ht="36" hidden="1" customHeight="1" spans="1:81">
      <c r="A594" s="1647">
        <v>45565</v>
      </c>
      <c r="B594" s="1546" t="s">
        <v>418</v>
      </c>
      <c r="C594" s="1546" t="s">
        <v>419</v>
      </c>
      <c r="D594" s="1648">
        <v>4500146703</v>
      </c>
      <c r="E594" s="1546">
        <v>32446744</v>
      </c>
      <c r="F594" s="1648" t="s">
        <v>2767</v>
      </c>
      <c r="G594" s="1487" t="s">
        <v>134</v>
      </c>
      <c r="H594" s="1488" t="s">
        <v>135</v>
      </c>
      <c r="I594" s="1506">
        <v>1924</v>
      </c>
      <c r="J594" s="1487">
        <v>0</v>
      </c>
      <c r="K594" s="1487">
        <v>13</v>
      </c>
      <c r="L594" s="1489">
        <f t="shared" si="364"/>
        <v>148</v>
      </c>
      <c r="M594" s="1490">
        <v>45614</v>
      </c>
      <c r="N594" s="1490">
        <v>45610</v>
      </c>
      <c r="O594" s="1325"/>
      <c r="P594" s="1325" t="s">
        <v>106</v>
      </c>
      <c r="Q594" s="1325" t="s">
        <v>2632</v>
      </c>
      <c r="R594" s="1325">
        <v>45577</v>
      </c>
      <c r="S594" s="1752" t="s">
        <v>82</v>
      </c>
      <c r="T594" s="1625" t="s">
        <v>2768</v>
      </c>
      <c r="U594" s="1561" t="s">
        <v>2769</v>
      </c>
      <c r="V594" s="1490" t="s">
        <v>425</v>
      </c>
      <c r="W594" s="1495">
        <v>0.8972</v>
      </c>
      <c r="X594" s="1496">
        <f t="shared" si="373"/>
        <v>1726.2128</v>
      </c>
      <c r="Y594" s="1489" t="s">
        <v>2770</v>
      </c>
      <c r="Z594" s="1532" t="s">
        <v>190</v>
      </c>
      <c r="AA594" s="1487" t="s">
        <v>108</v>
      </c>
      <c r="AB594" s="1566" t="s">
        <v>44</v>
      </c>
      <c r="AC594" s="1493">
        <v>1924</v>
      </c>
      <c r="AD594" s="1498">
        <f t="shared" si="359"/>
        <v>0</v>
      </c>
      <c r="AE594" s="1498" t="s">
        <v>157</v>
      </c>
      <c r="AF594" s="1498"/>
      <c r="AG594" s="1498"/>
      <c r="AH594" s="1498">
        <f t="shared" si="367"/>
        <v>1924</v>
      </c>
      <c r="AI594" s="1498"/>
      <c r="AJ594" s="1502"/>
      <c r="AK594" s="1502">
        <f>I594</f>
        <v>1924</v>
      </c>
      <c r="AL594" s="1489"/>
      <c r="AM594" s="1489"/>
      <c r="AN594" s="1489"/>
      <c r="AO594" s="1489"/>
      <c r="AP594" s="1489"/>
      <c r="AQ594" s="1489"/>
      <c r="AR594" s="1489"/>
      <c r="AS594" s="1502">
        <f t="shared" si="369"/>
        <v>1924</v>
      </c>
      <c r="AT594" s="1502"/>
      <c r="AU594" s="1502"/>
      <c r="AV594" s="1502"/>
      <c r="AW594" s="1502"/>
      <c r="AX594" s="1502"/>
      <c r="AY594" s="1502"/>
      <c r="AZ594" s="1502"/>
      <c r="BA594" s="1503"/>
      <c r="BB594" s="1503"/>
      <c r="BC594" s="1503"/>
      <c r="BD594" s="1503"/>
      <c r="BE594" s="1503">
        <f>I594/13</f>
        <v>148</v>
      </c>
      <c r="BF594" s="1503"/>
      <c r="BG594" s="1503"/>
      <c r="BH594" s="1503"/>
      <c r="BI594" s="1503"/>
      <c r="BJ594" s="1503"/>
      <c r="BK594" s="1503"/>
      <c r="BL594" s="1503"/>
      <c r="BM594" s="1503"/>
      <c r="BN594" s="1503"/>
      <c r="BO594" s="1503"/>
      <c r="BP594" s="1503"/>
      <c r="BQ594" s="1503"/>
      <c r="BR594" s="1503"/>
      <c r="BS594" s="1503"/>
      <c r="BT594" s="1503"/>
      <c r="BU594" s="1596"/>
      <c r="BV594" s="1596"/>
      <c r="BW594" s="1596"/>
      <c r="BX594" s="1596"/>
      <c r="BY594" s="1596"/>
      <c r="BZ594" s="1596"/>
      <c r="CA594" s="1596"/>
      <c r="CB594" s="1596"/>
      <c r="CC594" s="1596"/>
    </row>
    <row r="595" s="309" customFormat="1" ht="36" hidden="1" customHeight="1" spans="1:81">
      <c r="A595" s="1647">
        <v>45580</v>
      </c>
      <c r="B595" s="1546" t="s">
        <v>512</v>
      </c>
      <c r="C595" s="1546" t="s">
        <v>513</v>
      </c>
      <c r="D595" s="1648">
        <v>4500147679</v>
      </c>
      <c r="E595" s="1546" t="s">
        <v>2771</v>
      </c>
      <c r="F595" s="1648" t="s">
        <v>2772</v>
      </c>
      <c r="G595" s="1487" t="s">
        <v>109</v>
      </c>
      <c r="H595" s="1488" t="s">
        <v>79</v>
      </c>
      <c r="I595" s="1506">
        <v>572</v>
      </c>
      <c r="J595" s="1487">
        <v>0</v>
      </c>
      <c r="K595" s="1487">
        <v>52</v>
      </c>
      <c r="L595" s="1489">
        <f t="shared" si="364"/>
        <v>11</v>
      </c>
      <c r="M595" s="1490">
        <v>45614</v>
      </c>
      <c r="N595" s="1490">
        <v>45610</v>
      </c>
      <c r="O595" s="1325"/>
      <c r="P595" s="1325" t="s">
        <v>803</v>
      </c>
      <c r="Q595" s="1325" t="s">
        <v>2773</v>
      </c>
      <c r="R595" s="1325">
        <v>45580</v>
      </c>
      <c r="S595" s="1752" t="s">
        <v>82</v>
      </c>
      <c r="T595" s="1625" t="s">
        <v>2774</v>
      </c>
      <c r="U595" s="1493" t="s">
        <v>2775</v>
      </c>
      <c r="V595" s="1490" t="s">
        <v>468</v>
      </c>
      <c r="W595" s="1495">
        <v>0.8752</v>
      </c>
      <c r="X595" s="1496">
        <f t="shared" si="373"/>
        <v>500.6144</v>
      </c>
      <c r="Y595" s="1489" t="s">
        <v>2776</v>
      </c>
      <c r="Z595" s="1532" t="s">
        <v>109</v>
      </c>
      <c r="AA595" s="1487" t="s">
        <v>108</v>
      </c>
      <c r="AB595" s="1566" t="s">
        <v>44</v>
      </c>
      <c r="AC595" s="1493">
        <v>572</v>
      </c>
      <c r="AD595" s="1498">
        <f t="shared" si="359"/>
        <v>0</v>
      </c>
      <c r="AE595" s="1498" t="s">
        <v>141</v>
      </c>
      <c r="AF595" s="1498"/>
      <c r="AG595" s="1498"/>
      <c r="AH595" s="1498">
        <f t="shared" si="367"/>
        <v>572</v>
      </c>
      <c r="AI595" s="1498"/>
      <c r="AJ595" s="1502">
        <f t="shared" ref="AJ595:AJ598" si="374">I595</f>
        <v>572</v>
      </c>
      <c r="AK595" s="1502"/>
      <c r="AL595" s="1489"/>
      <c r="AM595" s="1489"/>
      <c r="AN595" s="1489"/>
      <c r="AO595" s="1489"/>
      <c r="AP595" s="1489"/>
      <c r="AQ595" s="1489"/>
      <c r="AR595" s="1489"/>
      <c r="AS595" s="1502">
        <f t="shared" si="369"/>
        <v>572</v>
      </c>
      <c r="AT595" s="1502"/>
      <c r="AU595" s="1502"/>
      <c r="AV595" s="1502"/>
      <c r="AW595" s="1502"/>
      <c r="AX595" s="1502"/>
      <c r="AY595" s="1502"/>
      <c r="AZ595" s="1502"/>
      <c r="BA595" s="1503"/>
      <c r="BB595" s="1503"/>
      <c r="BC595" s="1503">
        <f>I595/13</f>
        <v>44</v>
      </c>
      <c r="BD595" s="1503"/>
      <c r="BE595" s="1503"/>
      <c r="BF595" s="1503"/>
      <c r="BG595" s="1503"/>
      <c r="BH595" s="1503"/>
      <c r="BI595" s="1503"/>
      <c r="BJ595" s="1503"/>
      <c r="BK595" s="1503"/>
      <c r="BL595" s="1503"/>
      <c r="BM595" s="1503"/>
      <c r="BN595" s="1503"/>
      <c r="BO595" s="1503"/>
      <c r="BP595" s="1503"/>
      <c r="BQ595" s="1503"/>
      <c r="BR595" s="1503"/>
      <c r="BS595" s="1503"/>
      <c r="BT595" s="1503"/>
      <c r="BU595" s="1596"/>
      <c r="BV595" s="1596"/>
      <c r="BW595" s="1596"/>
      <c r="BX595" s="1596"/>
      <c r="BY595" s="1596"/>
      <c r="BZ595" s="1596"/>
      <c r="CA595" s="1596"/>
      <c r="CB595" s="1596"/>
      <c r="CC595" s="1596"/>
    </row>
    <row r="596" s="309" customFormat="1" ht="36" hidden="1" customHeight="1" spans="1:81">
      <c r="A596" s="1647">
        <v>45577</v>
      </c>
      <c r="B596" s="1546" t="s">
        <v>117</v>
      </c>
      <c r="C596" s="1546" t="s">
        <v>118</v>
      </c>
      <c r="D596" s="1648">
        <v>4500147319</v>
      </c>
      <c r="E596" s="1546">
        <v>45123377</v>
      </c>
      <c r="F596" s="1648" t="s">
        <v>2777</v>
      </c>
      <c r="G596" s="1487" t="s">
        <v>121</v>
      </c>
      <c r="H596" s="1488" t="s">
        <v>122</v>
      </c>
      <c r="I596" s="1506">
        <v>900</v>
      </c>
      <c r="J596" s="1487">
        <v>0</v>
      </c>
      <c r="K596" s="1487">
        <v>6</v>
      </c>
      <c r="L596" s="1489">
        <f t="shared" si="364"/>
        <v>150</v>
      </c>
      <c r="M596" s="1490">
        <v>45615</v>
      </c>
      <c r="N596" s="1490">
        <v>45611</v>
      </c>
      <c r="O596" s="1325"/>
      <c r="P596" s="1325" t="s">
        <v>106</v>
      </c>
      <c r="Q596" s="1325" t="s">
        <v>2778</v>
      </c>
      <c r="R596" s="1325" t="s">
        <v>1859</v>
      </c>
      <c r="S596" s="1752" t="s">
        <v>82</v>
      </c>
      <c r="T596" s="1625" t="s">
        <v>82</v>
      </c>
      <c r="U596" s="1493" t="s">
        <v>2779</v>
      </c>
      <c r="V596" s="1490" t="s">
        <v>603</v>
      </c>
      <c r="W596" s="1495">
        <v>0.9971</v>
      </c>
      <c r="X596" s="1496">
        <f t="shared" si="373"/>
        <v>897.39</v>
      </c>
      <c r="Y596" s="1489" t="s">
        <v>2780</v>
      </c>
      <c r="Z596" s="1532" t="s">
        <v>121</v>
      </c>
      <c r="AA596" s="1487" t="s">
        <v>108</v>
      </c>
      <c r="AB596" s="1566" t="s">
        <v>44</v>
      </c>
      <c r="AC596" s="1493">
        <v>900</v>
      </c>
      <c r="AD596" s="1498">
        <f t="shared" si="359"/>
        <v>0</v>
      </c>
      <c r="AE596" s="1498" t="s">
        <v>82</v>
      </c>
      <c r="AF596" s="1498"/>
      <c r="AG596" s="1498"/>
      <c r="AH596" s="1498">
        <f t="shared" si="367"/>
        <v>900</v>
      </c>
      <c r="AI596" s="1498"/>
      <c r="AJ596" s="1502">
        <f t="shared" si="374"/>
        <v>900</v>
      </c>
      <c r="AK596" s="1489"/>
      <c r="AL596" s="1489"/>
      <c r="AM596" s="1489"/>
      <c r="AN596" s="1489"/>
      <c r="AO596" s="1489"/>
      <c r="AP596" s="1489"/>
      <c r="AQ596" s="1489"/>
      <c r="AR596" s="1489"/>
      <c r="AS596" s="1502">
        <f t="shared" si="369"/>
        <v>900</v>
      </c>
      <c r="AT596" s="1502"/>
      <c r="AU596" s="1502"/>
      <c r="AV596" s="1502"/>
      <c r="AW596" s="1502"/>
      <c r="AX596" s="1502"/>
      <c r="AY596" s="1502"/>
      <c r="AZ596" s="1502"/>
      <c r="BA596" s="1503">
        <f t="shared" ref="BA596:BA598" si="375">I596/6</f>
        <v>150</v>
      </c>
      <c r="BB596" s="1503"/>
      <c r="BC596" s="1503"/>
      <c r="BD596" s="1503"/>
      <c r="BE596" s="1503"/>
      <c r="BF596" s="1503"/>
      <c r="BG596" s="1503"/>
      <c r="BH596" s="1503"/>
      <c r="BI596" s="1503"/>
      <c r="BJ596" s="1503"/>
      <c r="BK596" s="1503"/>
      <c r="BL596" s="1503"/>
      <c r="BM596" s="1503"/>
      <c r="BN596" s="1503"/>
      <c r="BO596" s="1503"/>
      <c r="BP596" s="1503"/>
      <c r="BQ596" s="1503"/>
      <c r="BR596" s="1503"/>
      <c r="BS596" s="1503"/>
      <c r="BT596" s="1503"/>
      <c r="BU596" s="1596"/>
      <c r="BV596" s="1596"/>
      <c r="BW596" s="1596"/>
      <c r="BX596" s="1596"/>
      <c r="BY596" s="1596"/>
      <c r="BZ596" s="1596"/>
      <c r="CA596" s="1596"/>
      <c r="CB596" s="1596"/>
      <c r="CC596" s="1596"/>
    </row>
    <row r="597" s="309" customFormat="1" ht="36" hidden="1" customHeight="1" spans="1:81">
      <c r="A597" s="1647">
        <v>45577</v>
      </c>
      <c r="B597" s="1546" t="s">
        <v>117</v>
      </c>
      <c r="C597" s="1546" t="s">
        <v>118</v>
      </c>
      <c r="D597" s="1648">
        <v>4500147319</v>
      </c>
      <c r="E597" s="1546">
        <v>45076418</v>
      </c>
      <c r="F597" s="1648" t="s">
        <v>2781</v>
      </c>
      <c r="G597" s="1487" t="s">
        <v>121</v>
      </c>
      <c r="H597" s="1488" t="s">
        <v>122</v>
      </c>
      <c r="I597" s="1506">
        <v>420</v>
      </c>
      <c r="J597" s="1487">
        <v>0</v>
      </c>
      <c r="K597" s="1487">
        <v>6</v>
      </c>
      <c r="L597" s="1489">
        <f t="shared" si="364"/>
        <v>70</v>
      </c>
      <c r="M597" s="1490">
        <v>45615</v>
      </c>
      <c r="N597" s="1490">
        <v>45611</v>
      </c>
      <c r="O597" s="1325"/>
      <c r="P597" s="1325" t="s">
        <v>106</v>
      </c>
      <c r="Q597" s="1325" t="s">
        <v>2778</v>
      </c>
      <c r="R597" s="1325" t="s">
        <v>1859</v>
      </c>
      <c r="S597" s="1752" t="s">
        <v>82</v>
      </c>
      <c r="T597" s="1625" t="s">
        <v>82</v>
      </c>
      <c r="U597" s="1493" t="s">
        <v>2779</v>
      </c>
      <c r="V597" s="1490" t="s">
        <v>603</v>
      </c>
      <c r="W597" s="1495">
        <v>0.9971</v>
      </c>
      <c r="X597" s="1496">
        <f t="shared" si="373"/>
        <v>418.782</v>
      </c>
      <c r="Y597" s="1489" t="s">
        <v>2780</v>
      </c>
      <c r="Z597" s="1532" t="s">
        <v>121</v>
      </c>
      <c r="AA597" s="1487" t="s">
        <v>108</v>
      </c>
      <c r="AB597" s="1566" t="s">
        <v>44</v>
      </c>
      <c r="AC597" s="1493">
        <v>420</v>
      </c>
      <c r="AD597" s="1498">
        <f t="shared" si="359"/>
        <v>0</v>
      </c>
      <c r="AE597" s="1498" t="s">
        <v>82</v>
      </c>
      <c r="AF597" s="1498"/>
      <c r="AG597" s="1498"/>
      <c r="AH597" s="1498">
        <f t="shared" si="367"/>
        <v>420</v>
      </c>
      <c r="AI597" s="1498"/>
      <c r="AJ597" s="1502">
        <f t="shared" si="374"/>
        <v>420</v>
      </c>
      <c r="AK597" s="1489"/>
      <c r="AL597" s="1489"/>
      <c r="AM597" s="1489"/>
      <c r="AN597" s="1489"/>
      <c r="AO597" s="1489"/>
      <c r="AP597" s="1489"/>
      <c r="AQ597" s="1489"/>
      <c r="AR597" s="1489"/>
      <c r="AS597" s="1502">
        <f t="shared" si="369"/>
        <v>420</v>
      </c>
      <c r="AT597" s="1502"/>
      <c r="AU597" s="1502"/>
      <c r="AV597" s="1502"/>
      <c r="AW597" s="1502"/>
      <c r="AX597" s="1502"/>
      <c r="AY597" s="1502"/>
      <c r="AZ597" s="1502"/>
      <c r="BA597" s="1503">
        <f t="shared" si="375"/>
        <v>70</v>
      </c>
      <c r="BB597" s="1503"/>
      <c r="BC597" s="1503"/>
      <c r="BD597" s="1503"/>
      <c r="BE597" s="1503"/>
      <c r="BF597" s="1503"/>
      <c r="BG597" s="1503"/>
      <c r="BH597" s="1503"/>
      <c r="BI597" s="1503"/>
      <c r="BJ597" s="1503"/>
      <c r="BK597" s="1503"/>
      <c r="BL597" s="1503"/>
      <c r="BM597" s="1503"/>
      <c r="BN597" s="1503"/>
      <c r="BO597" s="1503"/>
      <c r="BP597" s="1503"/>
      <c r="BQ597" s="1503"/>
      <c r="BR597" s="1503"/>
      <c r="BS597" s="1503"/>
      <c r="BT597" s="1503"/>
      <c r="BU597" s="1596"/>
      <c r="BV597" s="1596"/>
      <c r="BW597" s="1596"/>
      <c r="BX597" s="1596"/>
      <c r="BY597" s="1596"/>
      <c r="BZ597" s="1596"/>
      <c r="CA597" s="1596"/>
      <c r="CB597" s="1596"/>
      <c r="CC597" s="1596"/>
    </row>
    <row r="598" s="309" customFormat="1" ht="36" hidden="1" customHeight="1" spans="1:81">
      <c r="A598" s="1647">
        <v>45577</v>
      </c>
      <c r="B598" s="1546" t="s">
        <v>117</v>
      </c>
      <c r="C598" s="1546" t="s">
        <v>118</v>
      </c>
      <c r="D598" s="1648">
        <v>4500147319</v>
      </c>
      <c r="E598" s="1546">
        <v>45076505</v>
      </c>
      <c r="F598" s="1648" t="s">
        <v>2782</v>
      </c>
      <c r="G598" s="1487" t="s">
        <v>121</v>
      </c>
      <c r="H598" s="1488" t="s">
        <v>122</v>
      </c>
      <c r="I598" s="1506">
        <v>960</v>
      </c>
      <c r="J598" s="1487">
        <v>0</v>
      </c>
      <c r="K598" s="1487">
        <v>6</v>
      </c>
      <c r="L598" s="1489">
        <f t="shared" si="364"/>
        <v>160</v>
      </c>
      <c r="M598" s="1490">
        <v>45615</v>
      </c>
      <c r="N598" s="1490">
        <v>45611</v>
      </c>
      <c r="O598" s="1325"/>
      <c r="P598" s="1325" t="s">
        <v>106</v>
      </c>
      <c r="Q598" s="1325" t="s">
        <v>2778</v>
      </c>
      <c r="R598" s="1325" t="s">
        <v>1859</v>
      </c>
      <c r="S598" s="1752" t="s">
        <v>82</v>
      </c>
      <c r="T598" s="1625" t="s">
        <v>82</v>
      </c>
      <c r="U598" s="1493" t="s">
        <v>2779</v>
      </c>
      <c r="V598" s="1490" t="s">
        <v>603</v>
      </c>
      <c r="W598" s="1495">
        <v>0.9971</v>
      </c>
      <c r="X598" s="1496">
        <f t="shared" si="373"/>
        <v>957.216</v>
      </c>
      <c r="Y598" s="1489" t="s">
        <v>2780</v>
      </c>
      <c r="Z598" s="1532" t="s">
        <v>121</v>
      </c>
      <c r="AA598" s="1487" t="s">
        <v>108</v>
      </c>
      <c r="AB598" s="1566" t="s">
        <v>44</v>
      </c>
      <c r="AC598" s="1493">
        <v>960</v>
      </c>
      <c r="AD598" s="1498">
        <f t="shared" si="359"/>
        <v>0</v>
      </c>
      <c r="AE598" s="1498" t="s">
        <v>82</v>
      </c>
      <c r="AF598" s="1498"/>
      <c r="AG598" s="1498"/>
      <c r="AH598" s="1498">
        <f t="shared" si="367"/>
        <v>960</v>
      </c>
      <c r="AI598" s="1498"/>
      <c r="AJ598" s="1502">
        <f t="shared" si="374"/>
        <v>960</v>
      </c>
      <c r="AK598" s="1489"/>
      <c r="AL598" s="1489"/>
      <c r="AM598" s="1489"/>
      <c r="AN598" s="1489"/>
      <c r="AO598" s="1489"/>
      <c r="AP598" s="1489"/>
      <c r="AQ598" s="1489"/>
      <c r="AR598" s="1489"/>
      <c r="AS598" s="1502">
        <f t="shared" si="369"/>
        <v>960</v>
      </c>
      <c r="AT598" s="1502"/>
      <c r="AU598" s="1502"/>
      <c r="AV598" s="1502"/>
      <c r="AW598" s="1502"/>
      <c r="AX598" s="1502"/>
      <c r="AY598" s="1502"/>
      <c r="AZ598" s="1502"/>
      <c r="BA598" s="1503">
        <f t="shared" si="375"/>
        <v>160</v>
      </c>
      <c r="BB598" s="1503"/>
      <c r="BC598" s="1503"/>
      <c r="BD598" s="1503"/>
      <c r="BE598" s="1503"/>
      <c r="BF598" s="1503"/>
      <c r="BG598" s="1503"/>
      <c r="BH598" s="1503"/>
      <c r="BI598" s="1503"/>
      <c r="BJ598" s="1503"/>
      <c r="BK598" s="1503"/>
      <c r="BL598" s="1503"/>
      <c r="BM598" s="1503"/>
      <c r="BN598" s="1503"/>
      <c r="BO598" s="1503"/>
      <c r="BP598" s="1503"/>
      <c r="BQ598" s="1503"/>
      <c r="BR598" s="1503"/>
      <c r="BS598" s="1503"/>
      <c r="BT598" s="1503"/>
      <c r="BU598" s="1596"/>
      <c r="BV598" s="1596"/>
      <c r="BW598" s="1596"/>
      <c r="BX598" s="1596"/>
      <c r="BY598" s="1596"/>
      <c r="BZ598" s="1596"/>
      <c r="CA598" s="1596"/>
      <c r="CB598" s="1596"/>
      <c r="CC598" s="1596"/>
    </row>
    <row r="599" s="309" customFormat="1" ht="36" hidden="1" customHeight="1" spans="1:81">
      <c r="A599" s="1647">
        <v>45560</v>
      </c>
      <c r="B599" s="1546" t="s">
        <v>2609</v>
      </c>
      <c r="C599" s="1546" t="s">
        <v>251</v>
      </c>
      <c r="D599" s="1648">
        <v>4500146049</v>
      </c>
      <c r="E599" s="1546">
        <v>70049686</v>
      </c>
      <c r="F599" s="1648" t="s">
        <v>2783</v>
      </c>
      <c r="G599" s="1487" t="s">
        <v>309</v>
      </c>
      <c r="H599" s="1488" t="s">
        <v>79</v>
      </c>
      <c r="I599" s="1506">
        <v>1200</v>
      </c>
      <c r="J599" s="1487">
        <v>0</v>
      </c>
      <c r="K599" s="1487">
        <v>12</v>
      </c>
      <c r="L599" s="1489">
        <f t="shared" si="364"/>
        <v>100</v>
      </c>
      <c r="M599" s="1490">
        <v>45617</v>
      </c>
      <c r="N599" s="1490">
        <v>45614</v>
      </c>
      <c r="O599" s="1325"/>
      <c r="P599" s="1325" t="s">
        <v>803</v>
      </c>
      <c r="Q599" s="1325" t="s">
        <v>2784</v>
      </c>
      <c r="R599" s="1325">
        <v>45560</v>
      </c>
      <c r="S599" s="1752" t="s">
        <v>82</v>
      </c>
      <c r="T599" s="1625" t="s">
        <v>2785</v>
      </c>
      <c r="U599" s="1561" t="s">
        <v>2786</v>
      </c>
      <c r="V599" s="1490" t="s">
        <v>2614</v>
      </c>
      <c r="W599" s="1495">
        <v>2.4352</v>
      </c>
      <c r="X599" s="1496">
        <f t="shared" si="373"/>
        <v>2922.24</v>
      </c>
      <c r="Y599" s="1489" t="s">
        <v>2787</v>
      </c>
      <c r="Z599" s="1532" t="s">
        <v>313</v>
      </c>
      <c r="AA599" s="1487" t="s">
        <v>108</v>
      </c>
      <c r="AB599" s="1566" t="s">
        <v>44</v>
      </c>
      <c r="AC599" s="1493">
        <v>1200</v>
      </c>
      <c r="AD599" s="1498">
        <f t="shared" si="359"/>
        <v>0</v>
      </c>
      <c r="AE599" s="1498" t="s">
        <v>157</v>
      </c>
      <c r="AF599" s="1498"/>
      <c r="AG599" s="1498"/>
      <c r="AH599" s="1498">
        <f>I599*2</f>
        <v>2400</v>
      </c>
      <c r="AI599" s="1498"/>
      <c r="AJ599" s="1502">
        <f>I599*2</f>
        <v>2400</v>
      </c>
      <c r="AK599" s="1489"/>
      <c r="AL599" s="1489"/>
      <c r="AM599" s="1489"/>
      <c r="AN599" s="1489"/>
      <c r="AO599" s="1489"/>
      <c r="AP599" s="1489"/>
      <c r="AQ599" s="1489"/>
      <c r="AR599" s="1489"/>
      <c r="AS599" s="1502">
        <f>I599*2</f>
        <v>2400</v>
      </c>
      <c r="AT599" s="1502"/>
      <c r="AU599" s="1502"/>
      <c r="AV599" s="1502"/>
      <c r="AW599" s="1502"/>
      <c r="AX599" s="1502"/>
      <c r="AY599" s="1502"/>
      <c r="AZ599" s="1502"/>
      <c r="BA599" s="1503"/>
      <c r="BB599" s="1503"/>
      <c r="BC599" s="1503"/>
      <c r="BD599" s="1503"/>
      <c r="BE599" s="1503"/>
      <c r="BF599" s="1503"/>
      <c r="BG599" s="1503"/>
      <c r="BH599" s="1503"/>
      <c r="BI599" s="1503"/>
      <c r="BJ599" s="1503"/>
      <c r="BK599" s="1503"/>
      <c r="BL599" s="1503"/>
      <c r="BM599" s="1503"/>
      <c r="BN599" s="1503"/>
      <c r="BO599" s="1503"/>
      <c r="BP599" s="1503"/>
      <c r="BQ599" s="1503"/>
      <c r="BR599" s="1503">
        <f>I599</f>
        <v>1200</v>
      </c>
      <c r="BS599" s="1503">
        <f>I599</f>
        <v>1200</v>
      </c>
      <c r="BT599" s="1503">
        <f>I599</f>
        <v>1200</v>
      </c>
      <c r="BU599" s="1596"/>
      <c r="BV599" s="1596" t="s">
        <v>2788</v>
      </c>
      <c r="BW599" s="1596"/>
      <c r="BX599" s="1596"/>
      <c r="BY599" s="1596"/>
      <c r="BZ599" s="1596"/>
      <c r="CA599" s="1596"/>
      <c r="CB599" s="1596"/>
      <c r="CC599" s="1596"/>
    </row>
    <row r="600" s="309" customFormat="1" ht="36" hidden="1" customHeight="1" spans="1:81">
      <c r="A600" s="1647">
        <v>45577</v>
      </c>
      <c r="B600" s="1546" t="s">
        <v>808</v>
      </c>
      <c r="C600" s="1546" t="s">
        <v>251</v>
      </c>
      <c r="D600" s="1648">
        <v>4500147274</v>
      </c>
      <c r="E600" s="1546" t="s">
        <v>2789</v>
      </c>
      <c r="F600" s="1648" t="s">
        <v>2790</v>
      </c>
      <c r="G600" s="1487" t="s">
        <v>134</v>
      </c>
      <c r="H600" s="1488" t="s">
        <v>135</v>
      </c>
      <c r="I600" s="1506">
        <v>4030</v>
      </c>
      <c r="J600" s="1487">
        <v>0</v>
      </c>
      <c r="K600" s="1487">
        <v>13</v>
      </c>
      <c r="L600" s="1489">
        <f t="shared" si="364"/>
        <v>310</v>
      </c>
      <c r="M600" s="1490">
        <v>45618</v>
      </c>
      <c r="N600" s="1490">
        <v>45614</v>
      </c>
      <c r="O600" s="1536" t="s">
        <v>2791</v>
      </c>
      <c r="P600" s="1325" t="s">
        <v>106</v>
      </c>
      <c r="Q600" s="1325" t="s">
        <v>2701</v>
      </c>
      <c r="R600" s="1325">
        <v>45582</v>
      </c>
      <c r="S600" s="1752" t="s">
        <v>82</v>
      </c>
      <c r="T600" s="1625" t="s">
        <v>82</v>
      </c>
      <c r="U600" s="1506" t="s">
        <v>2792</v>
      </c>
      <c r="V600" s="1490" t="s">
        <v>489</v>
      </c>
      <c r="W600" s="1495">
        <v>0.8914</v>
      </c>
      <c r="X600" s="1496">
        <f t="shared" si="373"/>
        <v>3592.342</v>
      </c>
      <c r="Y600" s="1489" t="s">
        <v>2793</v>
      </c>
      <c r="Z600" s="1532" t="s">
        <v>134</v>
      </c>
      <c r="AA600" s="1487" t="s">
        <v>108</v>
      </c>
      <c r="AB600" s="1566" t="s">
        <v>44</v>
      </c>
      <c r="AC600" s="1493">
        <f>3965+65</f>
        <v>4030</v>
      </c>
      <c r="AD600" s="1498">
        <f t="shared" si="359"/>
        <v>0</v>
      </c>
      <c r="AE600" s="1498" t="s">
        <v>82</v>
      </c>
      <c r="AF600" s="1498"/>
      <c r="AG600" s="1498"/>
      <c r="AH600" s="1498">
        <f t="shared" ref="AH600:AH610" si="376">I600</f>
        <v>4030</v>
      </c>
      <c r="AI600" s="1498"/>
      <c r="AJ600" s="1502">
        <f>I600</f>
        <v>4030</v>
      </c>
      <c r="AK600" s="1489"/>
      <c r="AL600" s="1489"/>
      <c r="AM600" s="1489"/>
      <c r="AN600" s="1489"/>
      <c r="AO600" s="1489"/>
      <c r="AP600" s="1489"/>
      <c r="AQ600" s="1489"/>
      <c r="AR600" s="1489"/>
      <c r="AS600" s="1502">
        <f t="shared" ref="AS600:AS605" si="377">I600</f>
        <v>4030</v>
      </c>
      <c r="AT600" s="1502"/>
      <c r="AU600" s="1502"/>
      <c r="AV600" s="1502"/>
      <c r="AW600" s="1502"/>
      <c r="AX600" s="1502"/>
      <c r="AY600" s="1502"/>
      <c r="AZ600" s="1502"/>
      <c r="BA600" s="1503"/>
      <c r="BB600" s="1503"/>
      <c r="BC600" s="1503">
        <f>I600/13</f>
        <v>310</v>
      </c>
      <c r="BD600" s="1503"/>
      <c r="BE600" s="1503"/>
      <c r="BF600" s="1503"/>
      <c r="BG600" s="1503"/>
      <c r="BH600" s="1503"/>
      <c r="BI600" s="1503"/>
      <c r="BJ600" s="1503"/>
      <c r="BK600" s="1503"/>
      <c r="BL600" s="1503"/>
      <c r="BM600" s="1503"/>
      <c r="BN600" s="1503"/>
      <c r="BO600" s="1503"/>
      <c r="BP600" s="1503"/>
      <c r="BQ600" s="1503"/>
      <c r="BR600" s="1503"/>
      <c r="BS600" s="1503"/>
      <c r="BT600" s="1503"/>
      <c r="BU600" s="1596"/>
      <c r="BV600" s="1596"/>
      <c r="BW600" s="1596"/>
      <c r="BX600" s="1596"/>
      <c r="BY600" s="1596"/>
      <c r="BZ600" s="1596"/>
      <c r="CA600" s="1596"/>
      <c r="CB600" s="1596"/>
      <c r="CC600" s="1596"/>
    </row>
    <row r="601" s="309" customFormat="1" ht="36" hidden="1" customHeight="1" spans="1:81">
      <c r="A601" s="1647">
        <v>45577</v>
      </c>
      <c r="B601" s="1546" t="s">
        <v>1481</v>
      </c>
      <c r="C601" s="1546" t="s">
        <v>182</v>
      </c>
      <c r="D601" s="1648">
        <v>4500147334</v>
      </c>
      <c r="E601" s="1546">
        <v>30241085</v>
      </c>
      <c r="F601" s="1648" t="s">
        <v>2794</v>
      </c>
      <c r="G601" s="1487" t="s">
        <v>89</v>
      </c>
      <c r="H601" s="1488" t="s">
        <v>1484</v>
      </c>
      <c r="I601" s="1506">
        <v>7008</v>
      </c>
      <c r="J601" s="1487">
        <v>0</v>
      </c>
      <c r="K601" s="1487">
        <v>24</v>
      </c>
      <c r="L601" s="1489">
        <f t="shared" si="364"/>
        <v>292</v>
      </c>
      <c r="M601" s="1490">
        <v>45621</v>
      </c>
      <c r="N601" s="1542">
        <v>45612</v>
      </c>
      <c r="O601" s="1536" t="s">
        <v>2795</v>
      </c>
      <c r="P601" s="1325" t="s">
        <v>106</v>
      </c>
      <c r="Q601" s="1325" t="s">
        <v>2796</v>
      </c>
      <c r="R601" s="1325">
        <v>45577</v>
      </c>
      <c r="S601" s="1752" t="s">
        <v>82</v>
      </c>
      <c r="T601" s="1625" t="s">
        <v>2797</v>
      </c>
      <c r="U601" s="1493" t="s">
        <v>2798</v>
      </c>
      <c r="V601" s="1490" t="s">
        <v>2799</v>
      </c>
      <c r="W601" s="1495">
        <v>0.8231</v>
      </c>
      <c r="X601" s="1496">
        <f t="shared" si="373"/>
        <v>5768.2848</v>
      </c>
      <c r="Y601" s="1489" t="s">
        <v>2800</v>
      </c>
      <c r="Z601" s="1532" t="s">
        <v>89</v>
      </c>
      <c r="AA601" s="1487" t="s">
        <v>108</v>
      </c>
      <c r="AB601" s="1566" t="s">
        <v>44</v>
      </c>
      <c r="AC601" s="1493">
        <v>7008</v>
      </c>
      <c r="AD601" s="1498">
        <f t="shared" si="359"/>
        <v>0</v>
      </c>
      <c r="AE601" s="1606" t="s">
        <v>157</v>
      </c>
      <c r="AF601" s="1498"/>
      <c r="AG601" s="1498"/>
      <c r="AH601" s="1498">
        <f t="shared" si="376"/>
        <v>7008</v>
      </c>
      <c r="AI601" s="1498"/>
      <c r="AJ601" s="1502">
        <f>I601</f>
        <v>7008</v>
      </c>
      <c r="AK601" s="1489"/>
      <c r="AL601" s="1489"/>
      <c r="AM601" s="1489"/>
      <c r="AN601" s="1489"/>
      <c r="AO601" s="1489"/>
      <c r="AP601" s="1489"/>
      <c r="AQ601" s="1489"/>
      <c r="AR601" s="1489"/>
      <c r="AS601" s="1502">
        <f t="shared" si="377"/>
        <v>7008</v>
      </c>
      <c r="AT601" s="1502"/>
      <c r="AU601" s="1502"/>
      <c r="AV601" s="1502"/>
      <c r="AW601" s="1502"/>
      <c r="AX601" s="1502"/>
      <c r="AY601" s="1502"/>
      <c r="AZ601" s="1502"/>
      <c r="BA601" s="1503"/>
      <c r="BB601" s="1503"/>
      <c r="BC601" s="1503"/>
      <c r="BD601" s="1503"/>
      <c r="BE601" s="1503"/>
      <c r="BF601" s="1503"/>
      <c r="BG601" s="1503"/>
      <c r="BH601" s="1503"/>
      <c r="BI601" s="1503"/>
      <c r="BJ601" s="1503"/>
      <c r="BK601" s="1503"/>
      <c r="BL601" s="1503"/>
      <c r="BM601" s="1503"/>
      <c r="BN601" s="1503"/>
      <c r="BO601" s="1503"/>
      <c r="BP601" s="1503"/>
      <c r="BQ601" s="1503"/>
      <c r="BR601" s="1503"/>
      <c r="BS601" s="1503"/>
      <c r="BT601" s="1503"/>
      <c r="BU601" s="1596"/>
      <c r="BV601" s="1596"/>
      <c r="BW601" s="1596"/>
      <c r="BX601" s="1596"/>
      <c r="BY601" s="1596"/>
      <c r="BZ601" s="1596"/>
      <c r="CA601" s="1596"/>
      <c r="CB601" s="1596"/>
      <c r="CC601" s="1596"/>
    </row>
    <row r="602" s="309" customFormat="1" ht="36" hidden="1" customHeight="1" spans="1:81">
      <c r="A602" s="1647">
        <v>45580</v>
      </c>
      <c r="B602" s="1546" t="s">
        <v>994</v>
      </c>
      <c r="C602" s="1546" t="s">
        <v>419</v>
      </c>
      <c r="D602" s="1648">
        <v>4500146749</v>
      </c>
      <c r="E602" s="1546">
        <v>14557</v>
      </c>
      <c r="F602" s="1648" t="s">
        <v>2801</v>
      </c>
      <c r="G602" s="1487" t="s">
        <v>470</v>
      </c>
      <c r="H602" s="1488" t="s">
        <v>114</v>
      </c>
      <c r="I602" s="1506">
        <v>240</v>
      </c>
      <c r="J602" s="1487">
        <v>0</v>
      </c>
      <c r="K602" s="1487">
        <v>30</v>
      </c>
      <c r="L602" s="1489">
        <f t="shared" si="364"/>
        <v>8</v>
      </c>
      <c r="M602" s="1490">
        <v>45621</v>
      </c>
      <c r="N602" s="1542">
        <v>45612</v>
      </c>
      <c r="O602" s="1325" t="s">
        <v>2802</v>
      </c>
      <c r="P602" s="1325" t="s">
        <v>803</v>
      </c>
      <c r="Q602" s="1325" t="s">
        <v>2803</v>
      </c>
      <c r="R602" s="1325">
        <v>45580</v>
      </c>
      <c r="S602" s="1752" t="s">
        <v>82</v>
      </c>
      <c r="T602" s="1625" t="s">
        <v>2804</v>
      </c>
      <c r="U602" s="1561" t="s">
        <v>2805</v>
      </c>
      <c r="V602" s="1490" t="s">
        <v>425</v>
      </c>
      <c r="W602" s="1495">
        <v>40.5942</v>
      </c>
      <c r="X602" s="1496">
        <f t="shared" ref="X602:X608" si="378">W602*L602</f>
        <v>324.7536</v>
      </c>
      <c r="Y602" s="1489" t="s">
        <v>2806</v>
      </c>
      <c r="Z602" s="1532" t="s">
        <v>263</v>
      </c>
      <c r="AA602" s="1487" t="s">
        <v>108</v>
      </c>
      <c r="AB602" s="1566" t="s">
        <v>44</v>
      </c>
      <c r="AC602" s="1493">
        <v>240</v>
      </c>
      <c r="AD602" s="1498">
        <f t="shared" si="359"/>
        <v>0</v>
      </c>
      <c r="AE602" s="1602" t="s">
        <v>157</v>
      </c>
      <c r="AF602" s="1498"/>
      <c r="AG602" s="1498"/>
      <c r="AH602" s="1498">
        <f t="shared" si="376"/>
        <v>240</v>
      </c>
      <c r="AI602" s="1498"/>
      <c r="AJ602" s="1502"/>
      <c r="AK602" s="1502">
        <f t="shared" ref="AK602:AK605" si="379">I602</f>
        <v>240</v>
      </c>
      <c r="AL602" s="1489"/>
      <c r="AM602" s="1489"/>
      <c r="AN602" s="1489"/>
      <c r="AO602" s="1489"/>
      <c r="AP602" s="1489"/>
      <c r="AQ602" s="1489"/>
      <c r="AR602" s="1489"/>
      <c r="AS602" s="1502">
        <f t="shared" si="377"/>
        <v>240</v>
      </c>
      <c r="AT602" s="1502"/>
      <c r="AU602" s="1502"/>
      <c r="AV602" s="1502"/>
      <c r="AW602" s="1502"/>
      <c r="AX602" s="1502"/>
      <c r="AY602" s="1502"/>
      <c r="AZ602" s="1502"/>
      <c r="BA602" s="1503"/>
      <c r="BB602" s="1503"/>
      <c r="BC602" s="1503"/>
      <c r="BD602" s="1503"/>
      <c r="BE602" s="1503"/>
      <c r="BF602" s="1503"/>
      <c r="BG602" s="1503"/>
      <c r="BH602" s="1503"/>
      <c r="BI602" s="1503"/>
      <c r="BJ602" s="1503"/>
      <c r="BK602" s="1503"/>
      <c r="BL602" s="1503"/>
      <c r="BM602" s="1503"/>
      <c r="BN602" s="1503">
        <f>I602/30</f>
        <v>8</v>
      </c>
      <c r="BO602" s="1503"/>
      <c r="BP602" s="1503"/>
      <c r="BQ602" s="1503"/>
      <c r="BR602" s="1503"/>
      <c r="BS602" s="1503"/>
      <c r="BT602" s="1503"/>
      <c r="BU602" s="1596"/>
      <c r="BV602" s="1596"/>
      <c r="BW602" s="1596"/>
      <c r="BX602" s="1596"/>
      <c r="BY602" s="1596"/>
      <c r="BZ602" s="1596"/>
      <c r="CA602" s="1596"/>
      <c r="CB602" s="1596"/>
      <c r="CC602" s="1596"/>
    </row>
    <row r="603" s="309" customFormat="1" ht="36" hidden="1" customHeight="1" spans="1:81">
      <c r="A603" s="1556">
        <v>45583</v>
      </c>
      <c r="B603" s="1557" t="s">
        <v>915</v>
      </c>
      <c r="C603" s="1546" t="s">
        <v>419</v>
      </c>
      <c r="D603" s="1484">
        <v>4500148250</v>
      </c>
      <c r="E603" s="1559">
        <v>1276</v>
      </c>
      <c r="F603" s="1484" t="s">
        <v>2807</v>
      </c>
      <c r="G603" s="1487" t="s">
        <v>239</v>
      </c>
      <c r="H603" s="1488" t="s">
        <v>79</v>
      </c>
      <c r="I603" s="1506">
        <v>1000</v>
      </c>
      <c r="J603" s="1487">
        <v>0</v>
      </c>
      <c r="K603" s="1487">
        <v>25</v>
      </c>
      <c r="L603" s="1489">
        <f t="shared" si="364"/>
        <v>40</v>
      </c>
      <c r="M603" s="1490">
        <v>45622</v>
      </c>
      <c r="N603" s="1542">
        <v>45612</v>
      </c>
      <c r="O603" s="1325" t="s">
        <v>2802</v>
      </c>
      <c r="P603" s="1325" t="s">
        <v>106</v>
      </c>
      <c r="Q603" s="1325" t="s">
        <v>2808</v>
      </c>
      <c r="R603" s="1325">
        <v>45583</v>
      </c>
      <c r="S603" s="1325" t="s">
        <v>82</v>
      </c>
      <c r="T603" s="1492" t="s">
        <v>2809</v>
      </c>
      <c r="U603" s="1506" t="s">
        <v>2810</v>
      </c>
      <c r="V603" s="1605" t="s">
        <v>425</v>
      </c>
      <c r="W603" s="1495">
        <v>0.9381</v>
      </c>
      <c r="X603" s="1496">
        <f t="shared" ref="X603:X605" si="380">W603*I603</f>
        <v>938.1</v>
      </c>
      <c r="Y603" s="1537" t="s">
        <v>2811</v>
      </c>
      <c r="Z603" s="1759" t="s">
        <v>687</v>
      </c>
      <c r="AA603" s="1487" t="s">
        <v>108</v>
      </c>
      <c r="AB603" s="1566" t="s">
        <v>44</v>
      </c>
      <c r="AC603" s="1493">
        <v>1000</v>
      </c>
      <c r="AD603" s="1498">
        <f t="shared" si="359"/>
        <v>0</v>
      </c>
      <c r="AE603" s="1498" t="s">
        <v>141</v>
      </c>
      <c r="AF603" s="1498"/>
      <c r="AG603" s="1498"/>
      <c r="AH603" s="1498">
        <f t="shared" si="376"/>
        <v>1000</v>
      </c>
      <c r="AI603" s="1498"/>
      <c r="AJ603" s="1499"/>
      <c r="AK603" s="1499">
        <f t="shared" si="379"/>
        <v>1000</v>
      </c>
      <c r="AL603" s="1619"/>
      <c r="AM603" s="1619"/>
      <c r="AN603" s="1619"/>
      <c r="AO603" s="1619"/>
      <c r="AP603" s="1760"/>
      <c r="AQ603" s="1760"/>
      <c r="AR603" s="1760"/>
      <c r="AS603" s="1502">
        <f t="shared" si="377"/>
        <v>1000</v>
      </c>
      <c r="AT603" s="1761"/>
      <c r="AU603" s="1761"/>
      <c r="AV603" s="1761"/>
      <c r="AW603" s="1761"/>
      <c r="AX603" s="1761"/>
      <c r="AY603" s="1761"/>
      <c r="AZ603" s="1761"/>
      <c r="BA603" s="1580"/>
      <c r="BB603" s="1580"/>
      <c r="BC603" s="1580"/>
      <c r="BD603" s="1580"/>
      <c r="BE603" s="1580"/>
      <c r="BF603" s="1503"/>
      <c r="BG603" s="1580"/>
      <c r="BH603" s="1503">
        <f>I603/25</f>
        <v>40</v>
      </c>
      <c r="BI603" s="1580"/>
      <c r="BJ603" s="1580"/>
      <c r="BK603" s="1580"/>
      <c r="BL603" s="1580"/>
      <c r="BM603" s="1580"/>
      <c r="BN603" s="1580"/>
      <c r="BO603" s="1580"/>
      <c r="BP603" s="1580"/>
      <c r="BQ603" s="1580"/>
      <c r="BR603" s="1580"/>
      <c r="BS603" s="1580"/>
      <c r="BT603" s="1580"/>
    </row>
    <row r="604" s="309" customFormat="1" ht="36" hidden="1" customHeight="1" spans="1:81">
      <c r="A604" s="1647">
        <v>45580</v>
      </c>
      <c r="B604" s="1546" t="s">
        <v>589</v>
      </c>
      <c r="C604" s="1546" t="s">
        <v>182</v>
      </c>
      <c r="D604" s="1648">
        <v>4500147686</v>
      </c>
      <c r="E604" s="1546">
        <v>4400440434</v>
      </c>
      <c r="F604" s="1648" t="s">
        <v>2812</v>
      </c>
      <c r="G604" s="1487" t="s">
        <v>78</v>
      </c>
      <c r="H604" s="1488" t="s">
        <v>111</v>
      </c>
      <c r="I604" s="1506">
        <v>4000</v>
      </c>
      <c r="J604" s="1487">
        <v>0</v>
      </c>
      <c r="K604" s="1487">
        <v>50</v>
      </c>
      <c r="L604" s="1489">
        <f t="shared" si="364"/>
        <v>80</v>
      </c>
      <c r="M604" s="1490">
        <v>45623</v>
      </c>
      <c r="N604" s="1542">
        <v>45612</v>
      </c>
      <c r="O604" s="1325" t="s">
        <v>2802</v>
      </c>
      <c r="P604" s="1325" t="s">
        <v>106</v>
      </c>
      <c r="Q604" s="1325" t="s">
        <v>2701</v>
      </c>
      <c r="R604" s="1325">
        <v>45582</v>
      </c>
      <c r="S604" s="1752" t="s">
        <v>82</v>
      </c>
      <c r="T604" s="1625" t="s">
        <v>2813</v>
      </c>
      <c r="U604" s="1493" t="s">
        <v>2814</v>
      </c>
      <c r="V604" s="1490" t="s">
        <v>2815</v>
      </c>
      <c r="W604" s="1495">
        <v>0.9318</v>
      </c>
      <c r="X604" s="1496">
        <f t="shared" si="380"/>
        <v>3727.2</v>
      </c>
      <c r="Y604" s="1489" t="s">
        <v>2816</v>
      </c>
      <c r="Z604" s="1532" t="s">
        <v>156</v>
      </c>
      <c r="AA604" s="1487" t="s">
        <v>108</v>
      </c>
      <c r="AB604" s="1566" t="s">
        <v>44</v>
      </c>
      <c r="AC604" s="1493">
        <v>4000</v>
      </c>
      <c r="AD604" s="1498">
        <f t="shared" si="359"/>
        <v>0</v>
      </c>
      <c r="AE604" s="1498" t="s">
        <v>338</v>
      </c>
      <c r="AF604" s="1498"/>
      <c r="AG604" s="1498"/>
      <c r="AH604" s="1498">
        <f t="shared" si="376"/>
        <v>4000</v>
      </c>
      <c r="AI604" s="1498"/>
      <c r="AJ604" s="1502"/>
      <c r="AK604" s="1489">
        <f t="shared" si="379"/>
        <v>4000</v>
      </c>
      <c r="AL604" s="1489"/>
      <c r="AM604" s="1489"/>
      <c r="AN604" s="1489"/>
      <c r="AO604" s="1489"/>
      <c r="AP604" s="1489"/>
      <c r="AQ604" s="1489"/>
      <c r="AR604" s="1489"/>
      <c r="AS604" s="1502">
        <f t="shared" si="377"/>
        <v>4000</v>
      </c>
      <c r="AT604" s="1502"/>
      <c r="AU604" s="1502"/>
      <c r="AV604" s="1502"/>
      <c r="AW604" s="1502"/>
      <c r="AX604" s="1502"/>
      <c r="AY604" s="1502"/>
      <c r="AZ604" s="1502"/>
      <c r="BA604" s="1503"/>
      <c r="BB604" s="1503"/>
      <c r="BC604" s="1503"/>
      <c r="BD604" s="1503"/>
      <c r="BE604" s="1503"/>
      <c r="BF604" s="1503"/>
      <c r="BG604" s="1503"/>
      <c r="BH604" s="1503">
        <f>I604/25</f>
        <v>160</v>
      </c>
      <c r="BI604" s="1503"/>
      <c r="BJ604" s="1503"/>
      <c r="BK604" s="1503"/>
      <c r="BL604" s="1503"/>
      <c r="BM604" s="1503"/>
      <c r="BN604" s="1503"/>
      <c r="BO604" s="1503"/>
      <c r="BP604" s="1503"/>
      <c r="BQ604" s="1503"/>
      <c r="BR604" s="1503"/>
      <c r="BS604" s="1503"/>
      <c r="BT604" s="1503"/>
      <c r="BU604" s="1596"/>
      <c r="BV604" s="1596"/>
      <c r="BW604" s="1596"/>
      <c r="BX604" s="1596"/>
      <c r="BY604" s="1596"/>
      <c r="BZ604" s="1596"/>
      <c r="CA604" s="1596"/>
      <c r="CB604" s="1596"/>
      <c r="CC604" s="1596"/>
    </row>
    <row r="605" s="309" customFormat="1" ht="36" hidden="1" customHeight="1" spans="1:81">
      <c r="A605" s="1647">
        <v>45586</v>
      </c>
      <c r="B605" s="1546" t="s">
        <v>679</v>
      </c>
      <c r="C605" s="1546" t="s">
        <v>680</v>
      </c>
      <c r="D605" s="1648">
        <v>4500147832</v>
      </c>
      <c r="E605" s="1546">
        <v>5200005551</v>
      </c>
      <c r="F605" s="1648" t="s">
        <v>2817</v>
      </c>
      <c r="G605" s="1487" t="s">
        <v>184</v>
      </c>
      <c r="H605" s="1488" t="s">
        <v>135</v>
      </c>
      <c r="I605" s="1506">
        <v>1001</v>
      </c>
      <c r="J605" s="1487">
        <v>0</v>
      </c>
      <c r="K605" s="1487">
        <v>13</v>
      </c>
      <c r="L605" s="1489">
        <f t="shared" si="364"/>
        <v>77</v>
      </c>
      <c r="M605" s="1490">
        <v>45611</v>
      </c>
      <c r="N605" s="1542">
        <v>45612</v>
      </c>
      <c r="O605" s="1325"/>
      <c r="P605" s="1325" t="s">
        <v>803</v>
      </c>
      <c r="Q605" s="1325" t="s">
        <v>2818</v>
      </c>
      <c r="R605" s="1325">
        <v>45600</v>
      </c>
      <c r="S605" s="1752" t="s">
        <v>82</v>
      </c>
      <c r="T605" s="1705" t="s">
        <v>2819</v>
      </c>
      <c r="U605" s="1506" t="s">
        <v>2820</v>
      </c>
      <c r="V605" s="1605" t="s">
        <v>2821</v>
      </c>
      <c r="W605" s="1495">
        <v>0.8972</v>
      </c>
      <c r="X605" s="1496">
        <f t="shared" si="380"/>
        <v>898.0972</v>
      </c>
      <c r="Y605" s="1489" t="s">
        <v>2822</v>
      </c>
      <c r="Z605" s="1532" t="s">
        <v>190</v>
      </c>
      <c r="AA605" s="1487" t="s">
        <v>108</v>
      </c>
      <c r="AB605" s="1566" t="s">
        <v>44</v>
      </c>
      <c r="AC605" s="1493">
        <v>1001</v>
      </c>
      <c r="AD605" s="1498">
        <f t="shared" si="359"/>
        <v>0</v>
      </c>
      <c r="AE605" s="1498" t="s">
        <v>157</v>
      </c>
      <c r="AF605" s="1498"/>
      <c r="AG605" s="1498"/>
      <c r="AH605" s="1498">
        <f t="shared" si="376"/>
        <v>1001</v>
      </c>
      <c r="AI605" s="1498"/>
      <c r="AJ605" s="1499"/>
      <c r="AK605" s="1489">
        <f t="shared" si="379"/>
        <v>1001</v>
      </c>
      <c r="AL605" s="1501"/>
      <c r="AM605" s="1500"/>
      <c r="AN605" s="1500"/>
      <c r="AO605" s="1500"/>
      <c r="AP605" s="1500"/>
      <c r="AQ605" s="1500"/>
      <c r="AR605" s="1500"/>
      <c r="AS605" s="1502">
        <f t="shared" si="377"/>
        <v>1001</v>
      </c>
      <c r="AT605" s="1502"/>
      <c r="AU605" s="1502"/>
      <c r="AV605" s="1502"/>
      <c r="AW605" s="1502"/>
      <c r="AX605" s="1502"/>
      <c r="AY605" s="1502"/>
      <c r="AZ605" s="1502"/>
      <c r="BA605" s="1503"/>
      <c r="BB605" s="1503"/>
      <c r="BC605" s="1503"/>
      <c r="BD605" s="1537"/>
      <c r="BE605" s="1503">
        <f>I605/13</f>
        <v>77</v>
      </c>
      <c r="BF605" s="1503"/>
      <c r="BG605" s="1503"/>
      <c r="BH605" s="1503"/>
      <c r="BI605" s="1503"/>
      <c r="BJ605" s="1503"/>
      <c r="BK605" s="1503"/>
      <c r="BL605" s="1503"/>
      <c r="BM605" s="1503"/>
      <c r="BN605" s="1503"/>
      <c r="BO605" s="1503"/>
      <c r="BP605" s="1503"/>
      <c r="BQ605" s="1503"/>
      <c r="BR605" s="1503"/>
      <c r="BS605" s="1503"/>
      <c r="BT605" s="1503"/>
      <c r="BU605" s="1596"/>
      <c r="BV605" s="1596"/>
      <c r="BW605" s="1596"/>
      <c r="BX605" s="1596"/>
      <c r="BY605" s="1596"/>
      <c r="BZ605" s="1596"/>
      <c r="CA605" s="1596"/>
      <c r="CB605" s="1596"/>
      <c r="CC605" s="1596"/>
    </row>
    <row r="606" s="309" customFormat="1" ht="36" hidden="1" customHeight="1" spans="1:81">
      <c r="A606" s="1556">
        <v>45594</v>
      </c>
      <c r="B606" s="1557" t="s">
        <v>343</v>
      </c>
      <c r="C606" s="1558" t="s">
        <v>251</v>
      </c>
      <c r="D606" s="1484">
        <v>4500149334</v>
      </c>
      <c r="E606" s="1546" t="s">
        <v>2823</v>
      </c>
      <c r="F606" s="1484" t="s">
        <v>2824</v>
      </c>
      <c r="G606" s="1487" t="s">
        <v>346</v>
      </c>
      <c r="H606" s="1488" t="s">
        <v>79</v>
      </c>
      <c r="I606" s="1506">
        <v>14976</v>
      </c>
      <c r="J606" s="1487">
        <v>0</v>
      </c>
      <c r="K606" s="1487">
        <v>1152</v>
      </c>
      <c r="L606" s="1489">
        <f t="shared" si="364"/>
        <v>13</v>
      </c>
      <c r="M606" s="1542">
        <v>45625</v>
      </c>
      <c r="N606" s="1542">
        <v>45617</v>
      </c>
      <c r="O606" s="1536" t="s">
        <v>2825</v>
      </c>
      <c r="P606" s="1325" t="s">
        <v>106</v>
      </c>
      <c r="Q606" s="1325" t="s">
        <v>2826</v>
      </c>
      <c r="R606" s="1325" t="s">
        <v>651</v>
      </c>
      <c r="S606" s="1325" t="s">
        <v>136</v>
      </c>
      <c r="T606" s="1325" t="s">
        <v>2827</v>
      </c>
      <c r="U606" s="1506" t="s">
        <v>2828</v>
      </c>
      <c r="V606" s="1605" t="s">
        <v>1131</v>
      </c>
      <c r="W606" s="1495">
        <v>1010.8431</v>
      </c>
      <c r="X606" s="1496">
        <f t="shared" si="378"/>
        <v>13140.9603</v>
      </c>
      <c r="Y606" s="1489" t="s">
        <v>2829</v>
      </c>
      <c r="Z606" s="1651" t="s">
        <v>346</v>
      </c>
      <c r="AA606" s="109" t="s">
        <v>108</v>
      </c>
      <c r="AB606" s="1566" t="s">
        <v>44</v>
      </c>
      <c r="AC606" s="1493">
        <v>14976</v>
      </c>
      <c r="AD606" s="1498">
        <f t="shared" si="359"/>
        <v>0</v>
      </c>
      <c r="AE606" s="1498" t="s">
        <v>338</v>
      </c>
      <c r="AF606" s="1498"/>
      <c r="AG606" s="1498"/>
      <c r="AH606" s="1498">
        <f t="shared" si="376"/>
        <v>14976</v>
      </c>
      <c r="AI606" s="1498"/>
      <c r="AJ606" s="1502">
        <f t="shared" ref="AJ606:AJ610" si="381">I606</f>
        <v>14976</v>
      </c>
      <c r="AK606" s="1489"/>
      <c r="AL606" s="1501"/>
      <c r="AM606" s="1500"/>
      <c r="AN606" s="1500"/>
      <c r="AO606" s="1500"/>
      <c r="AP606" s="1500"/>
      <c r="AQ606" s="1500"/>
      <c r="AR606" s="1500"/>
      <c r="AS606" s="1502"/>
      <c r="AT606" s="1502"/>
      <c r="AU606" s="1502"/>
      <c r="AV606" s="1502">
        <f t="shared" ref="AV606:AV608" si="382">I606</f>
        <v>14976</v>
      </c>
      <c r="AW606" s="1502"/>
      <c r="AX606" s="1502"/>
      <c r="AY606" s="1502">
        <f t="shared" ref="AY606:AY608" si="383">I606/12</f>
        <v>1248</v>
      </c>
      <c r="AZ606" s="1502"/>
      <c r="BA606" s="1503"/>
      <c r="BB606" s="1503"/>
      <c r="BC606" s="1503"/>
      <c r="BD606" s="1537"/>
      <c r="BE606" s="1503"/>
      <c r="BF606" s="1503"/>
      <c r="BG606" s="1503"/>
      <c r="BH606" s="1503"/>
      <c r="BI606" s="1503"/>
      <c r="BJ606" s="1503"/>
      <c r="BK606" s="1503"/>
      <c r="BL606" s="1503"/>
      <c r="BM606" s="1503"/>
      <c r="BN606" s="1503"/>
      <c r="BO606" s="1503"/>
      <c r="BP606" s="1503"/>
      <c r="BQ606" s="1503"/>
      <c r="BR606" s="1503"/>
      <c r="BS606" s="1503"/>
      <c r="BT606" s="1503"/>
      <c r="BU606" s="1596" t="s">
        <v>2830</v>
      </c>
      <c r="BV606" s="1596">
        <v>76032</v>
      </c>
      <c r="BW606" s="1553">
        <v>0</v>
      </c>
      <c r="BX606" s="1596"/>
      <c r="BY606" s="1596"/>
      <c r="BZ606" s="1596"/>
      <c r="CA606" s="1596"/>
      <c r="CB606" s="1596"/>
      <c r="CC606" s="1596"/>
    </row>
    <row r="607" s="309" customFormat="1" ht="36" hidden="1" customHeight="1" spans="1:81">
      <c r="A607" s="1556">
        <v>45594</v>
      </c>
      <c r="B607" s="1557" t="s">
        <v>343</v>
      </c>
      <c r="C607" s="1558" t="s">
        <v>251</v>
      </c>
      <c r="D607" s="1484">
        <v>4500149334</v>
      </c>
      <c r="E607" s="1546" t="s">
        <v>2831</v>
      </c>
      <c r="F607" s="1484" t="s">
        <v>2832</v>
      </c>
      <c r="G607" s="1487" t="s">
        <v>346</v>
      </c>
      <c r="H607" s="1488" t="s">
        <v>79</v>
      </c>
      <c r="I607" s="1506">
        <v>6912</v>
      </c>
      <c r="J607" s="1487">
        <v>0</v>
      </c>
      <c r="K607" s="1487">
        <v>1152</v>
      </c>
      <c r="L607" s="1489">
        <f t="shared" si="364"/>
        <v>6</v>
      </c>
      <c r="M607" s="1542">
        <v>45625</v>
      </c>
      <c r="N607" s="1542">
        <v>45617</v>
      </c>
      <c r="O607" s="1536" t="s">
        <v>2825</v>
      </c>
      <c r="P607" s="1325" t="s">
        <v>106</v>
      </c>
      <c r="Q607" s="1325" t="s">
        <v>2833</v>
      </c>
      <c r="R607" s="1325" t="s">
        <v>651</v>
      </c>
      <c r="S607" s="1325" t="s">
        <v>136</v>
      </c>
      <c r="T607" s="1325" t="s">
        <v>2827</v>
      </c>
      <c r="U607" s="1506" t="s">
        <v>2828</v>
      </c>
      <c r="V607" s="1605" t="s">
        <v>1131</v>
      </c>
      <c r="W607" s="1495">
        <v>1010.8431</v>
      </c>
      <c r="X607" s="1496">
        <f t="shared" si="378"/>
        <v>6065.0586</v>
      </c>
      <c r="Y607" s="1489" t="s">
        <v>2834</v>
      </c>
      <c r="Z607" s="1651" t="s">
        <v>346</v>
      </c>
      <c r="AA607" s="109" t="s">
        <v>108</v>
      </c>
      <c r="AB607" s="1566" t="s">
        <v>44</v>
      </c>
      <c r="AC607" s="1493">
        <v>6912</v>
      </c>
      <c r="AD607" s="1498">
        <f t="shared" si="359"/>
        <v>0</v>
      </c>
      <c r="AE607" s="1498" t="s">
        <v>338</v>
      </c>
      <c r="AF607" s="1498"/>
      <c r="AG607" s="1498"/>
      <c r="AH607" s="1498">
        <f t="shared" si="376"/>
        <v>6912</v>
      </c>
      <c r="AI607" s="1498"/>
      <c r="AJ607" s="1502">
        <f t="shared" si="381"/>
        <v>6912</v>
      </c>
      <c r="AK607" s="1489"/>
      <c r="AL607" s="1501"/>
      <c r="AM607" s="1500"/>
      <c r="AN607" s="1500"/>
      <c r="AO607" s="1500"/>
      <c r="AP607" s="1500"/>
      <c r="AQ607" s="1500"/>
      <c r="AR607" s="1500"/>
      <c r="AS607" s="1502"/>
      <c r="AT607" s="1502"/>
      <c r="AU607" s="1502"/>
      <c r="AV607" s="1502">
        <f t="shared" si="382"/>
        <v>6912</v>
      </c>
      <c r="AW607" s="1502"/>
      <c r="AX607" s="1502"/>
      <c r="AY607" s="1502">
        <f t="shared" si="383"/>
        <v>576</v>
      </c>
      <c r="AZ607" s="1502"/>
      <c r="BA607" s="1503"/>
      <c r="BB607" s="1503"/>
      <c r="BC607" s="1503"/>
      <c r="BD607" s="1537"/>
      <c r="BE607" s="1503"/>
      <c r="BF607" s="1503"/>
      <c r="BG607" s="1503"/>
      <c r="BH607" s="1503"/>
      <c r="BI607" s="1503"/>
      <c r="BJ607" s="1503"/>
      <c r="BK607" s="1503"/>
      <c r="BL607" s="1503"/>
      <c r="BM607" s="1503"/>
      <c r="BN607" s="1503"/>
      <c r="BO607" s="1503"/>
      <c r="BP607" s="1503"/>
      <c r="BQ607" s="1503"/>
      <c r="BR607" s="1503"/>
      <c r="BS607" s="1503"/>
      <c r="BT607" s="1503"/>
      <c r="BU607" s="1596" t="s">
        <v>2830</v>
      </c>
      <c r="BV607" s="1596"/>
      <c r="BW607" s="1553">
        <v>0</v>
      </c>
      <c r="BX607" s="1596"/>
      <c r="BY607" s="1596"/>
      <c r="BZ607" s="1596"/>
      <c r="CA607" s="1596"/>
      <c r="CB607" s="1596"/>
      <c r="CC607" s="1596"/>
    </row>
    <row r="608" s="309" customFormat="1" ht="36" hidden="1" customHeight="1" spans="1:81">
      <c r="A608" s="1556">
        <v>45594</v>
      </c>
      <c r="B608" s="1557" t="s">
        <v>343</v>
      </c>
      <c r="C608" s="1558" t="s">
        <v>251</v>
      </c>
      <c r="D608" s="1484">
        <v>4500149334</v>
      </c>
      <c r="E608" s="1546" t="s">
        <v>2835</v>
      </c>
      <c r="F608" s="1484" t="s">
        <v>2836</v>
      </c>
      <c r="G608" s="1487" t="s">
        <v>346</v>
      </c>
      <c r="H608" s="1488" t="s">
        <v>79</v>
      </c>
      <c r="I608" s="1506">
        <v>14976</v>
      </c>
      <c r="J608" s="1487">
        <v>0</v>
      </c>
      <c r="K608" s="1487">
        <v>1152</v>
      </c>
      <c r="L608" s="1489">
        <f t="shared" si="364"/>
        <v>13</v>
      </c>
      <c r="M608" s="1542">
        <v>45625</v>
      </c>
      <c r="N608" s="1542">
        <v>45618</v>
      </c>
      <c r="O608" s="1536" t="s">
        <v>2825</v>
      </c>
      <c r="P608" s="1325" t="s">
        <v>106</v>
      </c>
      <c r="Q608" s="1325" t="s">
        <v>2796</v>
      </c>
      <c r="R608" s="1325" t="s">
        <v>651</v>
      </c>
      <c r="S608" s="1325" t="s">
        <v>136</v>
      </c>
      <c r="T608" s="1325" t="s">
        <v>2827</v>
      </c>
      <c r="U608" s="1506" t="s">
        <v>2828</v>
      </c>
      <c r="V608" s="1605" t="s">
        <v>1131</v>
      </c>
      <c r="W608" s="1495">
        <v>1010.8431</v>
      </c>
      <c r="X608" s="1496">
        <f t="shared" si="378"/>
        <v>13140.9603</v>
      </c>
      <c r="Y608" s="1489" t="s">
        <v>2837</v>
      </c>
      <c r="Z608" s="1651" t="s">
        <v>346</v>
      </c>
      <c r="AA608" s="109" t="s">
        <v>108</v>
      </c>
      <c r="AB608" s="1566" t="s">
        <v>44</v>
      </c>
      <c r="AC608" s="1493">
        <f>12096+2880</f>
        <v>14976</v>
      </c>
      <c r="AD608" s="1498">
        <f t="shared" si="359"/>
        <v>0</v>
      </c>
      <c r="AE608" s="1498" t="s">
        <v>338</v>
      </c>
      <c r="AF608" s="1498"/>
      <c r="AG608" s="1498"/>
      <c r="AH608" s="1498">
        <f t="shared" si="376"/>
        <v>14976</v>
      </c>
      <c r="AI608" s="1498"/>
      <c r="AJ608" s="1502">
        <f t="shared" si="381"/>
        <v>14976</v>
      </c>
      <c r="AK608" s="1489"/>
      <c r="AL608" s="1501"/>
      <c r="AM608" s="1500"/>
      <c r="AN608" s="1500"/>
      <c r="AO608" s="1500"/>
      <c r="AP608" s="1500"/>
      <c r="AQ608" s="1500"/>
      <c r="AR608" s="1500"/>
      <c r="AS608" s="1502"/>
      <c r="AT608" s="1502"/>
      <c r="AU608" s="1502"/>
      <c r="AV608" s="1502">
        <f t="shared" si="382"/>
        <v>14976</v>
      </c>
      <c r="AW608" s="1502"/>
      <c r="AX608" s="1502"/>
      <c r="AY608" s="1502">
        <f t="shared" si="383"/>
        <v>1248</v>
      </c>
      <c r="AZ608" s="1502"/>
      <c r="BA608" s="1503"/>
      <c r="BB608" s="1503"/>
      <c r="BC608" s="1503"/>
      <c r="BD608" s="1537"/>
      <c r="BE608" s="1503"/>
      <c r="BF608" s="1503"/>
      <c r="BG608" s="1503"/>
      <c r="BH608" s="1503"/>
      <c r="BI608" s="1503"/>
      <c r="BJ608" s="1503"/>
      <c r="BK608" s="1503"/>
      <c r="BL608" s="1503"/>
      <c r="BM608" s="1503"/>
      <c r="BN608" s="1503"/>
      <c r="BO608" s="1503"/>
      <c r="BP608" s="1503"/>
      <c r="BQ608" s="1503"/>
      <c r="BR608" s="1503"/>
      <c r="BS608" s="1503"/>
      <c r="BT608" s="1503"/>
      <c r="BU608" s="1596" t="s">
        <v>2830</v>
      </c>
      <c r="BV608" s="1596"/>
      <c r="BW608" s="1553">
        <v>0</v>
      </c>
      <c r="BX608" s="1596"/>
      <c r="BY608" s="1596"/>
      <c r="BZ608" s="1596"/>
      <c r="CA608" s="1596"/>
      <c r="CB608" s="1596"/>
      <c r="CC608" s="1596"/>
    </row>
    <row r="609" s="309" customFormat="1" ht="36" hidden="1" customHeight="1" spans="1:81">
      <c r="A609" s="1647">
        <v>45586</v>
      </c>
      <c r="B609" s="1546" t="s">
        <v>131</v>
      </c>
      <c r="C609" s="1546" t="s">
        <v>132</v>
      </c>
      <c r="D609" s="1648">
        <v>4500148473</v>
      </c>
      <c r="E609" s="1546">
        <v>20405126</v>
      </c>
      <c r="F609" s="1648" t="s">
        <v>2838</v>
      </c>
      <c r="G609" s="1487" t="s">
        <v>134</v>
      </c>
      <c r="H609" s="1488" t="s">
        <v>135</v>
      </c>
      <c r="I609" s="1506">
        <v>169</v>
      </c>
      <c r="J609" s="1487">
        <v>0</v>
      </c>
      <c r="K609" s="1487">
        <v>13</v>
      </c>
      <c r="L609" s="1489">
        <f t="shared" si="364"/>
        <v>13</v>
      </c>
      <c r="M609" s="1490">
        <v>45621</v>
      </c>
      <c r="N609" s="1542">
        <v>45619</v>
      </c>
      <c r="O609" s="1325"/>
      <c r="P609" s="1325" t="s">
        <v>106</v>
      </c>
      <c r="Q609" s="1325" t="s">
        <v>2839</v>
      </c>
      <c r="R609" s="1325">
        <v>45586</v>
      </c>
      <c r="S609" s="1752" t="s">
        <v>136</v>
      </c>
      <c r="T609" s="1625" t="s">
        <v>2840</v>
      </c>
      <c r="U609" s="1506" t="s">
        <v>2542</v>
      </c>
      <c r="V609" s="1756" t="s">
        <v>603</v>
      </c>
      <c r="W609" s="1495">
        <v>0.9343</v>
      </c>
      <c r="X609" s="1496">
        <f t="shared" ref="X609:X612" si="384">W609*I609</f>
        <v>157.8967</v>
      </c>
      <c r="Y609" s="1489" t="s">
        <v>2841</v>
      </c>
      <c r="Z609" s="1532" t="s">
        <v>134</v>
      </c>
      <c r="AA609" s="1487" t="s">
        <v>108</v>
      </c>
      <c r="AB609" s="1566" t="s">
        <v>44</v>
      </c>
      <c r="AC609" s="1493">
        <v>169</v>
      </c>
      <c r="AD609" s="1498">
        <f t="shared" si="359"/>
        <v>0</v>
      </c>
      <c r="AE609" s="1498" t="s">
        <v>157</v>
      </c>
      <c r="AF609" s="1498"/>
      <c r="AG609" s="1498"/>
      <c r="AH609" s="1498">
        <f t="shared" si="376"/>
        <v>169</v>
      </c>
      <c r="AI609" s="1498"/>
      <c r="AJ609" s="1502">
        <f t="shared" si="381"/>
        <v>169</v>
      </c>
      <c r="AK609" s="1502"/>
      <c r="AL609" s="1502"/>
      <c r="AM609" s="1489"/>
      <c r="AN609" s="1489"/>
      <c r="AO609" s="1489"/>
      <c r="AP609" s="1489"/>
      <c r="AQ609" s="1489"/>
      <c r="AR609" s="1489"/>
      <c r="AS609" s="1502">
        <f t="shared" ref="AS609:AS614" si="385">I609</f>
        <v>169</v>
      </c>
      <c r="AT609" s="1502"/>
      <c r="AU609" s="1502"/>
      <c r="AV609" s="1502"/>
      <c r="AW609" s="1502"/>
      <c r="AX609" s="1502"/>
      <c r="AY609" s="1502"/>
      <c r="AZ609" s="1502"/>
      <c r="BA609" s="1503"/>
      <c r="BB609" s="1503"/>
      <c r="BC609" s="1503">
        <f t="shared" ref="BC609:BC613" si="386">I609/13</f>
        <v>13</v>
      </c>
      <c r="BD609" s="1537"/>
      <c r="BE609" s="1503"/>
      <c r="BF609" s="1503"/>
      <c r="BG609" s="1503"/>
      <c r="BH609" s="1503"/>
      <c r="BI609" s="1503"/>
      <c r="BJ609" s="1503"/>
      <c r="BK609" s="1503"/>
      <c r="BL609" s="1503"/>
      <c r="BM609" s="1503"/>
      <c r="BN609" s="1503"/>
      <c r="BO609" s="1503"/>
      <c r="BP609" s="1503"/>
      <c r="BQ609" s="1503"/>
      <c r="BR609" s="1503"/>
      <c r="BS609" s="1503"/>
      <c r="BT609" s="1503"/>
      <c r="BU609" s="1596"/>
      <c r="BV609" s="1596"/>
      <c r="BW609" s="1596"/>
      <c r="BX609" s="1596"/>
      <c r="BY609" s="1596"/>
      <c r="BZ609" s="1596"/>
      <c r="CA609" s="1596"/>
      <c r="CB609" s="1596"/>
      <c r="CC609" s="1596"/>
    </row>
    <row r="610" s="309" customFormat="1" ht="36" hidden="1" customHeight="1" spans="1:81">
      <c r="A610" s="1647">
        <v>45586</v>
      </c>
      <c r="B610" s="1546" t="s">
        <v>142</v>
      </c>
      <c r="C610" s="1546" t="s">
        <v>118</v>
      </c>
      <c r="D610" s="1648">
        <v>4500148472</v>
      </c>
      <c r="E610" s="1546">
        <v>20405125</v>
      </c>
      <c r="F610" s="1648" t="s">
        <v>2842</v>
      </c>
      <c r="G610" s="1487" t="s">
        <v>134</v>
      </c>
      <c r="H610" s="1488" t="s">
        <v>135</v>
      </c>
      <c r="I610" s="1506">
        <v>1339</v>
      </c>
      <c r="J610" s="1487">
        <v>0</v>
      </c>
      <c r="K610" s="1487">
        <v>13</v>
      </c>
      <c r="L610" s="1489">
        <f t="shared" si="364"/>
        <v>103</v>
      </c>
      <c r="M610" s="1490">
        <v>45621</v>
      </c>
      <c r="N610" s="1542">
        <v>45619</v>
      </c>
      <c r="O610" s="1325"/>
      <c r="P610" s="1325" t="s">
        <v>106</v>
      </c>
      <c r="Q610" s="1325" t="s">
        <v>2839</v>
      </c>
      <c r="R610" s="1325">
        <v>45586</v>
      </c>
      <c r="S610" s="1752" t="s">
        <v>136</v>
      </c>
      <c r="T610" s="1625" t="s">
        <v>2840</v>
      </c>
      <c r="U610" s="1506" t="s">
        <v>2843</v>
      </c>
      <c r="V610" s="1756" t="s">
        <v>603</v>
      </c>
      <c r="W610" s="1495">
        <v>0.9343</v>
      </c>
      <c r="X610" s="1496">
        <f t="shared" si="384"/>
        <v>1251.0277</v>
      </c>
      <c r="Y610" s="1489" t="s">
        <v>2844</v>
      </c>
      <c r="Z610" s="1532" t="s">
        <v>134</v>
      </c>
      <c r="AA610" s="1487" t="s">
        <v>108</v>
      </c>
      <c r="AB610" s="1566" t="s">
        <v>44</v>
      </c>
      <c r="AC610" s="1493">
        <v>1339</v>
      </c>
      <c r="AD610" s="1498">
        <f t="shared" si="359"/>
        <v>0</v>
      </c>
      <c r="AE610" s="1498" t="s">
        <v>157</v>
      </c>
      <c r="AF610" s="1498"/>
      <c r="AG610" s="1498"/>
      <c r="AH610" s="1498">
        <f t="shared" si="376"/>
        <v>1339</v>
      </c>
      <c r="AI610" s="1498"/>
      <c r="AJ610" s="1502">
        <f t="shared" si="381"/>
        <v>1339</v>
      </c>
      <c r="AK610" s="1502"/>
      <c r="AL610" s="1502"/>
      <c r="AM610" s="1489"/>
      <c r="AN610" s="1489"/>
      <c r="AO610" s="1489"/>
      <c r="AP610" s="1489"/>
      <c r="AQ610" s="1489"/>
      <c r="AR610" s="1489"/>
      <c r="AS610" s="1502">
        <f t="shared" si="385"/>
        <v>1339</v>
      </c>
      <c r="AT610" s="1502"/>
      <c r="AU610" s="1502"/>
      <c r="AV610" s="1502"/>
      <c r="AW610" s="1502"/>
      <c r="AX610" s="1502"/>
      <c r="AY610" s="1502"/>
      <c r="AZ610" s="1502"/>
      <c r="BA610" s="1503"/>
      <c r="BB610" s="1503"/>
      <c r="BC610" s="1503">
        <f t="shared" si="386"/>
        <v>103</v>
      </c>
      <c r="BD610" s="1537"/>
      <c r="BE610" s="1503"/>
      <c r="BF610" s="1503"/>
      <c r="BG610" s="1503"/>
      <c r="BH610" s="1503"/>
      <c r="BI610" s="1503"/>
      <c r="BJ610" s="1503"/>
      <c r="BK610" s="1503"/>
      <c r="BL610" s="1503"/>
      <c r="BM610" s="1503"/>
      <c r="BN610" s="1503"/>
      <c r="BO610" s="1503"/>
      <c r="BP610" s="1503"/>
      <c r="BQ610" s="1503"/>
      <c r="BR610" s="1503"/>
      <c r="BS610" s="1503"/>
      <c r="BT610" s="1503"/>
      <c r="BU610" s="1596"/>
      <c r="BV610" s="1596"/>
      <c r="BW610" s="1596"/>
      <c r="BX610" s="1596"/>
      <c r="BY610" s="1596"/>
      <c r="BZ610" s="1596"/>
      <c r="CA610" s="1596"/>
      <c r="CB610" s="1596"/>
      <c r="CC610" s="1596"/>
    </row>
    <row r="611" s="309" customFormat="1" ht="36" hidden="1" customHeight="1" spans="1:81">
      <c r="A611" s="1647">
        <v>45582</v>
      </c>
      <c r="B611" s="1546" t="s">
        <v>2609</v>
      </c>
      <c r="C611" s="1546" t="s">
        <v>251</v>
      </c>
      <c r="D611" s="1648">
        <v>4500147955</v>
      </c>
      <c r="E611" s="1546">
        <v>60190421</v>
      </c>
      <c r="F611" s="1648" t="s">
        <v>2845</v>
      </c>
      <c r="G611" s="1487" t="s">
        <v>309</v>
      </c>
      <c r="H611" s="1488" t="s">
        <v>79</v>
      </c>
      <c r="I611" s="1506">
        <v>5004</v>
      </c>
      <c r="J611" s="1487">
        <v>0</v>
      </c>
      <c r="K611" s="1487">
        <v>12</v>
      </c>
      <c r="L611" s="1489">
        <f t="shared" si="364"/>
        <v>417</v>
      </c>
      <c r="M611" s="1490">
        <v>45625</v>
      </c>
      <c r="N611" s="1490">
        <v>45621</v>
      </c>
      <c r="O611" s="1325"/>
      <c r="P611" s="1325" t="s">
        <v>106</v>
      </c>
      <c r="Q611" s="1325" t="s">
        <v>2803</v>
      </c>
      <c r="R611" s="1325">
        <v>45582</v>
      </c>
      <c r="S611" s="1707" t="s">
        <v>82</v>
      </c>
      <c r="T611" s="1708" t="s">
        <v>2846</v>
      </c>
      <c r="U611" s="1762" t="s">
        <v>2847</v>
      </c>
      <c r="V611" s="1490" t="s">
        <v>330</v>
      </c>
      <c r="W611" s="1495">
        <v>2.3386</v>
      </c>
      <c r="X611" s="1496">
        <f t="shared" si="384"/>
        <v>11702.3544</v>
      </c>
      <c r="Y611" s="1489" t="s">
        <v>2848</v>
      </c>
      <c r="Z611" s="1532" t="s">
        <v>313</v>
      </c>
      <c r="AA611" s="1487" t="s">
        <v>108</v>
      </c>
      <c r="AB611" s="1566" t="s">
        <v>44</v>
      </c>
      <c r="AC611" s="1493">
        <f>4128+864+12</f>
        <v>5004</v>
      </c>
      <c r="AD611" s="1498">
        <f t="shared" si="359"/>
        <v>0</v>
      </c>
      <c r="AE611" s="1498" t="s">
        <v>157</v>
      </c>
      <c r="AF611" s="1498"/>
      <c r="AG611" s="1498"/>
      <c r="AH611" s="1498">
        <f>I611*2</f>
        <v>10008</v>
      </c>
      <c r="AI611" s="1498"/>
      <c r="AJ611" s="1502">
        <f>I611*2</f>
        <v>10008</v>
      </c>
      <c r="AK611" s="1489"/>
      <c r="AL611" s="1489"/>
      <c r="AM611" s="1489"/>
      <c r="AN611" s="1489"/>
      <c r="AO611" s="1489"/>
      <c r="AP611" s="1489"/>
      <c r="AQ611" s="1489"/>
      <c r="AR611" s="1489"/>
      <c r="AS611" s="1502">
        <f>I611*2</f>
        <v>10008</v>
      </c>
      <c r="AT611" s="1502"/>
      <c r="AU611" s="1502"/>
      <c r="AV611" s="1502"/>
      <c r="AW611" s="1502"/>
      <c r="AX611" s="1502"/>
      <c r="AY611" s="1502"/>
      <c r="AZ611" s="1502"/>
      <c r="BA611" s="1503"/>
      <c r="BB611" s="1503"/>
      <c r="BC611" s="1503"/>
      <c r="BD611" s="1503"/>
      <c r="BE611" s="1503"/>
      <c r="BF611" s="1503"/>
      <c r="BG611" s="1503"/>
      <c r="BH611" s="1503"/>
      <c r="BI611" s="1503"/>
      <c r="BJ611" s="1503"/>
      <c r="BK611" s="1503"/>
      <c r="BL611" s="1503"/>
      <c r="BM611" s="1503"/>
      <c r="BN611" s="1503"/>
      <c r="BO611" s="1503"/>
      <c r="BP611" s="1503"/>
      <c r="BQ611" s="1503"/>
      <c r="BR611" s="1503">
        <f>I611</f>
        <v>5004</v>
      </c>
      <c r="BS611" s="1503">
        <f>I611</f>
        <v>5004</v>
      </c>
      <c r="BT611" s="1503">
        <f>I611</f>
        <v>5004</v>
      </c>
      <c r="BU611" s="1596"/>
      <c r="BV611" s="1596" t="s">
        <v>2788</v>
      </c>
      <c r="BW611" s="1596"/>
      <c r="BX611" s="1596"/>
      <c r="BY611" s="1596"/>
      <c r="BZ611" s="1596"/>
      <c r="CA611" s="1596"/>
      <c r="CB611" s="1596"/>
      <c r="CC611" s="1596"/>
    </row>
    <row r="612" s="309" customFormat="1" ht="36" hidden="1" customHeight="1" spans="1:81">
      <c r="A612" s="1647">
        <v>45583</v>
      </c>
      <c r="B612" s="1546" t="s">
        <v>593</v>
      </c>
      <c r="C612" s="1546" t="s">
        <v>251</v>
      </c>
      <c r="D612" s="1648">
        <v>4500148281</v>
      </c>
      <c r="E612" s="1546">
        <v>4545418</v>
      </c>
      <c r="F612" s="1648" t="s">
        <v>2849</v>
      </c>
      <c r="G612" s="1487" t="s">
        <v>78</v>
      </c>
      <c r="H612" s="1488" t="s">
        <v>111</v>
      </c>
      <c r="I612" s="1506">
        <v>3000</v>
      </c>
      <c r="J612" s="1487">
        <v>0</v>
      </c>
      <c r="K612" s="1487">
        <v>50</v>
      </c>
      <c r="L612" s="1489">
        <f t="shared" si="364"/>
        <v>60</v>
      </c>
      <c r="M612" s="1490">
        <v>45625</v>
      </c>
      <c r="N612" s="1490">
        <v>45621</v>
      </c>
      <c r="O612" s="1325"/>
      <c r="P612" s="1325" t="s">
        <v>106</v>
      </c>
      <c r="Q612" s="1325" t="s">
        <v>2796</v>
      </c>
      <c r="R612" s="1325">
        <v>45583</v>
      </c>
      <c r="S612" s="1325" t="s">
        <v>82</v>
      </c>
      <c r="T612" s="1325" t="s">
        <v>82</v>
      </c>
      <c r="U612" s="1493" t="s">
        <v>2850</v>
      </c>
      <c r="V612" s="1490" t="s">
        <v>489</v>
      </c>
      <c r="W612" s="1495">
        <v>0.9318</v>
      </c>
      <c r="X612" s="1496">
        <f t="shared" si="384"/>
        <v>2795.4</v>
      </c>
      <c r="Y612" s="1489" t="s">
        <v>2851</v>
      </c>
      <c r="Z612" s="1532" t="s">
        <v>78</v>
      </c>
      <c r="AA612" s="1487" t="s">
        <v>108</v>
      </c>
      <c r="AB612" s="1566" t="s">
        <v>44</v>
      </c>
      <c r="AC612" s="1493">
        <v>3000</v>
      </c>
      <c r="AD612" s="1498">
        <f t="shared" si="359"/>
        <v>0</v>
      </c>
      <c r="AE612" s="1492" t="s">
        <v>82</v>
      </c>
      <c r="AF612" s="1498"/>
      <c r="AG612" s="1498"/>
      <c r="AH612" s="1498">
        <f t="shared" ref="AH612:AH636" si="387">I612</f>
        <v>3000</v>
      </c>
      <c r="AI612" s="1498"/>
      <c r="AJ612" s="1499">
        <f t="shared" ref="AJ612:AJ618" si="388">I612</f>
        <v>3000</v>
      </c>
      <c r="AK612" s="1489"/>
      <c r="AL612" s="1489"/>
      <c r="AM612" s="1489"/>
      <c r="AN612" s="1489"/>
      <c r="AO612" s="1489"/>
      <c r="AP612" s="1489"/>
      <c r="AQ612" s="1489"/>
      <c r="AR612" s="1489"/>
      <c r="AS612" s="1502">
        <f t="shared" si="385"/>
        <v>3000</v>
      </c>
      <c r="AT612" s="1502"/>
      <c r="AU612" s="1502"/>
      <c r="AV612" s="1502"/>
      <c r="AW612" s="1502"/>
      <c r="AX612" s="1502"/>
      <c r="AY612" s="1502"/>
      <c r="AZ612" s="1502"/>
      <c r="BA612" s="1503"/>
      <c r="BB612" s="1503"/>
      <c r="BC612" s="1503"/>
      <c r="BD612" s="1503"/>
      <c r="BE612" s="1503"/>
      <c r="BF612" s="1503">
        <f>I612/25</f>
        <v>120</v>
      </c>
      <c r="BG612" s="1503"/>
      <c r="BH612" s="1503"/>
      <c r="BI612" s="1503"/>
      <c r="BJ612" s="1503"/>
      <c r="BK612" s="1503"/>
      <c r="BL612" s="1503"/>
      <c r="BM612" s="1503"/>
      <c r="BN612" s="1503"/>
      <c r="BO612" s="1503"/>
      <c r="BP612" s="1503"/>
      <c r="BQ612" s="1503"/>
      <c r="BR612" s="1503"/>
      <c r="BS612" s="1503"/>
      <c r="BT612" s="1503"/>
      <c r="BU612" s="1596"/>
      <c r="BV612" s="1596"/>
      <c r="BW612" s="1596"/>
      <c r="BX612" s="1596"/>
      <c r="BY612" s="1596"/>
      <c r="BZ612" s="1596"/>
      <c r="CA612" s="1596"/>
      <c r="CB612" s="1596"/>
      <c r="CC612" s="1596"/>
    </row>
    <row r="613" s="309" customFormat="1" ht="36" hidden="1" customHeight="1" spans="1:81">
      <c r="A613" s="1647">
        <v>45579</v>
      </c>
      <c r="B613" s="1546" t="s">
        <v>429</v>
      </c>
      <c r="C613" s="1546" t="s">
        <v>149</v>
      </c>
      <c r="D613" s="1648">
        <v>4500147530</v>
      </c>
      <c r="E613" s="1546">
        <v>2950866070</v>
      </c>
      <c r="F613" s="1648" t="s">
        <v>2852</v>
      </c>
      <c r="G613" s="1487" t="s">
        <v>431</v>
      </c>
      <c r="H613" s="1488" t="s">
        <v>79</v>
      </c>
      <c r="I613" s="1506">
        <v>1950</v>
      </c>
      <c r="J613" s="1487">
        <v>0</v>
      </c>
      <c r="K613" s="1487">
        <v>975</v>
      </c>
      <c r="L613" s="1489">
        <f t="shared" si="364"/>
        <v>2</v>
      </c>
      <c r="M613" s="1490">
        <v>45628</v>
      </c>
      <c r="N613" s="1490">
        <v>45624</v>
      </c>
      <c r="O613" s="1325"/>
      <c r="P613" s="1325" t="s">
        <v>106</v>
      </c>
      <c r="Q613" s="1325" t="s">
        <v>2853</v>
      </c>
      <c r="R613" s="1325" t="s">
        <v>2854</v>
      </c>
      <c r="S613" s="1752" t="s">
        <v>82</v>
      </c>
      <c r="T613" s="1625" t="s">
        <v>82</v>
      </c>
      <c r="U613" s="1506" t="s">
        <v>2855</v>
      </c>
      <c r="V613" s="1756" t="s">
        <v>164</v>
      </c>
      <c r="W613" s="1495">
        <v>877.958</v>
      </c>
      <c r="X613" s="1496">
        <f t="shared" ref="X613:X617" si="389">W613*L613</f>
        <v>1755.916</v>
      </c>
      <c r="Y613" s="1489" t="s">
        <v>2856</v>
      </c>
      <c r="Z613" s="1532" t="s">
        <v>431</v>
      </c>
      <c r="AA613" s="1487" t="s">
        <v>108</v>
      </c>
      <c r="AB613" s="1566" t="s">
        <v>44</v>
      </c>
      <c r="AC613" s="1493">
        <v>1950</v>
      </c>
      <c r="AD613" s="1498">
        <f t="shared" si="359"/>
        <v>0</v>
      </c>
      <c r="AE613" s="1498" t="s">
        <v>82</v>
      </c>
      <c r="AF613" s="1498"/>
      <c r="AG613" s="1498"/>
      <c r="AH613" s="1498">
        <f t="shared" si="387"/>
        <v>1950</v>
      </c>
      <c r="AI613" s="1498"/>
      <c r="AJ613" s="1502">
        <f t="shared" si="388"/>
        <v>1950</v>
      </c>
      <c r="AK613" s="1502"/>
      <c r="AL613" s="1502"/>
      <c r="AM613" s="1489"/>
      <c r="AN613" s="1489"/>
      <c r="AO613" s="1489"/>
      <c r="AP613" s="1489"/>
      <c r="AQ613" s="1489"/>
      <c r="AR613" s="1489"/>
      <c r="AS613" s="1502">
        <f t="shared" si="385"/>
        <v>1950</v>
      </c>
      <c r="AT613" s="1502"/>
      <c r="AU613" s="1502"/>
      <c r="AV613" s="1502"/>
      <c r="AW613" s="1502"/>
      <c r="AX613" s="1502"/>
      <c r="AY613" s="1502"/>
      <c r="AZ613" s="1502"/>
      <c r="BA613" s="1503"/>
      <c r="BB613" s="1503"/>
      <c r="BC613" s="1503">
        <f t="shared" si="386"/>
        <v>150</v>
      </c>
      <c r="BD613" s="1537"/>
      <c r="BE613" s="1503"/>
      <c r="BF613" s="1503"/>
      <c r="BG613" s="1503"/>
      <c r="BH613" s="1503"/>
      <c r="BI613" s="1503"/>
      <c r="BJ613" s="1503"/>
      <c r="BK613" s="1503"/>
      <c r="BL613" s="1503"/>
      <c r="BM613" s="1503"/>
      <c r="BN613" s="1503"/>
      <c r="BO613" s="1503"/>
      <c r="BP613" s="1503"/>
      <c r="BQ613" s="1503"/>
      <c r="BR613" s="1503"/>
      <c r="BS613" s="1503"/>
      <c r="BT613" s="1503"/>
      <c r="BU613" s="1596"/>
      <c r="BV613" s="1596"/>
      <c r="BW613" s="1596"/>
      <c r="BX613" s="1596"/>
      <c r="BY613" s="1596"/>
      <c r="BZ613" s="1596"/>
      <c r="CA613" s="1596"/>
      <c r="CB613" s="1596"/>
      <c r="CC613" s="1596"/>
    </row>
    <row r="614" s="309" customFormat="1" ht="36" hidden="1" customHeight="1" spans="1:81">
      <c r="A614" s="1556">
        <v>45582</v>
      </c>
      <c r="B614" s="1557" t="s">
        <v>558</v>
      </c>
      <c r="C614" s="1546" t="s">
        <v>149</v>
      </c>
      <c r="D614" s="1484">
        <v>4500148213</v>
      </c>
      <c r="E614" s="1559" t="s">
        <v>2857</v>
      </c>
      <c r="F614" s="1484" t="s">
        <v>2858</v>
      </c>
      <c r="G614" s="1487" t="s">
        <v>561</v>
      </c>
      <c r="H614" s="1488" t="s">
        <v>79</v>
      </c>
      <c r="I614" s="1506">
        <v>500</v>
      </c>
      <c r="J614" s="1487">
        <v>25</v>
      </c>
      <c r="K614" s="1487">
        <v>50</v>
      </c>
      <c r="L614" s="1489">
        <f t="shared" si="364"/>
        <v>10</v>
      </c>
      <c r="M614" s="1490">
        <v>45621</v>
      </c>
      <c r="N614" s="1490">
        <v>45617</v>
      </c>
      <c r="O614" s="1325"/>
      <c r="P614" s="1325" t="s">
        <v>803</v>
      </c>
      <c r="Q614" s="1325" t="s">
        <v>2859</v>
      </c>
      <c r="R614" s="1325">
        <v>45593</v>
      </c>
      <c r="S614" s="1325" t="s">
        <v>82</v>
      </c>
      <c r="T614" s="1492" t="s">
        <v>82</v>
      </c>
      <c r="U614" s="1506" t="s">
        <v>2860</v>
      </c>
      <c r="V614" s="1605" t="s">
        <v>164</v>
      </c>
      <c r="W614" s="1495">
        <v>0.9569</v>
      </c>
      <c r="X614" s="1496">
        <f t="shared" ref="X614:X623" si="390">W614*I614</f>
        <v>478.45</v>
      </c>
      <c r="Y614" s="1537" t="s">
        <v>2861</v>
      </c>
      <c r="Z614" s="1759" t="s">
        <v>561</v>
      </c>
      <c r="AA614" s="1487" t="s">
        <v>108</v>
      </c>
      <c r="AB614" s="1566" t="s">
        <v>44</v>
      </c>
      <c r="AC614" s="1493">
        <v>500</v>
      </c>
      <c r="AD614" s="1498">
        <f t="shared" si="359"/>
        <v>0</v>
      </c>
      <c r="AE614" s="1492" t="s">
        <v>82</v>
      </c>
      <c r="AF614" s="1498"/>
      <c r="AG614" s="1498"/>
      <c r="AH614" s="1498">
        <f t="shared" si="387"/>
        <v>500</v>
      </c>
      <c r="AI614" s="1498"/>
      <c r="AJ614" s="1499">
        <f t="shared" si="388"/>
        <v>500</v>
      </c>
      <c r="AK614" s="1537"/>
      <c r="AL614" s="1619"/>
      <c r="AM614" s="1619"/>
      <c r="AN614" s="1619"/>
      <c r="AO614" s="1619"/>
      <c r="AP614" s="1760"/>
      <c r="AQ614" s="1760"/>
      <c r="AR614" s="1760"/>
      <c r="AS614" s="1489">
        <f t="shared" si="385"/>
        <v>500</v>
      </c>
      <c r="AT614" s="1761"/>
      <c r="AU614" s="1761"/>
      <c r="AV614" s="1761"/>
      <c r="AW614" s="1761"/>
      <c r="AX614" s="1761"/>
      <c r="AY614" s="1761"/>
      <c r="AZ614" s="1761"/>
      <c r="BA614" s="1580"/>
      <c r="BB614" s="1580"/>
      <c r="BC614" s="1580"/>
      <c r="BD614" s="1580"/>
      <c r="BE614" s="1580"/>
      <c r="BF614" s="1503">
        <f>I614/25</f>
        <v>20</v>
      </c>
      <c r="BG614" s="1580"/>
      <c r="BH614" s="1580"/>
      <c r="BI614" s="1580"/>
      <c r="BJ614" s="1580"/>
      <c r="BK614" s="1580"/>
      <c r="BL614" s="1580"/>
      <c r="BM614" s="1580"/>
      <c r="BN614" s="1580"/>
      <c r="BO614" s="1580"/>
      <c r="BP614" s="1580"/>
      <c r="BQ614" s="1580"/>
      <c r="BR614" s="1580"/>
      <c r="BS614" s="1580"/>
      <c r="BT614" s="1580"/>
    </row>
    <row r="615" s="309" customFormat="1" ht="36" hidden="1" customHeight="1" spans="1:81">
      <c r="A615" s="1556">
        <v>45594</v>
      </c>
      <c r="B615" s="1557" t="s">
        <v>343</v>
      </c>
      <c r="C615" s="1558" t="s">
        <v>251</v>
      </c>
      <c r="D615" s="1484">
        <v>4500149334</v>
      </c>
      <c r="E615" s="1546" t="s">
        <v>2862</v>
      </c>
      <c r="F615" s="1484" t="s">
        <v>2863</v>
      </c>
      <c r="G615" s="1487" t="s">
        <v>346</v>
      </c>
      <c r="H615" s="1488" t="s">
        <v>79</v>
      </c>
      <c r="I615" s="1506">
        <v>17280</v>
      </c>
      <c r="J615" s="1487">
        <v>0</v>
      </c>
      <c r="K615" s="1487">
        <v>1152</v>
      </c>
      <c r="L615" s="1489">
        <f t="shared" si="364"/>
        <v>15</v>
      </c>
      <c r="M615" s="1542">
        <v>45625</v>
      </c>
      <c r="N615" s="1542">
        <v>45617</v>
      </c>
      <c r="O615" s="1536" t="s">
        <v>2864</v>
      </c>
      <c r="P615" s="1325" t="s">
        <v>106</v>
      </c>
      <c r="Q615" s="1325" t="s">
        <v>2796</v>
      </c>
      <c r="R615" s="1325" t="s">
        <v>651</v>
      </c>
      <c r="S615" s="1325" t="s">
        <v>136</v>
      </c>
      <c r="T615" s="1325" t="s">
        <v>2827</v>
      </c>
      <c r="U615" s="1506" t="s">
        <v>2828</v>
      </c>
      <c r="V615" s="1605" t="s">
        <v>1131</v>
      </c>
      <c r="W615" s="1495">
        <v>1010.8431</v>
      </c>
      <c r="X615" s="1496">
        <f t="shared" si="389"/>
        <v>15162.6465</v>
      </c>
      <c r="Y615" s="1489" t="s">
        <v>2865</v>
      </c>
      <c r="Z615" s="1651" t="s">
        <v>346</v>
      </c>
      <c r="AA615" s="109" t="s">
        <v>108</v>
      </c>
      <c r="AB615" s="1566" t="s">
        <v>44</v>
      </c>
      <c r="AC615" s="1493">
        <v>17280</v>
      </c>
      <c r="AD615" s="1498">
        <f t="shared" si="359"/>
        <v>0</v>
      </c>
      <c r="AE615" s="1498" t="s">
        <v>338</v>
      </c>
      <c r="AF615" s="1498"/>
      <c r="AG615" s="1498"/>
      <c r="AH615" s="1498">
        <f t="shared" si="387"/>
        <v>17280</v>
      </c>
      <c r="AI615" s="1498"/>
      <c r="AJ615" s="1502">
        <f t="shared" si="388"/>
        <v>17280</v>
      </c>
      <c r="AK615" s="1489"/>
      <c r="AL615" s="1501"/>
      <c r="AM615" s="1500"/>
      <c r="AN615" s="1500"/>
      <c r="AO615" s="1500"/>
      <c r="AP615" s="1500"/>
      <c r="AQ615" s="1500"/>
      <c r="AR615" s="1500"/>
      <c r="AS615" s="1502"/>
      <c r="AT615" s="1502"/>
      <c r="AU615" s="1502"/>
      <c r="AV615" s="1502">
        <f t="shared" ref="AV615:AV617" si="391">I615</f>
        <v>17280</v>
      </c>
      <c r="AW615" s="1502"/>
      <c r="AX615" s="1502"/>
      <c r="AY615" s="1502">
        <f t="shared" ref="AY615:AY617" si="392">I615/12</f>
        <v>1440</v>
      </c>
      <c r="AZ615" s="1502"/>
      <c r="BA615" s="1503"/>
      <c r="BB615" s="1503"/>
      <c r="BC615" s="1503"/>
      <c r="BD615" s="1537"/>
      <c r="BE615" s="1503"/>
      <c r="BF615" s="1503"/>
      <c r="BG615" s="1503"/>
      <c r="BH615" s="1503"/>
      <c r="BI615" s="1503"/>
      <c r="BJ615" s="1503"/>
      <c r="BK615" s="1503"/>
      <c r="BL615" s="1503"/>
      <c r="BM615" s="1503"/>
      <c r="BN615" s="1503"/>
      <c r="BO615" s="1503"/>
      <c r="BP615" s="1503"/>
      <c r="BQ615" s="1503"/>
      <c r="BR615" s="1503"/>
      <c r="BS615" s="1503"/>
      <c r="BT615" s="1503"/>
      <c r="BU615" s="1596" t="s">
        <v>2830</v>
      </c>
      <c r="BV615" s="1596"/>
      <c r="BW615" s="1553">
        <v>0</v>
      </c>
      <c r="BX615" s="1596"/>
      <c r="BY615" s="1596"/>
      <c r="BZ615" s="1596"/>
      <c r="CA615" s="1596"/>
      <c r="CB615" s="1596"/>
      <c r="CC615" s="1596"/>
    </row>
    <row r="616" s="309" customFormat="1" ht="36" hidden="1" customHeight="1" spans="1:81">
      <c r="A616" s="1556">
        <v>45594</v>
      </c>
      <c r="B616" s="1557" t="s">
        <v>343</v>
      </c>
      <c r="C616" s="1558" t="s">
        <v>251</v>
      </c>
      <c r="D616" s="1484">
        <v>4500149334</v>
      </c>
      <c r="E616" s="1546" t="s">
        <v>2866</v>
      </c>
      <c r="F616" s="1484" t="s">
        <v>2867</v>
      </c>
      <c r="G616" s="1487" t="s">
        <v>346</v>
      </c>
      <c r="H616" s="1488" t="s">
        <v>79</v>
      </c>
      <c r="I616" s="1506">
        <v>13824</v>
      </c>
      <c r="J616" s="1487">
        <v>0</v>
      </c>
      <c r="K616" s="1487">
        <v>1152</v>
      </c>
      <c r="L616" s="1489">
        <f t="shared" si="364"/>
        <v>12</v>
      </c>
      <c r="M616" s="1542">
        <v>45625</v>
      </c>
      <c r="N616" s="1542">
        <v>45618</v>
      </c>
      <c r="O616" s="1536" t="s">
        <v>2825</v>
      </c>
      <c r="P616" s="1325" t="s">
        <v>106</v>
      </c>
      <c r="Q616" s="1325" t="s">
        <v>2868</v>
      </c>
      <c r="R616" s="1325" t="s">
        <v>651</v>
      </c>
      <c r="S616" s="1325" t="s">
        <v>136</v>
      </c>
      <c r="T616" s="1325" t="s">
        <v>2827</v>
      </c>
      <c r="U616" s="1506" t="s">
        <v>2828</v>
      </c>
      <c r="V616" s="1605" t="s">
        <v>1131</v>
      </c>
      <c r="W616" s="1495">
        <v>1010.8431</v>
      </c>
      <c r="X616" s="1496">
        <f t="shared" si="389"/>
        <v>12130.1172</v>
      </c>
      <c r="Y616" s="1489" t="s">
        <v>2869</v>
      </c>
      <c r="Z616" s="1651" t="s">
        <v>346</v>
      </c>
      <c r="AA616" s="109" t="s">
        <v>108</v>
      </c>
      <c r="AB616" s="1566" t="s">
        <v>44</v>
      </c>
      <c r="AC616" s="1493">
        <v>13824</v>
      </c>
      <c r="AD616" s="1498">
        <f t="shared" si="359"/>
        <v>0</v>
      </c>
      <c r="AE616" s="1498" t="s">
        <v>338</v>
      </c>
      <c r="AF616" s="1498"/>
      <c r="AG616" s="1498"/>
      <c r="AH616" s="1498">
        <f t="shared" si="387"/>
        <v>13824</v>
      </c>
      <c r="AI616" s="1498"/>
      <c r="AJ616" s="1502">
        <f t="shared" si="388"/>
        <v>13824</v>
      </c>
      <c r="AK616" s="1489"/>
      <c r="AL616" s="1501"/>
      <c r="AM616" s="1500"/>
      <c r="AN616" s="1500"/>
      <c r="AO616" s="1500"/>
      <c r="AP616" s="1500"/>
      <c r="AQ616" s="1500"/>
      <c r="AR616" s="1500"/>
      <c r="AS616" s="1502"/>
      <c r="AT616" s="1502"/>
      <c r="AU616" s="1502"/>
      <c r="AV616" s="1502">
        <f t="shared" si="391"/>
        <v>13824</v>
      </c>
      <c r="AW616" s="1502"/>
      <c r="AX616" s="1502"/>
      <c r="AY616" s="1502">
        <f t="shared" si="392"/>
        <v>1152</v>
      </c>
      <c r="AZ616" s="1502"/>
      <c r="BA616" s="1503"/>
      <c r="BB616" s="1503"/>
      <c r="BC616" s="1503"/>
      <c r="BD616" s="1537"/>
      <c r="BE616" s="1503"/>
      <c r="BF616" s="1503"/>
      <c r="BG616" s="1503"/>
      <c r="BH616" s="1503"/>
      <c r="BI616" s="1503"/>
      <c r="BJ616" s="1503"/>
      <c r="BK616" s="1503"/>
      <c r="BL616" s="1503"/>
      <c r="BM616" s="1503"/>
      <c r="BN616" s="1503"/>
      <c r="BO616" s="1503"/>
      <c r="BP616" s="1503"/>
      <c r="BQ616" s="1503"/>
      <c r="BR616" s="1503"/>
      <c r="BS616" s="1503"/>
      <c r="BT616" s="1503"/>
      <c r="BU616" s="1596" t="s">
        <v>2830</v>
      </c>
      <c r="BV616" s="1596"/>
      <c r="BW616" s="1553">
        <v>0</v>
      </c>
      <c r="BX616" s="1596"/>
      <c r="BY616" s="1596"/>
      <c r="BZ616" s="1596"/>
      <c r="CA616" s="1596"/>
      <c r="CB616" s="1596"/>
      <c r="CC616" s="1596"/>
    </row>
    <row r="617" s="309" customFormat="1" ht="36" hidden="1" customHeight="1" spans="1:81">
      <c r="A617" s="1556">
        <v>45594</v>
      </c>
      <c r="B617" s="1557" t="s">
        <v>343</v>
      </c>
      <c r="C617" s="1558" t="s">
        <v>251</v>
      </c>
      <c r="D617" s="1484">
        <v>4500149334</v>
      </c>
      <c r="E617" s="1546" t="s">
        <v>2870</v>
      </c>
      <c r="F617" s="1484" t="s">
        <v>2871</v>
      </c>
      <c r="G617" s="1487" t="s">
        <v>346</v>
      </c>
      <c r="H617" s="1488" t="s">
        <v>79</v>
      </c>
      <c r="I617" s="1506">
        <v>8064</v>
      </c>
      <c r="J617" s="1487">
        <v>0</v>
      </c>
      <c r="K617" s="1487">
        <v>1152</v>
      </c>
      <c r="L617" s="1489">
        <f t="shared" si="364"/>
        <v>7</v>
      </c>
      <c r="M617" s="1542">
        <v>45625</v>
      </c>
      <c r="N617" s="1542">
        <v>45618</v>
      </c>
      <c r="O617" s="1536" t="s">
        <v>2864</v>
      </c>
      <c r="P617" s="1325" t="s">
        <v>106</v>
      </c>
      <c r="Q617" s="1325" t="s">
        <v>2872</v>
      </c>
      <c r="R617" s="1325" t="s">
        <v>651</v>
      </c>
      <c r="S617" s="1325" t="s">
        <v>136</v>
      </c>
      <c r="T617" s="1325" t="s">
        <v>2827</v>
      </c>
      <c r="U617" s="1506" t="s">
        <v>2828</v>
      </c>
      <c r="V617" s="1605" t="s">
        <v>1131</v>
      </c>
      <c r="W617" s="1495">
        <v>1010.8431</v>
      </c>
      <c r="X617" s="1496">
        <f t="shared" si="389"/>
        <v>7075.9017</v>
      </c>
      <c r="Y617" s="1489" t="s">
        <v>2873</v>
      </c>
      <c r="Z617" s="1651" t="s">
        <v>346</v>
      </c>
      <c r="AA617" s="109" t="s">
        <v>108</v>
      </c>
      <c r="AB617" s="1566" t="s">
        <v>44</v>
      </c>
      <c r="AC617" s="1493">
        <v>8064</v>
      </c>
      <c r="AD617" s="1498">
        <f t="shared" si="359"/>
        <v>0</v>
      </c>
      <c r="AE617" s="1498" t="s">
        <v>338</v>
      </c>
      <c r="AF617" s="1498"/>
      <c r="AG617" s="1498"/>
      <c r="AH617" s="1498">
        <f t="shared" si="387"/>
        <v>8064</v>
      </c>
      <c r="AI617" s="1498"/>
      <c r="AJ617" s="1502">
        <f t="shared" si="388"/>
        <v>8064</v>
      </c>
      <c r="AK617" s="1489"/>
      <c r="AL617" s="1501"/>
      <c r="AM617" s="1500"/>
      <c r="AN617" s="1500"/>
      <c r="AO617" s="1500"/>
      <c r="AP617" s="1500"/>
      <c r="AQ617" s="1500"/>
      <c r="AR617" s="1500"/>
      <c r="AS617" s="1502"/>
      <c r="AT617" s="1502"/>
      <c r="AU617" s="1502"/>
      <c r="AV617" s="1502">
        <f t="shared" si="391"/>
        <v>8064</v>
      </c>
      <c r="AW617" s="1502"/>
      <c r="AX617" s="1502"/>
      <c r="AY617" s="1502">
        <f t="shared" si="392"/>
        <v>672</v>
      </c>
      <c r="AZ617" s="1502"/>
      <c r="BA617" s="1503"/>
      <c r="BB617" s="1503"/>
      <c r="BC617" s="1503"/>
      <c r="BD617" s="1537"/>
      <c r="BE617" s="1503"/>
      <c r="BF617" s="1503"/>
      <c r="BG617" s="1503"/>
      <c r="BH617" s="1503"/>
      <c r="BI617" s="1503"/>
      <c r="BJ617" s="1503"/>
      <c r="BK617" s="1503"/>
      <c r="BL617" s="1503"/>
      <c r="BM617" s="1503"/>
      <c r="BN617" s="1503"/>
      <c r="BO617" s="1503"/>
      <c r="BP617" s="1503"/>
      <c r="BQ617" s="1503"/>
      <c r="BR617" s="1503"/>
      <c r="BS617" s="1503"/>
      <c r="BT617" s="1503"/>
      <c r="BU617" s="1596" t="s">
        <v>2830</v>
      </c>
      <c r="BV617" s="1596"/>
      <c r="BW617" s="1553">
        <v>0</v>
      </c>
      <c r="BX617" s="1596"/>
      <c r="BY617" s="1596"/>
      <c r="BZ617" s="1596"/>
      <c r="CA617" s="1596"/>
      <c r="CB617" s="1596"/>
      <c r="CC617" s="1596"/>
    </row>
    <row r="618" s="309" customFormat="1" ht="36" hidden="1" customHeight="1" spans="1:81">
      <c r="A618" s="1556">
        <v>45589</v>
      </c>
      <c r="B618" s="1557" t="s">
        <v>1812</v>
      </c>
      <c r="C618" s="1558" t="s">
        <v>1813</v>
      </c>
      <c r="D618" s="1484">
        <v>4500148987</v>
      </c>
      <c r="E618" s="1546" t="s">
        <v>2874</v>
      </c>
      <c r="F618" s="1484" t="s">
        <v>2875</v>
      </c>
      <c r="G618" s="1487" t="s">
        <v>78</v>
      </c>
      <c r="H618" s="1488" t="s">
        <v>111</v>
      </c>
      <c r="I618" s="1506">
        <v>2000</v>
      </c>
      <c r="J618" s="1487">
        <v>0</v>
      </c>
      <c r="K618" s="1487">
        <v>50</v>
      </c>
      <c r="L618" s="1489">
        <f t="shared" si="364"/>
        <v>40</v>
      </c>
      <c r="M618" s="1490">
        <v>45623</v>
      </c>
      <c r="N618" s="1490">
        <v>45619</v>
      </c>
      <c r="O618" s="1325"/>
      <c r="P618" s="1325" t="s">
        <v>106</v>
      </c>
      <c r="Q618" s="1325" t="s">
        <v>845</v>
      </c>
      <c r="R618" s="1325" t="s">
        <v>2854</v>
      </c>
      <c r="S618" s="1752" t="s">
        <v>82</v>
      </c>
      <c r="T618" s="1705" t="s">
        <v>2876</v>
      </c>
      <c r="U618" s="1506" t="s">
        <v>2877</v>
      </c>
      <c r="V618" s="1605" t="s">
        <v>197</v>
      </c>
      <c r="W618" s="1495">
        <v>0.9519</v>
      </c>
      <c r="X618" s="1496">
        <f t="shared" si="390"/>
        <v>1903.8</v>
      </c>
      <c r="Y618" s="1489" t="s">
        <v>2878</v>
      </c>
      <c r="Z618" s="1532" t="s">
        <v>78</v>
      </c>
      <c r="AA618" s="1487" t="s">
        <v>108</v>
      </c>
      <c r="AB618" s="1566" t="s">
        <v>44</v>
      </c>
      <c r="AC618" s="1493">
        <v>2000</v>
      </c>
      <c r="AD618" s="1498">
        <f t="shared" si="359"/>
        <v>0</v>
      </c>
      <c r="AE618" s="1498" t="s">
        <v>141</v>
      </c>
      <c r="AF618" s="1498"/>
      <c r="AG618" s="1498"/>
      <c r="AH618" s="1498">
        <f t="shared" si="387"/>
        <v>2000</v>
      </c>
      <c r="AI618" s="1498"/>
      <c r="AJ618" s="1499">
        <f t="shared" si="388"/>
        <v>2000</v>
      </c>
      <c r="AK618" s="1489"/>
      <c r="AL618" s="1501"/>
      <c r="AM618" s="1500"/>
      <c r="AN618" s="1500"/>
      <c r="AO618" s="1500"/>
      <c r="AP618" s="1500"/>
      <c r="AQ618" s="1500"/>
      <c r="AR618" s="1500"/>
      <c r="AS618" s="1502">
        <f t="shared" ref="AS618:AS628" si="393">I618</f>
        <v>2000</v>
      </c>
      <c r="AT618" s="1502"/>
      <c r="AU618" s="1502"/>
      <c r="AV618" s="1502"/>
      <c r="AW618" s="1502"/>
      <c r="AX618" s="1502"/>
      <c r="AY618" s="1502"/>
      <c r="AZ618" s="1502"/>
      <c r="BA618" s="1503"/>
      <c r="BB618" s="1503"/>
      <c r="BC618" s="1503"/>
      <c r="BD618" s="1537"/>
      <c r="BE618" s="1503"/>
      <c r="BF618" s="1503">
        <f>I618/25</f>
        <v>80</v>
      </c>
      <c r="BG618" s="1503"/>
      <c r="BH618" s="1503"/>
      <c r="BI618" s="1503"/>
      <c r="BJ618" s="1503"/>
      <c r="BK618" s="1503"/>
      <c r="BL618" s="1503"/>
      <c r="BM618" s="1503"/>
      <c r="BN618" s="1503"/>
      <c r="BO618" s="1503"/>
      <c r="BP618" s="1503"/>
      <c r="BQ618" s="1503"/>
      <c r="BR618" s="1503"/>
      <c r="BS618" s="1503"/>
      <c r="BT618" s="1503"/>
      <c r="BU618" s="1596"/>
      <c r="BV618" s="1596"/>
      <c r="BW618" s="1596"/>
      <c r="BX618" s="1596"/>
      <c r="BY618" s="1596"/>
      <c r="BZ618" s="1596"/>
      <c r="CA618" s="1596"/>
      <c r="CB618" s="1596"/>
      <c r="CC618" s="1596"/>
    </row>
    <row r="619" s="309" customFormat="1" ht="36" hidden="1" customHeight="1" spans="1:81">
      <c r="A619" s="1556">
        <v>45589</v>
      </c>
      <c r="B619" s="1557" t="s">
        <v>923</v>
      </c>
      <c r="C619" s="1558" t="s">
        <v>237</v>
      </c>
      <c r="D619" s="1484">
        <v>4500148922</v>
      </c>
      <c r="E619" s="1546" t="s">
        <v>2879</v>
      </c>
      <c r="F619" s="1484" t="s">
        <v>2880</v>
      </c>
      <c r="G619" s="1487" t="s">
        <v>134</v>
      </c>
      <c r="H619" s="1488" t="s">
        <v>135</v>
      </c>
      <c r="I619" s="1506">
        <v>2782</v>
      </c>
      <c r="J619" s="1487">
        <v>0</v>
      </c>
      <c r="K619" s="1487">
        <v>13</v>
      </c>
      <c r="L619" s="1489">
        <f t="shared" si="364"/>
        <v>214</v>
      </c>
      <c r="M619" s="1490">
        <v>45625</v>
      </c>
      <c r="N619" s="1490">
        <v>45621</v>
      </c>
      <c r="O619" s="1325"/>
      <c r="P619" s="1325" t="s">
        <v>106</v>
      </c>
      <c r="Q619" s="1325" t="s">
        <v>2881</v>
      </c>
      <c r="R619" s="1325" t="s">
        <v>2882</v>
      </c>
      <c r="S619" s="1325" t="s">
        <v>82</v>
      </c>
      <c r="T619" s="1707" t="s">
        <v>2883</v>
      </c>
      <c r="U619" s="1506" t="s">
        <v>2884</v>
      </c>
      <c r="V619" s="1605" t="s">
        <v>929</v>
      </c>
      <c r="W619" s="1495">
        <v>0.8972</v>
      </c>
      <c r="X619" s="1496">
        <f t="shared" si="390"/>
        <v>2496.0104</v>
      </c>
      <c r="Y619" s="1489" t="s">
        <v>2885</v>
      </c>
      <c r="Z619" s="1532" t="s">
        <v>190</v>
      </c>
      <c r="AA619" s="1487" t="s">
        <v>108</v>
      </c>
      <c r="AB619" s="1566" t="s">
        <v>44</v>
      </c>
      <c r="AC619" s="1493">
        <v>2782</v>
      </c>
      <c r="AD619" s="1498">
        <f t="shared" si="359"/>
        <v>0</v>
      </c>
      <c r="AE619" s="1498" t="s">
        <v>141</v>
      </c>
      <c r="AF619" s="1498"/>
      <c r="AG619" s="1498"/>
      <c r="AH619" s="1498">
        <f t="shared" si="387"/>
        <v>2782</v>
      </c>
      <c r="AI619" s="1498"/>
      <c r="AJ619" s="1502"/>
      <c r="AK619" s="1489">
        <f>I619</f>
        <v>2782</v>
      </c>
      <c r="AL619" s="1501"/>
      <c r="AM619" s="1500"/>
      <c r="AN619" s="1500"/>
      <c r="AO619" s="1500"/>
      <c r="AP619" s="1500"/>
      <c r="AQ619" s="1500"/>
      <c r="AR619" s="1500"/>
      <c r="AS619" s="1502">
        <f t="shared" si="393"/>
        <v>2782</v>
      </c>
      <c r="AT619" s="1502"/>
      <c r="AU619" s="1502"/>
      <c r="AV619" s="1502"/>
      <c r="AW619" s="1502"/>
      <c r="AX619" s="1502"/>
      <c r="AY619" s="1502"/>
      <c r="AZ619" s="1502"/>
      <c r="BA619" s="1503"/>
      <c r="BB619" s="1503"/>
      <c r="BC619" s="1503"/>
      <c r="BD619" s="1537"/>
      <c r="BE619" s="1503">
        <f>I619/13</f>
        <v>214</v>
      </c>
      <c r="BF619" s="1503"/>
      <c r="BG619" s="1503"/>
      <c r="BH619" s="1503"/>
      <c r="BI619" s="1503"/>
      <c r="BJ619" s="1503"/>
      <c r="BK619" s="1503"/>
      <c r="BL619" s="1503"/>
      <c r="BM619" s="1503"/>
      <c r="BN619" s="1503"/>
      <c r="BO619" s="1503"/>
      <c r="BP619" s="1503"/>
      <c r="BQ619" s="1503"/>
      <c r="BR619" s="1503"/>
      <c r="BS619" s="1503"/>
      <c r="BT619" s="1503"/>
      <c r="BU619" s="1596"/>
      <c r="BV619" s="1596"/>
      <c r="BW619" s="1596"/>
      <c r="BX619" s="1596"/>
      <c r="BY619" s="1596"/>
      <c r="BZ619" s="1596"/>
      <c r="CA619" s="1596"/>
      <c r="CB619" s="1596"/>
      <c r="CC619" s="1596"/>
    </row>
    <row r="620" s="309" customFormat="1" ht="36" hidden="1" customHeight="1" spans="1:81">
      <c r="A620" s="1556">
        <v>45589</v>
      </c>
      <c r="B620" s="1557" t="s">
        <v>1171</v>
      </c>
      <c r="C620" s="1558" t="s">
        <v>149</v>
      </c>
      <c r="D620" s="1484">
        <v>4500148687</v>
      </c>
      <c r="E620" s="1546" t="s">
        <v>2886</v>
      </c>
      <c r="F620" s="1484" t="s">
        <v>2887</v>
      </c>
      <c r="G620" s="1487" t="s">
        <v>134</v>
      </c>
      <c r="H620" s="1488" t="s">
        <v>135</v>
      </c>
      <c r="I620" s="1506">
        <v>1404</v>
      </c>
      <c r="J620" s="1487">
        <v>0</v>
      </c>
      <c r="K620" s="1487">
        <v>13</v>
      </c>
      <c r="L620" s="1489">
        <f t="shared" si="364"/>
        <v>108</v>
      </c>
      <c r="M620" s="1490">
        <v>45625</v>
      </c>
      <c r="N620" s="1490">
        <v>45621</v>
      </c>
      <c r="O620" s="1325"/>
      <c r="P620" s="1325" t="s">
        <v>803</v>
      </c>
      <c r="Q620" s="1325" t="s">
        <v>2888</v>
      </c>
      <c r="R620" s="1325" t="s">
        <v>2882</v>
      </c>
      <c r="S620" s="1752" t="s">
        <v>82</v>
      </c>
      <c r="T620" s="1705" t="s">
        <v>2889</v>
      </c>
      <c r="U620" s="1506" t="s">
        <v>2890</v>
      </c>
      <c r="V620" s="1605" t="s">
        <v>416</v>
      </c>
      <c r="W620" s="1495">
        <v>0.8972</v>
      </c>
      <c r="X620" s="1496">
        <f t="shared" si="390"/>
        <v>1259.6688</v>
      </c>
      <c r="Y620" s="1489" t="s">
        <v>2891</v>
      </c>
      <c r="Z620" s="1759" t="s">
        <v>134</v>
      </c>
      <c r="AA620" s="1487" t="s">
        <v>108</v>
      </c>
      <c r="AB620" s="1566" t="s">
        <v>44</v>
      </c>
      <c r="AC620" s="1493">
        <v>1404</v>
      </c>
      <c r="AD620" s="1498">
        <f t="shared" si="359"/>
        <v>0</v>
      </c>
      <c r="AE620" s="1498" t="s">
        <v>141</v>
      </c>
      <c r="AF620" s="1498"/>
      <c r="AG620" s="1498"/>
      <c r="AH620" s="1498">
        <f t="shared" si="387"/>
        <v>1404</v>
      </c>
      <c r="AI620" s="1498"/>
      <c r="AJ620" s="1502">
        <f t="shared" ref="AJ620:AJ627" si="394">I620</f>
        <v>1404</v>
      </c>
      <c r="AK620" s="1489"/>
      <c r="AL620" s="1501"/>
      <c r="AM620" s="1500"/>
      <c r="AN620" s="1500"/>
      <c r="AO620" s="1500"/>
      <c r="AP620" s="1500"/>
      <c r="AQ620" s="1500"/>
      <c r="AR620" s="1500"/>
      <c r="AS620" s="1502">
        <f t="shared" si="393"/>
        <v>1404</v>
      </c>
      <c r="AT620" s="1502"/>
      <c r="AU620" s="1502"/>
      <c r="AV620" s="1502"/>
      <c r="AW620" s="1502"/>
      <c r="AX620" s="1502"/>
      <c r="AY620" s="1502"/>
      <c r="AZ620" s="1502"/>
      <c r="BA620" s="1503"/>
      <c r="BB620" s="1503"/>
      <c r="BC620" s="1503">
        <f t="shared" ref="BC620:BC623" si="395">I620/13</f>
        <v>108</v>
      </c>
      <c r="BD620" s="1537"/>
      <c r="BE620" s="1503"/>
      <c r="BF620" s="1503"/>
      <c r="BG620" s="1503"/>
      <c r="BH620" s="1503"/>
      <c r="BI620" s="1503"/>
      <c r="BJ620" s="1503"/>
      <c r="BK620" s="1503"/>
      <c r="BL620" s="1503"/>
      <c r="BM620" s="1503"/>
      <c r="BN620" s="1503"/>
      <c r="BO620" s="1503"/>
      <c r="BP620" s="1503"/>
      <c r="BQ620" s="1503"/>
      <c r="BR620" s="1503"/>
      <c r="BS620" s="1503"/>
      <c r="BT620" s="1503"/>
      <c r="BU620" s="1596"/>
      <c r="BV620" s="1596"/>
      <c r="BW620" s="1596"/>
      <c r="BX620" s="1596"/>
      <c r="BY620" s="1596"/>
      <c r="BZ620" s="1596"/>
      <c r="CA620" s="1596"/>
      <c r="CB620" s="1596"/>
      <c r="CC620" s="1596"/>
    </row>
    <row r="621" s="309" customFormat="1" ht="36" hidden="1" customHeight="1" spans="1:81">
      <c r="A621" s="1647">
        <v>45586</v>
      </c>
      <c r="B621" s="1546" t="s">
        <v>679</v>
      </c>
      <c r="C621" s="1546" t="s">
        <v>680</v>
      </c>
      <c r="D621" s="1648">
        <v>4500147832</v>
      </c>
      <c r="E621" s="1546">
        <v>5200005551</v>
      </c>
      <c r="F621" s="1648" t="s">
        <v>2892</v>
      </c>
      <c r="G621" s="1487" t="s">
        <v>682</v>
      </c>
      <c r="H621" s="1488" t="s">
        <v>683</v>
      </c>
      <c r="I621" s="1506">
        <v>1075</v>
      </c>
      <c r="J621" s="1487">
        <v>0</v>
      </c>
      <c r="K621" s="1487">
        <v>25</v>
      </c>
      <c r="L621" s="1489">
        <f t="shared" si="364"/>
        <v>43</v>
      </c>
      <c r="M621" s="1490">
        <v>45628</v>
      </c>
      <c r="N621" s="1490">
        <v>45624</v>
      </c>
      <c r="O621" s="1325"/>
      <c r="P621" s="1325" t="s">
        <v>803</v>
      </c>
      <c r="Q621" s="1325" t="s">
        <v>2818</v>
      </c>
      <c r="R621" s="1325">
        <v>45600</v>
      </c>
      <c r="S621" s="1752" t="s">
        <v>82</v>
      </c>
      <c r="T621" s="1705" t="s">
        <v>2819</v>
      </c>
      <c r="U621" s="1506" t="s">
        <v>2893</v>
      </c>
      <c r="V621" s="1605" t="s">
        <v>2821</v>
      </c>
      <c r="W621" s="1495">
        <v>0.9381</v>
      </c>
      <c r="X621" s="1496">
        <f t="shared" si="390"/>
        <v>1008.4575</v>
      </c>
      <c r="Y621" s="1489" t="s">
        <v>2822</v>
      </c>
      <c r="Z621" s="1532" t="s">
        <v>687</v>
      </c>
      <c r="AA621" s="1487" t="s">
        <v>108</v>
      </c>
      <c r="AB621" s="1566" t="s">
        <v>44</v>
      </c>
      <c r="AC621" s="1493">
        <v>1075</v>
      </c>
      <c r="AD621" s="1498">
        <f t="shared" si="359"/>
        <v>0</v>
      </c>
      <c r="AE621" s="1498" t="s">
        <v>157</v>
      </c>
      <c r="AF621" s="1498"/>
      <c r="AG621" s="1498"/>
      <c r="AH621" s="1498">
        <f t="shared" si="387"/>
        <v>1075</v>
      </c>
      <c r="AI621" s="1498"/>
      <c r="AJ621" s="1499"/>
      <c r="AK621" s="1502">
        <f>I621</f>
        <v>1075</v>
      </c>
      <c r="AL621" s="1501"/>
      <c r="AM621" s="1500"/>
      <c r="AN621" s="1500"/>
      <c r="AO621" s="1500"/>
      <c r="AP621" s="1500"/>
      <c r="AQ621" s="1500"/>
      <c r="AR621" s="1500"/>
      <c r="AS621" s="1502">
        <f t="shared" si="393"/>
        <v>1075</v>
      </c>
      <c r="AT621" s="1502"/>
      <c r="AU621" s="1502"/>
      <c r="AV621" s="1502"/>
      <c r="AW621" s="1502"/>
      <c r="AX621" s="1502"/>
      <c r="AY621" s="1502"/>
      <c r="AZ621" s="1502"/>
      <c r="BA621" s="1503"/>
      <c r="BB621" s="1503"/>
      <c r="BC621" s="1503"/>
      <c r="BD621" s="1537"/>
      <c r="BE621" s="1503"/>
      <c r="BF621" s="1503"/>
      <c r="BG621" s="1503"/>
      <c r="BH621" s="1503">
        <f>I621/25</f>
        <v>43</v>
      </c>
      <c r="BI621" s="1503"/>
      <c r="BJ621" s="1503"/>
      <c r="BK621" s="1503"/>
      <c r="BL621" s="1503"/>
      <c r="BM621" s="1503"/>
      <c r="BN621" s="1503"/>
      <c r="BO621" s="1503"/>
      <c r="BP621" s="1503"/>
      <c r="BQ621" s="1503"/>
      <c r="BR621" s="1503"/>
      <c r="BS621" s="1503"/>
      <c r="BT621" s="1503"/>
      <c r="BU621" s="1596"/>
      <c r="BV621" s="1596"/>
      <c r="BW621" s="1596"/>
      <c r="BX621" s="1596"/>
      <c r="BY621" s="1596"/>
      <c r="BZ621" s="1596"/>
      <c r="CA621" s="1596"/>
      <c r="CB621" s="1596"/>
      <c r="CC621" s="1596"/>
    </row>
    <row r="622" s="309" customFormat="1" ht="36" hidden="1" customHeight="1" spans="1:81">
      <c r="A622" s="1647">
        <v>45546</v>
      </c>
      <c r="B622" s="1546" t="s">
        <v>326</v>
      </c>
      <c r="C622" s="1546" t="s">
        <v>251</v>
      </c>
      <c r="D622" s="1648">
        <v>4500144981</v>
      </c>
      <c r="E622" s="1546" t="s">
        <v>2894</v>
      </c>
      <c r="F622" s="1648" t="s">
        <v>2895</v>
      </c>
      <c r="G622" s="1487" t="s">
        <v>134</v>
      </c>
      <c r="H622" s="1488" t="s">
        <v>135</v>
      </c>
      <c r="I622" s="1506">
        <v>1261</v>
      </c>
      <c r="J622" s="1487">
        <v>0</v>
      </c>
      <c r="K622" s="1487">
        <v>13</v>
      </c>
      <c r="L622" s="1489">
        <f t="shared" si="364"/>
        <v>97</v>
      </c>
      <c r="M622" s="1490">
        <v>45628</v>
      </c>
      <c r="N622" s="1490">
        <v>45624</v>
      </c>
      <c r="O622" s="1325"/>
      <c r="P622" s="1325" t="s">
        <v>106</v>
      </c>
      <c r="Q622" s="1325" t="s">
        <v>2803</v>
      </c>
      <c r="R622" s="1325">
        <v>45583</v>
      </c>
      <c r="S622" s="1325" t="s">
        <v>82</v>
      </c>
      <c r="T622" s="1325" t="s">
        <v>2896</v>
      </c>
      <c r="U622" s="1561" t="s">
        <v>2897</v>
      </c>
      <c r="V622" s="1756" t="s">
        <v>2898</v>
      </c>
      <c r="W622" s="1495">
        <v>0.8972</v>
      </c>
      <c r="X622" s="1496">
        <f t="shared" si="390"/>
        <v>1131.3692</v>
      </c>
      <c r="Y622" s="1489" t="s">
        <v>2899</v>
      </c>
      <c r="Z622" s="1532" t="s">
        <v>134</v>
      </c>
      <c r="AA622" s="1487" t="s">
        <v>108</v>
      </c>
      <c r="AB622" s="1566" t="s">
        <v>44</v>
      </c>
      <c r="AC622" s="1493">
        <v>1261</v>
      </c>
      <c r="AD622" s="1498">
        <f t="shared" si="359"/>
        <v>0</v>
      </c>
      <c r="AE622" s="1498" t="s">
        <v>82</v>
      </c>
      <c r="AF622" s="1498"/>
      <c r="AG622" s="1498"/>
      <c r="AH622" s="1498">
        <f t="shared" si="387"/>
        <v>1261</v>
      </c>
      <c r="AI622" s="1498"/>
      <c r="AJ622" s="1570">
        <f t="shared" si="394"/>
        <v>1261</v>
      </c>
      <c r="AK622" s="1537"/>
      <c r="AL622" s="1502"/>
      <c r="AM622" s="1489"/>
      <c r="AN622" s="1489"/>
      <c r="AO622" s="1489"/>
      <c r="AP622" s="1489"/>
      <c r="AQ622" s="1489"/>
      <c r="AR622" s="1489"/>
      <c r="AS622" s="1502">
        <f t="shared" si="393"/>
        <v>1261</v>
      </c>
      <c r="AT622" s="1502"/>
      <c r="AU622" s="1502"/>
      <c r="AV622" s="1502"/>
      <c r="AW622" s="1502"/>
      <c r="AX622" s="1502"/>
      <c r="AY622" s="1502"/>
      <c r="AZ622" s="1502"/>
      <c r="BA622" s="1503"/>
      <c r="BB622" s="1503"/>
      <c r="BC622" s="1646">
        <f t="shared" si="395"/>
        <v>97</v>
      </c>
      <c r="BD622" s="1537"/>
      <c r="BF622" s="1503"/>
      <c r="BG622" s="1503"/>
      <c r="BH622" s="1503"/>
      <c r="BI622" s="1503"/>
      <c r="BJ622" s="1503"/>
      <c r="BK622" s="1503"/>
      <c r="BL622" s="1503"/>
      <c r="BM622" s="1503"/>
      <c r="BN622" s="1503"/>
      <c r="BO622" s="1503"/>
      <c r="BP622" s="1503"/>
      <c r="BQ622" s="1503"/>
      <c r="BR622" s="1503"/>
      <c r="BS622" s="1503"/>
      <c r="BT622" s="1503"/>
      <c r="BU622" s="1596"/>
      <c r="BV622" s="1596"/>
      <c r="BW622" s="1596"/>
      <c r="BX622" s="1596"/>
      <c r="BY622" s="1596"/>
      <c r="BZ622" s="1596"/>
      <c r="CA622" s="1596"/>
      <c r="CB622" s="1596"/>
      <c r="CC622" s="1596"/>
    </row>
    <row r="623" s="309" customFormat="1" ht="36" hidden="1" customHeight="1" spans="1:81">
      <c r="A623" s="1647">
        <v>45546</v>
      </c>
      <c r="B623" s="1546" t="s">
        <v>326</v>
      </c>
      <c r="C623" s="1546" t="s">
        <v>251</v>
      </c>
      <c r="D623" s="1648">
        <v>4500145013</v>
      </c>
      <c r="E623" s="1546" t="s">
        <v>2900</v>
      </c>
      <c r="F623" s="1648" t="s">
        <v>2901</v>
      </c>
      <c r="G623" s="1487" t="s">
        <v>134</v>
      </c>
      <c r="H623" s="1488" t="s">
        <v>135</v>
      </c>
      <c r="I623" s="1506">
        <v>2340</v>
      </c>
      <c r="J623" s="1487">
        <v>0</v>
      </c>
      <c r="K623" s="1487">
        <v>13</v>
      </c>
      <c r="L623" s="1489">
        <f t="shared" si="364"/>
        <v>180</v>
      </c>
      <c r="M623" s="1490">
        <v>45628</v>
      </c>
      <c r="N623" s="1490">
        <v>45624</v>
      </c>
      <c r="O623" s="1325"/>
      <c r="P623" s="1325" t="s">
        <v>106</v>
      </c>
      <c r="Q623" s="1325" t="s">
        <v>2888</v>
      </c>
      <c r="R623" s="1325">
        <v>45583</v>
      </c>
      <c r="S623" s="1325" t="s">
        <v>82</v>
      </c>
      <c r="T623" s="1536" t="s">
        <v>82</v>
      </c>
      <c r="U623" s="1561" t="s">
        <v>2897</v>
      </c>
      <c r="V623" s="1756" t="s">
        <v>2898</v>
      </c>
      <c r="W623" s="1495">
        <v>0.8972</v>
      </c>
      <c r="X623" s="1496">
        <f t="shared" si="390"/>
        <v>2099.448</v>
      </c>
      <c r="Y623" s="1489" t="s">
        <v>2902</v>
      </c>
      <c r="Z623" s="1532" t="s">
        <v>134</v>
      </c>
      <c r="AA623" s="1487" t="s">
        <v>108</v>
      </c>
      <c r="AB623" s="1566" t="s">
        <v>44</v>
      </c>
      <c r="AC623" s="1493">
        <v>2340</v>
      </c>
      <c r="AD623" s="1498">
        <f t="shared" si="359"/>
        <v>0</v>
      </c>
      <c r="AE623" s="1498" t="s">
        <v>82</v>
      </c>
      <c r="AF623" s="1498"/>
      <c r="AG623" s="1498"/>
      <c r="AH623" s="1498">
        <f t="shared" si="387"/>
        <v>2340</v>
      </c>
      <c r="AI623" s="1498"/>
      <c r="AJ623" s="1570">
        <f t="shared" si="394"/>
        <v>2340</v>
      </c>
      <c r="AK623" s="1537"/>
      <c r="AL623" s="1502"/>
      <c r="AM623" s="1489"/>
      <c r="AN623" s="1489"/>
      <c r="AO623" s="1489"/>
      <c r="AP623" s="1489"/>
      <c r="AQ623" s="1489"/>
      <c r="AR623" s="1489"/>
      <c r="AS623" s="1502">
        <f t="shared" si="393"/>
        <v>2340</v>
      </c>
      <c r="AT623" s="1502"/>
      <c r="AU623" s="1502"/>
      <c r="AV623" s="1502"/>
      <c r="AW623" s="1502"/>
      <c r="AX623" s="1502"/>
      <c r="AY623" s="1502"/>
      <c r="AZ623" s="1502"/>
      <c r="BA623" s="1503"/>
      <c r="BB623" s="1503"/>
      <c r="BC623" s="1646">
        <f t="shared" si="395"/>
        <v>180</v>
      </c>
      <c r="BD623" s="1537"/>
      <c r="BF623" s="1503"/>
      <c r="BG623" s="1503"/>
      <c r="BH623" s="1503"/>
      <c r="BI623" s="1503"/>
      <c r="BJ623" s="1503"/>
      <c r="BK623" s="1503"/>
      <c r="BL623" s="1503"/>
      <c r="BM623" s="1503"/>
      <c r="BN623" s="1503"/>
      <c r="BO623" s="1503"/>
      <c r="BP623" s="1503"/>
      <c r="BQ623" s="1503"/>
      <c r="BR623" s="1503"/>
      <c r="BS623" s="1503"/>
      <c r="BT623" s="1503"/>
      <c r="BU623" s="1596"/>
      <c r="BV623" s="1596"/>
      <c r="BW623" s="1596"/>
      <c r="BX623" s="1596"/>
      <c r="BY623" s="1596"/>
      <c r="BZ623" s="1596"/>
      <c r="CA623" s="1596"/>
      <c r="CB623" s="1596"/>
      <c r="CC623" s="1596"/>
    </row>
    <row r="624" s="309" customFormat="1" ht="36" hidden="1" customHeight="1" spans="1:81">
      <c r="A624" s="1647">
        <v>45549</v>
      </c>
      <c r="B624" s="1546" t="s">
        <v>292</v>
      </c>
      <c r="C624" s="1546" t="s">
        <v>132</v>
      </c>
      <c r="D624" s="1648">
        <v>4500145367</v>
      </c>
      <c r="E624" s="1546">
        <v>28558246</v>
      </c>
      <c r="F624" s="1648" t="s">
        <v>2903</v>
      </c>
      <c r="G624" s="1487" t="s">
        <v>113</v>
      </c>
      <c r="H624" s="1488" t="s">
        <v>114</v>
      </c>
      <c r="I624" s="1561">
        <v>2280</v>
      </c>
      <c r="J624" s="1487">
        <v>0</v>
      </c>
      <c r="K624" s="1487">
        <v>60</v>
      </c>
      <c r="L624" s="1489">
        <f t="shared" si="364"/>
        <v>38</v>
      </c>
      <c r="M624" s="1490">
        <v>45631</v>
      </c>
      <c r="N624" s="1490">
        <v>45628</v>
      </c>
      <c r="O624" s="1325"/>
      <c r="P624" s="1325" t="s">
        <v>106</v>
      </c>
      <c r="Q624" s="1325"/>
      <c r="R624" s="1325">
        <v>45549</v>
      </c>
      <c r="S624" s="1325" t="s">
        <v>82</v>
      </c>
      <c r="T624" s="1492" t="s">
        <v>82</v>
      </c>
      <c r="U624" s="1575" t="s">
        <v>2904</v>
      </c>
      <c r="V624" s="1605" t="s">
        <v>214</v>
      </c>
      <c r="W624" s="1495">
        <v>67.5232</v>
      </c>
      <c r="X624" s="1496">
        <f>W624*L624</f>
        <v>2565.8816</v>
      </c>
      <c r="Y624" s="1489" t="s">
        <v>2905</v>
      </c>
      <c r="Z624" s="1532" t="s">
        <v>113</v>
      </c>
      <c r="AA624" s="1487" t="s">
        <v>108</v>
      </c>
      <c r="AB624" s="1566" t="s">
        <v>44</v>
      </c>
      <c r="AC624" s="1493">
        <v>2280</v>
      </c>
      <c r="AD624" s="1498">
        <f t="shared" si="359"/>
        <v>0</v>
      </c>
      <c r="AE624" s="1498" t="s">
        <v>82</v>
      </c>
      <c r="AF624" s="1498"/>
      <c r="AG624" s="1498"/>
      <c r="AH624" s="1498">
        <f t="shared" si="387"/>
        <v>2280</v>
      </c>
      <c r="AI624" s="1498"/>
      <c r="AJ624" s="1499">
        <f t="shared" si="394"/>
        <v>2280</v>
      </c>
      <c r="AK624" s="1489"/>
      <c r="AL624" s="1500"/>
      <c r="AM624" s="1500"/>
      <c r="AN624" s="1500"/>
      <c r="AO624" s="1500"/>
      <c r="AP624" s="1500"/>
      <c r="AQ624" s="1500"/>
      <c r="AR624" s="1500"/>
      <c r="AS624" s="1502">
        <f t="shared" si="393"/>
        <v>2280</v>
      </c>
      <c r="AT624" s="1502"/>
      <c r="AU624" s="1502"/>
      <c r="AV624" s="1502"/>
      <c r="AW624" s="1502"/>
      <c r="AX624" s="1502"/>
      <c r="AY624" s="1502"/>
      <c r="AZ624" s="1502"/>
      <c r="BA624" s="1503"/>
      <c r="BB624" s="1503"/>
      <c r="BC624" s="1503"/>
      <c r="BD624" s="1503"/>
      <c r="BE624" s="1503"/>
      <c r="BF624" s="1503"/>
      <c r="BG624" s="1503"/>
      <c r="BH624" s="1503"/>
      <c r="BI624" s="1503"/>
      <c r="BJ624" s="1503"/>
      <c r="BK624" s="1503"/>
      <c r="BL624" s="1503">
        <f>I624/60</f>
        <v>38</v>
      </c>
      <c r="BM624" s="1503"/>
      <c r="BN624" s="1503"/>
      <c r="BO624" s="1503"/>
      <c r="BP624" s="1503"/>
      <c r="BQ624" s="1503"/>
      <c r="BR624" s="1503"/>
      <c r="BS624" s="1503"/>
      <c r="BT624" s="1503"/>
      <c r="BU624" s="1596"/>
      <c r="BV624" s="1596"/>
      <c r="BW624" s="1596"/>
      <c r="BX624" s="1596"/>
      <c r="BY624" s="1596"/>
      <c r="BZ624" s="1596"/>
      <c r="CA624" s="1596"/>
      <c r="CB624" s="1596"/>
      <c r="CC624" s="1596"/>
    </row>
    <row r="625" s="309" customFormat="1" ht="36" hidden="1" customHeight="1" spans="1:81">
      <c r="A625" s="1647">
        <v>45549</v>
      </c>
      <c r="B625" s="1546" t="s">
        <v>292</v>
      </c>
      <c r="C625" s="1546" t="s">
        <v>132</v>
      </c>
      <c r="D625" s="1648">
        <v>4500145369</v>
      </c>
      <c r="E625" s="1546">
        <v>28558247</v>
      </c>
      <c r="F625" s="1648" t="s">
        <v>2906</v>
      </c>
      <c r="G625" s="1487" t="s">
        <v>113</v>
      </c>
      <c r="H625" s="1488" t="s">
        <v>114</v>
      </c>
      <c r="I625" s="1561">
        <v>780</v>
      </c>
      <c r="J625" s="1487">
        <v>0</v>
      </c>
      <c r="K625" s="1487">
        <v>60</v>
      </c>
      <c r="L625" s="1489">
        <f t="shared" si="364"/>
        <v>13</v>
      </c>
      <c r="M625" s="1490">
        <v>45631</v>
      </c>
      <c r="N625" s="1490">
        <v>45628</v>
      </c>
      <c r="O625" s="1325"/>
      <c r="P625" s="1325" t="s">
        <v>106</v>
      </c>
      <c r="Q625" s="1325"/>
      <c r="R625" s="1325">
        <v>45549</v>
      </c>
      <c r="S625" s="1325" t="s">
        <v>82</v>
      </c>
      <c r="T625" s="1492" t="s">
        <v>82</v>
      </c>
      <c r="U625" s="1575" t="s">
        <v>2907</v>
      </c>
      <c r="V625" s="1605" t="s">
        <v>214</v>
      </c>
      <c r="W625" s="1495">
        <v>67.8712</v>
      </c>
      <c r="X625" s="1496">
        <f>W625*L625</f>
        <v>882.3256</v>
      </c>
      <c r="Y625" s="1489" t="s">
        <v>2908</v>
      </c>
      <c r="Z625" s="1532" t="s">
        <v>113</v>
      </c>
      <c r="AA625" s="1487" t="s">
        <v>108</v>
      </c>
      <c r="AB625" s="1566" t="s">
        <v>44</v>
      </c>
      <c r="AC625" s="1493">
        <v>780</v>
      </c>
      <c r="AD625" s="1498">
        <f t="shared" si="359"/>
        <v>0</v>
      </c>
      <c r="AE625" s="1498" t="s">
        <v>82</v>
      </c>
      <c r="AF625" s="1498"/>
      <c r="AG625" s="1498"/>
      <c r="AH625" s="1498">
        <f t="shared" si="387"/>
        <v>780</v>
      </c>
      <c r="AI625" s="1498"/>
      <c r="AJ625" s="1499">
        <f t="shared" si="394"/>
        <v>780</v>
      </c>
      <c r="AK625" s="1489"/>
      <c r="AL625" s="1500"/>
      <c r="AM625" s="1500"/>
      <c r="AN625" s="1500"/>
      <c r="AO625" s="1500"/>
      <c r="AP625" s="1500"/>
      <c r="AQ625" s="1500"/>
      <c r="AR625" s="1500"/>
      <c r="AS625" s="1502">
        <f t="shared" si="393"/>
        <v>780</v>
      </c>
      <c r="AT625" s="1502"/>
      <c r="AU625" s="1502"/>
      <c r="AV625" s="1502"/>
      <c r="AW625" s="1502"/>
      <c r="AX625" s="1502"/>
      <c r="AY625" s="1502"/>
      <c r="AZ625" s="1502"/>
      <c r="BA625" s="1503"/>
      <c r="BB625" s="1503"/>
      <c r="BC625" s="1503"/>
      <c r="BD625" s="1503"/>
      <c r="BE625" s="1503"/>
      <c r="BF625" s="1503"/>
      <c r="BG625" s="1503"/>
      <c r="BH625" s="1503"/>
      <c r="BI625" s="1503"/>
      <c r="BJ625" s="1503"/>
      <c r="BK625" s="1503"/>
      <c r="BL625" s="1503">
        <f>I625/60</f>
        <v>13</v>
      </c>
      <c r="BM625" s="1503"/>
      <c r="BN625" s="1503"/>
      <c r="BO625" s="1503"/>
      <c r="BP625" s="1503"/>
      <c r="BQ625" s="1503"/>
      <c r="BR625" s="1503"/>
      <c r="BS625" s="1503"/>
      <c r="BT625" s="1503"/>
      <c r="BU625" s="1596"/>
      <c r="BV625" s="1596"/>
      <c r="BW625" s="1596"/>
      <c r="BX625" s="1596"/>
      <c r="BY625" s="1596"/>
      <c r="BZ625" s="1596"/>
      <c r="CA625" s="1596"/>
      <c r="CB625" s="1596"/>
      <c r="CC625" s="1596"/>
    </row>
    <row r="626" s="309" customFormat="1" ht="36" hidden="1" customHeight="1" spans="1:81">
      <c r="A626" s="1647">
        <v>45595</v>
      </c>
      <c r="B626" s="1546" t="s">
        <v>250</v>
      </c>
      <c r="C626" s="1546" t="s">
        <v>251</v>
      </c>
      <c r="D626" s="1648">
        <v>4500149722</v>
      </c>
      <c r="E626" s="1546">
        <v>34142</v>
      </c>
      <c r="F626" s="1648" t="s">
        <v>2909</v>
      </c>
      <c r="G626" s="1487" t="s">
        <v>78</v>
      </c>
      <c r="H626" s="1488" t="s">
        <v>111</v>
      </c>
      <c r="I626" s="1506">
        <v>2250</v>
      </c>
      <c r="J626" s="1487">
        <v>0</v>
      </c>
      <c r="K626" s="1487">
        <v>50</v>
      </c>
      <c r="L626" s="1489">
        <f t="shared" si="364"/>
        <v>45</v>
      </c>
      <c r="M626" s="1490">
        <v>45635</v>
      </c>
      <c r="N626" s="1490">
        <v>45631</v>
      </c>
      <c r="O626" s="1325"/>
      <c r="P626" s="1325" t="s">
        <v>803</v>
      </c>
      <c r="Q626" s="1325" t="s">
        <v>2910</v>
      </c>
      <c r="R626" s="1325">
        <v>45595</v>
      </c>
      <c r="S626" s="1325" t="s">
        <v>82</v>
      </c>
      <c r="T626" s="1325" t="s">
        <v>82</v>
      </c>
      <c r="U626" s="1506" t="s">
        <v>254</v>
      </c>
      <c r="V626" s="1605" t="s">
        <v>2911</v>
      </c>
      <c r="W626" s="1495">
        <v>0.9376</v>
      </c>
      <c r="X626" s="1496">
        <f>W626*I626</f>
        <v>2109.6</v>
      </c>
      <c r="Y626" s="1489" t="s">
        <v>2912</v>
      </c>
      <c r="Z626" s="1532" t="s">
        <v>78</v>
      </c>
      <c r="AA626" s="1487" t="s">
        <v>108</v>
      </c>
      <c r="AB626" s="1566" t="s">
        <v>44</v>
      </c>
      <c r="AC626" s="1493">
        <v>2250</v>
      </c>
      <c r="AD626" s="1498">
        <f t="shared" si="359"/>
        <v>0</v>
      </c>
      <c r="AE626" s="1498" t="s">
        <v>82</v>
      </c>
      <c r="AF626" s="1498"/>
      <c r="AG626" s="1498"/>
      <c r="AH626" s="1498">
        <f t="shared" si="387"/>
        <v>2250</v>
      </c>
      <c r="AI626" s="1498"/>
      <c r="AJ626" s="1499">
        <f t="shared" si="394"/>
        <v>2250</v>
      </c>
      <c r="AK626" s="1502"/>
      <c r="AL626" s="1501"/>
      <c r="AM626" s="1500"/>
      <c r="AN626" s="1500"/>
      <c r="AO626" s="1500"/>
      <c r="AP626" s="1500"/>
      <c r="AQ626" s="1500"/>
      <c r="AR626" s="1500"/>
      <c r="AS626" s="1502">
        <f t="shared" si="393"/>
        <v>2250</v>
      </c>
      <c r="AT626" s="1763"/>
      <c r="AU626" s="1502"/>
      <c r="AV626" s="1502"/>
      <c r="AW626" s="1502"/>
      <c r="AX626" s="1502"/>
      <c r="AY626" s="1502"/>
      <c r="AZ626" s="1502"/>
      <c r="BA626" s="1503"/>
      <c r="BB626" s="1503"/>
      <c r="BC626" s="1503"/>
      <c r="BD626" s="1537"/>
      <c r="BE626" s="1503"/>
      <c r="BF626" s="1503">
        <f>I626/25</f>
        <v>90</v>
      </c>
      <c r="BG626" s="1503"/>
      <c r="BH626" s="1503"/>
      <c r="BI626" s="1503"/>
      <c r="BJ626" s="1503"/>
      <c r="BK626" s="1503"/>
      <c r="BL626" s="1503"/>
      <c r="BM626" s="1503"/>
      <c r="BN626" s="1503"/>
      <c r="BO626" s="1503"/>
      <c r="BP626" s="1503"/>
      <c r="BQ626" s="1503"/>
      <c r="BR626" s="1503"/>
      <c r="BS626" s="1503"/>
      <c r="BT626" s="1503"/>
      <c r="BU626" s="1596"/>
      <c r="BV626" s="1596"/>
      <c r="BW626" s="1596"/>
      <c r="BX626" s="1596"/>
      <c r="BY626" s="1596"/>
      <c r="BZ626" s="1596"/>
      <c r="CA626" s="1596"/>
      <c r="CB626" s="1596"/>
      <c r="CC626" s="1596"/>
    </row>
    <row r="627" s="309" customFormat="1" ht="36" hidden="1" customHeight="1" spans="1:81">
      <c r="A627" s="1647">
        <v>45582</v>
      </c>
      <c r="B627" s="1546" t="s">
        <v>2913</v>
      </c>
      <c r="C627" s="1546" t="s">
        <v>251</v>
      </c>
      <c r="D627" s="1648">
        <v>4500147954</v>
      </c>
      <c r="E627" s="1546">
        <v>4304</v>
      </c>
      <c r="F627" s="1648" t="s">
        <v>2914</v>
      </c>
      <c r="G627" s="1487" t="s">
        <v>134</v>
      </c>
      <c r="H627" s="1488" t="s">
        <v>135</v>
      </c>
      <c r="I627" s="1506">
        <v>1404</v>
      </c>
      <c r="J627" s="1487">
        <v>0</v>
      </c>
      <c r="K627" s="1487">
        <v>13</v>
      </c>
      <c r="L627" s="1489">
        <f t="shared" si="364"/>
        <v>108</v>
      </c>
      <c r="M627" s="1490">
        <v>45636</v>
      </c>
      <c r="N627" s="1490">
        <v>45632</v>
      </c>
      <c r="O627" s="1325"/>
      <c r="P627" s="1325" t="s">
        <v>803</v>
      </c>
      <c r="Q627" s="1325" t="s">
        <v>2915</v>
      </c>
      <c r="R627" s="1325">
        <v>45593</v>
      </c>
      <c r="S627" s="1752" t="s">
        <v>82</v>
      </c>
      <c r="T627" s="1625" t="s">
        <v>82</v>
      </c>
      <c r="U627" s="1575" t="s">
        <v>2916</v>
      </c>
      <c r="V627" s="1605" t="s">
        <v>2917</v>
      </c>
      <c r="W627" s="1495">
        <v>0.8972</v>
      </c>
      <c r="X627" s="1496">
        <f>W627*I627</f>
        <v>1259.6688</v>
      </c>
      <c r="Y627" s="1489" t="s">
        <v>2918</v>
      </c>
      <c r="Z627" s="1532" t="s">
        <v>134</v>
      </c>
      <c r="AA627" s="1487" t="s">
        <v>108</v>
      </c>
      <c r="AB627" s="1566" t="s">
        <v>44</v>
      </c>
      <c r="AC627" s="1493">
        <v>1404</v>
      </c>
      <c r="AD627" s="1498">
        <f t="shared" si="359"/>
        <v>0</v>
      </c>
      <c r="AE627" s="1498" t="s">
        <v>82</v>
      </c>
      <c r="AF627" s="1498"/>
      <c r="AG627" s="1498"/>
      <c r="AH627" s="1498">
        <f t="shared" si="387"/>
        <v>1404</v>
      </c>
      <c r="AI627" s="1498"/>
      <c r="AJ627" s="1502">
        <f t="shared" si="394"/>
        <v>1404</v>
      </c>
      <c r="AK627" s="1489"/>
      <c r="AL627" s="1500"/>
      <c r="AM627" s="1500"/>
      <c r="AN627" s="1500"/>
      <c r="AO627" s="1500"/>
      <c r="AP627" s="1500"/>
      <c r="AQ627" s="1500"/>
      <c r="AR627" s="1500"/>
      <c r="AS627" s="1502">
        <f t="shared" si="393"/>
        <v>1404</v>
      </c>
      <c r="AT627" s="1763"/>
      <c r="AU627" s="1502"/>
      <c r="AV627" s="1502"/>
      <c r="AW627" s="1502"/>
      <c r="AX627" s="1502"/>
      <c r="AY627" s="1502"/>
      <c r="AZ627" s="1502"/>
      <c r="BA627" s="1503"/>
      <c r="BB627" s="1503"/>
      <c r="BC627" s="1503">
        <f>I627/13</f>
        <v>108</v>
      </c>
      <c r="BD627" s="1503"/>
      <c r="BE627" s="1503"/>
      <c r="BF627" s="1503"/>
      <c r="BG627" s="1503"/>
      <c r="BH627" s="1503"/>
      <c r="BI627" s="1503"/>
      <c r="BJ627" s="1503"/>
      <c r="BK627" s="1503"/>
      <c r="BL627" s="1503"/>
      <c r="BM627" s="1503"/>
      <c r="BN627" s="1503"/>
      <c r="BO627" s="1503"/>
      <c r="BP627" s="1503"/>
      <c r="BQ627" s="1503"/>
      <c r="BR627" s="1503"/>
      <c r="BS627" s="1503"/>
      <c r="BT627" s="1503"/>
      <c r="BU627" s="1596"/>
      <c r="BV627" s="1596"/>
      <c r="BW627" s="1596"/>
      <c r="BX627" s="1596"/>
      <c r="BY627" s="1596"/>
      <c r="BZ627" s="1596"/>
      <c r="CA627" s="1596"/>
      <c r="CB627" s="1596"/>
      <c r="CC627" s="1596"/>
    </row>
    <row r="628" s="309" customFormat="1" ht="36" hidden="1" customHeight="1" spans="1:81">
      <c r="A628" s="1647">
        <v>45581</v>
      </c>
      <c r="B628" s="1546" t="s">
        <v>2919</v>
      </c>
      <c r="C628" s="1546" t="s">
        <v>902</v>
      </c>
      <c r="D628" s="1648">
        <v>4500147888</v>
      </c>
      <c r="E628" s="1546" t="s">
        <v>2920</v>
      </c>
      <c r="F628" s="1648" t="s">
        <v>2921</v>
      </c>
      <c r="G628" s="1487" t="s">
        <v>78</v>
      </c>
      <c r="H628" s="1488" t="s">
        <v>2922</v>
      </c>
      <c r="I628" s="1506">
        <v>15700</v>
      </c>
      <c r="J628" s="1487">
        <v>0</v>
      </c>
      <c r="K628" s="1487">
        <v>50</v>
      </c>
      <c r="L628" s="1489">
        <f t="shared" si="364"/>
        <v>314</v>
      </c>
      <c r="M628" s="1490">
        <v>45631</v>
      </c>
      <c r="N628" s="1490">
        <v>45628</v>
      </c>
      <c r="O628" s="1325" t="s">
        <v>2923</v>
      </c>
      <c r="P628" s="309" t="s">
        <v>106</v>
      </c>
      <c r="Q628" s="1325" t="s">
        <v>2924</v>
      </c>
      <c r="R628" s="1325">
        <v>45596</v>
      </c>
      <c r="S628" s="1325" t="s">
        <v>82</v>
      </c>
      <c r="T628" s="1492" t="s">
        <v>2925</v>
      </c>
      <c r="U628" s="1764" t="s">
        <v>2926</v>
      </c>
      <c r="V628" s="1605" t="s">
        <v>908</v>
      </c>
      <c r="W628" s="1495">
        <v>0.9203</v>
      </c>
      <c r="X628" s="1496">
        <f>W628*I628</f>
        <v>14448.71</v>
      </c>
      <c r="Y628" s="1489" t="s">
        <v>2927</v>
      </c>
      <c r="Z628" s="1532" t="s">
        <v>156</v>
      </c>
      <c r="AA628" s="1487" t="s">
        <v>108</v>
      </c>
      <c r="AB628" s="1566" t="s">
        <v>44</v>
      </c>
      <c r="AC628" s="1493">
        <f>15650+50</f>
        <v>15700</v>
      </c>
      <c r="AD628" s="1498">
        <f t="shared" si="359"/>
        <v>0</v>
      </c>
      <c r="AE628" s="1498" t="s">
        <v>157</v>
      </c>
      <c r="AF628" s="1498"/>
      <c r="AG628" s="1498"/>
      <c r="AH628" s="1498">
        <f t="shared" si="387"/>
        <v>15700</v>
      </c>
      <c r="AI628" s="1498"/>
      <c r="AJ628" s="1499"/>
      <c r="AK628" s="1489">
        <f>I628</f>
        <v>15700</v>
      </c>
      <c r="AL628" s="1500"/>
      <c r="AM628" s="1500"/>
      <c r="AN628" s="1500"/>
      <c r="AO628" s="1500"/>
      <c r="AP628" s="1500"/>
      <c r="AQ628" s="1500"/>
      <c r="AR628" s="1500"/>
      <c r="AS628" s="1502">
        <f t="shared" si="393"/>
        <v>15700</v>
      </c>
      <c r="AT628" s="1763"/>
      <c r="AU628" s="1502"/>
      <c r="AV628" s="1502"/>
      <c r="AW628" s="1502"/>
      <c r="AX628" s="1502"/>
      <c r="AY628" s="1502"/>
      <c r="AZ628" s="1502"/>
      <c r="BA628" s="1503"/>
      <c r="BB628" s="1503"/>
      <c r="BC628" s="1503"/>
      <c r="BD628" s="1503"/>
      <c r="BE628" s="1503"/>
      <c r="BF628" s="1503"/>
      <c r="BG628" s="1503"/>
      <c r="BH628" s="1503">
        <f>I628/25</f>
        <v>628</v>
      </c>
      <c r="BI628" s="1503"/>
      <c r="BJ628" s="1503"/>
      <c r="BK628" s="1503"/>
      <c r="BL628" s="1503"/>
      <c r="BM628" s="1503"/>
      <c r="BN628" s="1503"/>
      <c r="BO628" s="1503"/>
      <c r="BP628" s="1503"/>
      <c r="BQ628" s="1503"/>
      <c r="BR628" s="1503"/>
      <c r="BS628" s="1503"/>
      <c r="BT628" s="1503"/>
      <c r="BU628" s="1596"/>
      <c r="BV628" s="1596"/>
      <c r="BW628" s="1596"/>
      <c r="BX628" s="1596"/>
      <c r="BY628" s="1596"/>
      <c r="BZ628" s="1596"/>
      <c r="CA628" s="1596"/>
      <c r="CB628" s="1596"/>
      <c r="CC628" s="1596"/>
    </row>
    <row r="629" s="309" customFormat="1" ht="36" hidden="1" customHeight="1" spans="1:81">
      <c r="A629" s="1647">
        <v>45604</v>
      </c>
      <c r="B629" s="1546" t="s">
        <v>343</v>
      </c>
      <c r="C629" s="1546" t="s">
        <v>251</v>
      </c>
      <c r="D629" s="1648">
        <v>4500150740</v>
      </c>
      <c r="E629" s="1546" t="s">
        <v>2928</v>
      </c>
      <c r="F629" s="1648" t="s">
        <v>2929</v>
      </c>
      <c r="G629" s="1487" t="s">
        <v>346</v>
      </c>
      <c r="H629" s="1488" t="s">
        <v>79</v>
      </c>
      <c r="I629" s="1506">
        <v>5760</v>
      </c>
      <c r="J629" s="1487">
        <v>0</v>
      </c>
      <c r="K629" s="1487">
        <v>1152</v>
      </c>
      <c r="L629" s="1489">
        <f t="shared" si="364"/>
        <v>5</v>
      </c>
      <c r="M629" s="1490">
        <v>45635</v>
      </c>
      <c r="N629" s="1490">
        <v>45631</v>
      </c>
      <c r="O629" s="1325" t="s">
        <v>2930</v>
      </c>
      <c r="P629" s="1325" t="s">
        <v>106</v>
      </c>
      <c r="Q629" s="1325" t="s">
        <v>2931</v>
      </c>
      <c r="R629" s="1325" t="s">
        <v>651</v>
      </c>
      <c r="S629" s="1325" t="s">
        <v>136</v>
      </c>
      <c r="T629" s="1325" t="s">
        <v>2932</v>
      </c>
      <c r="U629" s="1506" t="s">
        <v>2828</v>
      </c>
      <c r="V629" s="1605" t="s">
        <v>1131</v>
      </c>
      <c r="W629" s="1495">
        <v>1031.7971</v>
      </c>
      <c r="X629" s="1496">
        <f t="shared" ref="X629:X634" si="396">W629*L629</f>
        <v>5158.9855</v>
      </c>
      <c r="Y629" s="1489" t="s">
        <v>2933</v>
      </c>
      <c r="Z629" s="1651" t="s">
        <v>346</v>
      </c>
      <c r="AA629" s="1487" t="s">
        <v>108</v>
      </c>
      <c r="AB629" s="1566" t="s">
        <v>44</v>
      </c>
      <c r="AC629" s="1493">
        <v>5760</v>
      </c>
      <c r="AD629" s="1498">
        <f t="shared" si="359"/>
        <v>0</v>
      </c>
      <c r="AE629" s="1498" t="s">
        <v>141</v>
      </c>
      <c r="AF629" s="1498"/>
      <c r="AG629" s="1498"/>
      <c r="AH629" s="1498">
        <f t="shared" si="387"/>
        <v>5760</v>
      </c>
      <c r="AI629" s="1498"/>
      <c r="AJ629" s="1502">
        <f t="shared" ref="AJ629:AJ636" si="397">I629</f>
        <v>5760</v>
      </c>
      <c r="AK629" s="1489"/>
      <c r="AL629" s="1501"/>
      <c r="AM629" s="1500"/>
      <c r="AN629" s="1500"/>
      <c r="AO629" s="1500"/>
      <c r="AP629" s="1500"/>
      <c r="AQ629" s="1500"/>
      <c r="AR629" s="1500"/>
      <c r="AS629" s="1502"/>
      <c r="AT629" s="1502"/>
      <c r="AU629" s="1502"/>
      <c r="AV629" s="1502">
        <f>I629</f>
        <v>5760</v>
      </c>
      <c r="AW629" s="1502"/>
      <c r="AX629" s="1502"/>
      <c r="AY629" s="1502">
        <f>I629/12</f>
        <v>480</v>
      </c>
      <c r="AZ629" s="1502"/>
      <c r="BA629" s="1503"/>
      <c r="BB629" s="1503"/>
      <c r="BC629" s="1503"/>
      <c r="BD629" s="1537"/>
      <c r="BE629" s="1503"/>
      <c r="BF629" s="1503"/>
      <c r="BG629" s="1503"/>
      <c r="BH629" s="1503"/>
      <c r="BI629" s="1503"/>
      <c r="BJ629" s="1503"/>
      <c r="BK629" s="1503"/>
      <c r="BL629" s="1503"/>
      <c r="BM629" s="1503"/>
      <c r="BN629" s="1503"/>
      <c r="BO629" s="1503"/>
      <c r="BP629" s="1503"/>
      <c r="BQ629" s="1503"/>
      <c r="BR629" s="1503"/>
      <c r="BS629" s="1503"/>
      <c r="BT629" s="1503"/>
      <c r="BU629" s="1596" t="s">
        <v>1658</v>
      </c>
      <c r="BV629" s="1596"/>
      <c r="BW629" s="1596"/>
      <c r="BX629" s="1596"/>
      <c r="BY629" s="1596"/>
      <c r="BZ629" s="1596"/>
      <c r="CA629" s="1596"/>
      <c r="CB629" s="1596"/>
      <c r="CC629" s="1596"/>
    </row>
    <row r="630" s="309" customFormat="1" ht="36" hidden="1" customHeight="1" spans="1:81">
      <c r="A630" s="1647">
        <v>45604</v>
      </c>
      <c r="B630" s="1546" t="s">
        <v>343</v>
      </c>
      <c r="C630" s="1546" t="s">
        <v>251</v>
      </c>
      <c r="D630" s="1648">
        <v>4500150740</v>
      </c>
      <c r="E630" s="1546" t="s">
        <v>2934</v>
      </c>
      <c r="F630" s="1648" t="s">
        <v>2935</v>
      </c>
      <c r="G630" s="1487" t="s">
        <v>346</v>
      </c>
      <c r="H630" s="1488" t="s">
        <v>79</v>
      </c>
      <c r="I630" s="1506">
        <v>1152</v>
      </c>
      <c r="J630" s="1487">
        <v>0</v>
      </c>
      <c r="K630" s="1487">
        <v>1152</v>
      </c>
      <c r="L630" s="1489">
        <f t="shared" si="364"/>
        <v>1</v>
      </c>
      <c r="M630" s="1490">
        <v>45635</v>
      </c>
      <c r="N630" s="1490">
        <v>45631</v>
      </c>
      <c r="O630" s="1325" t="s">
        <v>2930</v>
      </c>
      <c r="P630" s="1325" t="s">
        <v>106</v>
      </c>
      <c r="Q630" s="1325" t="s">
        <v>2931</v>
      </c>
      <c r="R630" s="1325" t="s">
        <v>651</v>
      </c>
      <c r="S630" s="1325" t="s">
        <v>136</v>
      </c>
      <c r="T630" s="1325" t="s">
        <v>2932</v>
      </c>
      <c r="U630" s="1506" t="s">
        <v>2828</v>
      </c>
      <c r="V630" s="1605" t="s">
        <v>1131</v>
      </c>
      <c r="W630" s="1495">
        <v>1031.7971</v>
      </c>
      <c r="X630" s="1496">
        <f t="shared" si="396"/>
        <v>1031.7971</v>
      </c>
      <c r="Y630" s="1489" t="s">
        <v>2933</v>
      </c>
      <c r="Z630" s="1651" t="s">
        <v>346</v>
      </c>
      <c r="AA630" s="1487" t="s">
        <v>108</v>
      </c>
      <c r="AB630" s="1566" t="s">
        <v>44</v>
      </c>
      <c r="AC630" s="1493">
        <v>1152</v>
      </c>
      <c r="AD630" s="1498">
        <f t="shared" si="359"/>
        <v>0</v>
      </c>
      <c r="AE630" s="1498" t="s">
        <v>141</v>
      </c>
      <c r="AF630" s="1498"/>
      <c r="AG630" s="1498"/>
      <c r="AH630" s="1498">
        <f t="shared" si="387"/>
        <v>1152</v>
      </c>
      <c r="AI630" s="1498"/>
      <c r="AJ630" s="1502">
        <f t="shared" si="397"/>
        <v>1152</v>
      </c>
      <c r="AK630" s="1489"/>
      <c r="AL630" s="1501"/>
      <c r="AM630" s="1500"/>
      <c r="AN630" s="1500"/>
      <c r="AO630" s="1500"/>
      <c r="AP630" s="1500"/>
      <c r="AQ630" s="1500"/>
      <c r="AR630" s="1500"/>
      <c r="AS630" s="1502"/>
      <c r="AT630" s="1502"/>
      <c r="AU630" s="1502"/>
      <c r="AV630" s="1502">
        <f>I630</f>
        <v>1152</v>
      </c>
      <c r="AW630" s="1502"/>
      <c r="AX630" s="1502"/>
      <c r="AY630" s="1502">
        <f>I630/12</f>
        <v>96</v>
      </c>
      <c r="AZ630" s="1502"/>
      <c r="BA630" s="1503"/>
      <c r="BB630" s="1503"/>
      <c r="BC630" s="1503"/>
      <c r="BD630" s="1537"/>
      <c r="BE630" s="1503"/>
      <c r="BF630" s="1503"/>
      <c r="BG630" s="1503"/>
      <c r="BH630" s="1503"/>
      <c r="BI630" s="1503"/>
      <c r="BJ630" s="1503"/>
      <c r="BK630" s="1503"/>
      <c r="BL630" s="1503"/>
      <c r="BM630" s="1503"/>
      <c r="BN630" s="1503"/>
      <c r="BO630" s="1503"/>
      <c r="BP630" s="1503"/>
      <c r="BQ630" s="1503"/>
      <c r="BR630" s="1503"/>
      <c r="BS630" s="1503"/>
      <c r="BT630" s="1503"/>
      <c r="BU630" s="1596" t="s">
        <v>1658</v>
      </c>
      <c r="BV630" s="1596"/>
      <c r="BW630" s="1596"/>
      <c r="BX630" s="1596"/>
      <c r="BY630" s="1596"/>
      <c r="BZ630" s="1596"/>
      <c r="CA630" s="1596"/>
      <c r="CB630" s="1596"/>
      <c r="CC630" s="1596"/>
    </row>
    <row r="631" s="309" customFormat="1" ht="36" hidden="1" customHeight="1" spans="1:81">
      <c r="A631" s="1556">
        <v>45594</v>
      </c>
      <c r="B631" s="1557" t="s">
        <v>722</v>
      </c>
      <c r="C631" s="1558" t="s">
        <v>723</v>
      </c>
      <c r="D631" s="1484">
        <v>4500149492</v>
      </c>
      <c r="E631" s="1546"/>
      <c r="F631" s="1484" t="s">
        <v>2936</v>
      </c>
      <c r="G631" s="1487" t="s">
        <v>109</v>
      </c>
      <c r="H631" s="1488" t="s">
        <v>79</v>
      </c>
      <c r="I631" s="1506">
        <v>2080</v>
      </c>
      <c r="J631" s="1487">
        <v>0</v>
      </c>
      <c r="K631" s="1487">
        <v>52</v>
      </c>
      <c r="L631" s="1489">
        <f t="shared" si="364"/>
        <v>40</v>
      </c>
      <c r="M631" s="1490">
        <v>45638</v>
      </c>
      <c r="N631" s="1490">
        <v>45635</v>
      </c>
      <c r="O631" s="1325"/>
      <c r="P631" s="1325" t="s">
        <v>80</v>
      </c>
      <c r="Q631" s="1325" t="s">
        <v>2937</v>
      </c>
      <c r="R631" s="1325">
        <v>45596</v>
      </c>
      <c r="S631" s="1752" t="s">
        <v>82</v>
      </c>
      <c r="T631" s="1705" t="s">
        <v>2938</v>
      </c>
      <c r="U631" s="1575" t="s">
        <v>2939</v>
      </c>
      <c r="V631" s="1605" t="s">
        <v>197</v>
      </c>
      <c r="W631" s="1495">
        <v>0.9094</v>
      </c>
      <c r="X631" s="1496">
        <f t="shared" ref="X631:X633" si="398">W631*I631</f>
        <v>1891.552</v>
      </c>
      <c r="Y631" s="1489" t="s">
        <v>2940</v>
      </c>
      <c r="Z631" s="1532" t="s">
        <v>109</v>
      </c>
      <c r="AA631" s="1487" t="s">
        <v>108</v>
      </c>
      <c r="AB631" s="1566" t="s">
        <v>44</v>
      </c>
      <c r="AC631" s="1493">
        <v>2080</v>
      </c>
      <c r="AD631" s="1498">
        <f t="shared" ref="AD631:AD636" si="399">AC631-I631</f>
        <v>0</v>
      </c>
      <c r="AE631" s="1498" t="s">
        <v>141</v>
      </c>
      <c r="AF631" s="1498"/>
      <c r="AG631" s="1498"/>
      <c r="AH631" s="1498">
        <f t="shared" si="387"/>
        <v>2080</v>
      </c>
      <c r="AI631" s="1498"/>
      <c r="AJ631" s="1502">
        <f t="shared" si="397"/>
        <v>2080</v>
      </c>
      <c r="AK631" s="1489"/>
      <c r="AL631" s="1500"/>
      <c r="AM631" s="1500"/>
      <c r="AN631" s="1500"/>
      <c r="AO631" s="1500"/>
      <c r="AP631" s="1500"/>
      <c r="AQ631" s="1500"/>
      <c r="AR631" s="1500"/>
      <c r="AS631" s="1502">
        <f t="shared" ref="AS631:AS636" si="400">I631</f>
        <v>2080</v>
      </c>
      <c r="AT631" s="1763"/>
      <c r="AU631" s="1502"/>
      <c r="AV631" s="1502"/>
      <c r="AW631" s="1502"/>
      <c r="AX631" s="1502"/>
      <c r="AY631" s="1502"/>
      <c r="AZ631" s="1502"/>
      <c r="BA631" s="1503"/>
      <c r="BB631" s="1503"/>
      <c r="BC631" s="1503">
        <f>I631/13</f>
        <v>160</v>
      </c>
      <c r="BD631" s="1503"/>
      <c r="BE631" s="1503"/>
      <c r="BF631" s="1503"/>
      <c r="BG631" s="1503"/>
      <c r="BH631" s="1503"/>
      <c r="BI631" s="1503"/>
      <c r="BJ631" s="1503"/>
      <c r="BK631" s="1503"/>
      <c r="BL631" s="1503"/>
      <c r="BM631" s="1503"/>
      <c r="BN631" s="1503"/>
      <c r="BO631" s="1503"/>
      <c r="BP631" s="1503"/>
      <c r="BQ631" s="1503"/>
      <c r="BR631" s="1503"/>
      <c r="BS631" s="1503"/>
      <c r="BT631" s="1503"/>
      <c r="BU631" s="1596"/>
      <c r="BV631" s="1596"/>
      <c r="BW631" s="1596"/>
      <c r="BX631" s="1596"/>
      <c r="BY631" s="1596"/>
      <c r="BZ631" s="1596"/>
      <c r="CA631" s="1596"/>
      <c r="CB631" s="1596"/>
      <c r="CC631" s="1596"/>
    </row>
    <row r="632" s="309" customFormat="1" ht="36" hidden="1" customHeight="1" spans="1:81">
      <c r="A632" s="1647">
        <v>45590</v>
      </c>
      <c r="B632" s="1546" t="s">
        <v>2941</v>
      </c>
      <c r="C632" s="1546" t="s">
        <v>2942</v>
      </c>
      <c r="D632" s="1648">
        <v>4500148916</v>
      </c>
      <c r="E632" s="1546" t="s">
        <v>1010</v>
      </c>
      <c r="F632" s="1648" t="s">
        <v>2943</v>
      </c>
      <c r="G632" s="1487" t="s">
        <v>78</v>
      </c>
      <c r="H632" s="1488" t="s">
        <v>79</v>
      </c>
      <c r="I632" s="1506">
        <v>1250</v>
      </c>
      <c r="J632" s="1487">
        <v>0</v>
      </c>
      <c r="K632" s="1487">
        <v>50</v>
      </c>
      <c r="L632" s="1489">
        <f t="shared" si="364"/>
        <v>25</v>
      </c>
      <c r="M632" s="1490">
        <v>45639</v>
      </c>
      <c r="N632" s="1490">
        <v>45635</v>
      </c>
      <c r="O632" s="1325"/>
      <c r="P632" s="1325" t="s">
        <v>106</v>
      </c>
      <c r="Q632" s="1325" t="s">
        <v>2944</v>
      </c>
      <c r="R632" s="1325">
        <v>45597</v>
      </c>
      <c r="S632" s="1752" t="s">
        <v>82</v>
      </c>
      <c r="T632" s="1705" t="s">
        <v>2945</v>
      </c>
      <c r="U632" s="1561" t="s">
        <v>2946</v>
      </c>
      <c r="V632" s="1605" t="s">
        <v>797</v>
      </c>
      <c r="W632" s="1495">
        <v>0.9376</v>
      </c>
      <c r="X632" s="1496">
        <f t="shared" si="398"/>
        <v>1172</v>
      </c>
      <c r="Y632" s="1489" t="s">
        <v>2947</v>
      </c>
      <c r="Z632" s="1532" t="s">
        <v>1007</v>
      </c>
      <c r="AA632" s="1487" t="s">
        <v>108</v>
      </c>
      <c r="AB632" s="1566" t="s">
        <v>44</v>
      </c>
      <c r="AC632" s="1493">
        <v>1250</v>
      </c>
      <c r="AD632" s="1606">
        <f t="shared" si="399"/>
        <v>0</v>
      </c>
      <c r="AE632" s="1498" t="s">
        <v>141</v>
      </c>
      <c r="AF632" s="1498"/>
      <c r="AG632" s="1498"/>
      <c r="AH632" s="1498">
        <f t="shared" si="387"/>
        <v>1250</v>
      </c>
      <c r="AI632" s="1498"/>
      <c r="AJ632" s="1502">
        <f t="shared" si="397"/>
        <v>1250</v>
      </c>
      <c r="AK632" s="1502"/>
      <c r="AL632" s="1501"/>
      <c r="AM632" s="1500"/>
      <c r="AN632" s="1500"/>
      <c r="AO632" s="1500"/>
      <c r="AP632" s="1500"/>
      <c r="AQ632" s="1500"/>
      <c r="AR632" s="1500"/>
      <c r="AS632" s="1502">
        <f t="shared" si="400"/>
        <v>1250</v>
      </c>
      <c r="AT632" s="1502"/>
      <c r="AU632" s="1502"/>
      <c r="AV632" s="1502"/>
      <c r="AW632" s="1502"/>
      <c r="AX632" s="1502"/>
      <c r="AY632" s="1502"/>
      <c r="AZ632" s="1502"/>
      <c r="BA632" s="1503"/>
      <c r="BB632" s="1503"/>
      <c r="BC632" s="1503"/>
      <c r="BD632" s="1537"/>
      <c r="BE632" s="1503"/>
      <c r="BF632" s="1646">
        <f t="shared" ref="BF632:BF635" si="401">I632/25</f>
        <v>50</v>
      </c>
      <c r="BG632" s="1503"/>
      <c r="BI632" s="1503"/>
      <c r="BJ632" s="1503"/>
      <c r="BK632" s="1503"/>
      <c r="BL632" s="1503"/>
      <c r="BM632" s="1503"/>
      <c r="BN632" s="1503"/>
      <c r="BO632" s="1503"/>
      <c r="BP632" s="1503"/>
      <c r="BQ632" s="1503"/>
      <c r="BR632" s="1503"/>
      <c r="BS632" s="1503"/>
      <c r="BT632" s="1503"/>
      <c r="BU632" s="1596"/>
      <c r="BV632" s="1596"/>
      <c r="BW632" s="1596"/>
      <c r="BX632" s="1596"/>
      <c r="BY632" s="1596"/>
      <c r="BZ632" s="1596"/>
      <c r="CA632" s="1596"/>
      <c r="CB632" s="1596"/>
      <c r="CC632" s="1596"/>
    </row>
    <row r="633" s="309" customFormat="1" ht="36" hidden="1" customHeight="1" spans="1:81">
      <c r="A633" s="1647">
        <v>45590</v>
      </c>
      <c r="B633" s="1546" t="s">
        <v>1000</v>
      </c>
      <c r="C633" s="1546" t="s">
        <v>1001</v>
      </c>
      <c r="D633" s="1648">
        <v>4500148906</v>
      </c>
      <c r="E633" s="1546" t="s">
        <v>1002</v>
      </c>
      <c r="F633" s="1648" t="s">
        <v>2948</v>
      </c>
      <c r="G633" s="1487" t="s">
        <v>78</v>
      </c>
      <c r="H633" s="1488" t="s">
        <v>111</v>
      </c>
      <c r="I633" s="1506">
        <v>4800</v>
      </c>
      <c r="J633" s="1487">
        <v>0</v>
      </c>
      <c r="K633" s="1487">
        <v>50</v>
      </c>
      <c r="L633" s="1489">
        <f t="shared" si="364"/>
        <v>96</v>
      </c>
      <c r="M633" s="1490">
        <v>45639</v>
      </c>
      <c r="N633" s="1490">
        <v>45635</v>
      </c>
      <c r="O633" s="1325"/>
      <c r="P633" s="1325" t="s">
        <v>106</v>
      </c>
      <c r="Q633" s="1325" t="s">
        <v>2949</v>
      </c>
      <c r="R633" s="1325">
        <v>45597</v>
      </c>
      <c r="S633" s="1752" t="s">
        <v>82</v>
      </c>
      <c r="T633" s="1705" t="s">
        <v>2950</v>
      </c>
      <c r="U633" s="1561" t="s">
        <v>2951</v>
      </c>
      <c r="V633" s="1605" t="s">
        <v>797</v>
      </c>
      <c r="W633" s="1495">
        <v>0.9318</v>
      </c>
      <c r="X633" s="1496">
        <f t="shared" si="398"/>
        <v>4472.64</v>
      </c>
      <c r="Y633" s="1489" t="s">
        <v>2952</v>
      </c>
      <c r="Z633" s="1532" t="s">
        <v>1007</v>
      </c>
      <c r="AA633" s="1487" t="s">
        <v>108</v>
      </c>
      <c r="AB633" s="1566" t="s">
        <v>44</v>
      </c>
      <c r="AC633" s="1493">
        <v>4800</v>
      </c>
      <c r="AD633" s="1606">
        <f t="shared" si="399"/>
        <v>0</v>
      </c>
      <c r="AE633" s="1498" t="s">
        <v>141</v>
      </c>
      <c r="AF633" s="1498"/>
      <c r="AG633" s="1498"/>
      <c r="AH633" s="1498">
        <f t="shared" si="387"/>
        <v>4800</v>
      </c>
      <c r="AI633" s="1498"/>
      <c r="AJ633" s="1499">
        <f t="shared" si="397"/>
        <v>4800</v>
      </c>
      <c r="AK633" s="1502"/>
      <c r="AL633" s="1501"/>
      <c r="AM633" s="1500"/>
      <c r="AN633" s="1500"/>
      <c r="AO633" s="1500"/>
      <c r="AP633" s="1500"/>
      <c r="AQ633" s="1500"/>
      <c r="AR633" s="1500"/>
      <c r="AS633" s="1502">
        <f t="shared" si="400"/>
        <v>4800</v>
      </c>
      <c r="AT633" s="1502"/>
      <c r="AU633" s="1502"/>
      <c r="AV633" s="1502"/>
      <c r="AW633" s="1502"/>
      <c r="AX633" s="1502"/>
      <c r="AY633" s="1502"/>
      <c r="AZ633" s="1502"/>
      <c r="BA633" s="1503"/>
      <c r="BB633" s="1503"/>
      <c r="BC633" s="1503"/>
      <c r="BD633" s="1537"/>
      <c r="BE633" s="1503"/>
      <c r="BF633" s="1646">
        <f t="shared" si="401"/>
        <v>192</v>
      </c>
      <c r="BG633" s="1503"/>
      <c r="BI633" s="1503"/>
      <c r="BJ633" s="1503"/>
      <c r="BK633" s="1503"/>
      <c r="BL633" s="1503"/>
      <c r="BM633" s="1503"/>
      <c r="BN633" s="1503"/>
      <c r="BO633" s="1503"/>
      <c r="BP633" s="1503"/>
      <c r="BQ633" s="1503"/>
      <c r="BR633" s="1503"/>
      <c r="BS633" s="1503"/>
      <c r="BT633" s="1503"/>
      <c r="BU633" s="1596"/>
      <c r="BV633" s="1596"/>
      <c r="BW633" s="1596"/>
      <c r="BX633" s="1596"/>
      <c r="BY633" s="1596"/>
      <c r="BZ633" s="1596"/>
      <c r="CA633" s="1596"/>
      <c r="CB633" s="1596"/>
      <c r="CC633" s="1596"/>
    </row>
    <row r="634" s="309" customFormat="1" ht="36" hidden="1" customHeight="1" spans="1:81">
      <c r="A634" s="1647">
        <v>45590</v>
      </c>
      <c r="B634" s="1546" t="s">
        <v>1000</v>
      </c>
      <c r="C634" s="1546" t="s">
        <v>1001</v>
      </c>
      <c r="D634" s="1648">
        <v>4500148906</v>
      </c>
      <c r="E634" s="1546" t="s">
        <v>1002</v>
      </c>
      <c r="F634" s="1648" t="s">
        <v>2953</v>
      </c>
      <c r="G634" s="1487" t="s">
        <v>113</v>
      </c>
      <c r="H634" s="1488" t="s">
        <v>114</v>
      </c>
      <c r="I634" s="1506">
        <v>1200</v>
      </c>
      <c r="J634" s="1487">
        <v>0</v>
      </c>
      <c r="K634" s="1487">
        <v>60</v>
      </c>
      <c r="L634" s="1489">
        <f t="shared" si="364"/>
        <v>20</v>
      </c>
      <c r="M634" s="1490">
        <v>45639</v>
      </c>
      <c r="N634" s="1490">
        <v>45635</v>
      </c>
      <c r="O634" s="1325"/>
      <c r="P634" s="1325" t="s">
        <v>106</v>
      </c>
      <c r="Q634" s="1325" t="s">
        <v>2949</v>
      </c>
      <c r="R634" s="1325">
        <v>45597</v>
      </c>
      <c r="S634" s="1752" t="s">
        <v>82</v>
      </c>
      <c r="T634" s="1705" t="s">
        <v>2950</v>
      </c>
      <c r="U634" s="1561" t="s">
        <v>2954</v>
      </c>
      <c r="V634" s="1605" t="s">
        <v>797</v>
      </c>
      <c r="W634" s="1495">
        <v>67.8712</v>
      </c>
      <c r="X634" s="1496">
        <f t="shared" si="396"/>
        <v>1357.424</v>
      </c>
      <c r="Y634" s="1489" t="s">
        <v>2952</v>
      </c>
      <c r="Z634" s="1532" t="s">
        <v>113</v>
      </c>
      <c r="AA634" s="1487" t="s">
        <v>108</v>
      </c>
      <c r="AB634" s="1566" t="s">
        <v>44</v>
      </c>
      <c r="AC634" s="1493">
        <v>1200</v>
      </c>
      <c r="AD634" s="1606">
        <f t="shared" si="399"/>
        <v>0</v>
      </c>
      <c r="AE634" s="1498" t="s">
        <v>141</v>
      </c>
      <c r="AF634" s="1498"/>
      <c r="AG634" s="1498"/>
      <c r="AH634" s="1498">
        <f t="shared" si="387"/>
        <v>1200</v>
      </c>
      <c r="AI634" s="1498"/>
      <c r="AJ634" s="1499">
        <f t="shared" si="397"/>
        <v>1200</v>
      </c>
      <c r="AK634" s="1502"/>
      <c r="AL634" s="1501"/>
      <c r="AM634" s="1500"/>
      <c r="AN634" s="1500"/>
      <c r="AO634" s="1500"/>
      <c r="AP634" s="1500"/>
      <c r="AQ634" s="1500"/>
      <c r="AR634" s="1500"/>
      <c r="AS634" s="1502">
        <f t="shared" si="400"/>
        <v>1200</v>
      </c>
      <c r="AT634" s="1502"/>
      <c r="AU634" s="1502"/>
      <c r="AV634" s="1502"/>
      <c r="AW634" s="1502"/>
      <c r="AX634" s="1502"/>
      <c r="AY634" s="1502"/>
      <c r="AZ634" s="1502"/>
      <c r="BA634" s="1503"/>
      <c r="BB634" s="1503"/>
      <c r="BC634" s="1503"/>
      <c r="BD634" s="1537"/>
      <c r="BE634" s="1503"/>
      <c r="BF634" s="1503"/>
      <c r="BG634" s="1503"/>
      <c r="BH634" s="1503"/>
      <c r="BI634" s="1503"/>
      <c r="BJ634" s="1503"/>
      <c r="BK634" s="1503"/>
      <c r="BL634" s="1503">
        <f>I634/60</f>
        <v>20</v>
      </c>
      <c r="BM634" s="1503"/>
      <c r="BN634" s="1503"/>
      <c r="BO634" s="1503"/>
      <c r="BP634" s="1503"/>
      <c r="BQ634" s="1503"/>
      <c r="BR634" s="1503"/>
      <c r="BS634" s="1503"/>
      <c r="BT634" s="1503"/>
      <c r="BU634" s="1596"/>
      <c r="BV634" s="1596"/>
      <c r="BW634" s="1596"/>
      <c r="BX634" s="1596"/>
      <c r="BY634" s="1596"/>
      <c r="BZ634" s="1596"/>
      <c r="CA634" s="1596"/>
      <c r="CB634" s="1596"/>
      <c r="CC634" s="1596"/>
    </row>
    <row r="635" s="309" customFormat="1" ht="36" hidden="1" customHeight="1" spans="1:81">
      <c r="A635" s="1647">
        <v>45590</v>
      </c>
      <c r="B635" s="1546" t="s">
        <v>2941</v>
      </c>
      <c r="C635" s="1546" t="s">
        <v>2955</v>
      </c>
      <c r="D635" s="1648">
        <v>4500148795</v>
      </c>
      <c r="E635" s="1546" t="s">
        <v>1017</v>
      </c>
      <c r="F635" s="1648" t="s">
        <v>2956</v>
      </c>
      <c r="G635" s="1487" t="s">
        <v>78</v>
      </c>
      <c r="H635" s="1488" t="s">
        <v>111</v>
      </c>
      <c r="I635" s="1506">
        <v>250</v>
      </c>
      <c r="J635" s="1487">
        <v>0</v>
      </c>
      <c r="K635" s="1487">
        <v>50</v>
      </c>
      <c r="L635" s="1489">
        <f t="shared" si="364"/>
        <v>5</v>
      </c>
      <c r="M635" s="1490">
        <v>45639</v>
      </c>
      <c r="N635" s="1490">
        <v>45635</v>
      </c>
      <c r="O635" s="1325"/>
      <c r="P635" s="1325" t="s">
        <v>106</v>
      </c>
      <c r="Q635" s="1325" t="s">
        <v>2937</v>
      </c>
      <c r="R635" s="1325">
        <v>45597</v>
      </c>
      <c r="S635" s="1752" t="s">
        <v>82</v>
      </c>
      <c r="T635" s="1705" t="s">
        <v>2945</v>
      </c>
      <c r="U635" s="1561" t="s">
        <v>2957</v>
      </c>
      <c r="V635" s="1605" t="s">
        <v>797</v>
      </c>
      <c r="W635" s="1495">
        <v>0.9193</v>
      </c>
      <c r="X635" s="1496">
        <f>W635*I635</f>
        <v>229.825</v>
      </c>
      <c r="Y635" s="1489" t="s">
        <v>2958</v>
      </c>
      <c r="Z635" s="1532" t="s">
        <v>1007</v>
      </c>
      <c r="AA635" s="1487" t="s">
        <v>108</v>
      </c>
      <c r="AB635" s="1566" t="s">
        <v>44</v>
      </c>
      <c r="AC635" s="1493">
        <v>250</v>
      </c>
      <c r="AD635" s="1606">
        <f t="shared" si="399"/>
        <v>0</v>
      </c>
      <c r="AE635" s="1498" t="s">
        <v>141</v>
      </c>
      <c r="AF635" s="1498"/>
      <c r="AG635" s="1498"/>
      <c r="AH635" s="1498">
        <f t="shared" si="387"/>
        <v>250</v>
      </c>
      <c r="AI635" s="1498"/>
      <c r="AJ635" s="1499">
        <f t="shared" si="397"/>
        <v>250</v>
      </c>
      <c r="AK635" s="1502"/>
      <c r="AL635" s="1501"/>
      <c r="AM635" s="1500"/>
      <c r="AN635" s="1500"/>
      <c r="AO635" s="1500"/>
      <c r="AP635" s="1500"/>
      <c r="AQ635" s="1500"/>
      <c r="AR635" s="1500"/>
      <c r="AS635" s="1502">
        <f t="shared" si="400"/>
        <v>250</v>
      </c>
      <c r="AT635" s="1502"/>
      <c r="AU635" s="1502"/>
      <c r="AV635" s="1502"/>
      <c r="AW635" s="1502"/>
      <c r="AX635" s="1502"/>
      <c r="AY635" s="1502"/>
      <c r="AZ635" s="1502"/>
      <c r="BA635" s="1503"/>
      <c r="BB635" s="1503"/>
      <c r="BC635" s="1503"/>
      <c r="BD635" s="1537"/>
      <c r="BE635" s="1503"/>
      <c r="BF635" s="1646">
        <f t="shared" si="401"/>
        <v>10</v>
      </c>
      <c r="BG635" s="1503"/>
      <c r="BI635" s="1503"/>
      <c r="BJ635" s="1503"/>
      <c r="BK635" s="1503"/>
      <c r="BL635" s="1503"/>
      <c r="BM635" s="1503"/>
      <c r="BN635" s="1503"/>
      <c r="BO635" s="1503"/>
      <c r="BP635" s="1503"/>
      <c r="BQ635" s="1503"/>
      <c r="BR635" s="1503"/>
      <c r="BS635" s="1503"/>
      <c r="BT635" s="1503"/>
      <c r="BU635" s="1596"/>
      <c r="BV635" s="1596"/>
      <c r="BW635" s="1596"/>
      <c r="BX635" s="1596"/>
      <c r="BY635" s="1596"/>
      <c r="BZ635" s="1596"/>
      <c r="CA635" s="1596"/>
      <c r="CB635" s="1596"/>
      <c r="CC635" s="1596"/>
    </row>
    <row r="636" s="309" customFormat="1" ht="36" hidden="1" customHeight="1" spans="1:81">
      <c r="A636" s="1647">
        <v>45590</v>
      </c>
      <c r="B636" s="1546" t="s">
        <v>2941</v>
      </c>
      <c r="C636" s="1546" t="s">
        <v>2955</v>
      </c>
      <c r="D636" s="1648">
        <v>4500148795</v>
      </c>
      <c r="E636" s="1546" t="s">
        <v>1017</v>
      </c>
      <c r="F636" s="1648" t="s">
        <v>2959</v>
      </c>
      <c r="G636" s="1487" t="s">
        <v>113</v>
      </c>
      <c r="H636" s="1488" t="s">
        <v>114</v>
      </c>
      <c r="I636" s="1506">
        <v>1200</v>
      </c>
      <c r="J636" s="1487">
        <v>0</v>
      </c>
      <c r="K636" s="1487">
        <v>60</v>
      </c>
      <c r="L636" s="1489">
        <f t="shared" si="364"/>
        <v>20</v>
      </c>
      <c r="M636" s="1490">
        <v>45639</v>
      </c>
      <c r="N636" s="1490">
        <v>45635</v>
      </c>
      <c r="O636" s="1325"/>
      <c r="P636" s="1325" t="s">
        <v>106</v>
      </c>
      <c r="Q636" s="1325" t="s">
        <v>2937</v>
      </c>
      <c r="R636" s="1325">
        <v>45597</v>
      </c>
      <c r="S636" s="1752" t="s">
        <v>82</v>
      </c>
      <c r="T636" s="1705" t="s">
        <v>2945</v>
      </c>
      <c r="U636" s="1561" t="s">
        <v>2957</v>
      </c>
      <c r="V636" s="1605" t="s">
        <v>797</v>
      </c>
      <c r="W636" s="1495">
        <v>66.4032</v>
      </c>
      <c r="X636" s="1496">
        <f>W636*L636</f>
        <v>1328.064</v>
      </c>
      <c r="Y636" s="1489" t="s">
        <v>2958</v>
      </c>
      <c r="Z636" s="1532" t="s">
        <v>113</v>
      </c>
      <c r="AA636" s="1487" t="s">
        <v>108</v>
      </c>
      <c r="AB636" s="1566" t="s">
        <v>44</v>
      </c>
      <c r="AC636" s="1493">
        <v>1200</v>
      </c>
      <c r="AD636" s="1606">
        <f t="shared" si="399"/>
        <v>0</v>
      </c>
      <c r="AE636" s="1498" t="s">
        <v>141</v>
      </c>
      <c r="AF636" s="1498"/>
      <c r="AG636" s="1498"/>
      <c r="AH636" s="1498">
        <f t="shared" si="387"/>
        <v>1200</v>
      </c>
      <c r="AI636" s="1498"/>
      <c r="AJ636" s="1499">
        <f t="shared" si="397"/>
        <v>1200</v>
      </c>
      <c r="AK636" s="1502"/>
      <c r="AL636" s="1501"/>
      <c r="AM636" s="1500"/>
      <c r="AN636" s="1500"/>
      <c r="AO636" s="1500"/>
      <c r="AP636" s="1500"/>
      <c r="AQ636" s="1500"/>
      <c r="AR636" s="1500"/>
      <c r="AS636" s="1502">
        <f t="shared" si="400"/>
        <v>1200</v>
      </c>
      <c r="AT636" s="1502"/>
      <c r="AU636" s="1502"/>
      <c r="AV636" s="1502"/>
      <c r="AW636" s="1502"/>
      <c r="AX636" s="1502"/>
      <c r="AY636" s="1502"/>
      <c r="AZ636" s="1502"/>
      <c r="BA636" s="1503"/>
      <c r="BB636" s="1503"/>
      <c r="BC636" s="1503"/>
      <c r="BD636" s="1537"/>
      <c r="BE636" s="1503"/>
      <c r="BF636" s="1503"/>
      <c r="BG636" s="1503"/>
      <c r="BH636" s="1503"/>
      <c r="BI636" s="1503"/>
      <c r="BJ636" s="1503"/>
      <c r="BK636" s="1503"/>
      <c r="BL636" s="1503">
        <f>I636/60</f>
        <v>20</v>
      </c>
      <c r="BM636" s="1503"/>
      <c r="BN636" s="1503"/>
      <c r="BO636" s="1503"/>
      <c r="BP636" s="1503"/>
      <c r="BQ636" s="1503"/>
      <c r="BR636" s="1503"/>
      <c r="BS636" s="1503"/>
      <c r="BT636" s="1503"/>
      <c r="BU636" s="1596"/>
      <c r="BV636" s="1596"/>
      <c r="BW636" s="1596"/>
      <c r="BX636" s="1596"/>
      <c r="BY636" s="1596"/>
      <c r="BZ636" s="1596"/>
      <c r="CA636" s="1596"/>
      <c r="CB636" s="1596"/>
      <c r="CC636" s="1596"/>
    </row>
    <row r="637" s="309" customFormat="1" ht="36" hidden="1" customHeight="1" spans="1:81">
      <c r="A637" s="1647">
        <v>45596</v>
      </c>
      <c r="B637" s="1546" t="s">
        <v>2960</v>
      </c>
      <c r="C637" s="1546" t="s">
        <v>237</v>
      </c>
      <c r="D637" s="1648">
        <v>4500149801</v>
      </c>
      <c r="E637" s="1765" t="s">
        <v>2961</v>
      </c>
      <c r="F637" s="1648" t="s">
        <v>2962</v>
      </c>
      <c r="G637" s="1487" t="s">
        <v>239</v>
      </c>
      <c r="H637" s="1488" t="s">
        <v>79</v>
      </c>
      <c r="I637" s="1506">
        <v>2500</v>
      </c>
      <c r="J637" s="1487">
        <v>0</v>
      </c>
      <c r="K637" s="1487">
        <v>25</v>
      </c>
      <c r="L637" s="1489">
        <f t="shared" ref="L637:L664" si="402">I637/K637</f>
        <v>100</v>
      </c>
      <c r="M637" s="1490">
        <v>45642</v>
      </c>
      <c r="N637" s="1490">
        <v>45638</v>
      </c>
      <c r="O637" s="1325"/>
      <c r="P637" s="1325" t="s">
        <v>803</v>
      </c>
      <c r="Q637" s="1325" t="s">
        <v>2944</v>
      </c>
      <c r="R637" s="1325" t="s">
        <v>2963</v>
      </c>
      <c r="S637" s="1752" t="s">
        <v>82</v>
      </c>
      <c r="T637" s="1705" t="s">
        <v>2964</v>
      </c>
      <c r="U637" s="1561" t="s">
        <v>2965</v>
      </c>
      <c r="V637" s="1605" t="s">
        <v>929</v>
      </c>
      <c r="W637" s="1495">
        <v>0.9198</v>
      </c>
      <c r="X637" s="1496">
        <f t="shared" ref="X637:X656" si="403">W637*I637</f>
        <v>2299.5</v>
      </c>
      <c r="Y637" s="1489" t="s">
        <v>2966</v>
      </c>
      <c r="Z637" s="1532" t="s">
        <v>687</v>
      </c>
      <c r="AA637" s="1487" t="s">
        <v>108</v>
      </c>
      <c r="AB637" s="1566" t="s">
        <v>44</v>
      </c>
      <c r="AC637" s="1493">
        <f>2475+25</f>
        <v>2500</v>
      </c>
      <c r="AD637" s="1498">
        <f t="shared" ref="AD637:AD664" si="404">AC637-I637</f>
        <v>0</v>
      </c>
      <c r="AE637" s="1498" t="s">
        <v>157</v>
      </c>
      <c r="AF637" s="1498"/>
      <c r="AG637" s="1498"/>
      <c r="AH637" s="1498">
        <f t="shared" ref="AH637:AH640" si="405">I637</f>
        <v>2500</v>
      </c>
      <c r="AI637" s="1498"/>
      <c r="AJ637" s="1499"/>
      <c r="AK637" s="1499">
        <f>I637</f>
        <v>2500</v>
      </c>
      <c r="AL637" s="1501"/>
      <c r="AM637" s="1500"/>
      <c r="AN637" s="1500"/>
      <c r="AO637" s="1500"/>
      <c r="AP637" s="1500"/>
      <c r="AQ637" s="1500"/>
      <c r="AR637" s="1500"/>
      <c r="AS637" s="1502">
        <f t="shared" ref="AS637:AS640" si="406">I637</f>
        <v>2500</v>
      </c>
      <c r="AT637" s="1763"/>
      <c r="AU637" s="1502"/>
      <c r="AV637" s="1502"/>
      <c r="AW637" s="1502"/>
      <c r="AX637" s="1502"/>
      <c r="AY637" s="1502"/>
      <c r="AZ637" s="1502"/>
      <c r="BA637" s="1503"/>
      <c r="BB637" s="1503"/>
      <c r="BC637" s="1503"/>
      <c r="BD637" s="1537"/>
      <c r="BE637" s="1503"/>
      <c r="BG637" s="1503"/>
      <c r="BH637" s="1503">
        <f>I637/25</f>
        <v>100</v>
      </c>
      <c r="BI637" s="1503"/>
      <c r="BJ637" s="1503"/>
      <c r="BK637" s="1503"/>
      <c r="BL637" s="1503"/>
      <c r="BM637" s="1503"/>
      <c r="BN637" s="1503"/>
      <c r="BO637" s="1503"/>
      <c r="BP637" s="1503"/>
      <c r="BQ637" s="1503"/>
      <c r="BR637" s="1503"/>
      <c r="BS637" s="1503"/>
      <c r="BT637" s="1503"/>
      <c r="BU637" s="1596"/>
      <c r="BV637" s="1596"/>
      <c r="BW637" s="1596"/>
      <c r="BX637" s="1596"/>
      <c r="BY637" s="1596"/>
      <c r="BZ637" s="1596"/>
      <c r="CA637" s="1596"/>
      <c r="CB637" s="1596"/>
      <c r="CC637" s="1596"/>
    </row>
    <row r="638" s="309" customFormat="1" ht="36" hidden="1" customHeight="1" spans="1:81">
      <c r="A638" s="1647">
        <v>45604</v>
      </c>
      <c r="B638" s="1546" t="s">
        <v>2967</v>
      </c>
      <c r="C638" s="1546" t="s">
        <v>182</v>
      </c>
      <c r="D638" s="1669">
        <v>4500150656</v>
      </c>
      <c r="E638" s="1546">
        <v>5200005703</v>
      </c>
      <c r="F638" s="1648" t="s">
        <v>2968</v>
      </c>
      <c r="G638" s="1487" t="s">
        <v>184</v>
      </c>
      <c r="H638" s="1488" t="s">
        <v>135</v>
      </c>
      <c r="I638" s="1506">
        <v>2600</v>
      </c>
      <c r="J638" s="1487">
        <v>0</v>
      </c>
      <c r="K638" s="1487">
        <v>13</v>
      </c>
      <c r="L638" s="1489">
        <f t="shared" si="402"/>
        <v>200</v>
      </c>
      <c r="M638" s="1490">
        <v>45643</v>
      </c>
      <c r="N638" s="1490">
        <v>45639</v>
      </c>
      <c r="O638" s="1325"/>
      <c r="P638" s="1325" t="s">
        <v>106</v>
      </c>
      <c r="Q638" s="1325" t="s">
        <v>2969</v>
      </c>
      <c r="R638" s="1325" t="s">
        <v>2970</v>
      </c>
      <c r="S638" s="1325" t="s">
        <v>82</v>
      </c>
      <c r="T638" s="1492" t="s">
        <v>82</v>
      </c>
      <c r="U638" s="1575" t="s">
        <v>2971</v>
      </c>
      <c r="V638" s="1605" t="s">
        <v>2972</v>
      </c>
      <c r="W638" s="1495">
        <v>0.8972</v>
      </c>
      <c r="X638" s="1496">
        <f t="shared" si="403"/>
        <v>2332.72</v>
      </c>
      <c r="Y638" s="1489" t="s">
        <v>2973</v>
      </c>
      <c r="Z638" s="1532" t="s">
        <v>190</v>
      </c>
      <c r="AA638" s="1487" t="s">
        <v>108</v>
      </c>
      <c r="AB638" s="1566" t="s">
        <v>44</v>
      </c>
      <c r="AC638" s="1493">
        <f>2587+13</f>
        <v>2600</v>
      </c>
      <c r="AD638" s="1498">
        <f t="shared" si="404"/>
        <v>0</v>
      </c>
      <c r="AE638" s="1492" t="s">
        <v>82</v>
      </c>
      <c r="AF638" s="1498"/>
      <c r="AG638" s="1498"/>
      <c r="AH638" s="1498">
        <f t="shared" si="405"/>
        <v>2600</v>
      </c>
      <c r="AI638" s="1498"/>
      <c r="AJ638" s="1499"/>
      <c r="AK638" s="1489">
        <f>I638</f>
        <v>2600</v>
      </c>
      <c r="AL638" s="1500"/>
      <c r="AM638" s="1500"/>
      <c r="AN638" s="1500"/>
      <c r="AO638" s="1500"/>
      <c r="AP638" s="1500"/>
      <c r="AQ638" s="1500"/>
      <c r="AR638" s="1500"/>
      <c r="AS638" s="1502">
        <f t="shared" si="406"/>
        <v>2600</v>
      </c>
      <c r="AU638" s="1502"/>
      <c r="AV638" s="1502"/>
      <c r="AW638" s="1502"/>
      <c r="AX638" s="1502"/>
      <c r="AY638" s="1502"/>
      <c r="AZ638" s="1502"/>
      <c r="BA638" s="1503"/>
      <c r="BB638" s="1503"/>
      <c r="BC638" s="1503"/>
      <c r="BD638" s="1503"/>
      <c r="BE638" s="1503">
        <f>I638/13</f>
        <v>200</v>
      </c>
      <c r="BF638" s="1503"/>
      <c r="BG638" s="1503"/>
      <c r="BH638" s="1503"/>
      <c r="BI638" s="1503"/>
      <c r="BJ638" s="1503"/>
      <c r="BK638" s="1503"/>
      <c r="BL638" s="1503"/>
      <c r="BM638" s="1503"/>
      <c r="BN638" s="1503"/>
      <c r="BO638" s="1503"/>
      <c r="BP638" s="1503"/>
      <c r="BQ638" s="1503"/>
      <c r="BR638" s="1503"/>
      <c r="BS638" s="1503"/>
      <c r="BT638" s="1503"/>
      <c r="BU638" s="1596"/>
      <c r="BV638" s="1596"/>
      <c r="BW638" s="1596"/>
      <c r="BX638" s="1596"/>
      <c r="BY638" s="1596"/>
      <c r="BZ638" s="1596"/>
      <c r="CA638" s="1596"/>
      <c r="CB638" s="1596"/>
      <c r="CC638" s="1596"/>
    </row>
    <row r="639" s="309" customFormat="1" ht="36" hidden="1" customHeight="1" spans="1:81">
      <c r="A639" s="1647">
        <v>45589</v>
      </c>
      <c r="B639" s="1546" t="s">
        <v>216</v>
      </c>
      <c r="C639" s="1546" t="s">
        <v>217</v>
      </c>
      <c r="D639" s="1649">
        <v>4500148660</v>
      </c>
      <c r="E639" s="1546"/>
      <c r="F639" s="1648" t="s">
        <v>2974</v>
      </c>
      <c r="G639" s="1487" t="s">
        <v>109</v>
      </c>
      <c r="H639" s="1488" t="s">
        <v>79</v>
      </c>
      <c r="I639" s="1506">
        <v>572</v>
      </c>
      <c r="J639" s="1487">
        <v>0</v>
      </c>
      <c r="K639" s="1487">
        <v>52</v>
      </c>
      <c r="L639" s="1489">
        <f t="shared" si="402"/>
        <v>11</v>
      </c>
      <c r="M639" s="1490">
        <v>45644</v>
      </c>
      <c r="N639" s="1490">
        <v>45640</v>
      </c>
      <c r="O639" s="1325"/>
      <c r="P639" s="1325" t="s">
        <v>803</v>
      </c>
      <c r="Q639" s="1325"/>
      <c r="R639" s="1325">
        <v>45589</v>
      </c>
      <c r="S639" s="1325" t="s">
        <v>82</v>
      </c>
      <c r="T639" s="1492" t="s">
        <v>2975</v>
      </c>
      <c r="U639" s="1575" t="s">
        <v>2976</v>
      </c>
      <c r="V639" s="1605" t="s">
        <v>221</v>
      </c>
      <c r="W639" s="1495">
        <v>0.8752</v>
      </c>
      <c r="X639" s="1496">
        <f t="shared" si="403"/>
        <v>500.6144</v>
      </c>
      <c r="Y639" s="1489" t="s">
        <v>2977</v>
      </c>
      <c r="Z639" s="1532" t="s">
        <v>109</v>
      </c>
      <c r="AA639" s="1487" t="s">
        <v>108</v>
      </c>
      <c r="AB639" s="1566" t="s">
        <v>44</v>
      </c>
      <c r="AC639" s="1493">
        <v>572</v>
      </c>
      <c r="AD639" s="1498">
        <f t="shared" si="404"/>
        <v>0</v>
      </c>
      <c r="AE639" s="1498" t="s">
        <v>141</v>
      </c>
      <c r="AF639" s="1498"/>
      <c r="AG639" s="1498"/>
      <c r="AH639" s="1498">
        <f t="shared" si="405"/>
        <v>572</v>
      </c>
      <c r="AI639" s="1498"/>
      <c r="AJ639" s="1502">
        <f t="shared" ref="AJ639:AJ650" si="407">I639</f>
        <v>572</v>
      </c>
      <c r="AK639" s="1489"/>
      <c r="AL639" s="1500"/>
      <c r="AM639" s="1500"/>
      <c r="AN639" s="1500"/>
      <c r="AO639" s="1500"/>
      <c r="AP639" s="1500"/>
      <c r="AQ639" s="1500"/>
      <c r="AR639" s="1500"/>
      <c r="AS639" s="1502">
        <f t="shared" si="406"/>
        <v>572</v>
      </c>
      <c r="AU639" s="1502"/>
      <c r="AV639" s="1502"/>
      <c r="AW639" s="1502"/>
      <c r="AX639" s="1502"/>
      <c r="AY639" s="1502"/>
      <c r="AZ639" s="1502"/>
      <c r="BA639" s="1503"/>
      <c r="BB639" s="1503"/>
      <c r="BC639" s="1503">
        <f t="shared" ref="BC639:BC646" si="408">I639/13</f>
        <v>44</v>
      </c>
      <c r="BD639" s="1503"/>
      <c r="BE639" s="1503"/>
      <c r="BF639" s="1503"/>
      <c r="BG639" s="1503"/>
      <c r="BH639" s="1503"/>
      <c r="BI639" s="1503"/>
      <c r="BJ639" s="1503"/>
      <c r="BK639" s="1503"/>
      <c r="BL639" s="1503"/>
      <c r="BM639" s="1503"/>
      <c r="BN639" s="1503"/>
      <c r="BO639" s="1503"/>
      <c r="BP639" s="1503"/>
      <c r="BQ639" s="1503"/>
      <c r="BR639" s="1503"/>
      <c r="BS639" s="1503"/>
      <c r="BT639" s="1503"/>
      <c r="BU639" s="1596"/>
      <c r="BV639" s="1596"/>
      <c r="BW639" s="1596"/>
      <c r="BX639" s="1596"/>
      <c r="BY639" s="1596"/>
      <c r="BZ639" s="1596"/>
      <c r="CA639" s="1596"/>
      <c r="CB639" s="1596"/>
      <c r="CC639" s="1596"/>
    </row>
    <row r="640" s="309" customFormat="1" ht="36" hidden="1" customHeight="1" spans="1:81">
      <c r="A640" s="1647">
        <v>45517</v>
      </c>
      <c r="B640" s="1546" t="s">
        <v>2478</v>
      </c>
      <c r="C640" s="1546" t="s">
        <v>149</v>
      </c>
      <c r="D640" s="1648">
        <v>4500142849</v>
      </c>
      <c r="E640" s="1649"/>
      <c r="F640" s="1648" t="s">
        <v>2978</v>
      </c>
      <c r="G640" s="1487" t="s">
        <v>2480</v>
      </c>
      <c r="H640" s="1488" t="s">
        <v>2481</v>
      </c>
      <c r="I640" s="1506">
        <v>2028</v>
      </c>
      <c r="J640" s="1487">
        <v>13</v>
      </c>
      <c r="K640" s="1487">
        <v>78</v>
      </c>
      <c r="L640" s="1489">
        <f t="shared" si="402"/>
        <v>26</v>
      </c>
      <c r="M640" s="1490">
        <v>45645</v>
      </c>
      <c r="N640" s="1490">
        <v>45642</v>
      </c>
      <c r="O640" s="1325"/>
      <c r="P640" s="1325" t="s">
        <v>106</v>
      </c>
      <c r="Q640" s="1325"/>
      <c r="R640" s="1325">
        <v>45601</v>
      </c>
      <c r="S640" s="1325" t="s">
        <v>82</v>
      </c>
      <c r="T640" s="1492" t="s">
        <v>82</v>
      </c>
      <c r="U640" s="1493" t="s">
        <v>2483</v>
      </c>
      <c r="V640" s="1494" t="s">
        <v>164</v>
      </c>
      <c r="W640" s="1495">
        <v>0.8944</v>
      </c>
      <c r="X640" s="1496">
        <f t="shared" si="403"/>
        <v>1813.8432</v>
      </c>
      <c r="Y640" s="1489" t="s">
        <v>2979</v>
      </c>
      <c r="Z640" s="1487" t="s">
        <v>2480</v>
      </c>
      <c r="AA640" s="1487" t="s">
        <v>108</v>
      </c>
      <c r="AB640" s="1566" t="s">
        <v>44</v>
      </c>
      <c r="AC640" s="1493">
        <v>2028</v>
      </c>
      <c r="AD640" s="1498">
        <f t="shared" si="404"/>
        <v>0</v>
      </c>
      <c r="AE640" s="1579"/>
      <c r="AF640" s="1579"/>
      <c r="AG640" s="1579"/>
      <c r="AH640" s="1498">
        <f t="shared" si="405"/>
        <v>2028</v>
      </c>
      <c r="AI640" s="1498"/>
      <c r="AJ640" s="1502">
        <f t="shared" si="407"/>
        <v>2028</v>
      </c>
      <c r="AK640" s="1489"/>
      <c r="AL640" s="1500"/>
      <c r="AM640" s="1500"/>
      <c r="AN640" s="1500"/>
      <c r="AO640" s="1500"/>
      <c r="AP640" s="1500"/>
      <c r="AQ640" s="1500"/>
      <c r="AR640" s="1500"/>
      <c r="AS640" s="1502">
        <f t="shared" si="406"/>
        <v>2028</v>
      </c>
      <c r="AT640" s="1502"/>
      <c r="AU640" s="1502"/>
      <c r="AV640" s="1502"/>
      <c r="AW640" s="1502"/>
      <c r="AX640" s="1502"/>
      <c r="AY640" s="1502"/>
      <c r="AZ640" s="1502"/>
      <c r="BA640" s="1503"/>
      <c r="BB640" s="1503"/>
      <c r="BC640" s="1503">
        <f t="shared" si="408"/>
        <v>156</v>
      </c>
      <c r="BD640" s="1503"/>
      <c r="BE640" s="1503"/>
      <c r="BF640" s="1503"/>
      <c r="BG640" s="1503"/>
      <c r="BH640" s="1503"/>
      <c r="BI640" s="1503"/>
      <c r="BJ640" s="1503"/>
      <c r="BK640" s="1503"/>
      <c r="BL640" s="1503"/>
      <c r="BM640" s="1503"/>
      <c r="BN640" s="1503"/>
      <c r="BO640" s="1503"/>
      <c r="BP640" s="1503"/>
      <c r="BQ640" s="1503"/>
      <c r="BR640" s="1503"/>
      <c r="BS640" s="1503"/>
      <c r="BT640" s="1503"/>
      <c r="BU640" s="1596"/>
      <c r="BV640" s="1596"/>
      <c r="BW640" s="1596"/>
      <c r="BX640" s="1596"/>
      <c r="BY640" s="1596"/>
      <c r="BZ640" s="1596"/>
      <c r="CA640" s="1596"/>
      <c r="CB640" s="1596"/>
      <c r="CC640" s="1596"/>
    </row>
    <row r="641" s="309" customFormat="1" ht="36" hidden="1" customHeight="1" spans="1:81">
      <c r="A641" s="1647">
        <v>45596</v>
      </c>
      <c r="B641" s="1546" t="s">
        <v>2980</v>
      </c>
      <c r="C641" s="1546" t="s">
        <v>251</v>
      </c>
      <c r="D641" s="1648">
        <v>4500149782</v>
      </c>
      <c r="E641" s="1546" t="s">
        <v>2981</v>
      </c>
      <c r="F641" s="1648" t="s">
        <v>2982</v>
      </c>
      <c r="G641" s="1487" t="s">
        <v>309</v>
      </c>
      <c r="H641" s="1488" t="s">
        <v>79</v>
      </c>
      <c r="I641" s="1506">
        <v>948</v>
      </c>
      <c r="J641" s="1487">
        <v>0</v>
      </c>
      <c r="K641" s="1487">
        <v>12</v>
      </c>
      <c r="L641" s="1489">
        <f t="shared" si="402"/>
        <v>79</v>
      </c>
      <c r="M641" s="1490">
        <v>45639</v>
      </c>
      <c r="N641" s="1490">
        <v>45635</v>
      </c>
      <c r="O641" s="1325"/>
      <c r="P641" s="1325" t="s">
        <v>803</v>
      </c>
      <c r="Q641" s="1325" t="s">
        <v>2983</v>
      </c>
      <c r="R641" s="1325">
        <v>45603</v>
      </c>
      <c r="S641" s="1707" t="s">
        <v>82</v>
      </c>
      <c r="T641" s="1708" t="s">
        <v>2984</v>
      </c>
      <c r="U641" s="1506" t="s">
        <v>2985</v>
      </c>
      <c r="V641" s="1605" t="s">
        <v>587</v>
      </c>
      <c r="W641" s="1495">
        <v>2.5178</v>
      </c>
      <c r="X641" s="1496">
        <f t="shared" si="403"/>
        <v>2386.8744</v>
      </c>
      <c r="Y641" s="1489" t="s">
        <v>2986</v>
      </c>
      <c r="Z641" s="1532" t="s">
        <v>313</v>
      </c>
      <c r="AA641" s="1487" t="s">
        <v>108</v>
      </c>
      <c r="AB641" s="1566" t="s">
        <v>44</v>
      </c>
      <c r="AC641" s="1493">
        <v>948</v>
      </c>
      <c r="AD641" s="1606">
        <f t="shared" si="404"/>
        <v>0</v>
      </c>
      <c r="AE641" s="1766" t="s">
        <v>157</v>
      </c>
      <c r="AF641" s="1498"/>
      <c r="AG641" s="1498"/>
      <c r="AH641" s="1498">
        <f>I641*2</f>
        <v>1896</v>
      </c>
      <c r="AI641" s="1498"/>
      <c r="AJ641" s="1502">
        <f>I641*2</f>
        <v>1896</v>
      </c>
      <c r="AK641" s="1502"/>
      <c r="AL641" s="1501"/>
      <c r="AM641" s="1500"/>
      <c r="AN641" s="1500"/>
      <c r="AO641" s="1500"/>
      <c r="AP641" s="1500"/>
      <c r="AQ641" s="1500"/>
      <c r="AR641" s="1500"/>
      <c r="AS641" s="1502">
        <f>I641*2</f>
        <v>1896</v>
      </c>
      <c r="AT641" s="1763"/>
      <c r="AU641" s="1502"/>
      <c r="AV641" s="1502"/>
      <c r="AW641" s="1502"/>
      <c r="AX641" s="1502"/>
      <c r="AY641" s="1502"/>
      <c r="AZ641" s="1502"/>
      <c r="BA641" s="1503"/>
      <c r="BB641" s="1503"/>
      <c r="BC641" s="1503"/>
      <c r="BD641" s="1537"/>
      <c r="BE641" s="1503"/>
      <c r="BF641" s="1503"/>
      <c r="BG641" s="1503"/>
      <c r="BH641" s="1503"/>
      <c r="BI641" s="1503"/>
      <c r="BJ641" s="1503"/>
      <c r="BK641" s="1503"/>
      <c r="BL641" s="1503"/>
      <c r="BM641" s="1503"/>
      <c r="BN641" s="1503"/>
      <c r="BO641" s="1503"/>
      <c r="BP641" s="1503"/>
      <c r="BQ641" s="1503"/>
      <c r="BR641" s="1503">
        <f>I641</f>
        <v>948</v>
      </c>
      <c r="BS641" s="1503">
        <f>I641</f>
        <v>948</v>
      </c>
      <c r="BT641" s="1503">
        <f>I641</f>
        <v>948</v>
      </c>
      <c r="BU641" s="1596"/>
      <c r="BV641" s="309" t="s">
        <v>2987</v>
      </c>
      <c r="BW641" s="1553">
        <v>5000</v>
      </c>
      <c r="BX641" s="1596" t="e">
        <f>#REF!-I641</f>
        <v>#REF!</v>
      </c>
      <c r="BY641" s="1596"/>
      <c r="BZ641" s="1596"/>
      <c r="CA641" s="1596"/>
      <c r="CB641" s="1596"/>
      <c r="CC641" s="1596"/>
    </row>
    <row r="642" s="309" customFormat="1" ht="36" hidden="1" customHeight="1" spans="1:81">
      <c r="A642" s="1647">
        <v>45596</v>
      </c>
      <c r="B642" s="1546" t="s">
        <v>2980</v>
      </c>
      <c r="C642" s="1546" t="s">
        <v>251</v>
      </c>
      <c r="D642" s="1648">
        <v>4500149782</v>
      </c>
      <c r="E642" s="1546" t="s">
        <v>2988</v>
      </c>
      <c r="F642" s="1648" t="s">
        <v>2989</v>
      </c>
      <c r="G642" s="1487" t="s">
        <v>309</v>
      </c>
      <c r="H642" s="1488" t="s">
        <v>79</v>
      </c>
      <c r="I642" s="1506">
        <v>504</v>
      </c>
      <c r="J642" s="1487">
        <v>0</v>
      </c>
      <c r="K642" s="1487">
        <v>12</v>
      </c>
      <c r="L642" s="1489">
        <f t="shared" si="402"/>
        <v>42</v>
      </c>
      <c r="M642" s="1490">
        <v>45639</v>
      </c>
      <c r="N642" s="1490">
        <v>45635</v>
      </c>
      <c r="O642" s="1325"/>
      <c r="P642" s="1325" t="s">
        <v>803</v>
      </c>
      <c r="Q642" s="1325" t="s">
        <v>2983</v>
      </c>
      <c r="R642" s="1325">
        <v>45603</v>
      </c>
      <c r="S642" s="1707" t="s">
        <v>82</v>
      </c>
      <c r="T642" s="1708" t="s">
        <v>2984</v>
      </c>
      <c r="U642" s="1506" t="s">
        <v>2985</v>
      </c>
      <c r="V642" s="1605" t="s">
        <v>587</v>
      </c>
      <c r="W642" s="1495">
        <v>2.5178</v>
      </c>
      <c r="X642" s="1496">
        <f t="shared" si="403"/>
        <v>1268.9712</v>
      </c>
      <c r="Y642" s="1489" t="s">
        <v>2986</v>
      </c>
      <c r="Z642" s="1532" t="s">
        <v>313</v>
      </c>
      <c r="AA642" s="1487" t="s">
        <v>108</v>
      </c>
      <c r="AB642" s="1566" t="s">
        <v>44</v>
      </c>
      <c r="AC642" s="1493">
        <v>504</v>
      </c>
      <c r="AD642" s="1498">
        <f t="shared" si="404"/>
        <v>0</v>
      </c>
      <c r="AE642" s="1766" t="s">
        <v>157</v>
      </c>
      <c r="AF642" s="1498"/>
      <c r="AG642" s="1498"/>
      <c r="AH642" s="1498">
        <f>I642*2</f>
        <v>1008</v>
      </c>
      <c r="AI642" s="1498"/>
      <c r="AJ642" s="1502">
        <f>I642*2</f>
        <v>1008</v>
      </c>
      <c r="AK642" s="1502"/>
      <c r="AL642" s="1501"/>
      <c r="AM642" s="1500"/>
      <c r="AN642" s="1500"/>
      <c r="AO642" s="1500"/>
      <c r="AP642" s="1500"/>
      <c r="AQ642" s="1500"/>
      <c r="AR642" s="1500"/>
      <c r="AS642" s="1502">
        <f>I642*2</f>
        <v>1008</v>
      </c>
      <c r="AT642" s="1763"/>
      <c r="AU642" s="1502"/>
      <c r="AV642" s="1502"/>
      <c r="AW642" s="1502"/>
      <c r="AX642" s="1502"/>
      <c r="AY642" s="1502"/>
      <c r="AZ642" s="1502"/>
      <c r="BA642" s="1503"/>
      <c r="BB642" s="1503"/>
      <c r="BC642" s="1503"/>
      <c r="BD642" s="1537"/>
      <c r="BE642" s="1503"/>
      <c r="BF642" s="1503"/>
      <c r="BG642" s="1503"/>
      <c r="BH642" s="1503"/>
      <c r="BI642" s="1503"/>
      <c r="BJ642" s="1503"/>
      <c r="BK642" s="1503"/>
      <c r="BL642" s="1503"/>
      <c r="BM642" s="1503"/>
      <c r="BN642" s="1503"/>
      <c r="BO642" s="1503"/>
      <c r="BP642" s="1503"/>
      <c r="BQ642" s="1503"/>
      <c r="BR642" s="1503">
        <f>I642</f>
        <v>504</v>
      </c>
      <c r="BS642" s="1503">
        <f>I642</f>
        <v>504</v>
      </c>
      <c r="BT642" s="1503">
        <f>I642</f>
        <v>504</v>
      </c>
      <c r="BU642" s="1596"/>
      <c r="BV642" s="309" t="s">
        <v>2987</v>
      </c>
      <c r="BW642" s="1553">
        <v>5000</v>
      </c>
      <c r="BX642" s="1596" t="e">
        <f>BX641-I642</f>
        <v>#REF!</v>
      </c>
      <c r="BY642" s="1544" t="s">
        <v>2716</v>
      </c>
      <c r="BZ642" s="1596"/>
      <c r="CA642" s="1596"/>
      <c r="CB642" s="1596"/>
      <c r="CC642" s="1596"/>
    </row>
    <row r="643" s="309" customFormat="1" ht="36" hidden="1" customHeight="1" spans="1:81">
      <c r="A643" s="1647">
        <v>45609</v>
      </c>
      <c r="B643" s="1546" t="s">
        <v>2070</v>
      </c>
      <c r="C643" s="1546" t="s">
        <v>118</v>
      </c>
      <c r="D643" s="1648">
        <v>4500151218</v>
      </c>
      <c r="E643" s="1767" t="s">
        <v>2990</v>
      </c>
      <c r="F643" s="1648" t="s">
        <v>2991</v>
      </c>
      <c r="G643" s="1487" t="s">
        <v>109</v>
      </c>
      <c r="H643" s="1488" t="s">
        <v>79</v>
      </c>
      <c r="I643" s="1506">
        <v>1404</v>
      </c>
      <c r="J643" s="1487">
        <v>0</v>
      </c>
      <c r="K643" s="1487">
        <v>52</v>
      </c>
      <c r="L643" s="1489">
        <f t="shared" si="402"/>
        <v>27</v>
      </c>
      <c r="M643" s="1490">
        <v>45639</v>
      </c>
      <c r="N643" s="1490">
        <v>45635</v>
      </c>
      <c r="O643" s="1325"/>
      <c r="P643" s="1325" t="s">
        <v>106</v>
      </c>
      <c r="Q643" s="1325" t="s">
        <v>2992</v>
      </c>
      <c r="R643" s="1325">
        <v>45609</v>
      </c>
      <c r="S643" s="1752" t="s">
        <v>82</v>
      </c>
      <c r="T643" s="1705" t="s">
        <v>2993</v>
      </c>
      <c r="U643" s="1506" t="s">
        <v>2994</v>
      </c>
      <c r="V643" s="1605" t="s">
        <v>2635</v>
      </c>
      <c r="W643" s="1495">
        <v>0.8695</v>
      </c>
      <c r="X643" s="1496">
        <f t="shared" si="403"/>
        <v>1220.778</v>
      </c>
      <c r="Y643" s="1489" t="s">
        <v>2995</v>
      </c>
      <c r="Z643" s="1759" t="s">
        <v>109</v>
      </c>
      <c r="AA643" s="1487" t="s">
        <v>108</v>
      </c>
      <c r="AB643" s="1566" t="s">
        <v>44</v>
      </c>
      <c r="AC643" s="1493">
        <v>1404</v>
      </c>
      <c r="AD643" s="1498">
        <f t="shared" si="404"/>
        <v>0</v>
      </c>
      <c r="AE643" s="1498" t="s">
        <v>157</v>
      </c>
      <c r="AF643" s="1498"/>
      <c r="AG643" s="1498"/>
      <c r="AH643" s="1498">
        <f t="shared" ref="AH643:AH664" si="409">I643</f>
        <v>1404</v>
      </c>
      <c r="AI643" s="1498"/>
      <c r="AJ643" s="1502">
        <f t="shared" si="407"/>
        <v>1404</v>
      </c>
      <c r="AK643" s="1502"/>
      <c r="AL643" s="1501"/>
      <c r="AM643" s="1500"/>
      <c r="AN643" s="1500"/>
      <c r="AO643" s="1500"/>
      <c r="AP643" s="1500"/>
      <c r="AQ643" s="1500"/>
      <c r="AR643" s="1500"/>
      <c r="AS643" s="1502">
        <f t="shared" ref="AS643:AS659" si="410">I643</f>
        <v>1404</v>
      </c>
      <c r="AT643" s="1763"/>
      <c r="AU643" s="1502"/>
      <c r="AV643" s="1502"/>
      <c r="AW643" s="1502"/>
      <c r="AX643" s="1502"/>
      <c r="AY643" s="1502"/>
      <c r="AZ643" s="1502"/>
      <c r="BA643" s="1503"/>
      <c r="BB643" s="1503"/>
      <c r="BC643" s="1503">
        <f t="shared" si="408"/>
        <v>108</v>
      </c>
      <c r="BD643" s="1537"/>
      <c r="BE643" s="1503"/>
      <c r="BF643" s="1503"/>
      <c r="BG643" s="1503"/>
      <c r="BH643" s="1503"/>
      <c r="BI643" s="1503"/>
      <c r="BJ643" s="1503"/>
      <c r="BK643" s="1503"/>
      <c r="BL643" s="1503"/>
      <c r="BM643" s="1503"/>
      <c r="BN643" s="1503"/>
      <c r="BO643" s="1503"/>
      <c r="BP643" s="1503"/>
      <c r="BQ643" s="1503"/>
      <c r="BR643" s="1503"/>
      <c r="BS643" s="1503"/>
      <c r="BT643" s="1503"/>
      <c r="BU643" s="1596"/>
      <c r="BV643" s="1596"/>
      <c r="BW643" s="1596"/>
      <c r="BX643" s="1596"/>
      <c r="BY643" s="1596"/>
      <c r="BZ643" s="1596"/>
      <c r="CA643" s="1596"/>
      <c r="CB643" s="1596"/>
      <c r="CC643" s="1596"/>
    </row>
    <row r="644" s="309" customFormat="1" ht="36" hidden="1" customHeight="1" spans="1:81">
      <c r="A644" s="1647">
        <v>45609</v>
      </c>
      <c r="B644" s="1546" t="s">
        <v>2070</v>
      </c>
      <c r="C644" s="1546" t="s">
        <v>118</v>
      </c>
      <c r="D644" s="1648">
        <v>4500151218</v>
      </c>
      <c r="E644" s="1546" t="s">
        <v>2996</v>
      </c>
      <c r="F644" s="1648" t="s">
        <v>2997</v>
      </c>
      <c r="G644" s="1487" t="s">
        <v>109</v>
      </c>
      <c r="H644" s="1488" t="s">
        <v>79</v>
      </c>
      <c r="I644" s="1506">
        <v>1196</v>
      </c>
      <c r="J644" s="1487">
        <v>0</v>
      </c>
      <c r="K644" s="1487">
        <v>52</v>
      </c>
      <c r="L644" s="1489">
        <f t="shared" si="402"/>
        <v>23</v>
      </c>
      <c r="M644" s="1490">
        <v>45639</v>
      </c>
      <c r="N644" s="1490">
        <v>45635</v>
      </c>
      <c r="O644" s="1325"/>
      <c r="P644" s="1325" t="s">
        <v>106</v>
      </c>
      <c r="Q644" s="1325" t="s">
        <v>2998</v>
      </c>
      <c r="R644" s="1325">
        <v>45609</v>
      </c>
      <c r="S644" s="1752" t="s">
        <v>82</v>
      </c>
      <c r="T644" s="1705" t="s">
        <v>2993</v>
      </c>
      <c r="U644" s="1506" t="s">
        <v>2999</v>
      </c>
      <c r="V644" s="1605" t="s">
        <v>2635</v>
      </c>
      <c r="W644" s="1495">
        <v>0.8695</v>
      </c>
      <c r="X644" s="1496">
        <f t="shared" si="403"/>
        <v>1039.922</v>
      </c>
      <c r="Y644" s="1489" t="s">
        <v>3000</v>
      </c>
      <c r="Z644" s="1759" t="s">
        <v>109</v>
      </c>
      <c r="AA644" s="1487" t="s">
        <v>108</v>
      </c>
      <c r="AB644" s="1566" t="s">
        <v>44</v>
      </c>
      <c r="AC644" s="1493">
        <v>1196</v>
      </c>
      <c r="AD644" s="1498">
        <f t="shared" si="404"/>
        <v>0</v>
      </c>
      <c r="AE644" s="1498" t="s">
        <v>157</v>
      </c>
      <c r="AF644" s="1498"/>
      <c r="AG644" s="1498"/>
      <c r="AH644" s="1498">
        <f t="shared" si="409"/>
        <v>1196</v>
      </c>
      <c r="AI644" s="1498"/>
      <c r="AJ644" s="1502">
        <f t="shared" si="407"/>
        <v>1196</v>
      </c>
      <c r="AK644" s="1502"/>
      <c r="AL644" s="1501"/>
      <c r="AM644" s="1500"/>
      <c r="AN644" s="1500"/>
      <c r="AO644" s="1500"/>
      <c r="AP644" s="1500"/>
      <c r="AQ644" s="1500"/>
      <c r="AR644" s="1500"/>
      <c r="AS644" s="1502">
        <f t="shared" si="410"/>
        <v>1196</v>
      </c>
      <c r="AT644" s="1763"/>
      <c r="AU644" s="1502"/>
      <c r="AV644" s="1502"/>
      <c r="AW644" s="1502"/>
      <c r="AX644" s="1502"/>
      <c r="AY644" s="1502"/>
      <c r="AZ644" s="1502"/>
      <c r="BA644" s="1503"/>
      <c r="BB644" s="1503"/>
      <c r="BC644" s="1503">
        <f t="shared" si="408"/>
        <v>92</v>
      </c>
      <c r="BD644" s="1537"/>
      <c r="BE644" s="1503"/>
      <c r="BF644" s="1503"/>
      <c r="BG644" s="1503"/>
      <c r="BH644" s="1503"/>
      <c r="BI644" s="1503"/>
      <c r="BJ644" s="1503"/>
      <c r="BK644" s="1503"/>
      <c r="BL644" s="1503"/>
      <c r="BM644" s="1503"/>
      <c r="BN644" s="1503"/>
      <c r="BO644" s="1503"/>
      <c r="BP644" s="1503"/>
      <c r="BQ644" s="1503"/>
      <c r="BR644" s="1503"/>
      <c r="BS644" s="1503"/>
      <c r="BT644" s="1503"/>
      <c r="BU644" s="1596"/>
      <c r="BV644" s="1596"/>
      <c r="BW644" s="1596"/>
      <c r="BX644" s="1596"/>
      <c r="BY644" s="1596"/>
      <c r="BZ644" s="1596"/>
      <c r="CA644" s="1596"/>
      <c r="CB644" s="1596"/>
      <c r="CC644" s="1596"/>
    </row>
    <row r="645" s="309" customFormat="1" ht="36" hidden="1" customHeight="1" spans="1:81">
      <c r="A645" s="1647">
        <v>45609</v>
      </c>
      <c r="B645" s="1546" t="s">
        <v>2070</v>
      </c>
      <c r="C645" s="1546" t="s">
        <v>118</v>
      </c>
      <c r="D645" s="1648">
        <v>4500151218</v>
      </c>
      <c r="E645" s="1768" t="s">
        <v>3001</v>
      </c>
      <c r="F645" s="1648" t="s">
        <v>3002</v>
      </c>
      <c r="G645" s="1487" t="s">
        <v>109</v>
      </c>
      <c r="H645" s="1488" t="s">
        <v>79</v>
      </c>
      <c r="I645" s="1506">
        <v>988</v>
      </c>
      <c r="J645" s="1487">
        <v>0</v>
      </c>
      <c r="K645" s="1487">
        <v>52</v>
      </c>
      <c r="L645" s="1489">
        <f t="shared" si="402"/>
        <v>19</v>
      </c>
      <c r="M645" s="1490">
        <v>45639</v>
      </c>
      <c r="N645" s="1490">
        <v>45635</v>
      </c>
      <c r="O645" s="1325"/>
      <c r="P645" s="1325" t="s">
        <v>106</v>
      </c>
      <c r="Q645" s="1325" t="s">
        <v>3003</v>
      </c>
      <c r="R645" s="1325">
        <v>45609</v>
      </c>
      <c r="S645" s="1752" t="s">
        <v>82</v>
      </c>
      <c r="T645" s="1705" t="s">
        <v>2993</v>
      </c>
      <c r="U645" s="1506" t="s">
        <v>2999</v>
      </c>
      <c r="V645" s="1605" t="s">
        <v>2635</v>
      </c>
      <c r="W645" s="1495">
        <v>0.8695</v>
      </c>
      <c r="X645" s="1496">
        <f t="shared" si="403"/>
        <v>859.066</v>
      </c>
      <c r="Y645" s="1489" t="s">
        <v>3004</v>
      </c>
      <c r="Z645" s="1759" t="s">
        <v>109</v>
      </c>
      <c r="AA645" s="1487" t="s">
        <v>108</v>
      </c>
      <c r="AB645" s="1566" t="s">
        <v>44</v>
      </c>
      <c r="AC645" s="1493">
        <v>988</v>
      </c>
      <c r="AD645" s="1498">
        <f t="shared" si="404"/>
        <v>0</v>
      </c>
      <c r="AE645" s="1498" t="s">
        <v>157</v>
      </c>
      <c r="AF645" s="1498"/>
      <c r="AG645" s="1498"/>
      <c r="AH645" s="1498">
        <f t="shared" si="409"/>
        <v>988</v>
      </c>
      <c r="AI645" s="1498"/>
      <c r="AJ645" s="1502">
        <f t="shared" si="407"/>
        <v>988</v>
      </c>
      <c r="AK645" s="1502"/>
      <c r="AL645" s="1501"/>
      <c r="AM645" s="1500"/>
      <c r="AN645" s="1500"/>
      <c r="AO645" s="1500"/>
      <c r="AP645" s="1500"/>
      <c r="AQ645" s="1500"/>
      <c r="AR645" s="1500"/>
      <c r="AS645" s="1502">
        <f t="shared" si="410"/>
        <v>988</v>
      </c>
      <c r="AT645" s="1763"/>
      <c r="AU645" s="1502"/>
      <c r="AV645" s="1502"/>
      <c r="AW645" s="1502"/>
      <c r="AX645" s="1502"/>
      <c r="AY645" s="1502"/>
      <c r="AZ645" s="1502"/>
      <c r="BA645" s="1503"/>
      <c r="BB645" s="1503"/>
      <c r="BC645" s="1503">
        <f t="shared" si="408"/>
        <v>76</v>
      </c>
      <c r="BD645" s="1537"/>
      <c r="BE645" s="1503"/>
      <c r="BF645" s="1503"/>
      <c r="BG645" s="1503"/>
      <c r="BH645" s="1503"/>
      <c r="BI645" s="1503"/>
      <c r="BJ645" s="1503"/>
      <c r="BK645" s="1503"/>
      <c r="BL645" s="1503"/>
      <c r="BM645" s="1503"/>
      <c r="BN645" s="1503"/>
      <c r="BO645" s="1503"/>
      <c r="BP645" s="1503"/>
      <c r="BQ645" s="1503"/>
      <c r="BR645" s="1503"/>
      <c r="BS645" s="1503"/>
      <c r="BT645" s="1503"/>
      <c r="BU645" s="1596"/>
      <c r="BV645" s="1596"/>
      <c r="BW645" s="1596"/>
      <c r="BX645" s="1596"/>
      <c r="BY645" s="1596"/>
      <c r="BZ645" s="1596"/>
      <c r="CA645" s="1596"/>
      <c r="CB645" s="1596"/>
      <c r="CC645" s="1596"/>
    </row>
    <row r="646" s="309" customFormat="1" ht="36" hidden="1" customHeight="1" spans="1:81">
      <c r="A646" s="1647">
        <v>45609</v>
      </c>
      <c r="B646" s="1546" t="s">
        <v>2070</v>
      </c>
      <c r="C646" s="1546" t="s">
        <v>118</v>
      </c>
      <c r="D646" s="1648">
        <v>4500151218</v>
      </c>
      <c r="E646" s="1768" t="s">
        <v>3005</v>
      </c>
      <c r="F646" s="1648" t="s">
        <v>3006</v>
      </c>
      <c r="G646" s="1487" t="s">
        <v>109</v>
      </c>
      <c r="H646" s="1488" t="s">
        <v>79</v>
      </c>
      <c r="I646" s="1506">
        <v>416</v>
      </c>
      <c r="J646" s="1487">
        <v>0</v>
      </c>
      <c r="K646" s="1487">
        <v>52</v>
      </c>
      <c r="L646" s="1489">
        <f t="shared" si="402"/>
        <v>8</v>
      </c>
      <c r="M646" s="1490">
        <v>45639</v>
      </c>
      <c r="N646" s="1490">
        <v>45635</v>
      </c>
      <c r="O646" s="1325"/>
      <c r="P646" s="1325" t="s">
        <v>106</v>
      </c>
      <c r="Q646" s="1325" t="s">
        <v>3007</v>
      </c>
      <c r="R646" s="1325">
        <v>45609</v>
      </c>
      <c r="S646" s="1752" t="s">
        <v>82</v>
      </c>
      <c r="T646" s="1705" t="s">
        <v>2993</v>
      </c>
      <c r="U646" s="1506" t="s">
        <v>2999</v>
      </c>
      <c r="V646" s="1605" t="s">
        <v>2635</v>
      </c>
      <c r="W646" s="1495">
        <v>0.8695</v>
      </c>
      <c r="X646" s="1496">
        <f t="shared" si="403"/>
        <v>361.712</v>
      </c>
      <c r="Y646" s="1489" t="s">
        <v>2995</v>
      </c>
      <c r="Z646" s="1759" t="s">
        <v>109</v>
      </c>
      <c r="AA646" s="1487" t="s">
        <v>108</v>
      </c>
      <c r="AB646" s="1566" t="s">
        <v>44</v>
      </c>
      <c r="AC646" s="1493">
        <v>416</v>
      </c>
      <c r="AD646" s="1498">
        <f t="shared" si="404"/>
        <v>0</v>
      </c>
      <c r="AE646" s="1498" t="s">
        <v>157</v>
      </c>
      <c r="AF646" s="1498"/>
      <c r="AG646" s="1498"/>
      <c r="AH646" s="1498">
        <f t="shared" si="409"/>
        <v>416</v>
      </c>
      <c r="AI646" s="1498"/>
      <c r="AJ646" s="1502">
        <f t="shared" si="407"/>
        <v>416</v>
      </c>
      <c r="AK646" s="1502"/>
      <c r="AL646" s="1501"/>
      <c r="AM646" s="1500"/>
      <c r="AN646" s="1500"/>
      <c r="AO646" s="1500"/>
      <c r="AP646" s="1500"/>
      <c r="AQ646" s="1500"/>
      <c r="AR646" s="1500"/>
      <c r="AS646" s="1502">
        <f t="shared" si="410"/>
        <v>416</v>
      </c>
      <c r="AT646" s="1763"/>
      <c r="AU646" s="1502"/>
      <c r="AV646" s="1502"/>
      <c r="AW646" s="1502"/>
      <c r="AX646" s="1502"/>
      <c r="AY646" s="1502"/>
      <c r="AZ646" s="1502"/>
      <c r="BA646" s="1503"/>
      <c r="BB646" s="1503"/>
      <c r="BC646" s="1503">
        <f t="shared" si="408"/>
        <v>32</v>
      </c>
      <c r="BD646" s="1537"/>
      <c r="BE646" s="1503"/>
      <c r="BF646" s="1503"/>
      <c r="BG646" s="1503"/>
      <c r="BH646" s="1503"/>
      <c r="BI646" s="1503"/>
      <c r="BJ646" s="1503"/>
      <c r="BK646" s="1503"/>
      <c r="BL646" s="1503"/>
      <c r="BM646" s="1503"/>
      <c r="BN646" s="1503"/>
      <c r="BO646" s="1503"/>
      <c r="BP646" s="1503"/>
      <c r="BQ646" s="1503"/>
      <c r="BR646" s="1503"/>
      <c r="BS646" s="1503"/>
      <c r="BT646" s="1503"/>
      <c r="BU646" s="1596"/>
      <c r="BV646" s="1596"/>
      <c r="BW646" s="1596"/>
      <c r="BX646" s="1596"/>
      <c r="BY646" s="1596"/>
      <c r="BZ646" s="1596"/>
      <c r="CA646" s="1596"/>
      <c r="CB646" s="1596"/>
      <c r="CC646" s="1596"/>
    </row>
    <row r="647" s="309" customFormat="1" ht="36" hidden="1" customHeight="1" spans="1:81">
      <c r="A647" s="1647">
        <v>45597</v>
      </c>
      <c r="B647" s="1546" t="s">
        <v>1208</v>
      </c>
      <c r="C647" s="1546" t="s">
        <v>1209</v>
      </c>
      <c r="D647" s="1648">
        <v>4500149910</v>
      </c>
      <c r="E647" s="1546">
        <v>6607167212</v>
      </c>
      <c r="F647" s="1648" t="s">
        <v>3008</v>
      </c>
      <c r="G647" s="1487" t="s">
        <v>78</v>
      </c>
      <c r="H647" s="1488" t="s">
        <v>111</v>
      </c>
      <c r="I647" s="1506">
        <v>1000</v>
      </c>
      <c r="J647" s="1487">
        <v>0</v>
      </c>
      <c r="K647" s="1487">
        <v>50</v>
      </c>
      <c r="L647" s="1489">
        <f t="shared" si="402"/>
        <v>20</v>
      </c>
      <c r="M647" s="1490">
        <v>45642</v>
      </c>
      <c r="N647" s="1490">
        <v>45638</v>
      </c>
      <c r="O647" s="1325"/>
      <c r="P647" s="1325" t="s">
        <v>106</v>
      </c>
      <c r="Q647" s="1625" t="s">
        <v>3009</v>
      </c>
      <c r="R647" s="1325" t="s">
        <v>3010</v>
      </c>
      <c r="S647" s="1707" t="s">
        <v>82</v>
      </c>
      <c r="T647" s="1708" t="s">
        <v>3011</v>
      </c>
      <c r="U647" s="1506" t="s">
        <v>3012</v>
      </c>
      <c r="V647" s="1605" t="s">
        <v>388</v>
      </c>
      <c r="W647" s="1495">
        <v>0.9376</v>
      </c>
      <c r="X647" s="1496">
        <f t="shared" si="403"/>
        <v>937.6</v>
      </c>
      <c r="Y647" s="1489" t="s">
        <v>3013</v>
      </c>
      <c r="Z647" s="1532" t="s">
        <v>78</v>
      </c>
      <c r="AA647" s="1487" t="s">
        <v>108</v>
      </c>
      <c r="AB647" s="1566" t="s">
        <v>44</v>
      </c>
      <c r="AC647" s="1493">
        <v>1000</v>
      </c>
      <c r="AD647" s="1498">
        <f t="shared" si="404"/>
        <v>0</v>
      </c>
      <c r="AE647" s="1498" t="s">
        <v>157</v>
      </c>
      <c r="AF647" s="1498"/>
      <c r="AG647" s="1498"/>
      <c r="AH647" s="1498">
        <f t="shared" si="409"/>
        <v>1000</v>
      </c>
      <c r="AI647" s="1498"/>
      <c r="AJ647" s="1499">
        <f t="shared" si="407"/>
        <v>1000</v>
      </c>
      <c r="AK647" s="1499"/>
      <c r="AL647" s="1501"/>
      <c r="AM647" s="1500"/>
      <c r="AN647" s="1500"/>
      <c r="AO647" s="1500"/>
      <c r="AP647" s="1500"/>
      <c r="AQ647" s="1500"/>
      <c r="AR647" s="1500"/>
      <c r="AS647" s="1502">
        <f t="shared" si="410"/>
        <v>1000</v>
      </c>
      <c r="AT647" s="1763"/>
      <c r="AU647" s="1502"/>
      <c r="AV647" s="1502"/>
      <c r="AW647" s="1502"/>
      <c r="AX647" s="1502"/>
      <c r="AY647" s="1502"/>
      <c r="AZ647" s="1502"/>
      <c r="BA647" s="1503"/>
      <c r="BB647" s="1503"/>
      <c r="BC647" s="1503"/>
      <c r="BD647" s="1537"/>
      <c r="BE647" s="1503"/>
      <c r="BF647" s="1503">
        <f t="shared" ref="BF647:BF650" si="411">I647/25</f>
        <v>40</v>
      </c>
      <c r="BG647" s="1503"/>
      <c r="BH647" s="1503"/>
      <c r="BI647" s="1503"/>
      <c r="BJ647" s="1503"/>
      <c r="BK647" s="1503"/>
      <c r="BL647" s="1503"/>
      <c r="BM647" s="1503"/>
      <c r="BN647" s="1503"/>
      <c r="BO647" s="1503"/>
      <c r="BP647" s="1503"/>
      <c r="BQ647" s="1503"/>
      <c r="BR647" s="1503"/>
      <c r="BS647" s="1503"/>
      <c r="BT647" s="1503"/>
      <c r="BU647" s="1596"/>
      <c r="BV647" s="1596"/>
      <c r="BW647" s="1596"/>
      <c r="BX647" s="1596"/>
      <c r="BY647" s="1596"/>
      <c r="BZ647" s="1596"/>
      <c r="CA647" s="1596"/>
      <c r="CB647" s="1596"/>
      <c r="CC647" s="1596"/>
    </row>
    <row r="648" s="309" customFormat="1" ht="36" hidden="1" customHeight="1" spans="1:81">
      <c r="A648" s="1647">
        <v>45597</v>
      </c>
      <c r="B648" s="1546" t="s">
        <v>1191</v>
      </c>
      <c r="C648" s="1546" t="s">
        <v>3014</v>
      </c>
      <c r="D648" s="1648">
        <v>4500149844</v>
      </c>
      <c r="E648" s="1546">
        <v>8807167214</v>
      </c>
      <c r="F648" s="1648" t="s">
        <v>3015</v>
      </c>
      <c r="G648" s="1487" t="s">
        <v>78</v>
      </c>
      <c r="H648" s="1488" t="s">
        <v>111</v>
      </c>
      <c r="I648" s="1506">
        <v>3500</v>
      </c>
      <c r="J648" s="1487">
        <v>0</v>
      </c>
      <c r="K648" s="1487">
        <v>50</v>
      </c>
      <c r="L648" s="1489">
        <f t="shared" si="402"/>
        <v>70</v>
      </c>
      <c r="M648" s="1490">
        <v>45642</v>
      </c>
      <c r="N648" s="1490">
        <v>45638</v>
      </c>
      <c r="O648" s="1325"/>
      <c r="P648" s="1325" t="s">
        <v>106</v>
      </c>
      <c r="Q648" s="1325" t="s">
        <v>3016</v>
      </c>
      <c r="R648" s="1325" t="s">
        <v>3010</v>
      </c>
      <c r="S648" s="1707" t="s">
        <v>82</v>
      </c>
      <c r="T648" s="1708" t="s">
        <v>3017</v>
      </c>
      <c r="U648" s="1506" t="s">
        <v>3012</v>
      </c>
      <c r="V648" s="1605" t="s">
        <v>388</v>
      </c>
      <c r="W648" s="1495">
        <v>0.9318</v>
      </c>
      <c r="X648" s="1496">
        <f t="shared" si="403"/>
        <v>3261.3</v>
      </c>
      <c r="Y648" s="1489" t="s">
        <v>3018</v>
      </c>
      <c r="Z648" s="1532" t="s">
        <v>78</v>
      </c>
      <c r="AA648" s="1487" t="s">
        <v>108</v>
      </c>
      <c r="AB648" s="1566" t="s">
        <v>44</v>
      </c>
      <c r="AC648" s="1493">
        <f>350+3150</f>
        <v>3500</v>
      </c>
      <c r="AD648" s="1498">
        <f t="shared" si="404"/>
        <v>0</v>
      </c>
      <c r="AE648" s="1498" t="s">
        <v>157</v>
      </c>
      <c r="AF648" s="1498"/>
      <c r="AG648" s="1498"/>
      <c r="AH648" s="1498">
        <f t="shared" si="409"/>
        <v>3500</v>
      </c>
      <c r="AI648" s="1498"/>
      <c r="AJ648" s="1499">
        <f t="shared" si="407"/>
        <v>3500</v>
      </c>
      <c r="AK648" s="1499"/>
      <c r="AL648" s="1501"/>
      <c r="AM648" s="1500"/>
      <c r="AN648" s="1500"/>
      <c r="AO648" s="1500"/>
      <c r="AP648" s="1500"/>
      <c r="AQ648" s="1500"/>
      <c r="AR648" s="1500"/>
      <c r="AS648" s="1502">
        <f t="shared" si="410"/>
        <v>3500</v>
      </c>
      <c r="AT648" s="1763"/>
      <c r="AU648" s="1502"/>
      <c r="AV648" s="1502"/>
      <c r="AW648" s="1502"/>
      <c r="AX648" s="1502"/>
      <c r="AY648" s="1502"/>
      <c r="AZ648" s="1502"/>
      <c r="BA648" s="1503"/>
      <c r="BB648" s="1503"/>
      <c r="BC648" s="1503"/>
      <c r="BD648" s="1537"/>
      <c r="BE648" s="1503"/>
      <c r="BF648" s="1503">
        <f t="shared" si="411"/>
        <v>140</v>
      </c>
      <c r="BG648" s="1503"/>
      <c r="BH648" s="1503"/>
      <c r="BI648" s="1503"/>
      <c r="BJ648" s="1503"/>
      <c r="BK648" s="1503"/>
      <c r="BL648" s="1503"/>
      <c r="BM648" s="1503"/>
      <c r="BN648" s="1503"/>
      <c r="BO648" s="1503"/>
      <c r="BP648" s="1503"/>
      <c r="BQ648" s="1503"/>
      <c r="BR648" s="1503"/>
      <c r="BS648" s="1503"/>
      <c r="BT648" s="1503"/>
      <c r="BU648" s="1596"/>
      <c r="BV648" s="1596"/>
      <c r="BW648" s="1596"/>
      <c r="BX648" s="1596"/>
      <c r="BY648" s="1596"/>
      <c r="BZ648" s="1596"/>
      <c r="CA648" s="1596"/>
      <c r="CB648" s="1596"/>
      <c r="CC648" s="1596"/>
    </row>
    <row r="649" s="309" customFormat="1" ht="36" hidden="1" customHeight="1" spans="1:81">
      <c r="A649" s="1647">
        <v>45597</v>
      </c>
      <c r="B649" s="1546" t="s">
        <v>1204</v>
      </c>
      <c r="C649" s="1671" t="s">
        <v>1192</v>
      </c>
      <c r="D649" s="1649">
        <v>4500149751</v>
      </c>
      <c r="E649" s="1546">
        <v>5507167211</v>
      </c>
      <c r="F649" s="1649" t="s">
        <v>3019</v>
      </c>
      <c r="G649" s="1487" t="s">
        <v>78</v>
      </c>
      <c r="H649" s="1488" t="s">
        <v>111</v>
      </c>
      <c r="I649" s="1506">
        <v>1500</v>
      </c>
      <c r="J649" s="1487">
        <v>0</v>
      </c>
      <c r="K649" s="1487">
        <v>50</v>
      </c>
      <c r="L649" s="1489">
        <f t="shared" si="402"/>
        <v>30</v>
      </c>
      <c r="M649" s="1490">
        <v>45642</v>
      </c>
      <c r="N649" s="1490">
        <v>45638</v>
      </c>
      <c r="O649" s="1325"/>
      <c r="P649" s="1325" t="s">
        <v>106</v>
      </c>
      <c r="Q649" s="1325" t="s">
        <v>2944</v>
      </c>
      <c r="R649" s="1325" t="s">
        <v>3010</v>
      </c>
      <c r="S649" s="1707" t="s">
        <v>82</v>
      </c>
      <c r="T649" s="1708" t="s">
        <v>3017</v>
      </c>
      <c r="U649" s="1506" t="s">
        <v>3012</v>
      </c>
      <c r="V649" s="1605" t="s">
        <v>388</v>
      </c>
      <c r="W649" s="1495">
        <v>0.9376</v>
      </c>
      <c r="X649" s="1496">
        <f t="shared" si="403"/>
        <v>1406.4</v>
      </c>
      <c r="Y649" s="1489" t="s">
        <v>3020</v>
      </c>
      <c r="Z649" s="1532" t="s">
        <v>78</v>
      </c>
      <c r="AA649" s="1487" t="s">
        <v>108</v>
      </c>
      <c r="AB649" s="1566" t="s">
        <v>44</v>
      </c>
      <c r="AC649" s="1493">
        <v>1500</v>
      </c>
      <c r="AD649" s="1498">
        <f t="shared" si="404"/>
        <v>0</v>
      </c>
      <c r="AE649" s="1498" t="s">
        <v>157</v>
      </c>
      <c r="AF649" s="1498"/>
      <c r="AG649" s="1498"/>
      <c r="AH649" s="1498">
        <f t="shared" si="409"/>
        <v>1500</v>
      </c>
      <c r="AI649" s="1498"/>
      <c r="AJ649" s="1499">
        <f t="shared" si="407"/>
        <v>1500</v>
      </c>
      <c r="AK649" s="1499"/>
      <c r="AL649" s="1501"/>
      <c r="AM649" s="1500"/>
      <c r="AN649" s="1500"/>
      <c r="AO649" s="1500"/>
      <c r="AP649" s="1500"/>
      <c r="AQ649" s="1500"/>
      <c r="AR649" s="1500"/>
      <c r="AS649" s="1502">
        <f t="shared" si="410"/>
        <v>1500</v>
      </c>
      <c r="AT649" s="1763"/>
      <c r="AU649" s="1502"/>
      <c r="AV649" s="1502"/>
      <c r="AW649" s="1502"/>
      <c r="AX649" s="1502"/>
      <c r="AY649" s="1502"/>
      <c r="AZ649" s="1502"/>
      <c r="BA649" s="1503"/>
      <c r="BB649" s="1503"/>
      <c r="BC649" s="1503"/>
      <c r="BD649" s="1537"/>
      <c r="BE649" s="1503"/>
      <c r="BF649" s="1503">
        <f t="shared" si="411"/>
        <v>60</v>
      </c>
      <c r="BG649" s="1503"/>
      <c r="BH649" s="1503"/>
      <c r="BI649" s="1503"/>
      <c r="BJ649" s="1503"/>
      <c r="BK649" s="1503"/>
      <c r="BL649" s="1503"/>
      <c r="BM649" s="1503"/>
      <c r="BN649" s="1503"/>
      <c r="BO649" s="1503"/>
      <c r="BP649" s="1503"/>
      <c r="BQ649" s="1503"/>
      <c r="BR649" s="1503"/>
      <c r="BS649" s="1503"/>
      <c r="BT649" s="1503"/>
      <c r="BU649" s="1596"/>
      <c r="BV649" s="1596"/>
      <c r="BW649" s="1596"/>
      <c r="BX649" s="1596"/>
      <c r="BY649" s="1596"/>
      <c r="BZ649" s="1596"/>
      <c r="CA649" s="1596"/>
      <c r="CB649" s="1596"/>
      <c r="CC649" s="1596"/>
    </row>
    <row r="650" s="309" customFormat="1" ht="36" hidden="1" customHeight="1" spans="1:81">
      <c r="A650" s="1647">
        <v>45597</v>
      </c>
      <c r="B650" s="1546" t="s">
        <v>1199</v>
      </c>
      <c r="C650" s="1671" t="s">
        <v>3021</v>
      </c>
      <c r="D650" s="1649">
        <v>4500149832</v>
      </c>
      <c r="E650" s="1546" t="s">
        <v>3022</v>
      </c>
      <c r="F650" s="1649" t="s">
        <v>3023</v>
      </c>
      <c r="G650" s="1487" t="s">
        <v>78</v>
      </c>
      <c r="H650" s="1488" t="s">
        <v>111</v>
      </c>
      <c r="I650" s="1506">
        <v>2750</v>
      </c>
      <c r="J650" s="1487">
        <v>0</v>
      </c>
      <c r="K650" s="1487">
        <v>50</v>
      </c>
      <c r="L650" s="1489">
        <f t="shared" si="402"/>
        <v>55</v>
      </c>
      <c r="M650" s="1490">
        <v>45642</v>
      </c>
      <c r="N650" s="1490">
        <v>45638</v>
      </c>
      <c r="O650" s="1325"/>
      <c r="P650" s="1325" t="s">
        <v>106</v>
      </c>
      <c r="Q650" s="1325"/>
      <c r="R650" s="1325" t="s">
        <v>3010</v>
      </c>
      <c r="S650" s="1707" t="s">
        <v>82</v>
      </c>
      <c r="T650" s="1708" t="s">
        <v>3017</v>
      </c>
      <c r="U650" s="1506" t="s">
        <v>3012</v>
      </c>
      <c r="V650" s="1605" t="s">
        <v>388</v>
      </c>
      <c r="W650" s="1495">
        <v>0.9376</v>
      </c>
      <c r="X650" s="1496">
        <f t="shared" si="403"/>
        <v>2578.4</v>
      </c>
      <c r="Y650" s="1489" t="s">
        <v>3024</v>
      </c>
      <c r="Z650" s="1532" t="s">
        <v>78</v>
      </c>
      <c r="AA650" s="1487" t="s">
        <v>108</v>
      </c>
      <c r="AB650" s="1566" t="s">
        <v>44</v>
      </c>
      <c r="AC650" s="1493">
        <v>2750</v>
      </c>
      <c r="AD650" s="1498">
        <f t="shared" si="404"/>
        <v>0</v>
      </c>
      <c r="AE650" s="1498" t="s">
        <v>157</v>
      </c>
      <c r="AF650" s="1498"/>
      <c r="AG650" s="1498"/>
      <c r="AH650" s="1498">
        <f t="shared" si="409"/>
        <v>2750</v>
      </c>
      <c r="AI650" s="1498"/>
      <c r="AJ650" s="1499">
        <f t="shared" si="407"/>
        <v>2750</v>
      </c>
      <c r="AK650" s="1499"/>
      <c r="AL650" s="1501"/>
      <c r="AM650" s="1500"/>
      <c r="AN650" s="1500"/>
      <c r="AO650" s="1500"/>
      <c r="AP650" s="1500"/>
      <c r="AQ650" s="1500"/>
      <c r="AR650" s="1500"/>
      <c r="AS650" s="1502">
        <f t="shared" si="410"/>
        <v>2750</v>
      </c>
      <c r="AT650" s="1763"/>
      <c r="AU650" s="1502"/>
      <c r="AV650" s="1502"/>
      <c r="AW650" s="1502"/>
      <c r="AX650" s="1502"/>
      <c r="AY650" s="1502"/>
      <c r="AZ650" s="1502"/>
      <c r="BA650" s="1503"/>
      <c r="BB650" s="1503"/>
      <c r="BC650" s="1503"/>
      <c r="BD650" s="1537"/>
      <c r="BE650" s="1503"/>
      <c r="BF650" s="1503">
        <f t="shared" si="411"/>
        <v>110</v>
      </c>
      <c r="BG650" s="1503"/>
      <c r="BH650" s="1503"/>
      <c r="BI650" s="1503"/>
      <c r="BJ650" s="1503"/>
      <c r="BK650" s="1503"/>
      <c r="BL650" s="1503"/>
      <c r="BM650" s="1503"/>
      <c r="BN650" s="1503"/>
      <c r="BO650" s="1503"/>
      <c r="BP650" s="1503"/>
      <c r="BQ650" s="1503"/>
      <c r="BR650" s="1503"/>
      <c r="BS650" s="1503"/>
      <c r="BT650" s="1503"/>
      <c r="BU650" s="1596"/>
      <c r="BV650" s="1596"/>
      <c r="BW650" s="1596"/>
      <c r="BX650" s="1596"/>
      <c r="BY650" s="1596"/>
      <c r="BZ650" s="1596"/>
      <c r="CA650" s="1596"/>
      <c r="CB650" s="1596"/>
      <c r="CC650" s="1596"/>
    </row>
    <row r="651" s="309" customFormat="1" ht="36" hidden="1" customHeight="1" spans="1:81">
      <c r="A651" s="1647">
        <v>45615</v>
      </c>
      <c r="B651" s="1546" t="s">
        <v>236</v>
      </c>
      <c r="C651" s="1546" t="s">
        <v>237</v>
      </c>
      <c r="D651" s="1648">
        <v>4500151774</v>
      </c>
      <c r="E651" s="1546">
        <v>9650907700</v>
      </c>
      <c r="F651" s="1648" t="s">
        <v>3025</v>
      </c>
      <c r="G651" s="1487" t="s">
        <v>239</v>
      </c>
      <c r="H651" s="1488" t="s">
        <v>79</v>
      </c>
      <c r="I651" s="1506">
        <v>6000</v>
      </c>
      <c r="J651" s="1487">
        <v>0</v>
      </c>
      <c r="K651" s="1487">
        <v>25</v>
      </c>
      <c r="L651" s="1489">
        <f t="shared" si="402"/>
        <v>240</v>
      </c>
      <c r="M651" s="1490">
        <v>45643</v>
      </c>
      <c r="N651" s="1490">
        <v>45639</v>
      </c>
      <c r="O651" s="1536" t="s">
        <v>3026</v>
      </c>
      <c r="P651" s="1325" t="s">
        <v>106</v>
      </c>
      <c r="Q651" s="1325" t="s">
        <v>3027</v>
      </c>
      <c r="R651" s="1325">
        <v>45615</v>
      </c>
      <c r="S651" s="1325" t="s">
        <v>82</v>
      </c>
      <c r="T651" s="1492" t="s">
        <v>82</v>
      </c>
      <c r="U651" s="1575" t="s">
        <v>3028</v>
      </c>
      <c r="V651" s="1605" t="s">
        <v>243</v>
      </c>
      <c r="W651" s="1495">
        <v>0.9024</v>
      </c>
      <c r="X651" s="1496">
        <f t="shared" si="403"/>
        <v>5414.4</v>
      </c>
      <c r="Y651" s="1489" t="s">
        <v>3029</v>
      </c>
      <c r="Z651" s="1487" t="s">
        <v>245</v>
      </c>
      <c r="AA651" s="1487" t="s">
        <v>108</v>
      </c>
      <c r="AB651" s="1566" t="s">
        <v>44</v>
      </c>
      <c r="AC651" s="1493">
        <v>6000</v>
      </c>
      <c r="AD651" s="1498">
        <f t="shared" si="404"/>
        <v>0</v>
      </c>
      <c r="AE651" s="1492" t="s">
        <v>82</v>
      </c>
      <c r="AF651" s="1498"/>
      <c r="AG651" s="1498"/>
      <c r="AH651" s="1498">
        <f t="shared" si="409"/>
        <v>6000</v>
      </c>
      <c r="AI651" s="1498"/>
      <c r="AJ651" s="1499"/>
      <c r="AL651" s="1500"/>
      <c r="AM651" s="1500"/>
      <c r="AN651" s="1500"/>
      <c r="AO651" s="1500"/>
      <c r="AP651" s="1499">
        <f>I651</f>
        <v>6000</v>
      </c>
      <c r="AQ651" s="1500"/>
      <c r="AR651" s="1500"/>
      <c r="AS651" s="1502">
        <f t="shared" si="410"/>
        <v>6000</v>
      </c>
      <c r="AU651" s="1502"/>
      <c r="AV651" s="1502"/>
      <c r="AW651" s="1502"/>
      <c r="AX651" s="1502"/>
      <c r="AY651" s="1502"/>
      <c r="AZ651" s="1502"/>
      <c r="BA651" s="1503"/>
      <c r="BB651" s="1503"/>
      <c r="BC651" s="1503"/>
      <c r="BD651" s="1503"/>
      <c r="BE651" s="1503"/>
      <c r="BF651" s="1503"/>
      <c r="BG651" s="1503"/>
      <c r="BH651" s="1503">
        <f t="shared" ref="BH651:BH654" si="412">I651/25</f>
        <v>240</v>
      </c>
      <c r="BI651" s="1503"/>
      <c r="BJ651" s="1503"/>
      <c r="BK651" s="1503"/>
      <c r="BL651" s="1503"/>
      <c r="BM651" s="1503"/>
      <c r="BN651" s="1503"/>
      <c r="BO651" s="1503"/>
      <c r="BP651" s="1503"/>
      <c r="BQ651" s="1503"/>
      <c r="BR651" s="1503"/>
      <c r="BS651" s="1503"/>
      <c r="BT651" s="1503"/>
      <c r="BU651" s="1596"/>
      <c r="BV651" s="1596"/>
      <c r="BW651" s="1596"/>
      <c r="BX651" s="1596"/>
      <c r="BY651" s="1596"/>
      <c r="BZ651" s="1596"/>
      <c r="CA651" s="1596"/>
      <c r="CB651" s="1596"/>
      <c r="CC651" s="1596"/>
    </row>
    <row r="652" s="309" customFormat="1" ht="36" hidden="1" customHeight="1" spans="1:81">
      <c r="A652" s="1647">
        <v>45615</v>
      </c>
      <c r="B652" s="1546" t="s">
        <v>236</v>
      </c>
      <c r="C652" s="1546" t="s">
        <v>237</v>
      </c>
      <c r="D652" s="1648">
        <v>4500151774</v>
      </c>
      <c r="E652" s="1546">
        <v>9650907701</v>
      </c>
      <c r="F652" s="1648" t="s">
        <v>3030</v>
      </c>
      <c r="G652" s="1487" t="s">
        <v>239</v>
      </c>
      <c r="H652" s="1488" t="s">
        <v>79</v>
      </c>
      <c r="I652" s="1506">
        <v>6000</v>
      </c>
      <c r="J652" s="1487">
        <v>0</v>
      </c>
      <c r="K652" s="1487">
        <v>25</v>
      </c>
      <c r="L652" s="1489">
        <f t="shared" si="402"/>
        <v>240</v>
      </c>
      <c r="M652" s="1490">
        <v>45643</v>
      </c>
      <c r="N652" s="1490">
        <v>45639</v>
      </c>
      <c r="O652" s="1536" t="s">
        <v>3026</v>
      </c>
      <c r="P652" s="1325" t="s">
        <v>106</v>
      </c>
      <c r="Q652" s="1325" t="s">
        <v>3027</v>
      </c>
      <c r="R652" s="1325">
        <v>45615</v>
      </c>
      <c r="S652" s="1325" t="s">
        <v>82</v>
      </c>
      <c r="T652" s="1492" t="s">
        <v>82</v>
      </c>
      <c r="U652" s="1575" t="s">
        <v>3028</v>
      </c>
      <c r="V652" s="1605" t="s">
        <v>243</v>
      </c>
      <c r="W652" s="1495">
        <v>0.9024</v>
      </c>
      <c r="X652" s="1496">
        <f t="shared" si="403"/>
        <v>5414.4</v>
      </c>
      <c r="Y652" s="1489" t="s">
        <v>3029</v>
      </c>
      <c r="Z652" s="1487" t="s">
        <v>245</v>
      </c>
      <c r="AA652" s="1487" t="s">
        <v>108</v>
      </c>
      <c r="AB652" s="1566" t="s">
        <v>44</v>
      </c>
      <c r="AC652" s="1493">
        <v>6000</v>
      </c>
      <c r="AD652" s="1498">
        <f t="shared" si="404"/>
        <v>0</v>
      </c>
      <c r="AE652" s="1492" t="s">
        <v>82</v>
      </c>
      <c r="AF652" s="1498"/>
      <c r="AG652" s="1498"/>
      <c r="AH652" s="1498">
        <f t="shared" si="409"/>
        <v>6000</v>
      </c>
      <c r="AI652" s="1498"/>
      <c r="AJ652" s="1499"/>
      <c r="AL652" s="1500"/>
      <c r="AM652" s="1500"/>
      <c r="AN652" s="1500"/>
      <c r="AO652" s="1500"/>
      <c r="AP652" s="1499">
        <f>I652</f>
        <v>6000</v>
      </c>
      <c r="AQ652" s="1500"/>
      <c r="AR652" s="1500"/>
      <c r="AS652" s="1502">
        <f t="shared" si="410"/>
        <v>6000</v>
      </c>
      <c r="AU652" s="1502"/>
      <c r="AV652" s="1502"/>
      <c r="AW652" s="1502"/>
      <c r="AX652" s="1502"/>
      <c r="AY652" s="1502"/>
      <c r="AZ652" s="1502"/>
      <c r="BA652" s="1503"/>
      <c r="BB652" s="1503"/>
      <c r="BC652" s="1503"/>
      <c r="BD652" s="1503"/>
      <c r="BE652" s="1503"/>
      <c r="BF652" s="1503"/>
      <c r="BG652" s="1503"/>
      <c r="BH652" s="1503">
        <f t="shared" si="412"/>
        <v>240</v>
      </c>
      <c r="BI652" s="1503"/>
      <c r="BJ652" s="1503"/>
      <c r="BK652" s="1503"/>
      <c r="BL652" s="1503"/>
      <c r="BM652" s="1503"/>
      <c r="BN652" s="1503"/>
      <c r="BO652" s="1503"/>
      <c r="BP652" s="1503"/>
      <c r="BQ652" s="1503"/>
      <c r="BR652" s="1503"/>
      <c r="BS652" s="1503"/>
      <c r="BT652" s="1503"/>
      <c r="BU652" s="1596"/>
      <c r="BV652" s="1596"/>
      <c r="BW652" s="1596"/>
      <c r="BX652" s="1596"/>
      <c r="BY652" s="1596"/>
      <c r="BZ652" s="1596"/>
      <c r="CA652" s="1596"/>
      <c r="CB652" s="1596"/>
      <c r="CC652" s="1596"/>
    </row>
    <row r="653" s="309" customFormat="1" ht="36" hidden="1" customHeight="1" spans="1:81">
      <c r="A653" s="1647">
        <v>45604</v>
      </c>
      <c r="B653" s="1546" t="s">
        <v>3031</v>
      </c>
      <c r="C653" s="1546" t="s">
        <v>680</v>
      </c>
      <c r="D653" s="1648">
        <v>4500149937</v>
      </c>
      <c r="E653" s="1546">
        <v>249610</v>
      </c>
      <c r="F653" s="1648" t="s">
        <v>3032</v>
      </c>
      <c r="G653" s="1487" t="s">
        <v>239</v>
      </c>
      <c r="H653" s="1488" t="s">
        <v>79</v>
      </c>
      <c r="I653" s="1506">
        <v>250</v>
      </c>
      <c r="J653" s="1487">
        <v>0</v>
      </c>
      <c r="K653" s="1487">
        <v>25</v>
      </c>
      <c r="L653" s="1489">
        <f t="shared" si="402"/>
        <v>10</v>
      </c>
      <c r="M653" s="1490">
        <v>45644</v>
      </c>
      <c r="N653" s="1490">
        <v>45640</v>
      </c>
      <c r="O653" s="1325"/>
      <c r="P653" s="1325" t="s">
        <v>803</v>
      </c>
      <c r="Q653" s="1325" t="s">
        <v>2937</v>
      </c>
      <c r="R653" s="1325">
        <v>45616</v>
      </c>
      <c r="S653" s="1325" t="s">
        <v>82</v>
      </c>
      <c r="T653" s="1492" t="s">
        <v>3033</v>
      </c>
      <c r="U653" s="1575" t="s">
        <v>3034</v>
      </c>
      <c r="V653" s="1605" t="s">
        <v>139</v>
      </c>
      <c r="W653" s="1495">
        <v>0.9381</v>
      </c>
      <c r="X653" s="1496">
        <f t="shared" si="403"/>
        <v>234.525</v>
      </c>
      <c r="Y653" s="1489" t="s">
        <v>3035</v>
      </c>
      <c r="Z653" s="1532" t="s">
        <v>687</v>
      </c>
      <c r="AA653" s="1487" t="s">
        <v>108</v>
      </c>
      <c r="AB653" s="1566" t="s">
        <v>44</v>
      </c>
      <c r="AC653" s="1493">
        <v>250</v>
      </c>
      <c r="AD653" s="1498">
        <f t="shared" si="404"/>
        <v>0</v>
      </c>
      <c r="AE653" s="1498" t="s">
        <v>157</v>
      </c>
      <c r="AF653" s="1498"/>
      <c r="AG653" s="1498"/>
      <c r="AH653" s="1498">
        <f t="shared" si="409"/>
        <v>250</v>
      </c>
      <c r="AI653" s="1498"/>
      <c r="AJ653" s="1499"/>
      <c r="AK653" s="1499">
        <f>I653</f>
        <v>250</v>
      </c>
      <c r="AL653" s="1501"/>
      <c r="AM653" s="1500"/>
      <c r="AN653" s="1500"/>
      <c r="AO653" s="1500"/>
      <c r="AP653" s="1500"/>
      <c r="AQ653" s="1500"/>
      <c r="AR653" s="1500"/>
      <c r="AS653" s="1502">
        <f t="shared" si="410"/>
        <v>250</v>
      </c>
      <c r="AU653" s="1502"/>
      <c r="AV653" s="1502"/>
      <c r="AW653" s="1502"/>
      <c r="AX653" s="1502"/>
      <c r="AY653" s="1502"/>
      <c r="AZ653" s="1502"/>
      <c r="BA653" s="1503"/>
      <c r="BB653" s="1503"/>
      <c r="BC653" s="1503"/>
      <c r="BD653" s="1503"/>
      <c r="BE653" s="1503"/>
      <c r="BF653" s="1503"/>
      <c r="BG653" s="1503"/>
      <c r="BH653" s="1503">
        <f t="shared" si="412"/>
        <v>10</v>
      </c>
      <c r="BI653" s="1503"/>
      <c r="BJ653" s="1503"/>
      <c r="BK653" s="1503"/>
      <c r="BL653" s="1503"/>
      <c r="BM653" s="1503"/>
      <c r="BN653" s="1503"/>
      <c r="BO653" s="1503"/>
      <c r="BP653" s="1503"/>
      <c r="BQ653" s="1503"/>
      <c r="BR653" s="1503"/>
      <c r="BS653" s="1503"/>
      <c r="BT653" s="1503"/>
      <c r="BU653" s="1596"/>
      <c r="BV653" s="1596"/>
      <c r="BW653" s="1596"/>
      <c r="BX653" s="1596"/>
      <c r="BY653" s="1596"/>
      <c r="BZ653" s="1596"/>
      <c r="CA653" s="1596"/>
      <c r="CB653" s="1596"/>
      <c r="CC653" s="1596"/>
    </row>
    <row r="654" s="309" customFormat="1" ht="36" hidden="1" customHeight="1" spans="1:81">
      <c r="A654" s="1647">
        <v>45604</v>
      </c>
      <c r="B654" s="1546" t="s">
        <v>735</v>
      </c>
      <c r="C654" s="1546" t="s">
        <v>2055</v>
      </c>
      <c r="D654" s="1648">
        <v>4500150625</v>
      </c>
      <c r="E654" s="1649"/>
      <c r="F654" s="1648" t="s">
        <v>3036</v>
      </c>
      <c r="G654" s="1487" t="s">
        <v>78</v>
      </c>
      <c r="H654" s="1488" t="s">
        <v>111</v>
      </c>
      <c r="I654" s="1506">
        <v>250</v>
      </c>
      <c r="J654" s="1487">
        <v>0</v>
      </c>
      <c r="K654" s="1487">
        <v>50</v>
      </c>
      <c r="L654" s="1489">
        <f t="shared" si="402"/>
        <v>5</v>
      </c>
      <c r="M654" s="1490">
        <v>45645</v>
      </c>
      <c r="N654" s="1490">
        <v>45642</v>
      </c>
      <c r="O654" s="1325"/>
      <c r="P654" s="1325" t="s">
        <v>803</v>
      </c>
      <c r="Q654" s="1325" t="s">
        <v>2983</v>
      </c>
      <c r="R654" s="1325">
        <v>45616</v>
      </c>
      <c r="S654" s="1325" t="s">
        <v>82</v>
      </c>
      <c r="T654" s="1492" t="s">
        <v>3037</v>
      </c>
      <c r="U654" s="1764" t="s">
        <v>3038</v>
      </c>
      <c r="V654" s="1494" t="s">
        <v>3039</v>
      </c>
      <c r="W654" s="1495">
        <v>0.9376</v>
      </c>
      <c r="X654" s="1496">
        <f t="shared" si="403"/>
        <v>234.4</v>
      </c>
      <c r="Y654" s="1489" t="s">
        <v>3040</v>
      </c>
      <c r="Z654" s="1532" t="s">
        <v>156</v>
      </c>
      <c r="AA654" s="1487" t="s">
        <v>108</v>
      </c>
      <c r="AB654" s="1566"/>
      <c r="AC654" s="1493">
        <v>250</v>
      </c>
      <c r="AD654" s="1498">
        <f t="shared" si="404"/>
        <v>0</v>
      </c>
      <c r="AE654" s="1498" t="s">
        <v>157</v>
      </c>
      <c r="AF654" s="1498"/>
      <c r="AG654" s="1498"/>
      <c r="AH654" s="1498">
        <f t="shared" si="409"/>
        <v>250</v>
      </c>
      <c r="AI654" s="1498"/>
      <c r="AK654" s="1499">
        <f>I654</f>
        <v>250</v>
      </c>
      <c r="AL654" s="1501"/>
      <c r="AM654" s="1500"/>
      <c r="AN654" s="1500"/>
      <c r="AO654" s="1500"/>
      <c r="AP654" s="1500"/>
      <c r="AQ654" s="1500"/>
      <c r="AR654" s="1500"/>
      <c r="AS654" s="1502">
        <f t="shared" si="410"/>
        <v>250</v>
      </c>
      <c r="AT654" s="1763"/>
      <c r="AU654" s="1502"/>
      <c r="AV654" s="1502"/>
      <c r="AW654" s="1502"/>
      <c r="AX654" s="1502"/>
      <c r="AY654" s="1502"/>
      <c r="AZ654" s="1502"/>
      <c r="BA654" s="1503"/>
      <c r="BB654" s="1503"/>
      <c r="BC654" s="1503"/>
      <c r="BD654" s="1537"/>
      <c r="BE654" s="1503"/>
      <c r="BH654" s="1503">
        <f t="shared" si="412"/>
        <v>10</v>
      </c>
      <c r="BI654" s="1503"/>
      <c r="BJ654" s="1503"/>
      <c r="BK654" s="1503"/>
      <c r="BL654" s="1503"/>
      <c r="BM654" s="1503"/>
      <c r="BN654" s="1503"/>
      <c r="BO654" s="1503"/>
      <c r="BP654" s="1503"/>
      <c r="BQ654" s="1503"/>
      <c r="BR654" s="1503"/>
      <c r="BS654" s="1503"/>
      <c r="BT654" s="1503"/>
      <c r="BU654" s="1596"/>
      <c r="BV654" s="1596"/>
      <c r="BW654" s="1596"/>
      <c r="BX654" s="1596"/>
      <c r="BY654" s="1596"/>
      <c r="BZ654" s="1596"/>
      <c r="CA654" s="1596"/>
      <c r="CB654" s="1596"/>
      <c r="CC654" s="1596"/>
    </row>
    <row r="655" s="309" customFormat="1" ht="36" hidden="1" customHeight="1" spans="1:81">
      <c r="A655" s="1647">
        <v>45604</v>
      </c>
      <c r="B655" s="1546" t="s">
        <v>447</v>
      </c>
      <c r="C655" s="1546" t="s">
        <v>251</v>
      </c>
      <c r="D655" s="1648">
        <v>4500150804</v>
      </c>
      <c r="E655" s="1546" t="s">
        <v>3041</v>
      </c>
      <c r="F655" s="1648" t="s">
        <v>3042</v>
      </c>
      <c r="G655" s="1487" t="s">
        <v>89</v>
      </c>
      <c r="H655" s="1488" t="s">
        <v>79</v>
      </c>
      <c r="I655" s="1506">
        <v>24</v>
      </c>
      <c r="J655" s="1487">
        <v>0</v>
      </c>
      <c r="K655" s="1487">
        <v>24</v>
      </c>
      <c r="L655" s="1489">
        <f t="shared" si="402"/>
        <v>1</v>
      </c>
      <c r="M655" s="1490">
        <v>45650</v>
      </c>
      <c r="N655" s="1490">
        <v>45646</v>
      </c>
      <c r="O655" s="1325"/>
      <c r="P655" s="1325" t="s">
        <v>106</v>
      </c>
      <c r="Q655" s="1325" t="s">
        <v>3043</v>
      </c>
      <c r="R655" s="1325">
        <v>45604</v>
      </c>
      <c r="S655" s="1707" t="s">
        <v>136</v>
      </c>
      <c r="T655" s="1708" t="s">
        <v>3044</v>
      </c>
      <c r="U655" s="1506" t="s">
        <v>3045</v>
      </c>
      <c r="V655" s="1605" t="s">
        <v>812</v>
      </c>
      <c r="W655" s="1495">
        <v>0.8484</v>
      </c>
      <c r="X655" s="1496">
        <f t="shared" si="403"/>
        <v>20.3616</v>
      </c>
      <c r="Y655" s="1489" t="s">
        <v>3046</v>
      </c>
      <c r="Z655" s="1532" t="s">
        <v>89</v>
      </c>
      <c r="AA655" s="1487" t="s">
        <v>108</v>
      </c>
      <c r="AB655" s="1566" t="s">
        <v>44</v>
      </c>
      <c r="AC655" s="1493">
        <v>24</v>
      </c>
      <c r="AD655" s="1522">
        <f t="shared" si="404"/>
        <v>0</v>
      </c>
      <c r="AE655" s="1498" t="s">
        <v>157</v>
      </c>
      <c r="AF655" s="1498"/>
      <c r="AG655" s="1498"/>
      <c r="AH655" s="1498">
        <f t="shared" si="409"/>
        <v>24</v>
      </c>
      <c r="AI655" s="1498"/>
      <c r="AJ655" s="1502">
        <f>I655</f>
        <v>24</v>
      </c>
      <c r="AK655" s="1489"/>
      <c r="AL655" s="1489"/>
      <c r="AM655" s="1489"/>
      <c r="AN655" s="1489"/>
      <c r="AO655" s="1489"/>
      <c r="AP655" s="1489"/>
      <c r="AQ655" s="1489"/>
      <c r="AR655" s="1489"/>
      <c r="AS655" s="1502">
        <f t="shared" si="410"/>
        <v>24</v>
      </c>
      <c r="AT655" s="1763"/>
      <c r="AU655" s="1502"/>
      <c r="AV655" s="1502"/>
      <c r="AW655" s="1502"/>
      <c r="AX655" s="1502"/>
      <c r="AY655" s="1502"/>
      <c r="AZ655" s="1502"/>
      <c r="BA655" s="1503"/>
      <c r="BB655" s="1503"/>
      <c r="BC655" s="1503"/>
      <c r="BD655" s="1537"/>
      <c r="BE655" s="1503"/>
      <c r="BF655" s="1503"/>
      <c r="BG655" s="1503"/>
      <c r="BH655" s="1503"/>
      <c r="BI655" s="1503"/>
      <c r="BJ655" s="1503"/>
      <c r="BK655" s="1503"/>
      <c r="BL655" s="1503"/>
      <c r="BM655" s="1503"/>
      <c r="BN655" s="1503"/>
      <c r="BO655" s="1503"/>
      <c r="BP655" s="1503"/>
      <c r="BQ655" s="1503"/>
      <c r="BR655" s="1503"/>
      <c r="BS655" s="1503"/>
      <c r="BT655" s="1503"/>
      <c r="BU655" s="1596"/>
      <c r="BW655" s="1596"/>
      <c r="BX655" s="1596"/>
      <c r="BY655" s="1544"/>
      <c r="BZ655" s="1596"/>
      <c r="CA655" s="1596"/>
      <c r="CB655" s="1596"/>
      <c r="CC655" s="1596"/>
    </row>
    <row r="656" s="309" customFormat="1" ht="36" hidden="1" customHeight="1" spans="1:81">
      <c r="A656" s="1647">
        <v>45604</v>
      </c>
      <c r="B656" s="1546" t="s">
        <v>447</v>
      </c>
      <c r="C656" s="1546" t="s">
        <v>251</v>
      </c>
      <c r="D656" s="1648">
        <v>4500150804</v>
      </c>
      <c r="E656" s="1546" t="s">
        <v>3047</v>
      </c>
      <c r="F656" s="1648" t="s">
        <v>3048</v>
      </c>
      <c r="G656" s="1487" t="s">
        <v>89</v>
      </c>
      <c r="H656" s="1488" t="s">
        <v>79</v>
      </c>
      <c r="I656" s="1506">
        <v>2280</v>
      </c>
      <c r="J656" s="1487">
        <v>0</v>
      </c>
      <c r="K656" s="1487">
        <v>24</v>
      </c>
      <c r="L656" s="1489">
        <f t="shared" si="402"/>
        <v>95</v>
      </c>
      <c r="M656" s="1490">
        <v>45650</v>
      </c>
      <c r="N656" s="1490">
        <v>45646</v>
      </c>
      <c r="O656" s="1325"/>
      <c r="P656" s="1325" t="s">
        <v>106</v>
      </c>
      <c r="Q656" s="1325" t="s">
        <v>3043</v>
      </c>
      <c r="R656" s="1325">
        <v>45604</v>
      </c>
      <c r="S656" s="1707" t="s">
        <v>136</v>
      </c>
      <c r="T656" s="1708" t="s">
        <v>3044</v>
      </c>
      <c r="U656" s="1506" t="s">
        <v>3045</v>
      </c>
      <c r="V656" s="1605" t="s">
        <v>812</v>
      </c>
      <c r="W656" s="1495">
        <v>0.8484</v>
      </c>
      <c r="X656" s="1496">
        <f t="shared" si="403"/>
        <v>1934.352</v>
      </c>
      <c r="Y656" s="1489" t="s">
        <v>3046</v>
      </c>
      <c r="Z656" s="1532" t="s">
        <v>89</v>
      </c>
      <c r="AA656" s="1487" t="s">
        <v>108</v>
      </c>
      <c r="AB656" s="1566" t="s">
        <v>44</v>
      </c>
      <c r="AC656" s="1493">
        <v>2280</v>
      </c>
      <c r="AD656" s="1522">
        <f t="shared" si="404"/>
        <v>0</v>
      </c>
      <c r="AE656" s="1498" t="s">
        <v>157</v>
      </c>
      <c r="AF656" s="1498"/>
      <c r="AG656" s="1498"/>
      <c r="AH656" s="1498">
        <f t="shared" si="409"/>
        <v>2280</v>
      </c>
      <c r="AI656" s="1498"/>
      <c r="AJ656" s="1502">
        <f>I656</f>
        <v>2280</v>
      </c>
      <c r="AK656" s="1489"/>
      <c r="AL656" s="1489"/>
      <c r="AM656" s="1489"/>
      <c r="AN656" s="1489"/>
      <c r="AO656" s="1489"/>
      <c r="AP656" s="1489"/>
      <c r="AQ656" s="1489"/>
      <c r="AR656" s="1489"/>
      <c r="AS656" s="1502">
        <f t="shared" si="410"/>
        <v>2280</v>
      </c>
      <c r="AT656" s="1763"/>
      <c r="AU656" s="1502"/>
      <c r="AV656" s="1502"/>
      <c r="AW656" s="1502"/>
      <c r="AX656" s="1502"/>
      <c r="AY656" s="1502"/>
      <c r="AZ656" s="1502"/>
      <c r="BA656" s="1503"/>
      <c r="BB656" s="1503"/>
      <c r="BC656" s="1503"/>
      <c r="BD656" s="1537"/>
      <c r="BE656" s="1503"/>
      <c r="BF656" s="1503"/>
      <c r="BG656" s="1503"/>
      <c r="BH656" s="1503"/>
      <c r="BI656" s="1503"/>
      <c r="BJ656" s="1503"/>
      <c r="BK656" s="1503"/>
      <c r="BL656" s="1503"/>
      <c r="BM656" s="1503"/>
      <c r="BN656" s="1503"/>
      <c r="BO656" s="1503"/>
      <c r="BP656" s="1503"/>
      <c r="BQ656" s="1503"/>
      <c r="BR656" s="1503"/>
      <c r="BS656" s="1503"/>
      <c r="BT656" s="1503"/>
      <c r="BU656" s="1596"/>
      <c r="BW656" s="1596"/>
      <c r="BX656" s="1596"/>
      <c r="BY656" s="1544"/>
      <c r="BZ656" s="1596"/>
      <c r="CA656" s="1596"/>
      <c r="CB656" s="1596"/>
      <c r="CC656" s="1596"/>
    </row>
    <row r="657" s="309" customFormat="1" ht="36" hidden="1" customHeight="1" spans="1:81">
      <c r="A657" s="1647">
        <v>45575</v>
      </c>
      <c r="B657" s="1546" t="s">
        <v>1591</v>
      </c>
      <c r="C657" s="1546" t="s">
        <v>149</v>
      </c>
      <c r="D657" s="1648">
        <v>4500146008</v>
      </c>
      <c r="E657" s="1546">
        <v>2689024</v>
      </c>
      <c r="F657" s="1648" t="s">
        <v>3049</v>
      </c>
      <c r="G657" s="1487" t="s">
        <v>3050</v>
      </c>
      <c r="H657" s="1488" t="s">
        <v>3051</v>
      </c>
      <c r="I657" s="1506">
        <v>8892</v>
      </c>
      <c r="J657" s="1487">
        <v>0</v>
      </c>
      <c r="K657" s="1487">
        <v>26</v>
      </c>
      <c r="L657" s="1489">
        <f t="shared" si="402"/>
        <v>342</v>
      </c>
      <c r="M657" s="1490">
        <v>45639</v>
      </c>
      <c r="N657" s="1490">
        <v>45635</v>
      </c>
      <c r="O657" s="1325"/>
      <c r="P657" s="1325" t="s">
        <v>106</v>
      </c>
      <c r="Q657" s="1325" t="s">
        <v>3052</v>
      </c>
      <c r="R657" s="1325">
        <v>45601</v>
      </c>
      <c r="S657" s="1325" t="s">
        <v>82</v>
      </c>
      <c r="T657" s="1492" t="s">
        <v>82</v>
      </c>
      <c r="U657" s="1575" t="s">
        <v>3053</v>
      </c>
      <c r="V657" s="1605" t="s">
        <v>3054</v>
      </c>
      <c r="W657" s="1495">
        <v>36.1458</v>
      </c>
      <c r="X657" s="1496">
        <f>W657*L657</f>
        <v>12361.8636</v>
      </c>
      <c r="Y657" s="1489" t="s">
        <v>3055</v>
      </c>
      <c r="Z657" s="1532" t="s">
        <v>3050</v>
      </c>
      <c r="AA657" s="1634" t="s">
        <v>108</v>
      </c>
      <c r="AB657" s="1566" t="s">
        <v>44</v>
      </c>
      <c r="AC657" s="1493">
        <v>8892</v>
      </c>
      <c r="AD657" s="1606">
        <f t="shared" si="404"/>
        <v>0</v>
      </c>
      <c r="AE657" s="1498"/>
      <c r="AF657" s="1498"/>
      <c r="AG657" s="1498"/>
      <c r="AH657" s="1498">
        <f t="shared" si="409"/>
        <v>8892</v>
      </c>
      <c r="AI657" s="1498"/>
      <c r="AJ657" s="1499">
        <f>I657</f>
        <v>8892</v>
      </c>
      <c r="AK657" s="1489"/>
      <c r="AL657" s="1500"/>
      <c r="AM657" s="1500"/>
      <c r="AN657" s="1500"/>
      <c r="AO657" s="1500"/>
      <c r="AP657" s="1500"/>
      <c r="AQ657" s="1500"/>
      <c r="AR657" s="1500"/>
      <c r="AS657" s="1502">
        <f t="shared" si="410"/>
        <v>8892</v>
      </c>
      <c r="AU657" s="1502"/>
      <c r="AV657" s="1502"/>
      <c r="AW657" s="1502"/>
      <c r="AX657" s="1502"/>
      <c r="AY657" s="1502"/>
      <c r="AZ657" s="1502"/>
      <c r="BA657" s="1503"/>
      <c r="BB657" s="1503"/>
      <c r="BC657" s="1503">
        <f>I657/13</f>
        <v>684</v>
      </c>
      <c r="BD657" s="1503"/>
      <c r="BE657" s="1503"/>
      <c r="BF657" s="1503"/>
      <c r="BG657" s="1503"/>
      <c r="BH657" s="1503"/>
      <c r="BI657" s="1503"/>
      <c r="BJ657" s="1503"/>
      <c r="BK657" s="1503"/>
      <c r="BL657" s="1503"/>
      <c r="BM657" s="1503"/>
      <c r="BN657" s="1503"/>
      <c r="BO657" s="1503"/>
      <c r="BP657" s="1503"/>
      <c r="BQ657" s="1503"/>
      <c r="BR657" s="1503"/>
      <c r="BS657" s="1503"/>
      <c r="BT657" s="1503"/>
      <c r="BU657" s="1596"/>
      <c r="BV657" s="1596"/>
      <c r="BW657" s="1596"/>
      <c r="BX657" s="1596"/>
      <c r="BY657" s="1596"/>
      <c r="BZ657" s="1596"/>
      <c r="CA657" s="1596"/>
      <c r="CB657" s="1596"/>
      <c r="CC657" s="1596"/>
    </row>
    <row r="658" s="309" customFormat="1" ht="36" hidden="1" customHeight="1" spans="1:81">
      <c r="A658" s="1647">
        <v>45607</v>
      </c>
      <c r="B658" s="1546" t="s">
        <v>1490</v>
      </c>
      <c r="C658" s="1546" t="s">
        <v>902</v>
      </c>
      <c r="D658" s="1648">
        <v>4500150891</v>
      </c>
      <c r="E658" s="1649"/>
      <c r="F658" s="1648" t="s">
        <v>3056</v>
      </c>
      <c r="G658" s="1487" t="s">
        <v>78</v>
      </c>
      <c r="H658" s="1488" t="s">
        <v>111</v>
      </c>
      <c r="I658" s="1506">
        <v>500</v>
      </c>
      <c r="J658" s="1487">
        <v>0</v>
      </c>
      <c r="K658" s="1487">
        <v>50</v>
      </c>
      <c r="L658" s="1489">
        <f t="shared" si="402"/>
        <v>10</v>
      </c>
      <c r="M658" s="1490">
        <v>45646</v>
      </c>
      <c r="N658" s="1490">
        <v>45642</v>
      </c>
      <c r="O658" s="1325"/>
      <c r="P658" s="1325" t="s">
        <v>803</v>
      </c>
      <c r="Q658" s="1325" t="s">
        <v>2944</v>
      </c>
      <c r="R658" s="1325" t="s">
        <v>2970</v>
      </c>
      <c r="S658" s="1325" t="s">
        <v>82</v>
      </c>
      <c r="T658" s="1492" t="s">
        <v>3057</v>
      </c>
      <c r="U658" s="1493" t="s">
        <v>3058</v>
      </c>
      <c r="V658" s="1494" t="s">
        <v>908</v>
      </c>
      <c r="W658" s="1495">
        <v>0.9193</v>
      </c>
      <c r="X658" s="1496">
        <f>W658*I658</f>
        <v>459.65</v>
      </c>
      <c r="Y658" s="1489" t="s">
        <v>3059</v>
      </c>
      <c r="Z658" s="1532" t="s">
        <v>156</v>
      </c>
      <c r="AA658" s="1487" t="s">
        <v>108</v>
      </c>
      <c r="AB658" s="1566" t="s">
        <v>44</v>
      </c>
      <c r="AC658" s="1493">
        <v>500</v>
      </c>
      <c r="AD658" s="1498">
        <f t="shared" si="404"/>
        <v>0</v>
      </c>
      <c r="AE658" s="1498" t="s">
        <v>141</v>
      </c>
      <c r="AF658" s="1498"/>
      <c r="AG658" s="1498"/>
      <c r="AH658" s="1498">
        <f t="shared" si="409"/>
        <v>500</v>
      </c>
      <c r="AI658" s="1498"/>
      <c r="AJ658" s="1763"/>
      <c r="AK658" s="1499">
        <f>I658</f>
        <v>500</v>
      </c>
      <c r="AL658" s="1501"/>
      <c r="AM658" s="1500"/>
      <c r="AN658" s="1500"/>
      <c r="AO658" s="1500"/>
      <c r="AP658" s="1500"/>
      <c r="AQ658" s="1500"/>
      <c r="AR658" s="1500"/>
      <c r="AS658" s="1502">
        <f t="shared" si="410"/>
        <v>500</v>
      </c>
      <c r="AT658" s="1763"/>
      <c r="AU658" s="1502"/>
      <c r="AV658" s="1502"/>
      <c r="AW658" s="1502"/>
      <c r="AX658" s="1502"/>
      <c r="AY658" s="1502"/>
      <c r="AZ658" s="1502"/>
      <c r="BA658" s="1503"/>
      <c r="BB658" s="1503"/>
      <c r="BC658" s="1503"/>
      <c r="BD658" s="1537"/>
      <c r="BE658" s="1503"/>
      <c r="BH658" s="1503">
        <f>I658/25</f>
        <v>20</v>
      </c>
      <c r="BI658" s="1503"/>
      <c r="BJ658" s="1503"/>
      <c r="BK658" s="1503"/>
      <c r="BL658" s="1503"/>
      <c r="BM658" s="1503"/>
      <c r="BN658" s="1503"/>
      <c r="BO658" s="1503"/>
      <c r="BP658" s="1503"/>
      <c r="BQ658" s="1503"/>
      <c r="BR658" s="1503"/>
      <c r="BS658" s="1503"/>
      <c r="BT658" s="1503"/>
      <c r="BU658" s="1596"/>
      <c r="BV658" s="1596"/>
      <c r="BW658" s="1596"/>
      <c r="BX658" s="1596"/>
      <c r="BY658" s="1596"/>
      <c r="BZ658" s="1596"/>
      <c r="CA658" s="1596"/>
      <c r="CB658" s="1596"/>
      <c r="CC658" s="1596"/>
    </row>
    <row r="659" s="309" customFormat="1" ht="36" hidden="1" customHeight="1" spans="1:81">
      <c r="A659" s="1647">
        <v>45595</v>
      </c>
      <c r="B659" s="1546" t="s">
        <v>199</v>
      </c>
      <c r="C659" s="1546" t="s">
        <v>118</v>
      </c>
      <c r="D659" s="1648">
        <v>4500149638</v>
      </c>
      <c r="E659" s="1765" t="s">
        <v>3060</v>
      </c>
      <c r="F659" s="1648" t="s">
        <v>3061</v>
      </c>
      <c r="G659" s="1487" t="s">
        <v>134</v>
      </c>
      <c r="H659" s="1488" t="s">
        <v>135</v>
      </c>
      <c r="I659" s="1506">
        <v>1612</v>
      </c>
      <c r="J659" s="1487">
        <v>0</v>
      </c>
      <c r="K659" s="1487">
        <v>13</v>
      </c>
      <c r="L659" s="1489">
        <f t="shared" si="402"/>
        <v>124</v>
      </c>
      <c r="M659" s="1490">
        <v>45642</v>
      </c>
      <c r="N659" s="1542">
        <v>45642</v>
      </c>
      <c r="O659" s="1325" t="s">
        <v>106</v>
      </c>
      <c r="P659" s="1325" t="s">
        <v>3062</v>
      </c>
      <c r="Q659" s="1325" t="s">
        <v>3063</v>
      </c>
      <c r="R659" s="1325">
        <v>45595</v>
      </c>
      <c r="S659" s="1752" t="s">
        <v>136</v>
      </c>
      <c r="T659" s="1705" t="s">
        <v>3064</v>
      </c>
      <c r="U659" s="1506" t="s">
        <v>3065</v>
      </c>
      <c r="V659" s="1605" t="s">
        <v>2635</v>
      </c>
      <c r="W659" s="1495">
        <v>0.8797</v>
      </c>
      <c r="X659" s="1496">
        <f>W659*I659</f>
        <v>1418.0764</v>
      </c>
      <c r="Y659" s="1489" t="s">
        <v>3066</v>
      </c>
      <c r="Z659" s="1759" t="s">
        <v>134</v>
      </c>
      <c r="AA659" s="1487" t="s">
        <v>108</v>
      </c>
      <c r="AB659" s="1566" t="s">
        <v>44</v>
      </c>
      <c r="AC659" s="1493">
        <v>1612</v>
      </c>
      <c r="AD659" s="1498">
        <f t="shared" si="404"/>
        <v>0</v>
      </c>
      <c r="AE659" s="1498" t="s">
        <v>141</v>
      </c>
      <c r="AF659" s="1498"/>
      <c r="AG659" s="1498"/>
      <c r="AH659" s="1498">
        <f t="shared" si="409"/>
        <v>1612</v>
      </c>
      <c r="AI659" s="1498"/>
      <c r="AJ659" s="1502">
        <f>I659</f>
        <v>1612</v>
      </c>
      <c r="AK659" s="1502"/>
      <c r="AL659" s="1501"/>
      <c r="AM659" s="1500"/>
      <c r="AN659" s="1500"/>
      <c r="AO659" s="1500"/>
      <c r="AP659" s="1500"/>
      <c r="AQ659" s="1500"/>
      <c r="AR659" s="1500"/>
      <c r="AS659" s="1502">
        <f t="shared" si="410"/>
        <v>1612</v>
      </c>
      <c r="AT659" s="1763"/>
      <c r="AU659" s="1502"/>
      <c r="AV659" s="1502"/>
      <c r="AW659" s="1502"/>
      <c r="AX659" s="1502"/>
      <c r="AY659" s="1502"/>
      <c r="AZ659" s="1502"/>
      <c r="BA659" s="1503"/>
      <c r="BB659" s="1503"/>
      <c r="BC659" s="1503">
        <f>I659/13</f>
        <v>124</v>
      </c>
      <c r="BD659" s="1537"/>
      <c r="BE659" s="1503"/>
      <c r="BF659" s="1503"/>
      <c r="BG659" s="1503"/>
      <c r="BH659" s="1503"/>
      <c r="BI659" s="1503"/>
      <c r="BJ659" s="1503"/>
      <c r="BK659" s="1503"/>
      <c r="BL659" s="1503"/>
      <c r="BM659" s="1503"/>
      <c r="BN659" s="1503"/>
      <c r="BO659" s="1503"/>
      <c r="BP659" s="1503"/>
      <c r="BQ659" s="1503"/>
      <c r="BR659" s="1503"/>
      <c r="BS659" s="1503"/>
      <c r="BT659" s="1503"/>
      <c r="BU659" s="1596"/>
      <c r="BV659" s="1596"/>
      <c r="BW659" s="1596"/>
      <c r="BX659" s="1596"/>
      <c r="BY659" s="1596"/>
      <c r="BZ659" s="1596"/>
      <c r="CA659" s="1596"/>
      <c r="CB659" s="1596"/>
      <c r="CC659" s="1596"/>
    </row>
    <row r="660" s="309" customFormat="1" ht="36" hidden="1" customHeight="1" spans="1:81">
      <c r="A660" s="1647">
        <v>45621</v>
      </c>
      <c r="B660" s="1546" t="s">
        <v>343</v>
      </c>
      <c r="C660" s="1546" t="s">
        <v>251</v>
      </c>
      <c r="D660" s="1648">
        <v>4500152241</v>
      </c>
      <c r="E660" s="1546" t="s">
        <v>3067</v>
      </c>
      <c r="F660" s="1648" t="s">
        <v>3068</v>
      </c>
      <c r="G660" s="1487" t="s">
        <v>346</v>
      </c>
      <c r="H660" s="1488" t="s">
        <v>79</v>
      </c>
      <c r="I660" s="1506">
        <v>2304</v>
      </c>
      <c r="J660" s="1487">
        <v>0</v>
      </c>
      <c r="K660" s="1487">
        <v>1152</v>
      </c>
      <c r="L660" s="1489">
        <f t="shared" si="402"/>
        <v>2</v>
      </c>
      <c r="M660" s="1490">
        <v>45649</v>
      </c>
      <c r="N660" s="1490">
        <v>45645</v>
      </c>
      <c r="O660" s="1536" t="s">
        <v>3069</v>
      </c>
      <c r="P660" s="1325" t="s">
        <v>106</v>
      </c>
      <c r="Q660" s="1325" t="s">
        <v>3043</v>
      </c>
      <c r="R660" s="1325" t="s">
        <v>651</v>
      </c>
      <c r="S660" s="1325" t="s">
        <v>136</v>
      </c>
      <c r="T660" s="1708" t="s">
        <v>3070</v>
      </c>
      <c r="U660" s="1769" t="s">
        <v>3071</v>
      </c>
      <c r="V660" s="1494" t="s">
        <v>1131</v>
      </c>
      <c r="W660" s="1495">
        <v>1011.5343</v>
      </c>
      <c r="X660" s="1496">
        <f>W660*L660</f>
        <v>2023.0686</v>
      </c>
      <c r="Y660" s="1489" t="s">
        <v>3072</v>
      </c>
      <c r="Z660" s="1532" t="s">
        <v>346</v>
      </c>
      <c r="AA660" s="1487" t="s">
        <v>108</v>
      </c>
      <c r="AB660" s="1566" t="s">
        <v>44</v>
      </c>
      <c r="AC660" s="1770">
        <v>2304</v>
      </c>
      <c r="AD660" s="1498">
        <f t="shared" si="404"/>
        <v>0</v>
      </c>
      <c r="AE660" s="1498" t="s">
        <v>141</v>
      </c>
      <c r="AF660" s="1498"/>
      <c r="AG660" s="1498"/>
      <c r="AH660" s="1498">
        <f t="shared" si="409"/>
        <v>2304</v>
      </c>
      <c r="AI660" s="1498"/>
      <c r="AJ660" s="1502">
        <f>I660</f>
        <v>2304</v>
      </c>
      <c r="AK660" s="1499"/>
      <c r="AL660" s="1501"/>
      <c r="AM660" s="1500"/>
      <c r="AN660" s="1500"/>
      <c r="AO660" s="1500"/>
      <c r="AP660" s="1500"/>
      <c r="AQ660" s="1500"/>
      <c r="AR660" s="1500"/>
      <c r="AS660" s="1502"/>
      <c r="AT660" s="1763"/>
      <c r="AU660" s="1502"/>
      <c r="AV660" s="1502">
        <f>I660</f>
        <v>2304</v>
      </c>
      <c r="AW660" s="1502"/>
      <c r="AX660" s="1502"/>
      <c r="AY660" s="1502">
        <f>I660/12</f>
        <v>192</v>
      </c>
      <c r="AZ660" s="1502"/>
      <c r="BA660" s="1503"/>
      <c r="BB660" s="1503"/>
      <c r="BC660" s="1503"/>
      <c r="BD660" s="1537"/>
      <c r="BE660" s="1503"/>
      <c r="BH660" s="1503"/>
      <c r="BI660" s="1503"/>
      <c r="BJ660" s="1503"/>
      <c r="BK660" s="1503"/>
      <c r="BL660" s="1503"/>
      <c r="BM660" s="1503"/>
      <c r="BN660" s="1503"/>
      <c r="BO660" s="1503"/>
      <c r="BP660" s="1503"/>
      <c r="BQ660" s="1503"/>
      <c r="BR660" s="1503"/>
      <c r="BS660" s="1503"/>
      <c r="BT660" s="1503"/>
      <c r="BU660" s="1596" t="s">
        <v>3073</v>
      </c>
      <c r="BV660" s="1596">
        <v>31104</v>
      </c>
      <c r="BW660" s="1596">
        <v>0</v>
      </c>
      <c r="BX660" s="1596"/>
      <c r="BY660" s="1596"/>
      <c r="BZ660" s="1596"/>
      <c r="CA660" s="1596"/>
      <c r="CB660" s="1596"/>
      <c r="CC660" s="1596"/>
    </row>
    <row r="661" s="309" customFormat="1" ht="36" hidden="1" customHeight="1" spans="1:81">
      <c r="A661" s="1647">
        <v>45621</v>
      </c>
      <c r="B661" s="1546" t="s">
        <v>343</v>
      </c>
      <c r="C661" s="1546" t="s">
        <v>251</v>
      </c>
      <c r="D661" s="1648">
        <v>4500152241</v>
      </c>
      <c r="E661" s="1546" t="s">
        <v>3074</v>
      </c>
      <c r="F661" s="1648" t="s">
        <v>3075</v>
      </c>
      <c r="G661" s="1487" t="s">
        <v>346</v>
      </c>
      <c r="H661" s="1488" t="s">
        <v>79</v>
      </c>
      <c r="I661" s="1506">
        <v>5760</v>
      </c>
      <c r="J661" s="1487">
        <v>0</v>
      </c>
      <c r="K661" s="1487">
        <v>1152</v>
      </c>
      <c r="L661" s="1489">
        <f t="shared" si="402"/>
        <v>5</v>
      </c>
      <c r="M661" s="1490">
        <v>45649</v>
      </c>
      <c r="N661" s="1490">
        <v>45645</v>
      </c>
      <c r="O661" s="1536" t="s">
        <v>3069</v>
      </c>
      <c r="P661" s="1325" t="s">
        <v>106</v>
      </c>
      <c r="Q661" s="1325" t="s">
        <v>3076</v>
      </c>
      <c r="R661" s="1325" t="s">
        <v>651</v>
      </c>
      <c r="S661" s="1325" t="s">
        <v>136</v>
      </c>
      <c r="T661" s="1708" t="s">
        <v>3070</v>
      </c>
      <c r="U661" s="1769" t="s">
        <v>3071</v>
      </c>
      <c r="V661" s="1494" t="s">
        <v>1131</v>
      </c>
      <c r="W661" s="1495">
        <v>1011.5343</v>
      </c>
      <c r="X661" s="1496">
        <f>W661*L661</f>
        <v>5057.6715</v>
      </c>
      <c r="Y661" s="1489" t="s">
        <v>3077</v>
      </c>
      <c r="Z661" s="1532" t="s">
        <v>346</v>
      </c>
      <c r="AA661" s="1487" t="s">
        <v>108</v>
      </c>
      <c r="AB661" s="1566" t="s">
        <v>44</v>
      </c>
      <c r="AC661" s="1770">
        <v>5760</v>
      </c>
      <c r="AD661" s="1498">
        <f t="shared" si="404"/>
        <v>0</v>
      </c>
      <c r="AE661" s="1498" t="s">
        <v>141</v>
      </c>
      <c r="AF661" s="1498"/>
      <c r="AG661" s="1498"/>
      <c r="AH661" s="1498">
        <f t="shared" si="409"/>
        <v>5760</v>
      </c>
      <c r="AI661" s="1498"/>
      <c r="AJ661" s="1502">
        <f>I661</f>
        <v>5760</v>
      </c>
      <c r="AK661" s="1499"/>
      <c r="AL661" s="1501"/>
      <c r="AM661" s="1500"/>
      <c r="AN661" s="1500"/>
      <c r="AO661" s="1500"/>
      <c r="AP661" s="1500"/>
      <c r="AQ661" s="1500"/>
      <c r="AR661" s="1500"/>
      <c r="AS661" s="1502"/>
      <c r="AT661" s="1763"/>
      <c r="AU661" s="1502"/>
      <c r="AV661" s="1502">
        <f>I661</f>
        <v>5760</v>
      </c>
      <c r="AW661" s="1502"/>
      <c r="AX661" s="1502"/>
      <c r="AY661" s="1502">
        <f>I661/12</f>
        <v>480</v>
      </c>
      <c r="AZ661" s="1502"/>
      <c r="BA661" s="1503"/>
      <c r="BB661" s="1503"/>
      <c r="BC661" s="1503"/>
      <c r="BD661" s="1537"/>
      <c r="BE661" s="1503"/>
      <c r="BH661" s="1503"/>
      <c r="BI661" s="1503"/>
      <c r="BJ661" s="1503"/>
      <c r="BK661" s="1503"/>
      <c r="BL661" s="1503"/>
      <c r="BM661" s="1503"/>
      <c r="BN661" s="1503"/>
      <c r="BO661" s="1503"/>
      <c r="BP661" s="1503"/>
      <c r="BQ661" s="1503"/>
      <c r="BR661" s="1503"/>
      <c r="BS661" s="1503"/>
      <c r="BT661" s="1503"/>
      <c r="BU661" s="1596" t="s">
        <v>3073</v>
      </c>
      <c r="BV661" s="1596"/>
      <c r="BW661" s="1596">
        <v>0</v>
      </c>
      <c r="BX661" s="1596"/>
      <c r="BY661" s="1596"/>
      <c r="BZ661" s="1596"/>
      <c r="CA661" s="1596"/>
      <c r="CB661" s="1596"/>
      <c r="CC661" s="1596"/>
    </row>
    <row r="662" s="1423" customFormat="1" ht="36" hidden="1" customHeight="1" spans="1:81">
      <c r="A662" s="1771">
        <v>45615</v>
      </c>
      <c r="B662" s="1772" t="s">
        <v>572</v>
      </c>
      <c r="C662" s="1772" t="s">
        <v>251</v>
      </c>
      <c r="D662" s="1773">
        <v>4500151696</v>
      </c>
      <c r="E662" s="1774" t="s">
        <v>3078</v>
      </c>
      <c r="F662" s="1773" t="s">
        <v>3079</v>
      </c>
      <c r="G662" s="1775" t="s">
        <v>89</v>
      </c>
      <c r="H662" s="1776" t="s">
        <v>79</v>
      </c>
      <c r="I662" s="1777">
        <v>1008</v>
      </c>
      <c r="J662" s="1775">
        <v>0</v>
      </c>
      <c r="K662" s="1775">
        <v>24</v>
      </c>
      <c r="L662" s="1778">
        <f t="shared" si="402"/>
        <v>42</v>
      </c>
      <c r="M662" s="1779">
        <v>45650</v>
      </c>
      <c r="N662" s="1780">
        <v>45650</v>
      </c>
      <c r="O662" s="1781"/>
      <c r="P662" s="1781" t="s">
        <v>803</v>
      </c>
      <c r="Q662" s="1781"/>
      <c r="R662" s="1781">
        <v>45622</v>
      </c>
      <c r="S662" s="1781" t="s">
        <v>136</v>
      </c>
      <c r="T662" s="1782" t="s">
        <v>3080</v>
      </c>
      <c r="U662" s="1783" t="s">
        <v>3081</v>
      </c>
      <c r="V662" s="1784" t="s">
        <v>2911</v>
      </c>
      <c r="W662" s="1785">
        <v>0.8778</v>
      </c>
      <c r="X662" s="1786">
        <f>W662*I662</f>
        <v>884.8224</v>
      </c>
      <c r="Y662" s="1778" t="s">
        <v>3082</v>
      </c>
      <c r="Z662" s="1775" t="s">
        <v>89</v>
      </c>
      <c r="AA662" s="1775" t="s">
        <v>108</v>
      </c>
      <c r="AB662" s="1787" t="s">
        <v>44</v>
      </c>
      <c r="AC662" s="1770">
        <v>1008</v>
      </c>
      <c r="AD662" s="1788">
        <f t="shared" si="404"/>
        <v>0</v>
      </c>
      <c r="AE662" s="1788" t="s">
        <v>157</v>
      </c>
      <c r="AF662" s="1788"/>
      <c r="AG662" s="1788"/>
      <c r="AH662" s="1788">
        <f t="shared" si="409"/>
        <v>1008</v>
      </c>
      <c r="AI662" s="1788"/>
      <c r="AJ662" s="1789">
        <f>I662</f>
        <v>1008</v>
      </c>
      <c r="AK662" s="1778"/>
      <c r="AL662" s="1778"/>
      <c r="AM662" s="1778"/>
      <c r="AN662" s="1778"/>
      <c r="AO662" s="1778"/>
      <c r="AP662" s="1778"/>
      <c r="AQ662" s="1778"/>
      <c r="AR662" s="1778"/>
      <c r="AS662" s="1789">
        <f>I662</f>
        <v>1008</v>
      </c>
      <c r="AT662" s="1790"/>
      <c r="AU662" s="1789"/>
      <c r="AV662" s="1789"/>
      <c r="AW662" s="1789"/>
      <c r="AX662" s="1789"/>
      <c r="AY662" s="1789"/>
      <c r="AZ662" s="1789"/>
      <c r="BA662" s="1791"/>
      <c r="BB662" s="1791"/>
      <c r="BC662" s="1791"/>
      <c r="BD662" s="1792"/>
      <c r="BE662" s="1791"/>
      <c r="BF662" s="1791"/>
      <c r="BG662" s="1791"/>
      <c r="BH662" s="1791"/>
      <c r="BI662" s="1791"/>
      <c r="BJ662" s="1791"/>
      <c r="BK662" s="1791"/>
      <c r="BL662" s="1791"/>
      <c r="BM662" s="1791"/>
      <c r="BN662" s="1791"/>
      <c r="BO662" s="1791"/>
      <c r="BP662" s="1791"/>
      <c r="BQ662" s="1791"/>
      <c r="BR662" s="1791"/>
      <c r="BS662" s="1791"/>
      <c r="BT662" s="1791"/>
      <c r="BU662" s="1793"/>
      <c r="BW662" s="1793"/>
      <c r="BX662" s="1793"/>
      <c r="BY662" s="1794"/>
      <c r="BZ662" s="1793"/>
      <c r="CA662" s="1793"/>
      <c r="CB662" s="1793"/>
      <c r="CC662" s="1793"/>
    </row>
    <row r="663" s="1423" customFormat="1" ht="36" hidden="1" customHeight="1" spans="1:81">
      <c r="A663" s="1771">
        <v>45615</v>
      </c>
      <c r="B663" s="1772" t="s">
        <v>572</v>
      </c>
      <c r="C663" s="1772" t="s">
        <v>251</v>
      </c>
      <c r="D663" s="1773">
        <v>4500151696</v>
      </c>
      <c r="E663" s="1774" t="s">
        <v>3083</v>
      </c>
      <c r="F663" s="1773" t="s">
        <v>3084</v>
      </c>
      <c r="G663" s="1775" t="s">
        <v>89</v>
      </c>
      <c r="H663" s="1776" t="s">
        <v>79</v>
      </c>
      <c r="I663" s="1777">
        <v>216</v>
      </c>
      <c r="J663" s="1775">
        <v>0</v>
      </c>
      <c r="K663" s="1775">
        <v>24</v>
      </c>
      <c r="L663" s="1778">
        <f t="shared" si="402"/>
        <v>9</v>
      </c>
      <c r="M663" s="1779">
        <v>45650</v>
      </c>
      <c r="N663" s="1780">
        <v>45650</v>
      </c>
      <c r="O663" s="1781"/>
      <c r="P663" s="1781" t="s">
        <v>803</v>
      </c>
      <c r="Q663" s="1781"/>
      <c r="R663" s="1781">
        <v>45622</v>
      </c>
      <c r="S663" s="1781" t="s">
        <v>136</v>
      </c>
      <c r="T663" s="1782" t="s">
        <v>3085</v>
      </c>
      <c r="U663" s="1795" t="s">
        <v>3086</v>
      </c>
      <c r="V663" s="1784" t="s">
        <v>2911</v>
      </c>
      <c r="W663" s="1785">
        <v>0.8346</v>
      </c>
      <c r="X663" s="1786">
        <f>W663*I663</f>
        <v>180.2736</v>
      </c>
      <c r="Y663" s="1778" t="s">
        <v>3082</v>
      </c>
      <c r="Z663" s="1775" t="s">
        <v>89</v>
      </c>
      <c r="AA663" s="1775" t="s">
        <v>108</v>
      </c>
      <c r="AB663" s="1787" t="s">
        <v>44</v>
      </c>
      <c r="AC663" s="1770">
        <v>216</v>
      </c>
      <c r="AD663" s="1788">
        <f t="shared" si="404"/>
        <v>0</v>
      </c>
      <c r="AE663" s="1788" t="s">
        <v>157</v>
      </c>
      <c r="AF663" s="1788"/>
      <c r="AG663" s="1788"/>
      <c r="AH663" s="1788">
        <f t="shared" si="409"/>
        <v>216</v>
      </c>
      <c r="AI663" s="1788"/>
      <c r="AJ663" s="1789">
        <f>I663</f>
        <v>216</v>
      </c>
      <c r="AK663" s="1778"/>
      <c r="AL663" s="1796"/>
      <c r="AM663" s="1796"/>
      <c r="AN663" s="1796"/>
      <c r="AO663" s="1796"/>
      <c r="AP663" s="1796"/>
      <c r="AQ663" s="1796"/>
      <c r="AR663" s="1796"/>
      <c r="AS663" s="1789">
        <f>I663</f>
        <v>216</v>
      </c>
      <c r="AT663" s="1790"/>
      <c r="AU663" s="1789"/>
      <c r="AV663" s="1789"/>
      <c r="AW663" s="1789"/>
      <c r="AX663" s="1789"/>
      <c r="AY663" s="1789"/>
      <c r="AZ663" s="1789"/>
      <c r="BA663" s="1791"/>
      <c r="BB663" s="1791"/>
      <c r="BC663" s="1791"/>
      <c r="BD663" s="1792"/>
      <c r="BE663" s="1791"/>
      <c r="BF663" s="1791"/>
      <c r="BG663" s="1791"/>
      <c r="BH663" s="1791"/>
      <c r="BI663" s="1791"/>
      <c r="BJ663" s="1791"/>
      <c r="BK663" s="1791"/>
      <c r="BL663" s="1791"/>
      <c r="BM663" s="1791"/>
      <c r="BN663" s="1791"/>
      <c r="BO663" s="1791"/>
      <c r="BP663" s="1791"/>
      <c r="BQ663" s="1791"/>
      <c r="BR663" s="1791"/>
      <c r="BS663" s="1791"/>
      <c r="BT663" s="1791"/>
      <c r="BU663" s="1793"/>
      <c r="BW663" s="1793"/>
      <c r="BX663" s="1793"/>
      <c r="BY663" s="1794"/>
      <c r="BZ663" s="1793"/>
      <c r="CA663" s="1793"/>
      <c r="CB663" s="1793"/>
      <c r="CC663" s="1793"/>
    </row>
    <row r="664" s="1423" customFormat="1" ht="36" hidden="1" customHeight="1" spans="1:81">
      <c r="A664" s="1797">
        <v>45621</v>
      </c>
      <c r="B664" s="1798" t="s">
        <v>923</v>
      </c>
      <c r="C664" s="1799" t="s">
        <v>237</v>
      </c>
      <c r="D664" s="1800">
        <v>4500148922</v>
      </c>
      <c r="E664" s="1801" t="s">
        <v>2879</v>
      </c>
      <c r="F664" s="1800" t="s">
        <v>3087</v>
      </c>
      <c r="G664" s="1775" t="s">
        <v>134</v>
      </c>
      <c r="H664" s="1776" t="s">
        <v>135</v>
      </c>
      <c r="I664" s="1777">
        <v>2093</v>
      </c>
      <c r="J664" s="1775">
        <v>0</v>
      </c>
      <c r="K664" s="1775">
        <v>13</v>
      </c>
      <c r="L664" s="1778">
        <f t="shared" si="402"/>
        <v>161</v>
      </c>
      <c r="M664" s="1779">
        <v>45656</v>
      </c>
      <c r="N664" s="1779">
        <v>45652</v>
      </c>
      <c r="O664" s="1781"/>
      <c r="P664" s="1781" t="s">
        <v>803</v>
      </c>
      <c r="Q664" s="1781" t="s">
        <v>3088</v>
      </c>
      <c r="R664" s="1781" t="s">
        <v>2882</v>
      </c>
      <c r="S664" s="1802" t="s">
        <v>82</v>
      </c>
      <c r="T664" s="1803" t="s">
        <v>2883</v>
      </c>
      <c r="U664" s="1777" t="s">
        <v>3089</v>
      </c>
      <c r="V664" s="1784" t="s">
        <v>929</v>
      </c>
      <c r="W664" s="1785">
        <v>0.8914</v>
      </c>
      <c r="X664" s="1786">
        <f>W664*I664</f>
        <v>1865.7002</v>
      </c>
      <c r="Y664" s="1792" t="s">
        <v>3090</v>
      </c>
      <c r="Z664" s="1804" t="s">
        <v>190</v>
      </c>
      <c r="AA664" s="1775" t="s">
        <v>108</v>
      </c>
      <c r="AB664" s="1787" t="s">
        <v>44</v>
      </c>
      <c r="AC664" s="1770">
        <v>2093</v>
      </c>
      <c r="AD664" s="1788">
        <f t="shared" si="404"/>
        <v>0</v>
      </c>
      <c r="AE664" s="1788" t="s">
        <v>157</v>
      </c>
      <c r="AF664" s="1788"/>
      <c r="AG664" s="1788"/>
      <c r="AH664" s="1788">
        <f t="shared" si="409"/>
        <v>2093</v>
      </c>
      <c r="AI664" s="1788"/>
      <c r="AK664" s="1789">
        <f>I664</f>
        <v>2093</v>
      </c>
      <c r="AL664" s="1805"/>
      <c r="AM664" s="1805"/>
      <c r="AN664" s="1805"/>
      <c r="AO664" s="1805"/>
      <c r="AP664" s="1806"/>
      <c r="AQ664" s="1806"/>
      <c r="AR664" s="1806"/>
      <c r="AS664" s="1789">
        <f>I664</f>
        <v>2093</v>
      </c>
      <c r="AT664" s="1807"/>
      <c r="AU664" s="1807"/>
      <c r="AV664" s="1807"/>
      <c r="AW664" s="1807"/>
      <c r="AX664" s="1807"/>
      <c r="AY664" s="1807"/>
      <c r="AZ664" s="1807"/>
      <c r="BA664" s="1808"/>
      <c r="BB664" s="1809"/>
      <c r="BD664" s="1808"/>
      <c r="BE664" s="1791">
        <f>I664/13</f>
        <v>161</v>
      </c>
      <c r="BG664" s="1808"/>
      <c r="BH664" s="1808"/>
      <c r="BI664" s="1808"/>
      <c r="BJ664" s="1808"/>
      <c r="BK664" s="1808"/>
      <c r="BL664" s="1808"/>
      <c r="BM664" s="1808"/>
      <c r="BN664" s="1808"/>
      <c r="BO664" s="1808"/>
      <c r="BP664" s="1808"/>
      <c r="BQ664" s="1808"/>
      <c r="BR664" s="1791"/>
      <c r="BS664" s="1791"/>
      <c r="BT664" s="1791"/>
    </row>
    <row r="665" ht="36" customHeight="1" spans="1:81">
      <c r="A665" s="1810"/>
      <c r="B665" s="30"/>
      <c r="C665" s="1811"/>
      <c r="D665" s="290"/>
      <c r="E665" s="30"/>
      <c r="F665" s="30"/>
      <c r="G665" s="277"/>
      <c r="H665" s="30"/>
      <c r="I665" s="277"/>
      <c r="J665" s="277"/>
      <c r="K665" s="277"/>
      <c r="L665" s="277"/>
      <c r="M665" s="1812"/>
      <c r="N665" s="1812"/>
      <c r="O665" s="1811"/>
      <c r="P665" s="1811"/>
      <c r="Q665" s="1811"/>
      <c r="R665" s="1812"/>
      <c r="S665" s="1812"/>
      <c r="T665" s="1813"/>
      <c r="U665" s="1814"/>
      <c r="V665" s="288"/>
      <c r="W665" s="1815"/>
      <c r="X665" s="285"/>
      <c r="Y665" s="290"/>
      <c r="Z665" s="290"/>
      <c r="AA665" s="290"/>
      <c r="AB665" s="290"/>
      <c r="AC665" s="1426"/>
      <c r="AD665" s="290"/>
      <c r="AE665" s="290"/>
      <c r="AF665" s="290"/>
      <c r="AG665" s="290"/>
      <c r="AH665" s="290"/>
      <c r="AI665" s="290"/>
      <c r="AJ665" s="1813"/>
      <c r="AK665" s="1811"/>
      <c r="AL665" s="1816"/>
      <c r="AM665" s="1816"/>
      <c r="AN665" s="1816"/>
      <c r="AO665" s="1816"/>
      <c r="AP665" s="1816"/>
      <c r="AQ665" s="1816"/>
      <c r="AR665" s="1816"/>
      <c r="AS665" s="219"/>
      <c r="AT665" s="1811"/>
      <c r="AU665" s="1811"/>
      <c r="AV665" s="1811"/>
      <c r="AW665" s="1811"/>
      <c r="AX665" s="1811"/>
      <c r="AY665" s="1811"/>
      <c r="AZ665" s="1811"/>
      <c r="BA665" s="1458"/>
      <c r="BB665" s="1458"/>
      <c r="BC665" s="1458"/>
      <c r="BD665" s="1458"/>
      <c r="BE665" s="1458"/>
      <c r="BF665" s="1458"/>
      <c r="BG665" s="1458"/>
      <c r="BH665" s="1458"/>
      <c r="BI665" s="1458"/>
      <c r="BJ665" s="1458"/>
      <c r="BK665" s="1458"/>
      <c r="BL665" s="1458"/>
      <c r="BM665" s="1458"/>
      <c r="BN665" s="1458"/>
      <c r="BO665" s="1458"/>
      <c r="BP665" s="1458"/>
      <c r="BQ665" s="1458"/>
      <c r="BR665" s="1458"/>
      <c r="BS665" s="1458"/>
      <c r="BT665" s="1458"/>
      <c r="BU665" s="1458"/>
    </row>
    <row r="666" ht="26.25" customHeight="1" spans="1:81">
      <c r="C666" s="1425"/>
      <c r="H666" s="1817" t="s">
        <v>3091</v>
      </c>
      <c r="I666" s="1818">
        <f>SUM(I4:I664)</f>
        <v>2484874</v>
      </c>
      <c r="M666" s="1819"/>
      <c r="N666" s="1819"/>
      <c r="P666" s="1425"/>
      <c r="Q666" s="1425"/>
      <c r="R666" s="1819"/>
      <c r="S666" s="1819"/>
      <c r="U666" s="1820"/>
      <c r="W666" s="1820">
        <f>W49*7.75</f>
        <v>12.0125</v>
      </c>
      <c r="X666" s="1821">
        <f>SUM(X4:X665)*7.75</f>
        <v>23712490.806525</v>
      </c>
      <c r="AH666" s="1818">
        <f t="shared" ref="AH666:BT666" si="413">SUM(AH4:AH665)</f>
        <v>2616809</v>
      </c>
      <c r="AI666" s="1818">
        <f t="shared" si="413"/>
        <v>120</v>
      </c>
      <c r="AJ666" s="1818">
        <f t="shared" si="413"/>
        <v>2026201</v>
      </c>
      <c r="AK666" s="1818">
        <f t="shared" si="413"/>
        <v>248995</v>
      </c>
      <c r="AL666" s="1818">
        <f t="shared" si="413"/>
        <v>0</v>
      </c>
      <c r="AM666" s="1818">
        <f t="shared" si="413"/>
        <v>44256</v>
      </c>
      <c r="AN666" s="1818">
        <f t="shared" si="413"/>
        <v>0</v>
      </c>
      <c r="AO666" s="1818">
        <f t="shared" si="413"/>
        <v>155527</v>
      </c>
      <c r="AP666" s="1818">
        <f t="shared" si="413"/>
        <v>92325</v>
      </c>
      <c r="AQ666" s="1818">
        <f t="shared" si="413"/>
        <v>27875</v>
      </c>
      <c r="AR666" s="1818">
        <f t="shared" si="413"/>
        <v>20000</v>
      </c>
      <c r="AS666" s="1818">
        <f t="shared" si="413"/>
        <v>2038370</v>
      </c>
      <c r="AT666" s="1818">
        <f t="shared" si="413"/>
        <v>0</v>
      </c>
      <c r="AU666" s="1818">
        <f t="shared" si="413"/>
        <v>31473</v>
      </c>
      <c r="AV666" s="1818">
        <f t="shared" si="413"/>
        <v>525336</v>
      </c>
      <c r="AW666" s="1818">
        <f t="shared" si="413"/>
        <v>0</v>
      </c>
      <c r="AX666" s="1818">
        <f t="shared" si="413"/>
        <v>20000</v>
      </c>
      <c r="AY666" s="1818">
        <f t="shared" si="413"/>
        <v>39944</v>
      </c>
      <c r="AZ666" s="1818">
        <f t="shared" si="413"/>
        <v>0</v>
      </c>
      <c r="BA666" s="1818">
        <f t="shared" si="413"/>
        <v>3308</v>
      </c>
      <c r="BB666" s="1818">
        <f t="shared" si="413"/>
        <v>0</v>
      </c>
      <c r="BC666" s="1818">
        <f t="shared" si="413"/>
        <v>33241</v>
      </c>
      <c r="BD666" s="1818">
        <f t="shared" si="413"/>
        <v>0</v>
      </c>
      <c r="BE666" s="1818">
        <f t="shared" si="413"/>
        <v>4683</v>
      </c>
      <c r="BF666" s="1818">
        <f t="shared" si="413"/>
        <v>32052</v>
      </c>
      <c r="BG666" s="1818">
        <f t="shared" si="413"/>
        <v>0</v>
      </c>
      <c r="BH666" s="1818">
        <f t="shared" si="413"/>
        <v>9361.2</v>
      </c>
      <c r="BI666" s="1818">
        <f t="shared" si="413"/>
        <v>4341</v>
      </c>
      <c r="BJ666" s="1818">
        <f t="shared" si="413"/>
        <v>1975</v>
      </c>
      <c r="BK666" s="1818">
        <f t="shared" si="413"/>
        <v>12</v>
      </c>
      <c r="BL666" s="1818">
        <f t="shared" si="413"/>
        <v>913</v>
      </c>
      <c r="BM666" s="1818">
        <f t="shared" si="413"/>
        <v>358</v>
      </c>
      <c r="BN666" s="1818">
        <f t="shared" si="413"/>
        <v>274</v>
      </c>
      <c r="BO666" s="1818">
        <f t="shared" si="413"/>
        <v>37359</v>
      </c>
      <c r="BP666" s="1818">
        <f t="shared" si="413"/>
        <v>37359</v>
      </c>
      <c r="BQ666" s="1818">
        <f t="shared" si="413"/>
        <v>37359</v>
      </c>
      <c r="BR666" s="1818">
        <f t="shared" si="413"/>
        <v>85092</v>
      </c>
      <c r="BS666" s="1818">
        <f t="shared" si="413"/>
        <v>85092</v>
      </c>
      <c r="BT666" s="1818">
        <f t="shared" si="413"/>
        <v>85092</v>
      </c>
      <c r="BU666" s="1818"/>
    </row>
    <row r="667" ht="26.25" customHeight="1" spans="1:81">
      <c r="C667" s="1425"/>
      <c r="M667" s="1819"/>
      <c r="N667" s="1819"/>
      <c r="P667" s="1425"/>
      <c r="Q667" s="1425"/>
      <c r="R667" s="1819"/>
      <c r="S667" s="1819"/>
      <c r="U667" s="1820"/>
      <c r="W667" s="1820"/>
      <c r="AJ667" s="1425"/>
      <c r="AK667" s="1822"/>
      <c r="AL667" s="1425"/>
      <c r="AM667" s="1425"/>
      <c r="AN667" s="1425"/>
      <c r="AO667" s="1425"/>
      <c r="AP667" s="1425"/>
      <c r="AQ667" s="1425"/>
      <c r="AR667" s="1425"/>
      <c r="AS667" s="1425"/>
      <c r="AT667" s="1425"/>
      <c r="AU667" s="1425"/>
      <c r="AV667" s="1425"/>
      <c r="AW667" s="1425"/>
      <c r="AX667" s="1425"/>
      <c r="AY667" s="1425"/>
      <c r="AZ667" s="1425"/>
      <c r="BU667" s="1823"/>
    </row>
    <row r="668" ht="26.25" customHeight="1" spans="1:81">
      <c r="C668" s="1425"/>
      <c r="M668" s="1819"/>
      <c r="N668" s="1819"/>
      <c r="O668" s="1824"/>
      <c r="P668" s="1425"/>
      <c r="Q668" s="1425"/>
      <c r="R668" s="1819"/>
      <c r="S668" s="1819"/>
      <c r="U668" s="1820"/>
      <c r="W668" s="1820"/>
      <c r="X668" s="1821">
        <v>16005297</v>
      </c>
      <c r="AJ668" s="1425"/>
      <c r="AK668" s="1822"/>
      <c r="AL668" s="1425"/>
      <c r="AM668" s="1425"/>
      <c r="AN668" s="1425"/>
      <c r="AO668" s="1425"/>
      <c r="AP668" s="1425"/>
      <c r="AQ668" s="1425"/>
      <c r="AR668" s="1425"/>
      <c r="AS668" s="1425"/>
      <c r="AT668" s="1425"/>
      <c r="AU668" s="1425"/>
      <c r="AV668" s="1425"/>
      <c r="AW668" s="1425"/>
      <c r="AX668" s="1425"/>
      <c r="AY668" s="1425"/>
      <c r="AZ668" s="1425"/>
      <c r="BU668" s="1823"/>
    </row>
    <row r="669" ht="26.25" customHeight="1" spans="1:81">
      <c r="C669" s="1425"/>
      <c r="M669" s="1819"/>
      <c r="N669" s="1819"/>
      <c r="P669" s="1425"/>
      <c r="Q669" s="1425"/>
      <c r="R669" s="1819"/>
      <c r="S669" s="1819"/>
      <c r="U669" s="1820"/>
      <c r="W669" s="1820"/>
      <c r="X669" s="1427">
        <f>X666-X668</f>
        <v>7707193.80652498</v>
      </c>
      <c r="AG669" s="1825" t="s">
        <v>3092</v>
      </c>
      <c r="AH669" s="1428">
        <f>SUM(AH4:AH664)</f>
        <v>2616809</v>
      </c>
      <c r="AJ669" s="1425"/>
      <c r="AK669" s="1822"/>
      <c r="AL669" s="1425"/>
      <c r="AM669" s="1425"/>
      <c r="AN669" s="1425"/>
      <c r="AO669" s="1425"/>
      <c r="AP669" s="1425"/>
      <c r="AQ669" s="1425"/>
      <c r="AR669" s="1425"/>
      <c r="AS669" s="1425"/>
      <c r="AT669" s="1425"/>
      <c r="AU669" s="1425"/>
      <c r="AV669" s="1425"/>
      <c r="AW669" s="1425"/>
      <c r="AX669" s="1425"/>
      <c r="AY669" s="1425"/>
      <c r="AZ669" s="1425"/>
      <c r="BU669" s="1823"/>
    </row>
    <row r="670" ht="26.25" customHeight="1" spans="1:81">
      <c r="C670" s="1425"/>
      <c r="M670" s="1819"/>
      <c r="N670" s="1819"/>
      <c r="P670" s="1425"/>
      <c r="Q670" s="1425"/>
      <c r="R670" s="1819"/>
      <c r="S670" s="1819"/>
      <c r="U670" s="1820"/>
      <c r="W670" s="1820"/>
      <c r="AJ670" s="1425"/>
      <c r="AK670" s="1822"/>
      <c r="AL670" s="1425"/>
      <c r="AM670" s="1425"/>
      <c r="AN670" s="1425"/>
      <c r="AO670" s="1425"/>
      <c r="AP670" s="1425"/>
      <c r="AQ670" s="1425"/>
      <c r="AR670" s="1425"/>
      <c r="AS670" s="1425"/>
      <c r="AT670" s="1425"/>
      <c r="AU670" s="1425"/>
      <c r="AV670" s="1425"/>
      <c r="AW670" s="1425"/>
      <c r="AX670" s="1425"/>
      <c r="AY670" s="1425"/>
      <c r="AZ670" s="1425"/>
    </row>
    <row r="671" ht="26.25" customHeight="1" spans="1:81">
      <c r="C671" s="1425"/>
      <c r="M671" s="1819"/>
      <c r="N671" s="1819"/>
      <c r="P671" s="1425"/>
      <c r="Q671" s="1425"/>
      <c r="R671" s="1819"/>
      <c r="S671" s="1819"/>
      <c r="U671" s="1820"/>
      <c r="W671" s="1820"/>
      <c r="AH671" s="1428">
        <v>31286</v>
      </c>
      <c r="AJ671" s="1425"/>
      <c r="AK671" s="1822"/>
      <c r="AL671" s="1425"/>
      <c r="AM671" s="1425"/>
      <c r="AN671" s="1425"/>
      <c r="AO671" s="1425"/>
      <c r="AP671" s="1425"/>
      <c r="AQ671" s="1425"/>
      <c r="AR671" s="1425"/>
      <c r="AS671" s="1425"/>
      <c r="AT671" s="1425"/>
      <c r="AU671" s="1425"/>
      <c r="AV671" s="1425"/>
      <c r="AW671" s="1425"/>
      <c r="AX671" s="1425"/>
      <c r="AY671" s="1425"/>
      <c r="AZ671" s="1425"/>
    </row>
    <row r="672" ht="26.25" customHeight="1" spans="1:81">
      <c r="C672" s="1425"/>
      <c r="H672" s="1826"/>
      <c r="I672" s="1826"/>
      <c r="M672" s="1819"/>
      <c r="N672" s="1819"/>
      <c r="P672" s="1425"/>
      <c r="Q672" s="1425"/>
      <c r="R672" s="1819"/>
      <c r="S672" s="1819"/>
      <c r="U672" s="1820"/>
      <c r="W672" s="1820"/>
      <c r="AH672" s="1428">
        <f>AH669+AH671</f>
        <v>2648095</v>
      </c>
      <c r="AJ672" s="1425"/>
      <c r="AK672" s="1822"/>
      <c r="AL672" s="1425"/>
      <c r="AM672" s="1425"/>
      <c r="AN672" s="1425"/>
      <c r="AO672" s="1425"/>
      <c r="AP672" s="1425"/>
      <c r="AQ672" s="1425"/>
      <c r="AR672" s="1425"/>
      <c r="AS672" s="1425"/>
      <c r="AT672" s="1425"/>
      <c r="AU672" s="1425"/>
      <c r="AV672" s="1425"/>
      <c r="AW672" s="1425"/>
      <c r="AX672" s="1425"/>
      <c r="AY672" s="1425"/>
      <c r="AZ672" s="1425"/>
    </row>
    <row r="673" ht="26.25" customHeight="1" spans="3:52">
      <c r="C673" s="1425"/>
      <c r="M673" s="1819"/>
      <c r="N673" s="1819"/>
      <c r="P673" s="1425"/>
      <c r="Q673" s="1425"/>
      <c r="R673" s="1819"/>
      <c r="S673" s="1819"/>
      <c r="U673" s="1820"/>
      <c r="W673" s="1820"/>
      <c r="AJ673" s="1425"/>
      <c r="AK673" s="1822"/>
      <c r="AL673" s="1425"/>
      <c r="AM673" s="1425"/>
      <c r="AN673" s="1425"/>
      <c r="AO673" s="1425"/>
      <c r="AP673" s="1425"/>
      <c r="AQ673" s="1425"/>
      <c r="AR673" s="1425"/>
      <c r="AS673" s="1425"/>
      <c r="AT673" s="1425"/>
      <c r="AU673" s="1425"/>
      <c r="AV673" s="1425"/>
      <c r="AW673" s="1425"/>
      <c r="AX673" s="1425"/>
      <c r="AY673" s="1425"/>
      <c r="AZ673" s="1425"/>
    </row>
    <row r="674" ht="26.25" customHeight="1" spans="3:52">
      <c r="C674" s="1425"/>
      <c r="M674" s="1819"/>
      <c r="N674" s="1819"/>
      <c r="P674" s="1425"/>
      <c r="Q674" s="1425"/>
      <c r="R674" s="1819"/>
      <c r="S674" s="1819"/>
      <c r="U674" s="1820"/>
      <c r="W674" s="1820"/>
      <c r="AJ674" s="1425"/>
      <c r="AK674" s="1822"/>
      <c r="AL674" s="1425"/>
      <c r="AM674" s="1425"/>
      <c r="AN674" s="1425"/>
      <c r="AO674" s="1425"/>
      <c r="AP674" s="1425"/>
      <c r="AQ674" s="1425"/>
      <c r="AR674" s="1425"/>
      <c r="AS674" s="1425"/>
      <c r="AT674" s="1425"/>
      <c r="AU674" s="1425"/>
      <c r="AV674" s="1425"/>
      <c r="AW674" s="1425"/>
      <c r="AX674" s="1425"/>
      <c r="AY674" s="1425"/>
      <c r="AZ674" s="1425"/>
    </row>
    <row r="675" ht="26.25" customHeight="1" spans="3:52">
      <c r="C675" s="1425"/>
      <c r="M675" s="1819"/>
      <c r="N675" s="1819"/>
      <c r="P675" s="1425"/>
      <c r="Q675" s="1425"/>
      <c r="R675" s="1819"/>
      <c r="S675" s="1819"/>
      <c r="U675" s="1820"/>
      <c r="W675" s="1820"/>
      <c r="AJ675" s="1425"/>
      <c r="AK675" s="1822"/>
      <c r="AL675" s="1425"/>
      <c r="AM675" s="1425"/>
      <c r="AN675" s="1425"/>
      <c r="AO675" s="1425"/>
      <c r="AP675" s="1425"/>
      <c r="AQ675" s="1425"/>
      <c r="AR675" s="1425"/>
      <c r="AS675" s="1425"/>
      <c r="AT675" s="1425"/>
      <c r="AU675" s="1425"/>
      <c r="AV675" s="1425"/>
      <c r="AW675" s="1425"/>
      <c r="AX675" s="1425"/>
      <c r="AY675" s="1425"/>
      <c r="AZ675" s="1425"/>
    </row>
    <row r="676" ht="26.25" customHeight="1" spans="3:52">
      <c r="C676" s="1425"/>
      <c r="M676" s="1819"/>
      <c r="N676" s="1819"/>
      <c r="P676" s="1425"/>
      <c r="Q676" s="1425"/>
      <c r="R676" s="1819"/>
      <c r="S676" s="1819"/>
      <c r="U676" s="1820"/>
      <c r="W676" s="1820"/>
      <c r="AJ676" s="1425"/>
      <c r="AK676" s="1822"/>
      <c r="AL676" s="1425"/>
      <c r="AM676" s="1425"/>
      <c r="AN676" s="1425"/>
      <c r="AO676" s="1425"/>
      <c r="AP676" s="1425"/>
      <c r="AQ676" s="1425"/>
      <c r="AR676" s="1425"/>
      <c r="AS676" s="1425"/>
      <c r="AT676" s="1425"/>
      <c r="AU676" s="1425"/>
      <c r="AV676" s="1425"/>
      <c r="AW676" s="1425"/>
      <c r="AX676" s="1425"/>
      <c r="AY676" s="1425"/>
      <c r="AZ676" s="1425"/>
    </row>
    <row r="677" ht="26.25" customHeight="1" spans="3:52">
      <c r="C677" s="1425"/>
      <c r="M677" s="1819"/>
      <c r="N677" s="1819"/>
      <c r="P677" s="1425"/>
      <c r="Q677" s="1425"/>
      <c r="R677" s="1819"/>
      <c r="S677" s="1819"/>
      <c r="U677" s="1820"/>
      <c r="W677" s="1820"/>
      <c r="AJ677" s="1425"/>
      <c r="AK677" s="1822"/>
      <c r="AL677" s="1425"/>
      <c r="AM677" s="1425"/>
      <c r="AN677" s="1425"/>
      <c r="AO677" s="1425"/>
      <c r="AP677" s="1425"/>
      <c r="AQ677" s="1425"/>
      <c r="AR677" s="1425"/>
      <c r="AS677" s="1425"/>
      <c r="AT677" s="1425"/>
      <c r="AU677" s="1425"/>
      <c r="AV677" s="1425"/>
      <c r="AW677" s="1425"/>
      <c r="AX677" s="1425"/>
      <c r="AY677" s="1425"/>
      <c r="AZ677" s="1425"/>
    </row>
    <row r="678" s="437" customFormat="1" spans="3:52">
      <c r="U678" s="1820"/>
      <c r="Z678" s="435"/>
    </row>
    <row r="679" ht="26.25" customHeight="1" spans="3:52">
      <c r="C679" s="1425"/>
      <c r="M679" s="1819"/>
      <c r="N679" s="1819"/>
      <c r="P679" s="1425"/>
      <c r="Q679" s="1425"/>
      <c r="R679" s="1819"/>
      <c r="S679" s="1819"/>
      <c r="U679" s="1820"/>
      <c r="W679" s="1820"/>
      <c r="AJ679" s="1425"/>
      <c r="AK679" s="1822"/>
      <c r="AL679" s="1425"/>
      <c r="AM679" s="1425"/>
      <c r="AN679" s="1425"/>
      <c r="AO679" s="1425"/>
      <c r="AP679" s="1425"/>
      <c r="AQ679" s="1425"/>
      <c r="AR679" s="1425"/>
      <c r="AS679" s="1425"/>
      <c r="AT679" s="1425"/>
      <c r="AU679" s="1425"/>
      <c r="AV679" s="1425"/>
      <c r="AW679" s="1425"/>
      <c r="AX679" s="1425"/>
      <c r="AY679" s="1425"/>
      <c r="AZ679" s="1425"/>
    </row>
    <row r="680" ht="26.25" customHeight="1" spans="3:52">
      <c r="C680" s="1425"/>
      <c r="M680" s="1819"/>
      <c r="N680" s="1819"/>
      <c r="P680" s="1425"/>
      <c r="Q680" s="1425"/>
      <c r="R680" s="1819"/>
      <c r="S680" s="1819"/>
      <c r="U680" s="1820"/>
      <c r="W680" s="1820"/>
      <c r="AJ680" s="1425"/>
      <c r="AK680" s="1822"/>
      <c r="AL680" s="1425"/>
      <c r="AM680" s="1425"/>
      <c r="AN680" s="1425"/>
      <c r="AO680" s="1425"/>
      <c r="AP680" s="1425"/>
      <c r="AQ680" s="1425"/>
      <c r="AR680" s="1425"/>
      <c r="AS680" s="1425"/>
      <c r="AT680" s="1425"/>
      <c r="AU680" s="1425"/>
      <c r="AV680" s="1425"/>
      <c r="AW680" s="1425"/>
      <c r="AX680" s="1425"/>
      <c r="AY680" s="1425"/>
      <c r="AZ680" s="1425"/>
    </row>
    <row r="681" ht="26.25" customHeight="1" spans="3:52">
      <c r="C681" s="1425"/>
      <c r="M681" s="1819"/>
      <c r="N681" s="1819"/>
      <c r="P681" s="1425"/>
      <c r="Q681" s="1425"/>
      <c r="R681" s="1819"/>
      <c r="S681" s="1819"/>
      <c r="U681" s="1820"/>
      <c r="W681" s="1820"/>
      <c r="AJ681" s="1425"/>
      <c r="AK681" s="1822"/>
      <c r="AL681" s="1425"/>
      <c r="AM681" s="1425"/>
      <c r="AN681" s="1425"/>
      <c r="AO681" s="1425"/>
      <c r="AP681" s="1425"/>
      <c r="AQ681" s="1425"/>
      <c r="AR681" s="1425"/>
      <c r="AS681" s="1425"/>
      <c r="AT681" s="1425"/>
      <c r="AU681" s="1425"/>
      <c r="AV681" s="1425"/>
      <c r="AW681" s="1425"/>
      <c r="AX681" s="1425"/>
      <c r="AY681" s="1425"/>
      <c r="AZ681" s="1425"/>
    </row>
    <row r="682" ht="26.25" customHeight="1" spans="3:52">
      <c r="C682" s="1425"/>
      <c r="M682" s="1819"/>
      <c r="N682" s="1819"/>
      <c r="P682" s="1425"/>
      <c r="Q682" s="1425"/>
      <c r="R682" s="1819"/>
      <c r="S682" s="1819"/>
      <c r="U682" s="1820"/>
      <c r="W682" s="1820"/>
      <c r="AJ682" s="1425"/>
      <c r="AK682" s="1822"/>
      <c r="AL682" s="1425"/>
      <c r="AM682" s="1425"/>
      <c r="AN682" s="1425"/>
      <c r="AO682" s="1425"/>
      <c r="AP682" s="1425"/>
      <c r="AQ682" s="1425"/>
      <c r="AR682" s="1425"/>
      <c r="AS682" s="1425"/>
      <c r="AT682" s="1425"/>
      <c r="AU682" s="1425"/>
      <c r="AV682" s="1425"/>
      <c r="AW682" s="1425"/>
      <c r="AX682" s="1425"/>
      <c r="AY682" s="1425"/>
      <c r="AZ682" s="1425"/>
    </row>
    <row r="683" ht="26.25" customHeight="1" spans="3:52">
      <c r="C683" s="1425"/>
      <c r="M683" s="1819"/>
      <c r="N683" s="1819"/>
      <c r="P683" s="1425"/>
      <c r="Q683" s="1425"/>
      <c r="R683" s="1819"/>
      <c r="S683" s="1819"/>
      <c r="U683" s="1820"/>
      <c r="W683" s="1820"/>
      <c r="AJ683" s="1425"/>
      <c r="AK683" s="1822"/>
      <c r="AL683" s="1425"/>
      <c r="AM683" s="1425"/>
      <c r="AN683" s="1425"/>
      <c r="AO683" s="1425"/>
      <c r="AP683" s="1425"/>
      <c r="AQ683" s="1425"/>
      <c r="AR683" s="1425"/>
      <c r="AS683" s="1425"/>
      <c r="AT683" s="1425"/>
      <c r="AU683" s="1425"/>
      <c r="AV683" s="1425"/>
      <c r="AW683" s="1425"/>
      <c r="AX683" s="1425"/>
      <c r="AY683" s="1425"/>
      <c r="AZ683" s="1425"/>
    </row>
    <row r="684" ht="26.25" customHeight="1" spans="3:52">
      <c r="C684" s="1425"/>
      <c r="M684" s="1819"/>
      <c r="N684" s="1819"/>
      <c r="P684" s="1425"/>
      <c r="Q684" s="1425"/>
      <c r="R684" s="1819"/>
      <c r="S684" s="1819"/>
      <c r="U684" s="1820"/>
      <c r="W684" s="1820"/>
      <c r="AJ684" s="1425"/>
      <c r="AK684" s="1822"/>
      <c r="AL684" s="1425"/>
      <c r="AM684" s="1425"/>
      <c r="AN684" s="1425"/>
      <c r="AO684" s="1425"/>
      <c r="AP684" s="1425"/>
      <c r="AQ684" s="1425"/>
      <c r="AR684" s="1425"/>
      <c r="AS684" s="1425"/>
      <c r="AT684" s="1425"/>
      <c r="AU684" s="1425"/>
      <c r="AV684" s="1425"/>
      <c r="AW684" s="1425"/>
      <c r="AX684" s="1425"/>
      <c r="AY684" s="1425"/>
      <c r="AZ684" s="1425"/>
    </row>
    <row r="685" ht="26.25" customHeight="1" spans="3:52">
      <c r="C685" s="1425"/>
      <c r="M685" s="1819"/>
      <c r="N685" s="1819"/>
      <c r="P685" s="1425"/>
      <c r="Q685" s="1425"/>
      <c r="R685" s="1819"/>
      <c r="S685" s="1819"/>
      <c r="U685" s="1820"/>
      <c r="W685" s="1820"/>
      <c r="AJ685" s="1425"/>
      <c r="AK685" s="1822"/>
      <c r="AL685" s="1425"/>
      <c r="AM685" s="1425"/>
      <c r="AN685" s="1425"/>
      <c r="AO685" s="1425"/>
      <c r="AP685" s="1425"/>
      <c r="AQ685" s="1425"/>
      <c r="AR685" s="1425"/>
      <c r="AS685" s="1425"/>
      <c r="AT685" s="1425"/>
      <c r="AU685" s="1425"/>
      <c r="AV685" s="1425"/>
      <c r="AW685" s="1425"/>
      <c r="AX685" s="1425"/>
      <c r="AY685" s="1425"/>
      <c r="AZ685" s="1425"/>
    </row>
    <row r="686" ht="26.25" customHeight="1" spans="3:52">
      <c r="C686" s="1425"/>
      <c r="M686" s="1819"/>
      <c r="N686" s="1819"/>
      <c r="P686" s="1425"/>
      <c r="Q686" s="1425"/>
      <c r="R686" s="1819"/>
      <c r="S686" s="1819"/>
      <c r="U686" s="1820"/>
      <c r="W686" s="1820"/>
      <c r="AJ686" s="1425"/>
      <c r="AK686" s="1822"/>
      <c r="AL686" s="1425"/>
      <c r="AM686" s="1425"/>
      <c r="AN686" s="1425"/>
      <c r="AO686" s="1425"/>
      <c r="AP686" s="1425"/>
      <c r="AQ686" s="1425"/>
      <c r="AR686" s="1425"/>
      <c r="AS686" s="1425"/>
      <c r="AT686" s="1425"/>
      <c r="AU686" s="1425"/>
      <c r="AV686" s="1425"/>
      <c r="AW686" s="1425"/>
      <c r="AX686" s="1425"/>
      <c r="AY686" s="1425"/>
      <c r="AZ686" s="1425"/>
    </row>
    <row r="687" ht="26.25" customHeight="1" spans="3:52">
      <c r="C687" s="1425"/>
      <c r="M687" s="1819"/>
      <c r="N687" s="1819"/>
      <c r="P687" s="1425"/>
      <c r="Q687" s="1425"/>
      <c r="R687" s="1819"/>
      <c r="S687" s="1819"/>
      <c r="U687" s="1820"/>
      <c r="W687" s="1820"/>
      <c r="AJ687" s="1425"/>
      <c r="AK687" s="1822"/>
      <c r="AL687" s="1425"/>
      <c r="AM687" s="1425"/>
      <c r="AN687" s="1425"/>
      <c r="AO687" s="1425"/>
      <c r="AP687" s="1425"/>
      <c r="AQ687" s="1425"/>
      <c r="AR687" s="1425"/>
      <c r="AS687" s="1425"/>
      <c r="AT687" s="1425"/>
      <c r="AU687" s="1425"/>
      <c r="AV687" s="1425"/>
      <c r="AW687" s="1425"/>
      <c r="AX687" s="1425"/>
      <c r="AY687" s="1425"/>
      <c r="AZ687" s="1425"/>
    </row>
    <row r="688" ht="26.25" customHeight="1" spans="3:52">
      <c r="C688" s="1425"/>
      <c r="M688" s="1819"/>
      <c r="N688" s="1819"/>
      <c r="P688" s="1425"/>
      <c r="Q688" s="1425"/>
      <c r="R688" s="1819"/>
      <c r="S688" s="1819"/>
      <c r="U688" s="1820"/>
      <c r="W688" s="1820"/>
      <c r="AJ688" s="1425"/>
      <c r="AK688" s="1822"/>
      <c r="AL688" s="1425"/>
      <c r="AM688" s="1425"/>
      <c r="AN688" s="1425"/>
      <c r="AO688" s="1425"/>
      <c r="AP688" s="1425"/>
      <c r="AQ688" s="1425"/>
      <c r="AR688" s="1425"/>
      <c r="AS688" s="1425"/>
      <c r="AT688" s="1425"/>
      <c r="AU688" s="1425"/>
      <c r="AV688" s="1425"/>
      <c r="AW688" s="1425"/>
      <c r="AX688" s="1425"/>
      <c r="AY688" s="1425"/>
      <c r="AZ688" s="1425"/>
    </row>
    <row r="689" ht="26.25" customHeight="1" spans="3:52">
      <c r="C689" s="1425"/>
      <c r="M689" s="1819"/>
      <c r="N689" s="1819"/>
      <c r="P689" s="1425"/>
      <c r="Q689" s="1425"/>
      <c r="R689" s="1819"/>
      <c r="S689" s="1819"/>
      <c r="U689" s="1820"/>
      <c r="W689" s="1820"/>
      <c r="AJ689" s="1425"/>
      <c r="AK689" s="1822"/>
      <c r="AL689" s="1425"/>
      <c r="AM689" s="1425"/>
      <c r="AN689" s="1425"/>
      <c r="AO689" s="1425"/>
      <c r="AP689" s="1425"/>
      <c r="AQ689" s="1425"/>
      <c r="AR689" s="1425"/>
      <c r="AS689" s="1425"/>
      <c r="AT689" s="1425"/>
      <c r="AU689" s="1425"/>
      <c r="AV689" s="1425"/>
      <c r="AW689" s="1425"/>
      <c r="AX689" s="1425"/>
      <c r="AY689" s="1425"/>
      <c r="AZ689" s="1425"/>
    </row>
    <row r="690" ht="26.25" customHeight="1" spans="3:52">
      <c r="C690" s="1425"/>
      <c r="M690" s="1819"/>
      <c r="N690" s="1819"/>
      <c r="P690" s="1425"/>
      <c r="Q690" s="1425"/>
      <c r="R690" s="1819"/>
      <c r="S690" s="1819"/>
      <c r="U690" s="1820"/>
      <c r="W690" s="1820"/>
      <c r="AJ690" s="1425"/>
      <c r="AK690" s="1822"/>
      <c r="AL690" s="1425"/>
      <c r="AM690" s="1425"/>
      <c r="AN690" s="1425"/>
      <c r="AO690" s="1425"/>
      <c r="AP690" s="1425"/>
      <c r="AQ690" s="1425"/>
      <c r="AR690" s="1425"/>
      <c r="AS690" s="1425"/>
      <c r="AT690" s="1425"/>
      <c r="AU690" s="1425"/>
      <c r="AV690" s="1425"/>
      <c r="AW690" s="1425"/>
      <c r="AX690" s="1425"/>
      <c r="AY690" s="1425"/>
      <c r="AZ690" s="1425"/>
    </row>
    <row r="691" ht="26.25" customHeight="1" spans="3:52">
      <c r="C691" s="1425"/>
      <c r="M691" s="1819"/>
      <c r="N691" s="1819"/>
      <c r="P691" s="1425"/>
      <c r="Q691" s="1425"/>
      <c r="R691" s="1819"/>
      <c r="S691" s="1819"/>
      <c r="U691" s="1820"/>
      <c r="W691" s="1820"/>
      <c r="AJ691" s="1425"/>
      <c r="AK691" s="1822"/>
      <c r="AL691" s="1425"/>
      <c r="AM691" s="1425"/>
      <c r="AN691" s="1425"/>
      <c r="AO691" s="1425"/>
      <c r="AP691" s="1425"/>
      <c r="AQ691" s="1425"/>
      <c r="AR691" s="1425"/>
      <c r="AS691" s="1425"/>
      <c r="AT691" s="1425"/>
      <c r="AU691" s="1425"/>
      <c r="AV691" s="1425"/>
      <c r="AW691" s="1425"/>
      <c r="AX691" s="1425"/>
      <c r="AY691" s="1425"/>
      <c r="AZ691" s="1425"/>
    </row>
    <row r="692" ht="26.25" customHeight="1" spans="3:52">
      <c r="C692" s="1425"/>
      <c r="M692" s="1819"/>
      <c r="N692" s="1819"/>
      <c r="P692" s="1425"/>
      <c r="Q692" s="1425"/>
      <c r="R692" s="1819"/>
      <c r="S692" s="1819"/>
      <c r="U692" s="1820"/>
      <c r="W692" s="1820"/>
      <c r="AJ692" s="1425"/>
      <c r="AK692" s="1822"/>
      <c r="AL692" s="1425"/>
      <c r="AM692" s="1425"/>
      <c r="AN692" s="1425"/>
      <c r="AO692" s="1425"/>
      <c r="AP692" s="1425"/>
      <c r="AQ692" s="1425"/>
      <c r="AR692" s="1425"/>
      <c r="AS692" s="1425"/>
      <c r="AT692" s="1425"/>
      <c r="AU692" s="1425"/>
      <c r="AV692" s="1425"/>
      <c r="AW692" s="1425"/>
      <c r="AX692" s="1425"/>
      <c r="AY692" s="1425"/>
      <c r="AZ692" s="1425"/>
    </row>
    <row r="693" ht="26.25" customHeight="1" spans="3:52">
      <c r="C693" s="1425"/>
      <c r="M693" s="1819"/>
      <c r="N693" s="1819"/>
      <c r="P693" s="1425"/>
      <c r="Q693" s="1425"/>
      <c r="R693" s="1819"/>
      <c r="S693" s="1819"/>
      <c r="U693" s="1820"/>
      <c r="W693" s="1820"/>
      <c r="AJ693" s="1425"/>
      <c r="AK693" s="1822"/>
      <c r="AL693" s="1425"/>
      <c r="AM693" s="1425"/>
      <c r="AN693" s="1425"/>
      <c r="AO693" s="1425"/>
      <c r="AP693" s="1425"/>
      <c r="AQ693" s="1425"/>
      <c r="AR693" s="1425"/>
      <c r="AS693" s="1425"/>
      <c r="AT693" s="1425"/>
      <c r="AU693" s="1425"/>
      <c r="AV693" s="1425"/>
      <c r="AW693" s="1425"/>
      <c r="AX693" s="1425"/>
      <c r="AY693" s="1425"/>
      <c r="AZ693" s="1425"/>
    </row>
    <row r="694" ht="26.25" customHeight="1" spans="3:52">
      <c r="C694" s="1425"/>
      <c r="M694" s="1819"/>
      <c r="N694" s="1819"/>
      <c r="P694" s="1425"/>
      <c r="Q694" s="1425"/>
      <c r="R694" s="1819"/>
      <c r="S694" s="1819"/>
      <c r="U694" s="1820"/>
      <c r="W694" s="1820"/>
      <c r="AJ694" s="1425"/>
      <c r="AK694" s="1822"/>
      <c r="AL694" s="1425"/>
      <c r="AM694" s="1425"/>
      <c r="AN694" s="1425"/>
      <c r="AO694" s="1425"/>
      <c r="AP694" s="1425"/>
      <c r="AQ694" s="1425"/>
      <c r="AR694" s="1425"/>
      <c r="AS694" s="1425"/>
      <c r="AT694" s="1425"/>
      <c r="AU694" s="1425"/>
      <c r="AV694" s="1425"/>
      <c r="AW694" s="1425"/>
      <c r="AX694" s="1425"/>
      <c r="AY694" s="1425"/>
      <c r="AZ694" s="1425"/>
    </row>
    <row r="695" ht="26.25" customHeight="1" spans="3:52">
      <c r="C695" s="1425"/>
      <c r="M695" s="1819"/>
      <c r="N695" s="1819"/>
      <c r="P695" s="1425"/>
      <c r="Q695" s="1425"/>
      <c r="R695" s="1819"/>
      <c r="S695" s="1819"/>
      <c r="U695" s="1820"/>
      <c r="W695" s="1820"/>
      <c r="AJ695" s="1425"/>
      <c r="AK695" s="1822"/>
      <c r="AL695" s="1425"/>
      <c r="AM695" s="1425"/>
      <c r="AN695" s="1425"/>
      <c r="AO695" s="1425"/>
      <c r="AP695" s="1425"/>
      <c r="AQ695" s="1425"/>
      <c r="AR695" s="1425"/>
      <c r="AS695" s="1425"/>
      <c r="AT695" s="1425"/>
      <c r="AU695" s="1425"/>
      <c r="AV695" s="1425"/>
      <c r="AW695" s="1425"/>
      <c r="AX695" s="1425"/>
      <c r="AY695" s="1425"/>
      <c r="AZ695" s="1425"/>
    </row>
    <row r="696" ht="26.25" customHeight="1" spans="3:52">
      <c r="C696" s="1425"/>
      <c r="M696" s="1819"/>
      <c r="N696" s="1819"/>
      <c r="P696" s="1425"/>
      <c r="Q696" s="1425"/>
      <c r="R696" s="1819"/>
      <c r="S696" s="1819"/>
      <c r="U696" s="1820"/>
      <c r="W696" s="1820"/>
      <c r="AJ696" s="1425"/>
      <c r="AK696" s="1822"/>
      <c r="AL696" s="1425"/>
      <c r="AM696" s="1425"/>
      <c r="AN696" s="1425"/>
      <c r="AO696" s="1425"/>
      <c r="AP696" s="1425"/>
      <c r="AQ696" s="1425"/>
      <c r="AR696" s="1425"/>
      <c r="AS696" s="1425"/>
      <c r="AT696" s="1425"/>
      <c r="AU696" s="1425"/>
      <c r="AV696" s="1425"/>
      <c r="AW696" s="1425"/>
      <c r="AX696" s="1425"/>
      <c r="AY696" s="1425"/>
      <c r="AZ696" s="1425"/>
    </row>
    <row r="697" ht="26.25" customHeight="1" spans="3:52">
      <c r="C697" s="1425"/>
      <c r="M697" s="1819"/>
      <c r="N697" s="1819"/>
      <c r="P697" s="1425"/>
      <c r="Q697" s="1425"/>
      <c r="R697" s="1819"/>
      <c r="S697" s="1819"/>
      <c r="U697" s="1820"/>
      <c r="W697" s="1820"/>
      <c r="AJ697" s="1425"/>
      <c r="AK697" s="1822"/>
      <c r="AL697" s="1425"/>
      <c r="AM697" s="1425"/>
      <c r="AN697" s="1425"/>
      <c r="AO697" s="1425"/>
      <c r="AP697" s="1425"/>
      <c r="AQ697" s="1425"/>
      <c r="AR697" s="1425"/>
      <c r="AS697" s="1425"/>
      <c r="AT697" s="1425"/>
      <c r="AU697" s="1425"/>
      <c r="AV697" s="1425"/>
      <c r="AW697" s="1425"/>
      <c r="AX697" s="1425"/>
      <c r="AY697" s="1425"/>
      <c r="AZ697" s="1425"/>
    </row>
    <row r="698" ht="26.25" customHeight="1" spans="3:52">
      <c r="C698" s="1425"/>
      <c r="M698" s="1819"/>
      <c r="N698" s="1819"/>
      <c r="P698" s="1425"/>
      <c r="Q698" s="1425"/>
      <c r="R698" s="1819"/>
      <c r="S698" s="1819"/>
      <c r="U698" s="1820"/>
      <c r="W698" s="1820"/>
      <c r="AJ698" s="1425"/>
      <c r="AK698" s="1822"/>
      <c r="AL698" s="1425"/>
      <c r="AM698" s="1425"/>
      <c r="AN698" s="1425"/>
      <c r="AO698" s="1425"/>
      <c r="AP698" s="1425"/>
      <c r="AQ698" s="1425"/>
      <c r="AR698" s="1425"/>
      <c r="AS698" s="1425"/>
      <c r="AT698" s="1425"/>
      <c r="AU698" s="1425"/>
      <c r="AV698" s="1425"/>
      <c r="AW698" s="1425"/>
      <c r="AX698" s="1425"/>
      <c r="AY698" s="1425"/>
      <c r="AZ698" s="1425"/>
    </row>
    <row r="699" ht="26.25" customHeight="1" spans="3:52">
      <c r="C699" s="1425"/>
      <c r="M699" s="1819"/>
      <c r="N699" s="1819"/>
      <c r="P699" s="1425"/>
      <c r="Q699" s="1425"/>
      <c r="R699" s="1819"/>
      <c r="S699" s="1819"/>
      <c r="U699" s="1820"/>
      <c r="W699" s="1820"/>
      <c r="AJ699" s="1425"/>
      <c r="AK699" s="1822"/>
      <c r="AL699" s="1425"/>
      <c r="AM699" s="1425"/>
      <c r="AN699" s="1425"/>
      <c r="AO699" s="1425"/>
      <c r="AP699" s="1425"/>
      <c r="AQ699" s="1425"/>
      <c r="AR699" s="1425"/>
      <c r="AS699" s="1425"/>
      <c r="AT699" s="1425"/>
      <c r="AU699" s="1425"/>
      <c r="AV699" s="1425"/>
      <c r="AW699" s="1425"/>
      <c r="AX699" s="1425"/>
      <c r="AY699" s="1425"/>
      <c r="AZ699" s="1425"/>
    </row>
    <row r="700" ht="26.25" customHeight="1" spans="3:52">
      <c r="C700" s="1425"/>
      <c r="M700" s="1819"/>
      <c r="N700" s="1819"/>
      <c r="P700" s="1425"/>
      <c r="Q700" s="1425"/>
      <c r="R700" s="1819"/>
      <c r="S700" s="1819"/>
      <c r="U700" s="1820"/>
      <c r="W700" s="1820"/>
      <c r="AJ700" s="1425"/>
      <c r="AK700" s="1822"/>
      <c r="AL700" s="1425"/>
      <c r="AM700" s="1425"/>
      <c r="AN700" s="1425"/>
      <c r="AO700" s="1425"/>
      <c r="AP700" s="1425"/>
      <c r="AQ700" s="1425"/>
      <c r="AR700" s="1425"/>
      <c r="AS700" s="1425"/>
      <c r="AT700" s="1425"/>
      <c r="AU700" s="1425"/>
      <c r="AV700" s="1425"/>
      <c r="AW700" s="1425"/>
      <c r="AX700" s="1425"/>
      <c r="AY700" s="1425"/>
      <c r="AZ700" s="1425"/>
    </row>
    <row r="701" ht="26.25" customHeight="1" spans="3:52">
      <c r="C701" s="1425"/>
      <c r="M701" s="1819"/>
      <c r="N701" s="1819"/>
      <c r="P701" s="1425"/>
      <c r="Q701" s="1425"/>
      <c r="R701" s="1819"/>
      <c r="S701" s="1819"/>
      <c r="U701" s="1820"/>
      <c r="W701" s="1820"/>
      <c r="AJ701" s="1425"/>
      <c r="AK701" s="1822"/>
      <c r="AL701" s="1425"/>
      <c r="AM701" s="1425"/>
      <c r="AN701" s="1425"/>
      <c r="AO701" s="1425"/>
      <c r="AP701" s="1425"/>
      <c r="AQ701" s="1425"/>
      <c r="AR701" s="1425"/>
      <c r="AS701" s="1425"/>
      <c r="AT701" s="1425"/>
      <c r="AU701" s="1425"/>
      <c r="AV701" s="1425"/>
      <c r="AW701" s="1425"/>
      <c r="AX701" s="1425"/>
      <c r="AY701" s="1425"/>
      <c r="AZ701" s="1425"/>
    </row>
    <row r="702" ht="26.25" customHeight="1" spans="3:52">
      <c r="C702" s="1425"/>
      <c r="M702" s="1819"/>
      <c r="N702" s="1819"/>
      <c r="P702" s="1425"/>
      <c r="Q702" s="1425"/>
      <c r="R702" s="1819"/>
      <c r="S702" s="1819"/>
      <c r="U702" s="1820"/>
      <c r="W702" s="1820"/>
      <c r="AJ702" s="1425"/>
      <c r="AK702" s="1822"/>
      <c r="AL702" s="1425"/>
      <c r="AM702" s="1425"/>
      <c r="AN702" s="1425"/>
      <c r="AO702" s="1425"/>
      <c r="AP702" s="1425"/>
      <c r="AQ702" s="1425"/>
      <c r="AR702" s="1425"/>
      <c r="AS702" s="1425"/>
      <c r="AT702" s="1425"/>
      <c r="AU702" s="1425"/>
      <c r="AV702" s="1425"/>
      <c r="AW702" s="1425"/>
      <c r="AX702" s="1425"/>
      <c r="AY702" s="1425"/>
      <c r="AZ702" s="1425"/>
    </row>
    <row r="703" ht="26.25" customHeight="1" spans="3:52">
      <c r="C703" s="1425"/>
      <c r="M703" s="1819"/>
      <c r="N703" s="1819"/>
      <c r="P703" s="1425"/>
      <c r="Q703" s="1425"/>
      <c r="R703" s="1819"/>
      <c r="S703" s="1819"/>
      <c r="U703" s="1820"/>
      <c r="W703" s="1820"/>
      <c r="AJ703" s="1425"/>
      <c r="AK703" s="1822"/>
      <c r="AL703" s="1425"/>
      <c r="AM703" s="1425"/>
      <c r="AN703" s="1425"/>
      <c r="AO703" s="1425"/>
      <c r="AP703" s="1425"/>
      <c r="AQ703" s="1425"/>
      <c r="AR703" s="1425"/>
      <c r="AS703" s="1425"/>
      <c r="AT703" s="1425"/>
      <c r="AU703" s="1425"/>
      <c r="AV703" s="1425"/>
      <c r="AW703" s="1425"/>
      <c r="AX703" s="1425"/>
      <c r="AY703" s="1425"/>
      <c r="AZ703" s="1425"/>
    </row>
    <row r="704" ht="26.25" customHeight="1" spans="3:52">
      <c r="C704" s="1425"/>
      <c r="M704" s="1819"/>
      <c r="N704" s="1819"/>
      <c r="P704" s="1425"/>
      <c r="Q704" s="1425"/>
      <c r="R704" s="1819"/>
      <c r="S704" s="1819"/>
      <c r="U704" s="1820"/>
      <c r="W704" s="1820"/>
      <c r="AJ704" s="1425"/>
      <c r="AK704" s="1822"/>
      <c r="AL704" s="1425"/>
      <c r="AM704" s="1425"/>
      <c r="AN704" s="1425"/>
      <c r="AO704" s="1425"/>
      <c r="AP704" s="1425"/>
      <c r="AQ704" s="1425"/>
      <c r="AR704" s="1425"/>
      <c r="AS704" s="1425"/>
      <c r="AT704" s="1425"/>
      <c r="AU704" s="1425"/>
      <c r="AV704" s="1425"/>
      <c r="AW704" s="1425"/>
      <c r="AX704" s="1425"/>
      <c r="AY704" s="1425"/>
      <c r="AZ704" s="1425"/>
    </row>
    <row r="705" ht="26.25" customHeight="1" spans="3:52">
      <c r="C705" s="1425"/>
      <c r="M705" s="1819"/>
      <c r="N705" s="1819"/>
      <c r="P705" s="1425"/>
      <c r="Q705" s="1425"/>
      <c r="R705" s="1819"/>
      <c r="S705" s="1819"/>
      <c r="U705" s="1820"/>
      <c r="W705" s="1820"/>
      <c r="AJ705" s="1425"/>
      <c r="AK705" s="1822"/>
      <c r="AL705" s="1425"/>
      <c r="AM705" s="1425"/>
      <c r="AN705" s="1425"/>
      <c r="AO705" s="1425"/>
      <c r="AP705" s="1425"/>
      <c r="AQ705" s="1425"/>
      <c r="AR705" s="1425"/>
      <c r="AS705" s="1425"/>
      <c r="AT705" s="1425"/>
      <c r="AU705" s="1425"/>
      <c r="AV705" s="1425"/>
      <c r="AW705" s="1425"/>
      <c r="AX705" s="1425"/>
      <c r="AY705" s="1425"/>
      <c r="AZ705" s="1425"/>
    </row>
    <row r="706" ht="26.25" customHeight="1" spans="3:52">
      <c r="C706" s="1425"/>
      <c r="M706" s="1819"/>
      <c r="N706" s="1819"/>
      <c r="P706" s="1425"/>
      <c r="Q706" s="1425"/>
      <c r="R706" s="1819"/>
      <c r="S706" s="1819"/>
      <c r="U706" s="1820"/>
      <c r="AJ706" s="1425"/>
      <c r="AK706" s="1822"/>
      <c r="AL706" s="1425"/>
      <c r="AM706" s="1425"/>
      <c r="AN706" s="1425"/>
      <c r="AO706" s="1425"/>
      <c r="AP706" s="1425"/>
      <c r="AQ706" s="1425"/>
      <c r="AR706" s="1425"/>
      <c r="AS706" s="1425"/>
      <c r="AT706" s="1425"/>
      <c r="AU706" s="1425"/>
      <c r="AV706" s="1425"/>
      <c r="AW706" s="1425"/>
      <c r="AX706" s="1425"/>
      <c r="AY706" s="1425"/>
      <c r="AZ706" s="1425"/>
    </row>
    <row r="707" ht="26.25" customHeight="1" spans="3:52">
      <c r="C707" s="1425"/>
      <c r="M707" s="1819"/>
      <c r="N707" s="1819"/>
      <c r="P707" s="1425"/>
      <c r="Q707" s="1425"/>
      <c r="R707" s="1819"/>
      <c r="S707" s="1819"/>
      <c r="U707" s="1820"/>
      <c r="AJ707" s="1425"/>
      <c r="AK707" s="1822"/>
      <c r="AL707" s="1425"/>
      <c r="AM707" s="1425"/>
      <c r="AN707" s="1425"/>
      <c r="AO707" s="1425"/>
      <c r="AP707" s="1425"/>
      <c r="AQ707" s="1425"/>
      <c r="AR707" s="1425"/>
      <c r="AS707" s="1425"/>
      <c r="AT707" s="1425"/>
      <c r="AU707" s="1425"/>
      <c r="AV707" s="1425"/>
      <c r="AW707" s="1425"/>
      <c r="AX707" s="1425"/>
      <c r="AY707" s="1425"/>
      <c r="AZ707" s="1425"/>
    </row>
    <row r="708" ht="26.25" customHeight="1" spans="3:52">
      <c r="C708" s="1425"/>
      <c r="M708" s="1819"/>
      <c r="N708" s="1819"/>
      <c r="P708" s="1425"/>
      <c r="Q708" s="1425"/>
      <c r="R708" s="1819"/>
      <c r="S708" s="1819"/>
      <c r="U708" s="1820"/>
      <c r="AJ708" s="1425"/>
      <c r="AK708" s="1822"/>
      <c r="AL708" s="1425"/>
      <c r="AM708" s="1425"/>
      <c r="AN708" s="1425"/>
      <c r="AO708" s="1425"/>
      <c r="AP708" s="1425"/>
      <c r="AQ708" s="1425"/>
      <c r="AR708" s="1425"/>
      <c r="AS708" s="1425"/>
      <c r="AT708" s="1425"/>
      <c r="AU708" s="1425"/>
      <c r="AV708" s="1425"/>
      <c r="AW708" s="1425"/>
      <c r="AX708" s="1425"/>
      <c r="AY708" s="1425"/>
      <c r="AZ708" s="1425"/>
    </row>
    <row r="709" ht="26.25" customHeight="1" spans="3:52">
      <c r="C709" s="1425"/>
      <c r="M709" s="1819"/>
      <c r="N709" s="1819"/>
      <c r="P709" s="1425"/>
      <c r="Q709" s="1425"/>
      <c r="U709" s="1820"/>
    </row>
    <row r="710" ht="26.25" customHeight="1" spans="3:52">
      <c r="C710" s="1425"/>
      <c r="M710" s="1819"/>
      <c r="N710" s="1819"/>
      <c r="P710" s="1425"/>
      <c r="Q710" s="1425"/>
      <c r="U710" s="1820"/>
    </row>
    <row r="711" ht="26.25" customHeight="1" spans="3:52">
      <c r="C711" s="1425"/>
      <c r="M711" s="1819"/>
      <c r="N711" s="1819"/>
      <c r="P711" s="1425"/>
      <c r="Q711" s="1425"/>
      <c r="U711" s="1820"/>
    </row>
    <row r="712" ht="26.25" customHeight="1" spans="3:52">
      <c r="C712" s="1425"/>
      <c r="M712" s="1819"/>
      <c r="N712" s="1819"/>
      <c r="P712" s="1425"/>
      <c r="Q712" s="1425"/>
      <c r="U712" s="1820"/>
    </row>
    <row r="713" ht="26.25" customHeight="1" spans="3:52">
      <c r="C713" s="1425"/>
      <c r="M713" s="1819"/>
      <c r="N713" s="1819"/>
      <c r="P713" s="1425"/>
      <c r="Q713" s="1425"/>
      <c r="U713" s="1820"/>
    </row>
    <row r="714" ht="26.25" customHeight="1" spans="3:52">
      <c r="C714" s="1425"/>
      <c r="M714" s="1819"/>
      <c r="N714" s="1819"/>
      <c r="P714" s="1425"/>
      <c r="Q714" s="1425"/>
      <c r="U714" s="1820"/>
    </row>
    <row r="715" ht="26.25" customHeight="1" spans="3:52">
      <c r="C715" s="1425"/>
      <c r="M715" s="1819"/>
      <c r="N715" s="1819"/>
      <c r="P715" s="1425"/>
      <c r="Q715" s="1425"/>
      <c r="U715" s="1820"/>
    </row>
    <row r="716" ht="26.25" customHeight="1" spans="3:52">
      <c r="C716" s="1425"/>
      <c r="M716" s="1819"/>
      <c r="N716" s="1819"/>
      <c r="P716" s="1425"/>
      <c r="Q716" s="1425"/>
      <c r="U716" s="1820"/>
    </row>
    <row r="717" ht="26.25" customHeight="1" spans="3:52">
      <c r="C717" s="1425"/>
      <c r="M717" s="1819"/>
      <c r="N717" s="1819"/>
      <c r="P717" s="1425"/>
      <c r="Q717" s="1425"/>
      <c r="U717" s="1820"/>
    </row>
    <row r="718" ht="26.25" customHeight="1" spans="3:52">
      <c r="C718" s="1425"/>
      <c r="M718" s="1819"/>
      <c r="N718" s="1819"/>
      <c r="P718" s="1425"/>
      <c r="Q718" s="1425"/>
      <c r="U718" s="1820"/>
    </row>
    <row r="719" ht="26.25" customHeight="1" spans="3:52">
      <c r="C719" s="1425"/>
      <c r="M719" s="1819"/>
      <c r="N719" s="1819"/>
      <c r="P719" s="1425"/>
      <c r="Q719" s="1425"/>
      <c r="U719" s="1820"/>
    </row>
    <row r="720" ht="26.25" customHeight="1" spans="3:52">
      <c r="C720" s="1425"/>
      <c r="M720" s="1819"/>
      <c r="N720" s="1819"/>
      <c r="P720" s="1425"/>
      <c r="Q720" s="1425"/>
      <c r="U720" s="1820"/>
    </row>
    <row r="721" ht="26.25" customHeight="1" spans="14:21">
      <c r="N721" s="1819"/>
      <c r="P721" s="1425"/>
      <c r="U721" s="1820"/>
    </row>
    <row r="722" ht="26.25" customHeight="1" spans="14:21">
      <c r="N722" s="1819"/>
      <c r="P722" s="1425"/>
      <c r="U722" s="1820"/>
    </row>
    <row r="723" ht="26.25" customHeight="1" spans="14:21">
      <c r="N723" s="1819"/>
      <c r="P723" s="1425"/>
      <c r="U723" s="1820"/>
    </row>
    <row r="724" ht="26.25" customHeight="1" spans="14:21">
      <c r="N724" s="1819"/>
      <c r="P724" s="1425"/>
      <c r="U724" s="1820"/>
    </row>
    <row r="725" ht="26.25" customHeight="1" spans="14:21">
      <c r="N725" s="1819"/>
      <c r="P725" s="1425"/>
      <c r="U725" s="1820"/>
    </row>
    <row r="726" ht="26.25" customHeight="1" spans="14:21">
      <c r="N726" s="1819"/>
      <c r="P726" s="1425"/>
      <c r="U726" s="1820"/>
    </row>
    <row r="727" ht="26.25" customHeight="1" spans="14:21">
      <c r="N727" s="1819"/>
      <c r="P727" s="1425"/>
      <c r="U727" s="1820"/>
    </row>
    <row r="728" ht="26.25" customHeight="1" spans="14:21">
      <c r="N728" s="1819"/>
      <c r="P728" s="1425"/>
      <c r="U728" s="1820"/>
    </row>
    <row r="729" ht="26.25" customHeight="1" spans="14:21">
      <c r="N729" s="1819"/>
      <c r="P729" s="1425"/>
      <c r="U729" s="1820"/>
    </row>
    <row r="730" ht="26.25" customHeight="1" spans="14:21">
      <c r="N730" s="1819"/>
      <c r="P730" s="1425"/>
      <c r="U730" s="1820"/>
    </row>
    <row r="731" ht="26.25" customHeight="1" spans="14:21">
      <c r="N731" s="1819"/>
      <c r="P731" s="1425"/>
      <c r="U731" s="1820"/>
    </row>
    <row r="732" ht="26.25" customHeight="1" spans="14:21">
      <c r="N732" s="1819"/>
      <c r="P732" s="1425"/>
      <c r="U732" s="1820"/>
    </row>
    <row r="733" ht="26.25" customHeight="1" spans="14:21">
      <c r="N733" s="1819"/>
      <c r="P733" s="1425"/>
      <c r="U733" s="1820"/>
    </row>
    <row r="734" ht="26.25" customHeight="1" spans="14:21">
      <c r="N734" s="1819"/>
      <c r="P734" s="1425"/>
      <c r="U734" s="1820"/>
    </row>
    <row r="735" ht="26.25" customHeight="1" spans="14:21">
      <c r="N735" s="1819"/>
      <c r="P735" s="1425"/>
      <c r="U735" s="1820"/>
    </row>
    <row r="736" ht="26.25" customHeight="1" spans="14:21">
      <c r="N736" s="1819"/>
      <c r="P736" s="1425"/>
      <c r="U736" s="1820"/>
    </row>
    <row r="737" ht="26.25" customHeight="1" spans="14:21">
      <c r="N737" s="1819"/>
      <c r="P737" s="1425"/>
      <c r="U737" s="1820"/>
    </row>
    <row r="738" ht="26.25" customHeight="1" spans="14:21">
      <c r="N738" s="1819"/>
      <c r="P738" s="1425"/>
      <c r="U738" s="1820"/>
    </row>
    <row r="739" ht="26.25" customHeight="1" spans="14:21">
      <c r="N739" s="1819"/>
      <c r="P739" s="1425"/>
      <c r="U739" s="1820"/>
    </row>
    <row r="740" ht="26.25" customHeight="1" spans="14:21">
      <c r="N740" s="1819"/>
      <c r="P740" s="1425"/>
      <c r="U740" s="1820"/>
    </row>
    <row r="741" ht="26.25" customHeight="1" spans="14:21">
      <c r="N741" s="1819"/>
      <c r="P741" s="1425"/>
      <c r="U741" s="1820"/>
    </row>
    <row r="742" ht="26.25" customHeight="1" spans="14:21">
      <c r="N742" s="1819"/>
      <c r="P742" s="1425"/>
      <c r="U742" s="1820"/>
    </row>
    <row r="743" ht="26.25" customHeight="1" spans="14:21">
      <c r="N743" s="1819"/>
      <c r="P743" s="1425"/>
      <c r="U743" s="1820"/>
    </row>
    <row r="744" ht="26.25" customHeight="1" spans="14:21">
      <c r="N744" s="1819"/>
      <c r="P744" s="1425"/>
      <c r="U744" s="1820"/>
    </row>
    <row r="745" ht="26.25" customHeight="1" spans="14:21">
      <c r="N745" s="1819"/>
      <c r="P745" s="1425"/>
      <c r="U745" s="1820"/>
    </row>
    <row r="746" ht="26.25" customHeight="1" spans="14:21">
      <c r="N746" s="1819"/>
      <c r="P746" s="1425"/>
      <c r="U746" s="1820"/>
    </row>
    <row r="747" ht="26.25" customHeight="1" spans="14:21">
      <c r="N747" s="1819"/>
      <c r="P747" s="1425"/>
      <c r="U747" s="1820"/>
    </row>
    <row r="748" ht="26.25" customHeight="1" spans="14:21">
      <c r="N748" s="1819"/>
      <c r="P748" s="1425"/>
      <c r="U748" s="1820"/>
    </row>
    <row r="749" ht="26.25" customHeight="1" spans="14:21">
      <c r="N749" s="1819"/>
      <c r="P749" s="1425"/>
      <c r="U749" s="1820"/>
    </row>
    <row r="750" ht="26.25" customHeight="1" spans="14:21">
      <c r="N750" s="1819"/>
      <c r="P750" s="1425"/>
      <c r="U750" s="1820"/>
    </row>
    <row r="751" ht="26.25" customHeight="1" spans="14:21">
      <c r="N751" s="1819"/>
      <c r="P751" s="1425"/>
      <c r="U751" s="1820"/>
    </row>
    <row r="752" ht="26.25" customHeight="1" spans="14:21">
      <c r="N752" s="1819"/>
      <c r="P752" s="1425"/>
      <c r="U752" s="1820"/>
    </row>
    <row r="753" ht="26.25" customHeight="1" spans="14:21">
      <c r="N753" s="1819"/>
      <c r="P753" s="1425"/>
      <c r="U753" s="1820"/>
    </row>
    <row r="754" ht="26.25" customHeight="1" spans="14:21">
      <c r="N754" s="1819"/>
      <c r="P754" s="1425"/>
      <c r="U754" s="1820"/>
    </row>
    <row r="755" ht="26.25" customHeight="1" spans="14:21">
      <c r="N755" s="1819"/>
      <c r="P755" s="1425"/>
      <c r="U755" s="1820"/>
    </row>
    <row r="756" ht="26.25" customHeight="1" spans="14:21">
      <c r="N756" s="1819"/>
      <c r="P756" s="1425"/>
      <c r="U756" s="1820"/>
    </row>
    <row r="757" ht="26.25" customHeight="1" spans="14:21">
      <c r="N757" s="1819"/>
      <c r="P757" s="1425"/>
      <c r="U757" s="1820"/>
    </row>
    <row r="758" ht="26.25" customHeight="1" spans="14:21">
      <c r="N758" s="1819"/>
      <c r="P758" s="1425"/>
      <c r="U758" s="1820"/>
    </row>
    <row r="759" ht="26.25" customHeight="1" spans="14:21">
      <c r="N759" s="1819"/>
      <c r="P759" s="1425"/>
      <c r="U759" s="1820"/>
    </row>
    <row r="760" ht="26.25" customHeight="1" spans="14:21">
      <c r="N760" s="1819"/>
      <c r="P760" s="1425"/>
      <c r="U760" s="1820"/>
    </row>
    <row r="761" ht="26.25" customHeight="1" spans="14:21">
      <c r="N761" s="1819"/>
      <c r="P761" s="1425"/>
      <c r="U761" s="1820"/>
    </row>
    <row r="762" ht="26.25" customHeight="1" spans="14:21">
      <c r="N762" s="1819"/>
      <c r="P762" s="1425"/>
      <c r="U762" s="1820"/>
    </row>
    <row r="763" ht="26.25" customHeight="1" spans="14:21">
      <c r="N763" s="1819"/>
      <c r="P763" s="1425"/>
      <c r="U763" s="1820"/>
    </row>
    <row r="764" ht="26.25" customHeight="1" spans="14:21">
      <c r="N764" s="1819"/>
      <c r="P764" s="1425"/>
      <c r="U764" s="1820"/>
    </row>
    <row r="765" ht="26.25" customHeight="1" spans="14:21">
      <c r="N765" s="1819"/>
      <c r="P765" s="1425"/>
      <c r="U765" s="1820"/>
    </row>
    <row r="766" ht="26.25" customHeight="1" spans="14:21">
      <c r="N766" s="1819"/>
      <c r="P766" s="1425"/>
      <c r="U766" s="1820"/>
    </row>
    <row r="767" ht="26.25" customHeight="1" spans="14:21">
      <c r="N767" s="1819"/>
      <c r="P767" s="1425"/>
      <c r="U767" s="1820"/>
    </row>
    <row r="768" ht="26.25" customHeight="1" spans="14:21">
      <c r="N768" s="1819"/>
      <c r="P768" s="1425"/>
      <c r="U768" s="1820"/>
    </row>
    <row r="769" ht="26.25" customHeight="1" spans="14:21">
      <c r="N769" s="1819"/>
      <c r="P769" s="1425"/>
      <c r="U769" s="1820"/>
    </row>
    <row r="770" ht="26.25" customHeight="1" spans="14:21">
      <c r="N770" s="1819"/>
      <c r="P770" s="1425"/>
      <c r="U770" s="1820"/>
    </row>
    <row r="771" ht="26.25" customHeight="1" spans="14:21">
      <c r="N771" s="1819"/>
      <c r="P771" s="1425"/>
      <c r="U771" s="1820"/>
    </row>
    <row r="772" ht="26.25" customHeight="1" spans="14:21">
      <c r="N772" s="1819"/>
      <c r="P772" s="1425"/>
      <c r="U772" s="1820"/>
    </row>
    <row r="773" ht="26.25" customHeight="1" spans="14:21">
      <c r="N773" s="1819"/>
      <c r="P773" s="1425"/>
      <c r="U773" s="1820"/>
    </row>
    <row r="774" ht="26.25" customHeight="1" spans="14:21">
      <c r="N774" s="1819"/>
      <c r="P774" s="1425"/>
      <c r="U774" s="1820"/>
    </row>
    <row r="775" ht="26.25" customHeight="1" spans="14:21">
      <c r="N775" s="1819"/>
      <c r="P775" s="1425"/>
      <c r="U775" s="1820"/>
    </row>
    <row r="776" ht="26.25" customHeight="1" spans="14:21">
      <c r="N776" s="1819"/>
      <c r="P776" s="1425"/>
      <c r="U776" s="1820"/>
    </row>
    <row r="777" ht="26.25" customHeight="1" spans="14:21">
      <c r="N777" s="1819"/>
      <c r="P777" s="1425"/>
      <c r="U777" s="1820"/>
    </row>
    <row r="778" ht="26.25" customHeight="1" spans="14:21">
      <c r="N778" s="1819"/>
      <c r="P778" s="1425"/>
      <c r="U778" s="1820"/>
    </row>
    <row r="779" ht="26.25" customHeight="1" spans="14:21">
      <c r="N779" s="1819"/>
      <c r="P779" s="1425"/>
      <c r="U779" s="1820"/>
    </row>
    <row r="780" ht="26.25" customHeight="1" spans="14:21">
      <c r="N780" s="1819"/>
      <c r="P780" s="1425"/>
      <c r="U780" s="1820"/>
    </row>
    <row r="781" ht="26.25" customHeight="1" spans="14:21">
      <c r="N781" s="1819"/>
      <c r="P781" s="1425"/>
      <c r="U781" s="1820"/>
    </row>
    <row r="782" ht="26.25" customHeight="1" spans="14:21">
      <c r="N782" s="1819"/>
      <c r="P782" s="1425"/>
      <c r="U782" s="1820"/>
    </row>
    <row r="783" ht="26.25" customHeight="1" spans="14:21">
      <c r="N783" s="1819"/>
      <c r="P783" s="1425"/>
      <c r="U783" s="1820"/>
    </row>
    <row r="784" ht="26.25" customHeight="1" spans="14:21">
      <c r="N784" s="1819"/>
      <c r="P784" s="1425"/>
      <c r="U784" s="1820"/>
    </row>
    <row r="785" ht="26.25" customHeight="1" spans="14:21">
      <c r="N785" s="1819"/>
      <c r="P785" s="1425"/>
      <c r="U785" s="1820"/>
    </row>
    <row r="786" ht="26.25" customHeight="1" spans="14:21">
      <c r="N786" s="1819"/>
      <c r="P786" s="1425"/>
      <c r="U786" s="1820"/>
    </row>
    <row r="787" ht="26.25" customHeight="1" spans="14:21">
      <c r="N787" s="1819"/>
      <c r="P787" s="1425"/>
      <c r="U787" s="1820"/>
    </row>
    <row r="788" ht="26.25" customHeight="1" spans="14:21">
      <c r="N788" s="1819"/>
      <c r="P788" s="1425"/>
      <c r="U788" s="1820"/>
    </row>
    <row r="789" ht="26.25" customHeight="1" spans="14:21">
      <c r="N789" s="1819"/>
      <c r="P789" s="1425"/>
      <c r="U789" s="1820"/>
    </row>
    <row r="790" ht="26.25" customHeight="1" spans="14:21">
      <c r="N790" s="1819"/>
      <c r="P790" s="1425"/>
      <c r="U790" s="1820"/>
    </row>
    <row r="791" ht="26.25" customHeight="1" spans="14:21">
      <c r="N791" s="1819"/>
      <c r="P791" s="1425"/>
      <c r="U791" s="1820"/>
    </row>
    <row r="792" ht="26.25" customHeight="1" spans="14:21">
      <c r="N792" s="1819"/>
      <c r="P792" s="1425"/>
      <c r="U792" s="1820"/>
    </row>
    <row r="793" ht="26.25" customHeight="1" spans="14:21">
      <c r="N793" s="1819"/>
      <c r="P793" s="1425"/>
      <c r="U793" s="1820"/>
    </row>
    <row r="794" ht="26.25" customHeight="1" spans="14:21">
      <c r="N794" s="1819"/>
      <c r="P794" s="1425"/>
      <c r="U794" s="1820"/>
    </row>
    <row r="795" ht="26.25" customHeight="1" spans="14:21">
      <c r="N795" s="1819"/>
      <c r="P795" s="1425"/>
      <c r="U795" s="1820"/>
    </row>
    <row r="796" ht="26.25" customHeight="1" spans="14:21">
      <c r="N796" s="1819"/>
      <c r="P796" s="1425"/>
      <c r="U796" s="1820"/>
    </row>
    <row r="797" ht="26.25" customHeight="1" spans="14:21">
      <c r="N797" s="1819"/>
      <c r="P797" s="1425"/>
      <c r="U797" s="1820"/>
    </row>
    <row r="798" ht="26.25" customHeight="1" spans="14:21">
      <c r="N798" s="1819"/>
      <c r="P798" s="1425"/>
      <c r="U798" s="1820"/>
    </row>
    <row r="799" ht="26.25" customHeight="1" spans="14:21">
      <c r="N799" s="1819"/>
      <c r="P799" s="1425"/>
      <c r="U799" s="1820"/>
    </row>
    <row r="800" ht="26.25" customHeight="1" spans="14:21">
      <c r="N800" s="1819"/>
      <c r="P800" s="1425"/>
      <c r="U800" s="1820"/>
    </row>
    <row r="801" ht="26.25" customHeight="1" spans="14:21">
      <c r="N801" s="1819"/>
      <c r="P801" s="1425"/>
      <c r="U801" s="1820"/>
    </row>
    <row r="802" ht="26.25" customHeight="1" spans="14:21">
      <c r="N802" s="1819"/>
      <c r="P802" s="1425"/>
      <c r="U802" s="1820"/>
    </row>
    <row r="803" ht="26.25" customHeight="1" spans="14:21">
      <c r="N803" s="1819"/>
      <c r="P803" s="1425"/>
      <c r="U803" s="1820"/>
    </row>
    <row r="804" ht="26.25" customHeight="1" spans="14:21">
      <c r="N804" s="1819"/>
      <c r="P804" s="1425"/>
      <c r="U804" s="1820"/>
    </row>
    <row r="805" ht="26.25" customHeight="1" spans="14:21">
      <c r="N805" s="1819"/>
      <c r="P805" s="1425"/>
      <c r="U805" s="1820"/>
    </row>
    <row r="806" ht="26.25" customHeight="1" spans="14:21">
      <c r="N806" s="1819"/>
      <c r="P806" s="1425"/>
      <c r="U806" s="1820"/>
    </row>
    <row r="807" ht="26.25" customHeight="1" spans="14:21">
      <c r="N807" s="1819"/>
      <c r="P807" s="1425"/>
      <c r="U807" s="1820"/>
    </row>
    <row r="808" ht="26.25" customHeight="1" spans="14:21">
      <c r="N808" s="1819"/>
      <c r="P808" s="1425"/>
      <c r="U808" s="1820"/>
    </row>
    <row r="809" ht="26.25" customHeight="1" spans="14:21">
      <c r="N809" s="1819"/>
      <c r="P809" s="1425"/>
      <c r="U809" s="1820"/>
    </row>
    <row r="810" ht="26.25" customHeight="1" spans="14:21">
      <c r="N810" s="1819"/>
      <c r="P810" s="1425"/>
      <c r="U810" s="1820"/>
    </row>
    <row r="811" ht="26.25" customHeight="1" spans="14:21">
      <c r="N811" s="1819"/>
      <c r="P811" s="1425"/>
      <c r="U811" s="1820"/>
    </row>
    <row r="812" ht="26.25" customHeight="1" spans="14:21">
      <c r="N812" s="1819"/>
      <c r="P812" s="1425"/>
      <c r="U812" s="1820"/>
    </row>
    <row r="813" ht="26.25" customHeight="1" spans="14:21">
      <c r="N813" s="1819"/>
      <c r="P813" s="1425"/>
      <c r="U813" s="1820"/>
    </row>
    <row r="814" ht="26.25" customHeight="1" spans="14:21">
      <c r="N814" s="1819"/>
      <c r="P814" s="1425"/>
      <c r="U814" s="1820"/>
    </row>
    <row r="815" ht="26.25" customHeight="1" spans="14:21">
      <c r="N815" s="1819"/>
      <c r="P815" s="1425"/>
      <c r="U815" s="1820"/>
    </row>
    <row r="816" ht="26.25" customHeight="1" spans="14:21">
      <c r="N816" s="1819"/>
      <c r="P816" s="1425"/>
      <c r="U816" s="1820"/>
    </row>
    <row r="817" ht="26.25" customHeight="1" spans="14:21">
      <c r="N817" s="1819"/>
      <c r="P817" s="1425"/>
      <c r="U817" s="1820"/>
    </row>
    <row r="818" ht="26.25" customHeight="1" spans="14:21">
      <c r="N818" s="1819"/>
      <c r="P818" s="1425"/>
      <c r="U818" s="1820"/>
    </row>
    <row r="819" ht="26.25" customHeight="1" spans="14:21">
      <c r="N819" s="1819"/>
      <c r="P819" s="1425"/>
      <c r="U819" s="1820"/>
    </row>
    <row r="820" ht="26.25" customHeight="1" spans="14:21">
      <c r="N820" s="1819"/>
      <c r="P820" s="1425"/>
      <c r="U820" s="1820"/>
    </row>
    <row r="821" ht="26.25" customHeight="1" spans="14:21">
      <c r="N821" s="1819"/>
      <c r="P821" s="1425"/>
      <c r="U821" s="1820"/>
    </row>
    <row r="822" ht="26.25" customHeight="1" spans="14:21">
      <c r="N822" s="1819"/>
      <c r="P822" s="1425"/>
      <c r="U822" s="1820"/>
    </row>
    <row r="823" ht="26.25" customHeight="1" spans="14:21">
      <c r="N823" s="1819"/>
      <c r="P823" s="1425"/>
      <c r="U823" s="1820"/>
    </row>
    <row r="824" ht="26.25" customHeight="1" spans="14:21">
      <c r="N824" s="1819"/>
      <c r="P824" s="1425"/>
      <c r="U824" s="1820"/>
    </row>
    <row r="825" ht="26.25" customHeight="1" spans="14:21">
      <c r="N825" s="1819"/>
      <c r="P825" s="1425"/>
      <c r="U825" s="1820"/>
    </row>
    <row r="826" ht="26.25" customHeight="1" spans="14:21">
      <c r="N826" s="1819"/>
      <c r="P826" s="1425"/>
      <c r="U826" s="1820"/>
    </row>
    <row r="827" ht="26.25" customHeight="1" spans="14:21">
      <c r="N827" s="1819"/>
      <c r="P827" s="1425"/>
      <c r="U827" s="1820"/>
    </row>
    <row r="828" ht="26.25" customHeight="1" spans="14:21">
      <c r="N828" s="1819"/>
      <c r="P828" s="1425"/>
      <c r="U828" s="1820"/>
    </row>
    <row r="829" ht="26.25" customHeight="1" spans="14:21">
      <c r="N829" s="1819"/>
      <c r="P829" s="1425"/>
      <c r="U829" s="1820"/>
    </row>
    <row r="830" ht="26.25" customHeight="1" spans="14:21">
      <c r="N830" s="1819"/>
      <c r="P830" s="1425"/>
      <c r="U830" s="1820"/>
    </row>
    <row r="831" ht="26.25" customHeight="1" spans="14:21">
      <c r="N831" s="1819"/>
      <c r="P831" s="1425"/>
      <c r="U831" s="1820"/>
    </row>
    <row r="832" ht="26.25" customHeight="1" spans="14:21">
      <c r="N832" s="1819"/>
      <c r="P832" s="1425"/>
      <c r="U832" s="1820"/>
    </row>
    <row r="833" ht="26.25" customHeight="1" spans="14:21">
      <c r="N833" s="1819"/>
      <c r="P833" s="1425"/>
      <c r="U833" s="1820"/>
    </row>
    <row r="834" ht="26.25" customHeight="1" spans="14:21">
      <c r="N834" s="1819"/>
      <c r="P834" s="1425"/>
      <c r="U834" s="1820"/>
    </row>
    <row r="835" ht="26.25" customHeight="1" spans="14:21">
      <c r="N835" s="1819"/>
      <c r="P835" s="1425"/>
      <c r="U835" s="1820"/>
    </row>
    <row r="836" ht="26.25" customHeight="1" spans="14:21">
      <c r="N836" s="1819"/>
      <c r="P836" s="1425"/>
      <c r="U836" s="1820"/>
    </row>
    <row r="837" ht="26.25" customHeight="1" spans="14:21">
      <c r="N837" s="1819"/>
      <c r="P837" s="1425"/>
      <c r="U837" s="1820"/>
    </row>
    <row r="838" ht="26.25" customHeight="1" spans="14:21">
      <c r="U838" s="1820"/>
    </row>
    <row r="839" ht="26.25" customHeight="1" spans="14:21">
      <c r="U839" s="1820"/>
    </row>
    <row r="840" ht="26.25" customHeight="1" spans="14:21">
      <c r="U840" s="1820"/>
    </row>
    <row r="841" ht="26.25" customHeight="1" spans="14:21">
      <c r="U841" s="1820"/>
    </row>
    <row r="842" ht="26.25" customHeight="1" spans="14:21">
      <c r="U842" s="1820"/>
    </row>
    <row r="843" ht="26.25" customHeight="1" spans="14:21">
      <c r="U843" s="1820"/>
    </row>
    <row r="844" ht="26.25" customHeight="1" spans="14:21">
      <c r="U844" s="1820"/>
    </row>
    <row r="845" ht="26.25" customHeight="1" spans="14:21">
      <c r="U845" s="1820"/>
    </row>
    <row r="846" ht="26.25" customHeight="1" spans="14:21">
      <c r="U846" s="1820"/>
    </row>
    <row r="847" ht="26.25" customHeight="1" spans="14:21">
      <c r="U847" s="1820"/>
    </row>
    <row r="848" ht="26.25" customHeight="1" spans="14:21">
      <c r="U848" s="1820"/>
    </row>
    <row r="849" ht="26.25" customHeight="1" spans="21:21">
      <c r="U849" s="1820"/>
    </row>
    <row r="850" ht="26.25" customHeight="1" spans="21:21">
      <c r="U850" s="1820"/>
    </row>
    <row r="851" ht="26.25" customHeight="1" spans="21:21">
      <c r="U851" s="1820"/>
    </row>
    <row r="852" ht="26.25" customHeight="1" spans="21:21">
      <c r="U852" s="1820"/>
    </row>
    <row r="853" ht="26.25" customHeight="1" spans="21:21">
      <c r="U853" s="1820"/>
    </row>
    <row r="854" ht="26.25" customHeight="1" spans="21:21">
      <c r="U854" s="1820"/>
    </row>
    <row r="855" ht="26.25" customHeight="1" spans="21:21">
      <c r="U855" s="1820"/>
    </row>
    <row r="856" ht="26.25" customHeight="1" spans="21:21">
      <c r="U856" s="1820"/>
    </row>
    <row r="857" ht="26.25" customHeight="1" spans="21:21">
      <c r="U857" s="1820"/>
    </row>
    <row r="858" ht="26.25" customHeight="1" spans="21:21">
      <c r="U858" s="1820"/>
    </row>
    <row r="859" ht="26.25" customHeight="1" spans="21:21">
      <c r="U859" s="1820"/>
    </row>
    <row r="860" ht="26.25" customHeight="1" spans="21:21">
      <c r="U860" s="1820"/>
    </row>
    <row r="861" ht="26.25" customHeight="1" spans="21:21">
      <c r="U861" s="1820"/>
    </row>
    <row r="862" ht="26.25" customHeight="1" spans="21:21">
      <c r="U862" s="1820"/>
    </row>
    <row r="863" ht="26.25" customHeight="1" spans="21:21">
      <c r="U863" s="1820"/>
    </row>
    <row r="864" ht="26.25" customHeight="1" spans="21:21">
      <c r="U864" s="1820"/>
    </row>
    <row r="865" ht="26.25" customHeight="1" spans="21:21">
      <c r="U865" s="1820"/>
    </row>
    <row r="866" ht="26.25" customHeight="1" spans="21:21">
      <c r="U866" s="1820"/>
    </row>
    <row r="867" ht="26.25" customHeight="1" spans="21:21">
      <c r="U867" s="1820"/>
    </row>
    <row r="868" ht="26.25" customHeight="1" spans="21:21">
      <c r="U868" s="1820"/>
    </row>
    <row r="869" ht="26.25" customHeight="1" spans="21:21">
      <c r="U869" s="1820"/>
    </row>
    <row r="870" ht="26.25" customHeight="1" spans="21:21">
      <c r="U870" s="1820"/>
    </row>
    <row r="871" ht="26.25" customHeight="1" spans="21:21">
      <c r="U871" s="1820"/>
    </row>
    <row r="872" ht="26.25" customHeight="1" spans="21:21">
      <c r="U872" s="1820"/>
    </row>
    <row r="873" ht="26.25" customHeight="1" spans="21:21">
      <c r="U873" s="1820"/>
    </row>
    <row r="874" ht="26.25" customHeight="1" spans="21:21">
      <c r="U874" s="1820"/>
    </row>
    <row r="875" ht="26.25" customHeight="1" spans="21:21">
      <c r="U875" s="1820"/>
    </row>
    <row r="876" ht="26.25" customHeight="1" spans="21:21">
      <c r="U876" s="1820"/>
    </row>
    <row r="877" ht="26.25" customHeight="1" spans="21:21">
      <c r="U877" s="1820"/>
    </row>
    <row r="878" ht="26.25" customHeight="1" spans="21:21">
      <c r="U878" s="1820"/>
    </row>
    <row r="879" ht="26.25" customHeight="1" spans="21:21">
      <c r="U879" s="1820"/>
    </row>
    <row r="880" ht="26.25" customHeight="1" spans="21:21">
      <c r="U880" s="1820"/>
    </row>
    <row r="881" ht="26.25" customHeight="1" spans="21:21">
      <c r="U881" s="1820"/>
    </row>
    <row r="882" ht="26.25" customHeight="1" spans="21:21">
      <c r="U882" s="1820"/>
    </row>
    <row r="883" ht="26.25" customHeight="1" spans="21:21">
      <c r="U883" s="1820"/>
    </row>
    <row r="884" ht="26.25" customHeight="1" spans="21:21">
      <c r="U884" s="1820"/>
    </row>
    <row r="885" ht="26.25" customHeight="1" spans="21:21">
      <c r="U885" s="1820"/>
    </row>
    <row r="886" ht="26.25" customHeight="1" spans="21:21">
      <c r="U886" s="1820"/>
    </row>
    <row r="887" ht="26.25" customHeight="1" spans="21:21">
      <c r="U887" s="1820"/>
    </row>
    <row r="888" ht="26.25" customHeight="1" spans="21:21">
      <c r="U888" s="1820"/>
    </row>
    <row r="889" ht="26.25" customHeight="1" spans="21:21">
      <c r="U889" s="1820"/>
    </row>
    <row r="890" ht="26.25" customHeight="1" spans="21:21">
      <c r="U890" s="1820"/>
    </row>
    <row r="891" ht="26.25" customHeight="1" spans="21:21">
      <c r="U891" s="1820"/>
    </row>
    <row r="892" ht="26.25" customHeight="1" spans="21:21">
      <c r="U892" s="1820"/>
    </row>
    <row r="893" ht="26.25" customHeight="1" spans="21:21">
      <c r="U893" s="1820"/>
    </row>
    <row r="894" ht="26.25" customHeight="1" spans="21:21">
      <c r="U894" s="1820"/>
    </row>
    <row r="895" ht="26.25" customHeight="1" spans="21:21">
      <c r="U895" s="1820"/>
    </row>
    <row r="896" ht="26.25" customHeight="1" spans="21:21">
      <c r="U896" s="1820"/>
    </row>
    <row r="897" ht="26.25" customHeight="1" spans="21:21">
      <c r="U897" s="1820"/>
    </row>
    <row r="898" ht="26.25" customHeight="1" spans="21:21">
      <c r="U898" s="1820"/>
    </row>
    <row r="899" ht="26.25" customHeight="1" spans="21:21">
      <c r="U899" s="1820"/>
    </row>
    <row r="900" ht="26.25" customHeight="1" spans="21:21">
      <c r="U900" s="1820"/>
    </row>
    <row r="901" ht="26.25" customHeight="1" spans="21:21">
      <c r="U901" s="1820"/>
    </row>
    <row r="902" ht="26.25" customHeight="1" spans="21:21">
      <c r="U902" s="1820"/>
    </row>
    <row r="903" ht="26.25" customHeight="1" spans="21:21">
      <c r="U903" s="1820"/>
    </row>
    <row r="904" ht="26.25" customHeight="1" spans="21:21">
      <c r="U904" s="1820"/>
    </row>
    <row r="905" ht="26.25" customHeight="1" spans="21:21">
      <c r="U905" s="1820"/>
    </row>
    <row r="906" ht="26.25" customHeight="1" spans="21:21">
      <c r="U906" s="1820"/>
    </row>
    <row r="907" ht="26.25" customHeight="1" spans="21:21">
      <c r="U907" s="1820"/>
    </row>
    <row r="908" ht="26.25" customHeight="1" spans="21:21">
      <c r="U908" s="1820"/>
    </row>
    <row r="909" ht="26.25" customHeight="1" spans="21:21">
      <c r="U909" s="1820"/>
    </row>
    <row r="910" ht="26.25" customHeight="1" spans="21:21">
      <c r="U910" s="1820"/>
    </row>
    <row r="911" ht="26.25" customHeight="1" spans="21:21">
      <c r="U911" s="1820"/>
    </row>
    <row r="912" ht="26.25" customHeight="1" spans="21:21">
      <c r="U912" s="1820"/>
    </row>
    <row r="913" ht="26.25" customHeight="1" spans="21:21">
      <c r="U913" s="1820"/>
    </row>
    <row r="914" ht="26.25" customHeight="1" spans="21:21">
      <c r="U914" s="1820"/>
    </row>
    <row r="915" ht="26.25" customHeight="1" spans="21:21">
      <c r="U915" s="1820"/>
    </row>
    <row r="916" ht="26.25" customHeight="1" spans="21:21">
      <c r="U916" s="1820"/>
    </row>
    <row r="917" ht="26.25" customHeight="1" spans="21:21">
      <c r="U917" s="1820"/>
    </row>
    <row r="918" ht="26.25" customHeight="1" spans="21:21">
      <c r="U918" s="1820"/>
    </row>
    <row r="919" ht="26.25" customHeight="1" spans="21:21">
      <c r="U919" s="1820"/>
    </row>
    <row r="920" ht="26.25" customHeight="1" spans="21:21">
      <c r="U920" s="1820"/>
    </row>
    <row r="921" ht="26.25" customHeight="1" spans="21:21">
      <c r="U921" s="1820"/>
    </row>
    <row r="922" ht="26.25" customHeight="1" spans="21:21">
      <c r="U922" s="1820"/>
    </row>
    <row r="923" ht="26.25" customHeight="1" spans="21:21">
      <c r="U923" s="1820"/>
    </row>
    <row r="924" ht="26.25" customHeight="1" spans="21:21">
      <c r="U924" s="1820"/>
    </row>
    <row r="925" ht="26.25" customHeight="1" spans="21:21">
      <c r="U925" s="1820"/>
    </row>
    <row r="926" ht="26.25" customHeight="1" spans="21:21">
      <c r="U926" s="1820"/>
    </row>
    <row r="927" ht="26.25" customHeight="1" spans="21:21">
      <c r="U927" s="1820"/>
    </row>
    <row r="928" ht="26.25" customHeight="1" spans="21:21">
      <c r="U928" s="1820"/>
    </row>
    <row r="929" ht="26.25" customHeight="1" spans="21:21">
      <c r="U929" s="1820"/>
    </row>
    <row r="930" ht="26.25" customHeight="1" spans="21:21">
      <c r="U930" s="1820"/>
    </row>
    <row r="931" ht="26.25" customHeight="1" spans="21:21">
      <c r="U931" s="1820"/>
    </row>
    <row r="932" ht="26.25" customHeight="1" spans="21:21">
      <c r="U932" s="1820"/>
    </row>
    <row r="933" ht="26.25" customHeight="1" spans="21:21">
      <c r="U933" s="1820"/>
    </row>
    <row r="934" ht="26.25" customHeight="1" spans="21:21">
      <c r="U934" s="1820"/>
    </row>
    <row r="935" ht="26.25" customHeight="1" spans="21:21">
      <c r="U935" s="1820"/>
    </row>
    <row r="936" ht="26.25" customHeight="1" spans="21:21">
      <c r="U936" s="1820"/>
    </row>
    <row r="937" ht="26.25" customHeight="1" spans="21:21">
      <c r="U937" s="1820"/>
    </row>
    <row r="938" ht="26.25" customHeight="1" spans="21:21">
      <c r="U938" s="1820"/>
    </row>
    <row r="939" ht="26.25" customHeight="1" spans="21:21">
      <c r="U939" s="1820"/>
    </row>
    <row r="940" ht="26.25" customHeight="1" spans="21:21">
      <c r="U940" s="1820"/>
    </row>
    <row r="941" ht="26.25" customHeight="1" spans="21:21">
      <c r="U941" s="1820"/>
    </row>
    <row r="942" ht="26.25" customHeight="1" spans="21:21">
      <c r="U942" s="1820"/>
    </row>
    <row r="943" ht="26.25" customHeight="1" spans="21:21">
      <c r="U943" s="1820"/>
    </row>
    <row r="944" ht="26.25" customHeight="1" spans="21:21">
      <c r="U944" s="1820"/>
    </row>
    <row r="945" ht="26.25" customHeight="1" spans="21:21">
      <c r="U945" s="1820"/>
    </row>
    <row r="946" ht="26.25" customHeight="1" spans="21:21">
      <c r="U946" s="1820"/>
    </row>
    <row r="947" ht="26.25" customHeight="1" spans="21:21">
      <c r="U947" s="1820"/>
    </row>
    <row r="948" ht="26.25" customHeight="1" spans="21:21">
      <c r="U948" s="1820"/>
    </row>
    <row r="949" ht="26.25" customHeight="1" spans="21:21">
      <c r="U949" s="1820"/>
    </row>
    <row r="950" ht="26.25" customHeight="1" spans="21:21">
      <c r="U950" s="1820"/>
    </row>
    <row r="951" ht="26.25" customHeight="1" spans="21:21">
      <c r="U951" s="1820"/>
    </row>
    <row r="952" ht="26.25" customHeight="1" spans="21:21">
      <c r="U952" s="1820"/>
    </row>
    <row r="953" ht="26.25" customHeight="1" spans="21:21">
      <c r="U953" s="1820"/>
    </row>
    <row r="954" ht="26.25" customHeight="1" spans="21:21">
      <c r="U954" s="1820"/>
    </row>
    <row r="955" ht="26.25" customHeight="1" spans="21:21">
      <c r="U955" s="1820"/>
    </row>
    <row r="956" ht="26.25" customHeight="1" spans="21:21">
      <c r="U956" s="1820"/>
    </row>
    <row r="957" ht="26.25" customHeight="1" spans="21:21">
      <c r="U957" s="1820"/>
    </row>
    <row r="958" ht="26.25" customHeight="1" spans="21:21">
      <c r="U958" s="1820"/>
    </row>
    <row r="959" ht="26.25" customHeight="1" spans="21:21">
      <c r="U959" s="1820"/>
    </row>
    <row r="960" ht="26.25" customHeight="1" spans="21:21">
      <c r="U960" s="1820"/>
    </row>
    <row r="961" ht="26.25" customHeight="1" spans="21:21">
      <c r="U961" s="1820"/>
    </row>
    <row r="962" ht="26.25" customHeight="1" spans="21:21">
      <c r="U962" s="1820"/>
    </row>
    <row r="963" ht="26.25" customHeight="1" spans="21:21">
      <c r="U963" s="1820"/>
    </row>
    <row r="964" ht="26.25" customHeight="1" spans="21:21">
      <c r="U964" s="1820"/>
    </row>
    <row r="965" ht="26.25" customHeight="1" spans="21:21">
      <c r="U965" s="1820"/>
    </row>
    <row r="966" ht="26.25" customHeight="1" spans="21:21">
      <c r="U966" s="1820"/>
    </row>
    <row r="967" ht="26.25" customHeight="1" spans="21:21">
      <c r="U967" s="1820"/>
    </row>
    <row r="968" ht="26.25" customHeight="1" spans="21:21">
      <c r="U968" s="1820"/>
    </row>
    <row r="969" ht="26.25" customHeight="1" spans="21:21">
      <c r="U969" s="1820"/>
    </row>
    <row r="970" ht="26.25" customHeight="1" spans="21:21">
      <c r="U970" s="1820"/>
    </row>
    <row r="971" ht="26.25" customHeight="1" spans="21:21">
      <c r="U971" s="1820"/>
    </row>
    <row r="972" ht="26.25" customHeight="1" spans="21:21">
      <c r="U972" s="1820"/>
    </row>
    <row r="973" ht="26.25" customHeight="1" spans="21:21">
      <c r="U973" s="1820"/>
    </row>
    <row r="974" ht="26.25" customHeight="1" spans="21:21">
      <c r="U974" s="1820"/>
    </row>
    <row r="975" ht="26.25" customHeight="1" spans="21:21">
      <c r="U975" s="1820"/>
    </row>
    <row r="976" ht="26.25" customHeight="1" spans="21:21">
      <c r="U976" s="1820"/>
    </row>
    <row r="977" ht="26.25" customHeight="1" spans="21:21">
      <c r="U977" s="1820"/>
    </row>
    <row r="978" ht="26.25" customHeight="1" spans="21:21">
      <c r="U978" s="1820"/>
    </row>
    <row r="979" ht="26.25" customHeight="1" spans="21:21">
      <c r="U979" s="1820"/>
    </row>
    <row r="980" ht="26.25" customHeight="1" spans="21:21">
      <c r="U980" s="1820"/>
    </row>
    <row r="981" ht="26.25" customHeight="1" spans="21:21">
      <c r="U981" s="1820"/>
    </row>
    <row r="982" ht="26.25" customHeight="1" spans="21:21">
      <c r="U982" s="1820"/>
    </row>
    <row r="983" ht="26.25" customHeight="1" spans="21:21">
      <c r="U983" s="1820"/>
    </row>
    <row r="984" ht="26.25" customHeight="1" spans="21:21">
      <c r="U984" s="1820"/>
    </row>
    <row r="985" ht="26.25" customHeight="1" spans="21:21">
      <c r="U985" s="1820"/>
    </row>
    <row r="986" ht="26.25" customHeight="1" spans="21:21">
      <c r="U986" s="1820"/>
    </row>
    <row r="987" ht="26.25" customHeight="1" spans="21:21">
      <c r="U987" s="1820"/>
    </row>
    <row r="988" ht="26.25" customHeight="1" spans="21:21">
      <c r="U988" s="1820"/>
    </row>
    <row r="989" ht="26.25" customHeight="1" spans="21:21">
      <c r="U989" s="1820"/>
    </row>
    <row r="990" ht="26.25" customHeight="1" spans="21:21">
      <c r="U990" s="1820"/>
    </row>
    <row r="991" ht="26.25" customHeight="1" spans="21:21">
      <c r="U991" s="1820"/>
    </row>
    <row r="992" ht="26.25" customHeight="1" spans="21:21">
      <c r="U992" s="1820"/>
    </row>
    <row r="993" ht="26.25" customHeight="1" spans="21:21">
      <c r="U993" s="1820"/>
    </row>
    <row r="994" ht="26.25" customHeight="1" spans="21:21">
      <c r="U994" s="1820"/>
    </row>
    <row r="995" ht="26.25" customHeight="1" spans="21:21">
      <c r="U995" s="1820"/>
    </row>
    <row r="996" ht="26.25" customHeight="1" spans="21:21">
      <c r="U996" s="1820"/>
    </row>
    <row r="997" ht="26.25" customHeight="1" spans="21:21">
      <c r="U997" s="1820"/>
    </row>
    <row r="998" ht="26.25" customHeight="1" spans="21:21">
      <c r="U998" s="1820"/>
    </row>
    <row r="999" ht="26.25" customHeight="1" spans="21:21">
      <c r="U999" s="1820"/>
    </row>
    <row r="1000" ht="26.25" customHeight="1" spans="21:21">
      <c r="U1000" s="1820"/>
    </row>
    <row r="1001" ht="26.25" customHeight="1" spans="21:21">
      <c r="U1001" s="1820"/>
    </row>
    <row r="1002" ht="26.25" customHeight="1" spans="21:21">
      <c r="U1002" s="1820"/>
    </row>
    <row r="1003" ht="26.25" customHeight="1" spans="21:21">
      <c r="U1003" s="1820"/>
    </row>
    <row r="1004" ht="26.25" customHeight="1" spans="21:21">
      <c r="U1004" s="1820"/>
    </row>
    <row r="1005" ht="26.25" customHeight="1" spans="21:21">
      <c r="U1005" s="1820"/>
    </row>
    <row r="1006" ht="26.25" customHeight="1" spans="21:21">
      <c r="U1006" s="1820"/>
    </row>
    <row r="1007" ht="26.25" customHeight="1" spans="21:21">
      <c r="U1007" s="1820"/>
    </row>
    <row r="1008" ht="26.25" customHeight="1" spans="21:21">
      <c r="U1008" s="1820"/>
    </row>
    <row r="1009" ht="26.25" customHeight="1" spans="21:21">
      <c r="U1009" s="1820"/>
    </row>
    <row r="1010" ht="26.25" customHeight="1" spans="21:21">
      <c r="U1010" s="1820"/>
    </row>
    <row r="1011" ht="26.25" customHeight="1" spans="21:21">
      <c r="U1011" s="1820"/>
    </row>
    <row r="1012" ht="26.25" customHeight="1" spans="21:21">
      <c r="U1012" s="1820"/>
    </row>
    <row r="1013" ht="26.25" customHeight="1" spans="21:21">
      <c r="U1013" s="1820"/>
    </row>
    <row r="1014" ht="26.25" customHeight="1" spans="21:21">
      <c r="U1014" s="1820"/>
    </row>
    <row r="1015" ht="26.25" customHeight="1" spans="21:21">
      <c r="U1015" s="1820"/>
    </row>
    <row r="1016" ht="26.25" customHeight="1" spans="21:21">
      <c r="U1016" s="1820"/>
    </row>
    <row r="1017" ht="26.25" customHeight="1" spans="21:21">
      <c r="U1017" s="1820"/>
    </row>
    <row r="1018" ht="26.25" customHeight="1" spans="21:21">
      <c r="U1018" s="1820"/>
    </row>
    <row r="1019" ht="26.25" customHeight="1" spans="21:21">
      <c r="U1019" s="1820"/>
    </row>
    <row r="1020" ht="26.25" customHeight="1" spans="21:21">
      <c r="U1020" s="1820"/>
    </row>
    <row r="1021" ht="26.25" customHeight="1" spans="21:21">
      <c r="U1021" s="1820"/>
    </row>
    <row r="1022" ht="26.25" customHeight="1" spans="21:21">
      <c r="U1022" s="1820"/>
    </row>
    <row r="1023" ht="26.25" customHeight="1" spans="21:21">
      <c r="U1023" s="1820"/>
    </row>
    <row r="1024" ht="26.25" customHeight="1" spans="21:21">
      <c r="U1024" s="1820"/>
    </row>
    <row r="1025" ht="26.25" customHeight="1" spans="21:21">
      <c r="U1025" s="1820"/>
    </row>
    <row r="1026" ht="26.25" customHeight="1" spans="21:21">
      <c r="U1026" s="1820"/>
    </row>
    <row r="1027" ht="26.25" customHeight="1" spans="21:21">
      <c r="U1027" s="1820"/>
    </row>
    <row r="1028" ht="26.25" customHeight="1" spans="21:21">
      <c r="U1028" s="1820"/>
    </row>
    <row r="1029" ht="26.25" customHeight="1" spans="21:21">
      <c r="U1029" s="1820"/>
    </row>
    <row r="1030" ht="26.25" customHeight="1" spans="21:21">
      <c r="U1030" s="1820"/>
    </row>
    <row r="1031" ht="26.25" customHeight="1" spans="21:21">
      <c r="U1031" s="1820"/>
    </row>
    <row r="1032" ht="26.25" customHeight="1" spans="21:21">
      <c r="U1032" s="1820"/>
    </row>
    <row r="1033" ht="26.25" customHeight="1" spans="21:21">
      <c r="U1033" s="1820"/>
    </row>
    <row r="1034" ht="26.25" customHeight="1" spans="21:21">
      <c r="U1034" s="1820"/>
    </row>
    <row r="1035" ht="26.25" customHeight="1" spans="21:21">
      <c r="U1035" s="1820"/>
    </row>
    <row r="1036" ht="26.25" customHeight="1" spans="21:21">
      <c r="U1036" s="1820"/>
    </row>
    <row r="1037" ht="26.25" customHeight="1" spans="21:21">
      <c r="U1037" s="1820"/>
    </row>
    <row r="1038" ht="26.25" customHeight="1" spans="21:21">
      <c r="U1038" s="1820"/>
    </row>
    <row r="1039" ht="26.25" customHeight="1" spans="21:21">
      <c r="U1039" s="1820"/>
    </row>
    <row r="1040" ht="26.25" customHeight="1" spans="21:21">
      <c r="U1040" s="1820"/>
    </row>
    <row r="1041" ht="26.25" customHeight="1" spans="21:21">
      <c r="U1041" s="1820"/>
    </row>
    <row r="1042" ht="26.25" customHeight="1" spans="21:21">
      <c r="U1042" s="1820"/>
    </row>
    <row r="1043" ht="26.25" customHeight="1" spans="21:21">
      <c r="U1043" s="1820"/>
    </row>
    <row r="1044" ht="26.25" customHeight="1" spans="21:21">
      <c r="U1044" s="1820"/>
    </row>
    <row r="1045" ht="26.25" customHeight="1" spans="21:21">
      <c r="U1045" s="1820"/>
    </row>
    <row r="1046" ht="26.25" customHeight="1" spans="21:21">
      <c r="U1046" s="1820"/>
    </row>
    <row r="1047" ht="26.25" customHeight="1" spans="21:21">
      <c r="U1047" s="1820"/>
    </row>
    <row r="1048" ht="26.25" customHeight="1" spans="21:21">
      <c r="U1048" s="1820"/>
    </row>
    <row r="1049" ht="26.25" customHeight="1" spans="21:21">
      <c r="U1049" s="1820"/>
    </row>
    <row r="1050" ht="26.25" customHeight="1" spans="21:21">
      <c r="U1050" s="1820"/>
    </row>
    <row r="1051" ht="26.25" customHeight="1" spans="21:21">
      <c r="U1051" s="1820"/>
    </row>
    <row r="1052" ht="26.25" customHeight="1" spans="21:21">
      <c r="U1052" s="1820"/>
    </row>
    <row r="1053" ht="26.25" customHeight="1" spans="21:21">
      <c r="U1053" s="1820"/>
    </row>
    <row r="1054" ht="26.25" customHeight="1" spans="21:21">
      <c r="U1054" s="1820"/>
    </row>
    <row r="1055" ht="26.25" customHeight="1" spans="21:21">
      <c r="U1055" s="1820"/>
    </row>
    <row r="1056" ht="26.25" customHeight="1" spans="21:21">
      <c r="U1056" s="1820"/>
    </row>
    <row r="1057" ht="26.25" customHeight="1" spans="21:21">
      <c r="U1057" s="1820"/>
    </row>
    <row r="1058" ht="26.25" customHeight="1" spans="21:21">
      <c r="U1058" s="1820"/>
    </row>
    <row r="1059" ht="26.25" customHeight="1" spans="21:21">
      <c r="U1059" s="1820"/>
    </row>
    <row r="1060" ht="26.25" customHeight="1" spans="21:21">
      <c r="U1060" s="1820"/>
    </row>
    <row r="1061" ht="26.25" customHeight="1" spans="21:21">
      <c r="U1061" s="1820"/>
    </row>
    <row r="1062" ht="26.25" customHeight="1" spans="21:21">
      <c r="U1062" s="1820"/>
    </row>
    <row r="1063" ht="26.25" customHeight="1" spans="21:21">
      <c r="U1063" s="1820"/>
    </row>
    <row r="1064" ht="26.25" customHeight="1" spans="21:21">
      <c r="U1064" s="1820"/>
    </row>
    <row r="1065" ht="26.25" customHeight="1" spans="21:21">
      <c r="U1065" s="1820"/>
    </row>
    <row r="1066" ht="26.25" customHeight="1" spans="21:21">
      <c r="U1066" s="1820"/>
    </row>
    <row r="1067" ht="26.25" customHeight="1" spans="21:21">
      <c r="U1067" s="1820"/>
    </row>
    <row r="1068" ht="26.25" customHeight="1" spans="21:21">
      <c r="U1068" s="1820"/>
    </row>
    <row r="1069" ht="26.25" customHeight="1" spans="21:21">
      <c r="U1069" s="1820"/>
    </row>
    <row r="1070" ht="26.25" customHeight="1" spans="21:21">
      <c r="U1070" s="1820"/>
    </row>
    <row r="1071" ht="26.25" customHeight="1" spans="21:21">
      <c r="U1071" s="1820"/>
    </row>
    <row r="1072" ht="26.25" customHeight="1" spans="21:21">
      <c r="U1072" s="1820"/>
    </row>
    <row r="1073" ht="26.25" customHeight="1" spans="21:21">
      <c r="U1073" s="1820"/>
    </row>
    <row r="1074" ht="26.25" customHeight="1" spans="21:21">
      <c r="U1074" s="1820"/>
    </row>
    <row r="1075" ht="26.25" customHeight="1" spans="21:21">
      <c r="U1075" s="1820"/>
    </row>
    <row r="1076" ht="26.25" customHeight="1" spans="21:21">
      <c r="U1076" s="1820"/>
    </row>
    <row r="1077" ht="26.25" customHeight="1" spans="21:21">
      <c r="U1077" s="1820"/>
    </row>
    <row r="1078" ht="26.25" customHeight="1" spans="21:21">
      <c r="U1078" s="1820"/>
    </row>
    <row r="1079" ht="26.25" customHeight="1" spans="21:21">
      <c r="U1079" s="1820"/>
    </row>
    <row r="1080" ht="26.25" customHeight="1" spans="21:21">
      <c r="U1080" s="1820"/>
    </row>
    <row r="1081" ht="26.25" customHeight="1" spans="21:21">
      <c r="U1081" s="1820"/>
    </row>
    <row r="1082" ht="26.25" customHeight="1" spans="21:21">
      <c r="U1082" s="1820"/>
    </row>
    <row r="1083" ht="26.25" customHeight="1" spans="21:21">
      <c r="U1083" s="1820"/>
    </row>
    <row r="1084" ht="26.25" customHeight="1" spans="21:21">
      <c r="U1084" s="1820"/>
    </row>
    <row r="1085" ht="26.25" customHeight="1" spans="21:21">
      <c r="U1085" s="1820"/>
    </row>
    <row r="1086" ht="26.25" customHeight="1" spans="21:21">
      <c r="U1086" s="1820"/>
    </row>
    <row r="1087" ht="26.25" customHeight="1" spans="21:21">
      <c r="U1087" s="1820"/>
    </row>
    <row r="1088" ht="26.25" customHeight="1" spans="21:21">
      <c r="U1088" s="1820"/>
    </row>
    <row r="1089" ht="26.25" customHeight="1" spans="21:21">
      <c r="U1089" s="1820"/>
    </row>
    <row r="1090" ht="26.25" customHeight="1" spans="21:21">
      <c r="U1090" s="1820"/>
    </row>
    <row r="1091" ht="26.25" customHeight="1" spans="21:21">
      <c r="U1091" s="1820"/>
    </row>
    <row r="1092" ht="26.25" customHeight="1" spans="21:21">
      <c r="U1092" s="1820"/>
    </row>
    <row r="1093" ht="26.25" customHeight="1" spans="21:21">
      <c r="U1093" s="1820"/>
    </row>
    <row r="1094" ht="26.25" customHeight="1" spans="21:21">
      <c r="U1094" s="1820"/>
    </row>
    <row r="1095" ht="26.25" customHeight="1" spans="21:21">
      <c r="U1095" s="1820"/>
    </row>
    <row r="1096" ht="26.25" customHeight="1" spans="21:21">
      <c r="U1096" s="1820"/>
    </row>
    <row r="1097" ht="26.25" customHeight="1" spans="21:21">
      <c r="U1097" s="1820"/>
    </row>
    <row r="1098" ht="26.25" customHeight="1" spans="21:21">
      <c r="U1098" s="1820"/>
    </row>
    <row r="1099" ht="26.25" customHeight="1" spans="21:21">
      <c r="U1099" s="1820"/>
    </row>
    <row r="1100" ht="26.25" customHeight="1" spans="21:21">
      <c r="U1100" s="1820"/>
    </row>
    <row r="1101" ht="26.25" customHeight="1" spans="21:21">
      <c r="U1101" s="1820"/>
    </row>
    <row r="1102" ht="26.25" customHeight="1" spans="21:21">
      <c r="U1102" s="1820"/>
    </row>
    <row r="1103" ht="26.25" customHeight="1" spans="21:21">
      <c r="U1103" s="1820"/>
    </row>
    <row r="1104" ht="26.25" customHeight="1" spans="21:21">
      <c r="U1104" s="1820"/>
    </row>
    <row r="1105" ht="26.25" customHeight="1" spans="21:21">
      <c r="U1105" s="1820"/>
    </row>
    <row r="1106" ht="26.25" customHeight="1" spans="21:21">
      <c r="U1106" s="1820"/>
    </row>
    <row r="1107" ht="26.25" customHeight="1" spans="21:21">
      <c r="U1107" s="1820"/>
    </row>
    <row r="1108" ht="26.25" customHeight="1" spans="21:21">
      <c r="U1108" s="1820"/>
    </row>
    <row r="1109" ht="26.25" customHeight="1" spans="21:21">
      <c r="U1109" s="1820"/>
    </row>
    <row r="1110" ht="26.25" customHeight="1" spans="21:21">
      <c r="U1110" s="1820"/>
    </row>
    <row r="1111" ht="26.25" customHeight="1" spans="21:21">
      <c r="U1111" s="1820"/>
    </row>
    <row r="1112" ht="26.25" customHeight="1" spans="21:21">
      <c r="U1112" s="1820"/>
    </row>
    <row r="1113" ht="26.25" customHeight="1" spans="21:21">
      <c r="U1113" s="1820"/>
    </row>
    <row r="1114" ht="26.25" customHeight="1" spans="21:21">
      <c r="U1114" s="1820"/>
    </row>
    <row r="1115" ht="26.25" customHeight="1" spans="21:21">
      <c r="U1115" s="1820"/>
    </row>
    <row r="1116" ht="26.25" customHeight="1" spans="21:21">
      <c r="U1116" s="1820"/>
    </row>
    <row r="1117" ht="26.25" customHeight="1" spans="21:21">
      <c r="U1117" s="1820"/>
    </row>
    <row r="1118" ht="26.25" customHeight="1" spans="21:21">
      <c r="U1118" s="1820"/>
    </row>
    <row r="1119" ht="26.25" customHeight="1" spans="21:21">
      <c r="U1119" s="1820"/>
    </row>
    <row r="1120" ht="26.25" customHeight="1" spans="21:21">
      <c r="U1120" s="1820"/>
    </row>
    <row r="1121" ht="26.25" customHeight="1" spans="21:21">
      <c r="U1121" s="1820"/>
    </row>
    <row r="1122" ht="26.25" customHeight="1" spans="21:21">
      <c r="U1122" s="1820"/>
    </row>
    <row r="1123" ht="26.25" customHeight="1" spans="21:21">
      <c r="U1123" s="1820"/>
    </row>
    <row r="1124" ht="26.25" customHeight="1" spans="21:21">
      <c r="U1124" s="1820"/>
    </row>
    <row r="1125" ht="26.25" customHeight="1" spans="21:21">
      <c r="U1125" s="1820"/>
    </row>
    <row r="1126" ht="26.25" customHeight="1" spans="21:21">
      <c r="U1126" s="1820"/>
    </row>
    <row r="1127" ht="26.25" customHeight="1" spans="21:21">
      <c r="U1127" s="1820"/>
    </row>
    <row r="1128" ht="26.25" customHeight="1" spans="21:21">
      <c r="U1128" s="1820"/>
    </row>
    <row r="1129" ht="26.25" customHeight="1" spans="21:21">
      <c r="U1129" s="1820"/>
    </row>
    <row r="1130" ht="26.25" customHeight="1" spans="21:21">
      <c r="U1130" s="1820"/>
    </row>
    <row r="1131" ht="26.25" customHeight="1" spans="21:21">
      <c r="U1131" s="1820"/>
    </row>
    <row r="1132" ht="26.25" customHeight="1" spans="21:21">
      <c r="U1132" s="1820"/>
    </row>
    <row r="1133" ht="26.25" customHeight="1" spans="21:21">
      <c r="U1133" s="1820"/>
    </row>
    <row r="1134" ht="26.25" customHeight="1" spans="21:21">
      <c r="U1134" s="1820"/>
    </row>
    <row r="1135" ht="26.25" customHeight="1" spans="21:21">
      <c r="U1135" s="1820"/>
    </row>
    <row r="1136" ht="26.25" customHeight="1" spans="21:21">
      <c r="U1136" s="1820"/>
    </row>
    <row r="1137" ht="26.25" customHeight="1" spans="21:21">
      <c r="U1137" s="1820"/>
    </row>
    <row r="1138" ht="26.25" customHeight="1" spans="21:21">
      <c r="U1138" s="1820"/>
    </row>
    <row r="1139" ht="26.25" customHeight="1" spans="21:21">
      <c r="U1139" s="1820"/>
    </row>
    <row r="1140" ht="26.25" customHeight="1" spans="21:21">
      <c r="U1140" s="1820"/>
    </row>
    <row r="1141" ht="26.25" customHeight="1" spans="21:21">
      <c r="U1141" s="1820"/>
    </row>
    <row r="1142" ht="26.25" customHeight="1" spans="21:21">
      <c r="U1142" s="1820"/>
    </row>
    <row r="1143" ht="26.25" customHeight="1" spans="21:21">
      <c r="U1143" s="1820"/>
    </row>
    <row r="1144" ht="26.25" customHeight="1" spans="21:21">
      <c r="U1144" s="1820"/>
    </row>
    <row r="1145" ht="26.25" customHeight="1" spans="21:21">
      <c r="U1145" s="1820"/>
    </row>
    <row r="1146" ht="26.25" customHeight="1" spans="21:21">
      <c r="U1146" s="1820"/>
    </row>
    <row r="1147" ht="26.25" customHeight="1" spans="21:21">
      <c r="U1147" s="1820"/>
    </row>
    <row r="1148" ht="26.25" customHeight="1" spans="21:21">
      <c r="U1148" s="1820"/>
    </row>
    <row r="1149" ht="26.25" customHeight="1" spans="21:21">
      <c r="U1149" s="1820"/>
    </row>
    <row r="1150" ht="26.25" customHeight="1" spans="21:21">
      <c r="U1150" s="1820"/>
    </row>
    <row r="1151" ht="26.25" customHeight="1" spans="21:21">
      <c r="U1151" s="1820"/>
    </row>
    <row r="1152" ht="26.25" customHeight="1" spans="21:21">
      <c r="U1152" s="1820"/>
    </row>
    <row r="1153" ht="26.25" customHeight="1" spans="21:21">
      <c r="U1153" s="1820"/>
    </row>
    <row r="1154" ht="26.25" customHeight="1" spans="21:21">
      <c r="U1154" s="1820"/>
    </row>
    <row r="1155" ht="26.25" customHeight="1" spans="21:21">
      <c r="U1155" s="1820"/>
    </row>
    <row r="1156" ht="26.25" customHeight="1" spans="21:21">
      <c r="U1156" s="1820"/>
    </row>
    <row r="1157" ht="26.25" customHeight="1" spans="21:21">
      <c r="U1157" s="1820"/>
    </row>
    <row r="1158" ht="26.25" customHeight="1" spans="21:21">
      <c r="U1158" s="1820"/>
    </row>
    <row r="1159" ht="26.25" customHeight="1" spans="21:21">
      <c r="U1159" s="1820"/>
    </row>
    <row r="1160" ht="26.25" customHeight="1" spans="21:21">
      <c r="U1160" s="1820"/>
    </row>
    <row r="1161" ht="26.25" customHeight="1" spans="21:21">
      <c r="U1161" s="1820"/>
    </row>
    <row r="1162" ht="26.25" customHeight="1" spans="21:21">
      <c r="U1162" s="1820"/>
    </row>
    <row r="1163" ht="26.25" customHeight="1" spans="21:21">
      <c r="U1163" s="1820"/>
    </row>
    <row r="1164" ht="26.25" customHeight="1" spans="21:21">
      <c r="U1164" s="1820"/>
    </row>
    <row r="1165" ht="26.25" customHeight="1" spans="21:21">
      <c r="U1165" s="1820"/>
    </row>
    <row r="1166" ht="26.25" customHeight="1" spans="21:21">
      <c r="U1166" s="1820"/>
    </row>
    <row r="1167" ht="26.25" customHeight="1" spans="21:21">
      <c r="U1167" s="1820"/>
    </row>
    <row r="1168" ht="26.25" customHeight="1" spans="21:21">
      <c r="U1168" s="1820"/>
    </row>
    <row r="1169" ht="26.25" customHeight="1" spans="21:21">
      <c r="U1169" s="1820"/>
    </row>
    <row r="1170" ht="26.25" customHeight="1" spans="21:21">
      <c r="U1170" s="1820"/>
    </row>
    <row r="1171" ht="26.25" customHeight="1" spans="21:21">
      <c r="U1171" s="1820"/>
    </row>
    <row r="1172" ht="26.25" customHeight="1" spans="21:21">
      <c r="U1172" s="1820"/>
    </row>
    <row r="1173" ht="26.25" customHeight="1" spans="21:21">
      <c r="U1173" s="1820"/>
    </row>
    <row r="1174" ht="26.25" customHeight="1" spans="21:21">
      <c r="U1174" s="1820"/>
    </row>
    <row r="1175" ht="26.25" customHeight="1" spans="21:21">
      <c r="U1175" s="1820"/>
    </row>
    <row r="1176" ht="26.25" customHeight="1" spans="21:21">
      <c r="U1176" s="1820"/>
    </row>
    <row r="1177" ht="26.25" customHeight="1" spans="21:21">
      <c r="U1177" s="1820"/>
    </row>
    <row r="1178" ht="26.25" customHeight="1" spans="21:21">
      <c r="U1178" s="1820"/>
    </row>
    <row r="1179" ht="26.25" customHeight="1" spans="21:21">
      <c r="U1179" s="1820"/>
    </row>
    <row r="1180" ht="26.25" customHeight="1" spans="21:21">
      <c r="U1180" s="1820"/>
    </row>
    <row r="1181" ht="26.25" customHeight="1" spans="21:21">
      <c r="U1181" s="1820"/>
    </row>
    <row r="1182" ht="26.25" customHeight="1" spans="21:21">
      <c r="U1182" s="1820"/>
    </row>
    <row r="1183" ht="26.25" customHeight="1" spans="21:21">
      <c r="U1183" s="1820"/>
    </row>
    <row r="1184" ht="26.25" customHeight="1" spans="21:21">
      <c r="U1184" s="1820"/>
    </row>
    <row r="1185" ht="26.25" customHeight="1" spans="21:21">
      <c r="U1185" s="1820"/>
    </row>
    <row r="1186" ht="26.25" customHeight="1" spans="21:21">
      <c r="U1186" s="1820"/>
    </row>
    <row r="1187" ht="26.25" customHeight="1" spans="21:21">
      <c r="U1187" s="1820"/>
    </row>
    <row r="1188" ht="26.25" customHeight="1" spans="21:21">
      <c r="U1188" s="1820"/>
    </row>
    <row r="1189" ht="26.25" customHeight="1" spans="21:21">
      <c r="U1189" s="1820"/>
    </row>
    <row r="1190" ht="26.25" customHeight="1" spans="21:21">
      <c r="U1190" s="1820"/>
    </row>
    <row r="1191" ht="26.25" customHeight="1" spans="21:21">
      <c r="U1191" s="1820"/>
    </row>
    <row r="1192" ht="26.25" customHeight="1" spans="21:21">
      <c r="U1192" s="1820"/>
    </row>
    <row r="1193" ht="26.25" customHeight="1" spans="21:21">
      <c r="U1193" s="1820"/>
    </row>
    <row r="1194" ht="26.25" customHeight="1" spans="21:21">
      <c r="U1194" s="1820"/>
    </row>
    <row r="1195" ht="26.25" customHeight="1" spans="21:21">
      <c r="U1195" s="1820"/>
    </row>
    <row r="1196" ht="26.25" customHeight="1" spans="21:21">
      <c r="U1196" s="1820"/>
    </row>
    <row r="1197" ht="26.25" customHeight="1" spans="21:21">
      <c r="U1197" s="1820"/>
    </row>
    <row r="1198" ht="26.25" customHeight="1" spans="21:21">
      <c r="U1198" s="1820"/>
    </row>
    <row r="1199" ht="26.25" customHeight="1" spans="21:21">
      <c r="U1199" s="1820"/>
    </row>
    <row r="1200" ht="26.25" customHeight="1" spans="21:21">
      <c r="U1200" s="1820"/>
    </row>
    <row r="1201" ht="26.25" customHeight="1" spans="21:21">
      <c r="U1201" s="1820"/>
    </row>
    <row r="1202" ht="26.25" customHeight="1" spans="21:21">
      <c r="U1202" s="1820"/>
    </row>
    <row r="1203" ht="26.25" customHeight="1" spans="21:21">
      <c r="U1203" s="1820"/>
    </row>
    <row r="1204" ht="26.25" customHeight="1" spans="21:21">
      <c r="U1204" s="1820"/>
    </row>
    <row r="1205" ht="26.25" customHeight="1" spans="21:21">
      <c r="U1205" s="1820"/>
    </row>
    <row r="1206" ht="26.25" customHeight="1" spans="21:21">
      <c r="U1206" s="1820"/>
    </row>
    <row r="1207" ht="26.25" customHeight="1" spans="21:21">
      <c r="U1207" s="1820"/>
    </row>
    <row r="1208" ht="26.25" customHeight="1" spans="21:21">
      <c r="U1208" s="1820"/>
    </row>
    <row r="1209" ht="26.25" customHeight="1" spans="21:21">
      <c r="U1209" s="1820"/>
    </row>
    <row r="1210" ht="26.25" customHeight="1" spans="21:21">
      <c r="U1210" s="1820"/>
    </row>
    <row r="1211" ht="26.25" customHeight="1" spans="21:21">
      <c r="U1211" s="1820"/>
    </row>
    <row r="1212" ht="26.25" customHeight="1" spans="21:21">
      <c r="U1212" s="1820"/>
    </row>
    <row r="1213" ht="26.25" customHeight="1" spans="21:21">
      <c r="U1213" s="1820"/>
    </row>
    <row r="1214" ht="26.25" customHeight="1" spans="21:21">
      <c r="U1214" s="1820"/>
    </row>
    <row r="1215" ht="26.25" customHeight="1" spans="21:21">
      <c r="U1215" s="1820"/>
    </row>
    <row r="1216" ht="26.25" customHeight="1" spans="21:21">
      <c r="U1216" s="1820"/>
    </row>
    <row r="1217" ht="26.25" customHeight="1" spans="21:21">
      <c r="U1217" s="1820"/>
    </row>
    <row r="1218" ht="26.25" customHeight="1" spans="21:21">
      <c r="U1218" s="1820"/>
    </row>
    <row r="1219" ht="26.25" customHeight="1" spans="21:21">
      <c r="U1219" s="1820"/>
    </row>
    <row r="1220" ht="26.25" customHeight="1" spans="21:21">
      <c r="U1220" s="1820"/>
    </row>
    <row r="1221" ht="26.25" customHeight="1" spans="21:21">
      <c r="U1221" s="1820"/>
    </row>
    <row r="1222" ht="26.25" customHeight="1" spans="21:21">
      <c r="U1222" s="1820"/>
    </row>
    <row r="1223" ht="26.25" customHeight="1" spans="21:21">
      <c r="U1223" s="1820"/>
    </row>
    <row r="1224" ht="26.25" customHeight="1" spans="21:21">
      <c r="U1224" s="1820"/>
    </row>
    <row r="1225" ht="26.25" customHeight="1" spans="21:21">
      <c r="U1225" s="1820"/>
    </row>
    <row r="1226" ht="26.25" customHeight="1" spans="21:21">
      <c r="U1226" s="1820"/>
    </row>
    <row r="1227" ht="26.25" customHeight="1" spans="21:21">
      <c r="U1227" s="1820"/>
    </row>
    <row r="1228" ht="26.25" customHeight="1" spans="21:21">
      <c r="U1228" s="1820"/>
    </row>
    <row r="1229" ht="26.25" customHeight="1" spans="21:21">
      <c r="U1229" s="1820"/>
    </row>
    <row r="1230" ht="26.25" customHeight="1" spans="21:21">
      <c r="U1230" s="1820"/>
    </row>
    <row r="1231" ht="26.25" customHeight="1" spans="21:21">
      <c r="U1231" s="1820"/>
    </row>
    <row r="1232" ht="26.25" customHeight="1" spans="21:21">
      <c r="U1232" s="1820"/>
    </row>
    <row r="1233" ht="26.25" customHeight="1" spans="21:21">
      <c r="U1233" s="1820"/>
    </row>
    <row r="1234" ht="26.25" customHeight="1" spans="21:21">
      <c r="U1234" s="1820"/>
    </row>
    <row r="1235" ht="26.25" customHeight="1" spans="21:21">
      <c r="U1235" s="1820"/>
    </row>
    <row r="1236" ht="26.25" customHeight="1" spans="21:21">
      <c r="U1236" s="1820"/>
    </row>
    <row r="1237" ht="26.25" customHeight="1" spans="21:21">
      <c r="U1237" s="1820"/>
    </row>
    <row r="1238" ht="26.25" customHeight="1" spans="21:21">
      <c r="U1238" s="1820"/>
    </row>
    <row r="1239" ht="26.25" customHeight="1" spans="21:21">
      <c r="U1239" s="1820"/>
    </row>
    <row r="1240" ht="26.25" customHeight="1" spans="21:21">
      <c r="U1240" s="1820"/>
    </row>
    <row r="1241" ht="26.25" customHeight="1" spans="21:21">
      <c r="U1241" s="1820"/>
    </row>
    <row r="1242" ht="26.25" customHeight="1" spans="21:21">
      <c r="U1242" s="1820"/>
    </row>
    <row r="1243" ht="26.25" customHeight="1" spans="21:21">
      <c r="U1243" s="1820"/>
    </row>
    <row r="1244" ht="26.25" customHeight="1" spans="21:21">
      <c r="U1244" s="1820"/>
    </row>
    <row r="1245" ht="26.25" customHeight="1" spans="21:21">
      <c r="U1245" s="1820"/>
    </row>
    <row r="1246" ht="26.25" customHeight="1" spans="21:21">
      <c r="U1246" s="1820"/>
    </row>
    <row r="1247" ht="26.25" customHeight="1" spans="21:21">
      <c r="U1247" s="1820"/>
    </row>
    <row r="1248" ht="26.25" customHeight="1" spans="21:21">
      <c r="U1248" s="1820"/>
    </row>
    <row r="1249" ht="26.25" customHeight="1" spans="21:21">
      <c r="U1249" s="1820"/>
    </row>
    <row r="1250" ht="26.25" customHeight="1" spans="21:21">
      <c r="U1250" s="1820"/>
    </row>
    <row r="1251" ht="26.25" customHeight="1" spans="21:21">
      <c r="U1251" s="1820"/>
    </row>
    <row r="1252" ht="26.25" customHeight="1" spans="21:21">
      <c r="U1252" s="1820"/>
    </row>
    <row r="1253" ht="26.25" customHeight="1" spans="21:21">
      <c r="U1253" s="1820"/>
    </row>
    <row r="1254" ht="26.25" customHeight="1" spans="21:21">
      <c r="U1254" s="1820"/>
    </row>
    <row r="1255" ht="26.25" customHeight="1" spans="21:21">
      <c r="U1255" s="1820"/>
    </row>
    <row r="1256" ht="26.25" customHeight="1" spans="21:21">
      <c r="U1256" s="1820"/>
    </row>
    <row r="1257" ht="26.25" customHeight="1" spans="21:21">
      <c r="U1257" s="1820"/>
    </row>
    <row r="1258" ht="26.25" customHeight="1" spans="21:21">
      <c r="U1258" s="1820"/>
    </row>
    <row r="1259" ht="26.25" customHeight="1" spans="21:21">
      <c r="U1259" s="1820"/>
    </row>
    <row r="1260" ht="26.25" customHeight="1" spans="21:21">
      <c r="U1260" s="1820"/>
    </row>
    <row r="1261" ht="26.25" customHeight="1" spans="21:21">
      <c r="U1261" s="1820"/>
    </row>
    <row r="1262" ht="26.25" customHeight="1" spans="21:21">
      <c r="U1262" s="1820"/>
    </row>
    <row r="1263" ht="26.25" customHeight="1" spans="21:21">
      <c r="U1263" s="1820"/>
    </row>
    <row r="1264" ht="26.25" customHeight="1" spans="21:21">
      <c r="U1264" s="1820"/>
    </row>
    <row r="1265" ht="26.25" customHeight="1" spans="21:21">
      <c r="U1265" s="1820"/>
    </row>
    <row r="1266" ht="26.25" customHeight="1" spans="21:21">
      <c r="U1266" s="1820"/>
    </row>
    <row r="1267" ht="26.25" customHeight="1" spans="21:21">
      <c r="U1267" s="1820"/>
    </row>
    <row r="1268" ht="26.25" customHeight="1" spans="21:21">
      <c r="U1268" s="1820"/>
    </row>
    <row r="1269" ht="26.25" customHeight="1" spans="21:21">
      <c r="U1269" s="1820"/>
    </row>
    <row r="1270" ht="26.25" customHeight="1" spans="21:21">
      <c r="U1270" s="1820"/>
    </row>
    <row r="1271" ht="26.25" customHeight="1" spans="21:21">
      <c r="U1271" s="1820"/>
    </row>
    <row r="1272" ht="26.25" customHeight="1" spans="21:21">
      <c r="U1272" s="1820"/>
    </row>
    <row r="1273" ht="26.25" customHeight="1" spans="21:21">
      <c r="U1273" s="1820"/>
    </row>
    <row r="1274" ht="26.25" customHeight="1" spans="21:21">
      <c r="U1274" s="1820"/>
    </row>
    <row r="1275" ht="26.25" customHeight="1" spans="21:21">
      <c r="U1275" s="1820"/>
    </row>
    <row r="1276" ht="26.25" customHeight="1" spans="21:21">
      <c r="U1276" s="1820"/>
    </row>
    <row r="1277" ht="26.25" customHeight="1" spans="21:21">
      <c r="U1277" s="1820"/>
    </row>
    <row r="1278" ht="26.25" customHeight="1" spans="21:21">
      <c r="U1278" s="1820"/>
    </row>
    <row r="1279" ht="26.25" customHeight="1" spans="21:21">
      <c r="U1279" s="1820"/>
    </row>
    <row r="1280" ht="26.25" customHeight="1" spans="21:21">
      <c r="U1280" s="1820"/>
    </row>
    <row r="1281" ht="26.25" customHeight="1" spans="21:21">
      <c r="U1281" s="1820"/>
    </row>
    <row r="1282" ht="26.25" customHeight="1" spans="21:21">
      <c r="U1282" s="1820"/>
    </row>
    <row r="1283" ht="26.25" customHeight="1" spans="21:21">
      <c r="U1283" s="1820"/>
    </row>
    <row r="1284" ht="26.25" customHeight="1" spans="21:21">
      <c r="U1284" s="1820"/>
    </row>
    <row r="1285" ht="26.25" customHeight="1" spans="21:21">
      <c r="U1285" s="1820"/>
    </row>
    <row r="1286" ht="26.25" customHeight="1" spans="21:21">
      <c r="U1286" s="1820"/>
    </row>
    <row r="1287" ht="26.25" customHeight="1" spans="21:21">
      <c r="U1287" s="1820"/>
    </row>
    <row r="1288" ht="26.25" customHeight="1" spans="21:21">
      <c r="U1288" s="1820"/>
    </row>
    <row r="1289" ht="26.25" customHeight="1" spans="21:21">
      <c r="U1289" s="1820"/>
    </row>
    <row r="1290" ht="26.25" customHeight="1" spans="21:21">
      <c r="U1290" s="1820"/>
    </row>
    <row r="1291" ht="26.25" customHeight="1" spans="21:21">
      <c r="U1291" s="1820"/>
    </row>
    <row r="1292" ht="26.25" customHeight="1" spans="21:21">
      <c r="U1292" s="1820"/>
    </row>
    <row r="1293" ht="26.25" customHeight="1" spans="21:21">
      <c r="U1293" s="1820"/>
    </row>
    <row r="1294" ht="26.25" customHeight="1" spans="21:21">
      <c r="U1294" s="1820"/>
    </row>
    <row r="1295" ht="26.25" customHeight="1" spans="21:21">
      <c r="U1295" s="1820"/>
    </row>
    <row r="1296" ht="26.25" customHeight="1" spans="21:21">
      <c r="U1296" s="1820"/>
    </row>
    <row r="1297" ht="26.25" customHeight="1" spans="21:21">
      <c r="U1297" s="1820"/>
    </row>
    <row r="1298" ht="26.25" customHeight="1" spans="21:21">
      <c r="U1298" s="1820"/>
    </row>
    <row r="1299" ht="26.25" customHeight="1" spans="21:21">
      <c r="U1299" s="1820"/>
    </row>
    <row r="1300" ht="26.25" customHeight="1" spans="21:21">
      <c r="U1300" s="1820"/>
    </row>
    <row r="1301" ht="26.25" customHeight="1" spans="21:21">
      <c r="U1301" s="1820"/>
    </row>
    <row r="1302" ht="26.25" customHeight="1" spans="21:21">
      <c r="U1302" s="1820"/>
    </row>
    <row r="1303" ht="26.25" customHeight="1" spans="21:21">
      <c r="U1303" s="1820"/>
    </row>
    <row r="1304" ht="26.25" customHeight="1" spans="21:21">
      <c r="U1304" s="1820"/>
    </row>
    <row r="1305" ht="26.25" customHeight="1" spans="21:21">
      <c r="U1305" s="1820"/>
    </row>
    <row r="1306" ht="26.25" customHeight="1" spans="21:21">
      <c r="U1306" s="1820"/>
    </row>
    <row r="1307" ht="26.25" customHeight="1" spans="21:21">
      <c r="U1307" s="1820"/>
    </row>
    <row r="1308" ht="26.25" customHeight="1" spans="21:21">
      <c r="U1308" s="1820"/>
    </row>
    <row r="1309" ht="26.25" customHeight="1" spans="21:21">
      <c r="U1309" s="1820"/>
    </row>
    <row r="1310" ht="26.25" customHeight="1" spans="21:21">
      <c r="U1310" s="1820"/>
    </row>
    <row r="1311" ht="26.25" customHeight="1" spans="21:21">
      <c r="U1311" s="1820"/>
    </row>
    <row r="1312" ht="26.25" customHeight="1" spans="21:21">
      <c r="U1312" s="1820"/>
    </row>
    <row r="1313" ht="26.25" customHeight="1" spans="21:21">
      <c r="U1313" s="1820"/>
    </row>
    <row r="1314" ht="26.25" customHeight="1" spans="21:21">
      <c r="U1314" s="1820"/>
    </row>
    <row r="1315" ht="26.25" customHeight="1" spans="21:21">
      <c r="U1315" s="1820"/>
    </row>
    <row r="1316" ht="26.25" customHeight="1" spans="21:21">
      <c r="U1316" s="1820"/>
    </row>
    <row r="1317" ht="26.25" customHeight="1" spans="21:21">
      <c r="U1317" s="1820"/>
    </row>
    <row r="1318" ht="26.25" customHeight="1" spans="21:21">
      <c r="U1318" s="1820"/>
    </row>
    <row r="1319" ht="26.25" customHeight="1" spans="21:21">
      <c r="U1319" s="1820"/>
    </row>
    <row r="1320" ht="26.25" customHeight="1" spans="21:21">
      <c r="U1320" s="1820"/>
    </row>
    <row r="1321" ht="26.25" customHeight="1" spans="21:21">
      <c r="U1321" s="1820"/>
    </row>
    <row r="1322" ht="26.25" customHeight="1" spans="21:21">
      <c r="U1322" s="1820"/>
    </row>
    <row r="1323" ht="26.25" customHeight="1" spans="21:21">
      <c r="U1323" s="1820"/>
    </row>
    <row r="1324" ht="26.25" customHeight="1" spans="21:21">
      <c r="U1324" s="1820"/>
    </row>
    <row r="1325" ht="26.25" customHeight="1" spans="21:21">
      <c r="U1325" s="1820"/>
    </row>
    <row r="1326" ht="26.25" customHeight="1" spans="21:21">
      <c r="U1326" s="1820"/>
    </row>
    <row r="1327" ht="26.25" customHeight="1" spans="21:21">
      <c r="U1327" s="1820"/>
    </row>
    <row r="1328" ht="26.25" customHeight="1" spans="21:21">
      <c r="U1328" s="1820"/>
    </row>
    <row r="1329" ht="26.25" customHeight="1" spans="21:21">
      <c r="U1329" s="1820"/>
    </row>
    <row r="1330" ht="26.25" customHeight="1" spans="21:21">
      <c r="U1330" s="1820"/>
    </row>
    <row r="1331" ht="26.25" customHeight="1" spans="21:21">
      <c r="U1331" s="1820"/>
    </row>
    <row r="1332" ht="26.25" customHeight="1" spans="21:21">
      <c r="U1332" s="1820"/>
    </row>
    <row r="1333" ht="26.25" customHeight="1" spans="21:21">
      <c r="U1333" s="1820"/>
    </row>
    <row r="1334" ht="26.25" customHeight="1" spans="21:21">
      <c r="U1334" s="1820"/>
    </row>
    <row r="1335" ht="26.25" customHeight="1" spans="21:21">
      <c r="U1335" s="1820"/>
    </row>
    <row r="1336" ht="26.25" customHeight="1" spans="21:21">
      <c r="U1336" s="1820"/>
    </row>
    <row r="1337" ht="26.25" customHeight="1" spans="21:21">
      <c r="U1337" s="1820"/>
    </row>
    <row r="1338" ht="26.25" customHeight="1" spans="21:21">
      <c r="U1338" s="1820"/>
    </row>
    <row r="1339" ht="26.25" customHeight="1" spans="21:21">
      <c r="U1339" s="1820"/>
    </row>
    <row r="1340" ht="26.25" customHeight="1" spans="21:21">
      <c r="U1340" s="1820"/>
    </row>
    <row r="1341" ht="26.25" customHeight="1" spans="21:21">
      <c r="U1341" s="1820"/>
    </row>
    <row r="1342" ht="26.25" customHeight="1" spans="21:21">
      <c r="U1342" s="1820"/>
    </row>
    <row r="1343" ht="26.25" customHeight="1" spans="21:21">
      <c r="U1343" s="1820"/>
    </row>
    <row r="1344" ht="26.25" customHeight="1" spans="21:21">
      <c r="U1344" s="1820"/>
    </row>
    <row r="1345" ht="26.25" customHeight="1" spans="21:21">
      <c r="U1345" s="1820"/>
    </row>
    <row r="1346" ht="26.25" customHeight="1" spans="21:21">
      <c r="U1346" s="1820"/>
    </row>
    <row r="1347" ht="26.25" customHeight="1" spans="21:21">
      <c r="U1347" s="1820"/>
    </row>
    <row r="1348" ht="26.25" customHeight="1" spans="21:21">
      <c r="U1348" s="1820"/>
    </row>
    <row r="1349" ht="26.25" customHeight="1" spans="21:21">
      <c r="U1349" s="1820"/>
    </row>
    <row r="1350" ht="26.25" customHeight="1" spans="21:21">
      <c r="U1350" s="1820"/>
    </row>
    <row r="1351" ht="26.25" customHeight="1" spans="21:21">
      <c r="U1351" s="1820"/>
    </row>
    <row r="1352" ht="26.25" customHeight="1" spans="21:21">
      <c r="U1352" s="1820"/>
    </row>
    <row r="1353" ht="26.25" customHeight="1" spans="21:21">
      <c r="U1353" s="1820"/>
    </row>
    <row r="1354" ht="26.25" customHeight="1" spans="21:21">
      <c r="U1354" s="1820"/>
    </row>
    <row r="1355" ht="26.25" customHeight="1" spans="21:21">
      <c r="U1355" s="1820"/>
    </row>
    <row r="1356" ht="26.25" customHeight="1" spans="21:21">
      <c r="U1356" s="1820"/>
    </row>
    <row r="1357" ht="26.25" customHeight="1" spans="21:21">
      <c r="U1357" s="1820"/>
    </row>
    <row r="1358" ht="26.25" customHeight="1" spans="21:21">
      <c r="U1358" s="1820"/>
    </row>
    <row r="1359" ht="26.25" customHeight="1" spans="21:21">
      <c r="U1359" s="1820"/>
    </row>
    <row r="1360" ht="26.25" customHeight="1" spans="21:21">
      <c r="U1360" s="1820"/>
    </row>
    <row r="1361" ht="26.25" customHeight="1" spans="21:21">
      <c r="U1361" s="1820"/>
    </row>
    <row r="1362" ht="26.25" customHeight="1" spans="21:21">
      <c r="U1362" s="1820"/>
    </row>
    <row r="1363" ht="26.25" customHeight="1" spans="21:21">
      <c r="U1363" s="1820"/>
    </row>
    <row r="1364" ht="26.25" customHeight="1" spans="21:21">
      <c r="U1364" s="1820"/>
    </row>
    <row r="1365" ht="26.25" customHeight="1" spans="21:21">
      <c r="U1365" s="1820"/>
    </row>
    <row r="1366" ht="26.25" customHeight="1" spans="21:21">
      <c r="U1366" s="1820"/>
    </row>
    <row r="1367" ht="26.25" customHeight="1" spans="21:21">
      <c r="U1367" s="1820"/>
    </row>
    <row r="1368" ht="26.25" customHeight="1" spans="21:21">
      <c r="U1368" s="1820"/>
    </row>
    <row r="1369" ht="26.25" customHeight="1" spans="21:21">
      <c r="U1369" s="1820"/>
    </row>
    <row r="1370" ht="26.25" customHeight="1" spans="21:21">
      <c r="U1370" s="1820"/>
    </row>
    <row r="1371" ht="26.25" customHeight="1" spans="21:21">
      <c r="U1371" s="1820"/>
    </row>
    <row r="1372" ht="26.25" customHeight="1" spans="21:21">
      <c r="U1372" s="1820"/>
    </row>
    <row r="1373" ht="26.25" customHeight="1" spans="21:21">
      <c r="U1373" s="1820"/>
    </row>
    <row r="1374" ht="26.25" customHeight="1" spans="21:21">
      <c r="U1374" s="1820"/>
    </row>
    <row r="1375" ht="26.25" customHeight="1" spans="21:21">
      <c r="U1375" s="1820"/>
    </row>
    <row r="1376" ht="26.25" customHeight="1" spans="21:21">
      <c r="U1376" s="1820"/>
    </row>
    <row r="1377" ht="26.25" customHeight="1" spans="21:21">
      <c r="U1377" s="1820"/>
    </row>
    <row r="1378" ht="26.25" customHeight="1" spans="21:21">
      <c r="U1378" s="1820"/>
    </row>
    <row r="1379" ht="26.25" customHeight="1" spans="21:21">
      <c r="U1379" s="1820"/>
    </row>
    <row r="1380" ht="26.25" customHeight="1" spans="21:21">
      <c r="U1380" s="1820"/>
    </row>
    <row r="1381" ht="26.25" customHeight="1" spans="21:21">
      <c r="U1381" s="1820"/>
    </row>
    <row r="1382" ht="26.25" customHeight="1" spans="21:21">
      <c r="U1382" s="1820"/>
    </row>
    <row r="1383" ht="26.25" customHeight="1" spans="21:21">
      <c r="U1383" s="1820"/>
    </row>
    <row r="1384" ht="26.25" customHeight="1" spans="21:21">
      <c r="U1384" s="1820"/>
    </row>
    <row r="1385" ht="26.25" customHeight="1" spans="21:21">
      <c r="U1385" s="1820"/>
    </row>
    <row r="1386" ht="26.25" customHeight="1" spans="21:21">
      <c r="U1386" s="1820"/>
    </row>
    <row r="1387" ht="26.25" customHeight="1" spans="21:21">
      <c r="U1387" s="1820"/>
    </row>
    <row r="1388" ht="26.25" customHeight="1" spans="21:21">
      <c r="U1388" s="1820"/>
    </row>
    <row r="1389" ht="26.25" customHeight="1" spans="21:21">
      <c r="U1389" s="1820"/>
    </row>
    <row r="1390" ht="26.25" customHeight="1" spans="21:21">
      <c r="U1390" s="1820"/>
    </row>
    <row r="1391" ht="26.25" customHeight="1" spans="21:21">
      <c r="U1391" s="1820"/>
    </row>
    <row r="1392" ht="26.25" customHeight="1" spans="21:21">
      <c r="U1392" s="1820"/>
    </row>
    <row r="1393" ht="26.25" customHeight="1" spans="21:21">
      <c r="U1393" s="1820"/>
    </row>
    <row r="1394" ht="26.25" customHeight="1" spans="21:21">
      <c r="U1394" s="1820"/>
    </row>
    <row r="1395" ht="26.25" customHeight="1" spans="21:21">
      <c r="U1395" s="1820"/>
    </row>
    <row r="1396" ht="26.25" customHeight="1" spans="21:21">
      <c r="U1396" s="1820"/>
    </row>
    <row r="1397" ht="26.25" customHeight="1" spans="21:21">
      <c r="U1397" s="1820"/>
    </row>
    <row r="1398" ht="26.25" customHeight="1" spans="21:21">
      <c r="U1398" s="1820"/>
    </row>
    <row r="1399" ht="26.25" customHeight="1" spans="21:21">
      <c r="U1399" s="1820"/>
    </row>
    <row r="1400" ht="26.25" customHeight="1" spans="21:21">
      <c r="U1400" s="1820"/>
    </row>
    <row r="1401" ht="26.25" customHeight="1" spans="21:21">
      <c r="U1401" s="1820"/>
    </row>
    <row r="1402" ht="26.25" customHeight="1" spans="21:21">
      <c r="U1402" s="1820"/>
    </row>
    <row r="1403" ht="26.25" customHeight="1" spans="21:21">
      <c r="U1403" s="1820"/>
    </row>
    <row r="1404" ht="26.25" customHeight="1" spans="21:21">
      <c r="U1404" s="1820"/>
    </row>
    <row r="1405" ht="26.25" customHeight="1" spans="21:21">
      <c r="U1405" s="1820"/>
    </row>
    <row r="1406" ht="26.25" customHeight="1" spans="21:21">
      <c r="U1406" s="1820"/>
    </row>
    <row r="1407" ht="26.25" customHeight="1" spans="21:21">
      <c r="U1407" s="1820"/>
    </row>
    <row r="1408" ht="26.25" customHeight="1" spans="21:21">
      <c r="U1408" s="1820"/>
    </row>
    <row r="1409" ht="26.25" customHeight="1" spans="21:21">
      <c r="U1409" s="1820"/>
    </row>
    <row r="1410" ht="26.25" customHeight="1" spans="21:21">
      <c r="U1410" s="1820"/>
    </row>
    <row r="1411" ht="26.25" customHeight="1" spans="21:21">
      <c r="U1411" s="1820"/>
    </row>
    <row r="1412" ht="26.25" customHeight="1" spans="21:21">
      <c r="U1412" s="1820"/>
    </row>
    <row r="1413" ht="26.25" customHeight="1" spans="21:21">
      <c r="U1413" s="1820"/>
    </row>
    <row r="1414" ht="26.25" customHeight="1" spans="21:21">
      <c r="U1414" s="1820"/>
    </row>
    <row r="1415" ht="26.25" customHeight="1" spans="21:21">
      <c r="U1415" s="1820"/>
    </row>
    <row r="1416" ht="26.25" customHeight="1" spans="21:21">
      <c r="U1416" s="1820"/>
    </row>
    <row r="1417" ht="26.25" customHeight="1" spans="21:21">
      <c r="U1417" s="1820"/>
    </row>
    <row r="1418" ht="26.25" customHeight="1" spans="21:21">
      <c r="U1418" s="1820"/>
    </row>
    <row r="1419" ht="26.25" customHeight="1" spans="21:21">
      <c r="U1419" s="1820"/>
    </row>
    <row r="1420" ht="26.25" customHeight="1" spans="21:21">
      <c r="U1420" s="1820"/>
    </row>
    <row r="1421" ht="26.25" customHeight="1" spans="21:21">
      <c r="U1421" s="1820"/>
    </row>
    <row r="1422" ht="26.25" customHeight="1" spans="21:21">
      <c r="U1422" s="1820"/>
    </row>
    <row r="1423" ht="26.25" customHeight="1" spans="21:21">
      <c r="U1423" s="1820"/>
    </row>
    <row r="1424" ht="26.25" customHeight="1" spans="21:21">
      <c r="U1424" s="1820"/>
    </row>
    <row r="1425" ht="26.25" customHeight="1" spans="21:21">
      <c r="U1425" s="1820"/>
    </row>
    <row r="1426" ht="26.25" customHeight="1" spans="21:21">
      <c r="U1426" s="1820"/>
    </row>
    <row r="1427" ht="26.25" customHeight="1" spans="21:21">
      <c r="U1427" s="1820"/>
    </row>
    <row r="1428" ht="26.25" customHeight="1" spans="21:21">
      <c r="U1428" s="1820"/>
    </row>
    <row r="1429" ht="26.25" customHeight="1" spans="21:21">
      <c r="U1429" s="1820"/>
    </row>
    <row r="1430" ht="26.25" customHeight="1" spans="21:21">
      <c r="U1430" s="1820"/>
    </row>
    <row r="1431" ht="26.25" customHeight="1" spans="21:21">
      <c r="U1431" s="1820"/>
    </row>
    <row r="1432" ht="26.25" customHeight="1" spans="21:21">
      <c r="U1432" s="1820"/>
    </row>
    <row r="1433" ht="26.25" customHeight="1" spans="21:21">
      <c r="U1433" s="1820"/>
    </row>
    <row r="1434" ht="26.25" customHeight="1" spans="21:21">
      <c r="U1434" s="1820"/>
    </row>
    <row r="1435" ht="26.25" customHeight="1" spans="21:21">
      <c r="U1435" s="1820"/>
    </row>
    <row r="1436" ht="26.25" customHeight="1" spans="21:21">
      <c r="U1436" s="1820"/>
    </row>
    <row r="1437" ht="26.25" customHeight="1" spans="21:21">
      <c r="U1437" s="1820"/>
    </row>
    <row r="1438" ht="26.25" customHeight="1" spans="21:21">
      <c r="U1438" s="1820"/>
    </row>
    <row r="1439" ht="26.25" customHeight="1" spans="21:21">
      <c r="U1439" s="1820"/>
    </row>
    <row r="1440" ht="26.25" customHeight="1" spans="21:21">
      <c r="U1440" s="1820"/>
    </row>
    <row r="1441" ht="26.25" customHeight="1" spans="21:21">
      <c r="U1441" s="1820"/>
    </row>
    <row r="1442" ht="26.25" customHeight="1" spans="21:21">
      <c r="U1442" s="1820"/>
    </row>
    <row r="1443" ht="26.25" customHeight="1" spans="21:21">
      <c r="U1443" s="1820"/>
    </row>
    <row r="1444" ht="26.25" customHeight="1" spans="21:21">
      <c r="U1444" s="1820"/>
    </row>
    <row r="1445" ht="26.25" customHeight="1" spans="21:21">
      <c r="U1445" s="1820"/>
    </row>
    <row r="1446" ht="26.25" customHeight="1" spans="21:21">
      <c r="U1446" s="1820"/>
    </row>
    <row r="1447" ht="26.25" customHeight="1" spans="21:21">
      <c r="U1447" s="1820"/>
    </row>
    <row r="1448" ht="26.25" customHeight="1" spans="21:21">
      <c r="U1448" s="1820"/>
    </row>
    <row r="1449" ht="26.25" customHeight="1" spans="21:21">
      <c r="U1449" s="1820"/>
    </row>
    <row r="1450" ht="26.25" customHeight="1" spans="21:21">
      <c r="U1450" s="1820"/>
    </row>
    <row r="1451" ht="26.25" customHeight="1" spans="21:21">
      <c r="U1451" s="1820"/>
    </row>
    <row r="1452" ht="26.25" customHeight="1" spans="21:21">
      <c r="U1452" s="1820"/>
    </row>
    <row r="1453" ht="26.25" customHeight="1" spans="21:21">
      <c r="U1453" s="1820"/>
    </row>
    <row r="1454" ht="26.25" customHeight="1" spans="21:21">
      <c r="U1454" s="1820"/>
    </row>
    <row r="1455" ht="26.25" customHeight="1" spans="21:21">
      <c r="U1455" s="1820"/>
    </row>
    <row r="1456" ht="26.25" customHeight="1" spans="21:21">
      <c r="U1456" s="1820"/>
    </row>
    <row r="1457" ht="26.25" customHeight="1" spans="21:21">
      <c r="U1457" s="1820"/>
    </row>
    <row r="1458" ht="26.25" customHeight="1" spans="21:21">
      <c r="U1458" s="1820"/>
    </row>
    <row r="1459" ht="26.25" customHeight="1" spans="21:21">
      <c r="U1459" s="1820"/>
    </row>
    <row r="1460" ht="26.25" customHeight="1" spans="21:21">
      <c r="U1460" s="1820"/>
    </row>
    <row r="1461" ht="26.25" customHeight="1" spans="21:21">
      <c r="U1461" s="1820"/>
    </row>
    <row r="1462" ht="26.25" customHeight="1" spans="21:21">
      <c r="U1462" s="1820"/>
    </row>
    <row r="1463" ht="26.25" customHeight="1" spans="21:21">
      <c r="U1463" s="1820"/>
    </row>
    <row r="1464" ht="26.25" customHeight="1" spans="21:21">
      <c r="U1464" s="1820"/>
    </row>
    <row r="1465" ht="26.25" customHeight="1" spans="21:21">
      <c r="U1465" s="1820"/>
    </row>
    <row r="1466" ht="26.25" customHeight="1" spans="21:21">
      <c r="U1466" s="1820"/>
    </row>
    <row r="1467" ht="26.25" customHeight="1" spans="21:21">
      <c r="U1467" s="1820"/>
    </row>
    <row r="1468" ht="26.25" customHeight="1" spans="21:21">
      <c r="U1468" s="1820"/>
    </row>
    <row r="1469" ht="26.25" customHeight="1" spans="21:21">
      <c r="U1469" s="1820"/>
    </row>
    <row r="1470" ht="26.25" customHeight="1" spans="21:21">
      <c r="U1470" s="1820"/>
    </row>
    <row r="1471" ht="26.25" customHeight="1" spans="21:21">
      <c r="U1471" s="1820"/>
    </row>
    <row r="1472" ht="26.25" customHeight="1" spans="21:21">
      <c r="U1472" s="1820"/>
    </row>
    <row r="1473" ht="26.25" customHeight="1" spans="21:21">
      <c r="U1473" s="1820"/>
    </row>
    <row r="1474" ht="26.25" customHeight="1" spans="21:21">
      <c r="U1474" s="1820"/>
    </row>
    <row r="1475" ht="26.25" customHeight="1" spans="21:21">
      <c r="U1475" s="1820"/>
    </row>
    <row r="1476" ht="26.25" customHeight="1" spans="21:21">
      <c r="U1476" s="1820"/>
    </row>
    <row r="1477" ht="26.25" customHeight="1" spans="21:21">
      <c r="U1477" s="1820"/>
    </row>
    <row r="1478" ht="26.25" customHeight="1" spans="21:21">
      <c r="U1478" s="1820"/>
    </row>
    <row r="1479" ht="26.25" customHeight="1" spans="21:21">
      <c r="U1479" s="1820"/>
    </row>
    <row r="1480" ht="26.25" customHeight="1" spans="21:21">
      <c r="U1480" s="1820"/>
    </row>
    <row r="1481" ht="26.25" customHeight="1" spans="21:21">
      <c r="U1481" s="1820"/>
    </row>
    <row r="1482" ht="26.25" customHeight="1" spans="21:21">
      <c r="U1482" s="1820"/>
    </row>
    <row r="1483" ht="26.25" customHeight="1" spans="21:21">
      <c r="U1483" s="1820"/>
    </row>
    <row r="1484" ht="26.25" customHeight="1" spans="21:21">
      <c r="U1484" s="1820"/>
    </row>
    <row r="1485" ht="26.25" customHeight="1" spans="21:21">
      <c r="U1485" s="1820"/>
    </row>
    <row r="1486" ht="26.25" customHeight="1" spans="21:21">
      <c r="U1486" s="1820"/>
    </row>
    <row r="1487" ht="26.25" customHeight="1" spans="21:21">
      <c r="U1487" s="1820"/>
    </row>
    <row r="1488" ht="26.25" customHeight="1" spans="21:21">
      <c r="U1488" s="1820"/>
    </row>
    <row r="1489" ht="26.25" customHeight="1" spans="21:21">
      <c r="U1489" s="1820"/>
    </row>
    <row r="1490" ht="26.25" customHeight="1" spans="21:21">
      <c r="U1490" s="1820"/>
    </row>
    <row r="1491" ht="26.25" customHeight="1" spans="21:21">
      <c r="U1491" s="1820"/>
    </row>
    <row r="1492" ht="26.25" customHeight="1" spans="21:21">
      <c r="U1492" s="1820"/>
    </row>
    <row r="1493" ht="26.25" customHeight="1" spans="21:21">
      <c r="U1493" s="1820"/>
    </row>
    <row r="1494" ht="26.25" customHeight="1" spans="21:21">
      <c r="U1494" s="1820"/>
    </row>
    <row r="1495" ht="26.25" customHeight="1" spans="21:21">
      <c r="U1495" s="1820"/>
    </row>
    <row r="1496" ht="26.25" customHeight="1" spans="21:21">
      <c r="U1496" s="1820"/>
    </row>
    <row r="1497" ht="26.25" customHeight="1" spans="21:21">
      <c r="U1497" s="1820"/>
    </row>
    <row r="1498" ht="26.25" customHeight="1" spans="21:21">
      <c r="U1498" s="1820"/>
    </row>
    <row r="1499" ht="26.25" customHeight="1" spans="21:21">
      <c r="U1499" s="1820"/>
    </row>
    <row r="1500" ht="26.25" customHeight="1" spans="21:21">
      <c r="U1500" s="1820"/>
    </row>
    <row r="1501" ht="26.25" customHeight="1" spans="21:21">
      <c r="U1501" s="1820"/>
    </row>
    <row r="1502" ht="26.25" customHeight="1" spans="21:21">
      <c r="U1502" s="1820"/>
    </row>
    <row r="1503" ht="26.25" customHeight="1" spans="21:21">
      <c r="U1503" s="1820"/>
    </row>
    <row r="1504" ht="26.25" customHeight="1" spans="21:21">
      <c r="U1504" s="1820"/>
    </row>
    <row r="1505" ht="26.25" customHeight="1" spans="21:21">
      <c r="U1505" s="1820"/>
    </row>
    <row r="1506" ht="26.25" customHeight="1" spans="21:21">
      <c r="U1506" s="1820"/>
    </row>
    <row r="1507" ht="26.25" customHeight="1" spans="21:21">
      <c r="U1507" s="1820"/>
    </row>
    <row r="1508" ht="26.25" customHeight="1" spans="21:21">
      <c r="U1508" s="1820"/>
    </row>
    <row r="1509" ht="26.25" customHeight="1" spans="21:21">
      <c r="U1509" s="1820"/>
    </row>
    <row r="1510" ht="26.25" customHeight="1" spans="21:21">
      <c r="U1510" s="1820"/>
    </row>
    <row r="1511" ht="26.25" customHeight="1" spans="21:21">
      <c r="U1511" s="1820"/>
    </row>
    <row r="1512" ht="26.25" customHeight="1" spans="21:21">
      <c r="U1512" s="1820"/>
    </row>
    <row r="1513" ht="26.25" customHeight="1" spans="21:21">
      <c r="U1513" s="1820"/>
    </row>
    <row r="1514" ht="26.25" customHeight="1" spans="21:21">
      <c r="U1514" s="1820"/>
    </row>
    <row r="1515" ht="26.25" customHeight="1" spans="21:21">
      <c r="U1515" s="1820"/>
    </row>
    <row r="1516" ht="26.25" customHeight="1" spans="21:21">
      <c r="U1516" s="1820"/>
    </row>
    <row r="1517" ht="26.25" customHeight="1" spans="21:21">
      <c r="U1517" s="1820"/>
    </row>
    <row r="1518" ht="26.25" customHeight="1" spans="21:21">
      <c r="U1518" s="1820"/>
    </row>
    <row r="1519" ht="26.25" customHeight="1" spans="21:21">
      <c r="U1519" s="1820"/>
    </row>
    <row r="1520" ht="26.25" customHeight="1" spans="21:21">
      <c r="U1520" s="1820"/>
    </row>
    <row r="1521" ht="26.25" customHeight="1" spans="21:21">
      <c r="U1521" s="1820"/>
    </row>
    <row r="1522" ht="26.25" customHeight="1" spans="21:21">
      <c r="U1522" s="1820"/>
    </row>
    <row r="1523" ht="26.25" customHeight="1" spans="21:21">
      <c r="U1523" s="1820"/>
    </row>
    <row r="1524" ht="26.25" customHeight="1" spans="21:21">
      <c r="U1524" s="1820"/>
    </row>
    <row r="1525" ht="26.25" customHeight="1" spans="21:21">
      <c r="U1525" s="1820"/>
    </row>
    <row r="1526" ht="26.25" customHeight="1" spans="21:21">
      <c r="U1526" s="1820"/>
    </row>
    <row r="1527" ht="26.25" customHeight="1" spans="21:21">
      <c r="U1527" s="1820"/>
    </row>
    <row r="1528" ht="26.25" customHeight="1" spans="21:21">
      <c r="U1528" s="1820"/>
    </row>
    <row r="1529" ht="26.25" customHeight="1" spans="21:21">
      <c r="U1529" s="1820"/>
    </row>
    <row r="1530" ht="26.25" customHeight="1" spans="21:21">
      <c r="U1530" s="1820"/>
    </row>
    <row r="1531" ht="26.25" customHeight="1" spans="21:21">
      <c r="U1531" s="1820"/>
    </row>
    <row r="1532" ht="26.25" customHeight="1" spans="21:21">
      <c r="U1532" s="1820"/>
    </row>
    <row r="1533" ht="26.25" customHeight="1" spans="21:21">
      <c r="U1533" s="1820"/>
    </row>
    <row r="1534" ht="26.25" customHeight="1" spans="21:21">
      <c r="U1534" s="1820"/>
    </row>
    <row r="1535" ht="26.25" customHeight="1" spans="21:21">
      <c r="U1535" s="1820"/>
    </row>
    <row r="1536" ht="26.25" customHeight="1" spans="21:21">
      <c r="U1536" s="1820"/>
    </row>
    <row r="1537" ht="26.25" customHeight="1" spans="21:21">
      <c r="U1537" s="1820"/>
    </row>
    <row r="1538" ht="26.25" customHeight="1" spans="21:21">
      <c r="U1538" s="1820"/>
    </row>
    <row r="1539" ht="26.25" customHeight="1" spans="21:21">
      <c r="U1539" s="1820"/>
    </row>
    <row r="1540" ht="26.25" customHeight="1" spans="21:21">
      <c r="U1540" s="1820"/>
    </row>
    <row r="1541" ht="26.25" customHeight="1" spans="21:21">
      <c r="U1541" s="1820"/>
    </row>
    <row r="1542" ht="26.25" customHeight="1" spans="21:21">
      <c r="U1542" s="1820"/>
    </row>
    <row r="1543" ht="26.25" customHeight="1" spans="21:21">
      <c r="U1543" s="1820"/>
    </row>
    <row r="1544" ht="26.25" customHeight="1" spans="21:21">
      <c r="U1544" s="1820"/>
    </row>
    <row r="1545" ht="26.25" customHeight="1" spans="21:21">
      <c r="U1545" s="1820"/>
    </row>
    <row r="1546" ht="26.25" customHeight="1" spans="21:21">
      <c r="U1546" s="1820"/>
    </row>
    <row r="1547" ht="26.25" customHeight="1" spans="21:21">
      <c r="U1547" s="1820"/>
    </row>
    <row r="1548" ht="26.25" customHeight="1" spans="21:21">
      <c r="U1548" s="1820"/>
    </row>
    <row r="1549" ht="26.25" customHeight="1" spans="21:21">
      <c r="U1549" s="1820"/>
    </row>
    <row r="1550" ht="26.25" customHeight="1" spans="21:21">
      <c r="U1550" s="1820"/>
    </row>
    <row r="1551" ht="26.25" customHeight="1" spans="21:21">
      <c r="U1551" s="1820"/>
    </row>
    <row r="1552" ht="26.25" customHeight="1" spans="21:21">
      <c r="U1552" s="1820"/>
    </row>
    <row r="1553" ht="26.25" customHeight="1" spans="21:21">
      <c r="U1553" s="1820"/>
    </row>
    <row r="1554" ht="26.25" customHeight="1" spans="21:21">
      <c r="U1554" s="1820"/>
    </row>
    <row r="1555" ht="26.25" customHeight="1" spans="21:21">
      <c r="U1555" s="1820"/>
    </row>
    <row r="1556" ht="26.25" customHeight="1" spans="21:21">
      <c r="U1556" s="1820"/>
    </row>
    <row r="1557" ht="26.25" customHeight="1" spans="21:21">
      <c r="U1557" s="1820"/>
    </row>
    <row r="1558" ht="26.25" customHeight="1" spans="21:21">
      <c r="U1558" s="1820"/>
    </row>
    <row r="1559" ht="26.25" customHeight="1" spans="21:21">
      <c r="U1559" s="1820"/>
    </row>
    <row r="1560" ht="26.25" customHeight="1" spans="21:21">
      <c r="U1560" s="1820"/>
    </row>
    <row r="1561" ht="26.25" customHeight="1" spans="21:21">
      <c r="U1561" s="1820"/>
    </row>
    <row r="1562" ht="26.25" customHeight="1" spans="21:21">
      <c r="U1562" s="1820"/>
    </row>
    <row r="1563" ht="26.25" customHeight="1" spans="21:21">
      <c r="U1563" s="1820"/>
    </row>
    <row r="1564" ht="26.25" customHeight="1" spans="21:21">
      <c r="U1564" s="1820"/>
    </row>
    <row r="1565" ht="26.25" customHeight="1" spans="21:21">
      <c r="U1565" s="1820"/>
    </row>
    <row r="1566" ht="26.25" customHeight="1" spans="21:21">
      <c r="U1566" s="1820"/>
    </row>
    <row r="1567" ht="26.25" customHeight="1" spans="21:21">
      <c r="U1567" s="1820"/>
    </row>
    <row r="1568" ht="26.25" customHeight="1" spans="21:21">
      <c r="U1568" s="1820"/>
    </row>
    <row r="1569" ht="26.25" customHeight="1" spans="21:21">
      <c r="U1569" s="1820"/>
    </row>
    <row r="1570" ht="26.25" customHeight="1" spans="21:21">
      <c r="U1570" s="1820"/>
    </row>
    <row r="1571" ht="26.25" customHeight="1" spans="21:21">
      <c r="U1571" s="1820"/>
    </row>
    <row r="1572" ht="26.25" customHeight="1" spans="21:21">
      <c r="U1572" s="1820"/>
    </row>
    <row r="1573" ht="26.25" customHeight="1" spans="21:21">
      <c r="U1573" s="1820"/>
    </row>
    <row r="1574" ht="26.25" customHeight="1" spans="21:21">
      <c r="U1574" s="1820"/>
    </row>
    <row r="1575" ht="26.25" customHeight="1" spans="21:21">
      <c r="U1575" s="1820"/>
    </row>
    <row r="1576" ht="26.25" customHeight="1" spans="21:21">
      <c r="U1576" s="1820"/>
    </row>
    <row r="1577" ht="26.25" customHeight="1" spans="21:21">
      <c r="U1577" s="1820"/>
    </row>
    <row r="1578" ht="26.25" customHeight="1" spans="21:21">
      <c r="U1578" s="1820"/>
    </row>
    <row r="1579" ht="26.25" customHeight="1" spans="21:21">
      <c r="U1579" s="1820"/>
    </row>
    <row r="1580" ht="26.25" customHeight="1" spans="21:21">
      <c r="U1580" s="1820"/>
    </row>
    <row r="1581" ht="26.25" customHeight="1" spans="21:21">
      <c r="U1581" s="1820"/>
    </row>
    <row r="1582" ht="26.25" customHeight="1" spans="21:21">
      <c r="U1582" s="1820"/>
    </row>
    <row r="1583" ht="26.25" customHeight="1" spans="21:21">
      <c r="U1583" s="1820"/>
    </row>
    <row r="1584" ht="26.25" customHeight="1" spans="21:21">
      <c r="U1584" s="1820"/>
    </row>
    <row r="1585" ht="26.25" customHeight="1" spans="21:21">
      <c r="U1585" s="1820"/>
    </row>
    <row r="1586" ht="26.25" customHeight="1" spans="21:21">
      <c r="U1586" s="1820"/>
    </row>
    <row r="1587" ht="26.25" customHeight="1" spans="21:21">
      <c r="U1587" s="1820"/>
    </row>
    <row r="1588" ht="26.25" customHeight="1" spans="21:21">
      <c r="U1588" s="1820"/>
    </row>
    <row r="1589" ht="26.25" customHeight="1" spans="21:21">
      <c r="U1589" s="1820"/>
    </row>
    <row r="1590" ht="26.25" customHeight="1" spans="21:21">
      <c r="U1590" s="1820"/>
    </row>
    <row r="1591" ht="26.25" customHeight="1" spans="21:21">
      <c r="U1591" s="1820"/>
    </row>
    <row r="1592" ht="26.25" customHeight="1" spans="21:21">
      <c r="U1592" s="1820"/>
    </row>
    <row r="1593" ht="26.25" customHeight="1" spans="21:21">
      <c r="U1593" s="1820"/>
    </row>
    <row r="1594" ht="26.25" customHeight="1" spans="21:21">
      <c r="U1594" s="1820"/>
    </row>
    <row r="1595" ht="26.25" customHeight="1" spans="21:21">
      <c r="U1595" s="1820"/>
    </row>
    <row r="1596" ht="26.25" customHeight="1" spans="21:21">
      <c r="U1596" s="1820"/>
    </row>
    <row r="1597" ht="26.25" customHeight="1" spans="21:21">
      <c r="U1597" s="1820"/>
    </row>
    <row r="1598" ht="26.25" customHeight="1" spans="21:21">
      <c r="U1598" s="1820"/>
    </row>
    <row r="1599" ht="26.25" customHeight="1" spans="21:21">
      <c r="U1599" s="1820"/>
    </row>
    <row r="1600" ht="26.25" customHeight="1" spans="21:21">
      <c r="U1600" s="1820"/>
    </row>
    <row r="1601" ht="26.25" customHeight="1" spans="21:21">
      <c r="U1601" s="1820"/>
    </row>
    <row r="1602" ht="26.25" customHeight="1" spans="21:21">
      <c r="U1602" s="1820"/>
    </row>
    <row r="1603" ht="26.25" customHeight="1" spans="21:21">
      <c r="U1603" s="1820"/>
    </row>
    <row r="1604" ht="26.25" customHeight="1" spans="21:21">
      <c r="U1604" s="1820"/>
    </row>
    <row r="1605" ht="26.25" customHeight="1" spans="21:21">
      <c r="U1605" s="1820"/>
    </row>
    <row r="1606" ht="26.25" customHeight="1" spans="21:21">
      <c r="U1606" s="1820"/>
    </row>
    <row r="1607" ht="26.25" customHeight="1" spans="21:21">
      <c r="U1607" s="1820"/>
    </row>
    <row r="1608" ht="26.25" customHeight="1" spans="21:21">
      <c r="U1608" s="1820"/>
    </row>
    <row r="1609" ht="26.25" customHeight="1" spans="21:21">
      <c r="U1609" s="1820"/>
    </row>
    <row r="1610" ht="26.25" customHeight="1" spans="21:21">
      <c r="U1610" s="1820"/>
    </row>
    <row r="1611" ht="26.25" customHeight="1" spans="21:21">
      <c r="U1611" s="1820"/>
    </row>
    <row r="1612" ht="26.25" customHeight="1" spans="21:21">
      <c r="U1612" s="1820"/>
    </row>
    <row r="1613" ht="26.25" customHeight="1" spans="21:21">
      <c r="U1613" s="1820"/>
    </row>
    <row r="1614" ht="26.25" customHeight="1" spans="21:21">
      <c r="U1614" s="1820"/>
    </row>
    <row r="1615" ht="26.25" customHeight="1" spans="21:21">
      <c r="U1615" s="1820"/>
    </row>
    <row r="1616" ht="26.25" customHeight="1" spans="21:21">
      <c r="U1616" s="1820"/>
    </row>
    <row r="1617" ht="26.25" customHeight="1" spans="21:21">
      <c r="U1617" s="1820"/>
    </row>
    <row r="1618" ht="26.25" customHeight="1" spans="21:21">
      <c r="U1618" s="1820"/>
    </row>
    <row r="1619" ht="26.25" customHeight="1" spans="21:21">
      <c r="U1619" s="1820"/>
    </row>
    <row r="1620" ht="26.25" customHeight="1" spans="21:21">
      <c r="U1620" s="1820"/>
    </row>
    <row r="1621" ht="26.25" customHeight="1" spans="21:21">
      <c r="U1621" s="1820"/>
    </row>
    <row r="1622" ht="26.25" customHeight="1" spans="21:21">
      <c r="U1622" s="1820"/>
    </row>
    <row r="1623" ht="26.25" customHeight="1" spans="21:21">
      <c r="U1623" s="1820"/>
    </row>
    <row r="1624" ht="26.25" customHeight="1" spans="21:21">
      <c r="U1624" s="1820"/>
    </row>
    <row r="1625" ht="26.25" customHeight="1" spans="21:21">
      <c r="U1625" s="1820"/>
    </row>
    <row r="1626" ht="26.25" customHeight="1" spans="21:21">
      <c r="U1626" s="1820"/>
    </row>
    <row r="1627" ht="26.25" customHeight="1" spans="21:21">
      <c r="U1627" s="1820"/>
    </row>
    <row r="1628" ht="26.25" customHeight="1" spans="21:21">
      <c r="U1628" s="1820"/>
    </row>
    <row r="1629" ht="26.25" customHeight="1" spans="21:21">
      <c r="U1629" s="1820"/>
    </row>
    <row r="1630" ht="26.25" customHeight="1" spans="21:21">
      <c r="U1630" s="1820"/>
    </row>
    <row r="1631" ht="26.25" customHeight="1" spans="21:21">
      <c r="U1631" s="1820"/>
    </row>
    <row r="1632" ht="26.25" customHeight="1" spans="21:21">
      <c r="U1632" s="1820"/>
    </row>
    <row r="1633" ht="26.25" customHeight="1" spans="21:21">
      <c r="U1633" s="1820"/>
    </row>
    <row r="1634" ht="26.25" customHeight="1" spans="21:21">
      <c r="U1634" s="1820"/>
    </row>
    <row r="1635" ht="26.25" customHeight="1" spans="21:21">
      <c r="U1635" s="1820"/>
    </row>
    <row r="1636" ht="26.25" customHeight="1" spans="21:21">
      <c r="U1636" s="1820"/>
    </row>
    <row r="1637" ht="26.25" customHeight="1" spans="21:21">
      <c r="U1637" s="1820"/>
    </row>
    <row r="1638" ht="26.25" customHeight="1" spans="21:21">
      <c r="U1638" s="1820"/>
    </row>
    <row r="1639" ht="26.25" customHeight="1" spans="21:21">
      <c r="U1639" s="1820"/>
    </row>
    <row r="1640" ht="26.25" customHeight="1" spans="21:21">
      <c r="U1640" s="1820"/>
    </row>
    <row r="1641" ht="26.25" customHeight="1" spans="21:21">
      <c r="U1641" s="1820"/>
    </row>
    <row r="1642" ht="26.25" customHeight="1" spans="21:21">
      <c r="U1642" s="1820"/>
    </row>
    <row r="1643" ht="26.25" customHeight="1" spans="21:21">
      <c r="U1643" s="1820"/>
    </row>
    <row r="1644" ht="26.25" customHeight="1" spans="21:21">
      <c r="U1644" s="1820"/>
    </row>
    <row r="1645" ht="26.25" customHeight="1" spans="21:21">
      <c r="U1645" s="1820"/>
    </row>
    <row r="1646" ht="26.25" customHeight="1" spans="21:21">
      <c r="U1646" s="1820"/>
    </row>
    <row r="1647" ht="26.25" customHeight="1" spans="21:21">
      <c r="U1647" s="1820"/>
    </row>
    <row r="1648" ht="26.25" customHeight="1" spans="21:21">
      <c r="U1648" s="1820"/>
    </row>
    <row r="1649" ht="26.25" customHeight="1" spans="21:21">
      <c r="U1649" s="1820"/>
    </row>
    <row r="1650" ht="26.25" customHeight="1" spans="21:21">
      <c r="U1650" s="1820"/>
    </row>
    <row r="1651" ht="26.25" customHeight="1" spans="21:21">
      <c r="U1651" s="1820"/>
    </row>
    <row r="1652" ht="26.25" customHeight="1" spans="21:21">
      <c r="U1652" s="1820"/>
    </row>
    <row r="1653" ht="26.25" customHeight="1" spans="21:21">
      <c r="U1653" s="1820"/>
    </row>
    <row r="1654" ht="26.25" customHeight="1" spans="21:21">
      <c r="U1654" s="1820"/>
    </row>
    <row r="1655" ht="26.25" customHeight="1" spans="21:21">
      <c r="U1655" s="1820"/>
    </row>
    <row r="1656" ht="26.25" customHeight="1" spans="21:21">
      <c r="U1656" s="1820"/>
    </row>
    <row r="1657" ht="26.25" customHeight="1" spans="21:21">
      <c r="U1657" s="1820"/>
    </row>
    <row r="1658" ht="26.25" customHeight="1" spans="21:21">
      <c r="U1658" s="1820"/>
    </row>
    <row r="1659" ht="26.25" customHeight="1" spans="21:21">
      <c r="U1659" s="1820"/>
    </row>
    <row r="1660" ht="26.25" customHeight="1" spans="21:21">
      <c r="U1660" s="1820"/>
    </row>
    <row r="1661" ht="26.25" customHeight="1" spans="21:21">
      <c r="U1661" s="1820"/>
    </row>
    <row r="1662" ht="26.25" customHeight="1" spans="21:21">
      <c r="U1662" s="1820"/>
    </row>
    <row r="1663" ht="26.25" customHeight="1" spans="21:21">
      <c r="U1663" s="1820"/>
    </row>
    <row r="1664" ht="26.25" customHeight="1" spans="21:21">
      <c r="U1664" s="1820"/>
    </row>
    <row r="1665" ht="26.25" customHeight="1" spans="21:21">
      <c r="U1665" s="1820"/>
    </row>
    <row r="1666" ht="26.25" customHeight="1" spans="21:21">
      <c r="U1666" s="1820"/>
    </row>
    <row r="1667" ht="26.25" customHeight="1" spans="21:21">
      <c r="U1667" s="1820"/>
    </row>
    <row r="1668" ht="26.25" customHeight="1" spans="21:21">
      <c r="U1668" s="1820"/>
    </row>
    <row r="1669" ht="26.25" customHeight="1" spans="21:21">
      <c r="U1669" s="1820"/>
    </row>
    <row r="1670" ht="26.25" customHeight="1" spans="21:21">
      <c r="U1670" s="1820"/>
    </row>
    <row r="1671" ht="26.25" customHeight="1" spans="21:21">
      <c r="U1671" s="1820"/>
    </row>
    <row r="1672" ht="26.25" customHeight="1" spans="21:21">
      <c r="U1672" s="1820"/>
    </row>
    <row r="1673" ht="26.25" customHeight="1" spans="21:21">
      <c r="U1673" s="1820"/>
    </row>
    <row r="1674" ht="26.25" customHeight="1" spans="21:21">
      <c r="U1674" s="1820"/>
    </row>
    <row r="1675" ht="26.25" customHeight="1" spans="21:21">
      <c r="U1675" s="1820"/>
    </row>
    <row r="1676" ht="26.25" customHeight="1" spans="21:21">
      <c r="U1676" s="1820"/>
    </row>
    <row r="1677" ht="26.25" customHeight="1" spans="21:21">
      <c r="U1677" s="1820"/>
    </row>
    <row r="1678" ht="26.25" customHeight="1" spans="21:21">
      <c r="U1678" s="1820"/>
    </row>
    <row r="1679" ht="26.25" customHeight="1" spans="21:21">
      <c r="U1679" s="1820"/>
    </row>
    <row r="1680" ht="26.25" customHeight="1" spans="21:21">
      <c r="U1680" s="1820"/>
    </row>
    <row r="1681" ht="26.25" customHeight="1" spans="21:21">
      <c r="U1681" s="1820"/>
    </row>
    <row r="1682" ht="26.25" customHeight="1" spans="21:21">
      <c r="U1682" s="1820"/>
    </row>
    <row r="1683" ht="26.25" customHeight="1" spans="21:21">
      <c r="U1683" s="1820"/>
    </row>
    <row r="1684" ht="26.25" customHeight="1" spans="21:21">
      <c r="U1684" s="1820"/>
    </row>
    <row r="1685" ht="26.25" customHeight="1" spans="21:21">
      <c r="U1685" s="1820"/>
    </row>
    <row r="1686" ht="26.25" customHeight="1" spans="21:21">
      <c r="U1686" s="1820"/>
    </row>
    <row r="1687" ht="26.25" customHeight="1" spans="21:21">
      <c r="U1687" s="1820"/>
    </row>
    <row r="1688" ht="26.25" customHeight="1" spans="21:21">
      <c r="U1688" s="1820"/>
    </row>
    <row r="1689" ht="26.25" customHeight="1" spans="21:21">
      <c r="U1689" s="1820"/>
    </row>
    <row r="1690" ht="26.25" customHeight="1" spans="21:21">
      <c r="U1690" s="1820"/>
    </row>
    <row r="1691" ht="26.25" customHeight="1" spans="21:21">
      <c r="U1691" s="1820"/>
    </row>
    <row r="1692" ht="26.25" customHeight="1" spans="21:21">
      <c r="U1692" s="1820"/>
    </row>
    <row r="1693" ht="26.25" customHeight="1" spans="21:21">
      <c r="U1693" s="1820"/>
    </row>
    <row r="1694" ht="26.25" customHeight="1" spans="21:21">
      <c r="U1694" s="1820"/>
    </row>
    <row r="1695" ht="26.25" customHeight="1" spans="21:21">
      <c r="U1695" s="1820"/>
    </row>
    <row r="1696" ht="26.25" customHeight="1" spans="21:21">
      <c r="U1696" s="1820"/>
    </row>
    <row r="1697" ht="26.25" customHeight="1" spans="21:21">
      <c r="U1697" s="1820"/>
    </row>
    <row r="1698" ht="26.25" customHeight="1" spans="21:21">
      <c r="U1698" s="1820"/>
    </row>
    <row r="1699" ht="26.25" customHeight="1" spans="21:21">
      <c r="U1699" s="1820"/>
    </row>
    <row r="1700" ht="26.25" customHeight="1" spans="21:21">
      <c r="U1700" s="1820"/>
    </row>
    <row r="1701" ht="26.25" customHeight="1" spans="21:21">
      <c r="U1701" s="1820"/>
    </row>
    <row r="1702" ht="26.25" customHeight="1" spans="21:21">
      <c r="U1702" s="1820"/>
    </row>
    <row r="1703" ht="26.25" customHeight="1" spans="21:21">
      <c r="U1703" s="1820"/>
    </row>
    <row r="1704" ht="26.25" customHeight="1" spans="21:21">
      <c r="U1704" s="1820"/>
    </row>
    <row r="1705" ht="26.25" customHeight="1" spans="21:21">
      <c r="U1705" s="1820"/>
    </row>
    <row r="1706" ht="26.25" customHeight="1" spans="21:21">
      <c r="U1706" s="1820"/>
    </row>
    <row r="1707" ht="26.25" customHeight="1" spans="21:21">
      <c r="U1707" s="1820"/>
    </row>
    <row r="1708" ht="26.25" customHeight="1" spans="21:21">
      <c r="U1708" s="1820"/>
    </row>
    <row r="1709" ht="26.25" customHeight="1" spans="21:21">
      <c r="U1709" s="1820"/>
    </row>
    <row r="1710" ht="26.25" customHeight="1" spans="21:21">
      <c r="U1710" s="1820"/>
    </row>
    <row r="1711" ht="26.25" customHeight="1" spans="21:21">
      <c r="U1711" s="1820"/>
    </row>
    <row r="1712" ht="26.25" customHeight="1" spans="21:21">
      <c r="U1712" s="1820"/>
    </row>
    <row r="1713" ht="26.25" customHeight="1" spans="21:21">
      <c r="U1713" s="1820"/>
    </row>
    <row r="1714" ht="26.25" customHeight="1" spans="21:21">
      <c r="U1714" s="1820"/>
    </row>
    <row r="1715" ht="26.25" customHeight="1" spans="21:21">
      <c r="U1715" s="1820"/>
    </row>
    <row r="1716" ht="26.25" customHeight="1" spans="21:21">
      <c r="U1716" s="1820"/>
    </row>
    <row r="1717" ht="26.25" customHeight="1" spans="21:21">
      <c r="U1717" s="1820"/>
    </row>
    <row r="1718" ht="26.25" customHeight="1" spans="21:21">
      <c r="U1718" s="1820"/>
    </row>
    <row r="1719" ht="26.25" customHeight="1" spans="21:21">
      <c r="U1719" s="1820"/>
    </row>
    <row r="1720" ht="26.25" customHeight="1" spans="21:21">
      <c r="U1720" s="1820"/>
    </row>
    <row r="1721" ht="26.25" customHeight="1" spans="21:21">
      <c r="U1721" s="1820"/>
    </row>
    <row r="1722" ht="26.25" customHeight="1" spans="21:21">
      <c r="U1722" s="1820"/>
    </row>
    <row r="1723" ht="26.25" customHeight="1" spans="21:21">
      <c r="U1723" s="1820"/>
    </row>
    <row r="1724" ht="26.25" customHeight="1" spans="21:21">
      <c r="U1724" s="1820"/>
    </row>
    <row r="1725" ht="26.25" customHeight="1" spans="21:21">
      <c r="U1725" s="1820"/>
    </row>
    <row r="1726" ht="26.25" customHeight="1" spans="21:21">
      <c r="U1726" s="1820"/>
    </row>
    <row r="1727" ht="26.25" customHeight="1" spans="21:21">
      <c r="U1727" s="1820"/>
    </row>
    <row r="1728" ht="26.25" customHeight="1" spans="21:21">
      <c r="U1728" s="1820"/>
    </row>
    <row r="1729" ht="26.25" customHeight="1" spans="21:21">
      <c r="U1729" s="1820"/>
    </row>
    <row r="1730" ht="26.25" customHeight="1" spans="21:21">
      <c r="U1730" s="1820"/>
    </row>
    <row r="1731" ht="26.25" customHeight="1" spans="21:21">
      <c r="U1731" s="1820"/>
    </row>
    <row r="1732" ht="26.25" customHeight="1" spans="21:21">
      <c r="U1732" s="1820"/>
    </row>
    <row r="1733" ht="26.25" customHeight="1" spans="21:21">
      <c r="U1733" s="1820"/>
    </row>
    <row r="1734" ht="26.25" customHeight="1" spans="21:21">
      <c r="U1734" s="1820"/>
    </row>
    <row r="1735" ht="26.25" customHeight="1" spans="21:21">
      <c r="U1735" s="1820"/>
    </row>
    <row r="1736" ht="26.25" customHeight="1" spans="21:21">
      <c r="U1736" s="1820"/>
    </row>
    <row r="1737" ht="26.25" customHeight="1" spans="21:21">
      <c r="U1737" s="1820"/>
    </row>
    <row r="1738" ht="26.25" customHeight="1" spans="21:21">
      <c r="U1738" s="1820"/>
    </row>
    <row r="1739" ht="26.25" customHeight="1" spans="21:21">
      <c r="U1739" s="1820"/>
    </row>
    <row r="1740" ht="26.25" customHeight="1" spans="21:21">
      <c r="U1740" s="1820"/>
    </row>
    <row r="1741" ht="26.25" customHeight="1" spans="21:21">
      <c r="U1741" s="1820"/>
    </row>
    <row r="1742" ht="26.25" customHeight="1" spans="21:21">
      <c r="U1742" s="1820"/>
    </row>
    <row r="1743" ht="26.25" customHeight="1" spans="21:21">
      <c r="U1743" s="1820"/>
    </row>
    <row r="1744" ht="26.25" customHeight="1" spans="21:21">
      <c r="U1744" s="1820"/>
    </row>
    <row r="1745" ht="26.25" customHeight="1" spans="21:21">
      <c r="U1745" s="1820"/>
    </row>
    <row r="1746" ht="26.25" customHeight="1" spans="21:21">
      <c r="U1746" s="1820"/>
    </row>
    <row r="1747" ht="26.25" customHeight="1" spans="21:21">
      <c r="U1747" s="1820"/>
    </row>
    <row r="1748" ht="26.25" customHeight="1" spans="21:21">
      <c r="U1748" s="1820"/>
    </row>
    <row r="1749" ht="26.25" customHeight="1" spans="21:21">
      <c r="U1749" s="1820"/>
    </row>
    <row r="1750" ht="26.25" customHeight="1" spans="21:21">
      <c r="U1750" s="1820"/>
    </row>
    <row r="1751" ht="26.25" customHeight="1" spans="21:21">
      <c r="U1751" s="1820"/>
    </row>
    <row r="1752" ht="26.25" customHeight="1" spans="21:21">
      <c r="U1752" s="1820"/>
    </row>
    <row r="1753" ht="26.25" customHeight="1" spans="21:21">
      <c r="U1753" s="1820"/>
    </row>
    <row r="1754" ht="26.25" customHeight="1" spans="21:21">
      <c r="U1754" s="1820"/>
    </row>
    <row r="1755" ht="26.25" customHeight="1" spans="21:21">
      <c r="U1755" s="1820"/>
    </row>
    <row r="1756" ht="26.25" customHeight="1" spans="21:21">
      <c r="U1756" s="1820"/>
    </row>
    <row r="1757" ht="26.25" customHeight="1" spans="21:21">
      <c r="U1757" s="1820"/>
    </row>
    <row r="1758" ht="26.25" customHeight="1" spans="21:21">
      <c r="U1758" s="1820"/>
    </row>
    <row r="1759" ht="26.25" customHeight="1" spans="21:21">
      <c r="U1759" s="1820"/>
    </row>
    <row r="1760" ht="26.25" customHeight="1" spans="21:21">
      <c r="U1760" s="1820"/>
    </row>
    <row r="1761" ht="26.25" customHeight="1" spans="21:21">
      <c r="U1761" s="1820"/>
    </row>
    <row r="1762" ht="26.25" customHeight="1" spans="21:21">
      <c r="U1762" s="1820"/>
    </row>
    <row r="1763" ht="26.25" customHeight="1" spans="21:21">
      <c r="U1763" s="1820"/>
    </row>
    <row r="1764" ht="26.25" customHeight="1" spans="21:21">
      <c r="U1764" s="1820"/>
    </row>
    <row r="1765" ht="26.25" customHeight="1" spans="21:21">
      <c r="U1765" s="1820"/>
    </row>
    <row r="1766" ht="26.25" customHeight="1" spans="21:21">
      <c r="U1766" s="1820"/>
    </row>
    <row r="1767" ht="26.25" customHeight="1" spans="21:21">
      <c r="U1767" s="1820"/>
    </row>
    <row r="1768" ht="26.25" customHeight="1" spans="21:21">
      <c r="U1768" s="1820"/>
    </row>
    <row r="1769" ht="26.25" customHeight="1" spans="21:21">
      <c r="U1769" s="1820"/>
    </row>
    <row r="1770" ht="26.25" customHeight="1" spans="21:21">
      <c r="U1770" s="1820"/>
    </row>
    <row r="1771" ht="26.25" customHeight="1" spans="21:21">
      <c r="U1771" s="1820"/>
    </row>
    <row r="1772" ht="26.25" customHeight="1" spans="21:21">
      <c r="U1772" s="1820"/>
    </row>
    <row r="1773" ht="26.25" customHeight="1" spans="21:21">
      <c r="U1773" s="1820"/>
    </row>
    <row r="1774" ht="26.25" customHeight="1" spans="21:21">
      <c r="U1774" s="1820"/>
    </row>
    <row r="1775" ht="26.25" customHeight="1" spans="21:21">
      <c r="U1775" s="1820"/>
    </row>
    <row r="1776" ht="26.25" customHeight="1" spans="21:21">
      <c r="U1776" s="1820"/>
    </row>
    <row r="1777" ht="26.25" customHeight="1" spans="21:21">
      <c r="U1777" s="1820"/>
    </row>
    <row r="1778" ht="26.25" customHeight="1" spans="21:21">
      <c r="U1778" s="1820"/>
    </row>
    <row r="1779" ht="26.25" customHeight="1" spans="21:21">
      <c r="U1779" s="1820"/>
    </row>
    <row r="1780" ht="26.25" customHeight="1" spans="21:21">
      <c r="U1780" s="1820"/>
    </row>
    <row r="1781" ht="26.25" customHeight="1" spans="21:21">
      <c r="U1781" s="1820"/>
    </row>
    <row r="1782" ht="26.25" customHeight="1" spans="21:21">
      <c r="U1782" s="1820"/>
    </row>
    <row r="1783" ht="26.25" customHeight="1" spans="21:21">
      <c r="U1783" s="1820"/>
    </row>
    <row r="1784" ht="26.25" customHeight="1" spans="21:21">
      <c r="U1784" s="1820"/>
    </row>
    <row r="1785" ht="26.25" customHeight="1" spans="21:21">
      <c r="U1785" s="1820"/>
    </row>
    <row r="1786" ht="26.25" customHeight="1" spans="21:21">
      <c r="U1786" s="1820"/>
    </row>
    <row r="1787" ht="26.25" customHeight="1" spans="21:21">
      <c r="U1787" s="1820"/>
    </row>
    <row r="1788" ht="26.25" customHeight="1" spans="21:21">
      <c r="U1788" s="1820"/>
    </row>
    <row r="1789" ht="26.25" customHeight="1" spans="21:21">
      <c r="U1789" s="1820"/>
    </row>
    <row r="1790" ht="26.25" customHeight="1" spans="21:21">
      <c r="U1790" s="1820"/>
    </row>
    <row r="1791" ht="26.25" customHeight="1" spans="21:21">
      <c r="U1791" s="1820"/>
    </row>
    <row r="1792" ht="26.25" customHeight="1" spans="21:21">
      <c r="U1792" s="1820"/>
    </row>
    <row r="1793" ht="26.25" customHeight="1" spans="21:21">
      <c r="U1793" s="1820"/>
    </row>
    <row r="1794" ht="26.25" customHeight="1" spans="21:21">
      <c r="U1794" s="1820"/>
    </row>
    <row r="1795" ht="26.25" customHeight="1" spans="21:21">
      <c r="U1795" s="1820"/>
    </row>
    <row r="1796" ht="26.25" customHeight="1" spans="21:21">
      <c r="U1796" s="1820"/>
    </row>
    <row r="1797" ht="26.25" customHeight="1" spans="21:21">
      <c r="U1797" s="1820"/>
    </row>
    <row r="1798" ht="26.25" customHeight="1" spans="21:21">
      <c r="U1798" s="1820"/>
    </row>
    <row r="1799" ht="26.25" customHeight="1" spans="21:21">
      <c r="U1799" s="1820"/>
    </row>
    <row r="1800" ht="26.25" customHeight="1" spans="21:21">
      <c r="U1800" s="1820"/>
    </row>
    <row r="1801" ht="26.25" customHeight="1" spans="21:21">
      <c r="U1801" s="1820"/>
    </row>
    <row r="1802" ht="26.25" customHeight="1" spans="21:21">
      <c r="U1802" s="1820"/>
    </row>
    <row r="1803" ht="26.25" customHeight="1" spans="21:21">
      <c r="U1803" s="1820"/>
    </row>
    <row r="1804" ht="26.25" customHeight="1" spans="21:21">
      <c r="U1804" s="1820"/>
    </row>
    <row r="1805" ht="26.25" customHeight="1" spans="21:21">
      <c r="U1805" s="1820"/>
    </row>
    <row r="1806" ht="26.25" customHeight="1" spans="21:21">
      <c r="U1806" s="1820"/>
    </row>
    <row r="1807" ht="26.25" customHeight="1" spans="21:21">
      <c r="U1807" s="1820"/>
    </row>
    <row r="1808" ht="26.25" customHeight="1" spans="21:21">
      <c r="U1808" s="1820"/>
    </row>
    <row r="1809" ht="26.25" customHeight="1" spans="21:21">
      <c r="U1809" s="1820"/>
    </row>
    <row r="1810" ht="26.25" customHeight="1" spans="21:21">
      <c r="U1810" s="1820"/>
    </row>
    <row r="1811" ht="26.25" customHeight="1" spans="21:21">
      <c r="U1811" s="1820"/>
    </row>
    <row r="1812" ht="26.25" customHeight="1" spans="21:21">
      <c r="U1812" s="1820"/>
    </row>
    <row r="1813" ht="26.25" customHeight="1" spans="21:21">
      <c r="U1813" s="1820"/>
    </row>
    <row r="1814" ht="26.25" customHeight="1" spans="21:21">
      <c r="U1814" s="1820"/>
    </row>
    <row r="1815" ht="26.25" customHeight="1" spans="21:21">
      <c r="U1815" s="1820"/>
    </row>
    <row r="1816" ht="26.25" customHeight="1" spans="21:21">
      <c r="U1816" s="1820"/>
    </row>
    <row r="1817" ht="26.25" customHeight="1" spans="21:21">
      <c r="U1817" s="1820"/>
    </row>
    <row r="1818" ht="26.25" customHeight="1" spans="21:21">
      <c r="U1818" s="1820"/>
    </row>
    <row r="1819" ht="26.25" customHeight="1" spans="21:21">
      <c r="U1819" s="1820"/>
    </row>
    <row r="1820" ht="26.25" customHeight="1" spans="21:21">
      <c r="U1820" s="1820"/>
    </row>
    <row r="1821" ht="26.25" customHeight="1" spans="21:21">
      <c r="U1821" s="1820"/>
    </row>
    <row r="1822" ht="26.25" customHeight="1" spans="21:21">
      <c r="U1822" s="1820"/>
    </row>
    <row r="1823" ht="26.25" customHeight="1" spans="21:21">
      <c r="U1823" s="1820"/>
    </row>
    <row r="1824" ht="26.25" customHeight="1" spans="21:21">
      <c r="U1824" s="1820"/>
    </row>
    <row r="1825" ht="26.25" customHeight="1" spans="21:21">
      <c r="U1825" s="1820"/>
    </row>
    <row r="1826" ht="26.25" customHeight="1" spans="21:21">
      <c r="U1826" s="1820"/>
    </row>
    <row r="1827" ht="26.25" customHeight="1" spans="21:21">
      <c r="U1827" s="1820"/>
    </row>
    <row r="1828" ht="26.25" customHeight="1" spans="21:21">
      <c r="U1828" s="1820"/>
    </row>
    <row r="1829" ht="26.25" customHeight="1" spans="21:21">
      <c r="U1829" s="1820"/>
    </row>
    <row r="1830" ht="26.25" customHeight="1" spans="21:21">
      <c r="U1830" s="1820"/>
    </row>
    <row r="1831" ht="26.25" customHeight="1" spans="21:21">
      <c r="U1831" s="1820"/>
    </row>
    <row r="1832" ht="26.25" customHeight="1" spans="21:21">
      <c r="U1832" s="1820"/>
    </row>
    <row r="1833" ht="26.25" customHeight="1" spans="21:21">
      <c r="U1833" s="1820"/>
    </row>
    <row r="1834" ht="26.25" customHeight="1" spans="21:21">
      <c r="U1834" s="1820"/>
    </row>
    <row r="1835" ht="26.25" customHeight="1" spans="21:21">
      <c r="U1835" s="1820"/>
    </row>
    <row r="1836" ht="26.25" customHeight="1" spans="21:21">
      <c r="U1836" s="1820"/>
    </row>
    <row r="1837" ht="26.25" customHeight="1" spans="21:21">
      <c r="U1837" s="1820"/>
    </row>
    <row r="1838" ht="26.25" customHeight="1" spans="21:21">
      <c r="U1838" s="1820"/>
    </row>
    <row r="1839" ht="26.25" customHeight="1" spans="21:21">
      <c r="U1839" s="1820"/>
    </row>
    <row r="1840" ht="26.25" customHeight="1" spans="21:21">
      <c r="U1840" s="1820"/>
    </row>
    <row r="1841" ht="26.25" customHeight="1" spans="21:21">
      <c r="U1841" s="1820"/>
    </row>
    <row r="1842" ht="26.25" customHeight="1" spans="21:21">
      <c r="U1842" s="1820"/>
    </row>
    <row r="1843" ht="26.25" customHeight="1" spans="21:21">
      <c r="U1843" s="1820"/>
    </row>
    <row r="1844" ht="26.25" customHeight="1" spans="21:21">
      <c r="U1844" s="1820"/>
    </row>
    <row r="1845" ht="26.25" customHeight="1" spans="21:21">
      <c r="U1845" s="1820"/>
    </row>
    <row r="1846" ht="26.25" customHeight="1" spans="21:21">
      <c r="U1846" s="1820"/>
    </row>
    <row r="1847" ht="26.25" customHeight="1" spans="21:21">
      <c r="U1847" s="1820"/>
    </row>
    <row r="1848" ht="26.25" customHeight="1" spans="21:21">
      <c r="U1848" s="1820"/>
    </row>
    <row r="1849" ht="26.25" customHeight="1" spans="21:21">
      <c r="U1849" s="1820"/>
    </row>
    <row r="1850" ht="26.25" customHeight="1" spans="21:21">
      <c r="U1850" s="1820"/>
    </row>
    <row r="1851" ht="26.25" customHeight="1" spans="21:21">
      <c r="U1851" s="1820"/>
    </row>
    <row r="1852" ht="26.25" customHeight="1" spans="21:21">
      <c r="U1852" s="1820"/>
    </row>
    <row r="1853" ht="26.25" customHeight="1" spans="21:21">
      <c r="U1853" s="1820"/>
    </row>
    <row r="1854" ht="26.25" customHeight="1" spans="21:21">
      <c r="U1854" s="1820"/>
    </row>
    <row r="1855" ht="26.25" customHeight="1" spans="21:21">
      <c r="U1855" s="1820"/>
    </row>
    <row r="1856" ht="26.25" customHeight="1" spans="21:21">
      <c r="U1856" s="1820"/>
    </row>
    <row r="1857" ht="26.25" customHeight="1" spans="21:21">
      <c r="U1857" s="1820"/>
    </row>
    <row r="1858" ht="26.25" customHeight="1" spans="21:21">
      <c r="U1858" s="1820"/>
    </row>
    <row r="1859" ht="26.25" customHeight="1" spans="21:21">
      <c r="U1859" s="1820"/>
    </row>
    <row r="1860" ht="26.25" customHeight="1" spans="21:21">
      <c r="U1860" s="1820"/>
    </row>
    <row r="1861" ht="26.25" customHeight="1" spans="21:21">
      <c r="U1861" s="1820"/>
    </row>
    <row r="1862" ht="26.25" customHeight="1" spans="21:21">
      <c r="U1862" s="1820"/>
    </row>
    <row r="1863" ht="26.25" customHeight="1" spans="21:21">
      <c r="U1863" s="1820"/>
    </row>
    <row r="1864" ht="26.25" customHeight="1" spans="21:21">
      <c r="U1864" s="1820"/>
    </row>
    <row r="1865" ht="26.25" customHeight="1" spans="21:21">
      <c r="U1865" s="1820"/>
    </row>
    <row r="1866" ht="26.25" customHeight="1" spans="21:21">
      <c r="U1866" s="1820"/>
    </row>
    <row r="1867" ht="26.25" customHeight="1" spans="21:21">
      <c r="U1867" s="1820"/>
    </row>
    <row r="1868" ht="26.25" customHeight="1" spans="21:21">
      <c r="U1868" s="1820"/>
    </row>
    <row r="1869" ht="26.25" customHeight="1" spans="21:21">
      <c r="U1869" s="1820"/>
    </row>
    <row r="1870" ht="26.25" customHeight="1" spans="21:21">
      <c r="U1870" s="1820"/>
    </row>
    <row r="1871" ht="26.25" customHeight="1" spans="21:21">
      <c r="U1871" s="1820"/>
    </row>
    <row r="1872" ht="26.25" customHeight="1" spans="21:21">
      <c r="U1872" s="1820"/>
    </row>
    <row r="1873" ht="26.25" customHeight="1" spans="21:21">
      <c r="U1873" s="1820"/>
    </row>
    <row r="1874" ht="26.25" customHeight="1" spans="21:21">
      <c r="U1874" s="1820"/>
    </row>
    <row r="1875" ht="26.25" customHeight="1" spans="21:21">
      <c r="U1875" s="1820"/>
    </row>
    <row r="1876" ht="26.25" customHeight="1" spans="21:21">
      <c r="U1876" s="1820"/>
    </row>
    <row r="1877" ht="26.25" customHeight="1" spans="21:21">
      <c r="U1877" s="1820"/>
    </row>
    <row r="1878" ht="26.25" customHeight="1" spans="21:21">
      <c r="U1878" s="1820"/>
    </row>
    <row r="1879" ht="26.25" customHeight="1" spans="21:21">
      <c r="U1879" s="1820"/>
    </row>
    <row r="1880" ht="26.25" customHeight="1" spans="21:21">
      <c r="U1880" s="1820"/>
    </row>
    <row r="1881" ht="26.25" customHeight="1" spans="21:21">
      <c r="U1881" s="1820"/>
    </row>
    <row r="1882" ht="26.25" customHeight="1" spans="21:21">
      <c r="U1882" s="1820"/>
    </row>
    <row r="1883" ht="26.25" customHeight="1" spans="21:21">
      <c r="U1883" s="1820"/>
    </row>
    <row r="1884" ht="26.25" customHeight="1" spans="21:21">
      <c r="U1884" s="1820"/>
    </row>
    <row r="1885" ht="26.25" customHeight="1" spans="21:21">
      <c r="U1885" s="1820"/>
    </row>
    <row r="1886" ht="26.25" customHeight="1" spans="21:21">
      <c r="U1886" s="1820"/>
    </row>
    <row r="1887" ht="26.25" customHeight="1" spans="21:21">
      <c r="U1887" s="1820"/>
    </row>
    <row r="1888" ht="26.25" customHeight="1" spans="21:21">
      <c r="U1888" s="1820"/>
    </row>
    <row r="1889" ht="26.25" customHeight="1" spans="21:21">
      <c r="U1889" s="1820"/>
    </row>
    <row r="1890" ht="26.25" customHeight="1" spans="21:21">
      <c r="U1890" s="1820"/>
    </row>
    <row r="1891" ht="26.25" customHeight="1" spans="21:21">
      <c r="U1891" s="1820"/>
    </row>
    <row r="1892" ht="26.25" customHeight="1" spans="21:21">
      <c r="U1892" s="1820"/>
    </row>
    <row r="1893" ht="26.25" customHeight="1" spans="21:21">
      <c r="U1893" s="1820"/>
    </row>
    <row r="1894" ht="26.25" customHeight="1" spans="21:21">
      <c r="U1894" s="1820"/>
    </row>
    <row r="1895" ht="26.25" customHeight="1" spans="21:21">
      <c r="U1895" s="1820"/>
    </row>
    <row r="1896" ht="26.25" customHeight="1" spans="21:21">
      <c r="U1896" s="1820"/>
    </row>
    <row r="1897" ht="26.25" customHeight="1" spans="21:21">
      <c r="U1897" s="1820"/>
    </row>
    <row r="1898" ht="26.25" customHeight="1" spans="21:21">
      <c r="U1898" s="1820"/>
    </row>
    <row r="1899" ht="26.25" customHeight="1" spans="21:21">
      <c r="U1899" s="1820"/>
    </row>
    <row r="1900" ht="26.25" customHeight="1" spans="21:21">
      <c r="U1900" s="1820"/>
    </row>
    <row r="1901" ht="26.25" customHeight="1" spans="21:21">
      <c r="U1901" s="1820"/>
    </row>
    <row r="1902" ht="26.25" customHeight="1" spans="21:21">
      <c r="U1902" s="1820"/>
    </row>
    <row r="1903" ht="26.25" customHeight="1" spans="21:21">
      <c r="U1903" s="1820"/>
    </row>
    <row r="1904" ht="26.25" customHeight="1" spans="21:21">
      <c r="U1904" s="1820"/>
    </row>
    <row r="1905" ht="26.25" customHeight="1" spans="21:21">
      <c r="U1905" s="1820"/>
    </row>
    <row r="1906" ht="26.25" customHeight="1" spans="21:21">
      <c r="U1906" s="1820"/>
    </row>
    <row r="1907" ht="26.25" customHeight="1" spans="21:21">
      <c r="U1907" s="1820"/>
    </row>
    <row r="1908" ht="26.25" customHeight="1" spans="21:21">
      <c r="U1908" s="1820"/>
    </row>
    <row r="1909" ht="26.25" customHeight="1" spans="21:21">
      <c r="U1909" s="1820"/>
    </row>
    <row r="1910" ht="26.25" customHeight="1" spans="21:21">
      <c r="U1910" s="1820"/>
    </row>
    <row r="1911" ht="26.25" customHeight="1" spans="21:21">
      <c r="U1911" s="1820"/>
    </row>
    <row r="1912" ht="26.25" customHeight="1" spans="21:21">
      <c r="U1912" s="1820"/>
    </row>
    <row r="1913" ht="26.25" customHeight="1" spans="21:21">
      <c r="U1913" s="1820"/>
    </row>
    <row r="1914" ht="26.25" customHeight="1" spans="21:21">
      <c r="U1914" s="1820"/>
    </row>
    <row r="1915" ht="26.25" customHeight="1" spans="21:21">
      <c r="U1915" s="1820"/>
    </row>
    <row r="1916" ht="26.25" customHeight="1" spans="21:21">
      <c r="U1916" s="1820"/>
    </row>
    <row r="1917" ht="26.25" customHeight="1" spans="21:21">
      <c r="U1917" s="1820"/>
    </row>
    <row r="1918" ht="26.25" customHeight="1" spans="21:21">
      <c r="U1918" s="1820"/>
    </row>
    <row r="1919" ht="26.25" customHeight="1" spans="21:21">
      <c r="U1919" s="1820"/>
    </row>
    <row r="1920" ht="26.25" customHeight="1" spans="21:21">
      <c r="U1920" s="1820"/>
    </row>
    <row r="1921" ht="26.25" customHeight="1" spans="21:21">
      <c r="U1921" s="1820"/>
    </row>
    <row r="1922" ht="26.25" customHeight="1" spans="21:21">
      <c r="U1922" s="1820"/>
    </row>
    <row r="1923" ht="26.25" customHeight="1" spans="21:21">
      <c r="U1923" s="1820"/>
    </row>
    <row r="1924" ht="26.25" customHeight="1" spans="21:21">
      <c r="U1924" s="1820"/>
    </row>
    <row r="1925" ht="26.25" customHeight="1" spans="21:21">
      <c r="U1925" s="1820"/>
    </row>
    <row r="1926" ht="26.25" customHeight="1" spans="21:21">
      <c r="U1926" s="1820"/>
    </row>
    <row r="1927" ht="26.25" customHeight="1" spans="21:21">
      <c r="U1927" s="1820"/>
    </row>
    <row r="1928" ht="26.25" customHeight="1" spans="21:21">
      <c r="U1928" s="1820"/>
    </row>
    <row r="1929" ht="26.25" customHeight="1" spans="21:21">
      <c r="U1929" s="1820"/>
    </row>
    <row r="1930" ht="26.25" customHeight="1" spans="21:21">
      <c r="U1930" s="1820"/>
    </row>
    <row r="1931" ht="26.25" customHeight="1" spans="21:21">
      <c r="U1931" s="1820"/>
    </row>
    <row r="1932" ht="26.25" customHeight="1" spans="21:21">
      <c r="U1932" s="1820"/>
    </row>
    <row r="1933" ht="26.25" customHeight="1" spans="21:21">
      <c r="U1933" s="1820"/>
    </row>
    <row r="1934" ht="26.25" customHeight="1" spans="21:21">
      <c r="U1934" s="1820"/>
    </row>
    <row r="1935" ht="26.25" customHeight="1" spans="21:21">
      <c r="U1935" s="1820"/>
    </row>
    <row r="1936" ht="26.25" customHeight="1" spans="21:21">
      <c r="U1936" s="1820"/>
    </row>
    <row r="1937" ht="26.25" customHeight="1" spans="21:21">
      <c r="U1937" s="1820"/>
    </row>
    <row r="1938" ht="26.25" customHeight="1" spans="21:21">
      <c r="U1938" s="1820"/>
    </row>
    <row r="1939" ht="26.25" customHeight="1" spans="21:21">
      <c r="U1939" s="1820"/>
    </row>
    <row r="1940" ht="26.25" customHeight="1" spans="21:21">
      <c r="U1940" s="1820"/>
    </row>
    <row r="1941" ht="26.25" customHeight="1" spans="21:21">
      <c r="U1941" s="1820"/>
    </row>
    <row r="1942" ht="26.25" customHeight="1" spans="21:21">
      <c r="U1942" s="1820"/>
    </row>
    <row r="1943" ht="26.25" customHeight="1" spans="21:21">
      <c r="U1943" s="1820"/>
    </row>
    <row r="1944" ht="26.25" customHeight="1" spans="21:21">
      <c r="U1944" s="1820"/>
    </row>
    <row r="1945" ht="26.25" customHeight="1" spans="21:21">
      <c r="U1945" s="1820"/>
    </row>
    <row r="1946" ht="26.25" customHeight="1" spans="21:21">
      <c r="U1946" s="1820"/>
    </row>
    <row r="1947" ht="26.25" customHeight="1" spans="21:21">
      <c r="U1947" s="1820"/>
    </row>
    <row r="1948" ht="26.25" customHeight="1" spans="21:21">
      <c r="U1948" s="1820"/>
    </row>
    <row r="1949" ht="26.25" customHeight="1" spans="21:21">
      <c r="U1949" s="1820"/>
    </row>
    <row r="1950" ht="26.25" customHeight="1" spans="21:21">
      <c r="U1950" s="1820"/>
    </row>
    <row r="1951" ht="26.25" customHeight="1" spans="21:21">
      <c r="U1951" s="1820"/>
    </row>
    <row r="1952" ht="26.25" customHeight="1" spans="21:21">
      <c r="U1952" s="1820"/>
    </row>
    <row r="1953" ht="26.25" customHeight="1" spans="21:21">
      <c r="U1953" s="1820"/>
    </row>
    <row r="1954" ht="26.25" customHeight="1" spans="21:21">
      <c r="U1954" s="1820"/>
    </row>
    <row r="1955" ht="26.25" customHeight="1" spans="21:21">
      <c r="U1955" s="1820"/>
    </row>
    <row r="1956" ht="26.25" customHeight="1" spans="21:21">
      <c r="U1956" s="1820"/>
    </row>
    <row r="1957" ht="26.25" customHeight="1" spans="21:21">
      <c r="U1957" s="1820"/>
    </row>
    <row r="1958" ht="26.25" customHeight="1" spans="21:21">
      <c r="U1958" s="1820"/>
    </row>
    <row r="1959" ht="26.25" customHeight="1" spans="21:21">
      <c r="U1959" s="1820"/>
    </row>
    <row r="1960" ht="26.25" customHeight="1" spans="21:21">
      <c r="U1960" s="1820"/>
    </row>
    <row r="1961" ht="26.25" customHeight="1" spans="21:21">
      <c r="U1961" s="1820"/>
    </row>
    <row r="1962" ht="26.25" customHeight="1" spans="21:21">
      <c r="U1962" s="1820"/>
    </row>
    <row r="1963" ht="26.25" customHeight="1" spans="21:21">
      <c r="U1963" s="1820"/>
    </row>
    <row r="1964" ht="26.25" customHeight="1" spans="21:21">
      <c r="U1964" s="1820"/>
    </row>
    <row r="1965" ht="26.25" customHeight="1" spans="21:21">
      <c r="U1965" s="1820"/>
    </row>
    <row r="1966" ht="26.25" customHeight="1" spans="21:21">
      <c r="U1966" s="1820"/>
    </row>
    <row r="1967" ht="26.25" customHeight="1" spans="21:21">
      <c r="U1967" s="1820"/>
    </row>
    <row r="1968" ht="26.25" customHeight="1" spans="21:21">
      <c r="U1968" s="1820"/>
    </row>
    <row r="1969" ht="26.25" customHeight="1" spans="21:21">
      <c r="U1969" s="1820"/>
    </row>
    <row r="1970" ht="26.25" customHeight="1" spans="21:21">
      <c r="U1970" s="1820"/>
    </row>
    <row r="1971" ht="26.25" customHeight="1" spans="21:21">
      <c r="U1971" s="1820"/>
    </row>
    <row r="1972" ht="26.25" customHeight="1" spans="21:21">
      <c r="U1972" s="1820"/>
    </row>
    <row r="1973" ht="26.25" customHeight="1" spans="21:21">
      <c r="U1973" s="1820"/>
    </row>
    <row r="1974" ht="26.25" customHeight="1" spans="21:21">
      <c r="U1974" s="1820"/>
    </row>
    <row r="1975" ht="26.25" customHeight="1" spans="21:21">
      <c r="U1975" s="1820"/>
    </row>
    <row r="1976" ht="26.25" customHeight="1" spans="21:21">
      <c r="U1976" s="1820"/>
    </row>
    <row r="1977" ht="26.25" customHeight="1" spans="21:21">
      <c r="U1977" s="1820"/>
    </row>
    <row r="1978" ht="26.25" customHeight="1" spans="21:21">
      <c r="U1978" s="1820"/>
    </row>
    <row r="1979" ht="26.25" customHeight="1" spans="21:21">
      <c r="U1979" s="1820"/>
    </row>
    <row r="1980" ht="26.25" customHeight="1" spans="21:21">
      <c r="U1980" s="1820"/>
    </row>
    <row r="1981" ht="26.25" customHeight="1" spans="21:21">
      <c r="U1981" s="1820"/>
    </row>
    <row r="1982" ht="26.25" customHeight="1" spans="21:21">
      <c r="U1982" s="1820"/>
    </row>
    <row r="1983" ht="26.25" customHeight="1" spans="21:21">
      <c r="U1983" s="1820"/>
    </row>
    <row r="1984" ht="26.25" customHeight="1" spans="21:21">
      <c r="U1984" s="1820"/>
    </row>
    <row r="1985" ht="26.25" customHeight="1" spans="21:21">
      <c r="U1985" s="1820"/>
    </row>
    <row r="1986" ht="26.25" customHeight="1" spans="21:21">
      <c r="U1986" s="1820"/>
    </row>
    <row r="1987" ht="26.25" customHeight="1" spans="21:21">
      <c r="U1987" s="1820"/>
    </row>
    <row r="1988" ht="26.25" customHeight="1" spans="21:21">
      <c r="U1988" s="1820"/>
    </row>
    <row r="1989" ht="26.25" customHeight="1" spans="21:21">
      <c r="U1989" s="1820"/>
    </row>
    <row r="1990" ht="26.25" customHeight="1" spans="21:21">
      <c r="U1990" s="1820"/>
    </row>
    <row r="1991" ht="26.25" customHeight="1" spans="21:21">
      <c r="U1991" s="1820"/>
    </row>
    <row r="1992" ht="26.25" customHeight="1" spans="21:21">
      <c r="U1992" s="1820"/>
    </row>
    <row r="1993" ht="26.25" customHeight="1" spans="21:21">
      <c r="U1993" s="1820"/>
    </row>
    <row r="1994" ht="26.25" customHeight="1" spans="21:21">
      <c r="U1994" s="1820"/>
    </row>
    <row r="1995" ht="26.25" customHeight="1" spans="21:21">
      <c r="U1995" s="1820"/>
    </row>
    <row r="1996" ht="26.25" customHeight="1" spans="21:21">
      <c r="U1996" s="1820"/>
    </row>
    <row r="1997" ht="26.25" customHeight="1" spans="21:21">
      <c r="U1997" s="1820"/>
    </row>
    <row r="1998" ht="26.25" customHeight="1" spans="21:21">
      <c r="U1998" s="1820"/>
    </row>
    <row r="1999" ht="26.25" customHeight="1" spans="21:21">
      <c r="U1999" s="1820"/>
    </row>
    <row r="2000" ht="26.25" customHeight="1" spans="21:21">
      <c r="U2000" s="1820"/>
    </row>
    <row r="2001" ht="26.25" customHeight="1" spans="21:21">
      <c r="U2001" s="1820"/>
    </row>
    <row r="2002" ht="26.25" customHeight="1" spans="21:21">
      <c r="U2002" s="1820"/>
    </row>
    <row r="2003" ht="26.25" customHeight="1" spans="21:21">
      <c r="U2003" s="1820"/>
    </row>
    <row r="2004" ht="26.25" customHeight="1" spans="21:21">
      <c r="U2004" s="1820"/>
    </row>
    <row r="2005" ht="26.25" customHeight="1" spans="21:21">
      <c r="U2005" s="1820"/>
    </row>
    <row r="2006" ht="26.25" customHeight="1" spans="21:21">
      <c r="U2006" s="1820"/>
    </row>
    <row r="2007" ht="26.25" customHeight="1" spans="21:21">
      <c r="U2007" s="1820"/>
    </row>
    <row r="2008" ht="26.25" customHeight="1" spans="21:21">
      <c r="U2008" s="1820"/>
    </row>
    <row r="2009" ht="26.25" customHeight="1" spans="21:21">
      <c r="U2009" s="1820"/>
    </row>
    <row r="2010" ht="26.25" customHeight="1" spans="21:21">
      <c r="U2010" s="1820"/>
    </row>
    <row r="2011" ht="26.25" customHeight="1" spans="21:21">
      <c r="U2011" s="1820"/>
    </row>
    <row r="2012" ht="26.25" customHeight="1" spans="21:21">
      <c r="U2012" s="1820"/>
    </row>
    <row r="2013" ht="26.25" customHeight="1" spans="21:21">
      <c r="U2013" s="1820"/>
    </row>
    <row r="2014" ht="26.25" customHeight="1" spans="21:21">
      <c r="U2014" s="1820"/>
    </row>
    <row r="2015" ht="26.25" customHeight="1" spans="21:21">
      <c r="U2015" s="1820"/>
    </row>
    <row r="2016" ht="26.25" customHeight="1" spans="21:21">
      <c r="U2016" s="1820"/>
    </row>
    <row r="2017" ht="26.25" customHeight="1" spans="21:21">
      <c r="U2017" s="1820"/>
    </row>
    <row r="2018" ht="26.25" customHeight="1" spans="21:21">
      <c r="U2018" s="1820"/>
    </row>
    <row r="2019" ht="26.25" customHeight="1" spans="21:21">
      <c r="U2019" s="1820"/>
    </row>
    <row r="2020" ht="26.25" customHeight="1" spans="21:21">
      <c r="U2020" s="1820"/>
    </row>
    <row r="2021" ht="26.25" customHeight="1" spans="21:21">
      <c r="U2021" s="1820"/>
    </row>
    <row r="2022" ht="26.25" customHeight="1" spans="21:21">
      <c r="U2022" s="1820"/>
    </row>
    <row r="2023" ht="26.25" customHeight="1" spans="21:21">
      <c r="U2023" s="1820"/>
    </row>
    <row r="2024" ht="26.25" customHeight="1" spans="21:21">
      <c r="U2024" s="1820"/>
    </row>
    <row r="2025" ht="26.25" customHeight="1" spans="21:21">
      <c r="U2025" s="1820"/>
    </row>
    <row r="2026" ht="26.25" customHeight="1" spans="21:21">
      <c r="U2026" s="1820"/>
    </row>
    <row r="2027" ht="26.25" customHeight="1" spans="21:21">
      <c r="U2027" s="1820"/>
    </row>
    <row r="2028" ht="26.25" customHeight="1" spans="21:21">
      <c r="U2028" s="1820"/>
    </row>
    <row r="2029" ht="26.25" customHeight="1" spans="21:21">
      <c r="U2029" s="1820"/>
    </row>
    <row r="2030" ht="26.25" customHeight="1" spans="21:21">
      <c r="U2030" s="1820"/>
    </row>
    <row r="2031" ht="26.25" customHeight="1" spans="21:21">
      <c r="U2031" s="1820"/>
    </row>
    <row r="2032" ht="26.25" customHeight="1" spans="21:21">
      <c r="U2032" s="1820"/>
    </row>
    <row r="2033" ht="26.25" customHeight="1" spans="21:21">
      <c r="U2033" s="1820"/>
    </row>
    <row r="2034" ht="26.25" customHeight="1" spans="21:21">
      <c r="U2034" s="1820"/>
    </row>
    <row r="2035" ht="26.25" customHeight="1" spans="21:21">
      <c r="U2035" s="1820"/>
    </row>
    <row r="2036" ht="26.25" customHeight="1" spans="21:21">
      <c r="U2036" s="1820"/>
    </row>
    <row r="2037" ht="26.25" customHeight="1" spans="21:21">
      <c r="U2037" s="1820"/>
    </row>
    <row r="2038" ht="26.25" customHeight="1" spans="21:21">
      <c r="U2038" s="1820"/>
    </row>
    <row r="2039" ht="26.25" customHeight="1" spans="21:21">
      <c r="U2039" s="1820"/>
    </row>
    <row r="2040" ht="26.25" customHeight="1" spans="21:21">
      <c r="U2040" s="1820"/>
    </row>
    <row r="2041" ht="26.25" customHeight="1" spans="21:21">
      <c r="U2041" s="1820"/>
    </row>
    <row r="2042" ht="26.25" customHeight="1" spans="21:21">
      <c r="U2042" s="1820"/>
    </row>
    <row r="2043" ht="26.25" customHeight="1" spans="21:21">
      <c r="U2043" s="1820"/>
    </row>
    <row r="2044" ht="26.25" customHeight="1" spans="21:21">
      <c r="U2044" s="1820"/>
    </row>
    <row r="2045" ht="26.25" customHeight="1" spans="21:21">
      <c r="U2045" s="1820"/>
    </row>
    <row r="2046" ht="26.25" customHeight="1" spans="21:21">
      <c r="U2046" s="1820"/>
    </row>
    <row r="2047" ht="26.25" customHeight="1" spans="21:21">
      <c r="U2047" s="1820"/>
    </row>
    <row r="2048" ht="26.25" customHeight="1" spans="21:21">
      <c r="U2048" s="1820"/>
    </row>
    <row r="2049" ht="26.25" customHeight="1" spans="21:21">
      <c r="U2049" s="1820"/>
    </row>
    <row r="2050" ht="26.25" customHeight="1" spans="21:21">
      <c r="U2050" s="1820"/>
    </row>
    <row r="2051" ht="26.25" customHeight="1" spans="21:21">
      <c r="U2051" s="1820"/>
    </row>
    <row r="2052" ht="26.25" customHeight="1" spans="21:21">
      <c r="U2052" s="1820"/>
    </row>
    <row r="2053" ht="26.25" customHeight="1" spans="21:21">
      <c r="U2053" s="1820"/>
    </row>
    <row r="2054" ht="26.25" customHeight="1" spans="21:21">
      <c r="U2054" s="1820"/>
    </row>
    <row r="2055" ht="26.25" customHeight="1" spans="21:21">
      <c r="U2055" s="1820"/>
    </row>
    <row r="2056" ht="26.25" customHeight="1" spans="21:21">
      <c r="U2056" s="1820"/>
    </row>
    <row r="2057" ht="26.25" customHeight="1" spans="21:21">
      <c r="U2057" s="1820"/>
    </row>
    <row r="2058" ht="26.25" customHeight="1" spans="21:21">
      <c r="U2058" s="1820"/>
    </row>
    <row r="2059" ht="26.25" customHeight="1" spans="21:21">
      <c r="U2059" s="1820"/>
    </row>
    <row r="2060" ht="26.25" customHeight="1" spans="21:21">
      <c r="U2060" s="1820"/>
    </row>
    <row r="2061" ht="26.25" customHeight="1" spans="21:21">
      <c r="U2061" s="1820"/>
    </row>
    <row r="2062" ht="26.25" customHeight="1" spans="21:21">
      <c r="U2062" s="1820"/>
    </row>
    <row r="2063" ht="26.25" customHeight="1" spans="21:21">
      <c r="U2063" s="1820"/>
    </row>
    <row r="2064" ht="26.25" customHeight="1" spans="21:21">
      <c r="U2064" s="1820"/>
    </row>
    <row r="2065" ht="26.25" customHeight="1" spans="21:21">
      <c r="U2065" s="1820"/>
    </row>
    <row r="2066" ht="26.25" customHeight="1" spans="21:21">
      <c r="U2066" s="1820"/>
    </row>
    <row r="2067" ht="26.25" customHeight="1" spans="21:21">
      <c r="U2067" s="1820"/>
    </row>
    <row r="2068" ht="26.25" customHeight="1" spans="21:21">
      <c r="U2068" s="1820"/>
    </row>
    <row r="2069" ht="26.25" customHeight="1" spans="21:21">
      <c r="U2069" s="1820"/>
    </row>
    <row r="2070" ht="26.25" customHeight="1" spans="21:21">
      <c r="U2070" s="1820"/>
    </row>
    <row r="2071" ht="26.25" customHeight="1" spans="21:21">
      <c r="U2071" s="1820"/>
    </row>
    <row r="2072" ht="26.25" customHeight="1" spans="21:21">
      <c r="U2072" s="1820"/>
    </row>
    <row r="2073" ht="26.25" customHeight="1" spans="21:21">
      <c r="U2073" s="1820"/>
    </row>
    <row r="2074" ht="26.25" customHeight="1" spans="21:21">
      <c r="U2074" s="1820"/>
    </row>
    <row r="2075" ht="26.25" customHeight="1" spans="21:21">
      <c r="U2075" s="1820"/>
    </row>
    <row r="2076" ht="26.25" customHeight="1" spans="21:21">
      <c r="U2076" s="1820"/>
    </row>
    <row r="2077" ht="26.25" customHeight="1" spans="21:21">
      <c r="U2077" s="1820"/>
    </row>
    <row r="2078" ht="26.25" customHeight="1" spans="21:21">
      <c r="U2078" s="1820"/>
    </row>
    <row r="2079" ht="26.25" customHeight="1" spans="21:21">
      <c r="U2079" s="1820"/>
    </row>
    <row r="2080" ht="26.25" customHeight="1" spans="21:21">
      <c r="U2080" s="1820"/>
    </row>
    <row r="2081" ht="26.25" customHeight="1" spans="21:21">
      <c r="U2081" s="1820"/>
    </row>
    <row r="2082" ht="26.25" customHeight="1" spans="21:21">
      <c r="U2082" s="1820"/>
    </row>
    <row r="2083" ht="26.25" customHeight="1" spans="21:21">
      <c r="U2083" s="1820"/>
    </row>
    <row r="2084" ht="26.25" customHeight="1" spans="21:21">
      <c r="U2084" s="1820"/>
    </row>
    <row r="2085" ht="26.25" customHeight="1" spans="21:21">
      <c r="U2085" s="1820"/>
    </row>
    <row r="2086" ht="26.25" customHeight="1" spans="21:21">
      <c r="U2086" s="1820"/>
    </row>
    <row r="2087" ht="26.25" customHeight="1" spans="21:21">
      <c r="U2087" s="1820"/>
    </row>
    <row r="2088" ht="26.25" customHeight="1" spans="21:21">
      <c r="U2088" s="1820"/>
    </row>
    <row r="2089" ht="26.25" customHeight="1" spans="21:21">
      <c r="U2089" s="1820"/>
    </row>
    <row r="2090" ht="26.25" customHeight="1" spans="21:21">
      <c r="U2090" s="1820"/>
    </row>
    <row r="2091" ht="26.25" customHeight="1" spans="21:21">
      <c r="U2091" s="1820"/>
    </row>
    <row r="2092" ht="26.25" customHeight="1" spans="21:21">
      <c r="U2092" s="1820"/>
    </row>
    <row r="2093" ht="26.25" customHeight="1" spans="21:21">
      <c r="U2093" s="1820"/>
    </row>
    <row r="2094" ht="26.25" customHeight="1" spans="21:21">
      <c r="U2094" s="1820"/>
    </row>
    <row r="2095" ht="26.25" customHeight="1" spans="21:21">
      <c r="U2095" s="1820"/>
    </row>
    <row r="2096" ht="26.25" customHeight="1" spans="21:21">
      <c r="U2096" s="1820"/>
    </row>
    <row r="2097" ht="26.25" customHeight="1" spans="21:21">
      <c r="U2097" s="1820"/>
    </row>
    <row r="2098" ht="26.25" customHeight="1" spans="21:21">
      <c r="U2098" s="1820"/>
    </row>
    <row r="2099" ht="26.25" customHeight="1" spans="21:21">
      <c r="U2099" s="1820"/>
    </row>
    <row r="2100" ht="26.25" customHeight="1" spans="21:21">
      <c r="U2100" s="1820"/>
    </row>
    <row r="2101" ht="26.25" customHeight="1" spans="21:21">
      <c r="U2101" s="1820"/>
    </row>
    <row r="2102" ht="26.25" customHeight="1" spans="21:21">
      <c r="U2102" s="1820"/>
    </row>
    <row r="2103" ht="26.25" customHeight="1" spans="21:21">
      <c r="U2103" s="1820"/>
    </row>
    <row r="2104" ht="26.25" customHeight="1" spans="21:21">
      <c r="U2104" s="1820"/>
    </row>
    <row r="2105" ht="26.25" customHeight="1" spans="21:21">
      <c r="U2105" s="1820"/>
    </row>
    <row r="2106" ht="26.25" customHeight="1" spans="21:21">
      <c r="U2106" s="1820"/>
    </row>
    <row r="2107" ht="26.25" customHeight="1" spans="21:21">
      <c r="U2107" s="1820"/>
    </row>
    <row r="2108" ht="26.25" customHeight="1" spans="21:21">
      <c r="U2108" s="1820"/>
    </row>
    <row r="2109" ht="26.25" customHeight="1" spans="21:21">
      <c r="U2109" s="1820"/>
    </row>
    <row r="2110" ht="26.25" customHeight="1" spans="21:21">
      <c r="U2110" s="1820"/>
    </row>
    <row r="2111" ht="26.25" customHeight="1" spans="21:21">
      <c r="U2111" s="1820"/>
    </row>
    <row r="2112" ht="26.25" customHeight="1" spans="21:21">
      <c r="U2112" s="1820"/>
    </row>
    <row r="2113" ht="26.25" customHeight="1" spans="21:21">
      <c r="U2113" s="1820"/>
    </row>
    <row r="2114" ht="26.25" customHeight="1" spans="21:21">
      <c r="U2114" s="1820"/>
    </row>
    <row r="2115" ht="26.25" customHeight="1" spans="21:21">
      <c r="U2115" s="1820"/>
    </row>
    <row r="2116" ht="26.25" customHeight="1" spans="21:21">
      <c r="U2116" s="1820"/>
    </row>
    <row r="2117" ht="26.25" customHeight="1" spans="21:21">
      <c r="U2117" s="1820"/>
    </row>
    <row r="2118" ht="26.25" customHeight="1" spans="21:21">
      <c r="U2118" s="1820"/>
    </row>
    <row r="2119" ht="26.25" customHeight="1" spans="21:21">
      <c r="U2119" s="1820"/>
    </row>
    <row r="2120" ht="26.25" customHeight="1" spans="21:21">
      <c r="U2120" s="1820"/>
    </row>
    <row r="2121" ht="26.25" customHeight="1" spans="21:21">
      <c r="U2121" s="1820"/>
    </row>
    <row r="2122" ht="26.25" customHeight="1" spans="21:21">
      <c r="U2122" s="1820"/>
    </row>
    <row r="2123" ht="26.25" customHeight="1" spans="21:21">
      <c r="U2123" s="1820"/>
    </row>
    <row r="2124" ht="26.25" customHeight="1" spans="21:21">
      <c r="U2124" s="1820"/>
    </row>
    <row r="2125" ht="26.25" customHeight="1" spans="21:21">
      <c r="U2125" s="1820"/>
    </row>
    <row r="2126" ht="26.25" customHeight="1" spans="21:21">
      <c r="U2126" s="1820"/>
    </row>
    <row r="2127" ht="26.25" customHeight="1" spans="21:21">
      <c r="U2127" s="1820"/>
    </row>
    <row r="2128" ht="26.25" customHeight="1" spans="21:21">
      <c r="U2128" s="1820"/>
    </row>
    <row r="2129" ht="26.25" customHeight="1" spans="21:21">
      <c r="U2129" s="1820"/>
    </row>
    <row r="2130" ht="26.25" customHeight="1" spans="21:21">
      <c r="U2130" s="1820"/>
    </row>
    <row r="2131" ht="26.25" customHeight="1" spans="21:21">
      <c r="U2131" s="1820"/>
    </row>
    <row r="2132" ht="26.25" customHeight="1" spans="21:21">
      <c r="U2132" s="1820"/>
    </row>
    <row r="2133" ht="26.25" customHeight="1" spans="21:21">
      <c r="U2133" s="1820"/>
    </row>
    <row r="2134" ht="26.25" customHeight="1" spans="21:21">
      <c r="U2134" s="1820"/>
    </row>
    <row r="2135" ht="26.25" customHeight="1" spans="21:21">
      <c r="U2135" s="1820"/>
    </row>
    <row r="2136" ht="26.25" customHeight="1" spans="21:21">
      <c r="U2136" s="1820"/>
    </row>
    <row r="2137" ht="26.25" customHeight="1" spans="21:21">
      <c r="U2137" s="1820"/>
    </row>
    <row r="2138" ht="26.25" customHeight="1" spans="21:21">
      <c r="U2138" s="1820"/>
    </row>
    <row r="2139" ht="26.25" customHeight="1" spans="21:21">
      <c r="U2139" s="1820"/>
    </row>
    <row r="2140" ht="26.25" customHeight="1" spans="21:21">
      <c r="U2140" s="1820"/>
    </row>
    <row r="2141" ht="26.25" customHeight="1" spans="21:21">
      <c r="U2141" s="1820"/>
    </row>
    <row r="2142" ht="26.25" customHeight="1" spans="21:21">
      <c r="U2142" s="1820"/>
    </row>
    <row r="2143" ht="26.25" customHeight="1" spans="21:21">
      <c r="U2143" s="1820"/>
    </row>
    <row r="2144" ht="26.25" customHeight="1" spans="21:21">
      <c r="U2144" s="1820"/>
    </row>
    <row r="2145" ht="26.25" customHeight="1" spans="21:21">
      <c r="U2145" s="1820"/>
    </row>
    <row r="2146" ht="26.25" customHeight="1" spans="21:21">
      <c r="U2146" s="1820"/>
    </row>
    <row r="2147" ht="26.25" customHeight="1" spans="21:21">
      <c r="U2147" s="1820"/>
    </row>
    <row r="2148" ht="26.25" customHeight="1" spans="21:21">
      <c r="U2148" s="1820"/>
    </row>
    <row r="2149" ht="26.25" customHeight="1" spans="21:21">
      <c r="U2149" s="1820"/>
    </row>
    <row r="2150" ht="26.25" customHeight="1" spans="21:21">
      <c r="U2150" s="1820"/>
    </row>
    <row r="2151" ht="26.25" customHeight="1" spans="21:21">
      <c r="U2151" s="1820"/>
    </row>
    <row r="2152" ht="26.25" customHeight="1" spans="21:21">
      <c r="U2152" s="1820"/>
    </row>
    <row r="2153" ht="26.25" customHeight="1" spans="21:21">
      <c r="U2153" s="1820"/>
    </row>
    <row r="2154" ht="26.25" customHeight="1" spans="21:21">
      <c r="U2154" s="1820"/>
    </row>
    <row r="2155" ht="26.25" customHeight="1" spans="21:21">
      <c r="U2155" s="1820"/>
    </row>
    <row r="2156" ht="26.25" customHeight="1" spans="21:21">
      <c r="U2156" s="1820"/>
    </row>
    <row r="2157" ht="26.25" customHeight="1" spans="21:21">
      <c r="U2157" s="1820"/>
    </row>
    <row r="2158" ht="26.25" customHeight="1" spans="21:21">
      <c r="U2158" s="1820"/>
    </row>
    <row r="2159" ht="26.25" customHeight="1" spans="21:21">
      <c r="U2159" s="1820"/>
    </row>
    <row r="2160" ht="26.25" customHeight="1" spans="21:21">
      <c r="U2160" s="1820"/>
    </row>
    <row r="2161" ht="26.25" customHeight="1" spans="21:21">
      <c r="U2161" s="1820"/>
    </row>
    <row r="2162" ht="26.25" customHeight="1" spans="21:21">
      <c r="U2162" s="1820"/>
    </row>
    <row r="2163" ht="26.25" customHeight="1" spans="21:21">
      <c r="U2163" s="1820"/>
    </row>
    <row r="2164" ht="26.25" customHeight="1" spans="21:21">
      <c r="U2164" s="1820"/>
    </row>
    <row r="2165" ht="26.25" customHeight="1" spans="21:21">
      <c r="U2165" s="1820"/>
    </row>
    <row r="2166" ht="26.25" customHeight="1" spans="21:21">
      <c r="U2166" s="1820"/>
    </row>
    <row r="2167" ht="26.25" customHeight="1" spans="21:21">
      <c r="U2167" s="1820"/>
    </row>
    <row r="2168" ht="26.25" customHeight="1" spans="21:21">
      <c r="U2168" s="1820"/>
    </row>
    <row r="2169" ht="26.25" customHeight="1" spans="21:21">
      <c r="U2169" s="1820"/>
    </row>
    <row r="2170" ht="26.25" customHeight="1" spans="21:21">
      <c r="U2170" s="1820"/>
    </row>
    <row r="2171" ht="26.25" customHeight="1" spans="21:21">
      <c r="U2171" s="1820"/>
    </row>
    <row r="2172" ht="26.25" customHeight="1" spans="21:21">
      <c r="U2172" s="1820"/>
    </row>
    <row r="2173" ht="26.25" customHeight="1" spans="21:21">
      <c r="U2173" s="1820"/>
    </row>
    <row r="2174" ht="26.25" customHeight="1" spans="21:21">
      <c r="U2174" s="1820"/>
    </row>
    <row r="2175" ht="26.25" customHeight="1" spans="21:21">
      <c r="U2175" s="1820"/>
    </row>
    <row r="2176" ht="26.25" customHeight="1" spans="21:21">
      <c r="U2176" s="1820"/>
    </row>
    <row r="2177" ht="26.25" customHeight="1" spans="21:21">
      <c r="U2177" s="1820"/>
    </row>
    <row r="2178" ht="26.25" customHeight="1" spans="21:21">
      <c r="U2178" s="1820"/>
    </row>
    <row r="2179" ht="26.25" customHeight="1" spans="21:21">
      <c r="U2179" s="1820"/>
    </row>
    <row r="2180" ht="26.25" customHeight="1" spans="21:21">
      <c r="U2180" s="1820"/>
    </row>
    <row r="2181" ht="26.25" customHeight="1" spans="21:21">
      <c r="U2181" s="1820"/>
    </row>
    <row r="2182" ht="26.25" customHeight="1" spans="21:21">
      <c r="U2182" s="1820"/>
    </row>
    <row r="2183" ht="26.25" customHeight="1" spans="21:21">
      <c r="U2183" s="1820"/>
    </row>
    <row r="2184" ht="26.25" customHeight="1" spans="21:21">
      <c r="U2184" s="1820"/>
    </row>
    <row r="2185" ht="26.25" customHeight="1" spans="21:21">
      <c r="U2185" s="1820"/>
    </row>
    <row r="2186" ht="26.25" customHeight="1" spans="21:21">
      <c r="U2186" s="1820"/>
    </row>
    <row r="2187" ht="26.25" customHeight="1" spans="21:21">
      <c r="U2187" s="1820"/>
    </row>
    <row r="2188" ht="26.25" customHeight="1" spans="21:21">
      <c r="U2188" s="1820"/>
    </row>
    <row r="2189" ht="26.25" customHeight="1" spans="21:21">
      <c r="U2189" s="1820"/>
    </row>
    <row r="2190" ht="26.25" customHeight="1" spans="21:21">
      <c r="U2190" s="1820"/>
    </row>
    <row r="2191" ht="26.25" customHeight="1" spans="21:21">
      <c r="U2191" s="1820"/>
    </row>
    <row r="2192" ht="26.25" customHeight="1" spans="21:21">
      <c r="U2192" s="1820"/>
    </row>
    <row r="2193" ht="26.25" customHeight="1" spans="21:21">
      <c r="U2193" s="1820"/>
    </row>
    <row r="2194" ht="26.25" customHeight="1" spans="21:21">
      <c r="U2194" s="1820"/>
    </row>
    <row r="2195" ht="26.25" customHeight="1" spans="21:21">
      <c r="U2195" s="1820"/>
    </row>
    <row r="2196" ht="26.25" customHeight="1" spans="21:21">
      <c r="U2196" s="1820"/>
    </row>
    <row r="2197" ht="26.25" customHeight="1" spans="21:21">
      <c r="U2197" s="1820"/>
    </row>
    <row r="2198" ht="26.25" customHeight="1" spans="21:21">
      <c r="U2198" s="1820"/>
    </row>
    <row r="2199" ht="26.25" customHeight="1" spans="21:21">
      <c r="U2199" s="1820"/>
    </row>
    <row r="2200" ht="26.25" customHeight="1" spans="21:21">
      <c r="U2200" s="1820"/>
    </row>
    <row r="2201" ht="26.25" customHeight="1" spans="21:21">
      <c r="U2201" s="1820"/>
    </row>
    <row r="2202" ht="26.25" customHeight="1" spans="21:21">
      <c r="U2202" s="1820"/>
    </row>
    <row r="2203" ht="26.25" customHeight="1" spans="21:21">
      <c r="U2203" s="1820"/>
    </row>
    <row r="2204" ht="26.25" customHeight="1" spans="21:21">
      <c r="U2204" s="1820"/>
    </row>
    <row r="2205" ht="26.25" customHeight="1" spans="21:21">
      <c r="U2205" s="1820"/>
    </row>
    <row r="2206" ht="26.25" customHeight="1" spans="21:21">
      <c r="U2206" s="1820"/>
    </row>
    <row r="2207" ht="26.25" customHeight="1" spans="21:21">
      <c r="U2207" s="1820"/>
    </row>
    <row r="2208" ht="26.25" customHeight="1" spans="21:21">
      <c r="U2208" s="1820"/>
    </row>
    <row r="2209" ht="26.25" customHeight="1" spans="21:21">
      <c r="U2209" s="1820"/>
    </row>
    <row r="2210" ht="26.25" customHeight="1" spans="21:21">
      <c r="U2210" s="1820"/>
    </row>
    <row r="2211" ht="26.25" customHeight="1" spans="21:21">
      <c r="U2211" s="1820"/>
    </row>
    <row r="2212" ht="26.25" customHeight="1" spans="21:21">
      <c r="U2212" s="1820"/>
    </row>
    <row r="2213" ht="26.25" customHeight="1" spans="21:21">
      <c r="U2213" s="1820"/>
    </row>
    <row r="2214" ht="26.25" customHeight="1" spans="21:21">
      <c r="U2214" s="1820"/>
    </row>
    <row r="2215" ht="26.25" customHeight="1" spans="21:21">
      <c r="U2215" s="1820"/>
    </row>
    <row r="2216" ht="26.25" customHeight="1" spans="21:21">
      <c r="U2216" s="1820"/>
    </row>
    <row r="2217" ht="26.25" customHeight="1" spans="21:21">
      <c r="U2217" s="1820"/>
    </row>
    <row r="2218" ht="26.25" customHeight="1" spans="21:21">
      <c r="U2218" s="1820"/>
    </row>
    <row r="2219" ht="26.25" customHeight="1" spans="21:21">
      <c r="U2219" s="1820"/>
    </row>
    <row r="2220" ht="26.25" customHeight="1" spans="21:21">
      <c r="U2220" s="1820"/>
    </row>
    <row r="2221" ht="26.25" customHeight="1" spans="21:21">
      <c r="U2221" s="1820"/>
    </row>
    <row r="2222" ht="26.25" customHeight="1" spans="21:21">
      <c r="U2222" s="1820"/>
    </row>
    <row r="2223" ht="26.25" customHeight="1" spans="21:21">
      <c r="U2223" s="1820"/>
    </row>
    <row r="2224" ht="26.25" customHeight="1" spans="21:21">
      <c r="U2224" s="1820"/>
    </row>
    <row r="2225" ht="26.25" customHeight="1" spans="21:21">
      <c r="U2225" s="1820"/>
    </row>
    <row r="2226" ht="26.25" customHeight="1" spans="21:21">
      <c r="U2226" s="1820"/>
    </row>
    <row r="2227" ht="26.25" customHeight="1" spans="21:21">
      <c r="U2227" s="1820"/>
    </row>
    <row r="2228" ht="26.25" customHeight="1" spans="21:21">
      <c r="U2228" s="1820"/>
    </row>
    <row r="2229" ht="26.25" customHeight="1" spans="21:21">
      <c r="U2229" s="1820"/>
    </row>
    <row r="2230" ht="26.25" customHeight="1" spans="21:21">
      <c r="U2230" s="1820"/>
    </row>
    <row r="2231" ht="26.25" customHeight="1" spans="21:21">
      <c r="U2231" s="1820"/>
    </row>
    <row r="2232" ht="26.25" customHeight="1" spans="21:21">
      <c r="U2232" s="1820"/>
    </row>
    <row r="2233" ht="26.25" customHeight="1" spans="21:21">
      <c r="U2233" s="1820"/>
    </row>
    <row r="2234" ht="26.25" customHeight="1" spans="21:21">
      <c r="U2234" s="1820"/>
    </row>
    <row r="2235" ht="26.25" customHeight="1" spans="21:21">
      <c r="U2235" s="1820"/>
    </row>
    <row r="2236" ht="26.25" customHeight="1" spans="21:21">
      <c r="U2236" s="1820"/>
    </row>
    <row r="2237" ht="26.25" customHeight="1" spans="21:21">
      <c r="U2237" s="1820"/>
    </row>
    <row r="2238" ht="26.25" customHeight="1" spans="21:21">
      <c r="U2238" s="1820"/>
    </row>
    <row r="2239" ht="26.25" customHeight="1" spans="21:21">
      <c r="U2239" s="1820"/>
    </row>
    <row r="2240" ht="26.25" customHeight="1" spans="21:21">
      <c r="U2240" s="1820"/>
    </row>
    <row r="2241" ht="26.25" customHeight="1" spans="21:21">
      <c r="U2241" s="1820"/>
    </row>
    <row r="2242" ht="26.25" customHeight="1" spans="21:21">
      <c r="U2242" s="1820"/>
    </row>
    <row r="2243" ht="26.25" customHeight="1" spans="21:21">
      <c r="U2243" s="1820"/>
    </row>
    <row r="2244" ht="26.25" customHeight="1" spans="21:21">
      <c r="U2244" s="1820"/>
    </row>
    <row r="2245" ht="26.25" customHeight="1" spans="21:21">
      <c r="U2245" s="1820"/>
    </row>
    <row r="2246" ht="26.25" customHeight="1" spans="21:21">
      <c r="U2246" s="1820"/>
    </row>
    <row r="2247" ht="26.25" customHeight="1" spans="21:21">
      <c r="U2247" s="1820"/>
    </row>
    <row r="2248" ht="26.25" customHeight="1" spans="21:21">
      <c r="U2248" s="1820"/>
    </row>
    <row r="2249" ht="26.25" customHeight="1" spans="21:21">
      <c r="U2249" s="1820"/>
    </row>
    <row r="2250" ht="26.25" customHeight="1" spans="21:21">
      <c r="U2250" s="1820"/>
    </row>
    <row r="2251" ht="26.25" customHeight="1" spans="21:21">
      <c r="U2251" s="1820"/>
    </row>
    <row r="2252" ht="26.25" customHeight="1" spans="21:21">
      <c r="U2252" s="1820"/>
    </row>
    <row r="2253" ht="26.25" customHeight="1" spans="21:21">
      <c r="U2253" s="1820"/>
    </row>
    <row r="2254" ht="26.25" customHeight="1" spans="21:21">
      <c r="U2254" s="1820"/>
    </row>
    <row r="2255" ht="26.25" customHeight="1" spans="21:21">
      <c r="U2255" s="1820"/>
    </row>
    <row r="2256" ht="26.25" customHeight="1" spans="21:21">
      <c r="U2256" s="1820"/>
    </row>
    <row r="2257" ht="26.25" customHeight="1" spans="21:21">
      <c r="U2257" s="1820"/>
    </row>
    <row r="2258" ht="26.25" customHeight="1" spans="21:21">
      <c r="U2258" s="1820"/>
    </row>
    <row r="2259" ht="26.25" customHeight="1" spans="21:21">
      <c r="U2259" s="1820"/>
    </row>
    <row r="2260" ht="26.25" customHeight="1" spans="21:21">
      <c r="U2260" s="1820"/>
    </row>
    <row r="2261" ht="26.25" customHeight="1" spans="21:21">
      <c r="U2261" s="1820"/>
    </row>
    <row r="2262" ht="26.25" customHeight="1" spans="21:21">
      <c r="U2262" s="1820"/>
    </row>
    <row r="2263" ht="26.25" customHeight="1" spans="21:21">
      <c r="U2263" s="1820"/>
    </row>
    <row r="2264" ht="26.25" customHeight="1" spans="21:21">
      <c r="U2264" s="1820"/>
    </row>
    <row r="2265" ht="26.25" customHeight="1" spans="21:21">
      <c r="U2265" s="1820"/>
    </row>
    <row r="2266" ht="26.25" customHeight="1" spans="21:21">
      <c r="U2266" s="1820"/>
    </row>
    <row r="2267" ht="26.25" customHeight="1" spans="21:21">
      <c r="U2267" s="1820"/>
    </row>
    <row r="2268" ht="26.25" customHeight="1" spans="21:21">
      <c r="U2268" s="1820"/>
    </row>
    <row r="2269" ht="26.25" customHeight="1" spans="21:21">
      <c r="U2269" s="1820"/>
    </row>
    <row r="2270" ht="26.25" customHeight="1" spans="21:21">
      <c r="U2270" s="1820"/>
    </row>
    <row r="2271" ht="26.25" customHeight="1" spans="21:21">
      <c r="U2271" s="1820"/>
    </row>
    <row r="2272" ht="26.25" customHeight="1" spans="21:21">
      <c r="U2272" s="1820"/>
    </row>
    <row r="2273" ht="26.25" customHeight="1" spans="21:21">
      <c r="U2273" s="1820"/>
    </row>
    <row r="2274" ht="26.25" customHeight="1" spans="21:21">
      <c r="U2274" s="1820"/>
    </row>
    <row r="2275" ht="26.25" customHeight="1" spans="21:21">
      <c r="U2275" s="1820"/>
    </row>
    <row r="2276" ht="26.25" customHeight="1" spans="21:21">
      <c r="U2276" s="1820"/>
    </row>
    <row r="2277" ht="26.25" customHeight="1" spans="21:21">
      <c r="U2277" s="1820"/>
    </row>
    <row r="2278" ht="26.25" customHeight="1" spans="21:21">
      <c r="U2278" s="1820"/>
    </row>
    <row r="2279" ht="26.25" customHeight="1" spans="21:21">
      <c r="U2279" s="1820"/>
    </row>
    <row r="2280" ht="26.25" customHeight="1" spans="21:21">
      <c r="U2280" s="1820"/>
    </row>
    <row r="2281" ht="26.25" customHeight="1" spans="21:21">
      <c r="U2281" s="1820"/>
    </row>
    <row r="2282" ht="26.25" customHeight="1" spans="21:21">
      <c r="U2282" s="1820"/>
    </row>
    <row r="2283" ht="26.25" customHeight="1" spans="21:21">
      <c r="U2283" s="1820"/>
    </row>
    <row r="2284" ht="26.25" customHeight="1" spans="21:21">
      <c r="U2284" s="1820"/>
    </row>
    <row r="2285" ht="26.25" customHeight="1" spans="21:21">
      <c r="U2285" s="1820"/>
    </row>
    <row r="2286" ht="26.25" customHeight="1" spans="21:21">
      <c r="U2286" s="1820"/>
    </row>
    <row r="2287" ht="26.25" customHeight="1" spans="21:21">
      <c r="U2287" s="1820"/>
    </row>
    <row r="2288" ht="26.25" customHeight="1" spans="21:21">
      <c r="U2288" s="1820"/>
    </row>
    <row r="2289" ht="26.25" customHeight="1" spans="21:21">
      <c r="U2289" s="1820"/>
    </row>
    <row r="2290" ht="26.25" customHeight="1" spans="21:21">
      <c r="U2290" s="1820"/>
    </row>
    <row r="2291" ht="26.25" customHeight="1" spans="21:21">
      <c r="U2291" s="1820"/>
    </row>
    <row r="2292" ht="26.25" customHeight="1" spans="21:21">
      <c r="U2292" s="1820"/>
    </row>
    <row r="2293" ht="26.25" customHeight="1" spans="21:21">
      <c r="U2293" s="1820"/>
    </row>
    <row r="2294" ht="26.25" customHeight="1" spans="21:21">
      <c r="U2294" s="1820"/>
    </row>
    <row r="2295" ht="26.25" customHeight="1" spans="21:21">
      <c r="U2295" s="1820"/>
    </row>
    <row r="2296" ht="26.25" customHeight="1" spans="21:21">
      <c r="U2296" s="1820"/>
    </row>
    <row r="2297" ht="26.25" customHeight="1" spans="21:21">
      <c r="U2297" s="1820"/>
    </row>
    <row r="2298" ht="26.25" customHeight="1" spans="21:21">
      <c r="U2298" s="1820"/>
    </row>
    <row r="2299" ht="26.25" customHeight="1" spans="21:21">
      <c r="U2299" s="1820"/>
    </row>
    <row r="2300" ht="26.25" customHeight="1" spans="21:21">
      <c r="U2300" s="1820"/>
    </row>
    <row r="2301" ht="26.25" customHeight="1" spans="21:21">
      <c r="U2301" s="1820"/>
    </row>
    <row r="2302" ht="26.25" customHeight="1" spans="21:21">
      <c r="U2302" s="1820"/>
    </row>
    <row r="2303" ht="26.25" customHeight="1" spans="21:21">
      <c r="U2303" s="1820"/>
    </row>
    <row r="2304" ht="26.25" customHeight="1" spans="21:21">
      <c r="U2304" s="1820"/>
    </row>
    <row r="2305" ht="26.25" customHeight="1" spans="21:21">
      <c r="U2305" s="1820"/>
    </row>
    <row r="2306" ht="26.25" customHeight="1" spans="21:21">
      <c r="U2306" s="1820"/>
    </row>
    <row r="2307" ht="26.25" customHeight="1" spans="21:21">
      <c r="U2307" s="1820"/>
    </row>
    <row r="2308" ht="26.25" customHeight="1" spans="21:21">
      <c r="U2308" s="1820"/>
    </row>
    <row r="2309" ht="26.25" customHeight="1" spans="21:21">
      <c r="U2309" s="1820"/>
    </row>
    <row r="2310" ht="26.25" customHeight="1" spans="21:21">
      <c r="U2310" s="1820"/>
    </row>
    <row r="2311" ht="26.25" customHeight="1" spans="21:21">
      <c r="U2311" s="1820"/>
    </row>
    <row r="2312" ht="26.25" customHeight="1" spans="21:21">
      <c r="U2312" s="1820"/>
    </row>
    <row r="2313" ht="26.25" customHeight="1" spans="21:21">
      <c r="U2313" s="1820"/>
    </row>
    <row r="2314" ht="26.25" customHeight="1" spans="21:21">
      <c r="U2314" s="1820"/>
    </row>
    <row r="2315" ht="26.25" customHeight="1" spans="21:21">
      <c r="U2315" s="1820"/>
    </row>
    <row r="2316" ht="26.25" customHeight="1" spans="21:21">
      <c r="U2316" s="1820"/>
    </row>
    <row r="2317" ht="26.25" customHeight="1" spans="21:21">
      <c r="U2317" s="1820"/>
    </row>
    <row r="2318" ht="26.25" customHeight="1" spans="21:21">
      <c r="U2318" s="1820"/>
    </row>
    <row r="2319" ht="26.25" customHeight="1" spans="21:21">
      <c r="U2319" s="1820"/>
    </row>
    <row r="2320" ht="26.25" customHeight="1" spans="21:21">
      <c r="U2320" s="1820"/>
    </row>
    <row r="2321" ht="26.25" customHeight="1" spans="21:21">
      <c r="U2321" s="1820"/>
    </row>
    <row r="2322" ht="26.25" customHeight="1" spans="21:21">
      <c r="U2322" s="1820"/>
    </row>
    <row r="2323" ht="26.25" customHeight="1" spans="21:21">
      <c r="U2323" s="1820"/>
    </row>
    <row r="2324" ht="26.25" customHeight="1" spans="21:21">
      <c r="U2324" s="1820"/>
    </row>
    <row r="2325" ht="26.25" customHeight="1" spans="21:21">
      <c r="U2325" s="1820"/>
    </row>
    <row r="2326" ht="26.25" customHeight="1" spans="21:21">
      <c r="U2326" s="1820"/>
    </row>
    <row r="2327" ht="26.25" customHeight="1" spans="21:21">
      <c r="U2327" s="1820"/>
    </row>
    <row r="2328" ht="26.25" customHeight="1" spans="21:21">
      <c r="U2328" s="1820"/>
    </row>
    <row r="2329" ht="26.25" customHeight="1" spans="21:21">
      <c r="U2329" s="1820"/>
    </row>
    <row r="2330" ht="26.25" customHeight="1" spans="21:21">
      <c r="U2330" s="1820"/>
    </row>
    <row r="2331" ht="26.25" customHeight="1" spans="21:21">
      <c r="U2331" s="1820"/>
    </row>
    <row r="2332" ht="26.25" customHeight="1" spans="21:21">
      <c r="U2332" s="1820"/>
    </row>
    <row r="2333" ht="26.25" customHeight="1" spans="21:21">
      <c r="U2333" s="1820"/>
    </row>
    <row r="2334" ht="26.25" customHeight="1" spans="21:21">
      <c r="U2334" s="1820"/>
    </row>
    <row r="2335" ht="26.25" customHeight="1" spans="21:21">
      <c r="U2335" s="1820"/>
    </row>
    <row r="2336" ht="26.25" customHeight="1" spans="21:21">
      <c r="U2336" s="1820"/>
    </row>
    <row r="2337" ht="26.25" customHeight="1" spans="21:21">
      <c r="U2337" s="1820"/>
    </row>
    <row r="2338" ht="26.25" customHeight="1" spans="21:21">
      <c r="U2338" s="1820"/>
    </row>
    <row r="2339" ht="26.25" customHeight="1" spans="21:21">
      <c r="U2339" s="1820"/>
    </row>
    <row r="2340" ht="26.25" customHeight="1" spans="21:21">
      <c r="U2340" s="1820"/>
    </row>
    <row r="2341" ht="26.25" customHeight="1" spans="21:21">
      <c r="U2341" s="1820"/>
    </row>
    <row r="2342" ht="26.25" customHeight="1" spans="21:21">
      <c r="U2342" s="1820"/>
    </row>
    <row r="2343" ht="26.25" customHeight="1" spans="21:21">
      <c r="U2343" s="1820"/>
    </row>
    <row r="2344" ht="26.25" customHeight="1" spans="21:21">
      <c r="U2344" s="1820"/>
    </row>
    <row r="2345" ht="26.25" customHeight="1" spans="21:21">
      <c r="U2345" s="1820"/>
    </row>
    <row r="2346" ht="26.25" customHeight="1" spans="21:21">
      <c r="U2346" s="1820"/>
    </row>
    <row r="2347" ht="26.25" customHeight="1" spans="21:21">
      <c r="U2347" s="1820"/>
    </row>
    <row r="2348" ht="26.25" customHeight="1" spans="21:21">
      <c r="U2348" s="1820"/>
    </row>
    <row r="2349" ht="26.25" customHeight="1" spans="21:21">
      <c r="U2349" s="1820"/>
    </row>
    <row r="2350" ht="26.25" customHeight="1" spans="21:21">
      <c r="U2350" s="1820"/>
    </row>
    <row r="2351" ht="26.25" customHeight="1" spans="21:21">
      <c r="U2351" s="1820"/>
    </row>
    <row r="2352" ht="26.25" customHeight="1" spans="21:21">
      <c r="U2352" s="1820"/>
    </row>
    <row r="2353" ht="26.25" customHeight="1" spans="21:21">
      <c r="U2353" s="1820"/>
    </row>
    <row r="2354" ht="26.25" customHeight="1" spans="21:21">
      <c r="U2354" s="1820"/>
    </row>
    <row r="2355" ht="26.25" customHeight="1" spans="21:21">
      <c r="U2355" s="1820"/>
    </row>
    <row r="2356" ht="26.25" customHeight="1" spans="21:21">
      <c r="U2356" s="1820"/>
    </row>
    <row r="2357" ht="26.25" customHeight="1" spans="21:21">
      <c r="U2357" s="1820"/>
    </row>
    <row r="2358" ht="26.25" customHeight="1" spans="21:21">
      <c r="U2358" s="1820"/>
    </row>
    <row r="2359" ht="26.25" customHeight="1" spans="21:21">
      <c r="U2359" s="1820"/>
    </row>
    <row r="2360" ht="26.25" customHeight="1" spans="21:21">
      <c r="U2360" s="1820"/>
    </row>
    <row r="2361" ht="26.25" customHeight="1" spans="21:21">
      <c r="U2361" s="1820"/>
    </row>
    <row r="2362" ht="26.25" customHeight="1" spans="21:21">
      <c r="U2362" s="1820"/>
    </row>
    <row r="2363" ht="26.25" customHeight="1" spans="21:21">
      <c r="U2363" s="1820"/>
    </row>
    <row r="2364" ht="26.25" customHeight="1" spans="21:21">
      <c r="U2364" s="1820"/>
    </row>
    <row r="2365" ht="26.25" customHeight="1" spans="21:21">
      <c r="U2365" s="1820"/>
    </row>
    <row r="2366" ht="26.25" customHeight="1" spans="21:21">
      <c r="U2366" s="1820"/>
    </row>
    <row r="2367" ht="26.25" customHeight="1" spans="21:21">
      <c r="U2367" s="1820"/>
    </row>
    <row r="2368" ht="26.25" customHeight="1" spans="21:21">
      <c r="U2368" s="1820"/>
    </row>
    <row r="2369" ht="26.25" customHeight="1" spans="21:21">
      <c r="U2369" s="1820"/>
    </row>
    <row r="2370" ht="26.25" customHeight="1" spans="21:21">
      <c r="U2370" s="1820"/>
    </row>
    <row r="2371" ht="26.25" customHeight="1" spans="21:21">
      <c r="U2371" s="1820"/>
    </row>
    <row r="2372" ht="26.25" customHeight="1" spans="21:21">
      <c r="U2372" s="1820"/>
    </row>
    <row r="2373" ht="26.25" customHeight="1" spans="21:21">
      <c r="U2373" s="1820"/>
    </row>
    <row r="2374" ht="26.25" customHeight="1" spans="21:21">
      <c r="U2374" s="1820"/>
    </row>
    <row r="2375" ht="26.25" customHeight="1" spans="21:21">
      <c r="U2375" s="1820"/>
    </row>
    <row r="2376" ht="26.25" customHeight="1" spans="21:21">
      <c r="U2376" s="1820"/>
    </row>
    <row r="2377" ht="26.25" customHeight="1" spans="21:21">
      <c r="U2377" s="1820"/>
    </row>
    <row r="2378" ht="26.25" customHeight="1" spans="21:21">
      <c r="U2378" s="1820"/>
    </row>
    <row r="2379" ht="26.25" customHeight="1" spans="21:21">
      <c r="U2379" s="1820"/>
    </row>
    <row r="2380" ht="26.25" customHeight="1" spans="21:21">
      <c r="U2380" s="1820"/>
    </row>
    <row r="2381" ht="26.25" customHeight="1" spans="21:21">
      <c r="U2381" s="1820"/>
    </row>
    <row r="2382" ht="26.25" customHeight="1" spans="21:21">
      <c r="U2382" s="1820"/>
    </row>
    <row r="2383" ht="26.25" customHeight="1" spans="21:21">
      <c r="U2383" s="1820"/>
    </row>
    <row r="2384" ht="26.25" customHeight="1" spans="21:21">
      <c r="U2384" s="1820"/>
    </row>
    <row r="2385" ht="26.25" customHeight="1" spans="21:21">
      <c r="U2385" s="1820"/>
    </row>
    <row r="2386" ht="26.25" customHeight="1" spans="21:21">
      <c r="U2386" s="1820"/>
    </row>
    <row r="2387" ht="26.25" customHeight="1" spans="21:21">
      <c r="U2387" s="1820"/>
    </row>
    <row r="2388" ht="26.25" customHeight="1" spans="21:21">
      <c r="U2388" s="1820"/>
    </row>
    <row r="2389" ht="26.25" customHeight="1" spans="21:21">
      <c r="U2389" s="1820"/>
    </row>
    <row r="2390" ht="26.25" customHeight="1" spans="21:21">
      <c r="U2390" s="1820"/>
    </row>
    <row r="2391" ht="26.25" customHeight="1" spans="21:21">
      <c r="U2391" s="1820"/>
    </row>
    <row r="2392" ht="26.25" customHeight="1" spans="21:21">
      <c r="U2392" s="1820"/>
    </row>
    <row r="2393" ht="26.25" customHeight="1" spans="21:21">
      <c r="U2393" s="1820"/>
    </row>
    <row r="2394" ht="26.25" customHeight="1" spans="21:21">
      <c r="U2394" s="1820"/>
    </row>
    <row r="2395" ht="26.25" customHeight="1" spans="21:21">
      <c r="U2395" s="1820"/>
    </row>
    <row r="2396" ht="26.25" customHeight="1" spans="21:21">
      <c r="U2396" s="1820"/>
    </row>
    <row r="2397" ht="26.25" customHeight="1" spans="21:21">
      <c r="U2397" s="1820"/>
    </row>
    <row r="2398" ht="26.25" customHeight="1" spans="21:21">
      <c r="U2398" s="1820"/>
    </row>
    <row r="2399" ht="26.25" customHeight="1" spans="21:21">
      <c r="U2399" s="1820"/>
    </row>
    <row r="2400" ht="26.25" customHeight="1" spans="21:21">
      <c r="U2400" s="1820"/>
    </row>
    <row r="2401" ht="26.25" customHeight="1" spans="21:21">
      <c r="U2401" s="1820"/>
    </row>
    <row r="2402" ht="26.25" customHeight="1" spans="21:21">
      <c r="U2402" s="1820"/>
    </row>
    <row r="2403" ht="26.25" customHeight="1" spans="21:21">
      <c r="U2403" s="1820"/>
    </row>
    <row r="2404" ht="26.25" customHeight="1" spans="21:21">
      <c r="U2404" s="1820"/>
    </row>
    <row r="2405" ht="26.25" customHeight="1" spans="21:21">
      <c r="U2405" s="1820"/>
    </row>
    <row r="2406" ht="26.25" customHeight="1" spans="21:21">
      <c r="U2406" s="1820"/>
    </row>
    <row r="2407" ht="26.25" customHeight="1" spans="21:21">
      <c r="U2407" s="1820"/>
    </row>
    <row r="2408" ht="26.25" customHeight="1" spans="21:21">
      <c r="U2408" s="1820"/>
    </row>
    <row r="2409" ht="26.25" customHeight="1" spans="21:21">
      <c r="U2409" s="1820"/>
    </row>
    <row r="2410" ht="26.25" customHeight="1" spans="21:21">
      <c r="U2410" s="1820"/>
    </row>
    <row r="2411" ht="26.25" customHeight="1" spans="21:21">
      <c r="U2411" s="1820"/>
    </row>
    <row r="2412" ht="26.25" customHeight="1" spans="21:21">
      <c r="U2412" s="1820"/>
    </row>
    <row r="2413" ht="26.25" customHeight="1" spans="21:21">
      <c r="U2413" s="1820"/>
    </row>
    <row r="2414" ht="26.25" customHeight="1" spans="21:21">
      <c r="U2414" s="1820"/>
    </row>
    <row r="2415" ht="26.25" customHeight="1" spans="21:21">
      <c r="U2415" s="1820"/>
    </row>
    <row r="2416" ht="26.25" customHeight="1" spans="21:21">
      <c r="U2416" s="1820"/>
    </row>
    <row r="2417" ht="26.25" customHeight="1" spans="21:21">
      <c r="U2417" s="1820"/>
    </row>
    <row r="2418" ht="26.25" customHeight="1" spans="21:21">
      <c r="U2418" s="1820"/>
    </row>
    <row r="2419" ht="26.25" customHeight="1" spans="21:21">
      <c r="U2419" s="1820"/>
    </row>
    <row r="2420" ht="26.25" customHeight="1" spans="21:21">
      <c r="U2420" s="1820"/>
    </row>
    <row r="2421" ht="26.25" customHeight="1" spans="21:21">
      <c r="U2421" s="1820"/>
    </row>
    <row r="2422" ht="26.25" customHeight="1" spans="21:21">
      <c r="U2422" s="1820"/>
    </row>
    <row r="2423" ht="26.25" customHeight="1" spans="21:21">
      <c r="U2423" s="1820"/>
    </row>
    <row r="2424" ht="26.25" customHeight="1" spans="21:21">
      <c r="U2424" s="1820"/>
    </row>
    <row r="2425" ht="26.25" customHeight="1" spans="21:21">
      <c r="U2425" s="1820"/>
    </row>
    <row r="2426" ht="26.25" customHeight="1" spans="21:21">
      <c r="U2426" s="1820"/>
    </row>
    <row r="2427" ht="26.25" customHeight="1" spans="21:21">
      <c r="U2427" s="1820"/>
    </row>
    <row r="2428" ht="26.25" customHeight="1" spans="21:21">
      <c r="U2428" s="1820"/>
    </row>
    <row r="2429" ht="26.25" customHeight="1" spans="21:21">
      <c r="U2429" s="1820"/>
    </row>
    <row r="2430" ht="26.25" customHeight="1" spans="21:21">
      <c r="U2430" s="1820"/>
    </row>
    <row r="2431" ht="26.25" customHeight="1" spans="21:21">
      <c r="U2431" s="1820"/>
    </row>
    <row r="2432" ht="26.25" customHeight="1" spans="21:21">
      <c r="U2432" s="1820"/>
    </row>
    <row r="2433" ht="26.25" customHeight="1" spans="21:21">
      <c r="U2433" s="1820"/>
    </row>
    <row r="2434" ht="26.25" customHeight="1" spans="21:21">
      <c r="U2434" s="1820"/>
    </row>
    <row r="2435" ht="26.25" customHeight="1" spans="21:21">
      <c r="U2435" s="1820"/>
    </row>
    <row r="2436" ht="26.25" customHeight="1" spans="21:21">
      <c r="U2436" s="1820"/>
    </row>
    <row r="2437" ht="26.25" customHeight="1" spans="21:21">
      <c r="U2437" s="1820"/>
    </row>
    <row r="2438" ht="26.25" customHeight="1" spans="21:21">
      <c r="U2438" s="1820"/>
    </row>
    <row r="2439" ht="26.25" customHeight="1" spans="21:21">
      <c r="U2439" s="1820"/>
    </row>
    <row r="2440" ht="26.25" customHeight="1" spans="21:21">
      <c r="U2440" s="1820"/>
    </row>
    <row r="2441" ht="26.25" customHeight="1" spans="21:21">
      <c r="U2441" s="1820"/>
    </row>
    <row r="2442" ht="26.25" customHeight="1" spans="21:21">
      <c r="U2442" s="1820"/>
    </row>
    <row r="2443" ht="26.25" customHeight="1" spans="21:21">
      <c r="U2443" s="1820"/>
    </row>
    <row r="2444" ht="26.25" customHeight="1" spans="21:21">
      <c r="U2444" s="1820"/>
    </row>
    <row r="2445" ht="26.25" customHeight="1" spans="21:21">
      <c r="U2445" s="1820"/>
    </row>
    <row r="2446" ht="26.25" customHeight="1" spans="21:21">
      <c r="U2446" s="1820"/>
    </row>
    <row r="2447" ht="26.25" customHeight="1" spans="21:21">
      <c r="U2447" s="1820"/>
    </row>
    <row r="2448" ht="26.25" customHeight="1" spans="21:21">
      <c r="U2448" s="1820"/>
    </row>
    <row r="2449" ht="26.25" customHeight="1" spans="21:21">
      <c r="U2449" s="1820"/>
    </row>
    <row r="2450" ht="26.25" customHeight="1" spans="21:21">
      <c r="U2450" s="1820"/>
    </row>
    <row r="2451" ht="26.25" customHeight="1" spans="21:21">
      <c r="U2451" s="1820"/>
    </row>
    <row r="2452" ht="26.25" customHeight="1" spans="21:21">
      <c r="U2452" s="1820"/>
    </row>
    <row r="2453" ht="26.25" customHeight="1" spans="21:21">
      <c r="U2453" s="1820"/>
    </row>
    <row r="2454" ht="26.25" customHeight="1" spans="21:21">
      <c r="U2454" s="1820"/>
    </row>
    <row r="2455" ht="26.25" customHeight="1" spans="21:21">
      <c r="U2455" s="1820"/>
    </row>
    <row r="2456" ht="26.25" customHeight="1" spans="21:21">
      <c r="U2456" s="1820"/>
    </row>
    <row r="2457" ht="26.25" customHeight="1" spans="21:21">
      <c r="U2457" s="1820"/>
    </row>
    <row r="2458" ht="26.25" customHeight="1" spans="21:21">
      <c r="U2458" s="1820"/>
    </row>
    <row r="2459" ht="26.25" customHeight="1" spans="21:21">
      <c r="U2459" s="1820"/>
    </row>
    <row r="2460" ht="26.25" customHeight="1" spans="21:21">
      <c r="U2460" s="1820"/>
    </row>
    <row r="2461" ht="26.25" customHeight="1" spans="21:21">
      <c r="U2461" s="1820"/>
    </row>
    <row r="2462" ht="26.25" customHeight="1" spans="21:21">
      <c r="U2462" s="1820"/>
    </row>
    <row r="2463" ht="26.25" customHeight="1" spans="21:21">
      <c r="U2463" s="1820"/>
    </row>
    <row r="2464" ht="26.25" customHeight="1" spans="21:21">
      <c r="U2464" s="1820"/>
    </row>
    <row r="2465" ht="26.25" customHeight="1" spans="21:21">
      <c r="U2465" s="1820"/>
    </row>
    <row r="2466" ht="26.25" customHeight="1" spans="21:21">
      <c r="U2466" s="1820"/>
    </row>
    <row r="2467" ht="26.25" customHeight="1" spans="21:21">
      <c r="U2467" s="1820"/>
    </row>
    <row r="2468" ht="26.25" customHeight="1" spans="21:21">
      <c r="U2468" s="1820"/>
    </row>
    <row r="2469" ht="26.25" customHeight="1" spans="21:21">
      <c r="U2469" s="1820"/>
    </row>
    <row r="2470" ht="26.25" customHeight="1" spans="21:21">
      <c r="U2470" s="1820"/>
    </row>
    <row r="2471" ht="26.25" customHeight="1" spans="21:21">
      <c r="U2471" s="1820"/>
    </row>
    <row r="2472" ht="26.25" customHeight="1" spans="21:21">
      <c r="U2472" s="1820"/>
    </row>
    <row r="2473" ht="26.25" customHeight="1" spans="21:21">
      <c r="U2473" s="1820"/>
    </row>
    <row r="2474" ht="26.25" customHeight="1" spans="21:21">
      <c r="U2474" s="1820"/>
    </row>
    <row r="2475" ht="26.25" customHeight="1" spans="21:21">
      <c r="U2475" s="1820"/>
    </row>
    <row r="2476" ht="26.25" customHeight="1" spans="21:21">
      <c r="U2476" s="1820"/>
    </row>
    <row r="2477" ht="26.25" customHeight="1" spans="21:21">
      <c r="U2477" s="1820"/>
    </row>
    <row r="2478" ht="26.25" customHeight="1" spans="21:21">
      <c r="U2478" s="1820"/>
    </row>
    <row r="2479" ht="26.25" customHeight="1" spans="21:21">
      <c r="U2479" s="1820"/>
    </row>
    <row r="2480" ht="26.25" customHeight="1" spans="21:21">
      <c r="U2480" s="1820"/>
    </row>
    <row r="2481" ht="26.25" customHeight="1" spans="21:21">
      <c r="U2481" s="1820"/>
    </row>
    <row r="2482" ht="26.25" customHeight="1" spans="21:21">
      <c r="U2482" s="1820"/>
    </row>
    <row r="2483" ht="26.25" customHeight="1" spans="21:21">
      <c r="U2483" s="1820"/>
    </row>
    <row r="2484" ht="26.25" customHeight="1" spans="21:21">
      <c r="U2484" s="1820"/>
    </row>
    <row r="2485" ht="26.25" customHeight="1" spans="21:21">
      <c r="U2485" s="1820"/>
    </row>
    <row r="2486" ht="26.25" customHeight="1" spans="21:21">
      <c r="U2486" s="1820"/>
    </row>
    <row r="2487" ht="26.25" customHeight="1" spans="21:21">
      <c r="U2487" s="1820"/>
    </row>
    <row r="2488" ht="26.25" customHeight="1" spans="21:21">
      <c r="U2488" s="1820"/>
    </row>
    <row r="2489" ht="26.25" customHeight="1" spans="21:21">
      <c r="U2489" s="1820"/>
    </row>
    <row r="2490" ht="26.25" customHeight="1" spans="21:21">
      <c r="U2490" s="1820"/>
    </row>
    <row r="2491" ht="26.25" customHeight="1" spans="21:21">
      <c r="U2491" s="1820"/>
    </row>
    <row r="2492" ht="26.25" customHeight="1" spans="21:21">
      <c r="U2492" s="1820"/>
    </row>
    <row r="2493" ht="26.25" customHeight="1" spans="21:21">
      <c r="U2493" s="1820"/>
    </row>
    <row r="2494" ht="26.25" customHeight="1" spans="21:21">
      <c r="U2494" s="1820"/>
    </row>
    <row r="2495" ht="26.25" customHeight="1" spans="21:21">
      <c r="U2495" s="1820"/>
    </row>
    <row r="2496" ht="26.25" customHeight="1" spans="21:21">
      <c r="U2496" s="1820"/>
    </row>
    <row r="2497" ht="26.25" customHeight="1" spans="21:21">
      <c r="U2497" s="1820"/>
    </row>
    <row r="2498" ht="26.25" customHeight="1" spans="21:21">
      <c r="U2498" s="1820"/>
    </row>
    <row r="2499" ht="26.25" customHeight="1" spans="21:21">
      <c r="U2499" s="1820"/>
    </row>
    <row r="2500" ht="26.25" customHeight="1" spans="21:21">
      <c r="U2500" s="1820"/>
    </row>
    <row r="2501" ht="26.25" customHeight="1" spans="21:21">
      <c r="U2501" s="1820"/>
    </row>
    <row r="2502" ht="26.25" customHeight="1" spans="21:21">
      <c r="U2502" s="1820"/>
    </row>
    <row r="2503" ht="26.25" customHeight="1" spans="21:21">
      <c r="U2503" s="1820"/>
    </row>
    <row r="2504" ht="26.25" customHeight="1" spans="21:21">
      <c r="U2504" s="1820"/>
    </row>
    <row r="2505" ht="26.25" customHeight="1" spans="21:21">
      <c r="U2505" s="1820"/>
    </row>
    <row r="2506" ht="26.25" customHeight="1" spans="21:21">
      <c r="U2506" s="1820"/>
    </row>
    <row r="2507" ht="26.25" customHeight="1" spans="21:21">
      <c r="U2507" s="1820"/>
    </row>
    <row r="2508" ht="26.25" customHeight="1" spans="21:21">
      <c r="U2508" s="1820"/>
    </row>
    <row r="2509" ht="26.25" customHeight="1" spans="21:21">
      <c r="U2509" s="1820"/>
    </row>
    <row r="2510" ht="26.25" customHeight="1" spans="21:21">
      <c r="U2510" s="1820"/>
    </row>
    <row r="2511" ht="26.25" customHeight="1" spans="21:21">
      <c r="U2511" s="1820"/>
    </row>
    <row r="2512" ht="26.25" customHeight="1" spans="21:21">
      <c r="U2512" s="1820"/>
    </row>
    <row r="2513" ht="26.25" customHeight="1" spans="21:21">
      <c r="U2513" s="1820"/>
    </row>
    <row r="2514" ht="26.25" customHeight="1" spans="21:21">
      <c r="U2514" s="1820"/>
    </row>
    <row r="2515" ht="26.25" customHeight="1" spans="21:21">
      <c r="U2515" s="1820"/>
    </row>
    <row r="2516" ht="26.25" customHeight="1" spans="21:21">
      <c r="U2516" s="1820"/>
    </row>
    <row r="2517" ht="26.25" customHeight="1" spans="21:21">
      <c r="U2517" s="1820"/>
    </row>
    <row r="2518" ht="26.25" customHeight="1" spans="21:21">
      <c r="U2518" s="1820"/>
    </row>
    <row r="2519" ht="26.25" customHeight="1" spans="21:21">
      <c r="U2519" s="1820"/>
    </row>
    <row r="2520" ht="26.25" customHeight="1" spans="21:21">
      <c r="U2520" s="1820"/>
    </row>
    <row r="2521" ht="26.25" customHeight="1" spans="21:21">
      <c r="U2521" s="1820"/>
    </row>
    <row r="2522" ht="26.25" customHeight="1" spans="21:21">
      <c r="U2522" s="1820"/>
    </row>
    <row r="2523" ht="26.25" customHeight="1" spans="21:21">
      <c r="U2523" s="1820"/>
    </row>
    <row r="2524" ht="26.25" customHeight="1" spans="21:21">
      <c r="U2524" s="1820"/>
    </row>
    <row r="2525" ht="26.25" customHeight="1" spans="21:21">
      <c r="U2525" s="1820"/>
    </row>
    <row r="2526" ht="26.25" customHeight="1" spans="21:21">
      <c r="U2526" s="1820"/>
    </row>
    <row r="2527" ht="26.25" customHeight="1" spans="21:21">
      <c r="U2527" s="1820"/>
    </row>
    <row r="2528" ht="26.25" customHeight="1" spans="21:21">
      <c r="U2528" s="1820"/>
    </row>
    <row r="2529" ht="26.25" customHeight="1" spans="21:21">
      <c r="U2529" s="1820"/>
    </row>
    <row r="2530" ht="26.25" customHeight="1" spans="21:21">
      <c r="U2530" s="1820"/>
    </row>
    <row r="2531" ht="26.25" customHeight="1" spans="21:21">
      <c r="U2531" s="1820"/>
    </row>
    <row r="2532" ht="26.25" customHeight="1" spans="21:21">
      <c r="U2532" s="1820"/>
    </row>
    <row r="2533" ht="26.25" customHeight="1" spans="21:21">
      <c r="U2533" s="1820"/>
    </row>
    <row r="2534" ht="26.25" customHeight="1" spans="21:21">
      <c r="U2534" s="1820"/>
    </row>
    <row r="2535" ht="26.25" customHeight="1" spans="21:21">
      <c r="U2535" s="1820"/>
    </row>
    <row r="2536" ht="26.25" customHeight="1" spans="21:21">
      <c r="U2536" s="1820"/>
    </row>
    <row r="2537" ht="26.25" customHeight="1" spans="21:21">
      <c r="U2537" s="1820"/>
    </row>
    <row r="2538" ht="26.25" customHeight="1" spans="21:21">
      <c r="U2538" s="1820"/>
    </row>
    <row r="2539" ht="26.25" customHeight="1" spans="21:21">
      <c r="U2539" s="1820"/>
    </row>
    <row r="2540" ht="26.25" customHeight="1" spans="21:21">
      <c r="U2540" s="1820"/>
    </row>
    <row r="2541" ht="26.25" customHeight="1" spans="21:21">
      <c r="U2541" s="1820"/>
    </row>
    <row r="2542" ht="26.25" customHeight="1" spans="21:21">
      <c r="U2542" s="1820"/>
    </row>
    <row r="2543" ht="26.25" customHeight="1" spans="21:21">
      <c r="U2543" s="1820"/>
    </row>
    <row r="2544" ht="26.25" customHeight="1" spans="21:21">
      <c r="U2544" s="1820"/>
    </row>
    <row r="2545" ht="26.25" customHeight="1" spans="21:21">
      <c r="U2545" s="1820"/>
    </row>
    <row r="2546" ht="26.25" customHeight="1" spans="21:21">
      <c r="U2546" s="1820"/>
    </row>
    <row r="2547" ht="26.25" customHeight="1" spans="21:21">
      <c r="U2547" s="1820"/>
    </row>
    <row r="2548" ht="26.25" customHeight="1" spans="21:21">
      <c r="U2548" s="1820"/>
    </row>
    <row r="2549" ht="26.25" customHeight="1" spans="21:21">
      <c r="U2549" s="1820"/>
    </row>
    <row r="2550" ht="26.25" customHeight="1" spans="21:21">
      <c r="U2550" s="1820"/>
    </row>
    <row r="2551" ht="26.25" customHeight="1" spans="21:21">
      <c r="U2551" s="1820"/>
    </row>
    <row r="2552" ht="26.25" customHeight="1" spans="21:21">
      <c r="U2552" s="1820"/>
    </row>
    <row r="2553" ht="26.25" customHeight="1" spans="21:21">
      <c r="U2553" s="1820"/>
    </row>
    <row r="2554" ht="26.25" customHeight="1" spans="21:21">
      <c r="U2554" s="1820"/>
    </row>
    <row r="2555" ht="26.25" customHeight="1" spans="21:21">
      <c r="U2555" s="1820"/>
    </row>
    <row r="2556" ht="26.25" customHeight="1" spans="21:21">
      <c r="U2556" s="1820"/>
    </row>
    <row r="2557" ht="26.25" customHeight="1" spans="21:21">
      <c r="U2557" s="1820"/>
    </row>
    <row r="2558" ht="26.25" customHeight="1" spans="21:21">
      <c r="U2558" s="1820"/>
    </row>
    <row r="2559" ht="26.25" customHeight="1" spans="21:21">
      <c r="U2559" s="1820"/>
    </row>
    <row r="2560" ht="26.25" customHeight="1" spans="21:21">
      <c r="U2560" s="1820"/>
    </row>
    <row r="2561" ht="26.25" customHeight="1" spans="21:21">
      <c r="U2561" s="1820"/>
    </row>
    <row r="2562" ht="26.25" customHeight="1" spans="21:21">
      <c r="U2562" s="1820"/>
    </row>
    <row r="2563" ht="26.25" customHeight="1" spans="21:21">
      <c r="U2563" s="1820"/>
    </row>
    <row r="2564" ht="26.25" customHeight="1" spans="21:21">
      <c r="U2564" s="1820"/>
    </row>
    <row r="2565" ht="26.25" customHeight="1" spans="21:21">
      <c r="U2565" s="1820"/>
    </row>
    <row r="2566" ht="26.25" customHeight="1" spans="21:21">
      <c r="U2566" s="1820"/>
    </row>
    <row r="2567" ht="26.25" customHeight="1" spans="21:21">
      <c r="U2567" s="1820"/>
    </row>
    <row r="2568" ht="26.25" customHeight="1" spans="21:21">
      <c r="U2568" s="1820"/>
    </row>
    <row r="2569" ht="26.25" customHeight="1" spans="21:21">
      <c r="U2569" s="1820"/>
    </row>
    <row r="2570" ht="26.25" customHeight="1" spans="21:21">
      <c r="U2570" s="1820"/>
    </row>
    <row r="2571" ht="26.25" customHeight="1" spans="21:21">
      <c r="U2571" s="1820"/>
    </row>
    <row r="2572" ht="26.25" customHeight="1" spans="21:21">
      <c r="U2572" s="1820"/>
    </row>
    <row r="2573" ht="26.25" customHeight="1" spans="21:21">
      <c r="U2573" s="1820"/>
    </row>
    <row r="2574" ht="26.25" customHeight="1" spans="21:21">
      <c r="U2574" s="1820"/>
    </row>
    <row r="2575" ht="26.25" customHeight="1" spans="21:21">
      <c r="U2575" s="1820"/>
    </row>
    <row r="2576" ht="26.25" customHeight="1" spans="21:21">
      <c r="U2576" s="1820"/>
    </row>
    <row r="2577" ht="26.25" customHeight="1" spans="21:21">
      <c r="U2577" s="1820"/>
    </row>
    <row r="2578" ht="26.25" customHeight="1" spans="21:21">
      <c r="U2578" s="1820"/>
    </row>
    <row r="2579" ht="26.25" customHeight="1" spans="21:21">
      <c r="U2579" s="1820"/>
    </row>
    <row r="2580" ht="26.25" customHeight="1" spans="21:21">
      <c r="U2580" s="1820"/>
    </row>
    <row r="2581" ht="26.25" customHeight="1" spans="21:21">
      <c r="U2581" s="1820"/>
    </row>
    <row r="2582" ht="26.25" customHeight="1" spans="21:21">
      <c r="U2582" s="1820"/>
    </row>
    <row r="2583" ht="26.25" customHeight="1" spans="21:21">
      <c r="U2583" s="1820"/>
    </row>
    <row r="2584" ht="26.25" customHeight="1" spans="21:21">
      <c r="U2584" s="1820"/>
    </row>
    <row r="2585" ht="26.25" customHeight="1" spans="21:21">
      <c r="U2585" s="1820"/>
    </row>
    <row r="2586" ht="26.25" customHeight="1" spans="21:21">
      <c r="U2586" s="1820"/>
    </row>
    <row r="2587" ht="26.25" customHeight="1" spans="21:21">
      <c r="U2587" s="1820"/>
    </row>
    <row r="2588" ht="26.25" customHeight="1" spans="21:21">
      <c r="U2588" s="1820"/>
    </row>
    <row r="2589" ht="26.25" customHeight="1" spans="21:21">
      <c r="U2589" s="1820"/>
    </row>
    <row r="2590" ht="26.25" customHeight="1" spans="21:21">
      <c r="U2590" s="1820"/>
    </row>
    <row r="2591" ht="26.25" customHeight="1" spans="21:21">
      <c r="U2591" s="1820"/>
    </row>
    <row r="2592" ht="26.25" customHeight="1" spans="21:21">
      <c r="U2592" s="1820"/>
    </row>
    <row r="2593" ht="26.25" customHeight="1" spans="21:21">
      <c r="U2593" s="1820"/>
    </row>
    <row r="2594" ht="26.25" customHeight="1" spans="21:21">
      <c r="U2594" s="1820"/>
    </row>
    <row r="2595" ht="26.25" customHeight="1" spans="21:21">
      <c r="U2595" s="1820"/>
    </row>
    <row r="2596" ht="26.25" customHeight="1" spans="21:21">
      <c r="U2596" s="1820"/>
    </row>
    <row r="2597" ht="26.25" customHeight="1" spans="21:21">
      <c r="U2597" s="1820"/>
    </row>
    <row r="2598" ht="26.25" customHeight="1" spans="21:21">
      <c r="U2598" s="1820"/>
    </row>
    <row r="2599" ht="26.25" customHeight="1" spans="21:21">
      <c r="U2599" s="1820"/>
    </row>
    <row r="2600" ht="26.25" customHeight="1" spans="21:21">
      <c r="U2600" s="1820"/>
    </row>
    <row r="2601" ht="26.25" customHeight="1" spans="21:21">
      <c r="U2601" s="1820"/>
    </row>
    <row r="2602" ht="26.25" customHeight="1" spans="21:21">
      <c r="U2602" s="1820"/>
    </row>
    <row r="2603" ht="26.25" customHeight="1" spans="21:21">
      <c r="U2603" s="1820"/>
    </row>
    <row r="2604" ht="26.25" customHeight="1" spans="21:21">
      <c r="U2604" s="1820"/>
    </row>
    <row r="2605" ht="26.25" customHeight="1" spans="21:21">
      <c r="U2605" s="1820"/>
    </row>
    <row r="2606" ht="26.25" customHeight="1" spans="21:21">
      <c r="U2606" s="1820"/>
    </row>
    <row r="2607" ht="26.25" customHeight="1" spans="21:21">
      <c r="U2607" s="1820"/>
    </row>
    <row r="2608" ht="26.25" customHeight="1" spans="21:21">
      <c r="U2608" s="1820"/>
    </row>
    <row r="2609" ht="26.25" customHeight="1" spans="21:21">
      <c r="U2609" s="1820"/>
    </row>
    <row r="2610" ht="26.25" customHeight="1" spans="21:21">
      <c r="U2610" s="1820"/>
    </row>
    <row r="2611" ht="26.25" customHeight="1" spans="21:21">
      <c r="U2611" s="1820"/>
    </row>
    <row r="2612" ht="26.25" customHeight="1" spans="21:21">
      <c r="U2612" s="1820"/>
    </row>
    <row r="2613" ht="26.25" customHeight="1" spans="21:21">
      <c r="U2613" s="1820"/>
    </row>
    <row r="2614" ht="26.25" customHeight="1" spans="21:21">
      <c r="U2614" s="1820"/>
    </row>
    <row r="2615" ht="26.25" customHeight="1" spans="21:21">
      <c r="U2615" s="1820"/>
    </row>
    <row r="2616" ht="26.25" customHeight="1" spans="21:21">
      <c r="U2616" s="1820"/>
    </row>
    <row r="2617" ht="26.25" customHeight="1" spans="21:21">
      <c r="U2617" s="1820"/>
    </row>
    <row r="2618" ht="26.25" customHeight="1" spans="21:21">
      <c r="U2618" s="1820"/>
    </row>
    <row r="2619" ht="26.25" customHeight="1" spans="21:21">
      <c r="U2619" s="1820"/>
    </row>
    <row r="2620" ht="26.25" customHeight="1" spans="21:21">
      <c r="U2620" s="1820"/>
    </row>
    <row r="2621" ht="26.25" customHeight="1" spans="21:21">
      <c r="U2621" s="1820"/>
    </row>
    <row r="2622" ht="26.25" customHeight="1" spans="21:21">
      <c r="U2622" s="1820"/>
    </row>
    <row r="2623" ht="26.25" customHeight="1" spans="21:21">
      <c r="U2623" s="1820"/>
    </row>
    <row r="2624" ht="26.25" customHeight="1" spans="21:21">
      <c r="U2624" s="1820"/>
    </row>
    <row r="2625" ht="26.25" customHeight="1" spans="21:21">
      <c r="U2625" s="1820"/>
    </row>
    <row r="2626" ht="26.25" customHeight="1" spans="21:21">
      <c r="U2626" s="1820"/>
    </row>
    <row r="2627" ht="26.25" customHeight="1" spans="21:21">
      <c r="U2627" s="1820"/>
    </row>
    <row r="2628" ht="26.25" customHeight="1" spans="21:21">
      <c r="U2628" s="1820"/>
    </row>
    <row r="2629" ht="26.25" customHeight="1" spans="21:21">
      <c r="U2629" s="1820"/>
    </row>
    <row r="2630" ht="26.25" customHeight="1" spans="21:21">
      <c r="U2630" s="1820"/>
    </row>
    <row r="2631" ht="26.25" customHeight="1" spans="21:21">
      <c r="U2631" s="1820"/>
    </row>
    <row r="2632" ht="26.25" customHeight="1" spans="21:21">
      <c r="U2632" s="1820"/>
    </row>
    <row r="2633" ht="26.25" customHeight="1" spans="21:21">
      <c r="U2633" s="1820"/>
    </row>
    <row r="2634" ht="26.25" customHeight="1" spans="21:21">
      <c r="U2634" s="1820"/>
    </row>
    <row r="2635" ht="26.25" customHeight="1" spans="21:21">
      <c r="U2635" s="1820"/>
    </row>
    <row r="2636" ht="26.25" customHeight="1" spans="21:21">
      <c r="U2636" s="1820"/>
    </row>
    <row r="2637" ht="26.25" customHeight="1" spans="21:21">
      <c r="U2637" s="1820"/>
    </row>
    <row r="2638" ht="26.25" customHeight="1" spans="21:21">
      <c r="U2638" s="1820"/>
    </row>
    <row r="2639" ht="26.25" customHeight="1" spans="21:21">
      <c r="U2639" s="1820"/>
    </row>
    <row r="2640" ht="26.25" customHeight="1" spans="21:21">
      <c r="U2640" s="1820"/>
    </row>
    <row r="2641" ht="26.25" customHeight="1" spans="21:21">
      <c r="U2641" s="1820"/>
    </row>
    <row r="2642" ht="26.25" customHeight="1" spans="21:21">
      <c r="U2642" s="1820"/>
    </row>
    <row r="2643" ht="26.25" customHeight="1" spans="21:21">
      <c r="U2643" s="1820"/>
    </row>
    <row r="2644" ht="26.25" customHeight="1" spans="21:21">
      <c r="U2644" s="1820"/>
    </row>
    <row r="2645" ht="26.25" customHeight="1" spans="21:21">
      <c r="U2645" s="1820"/>
    </row>
    <row r="2646" ht="26.25" customHeight="1" spans="21:21">
      <c r="U2646" s="1820"/>
    </row>
    <row r="2647" ht="26.25" customHeight="1" spans="21:21">
      <c r="U2647" s="1820"/>
    </row>
    <row r="2648" ht="26.25" customHeight="1" spans="21:21">
      <c r="U2648" s="1820"/>
    </row>
    <row r="2649" ht="26.25" customHeight="1" spans="21:21">
      <c r="U2649" s="1820"/>
    </row>
    <row r="2650" ht="26.25" customHeight="1" spans="21:21">
      <c r="U2650" s="1820"/>
    </row>
    <row r="2651" ht="26.25" customHeight="1" spans="21:21">
      <c r="U2651" s="1820"/>
    </row>
    <row r="2652" ht="26.25" customHeight="1" spans="21:21">
      <c r="U2652" s="1820"/>
    </row>
    <row r="2653" ht="26.25" customHeight="1" spans="21:21">
      <c r="U2653" s="1820"/>
    </row>
    <row r="2654" ht="26.25" customHeight="1" spans="21:21">
      <c r="U2654" s="1820"/>
    </row>
    <row r="2655" ht="26.25" customHeight="1" spans="21:21">
      <c r="U2655" s="1820"/>
    </row>
    <row r="2656" ht="26.25" customHeight="1" spans="21:21">
      <c r="U2656" s="1820"/>
    </row>
    <row r="2657" ht="26.25" customHeight="1" spans="21:21">
      <c r="U2657" s="1820"/>
    </row>
    <row r="2658" ht="26.25" customHeight="1" spans="21:21">
      <c r="U2658" s="1820"/>
    </row>
    <row r="2659" ht="26.25" customHeight="1" spans="21:21">
      <c r="U2659" s="1820"/>
    </row>
    <row r="2660" ht="26.25" customHeight="1" spans="21:21">
      <c r="U2660" s="1820"/>
    </row>
    <row r="2661" ht="26.25" customHeight="1" spans="21:21">
      <c r="U2661" s="1820"/>
    </row>
    <row r="2662" ht="26.25" customHeight="1" spans="21:21">
      <c r="U2662" s="1820"/>
    </row>
    <row r="2663" ht="26.25" customHeight="1" spans="21:21">
      <c r="U2663" s="1820"/>
    </row>
    <row r="2664" ht="26.25" customHeight="1" spans="21:21">
      <c r="U2664" s="1820"/>
    </row>
    <row r="2665" ht="26.25" customHeight="1" spans="21:21">
      <c r="U2665" s="1820"/>
    </row>
    <row r="2666" ht="26.25" customHeight="1" spans="21:21">
      <c r="U2666" s="1820"/>
    </row>
    <row r="2667" ht="26.25" customHeight="1" spans="21:21">
      <c r="U2667" s="1820"/>
    </row>
    <row r="2668" ht="26.25" customHeight="1" spans="21:21">
      <c r="U2668" s="1820"/>
    </row>
    <row r="2669" ht="26.25" customHeight="1" spans="21:21">
      <c r="U2669" s="1820"/>
    </row>
    <row r="2670" ht="26.25" customHeight="1" spans="21:21">
      <c r="U2670" s="1820"/>
    </row>
    <row r="2671" ht="26.25" customHeight="1" spans="21:21">
      <c r="U2671" s="1820"/>
    </row>
    <row r="2672" ht="26.25" customHeight="1" spans="21:21">
      <c r="U2672" s="1820"/>
    </row>
    <row r="2673" ht="26.25" customHeight="1" spans="21:21">
      <c r="U2673" s="1820"/>
    </row>
    <row r="2674" ht="26.25" customHeight="1" spans="21:21">
      <c r="U2674" s="1820"/>
    </row>
    <row r="2675" ht="26.25" customHeight="1" spans="21:21">
      <c r="U2675" s="1820"/>
    </row>
    <row r="2676" ht="26.25" customHeight="1" spans="21:21">
      <c r="U2676" s="1820"/>
    </row>
    <row r="2677" ht="26.25" customHeight="1" spans="21:21">
      <c r="U2677" s="1820"/>
    </row>
    <row r="2678" ht="26.25" customHeight="1" spans="21:21">
      <c r="U2678" s="1820"/>
    </row>
    <row r="2679" ht="26.25" customHeight="1" spans="21:21">
      <c r="U2679" s="1820"/>
    </row>
    <row r="2680" ht="26.25" customHeight="1" spans="21:21">
      <c r="U2680" s="1820"/>
    </row>
    <row r="2681" ht="26.25" customHeight="1" spans="21:21">
      <c r="U2681" s="1820"/>
    </row>
    <row r="2682" ht="26.25" customHeight="1" spans="21:21">
      <c r="U2682" s="1820"/>
    </row>
    <row r="2683" ht="26.25" customHeight="1" spans="21:21">
      <c r="U2683" s="1820"/>
    </row>
    <row r="2684" ht="26.25" customHeight="1" spans="21:21">
      <c r="U2684" s="1820"/>
    </row>
    <row r="2685" ht="26.25" customHeight="1" spans="21:21">
      <c r="U2685" s="1820"/>
    </row>
    <row r="2686" ht="26.25" customHeight="1" spans="21:21">
      <c r="U2686" s="1820"/>
    </row>
    <row r="2687" ht="26.25" customHeight="1" spans="21:21">
      <c r="U2687" s="1820"/>
    </row>
    <row r="2688" ht="26.25" customHeight="1" spans="21:21">
      <c r="U2688" s="1820"/>
    </row>
    <row r="2689" ht="26.25" customHeight="1" spans="21:21">
      <c r="U2689" s="1820"/>
    </row>
    <row r="2690" ht="26.25" customHeight="1" spans="21:21">
      <c r="U2690" s="1820"/>
    </row>
    <row r="2691" ht="26.25" customHeight="1" spans="21:21">
      <c r="U2691" s="1820"/>
    </row>
    <row r="2692" ht="26.25" customHeight="1" spans="21:21">
      <c r="U2692" s="1820"/>
    </row>
    <row r="2693" ht="26.25" customHeight="1" spans="21:21">
      <c r="U2693" s="1820"/>
    </row>
    <row r="2694" ht="26.25" customHeight="1" spans="21:21">
      <c r="U2694" s="1820"/>
    </row>
    <row r="2695" ht="26.25" customHeight="1" spans="21:21">
      <c r="U2695" s="1820"/>
    </row>
    <row r="2696" ht="26.25" customHeight="1" spans="21:21">
      <c r="U2696" s="1820"/>
    </row>
    <row r="2697" ht="26.25" customHeight="1" spans="21:21">
      <c r="U2697" s="1820"/>
    </row>
    <row r="2698" ht="26.25" customHeight="1" spans="21:21">
      <c r="U2698" s="1820"/>
    </row>
    <row r="2699" ht="26.25" customHeight="1" spans="21:21">
      <c r="U2699" s="1820"/>
    </row>
    <row r="2700" ht="26.25" customHeight="1" spans="21:21">
      <c r="U2700" s="1820"/>
    </row>
    <row r="2701" ht="26.25" customHeight="1" spans="21:21">
      <c r="U2701" s="1820"/>
    </row>
    <row r="2702" ht="26.25" customHeight="1" spans="21:21">
      <c r="U2702" s="1820"/>
    </row>
    <row r="2703" ht="26.25" customHeight="1" spans="21:21">
      <c r="U2703" s="1820"/>
    </row>
    <row r="2704" ht="26.25" customHeight="1" spans="21:21">
      <c r="U2704" s="1820"/>
    </row>
    <row r="2705" ht="26.25" customHeight="1" spans="21:21">
      <c r="U2705" s="1820"/>
    </row>
    <row r="2706" ht="26.25" customHeight="1" spans="21:21">
      <c r="U2706" s="1820"/>
    </row>
    <row r="2707" ht="26.25" customHeight="1" spans="21:21">
      <c r="U2707" s="1820"/>
    </row>
    <row r="2708" ht="26.25" customHeight="1" spans="21:21">
      <c r="U2708" s="1820"/>
    </row>
    <row r="2709" ht="26.25" customHeight="1" spans="21:21">
      <c r="U2709" s="1820"/>
    </row>
    <row r="2710" ht="26.25" customHeight="1" spans="21:21">
      <c r="U2710" s="1820"/>
    </row>
    <row r="2711" ht="26.25" customHeight="1" spans="21:21">
      <c r="U2711" s="1820"/>
    </row>
    <row r="2712" ht="26.25" customHeight="1" spans="21:21">
      <c r="U2712" s="1820"/>
    </row>
    <row r="2713" ht="26.25" customHeight="1" spans="21:21">
      <c r="U2713" s="1820"/>
    </row>
    <row r="2714" ht="26.25" customHeight="1" spans="21:21">
      <c r="U2714" s="1820"/>
    </row>
    <row r="2715" ht="26.25" customHeight="1" spans="21:21">
      <c r="U2715" s="1820"/>
    </row>
    <row r="2716" ht="26.25" customHeight="1" spans="21:21">
      <c r="U2716" s="1820"/>
    </row>
    <row r="2717" ht="26.25" customHeight="1" spans="21:21">
      <c r="U2717" s="1820"/>
    </row>
    <row r="2718" ht="26.25" customHeight="1" spans="21:21">
      <c r="U2718" s="1820"/>
    </row>
    <row r="2719" ht="26.25" customHeight="1" spans="21:21">
      <c r="U2719" s="1820"/>
    </row>
    <row r="2720" ht="26.25" customHeight="1" spans="21:21">
      <c r="U2720" s="1820"/>
    </row>
    <row r="2721" ht="26.25" customHeight="1" spans="21:21">
      <c r="U2721" s="1820"/>
    </row>
    <row r="2722" ht="26.25" customHeight="1" spans="21:21">
      <c r="U2722" s="1820"/>
    </row>
    <row r="2723" ht="26.25" customHeight="1" spans="21:21">
      <c r="U2723" s="1820"/>
    </row>
    <row r="2724" ht="26.25" customHeight="1" spans="21:21">
      <c r="U2724" s="1820"/>
    </row>
    <row r="2725" ht="26.25" customHeight="1" spans="21:21">
      <c r="U2725" s="1820"/>
    </row>
    <row r="2726" ht="26.25" customHeight="1" spans="21:21">
      <c r="U2726" s="1820"/>
    </row>
    <row r="2727" ht="26.25" customHeight="1" spans="21:21">
      <c r="U2727" s="1820"/>
    </row>
    <row r="2728" ht="26.25" customHeight="1" spans="21:21">
      <c r="U2728" s="1820"/>
    </row>
    <row r="2729" ht="26.25" customHeight="1" spans="21:21">
      <c r="U2729" s="1820"/>
    </row>
    <row r="2730" ht="26.25" customHeight="1" spans="21:21">
      <c r="U2730" s="1820"/>
    </row>
    <row r="2731" ht="26.25" customHeight="1" spans="21:21">
      <c r="U2731" s="1820"/>
    </row>
    <row r="2732" ht="26.25" customHeight="1" spans="21:21">
      <c r="U2732" s="1820"/>
    </row>
    <row r="2733" ht="26.25" customHeight="1" spans="21:21">
      <c r="U2733" s="1820"/>
    </row>
    <row r="2734" ht="26.25" customHeight="1" spans="21:21">
      <c r="U2734" s="1820"/>
    </row>
    <row r="2735" ht="26.25" customHeight="1" spans="21:21">
      <c r="U2735" s="1820"/>
    </row>
    <row r="2736" ht="26.25" customHeight="1" spans="21:21">
      <c r="U2736" s="1820"/>
    </row>
    <row r="2737" ht="26.25" customHeight="1" spans="21:21">
      <c r="U2737" s="1820"/>
    </row>
    <row r="2738" ht="26.25" customHeight="1" spans="21:21">
      <c r="U2738" s="1820"/>
    </row>
    <row r="2739" ht="26.25" customHeight="1" spans="21:21">
      <c r="U2739" s="1820"/>
    </row>
    <row r="2740" ht="26.25" customHeight="1" spans="21:21">
      <c r="U2740" s="1820"/>
    </row>
    <row r="2741" ht="26.25" customHeight="1" spans="21:21">
      <c r="U2741" s="1820"/>
    </row>
    <row r="2742" ht="26.25" customHeight="1" spans="21:21">
      <c r="U2742" s="1820"/>
    </row>
    <row r="2743" ht="26.25" customHeight="1" spans="21:21">
      <c r="U2743" s="1820"/>
    </row>
    <row r="2744" ht="26.25" customHeight="1" spans="21:21">
      <c r="U2744" s="1820"/>
    </row>
    <row r="2745" ht="26.25" customHeight="1" spans="21:21">
      <c r="U2745" s="1820"/>
    </row>
    <row r="2746" ht="26.25" customHeight="1" spans="21:21">
      <c r="U2746" s="1820"/>
    </row>
    <row r="2747" ht="26.25" customHeight="1" spans="21:21">
      <c r="U2747" s="1820"/>
    </row>
    <row r="2748" ht="26.25" customHeight="1" spans="21:21">
      <c r="U2748" s="1820"/>
    </row>
    <row r="2749" ht="26.25" customHeight="1" spans="21:21">
      <c r="U2749" s="1820"/>
    </row>
    <row r="2750" ht="26.25" customHeight="1" spans="21:21">
      <c r="U2750" s="1820"/>
    </row>
    <row r="2751" ht="26.25" customHeight="1" spans="21:21">
      <c r="U2751" s="1820"/>
    </row>
    <row r="2752" ht="26.25" customHeight="1" spans="21:21">
      <c r="U2752" s="1820"/>
    </row>
    <row r="2753" ht="26.25" customHeight="1" spans="21:21">
      <c r="U2753" s="1820"/>
    </row>
    <row r="2754" ht="26.25" customHeight="1" spans="21:21">
      <c r="U2754" s="1820"/>
    </row>
    <row r="2755" ht="26.25" customHeight="1" spans="21:21">
      <c r="U2755" s="1820"/>
    </row>
    <row r="2756" ht="26.25" customHeight="1" spans="21:21">
      <c r="U2756" s="1820"/>
    </row>
    <row r="2757" ht="26.25" customHeight="1" spans="21:21">
      <c r="U2757" s="1820"/>
    </row>
    <row r="2758" ht="26.25" customHeight="1" spans="21:21">
      <c r="U2758" s="1820"/>
    </row>
    <row r="2759" ht="26.25" customHeight="1" spans="21:21">
      <c r="U2759" s="1820"/>
    </row>
    <row r="2760" ht="26.25" customHeight="1" spans="21:21">
      <c r="U2760" s="1820"/>
    </row>
    <row r="2761" ht="26.25" customHeight="1" spans="21:21">
      <c r="U2761" s="1820"/>
    </row>
    <row r="2762" ht="26.25" customHeight="1" spans="21:21">
      <c r="U2762" s="1820"/>
    </row>
    <row r="2763" ht="26.25" customHeight="1" spans="21:21">
      <c r="U2763" s="1820"/>
    </row>
    <row r="2764" ht="26.25" customHeight="1" spans="21:21">
      <c r="U2764" s="1820"/>
    </row>
    <row r="2765" ht="26.25" customHeight="1" spans="21:21">
      <c r="U2765" s="1820"/>
    </row>
    <row r="2766" ht="26.25" customHeight="1" spans="21:21">
      <c r="U2766" s="1820"/>
    </row>
    <row r="2767" ht="26.25" customHeight="1" spans="21:21">
      <c r="U2767" s="1820"/>
    </row>
    <row r="2768" ht="26.25" customHeight="1" spans="21:21">
      <c r="U2768" s="1820"/>
    </row>
    <row r="2769" ht="26.25" customHeight="1" spans="21:21">
      <c r="U2769" s="1820"/>
    </row>
    <row r="2770" ht="26.25" customHeight="1" spans="21:21">
      <c r="U2770" s="1820"/>
    </row>
    <row r="2771" ht="26.25" customHeight="1" spans="21:21">
      <c r="U2771" s="1820"/>
    </row>
    <row r="2772" ht="26.25" customHeight="1" spans="21:21">
      <c r="U2772" s="1820"/>
    </row>
    <row r="2773" ht="26.25" customHeight="1" spans="21:21">
      <c r="U2773" s="1820"/>
    </row>
    <row r="2774" ht="26.25" customHeight="1" spans="21:21">
      <c r="U2774" s="1820"/>
    </row>
    <row r="2775" ht="26.25" customHeight="1" spans="21:21">
      <c r="U2775" s="1820"/>
    </row>
    <row r="2776" ht="26.25" customHeight="1" spans="21:21">
      <c r="U2776" s="1820"/>
    </row>
    <row r="2777" ht="26.25" customHeight="1" spans="21:21">
      <c r="U2777" s="1820"/>
    </row>
    <row r="2778" ht="26.25" customHeight="1" spans="21:21">
      <c r="U2778" s="1820"/>
    </row>
    <row r="2779" ht="26.25" customHeight="1" spans="21:21">
      <c r="U2779" s="1820"/>
    </row>
    <row r="2780" ht="26.25" customHeight="1" spans="21:21">
      <c r="U2780" s="1820"/>
    </row>
    <row r="2781" ht="26.25" customHeight="1" spans="21:21">
      <c r="U2781" s="1820"/>
    </row>
    <row r="2782" ht="26.25" customHeight="1" spans="21:21">
      <c r="U2782" s="1820"/>
    </row>
    <row r="2783" ht="26.25" customHeight="1" spans="21:21">
      <c r="U2783" s="1820"/>
    </row>
    <row r="2784" ht="26.25" customHeight="1" spans="21:21">
      <c r="U2784" s="1820"/>
    </row>
    <row r="2785" ht="26.25" customHeight="1" spans="21:21">
      <c r="U2785" s="1820"/>
    </row>
    <row r="2786" ht="26.25" customHeight="1" spans="21:21">
      <c r="U2786" s="1820"/>
    </row>
    <row r="2787" ht="26.25" customHeight="1" spans="21:21">
      <c r="U2787" s="1820"/>
    </row>
    <row r="2788" ht="26.25" customHeight="1" spans="21:21">
      <c r="U2788" s="1820"/>
    </row>
    <row r="2789" ht="26.25" customHeight="1" spans="21:21">
      <c r="U2789" s="1820"/>
    </row>
    <row r="2790" ht="26.25" customHeight="1" spans="21:21">
      <c r="U2790" s="1820"/>
    </row>
    <row r="2791" ht="26.25" customHeight="1" spans="21:21">
      <c r="U2791" s="1820"/>
    </row>
    <row r="2792" ht="26.25" customHeight="1" spans="21:21">
      <c r="U2792" s="1820"/>
    </row>
    <row r="2793" ht="26.25" customHeight="1" spans="21:21">
      <c r="U2793" s="1820"/>
    </row>
    <row r="2794" ht="26.25" customHeight="1" spans="21:21">
      <c r="U2794" s="1820"/>
    </row>
    <row r="2795" ht="26.25" customHeight="1" spans="21:21">
      <c r="U2795" s="1820"/>
    </row>
    <row r="2796" ht="26.25" customHeight="1" spans="21:21">
      <c r="U2796" s="1820"/>
    </row>
    <row r="2797" ht="26.25" customHeight="1" spans="21:21">
      <c r="U2797" s="1820"/>
    </row>
    <row r="2798" ht="26.25" customHeight="1" spans="21:21">
      <c r="U2798" s="1820"/>
    </row>
    <row r="2799" ht="26.25" customHeight="1" spans="21:21">
      <c r="U2799" s="1820"/>
    </row>
    <row r="2800" ht="26.25" customHeight="1" spans="21:21">
      <c r="U2800" s="1820"/>
    </row>
    <row r="2801" ht="26.25" customHeight="1" spans="21:21">
      <c r="U2801" s="1820"/>
    </row>
    <row r="2802" ht="26.25" customHeight="1" spans="21:21">
      <c r="U2802" s="1820"/>
    </row>
    <row r="2803" ht="26.25" customHeight="1" spans="21:21">
      <c r="U2803" s="1820"/>
    </row>
    <row r="2804" ht="26.25" customHeight="1" spans="21:21">
      <c r="U2804" s="1820"/>
    </row>
    <row r="2805" ht="26.25" customHeight="1" spans="21:21">
      <c r="U2805" s="1820"/>
    </row>
    <row r="2806" ht="26.25" customHeight="1" spans="21:21">
      <c r="U2806" s="1820"/>
    </row>
    <row r="2807" ht="26.25" customHeight="1" spans="21:21">
      <c r="U2807" s="1820"/>
    </row>
    <row r="2808" ht="26.25" customHeight="1" spans="21:21">
      <c r="U2808" s="1820"/>
    </row>
    <row r="2809" ht="26.25" customHeight="1" spans="21:21">
      <c r="U2809" s="1820"/>
    </row>
    <row r="2810" ht="26.25" customHeight="1" spans="21:21">
      <c r="U2810" s="1820"/>
    </row>
    <row r="2811" ht="26.25" customHeight="1" spans="21:21">
      <c r="U2811" s="1820"/>
    </row>
    <row r="2812" ht="26.25" customHeight="1" spans="21:21">
      <c r="U2812" s="1820"/>
    </row>
    <row r="2813" ht="26.25" customHeight="1" spans="21:21">
      <c r="U2813" s="1820"/>
    </row>
    <row r="2814" ht="26.25" customHeight="1" spans="21:21">
      <c r="U2814" s="1820"/>
    </row>
    <row r="2815" ht="26.25" customHeight="1" spans="21:21">
      <c r="U2815" s="1820"/>
    </row>
    <row r="2816" ht="26.25" customHeight="1" spans="21:21">
      <c r="U2816" s="1820"/>
    </row>
    <row r="2817" ht="26.25" customHeight="1" spans="21:21">
      <c r="U2817" s="1820"/>
    </row>
    <row r="2818" ht="26.25" customHeight="1" spans="21:21">
      <c r="U2818" s="1820"/>
    </row>
    <row r="2819" ht="26.25" customHeight="1" spans="21:21">
      <c r="U2819" s="1820"/>
    </row>
    <row r="2820" ht="26.25" customHeight="1" spans="21:21">
      <c r="U2820" s="1820"/>
    </row>
    <row r="2821" ht="26.25" customHeight="1" spans="21:21">
      <c r="U2821" s="1820"/>
    </row>
    <row r="2822" ht="26.25" customHeight="1" spans="21:21">
      <c r="U2822" s="1820"/>
    </row>
    <row r="2823" ht="26.25" customHeight="1" spans="21:21">
      <c r="U2823" s="1820"/>
    </row>
    <row r="2824" ht="26.25" customHeight="1" spans="21:21">
      <c r="U2824" s="1820"/>
    </row>
    <row r="2825" ht="26.25" customHeight="1" spans="21:21">
      <c r="U2825" s="1820"/>
    </row>
    <row r="2826" ht="26.25" customHeight="1" spans="21:21">
      <c r="U2826" s="1820"/>
    </row>
    <row r="2827" ht="26.25" customHeight="1" spans="21:21">
      <c r="U2827" s="1820"/>
    </row>
    <row r="2828" ht="26.25" customHeight="1" spans="21:21">
      <c r="U2828" s="1820"/>
    </row>
    <row r="2829" ht="26.25" customHeight="1" spans="21:21">
      <c r="U2829" s="1820"/>
    </row>
    <row r="2830" ht="26.25" customHeight="1" spans="21:21">
      <c r="U2830" s="1820"/>
    </row>
    <row r="2831" ht="26.25" customHeight="1" spans="21:21">
      <c r="U2831" s="1820"/>
    </row>
    <row r="2832" ht="26.25" customHeight="1" spans="21:21">
      <c r="U2832" s="1820"/>
    </row>
    <row r="2833" ht="26.25" customHeight="1" spans="21:21">
      <c r="U2833" s="1820"/>
    </row>
    <row r="2834" ht="26.25" customHeight="1" spans="21:21">
      <c r="U2834" s="1820"/>
    </row>
    <row r="2835" ht="26.25" customHeight="1" spans="21:21">
      <c r="U2835" s="1820"/>
    </row>
    <row r="2836" ht="26.25" customHeight="1" spans="21:21">
      <c r="U2836" s="1820"/>
    </row>
    <row r="2837" ht="26.25" customHeight="1" spans="21:21">
      <c r="U2837" s="1820"/>
    </row>
    <row r="2838" ht="26.25" customHeight="1" spans="21:21">
      <c r="U2838" s="1820"/>
    </row>
    <row r="2839" ht="26.25" customHeight="1" spans="21:21">
      <c r="U2839" s="1820"/>
    </row>
    <row r="2840" ht="26.25" customHeight="1" spans="21:21">
      <c r="U2840" s="1820"/>
    </row>
    <row r="2841" ht="26.25" customHeight="1" spans="21:21">
      <c r="U2841" s="1820"/>
    </row>
    <row r="2842" ht="26.25" customHeight="1" spans="21:21">
      <c r="U2842" s="1820"/>
    </row>
    <row r="2843" ht="26.25" customHeight="1" spans="21:21">
      <c r="U2843" s="1820"/>
    </row>
    <row r="2844" ht="26.25" customHeight="1" spans="21:21">
      <c r="U2844" s="1820"/>
    </row>
    <row r="2845" ht="26.25" customHeight="1" spans="21:21">
      <c r="U2845" s="1820"/>
    </row>
    <row r="2846" ht="26.25" customHeight="1" spans="21:21">
      <c r="U2846" s="1820"/>
    </row>
    <row r="2847" ht="26.25" customHeight="1" spans="21:21">
      <c r="U2847" s="1820"/>
    </row>
    <row r="2848" ht="26.25" customHeight="1" spans="21:21">
      <c r="U2848" s="1820"/>
    </row>
    <row r="2849" ht="26.25" customHeight="1" spans="21:21">
      <c r="U2849" s="1820"/>
    </row>
    <row r="2850" ht="26.25" customHeight="1" spans="21:21">
      <c r="U2850" s="1820"/>
    </row>
    <row r="2851" ht="26.25" customHeight="1" spans="21:21">
      <c r="U2851" s="1820"/>
    </row>
    <row r="2852" ht="26.25" customHeight="1" spans="21:21">
      <c r="U2852" s="1820"/>
    </row>
    <row r="2853" ht="26.25" customHeight="1" spans="21:21">
      <c r="U2853" s="1820"/>
    </row>
    <row r="2854" ht="26.25" customHeight="1" spans="21:21">
      <c r="U2854" s="1820"/>
    </row>
    <row r="2855" ht="26.25" customHeight="1" spans="21:21">
      <c r="U2855" s="1820"/>
    </row>
    <row r="2856" ht="26.25" customHeight="1" spans="21:21">
      <c r="U2856" s="1820"/>
    </row>
    <row r="2857" ht="26.25" customHeight="1" spans="21:21">
      <c r="U2857" s="1820"/>
    </row>
    <row r="2858" ht="26.25" customHeight="1" spans="21:21">
      <c r="U2858" s="1820"/>
    </row>
    <row r="2859" ht="26.25" customHeight="1" spans="21:21">
      <c r="U2859" s="1820"/>
    </row>
    <row r="2860" ht="26.25" customHeight="1" spans="21:21">
      <c r="U2860" s="1820"/>
    </row>
    <row r="2861" ht="26.25" customHeight="1" spans="21:21">
      <c r="U2861" s="1820"/>
    </row>
    <row r="2862" ht="26.25" customHeight="1" spans="21:21">
      <c r="U2862" s="1820"/>
    </row>
    <row r="2863" ht="26.25" customHeight="1" spans="21:21">
      <c r="U2863" s="1820"/>
    </row>
    <row r="2864" ht="26.25" customHeight="1" spans="21:21">
      <c r="U2864" s="1820"/>
    </row>
    <row r="2865" ht="26.25" customHeight="1" spans="21:21">
      <c r="U2865" s="1820"/>
    </row>
    <row r="2866" ht="26.25" customHeight="1" spans="21:21">
      <c r="U2866" s="1820"/>
    </row>
    <row r="2867" ht="26.25" customHeight="1" spans="21:21">
      <c r="U2867" s="1820"/>
    </row>
    <row r="2868" ht="26.25" customHeight="1" spans="21:21">
      <c r="U2868" s="1820"/>
    </row>
    <row r="2869" ht="26.25" customHeight="1" spans="21:21">
      <c r="U2869" s="1820"/>
    </row>
    <row r="2870" ht="26.25" customHeight="1" spans="21:21">
      <c r="U2870" s="1820"/>
    </row>
    <row r="2871" ht="26.25" customHeight="1" spans="21:21">
      <c r="U2871" s="1820"/>
    </row>
    <row r="2872" ht="26.25" customHeight="1" spans="21:21">
      <c r="U2872" s="1820"/>
    </row>
    <row r="2873" ht="26.25" customHeight="1" spans="21:21">
      <c r="U2873" s="1820"/>
    </row>
    <row r="2874" ht="26.25" customHeight="1" spans="21:21">
      <c r="U2874" s="1820"/>
    </row>
    <row r="2875" ht="26.25" customHeight="1" spans="21:21">
      <c r="U2875" s="1820"/>
    </row>
    <row r="2876" ht="26.25" customHeight="1" spans="21:21">
      <c r="U2876" s="1820"/>
    </row>
    <row r="2877" ht="26.25" customHeight="1" spans="21:21">
      <c r="U2877" s="1820"/>
    </row>
    <row r="2878" ht="26.25" customHeight="1" spans="21:21">
      <c r="U2878" s="1820"/>
    </row>
    <row r="2879" ht="26.25" customHeight="1" spans="21:21">
      <c r="U2879" s="1820"/>
    </row>
    <row r="2880" ht="26.25" customHeight="1" spans="21:21">
      <c r="U2880" s="1820"/>
    </row>
    <row r="2881" ht="26.25" customHeight="1" spans="21:21">
      <c r="U2881" s="1820"/>
    </row>
    <row r="2882" ht="26.25" customHeight="1" spans="21:21">
      <c r="U2882" s="1820"/>
    </row>
    <row r="2883" ht="26.25" customHeight="1" spans="21:21">
      <c r="U2883" s="1820"/>
    </row>
    <row r="2884" ht="26.25" customHeight="1" spans="21:21">
      <c r="U2884" s="1820"/>
    </row>
    <row r="2885" ht="26.25" customHeight="1" spans="21:21">
      <c r="U2885" s="1820"/>
    </row>
    <row r="2886" ht="26.25" customHeight="1" spans="21:21">
      <c r="U2886" s="1820"/>
    </row>
    <row r="2887" ht="26.25" customHeight="1" spans="21:21">
      <c r="U2887" s="1820"/>
    </row>
    <row r="2888" ht="26.25" customHeight="1" spans="21:21">
      <c r="U2888" s="1820"/>
    </row>
    <row r="2889" ht="26.25" customHeight="1" spans="21:21">
      <c r="U2889" s="1820"/>
    </row>
    <row r="2890" ht="26.25" customHeight="1" spans="21:21">
      <c r="U2890" s="1820"/>
    </row>
    <row r="2891" ht="26.25" customHeight="1" spans="21:21">
      <c r="U2891" s="1820"/>
    </row>
    <row r="2892" ht="26.25" customHeight="1" spans="21:21">
      <c r="U2892" s="1820"/>
    </row>
    <row r="2893" ht="26.25" customHeight="1" spans="21:21">
      <c r="U2893" s="1820"/>
    </row>
    <row r="2894" ht="26.25" customHeight="1" spans="21:21">
      <c r="U2894" s="1820"/>
    </row>
    <row r="2895" ht="26.25" customHeight="1" spans="21:21">
      <c r="U2895" s="1820"/>
    </row>
    <row r="2896" ht="26.25" customHeight="1" spans="21:21">
      <c r="U2896" s="1820"/>
    </row>
    <row r="2897" ht="26.25" customHeight="1" spans="21:21">
      <c r="U2897" s="1820"/>
    </row>
    <row r="2898" ht="26.25" customHeight="1" spans="21:21">
      <c r="U2898" s="1820"/>
    </row>
    <row r="2899" ht="26.25" customHeight="1" spans="21:21">
      <c r="U2899" s="1820"/>
    </row>
    <row r="2900" ht="26.25" customHeight="1" spans="21:21">
      <c r="U2900" s="1820"/>
    </row>
    <row r="2901" ht="26.25" customHeight="1" spans="21:21">
      <c r="U2901" s="1820"/>
    </row>
    <row r="2902" ht="26.25" customHeight="1" spans="21:21">
      <c r="U2902" s="1820"/>
    </row>
    <row r="2903" ht="26.25" customHeight="1" spans="21:21">
      <c r="U2903" s="1820"/>
    </row>
    <row r="2904" ht="26.25" customHeight="1" spans="21:21">
      <c r="U2904" s="1820"/>
    </row>
    <row r="2905" ht="26.25" customHeight="1" spans="21:21">
      <c r="U2905" s="1820"/>
    </row>
    <row r="2906" ht="26.25" customHeight="1" spans="21:21">
      <c r="U2906" s="1820"/>
    </row>
    <row r="2907" ht="26.25" customHeight="1" spans="21:21">
      <c r="U2907" s="1820"/>
    </row>
    <row r="2908" ht="26.25" customHeight="1" spans="21:21">
      <c r="U2908" s="1820"/>
    </row>
    <row r="2909" ht="26.25" customHeight="1" spans="21:21">
      <c r="U2909" s="1820"/>
    </row>
    <row r="2910" ht="26.25" customHeight="1" spans="21:21">
      <c r="U2910" s="1820"/>
    </row>
    <row r="2911" ht="26.25" customHeight="1" spans="21:21">
      <c r="U2911" s="1820"/>
    </row>
    <row r="2912" ht="26.25" customHeight="1" spans="21:21">
      <c r="U2912" s="1820"/>
    </row>
    <row r="2913" ht="26.25" customHeight="1" spans="21:21">
      <c r="U2913" s="1820"/>
    </row>
    <row r="2914" ht="26.25" customHeight="1" spans="21:21">
      <c r="U2914" s="1820"/>
    </row>
    <row r="2915" ht="26.25" customHeight="1" spans="21:21">
      <c r="U2915" s="1820"/>
    </row>
    <row r="2916" ht="26.25" customHeight="1" spans="21:21">
      <c r="U2916" s="1820"/>
    </row>
    <row r="2917" ht="26.25" customHeight="1" spans="21:21">
      <c r="U2917" s="1820"/>
    </row>
    <row r="2918" ht="26.25" customHeight="1" spans="21:21">
      <c r="U2918" s="1820"/>
    </row>
    <row r="2919" ht="26.25" customHeight="1" spans="21:21">
      <c r="U2919" s="1820"/>
    </row>
    <row r="2920" ht="26.25" customHeight="1" spans="21:21">
      <c r="U2920" s="1820"/>
    </row>
    <row r="2921" ht="26.25" customHeight="1" spans="21:21">
      <c r="U2921" s="1820"/>
    </row>
    <row r="2922" ht="26.25" customHeight="1" spans="21:21">
      <c r="U2922" s="1820"/>
    </row>
    <row r="2923" ht="26.25" customHeight="1" spans="21:21">
      <c r="U2923" s="1820"/>
    </row>
    <row r="2924" ht="26.25" customHeight="1" spans="21:21">
      <c r="U2924" s="1820"/>
    </row>
    <row r="2925" ht="26.25" customHeight="1" spans="21:21">
      <c r="U2925" s="1820"/>
    </row>
    <row r="2926" ht="26.25" customHeight="1" spans="21:21">
      <c r="U2926" s="1820"/>
    </row>
    <row r="2927" ht="26.25" customHeight="1" spans="21:21">
      <c r="U2927" s="1820"/>
    </row>
    <row r="2928" ht="26.25" customHeight="1" spans="21:21">
      <c r="U2928" s="1820"/>
    </row>
    <row r="2929" ht="26.25" customHeight="1" spans="21:21">
      <c r="U2929" s="1820"/>
    </row>
    <row r="2930" ht="26.25" customHeight="1" spans="21:21">
      <c r="U2930" s="1820"/>
    </row>
    <row r="2931" ht="26.25" customHeight="1" spans="21:21">
      <c r="U2931" s="1820"/>
    </row>
    <row r="2932" ht="26.25" customHeight="1" spans="21:21">
      <c r="U2932" s="1820"/>
    </row>
    <row r="2933" ht="26.25" customHeight="1" spans="21:21">
      <c r="U2933" s="1820"/>
    </row>
    <row r="2934" ht="26.25" customHeight="1" spans="21:21">
      <c r="U2934" s="1820"/>
    </row>
    <row r="2935" ht="26.25" customHeight="1" spans="21:21">
      <c r="U2935" s="1820"/>
    </row>
    <row r="2936" ht="26.25" customHeight="1" spans="21:21">
      <c r="U2936" s="1820"/>
    </row>
    <row r="2937" ht="26.25" customHeight="1" spans="21:21">
      <c r="U2937" s="1820"/>
    </row>
    <row r="2938" ht="26.25" customHeight="1" spans="21:21">
      <c r="U2938" s="1820"/>
    </row>
    <row r="2939" ht="26.25" customHeight="1" spans="21:21">
      <c r="U2939" s="1820"/>
    </row>
    <row r="2940" ht="26.25" customHeight="1" spans="21:21">
      <c r="U2940" s="1820"/>
    </row>
    <row r="2941" ht="26.25" customHeight="1" spans="21:21">
      <c r="U2941" s="1820"/>
    </row>
    <row r="2942" ht="26.25" customHeight="1" spans="21:21">
      <c r="U2942" s="1820"/>
    </row>
    <row r="2943" ht="26.25" customHeight="1" spans="21:21">
      <c r="U2943" s="1820"/>
    </row>
    <row r="2944" ht="26.25" customHeight="1" spans="21:21">
      <c r="U2944" s="1820"/>
    </row>
    <row r="2945" ht="26.25" customHeight="1" spans="21:21">
      <c r="U2945" s="1820"/>
    </row>
    <row r="2946" ht="26.25" customHeight="1" spans="21:21">
      <c r="U2946" s="1820"/>
    </row>
    <row r="2947" ht="26.25" customHeight="1" spans="21:21">
      <c r="U2947" s="1820"/>
    </row>
    <row r="2948" ht="26.25" customHeight="1" spans="21:21">
      <c r="U2948" s="1820"/>
    </row>
    <row r="2949" ht="26.25" customHeight="1" spans="21:21">
      <c r="U2949" s="1820"/>
    </row>
    <row r="2950" ht="26.25" customHeight="1" spans="21:21">
      <c r="U2950" s="1820"/>
    </row>
    <row r="2951" ht="26.25" customHeight="1" spans="21:21">
      <c r="U2951" s="1820"/>
    </row>
    <row r="2952" ht="26.25" customHeight="1" spans="21:21">
      <c r="U2952" s="1820"/>
    </row>
    <row r="2953" ht="26.25" customHeight="1" spans="21:21">
      <c r="U2953" s="1820"/>
    </row>
    <row r="2954" ht="26.25" customHeight="1" spans="21:21">
      <c r="U2954" s="1820"/>
    </row>
    <row r="2955" ht="26.25" customHeight="1" spans="21:21">
      <c r="U2955" s="1820"/>
    </row>
    <row r="2956" ht="26.25" customHeight="1" spans="21:21">
      <c r="U2956" s="1820"/>
    </row>
    <row r="2957" ht="26.25" customHeight="1" spans="21:21">
      <c r="U2957" s="1820"/>
    </row>
    <row r="2958" ht="26.25" customHeight="1" spans="21:21">
      <c r="U2958" s="1820"/>
    </row>
    <row r="2959" ht="26.25" customHeight="1" spans="21:21">
      <c r="U2959" s="1820"/>
    </row>
    <row r="2960" ht="26.25" customHeight="1" spans="21:21">
      <c r="U2960" s="1820"/>
    </row>
    <row r="2961" ht="26.25" customHeight="1" spans="21:21">
      <c r="U2961" s="1820"/>
    </row>
    <row r="2962" ht="26.25" customHeight="1" spans="21:21">
      <c r="U2962" s="1820"/>
    </row>
    <row r="2963" ht="26.25" customHeight="1" spans="21:21">
      <c r="U2963" s="1820"/>
    </row>
    <row r="2964" ht="26.25" customHeight="1" spans="21:21">
      <c r="U2964" s="1820"/>
    </row>
    <row r="2965" ht="26.25" customHeight="1" spans="21:21">
      <c r="U2965" s="1820"/>
    </row>
    <row r="2966" ht="26.25" customHeight="1" spans="21:21">
      <c r="U2966" s="1820"/>
    </row>
    <row r="2967" ht="26.25" customHeight="1" spans="21:21">
      <c r="U2967" s="1820"/>
    </row>
    <row r="2968" ht="26.25" customHeight="1" spans="21:21">
      <c r="U2968" s="1820"/>
    </row>
    <row r="2969" ht="26.25" customHeight="1" spans="21:21">
      <c r="U2969" s="1820"/>
    </row>
    <row r="2970" ht="26.25" customHeight="1" spans="21:21">
      <c r="U2970" s="1820"/>
    </row>
    <row r="2971" ht="26.25" customHeight="1" spans="21:21">
      <c r="U2971" s="1820"/>
    </row>
    <row r="2972" ht="26.25" customHeight="1" spans="21:21">
      <c r="U2972" s="1820"/>
    </row>
    <row r="2973" ht="26.25" customHeight="1" spans="21:21">
      <c r="U2973" s="1820"/>
    </row>
    <row r="2974" ht="26.25" customHeight="1" spans="21:21">
      <c r="U2974" s="1820"/>
    </row>
    <row r="2975" ht="26.25" customHeight="1" spans="21:21">
      <c r="U2975" s="1820"/>
    </row>
    <row r="2976" ht="26.25" customHeight="1" spans="21:21">
      <c r="U2976" s="1820"/>
    </row>
    <row r="2977" ht="26.25" customHeight="1" spans="21:21">
      <c r="U2977" s="1820"/>
    </row>
    <row r="2978" ht="26.25" customHeight="1" spans="21:21">
      <c r="U2978" s="1820"/>
    </row>
    <row r="2979" ht="26.25" customHeight="1" spans="21:21">
      <c r="U2979" s="1820"/>
    </row>
    <row r="2980" ht="26.25" customHeight="1" spans="21:21">
      <c r="U2980" s="1820"/>
    </row>
    <row r="2981" ht="26.25" customHeight="1" spans="21:21">
      <c r="U2981" s="1820"/>
    </row>
    <row r="2982" ht="26.25" customHeight="1" spans="21:21">
      <c r="U2982" s="1820"/>
    </row>
    <row r="2983" ht="26.25" customHeight="1" spans="21:21">
      <c r="U2983" s="1820"/>
    </row>
    <row r="2984" ht="26.25" customHeight="1" spans="21:21">
      <c r="U2984" s="1820"/>
    </row>
    <row r="2985" ht="26.25" customHeight="1" spans="21:21">
      <c r="U2985" s="1820"/>
    </row>
    <row r="2986" ht="26.25" customHeight="1" spans="21:21">
      <c r="U2986" s="1820"/>
    </row>
    <row r="2987" ht="26.25" customHeight="1" spans="21:21">
      <c r="U2987" s="1820"/>
    </row>
    <row r="2988" ht="26.25" customHeight="1" spans="21:21">
      <c r="U2988" s="1820"/>
    </row>
    <row r="2989" ht="26.25" customHeight="1" spans="21:21">
      <c r="U2989" s="1820"/>
    </row>
    <row r="2990" ht="26.25" customHeight="1" spans="21:21">
      <c r="U2990" s="1820"/>
    </row>
    <row r="2991" ht="26.25" customHeight="1" spans="21:21">
      <c r="U2991" s="1820"/>
    </row>
    <row r="2992" ht="26.25" customHeight="1" spans="21:21">
      <c r="U2992" s="1820"/>
    </row>
    <row r="2993" ht="26.25" customHeight="1" spans="21:21">
      <c r="U2993" s="1820"/>
    </row>
    <row r="2994" ht="26.25" customHeight="1" spans="21:21">
      <c r="U2994" s="1820"/>
    </row>
    <row r="2995" ht="26.25" customHeight="1" spans="21:21">
      <c r="U2995" s="1820"/>
    </row>
    <row r="2996" ht="26.25" customHeight="1" spans="21:21">
      <c r="U2996" s="1820"/>
    </row>
    <row r="2997" ht="26.25" customHeight="1" spans="21:21">
      <c r="U2997" s="1820"/>
    </row>
    <row r="2998" ht="26.25" customHeight="1" spans="21:21">
      <c r="U2998" s="1820"/>
    </row>
    <row r="2999" ht="26.25" customHeight="1" spans="21:21">
      <c r="U2999" s="1820"/>
    </row>
    <row r="3000" ht="26.25" customHeight="1" spans="21:21">
      <c r="U3000" s="1820"/>
    </row>
    <row r="3001" ht="26.25" customHeight="1" spans="21:21">
      <c r="U3001" s="1820"/>
    </row>
    <row r="3002" ht="26.25" customHeight="1" spans="21:21">
      <c r="U3002" s="1820"/>
    </row>
    <row r="3003" ht="26.25" customHeight="1" spans="21:21">
      <c r="U3003" s="1820"/>
    </row>
    <row r="3004" ht="26.25" customHeight="1" spans="21:21">
      <c r="U3004" s="1820"/>
    </row>
    <row r="3005" ht="26.25" customHeight="1" spans="21:21">
      <c r="U3005" s="1820"/>
    </row>
    <row r="3006" ht="26.25" customHeight="1" spans="21:21">
      <c r="U3006" s="1820"/>
    </row>
    <row r="3007" ht="26.25" customHeight="1" spans="21:21">
      <c r="U3007" s="1820"/>
    </row>
    <row r="3008" ht="26.25" customHeight="1" spans="21:21">
      <c r="U3008" s="1820"/>
    </row>
    <row r="3009" ht="26.25" customHeight="1" spans="21:21">
      <c r="U3009" s="1820"/>
    </row>
    <row r="3010" ht="26.25" customHeight="1" spans="21:21">
      <c r="U3010" s="1820"/>
    </row>
    <row r="3011" ht="26.25" customHeight="1" spans="21:21">
      <c r="U3011" s="1820"/>
    </row>
    <row r="3012" ht="26.25" customHeight="1" spans="21:21">
      <c r="U3012" s="1820"/>
    </row>
    <row r="3013" ht="26.25" customHeight="1" spans="21:21">
      <c r="U3013" s="1820"/>
    </row>
    <row r="3014" ht="26.25" customHeight="1" spans="21:21">
      <c r="U3014" s="1820"/>
    </row>
    <row r="3015" ht="26.25" customHeight="1" spans="21:21">
      <c r="U3015" s="1820"/>
    </row>
    <row r="3016" ht="26.25" customHeight="1" spans="21:21">
      <c r="U3016" s="1820"/>
    </row>
    <row r="3017" ht="26.25" customHeight="1" spans="21:21">
      <c r="U3017" s="1820"/>
    </row>
    <row r="3018" ht="26.25" customHeight="1" spans="21:21">
      <c r="U3018" s="1820"/>
    </row>
    <row r="3019" ht="26.25" customHeight="1" spans="21:21">
      <c r="U3019" s="1820"/>
    </row>
    <row r="3020" ht="26.25" customHeight="1" spans="21:21">
      <c r="U3020" s="1820"/>
    </row>
    <row r="3021" ht="26.25" customHeight="1" spans="21:21">
      <c r="U3021" s="1820"/>
    </row>
    <row r="3022" ht="26.25" customHeight="1" spans="21:21">
      <c r="U3022" s="1820"/>
    </row>
    <row r="3023" ht="26.25" customHeight="1" spans="21:21">
      <c r="U3023" s="1820"/>
    </row>
    <row r="3024" ht="26.25" customHeight="1" spans="21:21">
      <c r="U3024" s="1820"/>
    </row>
    <row r="3025" ht="26.25" customHeight="1" spans="21:21">
      <c r="U3025" s="1820"/>
    </row>
    <row r="3026" ht="26.25" customHeight="1" spans="21:21">
      <c r="U3026" s="1820"/>
    </row>
    <row r="3027" ht="26.25" customHeight="1" spans="21:21">
      <c r="U3027" s="1820"/>
    </row>
    <row r="3028" ht="26.25" customHeight="1" spans="21:21">
      <c r="U3028" s="1820"/>
    </row>
    <row r="3029" ht="26.25" customHeight="1" spans="21:21">
      <c r="U3029" s="1820"/>
    </row>
    <row r="3030" ht="26.25" customHeight="1" spans="21:21">
      <c r="U3030" s="1820"/>
    </row>
    <row r="3031" ht="26.25" customHeight="1" spans="21:21">
      <c r="U3031" s="1820"/>
    </row>
    <row r="3032" ht="26.25" customHeight="1" spans="21:21">
      <c r="U3032" s="1820"/>
    </row>
    <row r="3033" ht="26.25" customHeight="1" spans="21:21">
      <c r="U3033" s="1820"/>
    </row>
    <row r="3034" ht="26.25" customHeight="1" spans="21:21">
      <c r="U3034" s="1820"/>
    </row>
    <row r="3035" ht="26.25" customHeight="1" spans="21:21">
      <c r="U3035" s="1820"/>
    </row>
    <row r="3036" ht="26.25" customHeight="1" spans="21:21">
      <c r="U3036" s="1820"/>
    </row>
    <row r="3037" ht="26.25" customHeight="1" spans="21:21">
      <c r="U3037" s="1820"/>
    </row>
    <row r="3038" ht="26.25" customHeight="1" spans="21:21">
      <c r="U3038" s="1820"/>
    </row>
    <row r="3039" ht="26.25" customHeight="1" spans="21:21">
      <c r="U3039" s="1820"/>
    </row>
    <row r="3040" ht="26.25" customHeight="1" spans="21:21">
      <c r="U3040" s="1820"/>
    </row>
    <row r="3041" ht="26.25" customHeight="1" spans="21:21">
      <c r="U3041" s="1820"/>
    </row>
    <row r="3042" ht="26.25" customHeight="1" spans="21:21">
      <c r="U3042" s="1820"/>
    </row>
    <row r="3043" ht="26.25" customHeight="1" spans="21:21">
      <c r="U3043" s="1820"/>
    </row>
    <row r="3044" ht="26.25" customHeight="1" spans="21:21">
      <c r="U3044" s="1820"/>
    </row>
    <row r="3045" ht="26.25" customHeight="1" spans="21:21">
      <c r="U3045" s="1820"/>
    </row>
    <row r="3046" ht="26.25" customHeight="1" spans="21:21">
      <c r="U3046" s="1820"/>
    </row>
    <row r="3047" ht="26.25" customHeight="1" spans="21:21">
      <c r="U3047" s="1820"/>
    </row>
    <row r="3048" ht="26.25" customHeight="1" spans="21:21">
      <c r="U3048" s="1820"/>
    </row>
    <row r="3049" ht="26.25" customHeight="1" spans="21:21">
      <c r="U3049" s="1820"/>
    </row>
    <row r="3050" ht="26.25" customHeight="1" spans="21:21">
      <c r="U3050" s="1820"/>
    </row>
    <row r="3051" ht="26.25" customHeight="1" spans="21:21">
      <c r="U3051" s="1820"/>
    </row>
    <row r="3052" ht="26.25" customHeight="1" spans="21:21">
      <c r="U3052" s="1820"/>
    </row>
    <row r="3053" ht="26.25" customHeight="1" spans="21:21">
      <c r="U3053" s="1820"/>
    </row>
    <row r="3054" ht="26.25" customHeight="1" spans="21:21">
      <c r="U3054" s="1820"/>
    </row>
    <row r="3055" ht="26.25" customHeight="1" spans="21:21">
      <c r="U3055" s="1820"/>
    </row>
    <row r="3056" ht="26.25" customHeight="1" spans="21:21">
      <c r="U3056" s="1820"/>
    </row>
    <row r="3057" ht="26.25" customHeight="1" spans="21:21">
      <c r="U3057" s="1820"/>
    </row>
    <row r="3058" ht="26.25" customHeight="1" spans="21:21">
      <c r="U3058" s="1820"/>
    </row>
    <row r="3059" ht="26.25" customHeight="1" spans="21:21">
      <c r="U3059" s="1820"/>
    </row>
    <row r="3060" ht="26.25" customHeight="1" spans="21:21">
      <c r="U3060" s="1820"/>
    </row>
    <row r="3061" ht="26.25" customHeight="1" spans="21:21">
      <c r="U3061" s="1820"/>
    </row>
    <row r="3062" ht="26.25" customHeight="1" spans="21:21">
      <c r="U3062" s="1820"/>
    </row>
    <row r="3063" ht="26.25" customHeight="1" spans="21:21">
      <c r="U3063" s="1820"/>
    </row>
    <row r="3064" ht="26.25" customHeight="1" spans="21:21">
      <c r="U3064" s="1820"/>
    </row>
    <row r="3065" ht="26.25" customHeight="1" spans="21:21">
      <c r="U3065" s="1820"/>
    </row>
    <row r="3066" ht="26.25" customHeight="1" spans="21:21">
      <c r="U3066" s="1820"/>
    </row>
    <row r="3067" ht="26.25" customHeight="1" spans="21:21">
      <c r="U3067" s="1820"/>
    </row>
    <row r="3068" ht="26.25" customHeight="1" spans="21:21">
      <c r="U3068" s="1820"/>
    </row>
    <row r="3069" ht="26.25" customHeight="1" spans="21:21">
      <c r="U3069" s="1820"/>
    </row>
    <row r="3070" ht="26.25" customHeight="1" spans="21:21">
      <c r="U3070" s="1820"/>
    </row>
    <row r="3071" ht="26.25" customHeight="1" spans="21:21">
      <c r="U3071" s="1820"/>
    </row>
    <row r="3072" ht="26.25" customHeight="1" spans="21:21">
      <c r="U3072" s="1820"/>
    </row>
    <row r="3073" ht="26.25" customHeight="1" spans="21:21">
      <c r="U3073" s="1820"/>
    </row>
    <row r="3074" ht="26.25" customHeight="1" spans="21:21">
      <c r="U3074" s="1820"/>
    </row>
    <row r="3075" ht="26.25" customHeight="1" spans="21:21">
      <c r="U3075" s="1820"/>
    </row>
    <row r="3076" ht="26.25" customHeight="1" spans="21:21">
      <c r="U3076" s="1820"/>
    </row>
    <row r="3077" ht="26.25" customHeight="1" spans="21:21">
      <c r="U3077" s="1820"/>
    </row>
    <row r="3078" ht="26.25" customHeight="1" spans="21:21">
      <c r="U3078" s="1820"/>
    </row>
    <row r="3079" ht="26.25" customHeight="1" spans="21:21">
      <c r="U3079" s="1820"/>
    </row>
    <row r="3080" ht="26.25" customHeight="1" spans="21:21">
      <c r="U3080" s="1820"/>
    </row>
    <row r="3081" ht="26.25" customHeight="1" spans="21:21">
      <c r="U3081" s="1820"/>
    </row>
    <row r="3082" ht="26.25" customHeight="1" spans="21:21">
      <c r="U3082" s="1820"/>
    </row>
    <row r="3083" ht="26.25" customHeight="1" spans="21:21">
      <c r="U3083" s="1820"/>
    </row>
    <row r="3084" ht="26.25" customHeight="1" spans="21:21">
      <c r="U3084" s="1820"/>
    </row>
    <row r="3085" ht="26.25" customHeight="1" spans="21:21">
      <c r="U3085" s="1820"/>
    </row>
    <row r="3086" ht="26.25" customHeight="1" spans="21:21">
      <c r="U3086" s="1820"/>
    </row>
    <row r="3087" ht="26.25" customHeight="1" spans="21:21">
      <c r="U3087" s="1820"/>
    </row>
    <row r="3088" ht="26.25" customHeight="1" spans="21:21">
      <c r="U3088" s="1820"/>
    </row>
    <row r="3089" ht="26.25" customHeight="1" spans="21:21">
      <c r="U3089" s="1820"/>
    </row>
    <row r="3090" ht="26.25" customHeight="1" spans="21:21">
      <c r="U3090" s="1820"/>
    </row>
    <row r="3091" ht="26.25" customHeight="1" spans="21:21">
      <c r="U3091" s="1820"/>
    </row>
    <row r="3092" ht="26.25" customHeight="1" spans="21:21">
      <c r="U3092" s="1820"/>
    </row>
    <row r="3093" ht="26.25" customHeight="1" spans="21:21">
      <c r="U3093" s="1820"/>
    </row>
    <row r="3094" ht="26.25" customHeight="1" spans="21:21">
      <c r="U3094" s="1820"/>
    </row>
    <row r="3095" ht="26.25" customHeight="1" spans="21:21">
      <c r="U3095" s="1820"/>
    </row>
    <row r="3096" ht="26.25" customHeight="1" spans="21:21">
      <c r="U3096" s="1820"/>
    </row>
    <row r="3097" ht="26.25" customHeight="1" spans="21:21">
      <c r="U3097" s="1820"/>
    </row>
    <row r="3098" ht="26.25" customHeight="1" spans="21:21">
      <c r="U3098" s="1820"/>
    </row>
    <row r="3099" ht="26.25" customHeight="1" spans="21:21">
      <c r="U3099" s="1820"/>
    </row>
    <row r="3100" ht="26.25" customHeight="1" spans="21:21">
      <c r="U3100" s="1820"/>
    </row>
    <row r="3101" ht="26.25" customHeight="1" spans="21:21">
      <c r="U3101" s="1820"/>
    </row>
    <row r="3102" ht="26.25" customHeight="1" spans="21:21">
      <c r="U3102" s="1820"/>
    </row>
    <row r="3103" ht="26.25" customHeight="1" spans="21:21">
      <c r="U3103" s="1820"/>
    </row>
    <row r="3104" ht="26.25" customHeight="1" spans="21:21">
      <c r="U3104" s="1820"/>
    </row>
    <row r="3105" ht="26.25" customHeight="1" spans="21:21">
      <c r="U3105" s="1820"/>
    </row>
    <row r="3106" ht="26.25" customHeight="1" spans="21:21">
      <c r="U3106" s="1820"/>
    </row>
    <row r="3107" ht="26.25" customHeight="1" spans="21:21">
      <c r="U3107" s="1820"/>
    </row>
    <row r="3108" ht="26.25" customHeight="1" spans="21:21">
      <c r="U3108" s="1820"/>
    </row>
    <row r="3109" ht="26.25" customHeight="1" spans="21:21">
      <c r="U3109" s="1820"/>
    </row>
    <row r="3110" ht="26.25" customHeight="1" spans="21:21">
      <c r="U3110" s="1820"/>
    </row>
    <row r="3111" ht="26.25" customHeight="1" spans="21:21">
      <c r="U3111" s="1820"/>
    </row>
    <row r="3112" ht="26.25" customHeight="1" spans="21:21">
      <c r="U3112" s="1820"/>
    </row>
    <row r="3113" ht="26.25" customHeight="1" spans="21:21">
      <c r="U3113" s="1820"/>
    </row>
    <row r="3114" ht="26.25" customHeight="1" spans="21:21">
      <c r="U3114" s="1820"/>
    </row>
    <row r="3115" ht="26.25" customHeight="1" spans="21:21">
      <c r="U3115" s="1820"/>
    </row>
    <row r="3116" ht="26.25" customHeight="1" spans="21:21">
      <c r="U3116" s="1820"/>
    </row>
    <row r="3117" ht="26.25" customHeight="1" spans="21:21">
      <c r="U3117" s="1820"/>
    </row>
    <row r="3118" ht="26.25" customHeight="1" spans="21:21">
      <c r="U3118" s="1820"/>
    </row>
    <row r="3119" ht="26.25" customHeight="1" spans="21:21">
      <c r="U3119" s="1820"/>
    </row>
    <row r="3120" ht="26.25" customHeight="1" spans="21:21">
      <c r="U3120" s="1820"/>
    </row>
    <row r="3121" ht="26.25" customHeight="1" spans="21:21">
      <c r="U3121" s="1820"/>
    </row>
    <row r="3122" ht="26.25" customHeight="1" spans="21:21">
      <c r="U3122" s="1820"/>
    </row>
    <row r="3123" ht="26.25" customHeight="1" spans="21:21">
      <c r="U3123" s="1820"/>
    </row>
    <row r="3124" ht="26.25" customHeight="1" spans="21:21">
      <c r="U3124" s="1820"/>
    </row>
    <row r="3125" ht="26.25" customHeight="1" spans="21:21">
      <c r="U3125" s="1820"/>
    </row>
    <row r="3126" ht="26.25" customHeight="1" spans="21:21">
      <c r="U3126" s="1820"/>
    </row>
    <row r="3127" ht="26.25" customHeight="1" spans="21:21">
      <c r="U3127" s="1820"/>
    </row>
    <row r="3128" ht="26.25" customHeight="1" spans="21:21">
      <c r="U3128" s="1820"/>
    </row>
    <row r="3129" ht="26.25" customHeight="1" spans="21:21">
      <c r="U3129" s="1820"/>
    </row>
    <row r="3130" ht="26.25" customHeight="1" spans="21:21">
      <c r="U3130" s="1820"/>
    </row>
    <row r="3131" ht="26.25" customHeight="1" spans="21:21">
      <c r="U3131" s="1820"/>
    </row>
    <row r="3132" ht="26.25" customHeight="1" spans="21:21">
      <c r="U3132" s="1820"/>
    </row>
    <row r="3133" ht="26.25" customHeight="1" spans="21:21">
      <c r="U3133" s="1820"/>
    </row>
    <row r="3134" ht="26.25" customHeight="1" spans="21:21">
      <c r="U3134" s="1820"/>
    </row>
    <row r="3135" ht="26.25" customHeight="1" spans="21:21">
      <c r="U3135" s="1820"/>
    </row>
    <row r="3136" ht="26.25" customHeight="1" spans="21:21">
      <c r="U3136" s="1820"/>
    </row>
    <row r="3137" ht="26.25" customHeight="1" spans="21:21">
      <c r="U3137" s="1820"/>
    </row>
    <row r="3138" ht="26.25" customHeight="1" spans="21:21">
      <c r="U3138" s="1820"/>
    </row>
    <row r="3139" ht="26.25" customHeight="1" spans="21:21">
      <c r="U3139" s="1820"/>
    </row>
    <row r="3140" ht="26.25" customHeight="1" spans="21:21">
      <c r="U3140" s="1820"/>
    </row>
    <row r="3141" ht="26.25" customHeight="1" spans="21:21">
      <c r="U3141" s="1820"/>
    </row>
    <row r="3142" ht="26.25" customHeight="1" spans="21:21">
      <c r="U3142" s="1820"/>
    </row>
    <row r="3143" ht="26.25" customHeight="1" spans="21:21">
      <c r="U3143" s="1820"/>
    </row>
    <row r="3144" ht="26.25" customHeight="1" spans="21:21">
      <c r="U3144" s="1820"/>
    </row>
    <row r="3145" ht="26.25" customHeight="1" spans="21:21">
      <c r="U3145" s="1820"/>
    </row>
    <row r="3146" ht="26.25" customHeight="1" spans="21:21">
      <c r="U3146" s="1820"/>
    </row>
    <row r="3147" ht="26.25" customHeight="1" spans="21:21">
      <c r="U3147" s="1820"/>
    </row>
    <row r="3148" ht="26.25" customHeight="1" spans="21:21">
      <c r="U3148" s="1820"/>
    </row>
    <row r="3149" ht="26.25" customHeight="1" spans="21:21">
      <c r="U3149" s="1820"/>
    </row>
    <row r="3150" ht="26.25" customHeight="1" spans="21:21">
      <c r="U3150" s="1820"/>
    </row>
    <row r="3151" ht="26.25" customHeight="1" spans="21:21">
      <c r="U3151" s="1820"/>
    </row>
    <row r="3152" ht="26.25" customHeight="1" spans="21:21">
      <c r="U3152" s="1820"/>
    </row>
    <row r="3153" ht="26.25" customHeight="1" spans="21:21">
      <c r="U3153" s="1820"/>
    </row>
    <row r="3154" ht="26.25" customHeight="1" spans="21:21">
      <c r="U3154" s="1820"/>
    </row>
    <row r="3155" ht="26.25" customHeight="1" spans="21:21">
      <c r="U3155" s="1820"/>
    </row>
    <row r="3156" ht="26.25" customHeight="1" spans="21:21">
      <c r="U3156" s="1820"/>
    </row>
    <row r="3157" ht="26.25" customHeight="1" spans="21:21">
      <c r="U3157" s="1820"/>
    </row>
    <row r="3158" ht="26.25" customHeight="1" spans="21:21">
      <c r="U3158" s="1820"/>
    </row>
    <row r="3159" ht="26.25" customHeight="1" spans="21:21">
      <c r="U3159" s="1820"/>
    </row>
    <row r="3160" ht="26.25" customHeight="1" spans="21:21">
      <c r="U3160" s="1820"/>
    </row>
    <row r="3161" ht="26.25" customHeight="1" spans="21:21">
      <c r="U3161" s="1820"/>
    </row>
    <row r="3162" ht="26.25" customHeight="1" spans="21:21">
      <c r="U3162" s="1820"/>
    </row>
    <row r="3163" ht="26.25" customHeight="1" spans="21:21">
      <c r="U3163" s="1820"/>
    </row>
    <row r="3164" ht="26.25" customHeight="1" spans="21:21">
      <c r="U3164" s="1820"/>
    </row>
    <row r="3165" ht="26.25" customHeight="1" spans="21:21">
      <c r="U3165" s="1820"/>
    </row>
    <row r="3166" ht="26.25" customHeight="1" spans="21:21">
      <c r="U3166" s="1820"/>
    </row>
    <row r="3167" ht="26.25" customHeight="1" spans="21:21">
      <c r="U3167" s="1820"/>
    </row>
    <row r="3168" ht="26.25" customHeight="1" spans="21:21">
      <c r="U3168" s="1820"/>
    </row>
    <row r="3169" ht="26.25" customHeight="1" spans="21:21">
      <c r="U3169" s="1820"/>
    </row>
    <row r="3170" ht="26.25" customHeight="1" spans="21:21">
      <c r="U3170" s="1820"/>
    </row>
    <row r="3171" ht="26.25" customHeight="1" spans="21:21">
      <c r="U3171" s="1820"/>
    </row>
    <row r="3172" ht="26.25" customHeight="1" spans="21:21">
      <c r="U3172" s="1820"/>
    </row>
    <row r="3173" ht="26.25" customHeight="1" spans="21:21">
      <c r="U3173" s="1820"/>
    </row>
    <row r="3174" ht="26.25" customHeight="1" spans="21:21">
      <c r="U3174" s="1820"/>
    </row>
    <row r="3175" ht="26.25" customHeight="1" spans="21:21">
      <c r="U3175" s="1820"/>
    </row>
    <row r="3176" ht="26.25" customHeight="1" spans="21:21">
      <c r="U3176" s="1820"/>
    </row>
    <row r="3177" ht="26.25" customHeight="1" spans="21:21">
      <c r="U3177" s="1820"/>
    </row>
    <row r="3178" ht="26.25" customHeight="1" spans="21:21">
      <c r="U3178" s="1820"/>
    </row>
    <row r="3179" ht="26.25" customHeight="1" spans="21:21">
      <c r="U3179" s="1820"/>
    </row>
    <row r="3180" ht="26.25" customHeight="1" spans="21:21">
      <c r="U3180" s="1820"/>
    </row>
    <row r="3181" ht="26.25" customHeight="1" spans="21:21">
      <c r="U3181" s="1820"/>
    </row>
    <row r="3182" ht="26.25" customHeight="1" spans="21:21">
      <c r="U3182" s="1820"/>
    </row>
    <row r="3183" ht="26.25" customHeight="1" spans="21:21">
      <c r="U3183" s="1820"/>
    </row>
    <row r="3184" ht="26.25" customHeight="1" spans="21:21">
      <c r="U3184" s="1820"/>
    </row>
    <row r="3185" ht="26.25" customHeight="1" spans="21:21">
      <c r="U3185" s="1820"/>
    </row>
    <row r="3186" ht="26.25" customHeight="1" spans="21:21">
      <c r="U3186" s="1820"/>
    </row>
    <row r="3187" ht="26.25" customHeight="1" spans="21:21">
      <c r="U3187" s="1820"/>
    </row>
    <row r="3188" ht="26.25" customHeight="1" spans="21:21">
      <c r="U3188" s="1820"/>
    </row>
    <row r="3189" ht="26.25" customHeight="1" spans="21:21">
      <c r="U3189" s="1820"/>
    </row>
    <row r="3190" ht="26.25" customHeight="1" spans="21:21">
      <c r="U3190" s="1820"/>
    </row>
    <row r="3191" ht="26.25" customHeight="1" spans="21:21">
      <c r="U3191" s="1820"/>
    </row>
    <row r="3192" ht="26.25" customHeight="1" spans="21:21">
      <c r="U3192" s="1820"/>
    </row>
    <row r="3193" ht="26.25" customHeight="1" spans="21:21">
      <c r="U3193" s="1820"/>
    </row>
    <row r="3194" ht="26.25" customHeight="1" spans="21:21">
      <c r="U3194" s="1820"/>
    </row>
    <row r="3195" ht="26.25" customHeight="1" spans="21:21">
      <c r="U3195" s="1820"/>
    </row>
    <row r="3196" ht="26.25" customHeight="1" spans="21:21">
      <c r="U3196" s="1820"/>
    </row>
    <row r="3197" ht="26.25" customHeight="1" spans="21:21">
      <c r="U3197" s="1820"/>
    </row>
    <row r="3198" ht="26.25" customHeight="1" spans="21:21">
      <c r="U3198" s="1820"/>
    </row>
    <row r="3199" ht="26.25" customHeight="1" spans="21:21">
      <c r="U3199" s="1820"/>
    </row>
    <row r="3200" ht="26.25" customHeight="1" spans="21:21">
      <c r="U3200" s="1820"/>
    </row>
    <row r="3201" ht="26.25" customHeight="1" spans="21:21">
      <c r="U3201" s="1820"/>
    </row>
    <row r="3202" ht="26.25" customHeight="1" spans="21:21">
      <c r="U3202" s="1820"/>
    </row>
    <row r="3203" ht="26.25" customHeight="1" spans="21:21">
      <c r="U3203" s="1820"/>
    </row>
    <row r="3204" ht="26.25" customHeight="1" spans="21:21">
      <c r="U3204" s="1820"/>
    </row>
    <row r="3205" ht="26.25" customHeight="1" spans="21:21">
      <c r="U3205" s="1820"/>
    </row>
    <row r="3206" ht="26.25" customHeight="1" spans="21:21">
      <c r="U3206" s="1820"/>
    </row>
    <row r="3207" ht="26.25" customHeight="1" spans="21:21">
      <c r="U3207" s="1820"/>
    </row>
    <row r="3208" ht="26.25" customHeight="1" spans="21:21">
      <c r="U3208" s="1820"/>
    </row>
    <row r="3209" ht="26.25" customHeight="1" spans="21:21">
      <c r="U3209" s="1820"/>
    </row>
    <row r="3210" ht="26.25" customHeight="1" spans="21:21">
      <c r="U3210" s="1820"/>
    </row>
    <row r="3211" ht="26.25" customHeight="1" spans="21:21">
      <c r="U3211" s="1820"/>
    </row>
    <row r="3212" ht="26.25" customHeight="1" spans="21:21">
      <c r="U3212" s="1820"/>
    </row>
    <row r="3213" ht="26.25" customHeight="1" spans="21:21">
      <c r="U3213" s="1820"/>
    </row>
    <row r="3214" ht="26.25" customHeight="1" spans="21:21">
      <c r="U3214" s="1820"/>
    </row>
    <row r="3215" ht="26.25" customHeight="1" spans="21:21">
      <c r="U3215" s="1820"/>
    </row>
    <row r="3216" ht="26.25" customHeight="1" spans="21:21">
      <c r="U3216" s="1820"/>
    </row>
    <row r="3217" ht="26.25" customHeight="1" spans="21:21">
      <c r="U3217" s="1820"/>
    </row>
    <row r="3218" ht="26.25" customHeight="1" spans="21:21">
      <c r="U3218" s="1820"/>
    </row>
    <row r="3219" ht="26.25" customHeight="1" spans="21:21">
      <c r="U3219" s="1820"/>
    </row>
    <row r="3220" ht="26.25" customHeight="1" spans="21:21">
      <c r="U3220" s="1820"/>
    </row>
    <row r="3221" ht="26.25" customHeight="1" spans="21:21">
      <c r="U3221" s="1820"/>
    </row>
    <row r="3222" ht="26.25" customHeight="1" spans="21:21">
      <c r="U3222" s="1820"/>
    </row>
    <row r="3223" ht="26.25" customHeight="1" spans="21:21">
      <c r="U3223" s="1820"/>
    </row>
    <row r="3224" ht="26.25" customHeight="1" spans="21:21">
      <c r="U3224" s="1820"/>
    </row>
    <row r="3225" ht="26.25" customHeight="1" spans="21:21">
      <c r="U3225" s="1820"/>
    </row>
    <row r="3226" ht="26.25" customHeight="1" spans="21:21">
      <c r="U3226" s="1820"/>
    </row>
    <row r="3227" ht="26.25" customHeight="1" spans="21:21">
      <c r="U3227" s="1820"/>
    </row>
    <row r="3228" ht="26.25" customHeight="1" spans="21:21">
      <c r="U3228" s="1820"/>
    </row>
    <row r="3229" ht="26.25" customHeight="1" spans="21:21">
      <c r="U3229" s="1820"/>
    </row>
    <row r="3230" ht="26.25" customHeight="1" spans="21:21">
      <c r="U3230" s="1820"/>
    </row>
    <row r="3231" ht="26.25" customHeight="1" spans="21:21">
      <c r="U3231" s="1820"/>
    </row>
    <row r="3232" ht="26.25" customHeight="1" spans="21:21">
      <c r="U3232" s="1820"/>
    </row>
    <row r="3233" ht="26.25" customHeight="1" spans="21:21">
      <c r="U3233" s="1820"/>
    </row>
    <row r="3234" ht="26.25" customHeight="1" spans="21:21">
      <c r="U3234" s="1820"/>
    </row>
    <row r="3235" ht="26.25" customHeight="1" spans="21:21">
      <c r="U3235" s="1820"/>
    </row>
    <row r="3236" ht="26.25" customHeight="1" spans="21:21">
      <c r="U3236" s="1820"/>
    </row>
    <row r="3237" ht="26.25" customHeight="1" spans="21:21">
      <c r="U3237" s="1820"/>
    </row>
    <row r="3238" ht="26.25" customHeight="1" spans="21:21">
      <c r="U3238" s="1820"/>
    </row>
    <row r="3239" ht="26.25" customHeight="1" spans="21:21">
      <c r="U3239" s="1820"/>
    </row>
    <row r="3240" ht="26.25" customHeight="1" spans="21:21">
      <c r="U3240" s="1820"/>
    </row>
    <row r="3241" ht="26.25" customHeight="1" spans="21:21">
      <c r="U3241" s="1820"/>
    </row>
    <row r="3242" ht="26.25" customHeight="1" spans="21:21">
      <c r="U3242" s="1820"/>
    </row>
    <row r="3243" ht="26.25" customHeight="1" spans="21:21">
      <c r="U3243" s="1820"/>
    </row>
    <row r="3244" ht="26.25" customHeight="1" spans="21:21">
      <c r="U3244" s="1820"/>
    </row>
    <row r="3245" ht="26.25" customHeight="1" spans="21:21">
      <c r="U3245" s="1820"/>
    </row>
    <row r="3246" ht="26.25" customHeight="1" spans="21:21">
      <c r="U3246" s="1820"/>
    </row>
    <row r="3247" ht="26.25" customHeight="1" spans="21:21">
      <c r="U3247" s="1820"/>
    </row>
    <row r="3248" ht="26.25" customHeight="1" spans="21:21">
      <c r="U3248" s="1820"/>
    </row>
    <row r="3249" ht="26.25" customHeight="1" spans="21:21">
      <c r="U3249" s="1820"/>
    </row>
    <row r="3250" ht="26.25" customHeight="1" spans="21:21">
      <c r="U3250" s="1820"/>
    </row>
    <row r="3251" ht="26.25" customHeight="1" spans="21:21">
      <c r="U3251" s="1820"/>
    </row>
    <row r="3252" ht="26.25" customHeight="1" spans="21:21">
      <c r="U3252" s="1820"/>
    </row>
    <row r="3253" ht="26.25" customHeight="1" spans="21:21">
      <c r="U3253" s="1820"/>
    </row>
    <row r="3254" ht="26.25" customHeight="1" spans="21:21">
      <c r="U3254" s="1820"/>
    </row>
    <row r="3255" ht="26.25" customHeight="1" spans="21:21">
      <c r="U3255" s="1820"/>
    </row>
    <row r="3256" ht="26.25" customHeight="1" spans="21:21">
      <c r="U3256" s="1820"/>
    </row>
    <row r="3257" ht="26.25" customHeight="1" spans="21:21">
      <c r="U3257" s="1820"/>
    </row>
    <row r="3258" ht="26.25" customHeight="1" spans="21:21">
      <c r="U3258" s="1820"/>
    </row>
    <row r="3259" ht="26.25" customHeight="1" spans="21:21">
      <c r="U3259" s="1820"/>
    </row>
    <row r="3260" ht="26.25" customHeight="1" spans="21:21">
      <c r="U3260" s="1820"/>
    </row>
    <row r="3261" ht="26.25" customHeight="1" spans="21:21">
      <c r="U3261" s="1820"/>
    </row>
    <row r="3262" ht="26.25" customHeight="1" spans="21:21">
      <c r="U3262" s="1820"/>
    </row>
    <row r="3263" ht="26.25" customHeight="1" spans="21:21">
      <c r="U3263" s="1820"/>
    </row>
    <row r="3264" ht="26.25" customHeight="1" spans="21:21">
      <c r="U3264" s="1820"/>
    </row>
    <row r="3265" ht="26.25" customHeight="1" spans="21:21">
      <c r="U3265" s="1820"/>
    </row>
    <row r="3266" ht="26.25" customHeight="1" spans="21:21">
      <c r="U3266" s="1820"/>
    </row>
    <row r="3267" ht="26.25" customHeight="1" spans="21:21">
      <c r="U3267" s="1820"/>
    </row>
    <row r="3268" ht="26.25" customHeight="1" spans="21:21">
      <c r="U3268" s="1820"/>
    </row>
    <row r="3269" ht="26.25" customHeight="1" spans="21:21">
      <c r="U3269" s="1820"/>
    </row>
    <row r="3270" ht="26.25" customHeight="1" spans="21:21">
      <c r="U3270" s="1820"/>
    </row>
    <row r="3271" ht="26.25" customHeight="1" spans="21:21">
      <c r="U3271" s="1820"/>
    </row>
    <row r="3272" ht="26.25" customHeight="1" spans="21:21">
      <c r="U3272" s="1820"/>
    </row>
    <row r="3273" ht="26.25" customHeight="1" spans="21:21">
      <c r="U3273" s="1820"/>
    </row>
    <row r="3274" ht="26.25" customHeight="1" spans="21:21">
      <c r="U3274" s="1820"/>
    </row>
    <row r="3275" ht="26.25" customHeight="1" spans="21:21">
      <c r="U3275" s="1820"/>
    </row>
    <row r="3276" ht="26.25" customHeight="1" spans="21:21">
      <c r="U3276" s="1820"/>
    </row>
    <row r="3277" ht="26.25" customHeight="1" spans="21:21">
      <c r="U3277" s="1820"/>
    </row>
    <row r="3278" ht="26.25" customHeight="1" spans="21:21">
      <c r="U3278" s="1820"/>
    </row>
    <row r="3279" ht="26.25" customHeight="1" spans="21:21">
      <c r="U3279" s="1820"/>
    </row>
    <row r="3280" ht="26.25" customHeight="1" spans="21:21">
      <c r="U3280" s="1820"/>
    </row>
    <row r="3281" ht="26.25" customHeight="1" spans="21:21">
      <c r="U3281" s="1820"/>
    </row>
    <row r="3282" ht="26.25" customHeight="1" spans="21:21">
      <c r="U3282" s="1820"/>
    </row>
    <row r="3283" ht="26.25" customHeight="1" spans="21:21">
      <c r="U3283" s="1820"/>
    </row>
    <row r="3284" ht="26.25" customHeight="1" spans="21:21">
      <c r="U3284" s="1820"/>
    </row>
    <row r="3285" ht="26.25" customHeight="1" spans="21:21">
      <c r="U3285" s="1820"/>
    </row>
    <row r="3286" ht="26.25" customHeight="1" spans="21:21">
      <c r="U3286" s="1820"/>
    </row>
    <row r="3287" ht="26.25" customHeight="1" spans="21:21">
      <c r="U3287" s="1820"/>
    </row>
    <row r="3288" ht="26.25" customHeight="1" spans="21:21">
      <c r="U3288" s="1820"/>
    </row>
    <row r="3289" ht="26.25" customHeight="1" spans="21:21">
      <c r="U3289" s="1820"/>
    </row>
    <row r="3290" ht="26.25" customHeight="1" spans="21:21">
      <c r="U3290" s="1820"/>
    </row>
    <row r="3291" ht="26.25" customHeight="1" spans="21:21">
      <c r="U3291" s="1820"/>
    </row>
    <row r="3292" ht="26.25" customHeight="1" spans="21:21">
      <c r="U3292" s="1820"/>
    </row>
    <row r="3293" ht="26.25" customHeight="1" spans="21:21">
      <c r="U3293" s="1820"/>
    </row>
    <row r="3294" ht="26.25" customHeight="1" spans="21:21">
      <c r="U3294" s="1820"/>
    </row>
    <row r="3295" ht="26.25" customHeight="1" spans="21:21">
      <c r="U3295" s="1820"/>
    </row>
    <row r="3296" ht="26.25" customHeight="1" spans="21:21">
      <c r="U3296" s="1820"/>
    </row>
    <row r="3297" ht="26.25" customHeight="1" spans="21:21">
      <c r="U3297" s="1820"/>
    </row>
    <row r="3298" ht="26.25" customHeight="1" spans="21:21">
      <c r="U3298" s="1820"/>
    </row>
    <row r="3299" ht="26.25" customHeight="1" spans="21:21">
      <c r="U3299" s="1820"/>
    </row>
    <row r="3300" ht="26.25" customHeight="1" spans="21:21">
      <c r="U3300" s="1820"/>
    </row>
    <row r="3301" ht="26.25" customHeight="1" spans="21:21">
      <c r="U3301" s="1820"/>
    </row>
    <row r="3302" ht="26.25" customHeight="1" spans="21:21">
      <c r="U3302" s="1820"/>
    </row>
    <row r="3303" ht="26.25" customHeight="1" spans="21:21">
      <c r="U3303" s="1820"/>
    </row>
    <row r="3304" ht="26.25" customHeight="1" spans="21:21">
      <c r="U3304" s="1820"/>
    </row>
    <row r="3305" ht="26.25" customHeight="1" spans="21:21">
      <c r="U3305" s="1820"/>
    </row>
    <row r="3306" ht="26.25" customHeight="1" spans="21:21">
      <c r="U3306" s="1820"/>
    </row>
    <row r="3307" ht="26.25" customHeight="1" spans="21:21">
      <c r="U3307" s="1820"/>
    </row>
    <row r="3308" ht="26.25" customHeight="1" spans="21:21">
      <c r="U3308" s="1820"/>
    </row>
    <row r="3309" ht="26.25" customHeight="1" spans="21:21">
      <c r="U3309" s="1820"/>
    </row>
    <row r="3310" ht="26.25" customHeight="1" spans="21:21">
      <c r="U3310" s="1820"/>
    </row>
    <row r="3311" ht="26.25" customHeight="1" spans="21:21">
      <c r="U3311" s="1820"/>
    </row>
    <row r="3312" ht="26.25" customHeight="1" spans="21:21">
      <c r="U3312" s="1820"/>
    </row>
    <row r="3313" ht="26.25" customHeight="1" spans="21:21">
      <c r="U3313" s="1820"/>
    </row>
    <row r="3314" ht="26.25" customHeight="1" spans="21:21">
      <c r="U3314" s="1820"/>
    </row>
    <row r="3315" ht="26.25" customHeight="1" spans="21:21">
      <c r="U3315" s="1820"/>
    </row>
    <row r="3316" ht="26.25" customHeight="1" spans="21:21">
      <c r="U3316" s="1820"/>
    </row>
    <row r="3317" ht="26.25" customHeight="1" spans="21:21">
      <c r="U3317" s="1820"/>
    </row>
    <row r="3318" ht="26.25" customHeight="1" spans="21:21">
      <c r="U3318" s="1820"/>
    </row>
    <row r="3319" ht="26.25" customHeight="1" spans="21:21">
      <c r="U3319" s="1820"/>
    </row>
    <row r="3320" ht="26.25" customHeight="1" spans="21:21">
      <c r="U3320" s="1820"/>
    </row>
    <row r="3321" ht="26.25" customHeight="1" spans="21:21">
      <c r="U3321" s="1820"/>
    </row>
    <row r="3322" ht="26.25" customHeight="1" spans="21:21">
      <c r="U3322" s="1820"/>
    </row>
    <row r="3323" ht="26.25" customHeight="1" spans="21:21">
      <c r="U3323" s="1820"/>
    </row>
    <row r="3324" ht="26.25" customHeight="1" spans="21:21">
      <c r="U3324" s="1820"/>
    </row>
    <row r="3325" ht="26.25" customHeight="1" spans="21:21">
      <c r="U3325" s="1820"/>
    </row>
    <row r="3326" ht="26.25" customHeight="1" spans="21:21">
      <c r="U3326" s="1820"/>
    </row>
    <row r="3327" ht="26.25" customHeight="1" spans="21:21">
      <c r="U3327" s="1820"/>
    </row>
    <row r="3328" ht="26.25" customHeight="1" spans="21:21">
      <c r="U3328" s="1820"/>
    </row>
    <row r="3329" ht="26.25" customHeight="1" spans="21:21">
      <c r="U3329" s="1820"/>
    </row>
    <row r="3330" ht="26.25" customHeight="1" spans="21:21">
      <c r="U3330" s="1820"/>
    </row>
    <row r="3331" ht="26.25" customHeight="1" spans="21:21">
      <c r="U3331" s="1820"/>
    </row>
    <row r="3332" ht="26.25" customHeight="1" spans="21:21">
      <c r="U3332" s="1820"/>
    </row>
    <row r="3333" ht="26.25" customHeight="1" spans="21:21">
      <c r="U3333" s="1820"/>
    </row>
    <row r="3334" ht="26.25" customHeight="1" spans="21:21">
      <c r="U3334" s="1820"/>
    </row>
    <row r="3335" ht="26.25" customHeight="1" spans="21:21">
      <c r="U3335" s="1820"/>
    </row>
    <row r="3336" ht="26.25" customHeight="1" spans="21:21">
      <c r="U3336" s="1820"/>
    </row>
    <row r="3337" ht="26.25" customHeight="1" spans="21:21">
      <c r="U3337" s="1820"/>
    </row>
    <row r="3338" ht="26.25" customHeight="1" spans="21:21">
      <c r="U3338" s="1820"/>
    </row>
    <row r="3339" ht="26.25" customHeight="1" spans="21:21">
      <c r="U3339" s="1820"/>
    </row>
    <row r="3340" ht="26.25" customHeight="1" spans="21:21">
      <c r="U3340" s="1820"/>
    </row>
    <row r="3341" ht="26.25" customHeight="1" spans="21:21">
      <c r="U3341" s="1820"/>
    </row>
    <row r="3342" ht="26.25" customHeight="1" spans="21:21">
      <c r="U3342" s="1820"/>
    </row>
    <row r="3343" ht="26.25" customHeight="1" spans="21:21">
      <c r="U3343" s="1820"/>
    </row>
    <row r="3344" ht="26.25" customHeight="1" spans="21:21">
      <c r="U3344" s="1820"/>
    </row>
    <row r="3345" ht="26.25" customHeight="1" spans="21:21">
      <c r="U3345" s="1820"/>
    </row>
    <row r="3346" ht="26.25" customHeight="1" spans="21:21">
      <c r="U3346" s="1820"/>
    </row>
    <row r="3347" ht="26.25" customHeight="1" spans="21:21">
      <c r="U3347" s="1820"/>
    </row>
    <row r="3348" ht="26.25" customHeight="1" spans="21:21">
      <c r="U3348" s="1820"/>
    </row>
    <row r="3349" ht="26.25" customHeight="1" spans="21:21">
      <c r="U3349" s="1820"/>
    </row>
    <row r="3350" ht="26.25" customHeight="1" spans="21:21">
      <c r="U3350" s="1820"/>
    </row>
    <row r="3351" ht="26.25" customHeight="1" spans="21:21">
      <c r="U3351" s="1820"/>
    </row>
    <row r="3352" ht="26.25" customHeight="1" spans="21:21">
      <c r="U3352" s="1820"/>
    </row>
    <row r="3353" ht="26.25" customHeight="1" spans="21:21">
      <c r="U3353" s="1820"/>
    </row>
    <row r="3354" ht="26.25" customHeight="1" spans="21:21">
      <c r="U3354" s="1820"/>
    </row>
    <row r="3355" ht="26.25" customHeight="1" spans="21:21">
      <c r="U3355" s="1820"/>
    </row>
    <row r="3356" ht="26.25" customHeight="1" spans="21:21">
      <c r="U3356" s="1820"/>
    </row>
    <row r="3357" ht="26.25" customHeight="1" spans="21:21">
      <c r="U3357" s="1820"/>
    </row>
    <row r="3358" ht="26.25" customHeight="1" spans="21:21">
      <c r="U3358" s="1820"/>
    </row>
    <row r="3359" ht="26.25" customHeight="1" spans="21:21">
      <c r="U3359" s="1820"/>
    </row>
    <row r="3360" ht="26.25" customHeight="1" spans="21:21">
      <c r="U3360" s="1820"/>
    </row>
    <row r="3361" ht="26.25" customHeight="1" spans="21:21">
      <c r="U3361" s="1820"/>
    </row>
    <row r="3362" ht="26.25" customHeight="1" spans="21:21">
      <c r="U3362" s="1820"/>
    </row>
    <row r="3363" ht="26.25" customHeight="1" spans="21:21">
      <c r="U3363" s="1820"/>
    </row>
    <row r="3364" ht="26.25" customHeight="1" spans="21:21">
      <c r="U3364" s="1820"/>
    </row>
    <row r="3365" ht="26.25" customHeight="1" spans="21:21">
      <c r="U3365" s="1820"/>
    </row>
    <row r="3366" ht="26.25" customHeight="1" spans="21:21">
      <c r="U3366" s="1820"/>
    </row>
    <row r="3367" ht="26.25" customHeight="1" spans="21:21">
      <c r="U3367" s="1820"/>
    </row>
    <row r="3368" ht="26.25" customHeight="1" spans="21:21">
      <c r="U3368" s="1820"/>
    </row>
    <row r="3369" ht="26.25" customHeight="1" spans="21:21">
      <c r="U3369" s="1820"/>
    </row>
    <row r="3370" ht="26.25" customHeight="1" spans="21:21">
      <c r="U3370" s="1820"/>
    </row>
    <row r="3371" ht="26.25" customHeight="1" spans="21:21">
      <c r="U3371" s="1820"/>
    </row>
    <row r="3372" ht="26.25" customHeight="1" spans="21:21">
      <c r="U3372" s="1820"/>
    </row>
    <row r="3373" ht="26.25" customHeight="1" spans="21:21">
      <c r="U3373" s="1820"/>
    </row>
    <row r="3374" ht="26.25" customHeight="1" spans="21:21">
      <c r="U3374" s="1820"/>
    </row>
    <row r="3375" ht="26.25" customHeight="1" spans="21:21">
      <c r="U3375" s="1820"/>
    </row>
    <row r="3376" ht="26.25" customHeight="1" spans="21:21">
      <c r="U3376" s="1820"/>
    </row>
    <row r="3377" ht="26.25" customHeight="1" spans="21:21">
      <c r="U3377" s="1820"/>
    </row>
    <row r="3378" ht="26.25" customHeight="1" spans="21:21">
      <c r="U3378" s="1820"/>
    </row>
    <row r="3379" ht="26.25" customHeight="1" spans="21:21">
      <c r="U3379" s="1820"/>
    </row>
    <row r="3380" ht="26.25" customHeight="1" spans="21:21">
      <c r="U3380" s="1820"/>
    </row>
    <row r="3381" ht="26.25" customHeight="1" spans="21:21">
      <c r="U3381" s="1820"/>
    </row>
    <row r="3382" ht="26.25" customHeight="1" spans="21:21">
      <c r="U3382" s="1820"/>
    </row>
    <row r="3383" ht="26.25" customHeight="1" spans="21:21">
      <c r="U3383" s="1820"/>
    </row>
    <row r="3384" ht="26.25" customHeight="1" spans="21:21">
      <c r="U3384" s="1820"/>
    </row>
    <row r="3385" ht="26.25" customHeight="1" spans="21:21">
      <c r="U3385" s="1820"/>
    </row>
    <row r="3386" ht="26.25" customHeight="1" spans="21:21">
      <c r="U3386" s="1820"/>
    </row>
    <row r="3387" ht="26.25" customHeight="1" spans="21:21">
      <c r="U3387" s="1820"/>
    </row>
    <row r="3388" ht="26.25" customHeight="1" spans="21:21">
      <c r="U3388" s="1820"/>
    </row>
    <row r="3389" ht="26.25" customHeight="1" spans="21:21">
      <c r="U3389" s="1820"/>
    </row>
    <row r="3390" ht="26.25" customHeight="1" spans="21:21">
      <c r="U3390" s="1820"/>
    </row>
    <row r="3391" ht="26.25" customHeight="1" spans="21:21">
      <c r="U3391" s="1820"/>
    </row>
    <row r="3392" ht="26.25" customHeight="1" spans="21:21">
      <c r="U3392" s="1820"/>
    </row>
    <row r="3393" ht="26.25" customHeight="1" spans="21:21">
      <c r="U3393" s="1820"/>
    </row>
    <row r="3394" ht="26.25" customHeight="1" spans="21:21">
      <c r="U3394" s="1820"/>
    </row>
    <row r="3395" ht="26.25" customHeight="1" spans="21:21">
      <c r="U3395" s="1820"/>
    </row>
    <row r="3396" ht="26.25" customHeight="1" spans="21:21">
      <c r="U3396" s="1820"/>
    </row>
    <row r="3397" ht="26.25" customHeight="1" spans="21:21">
      <c r="U3397" s="1820"/>
    </row>
    <row r="3398" ht="26.25" customHeight="1" spans="21:21">
      <c r="U3398" s="1820"/>
    </row>
    <row r="3399" ht="26.25" customHeight="1" spans="21:21">
      <c r="U3399" s="1820"/>
    </row>
    <row r="3400" ht="26.25" customHeight="1" spans="21:21">
      <c r="U3400" s="1820"/>
    </row>
    <row r="3401" ht="26.25" customHeight="1" spans="21:21">
      <c r="U3401" s="1820"/>
    </row>
    <row r="3402" ht="26.25" customHeight="1" spans="21:21">
      <c r="U3402" s="1820"/>
    </row>
    <row r="3403" ht="26.25" customHeight="1" spans="21:21">
      <c r="U3403" s="1820"/>
    </row>
    <row r="3404" ht="26.25" customHeight="1" spans="21:21">
      <c r="U3404" s="1820"/>
    </row>
    <row r="3405" ht="26.25" customHeight="1" spans="21:21">
      <c r="U3405" s="1820"/>
    </row>
    <row r="3406" ht="26.25" customHeight="1" spans="21:21">
      <c r="U3406" s="1820"/>
    </row>
    <row r="3407" ht="26.25" customHeight="1" spans="21:21">
      <c r="U3407" s="1820"/>
    </row>
    <row r="3408" ht="26.25" customHeight="1" spans="21:21">
      <c r="U3408" s="1820"/>
    </row>
    <row r="3409" ht="26.25" customHeight="1" spans="21:21">
      <c r="U3409" s="1820"/>
    </row>
    <row r="3410" ht="26.25" customHeight="1" spans="21:21">
      <c r="U3410" s="1820"/>
    </row>
    <row r="3411" ht="26.25" customHeight="1" spans="21:21">
      <c r="U3411" s="1820"/>
    </row>
    <row r="3412" ht="26.25" customHeight="1" spans="21:21">
      <c r="U3412" s="1820"/>
    </row>
    <row r="3413" ht="26.25" customHeight="1" spans="21:21">
      <c r="U3413" s="1820"/>
    </row>
    <row r="3414" ht="26.25" customHeight="1" spans="21:21">
      <c r="U3414" s="1820"/>
    </row>
    <row r="3415" ht="26.25" customHeight="1" spans="21:21">
      <c r="U3415" s="1820"/>
    </row>
    <row r="3416" ht="26.25" customHeight="1" spans="21:21">
      <c r="U3416" s="1820"/>
    </row>
    <row r="3417" ht="26.25" customHeight="1" spans="21:21">
      <c r="U3417" s="1820"/>
    </row>
    <row r="3418" ht="26.25" customHeight="1" spans="21:21">
      <c r="U3418" s="1820"/>
    </row>
    <row r="3419" ht="26.25" customHeight="1" spans="21:21">
      <c r="U3419" s="1820"/>
    </row>
    <row r="3420" ht="26.25" customHeight="1" spans="21:21">
      <c r="U3420" s="1820"/>
    </row>
    <row r="3421" ht="26.25" customHeight="1" spans="21:21">
      <c r="U3421" s="1820"/>
    </row>
    <row r="3422" ht="26.25" customHeight="1" spans="21:21">
      <c r="U3422" s="1820"/>
    </row>
    <row r="3423" ht="26.25" customHeight="1" spans="21:21">
      <c r="U3423" s="1820"/>
    </row>
    <row r="3424" ht="26.25" customHeight="1" spans="21:21">
      <c r="U3424" s="1820"/>
    </row>
    <row r="3425" ht="26.25" customHeight="1" spans="21:21">
      <c r="U3425" s="1820"/>
    </row>
    <row r="3426" ht="26.25" customHeight="1" spans="21:21">
      <c r="U3426" s="1820"/>
    </row>
    <row r="3427" ht="26.25" customHeight="1" spans="21:21">
      <c r="U3427" s="1820"/>
    </row>
    <row r="3428" ht="26.25" customHeight="1" spans="21:21">
      <c r="U3428" s="1820"/>
    </row>
    <row r="3429" ht="26.25" customHeight="1" spans="21:21">
      <c r="U3429" s="1820"/>
    </row>
    <row r="3430" ht="26.25" customHeight="1" spans="21:21">
      <c r="U3430" s="1820"/>
    </row>
    <row r="3431" ht="26.25" customHeight="1" spans="21:21">
      <c r="U3431" s="1820"/>
    </row>
    <row r="3432" ht="26.25" customHeight="1" spans="21:21">
      <c r="U3432" s="1820"/>
    </row>
    <row r="3433" ht="26.25" customHeight="1" spans="21:21">
      <c r="U3433" s="1820"/>
    </row>
    <row r="3434" ht="26.25" customHeight="1" spans="21:21">
      <c r="U3434" s="1820"/>
    </row>
    <row r="3435" ht="26.25" customHeight="1" spans="21:21">
      <c r="U3435" s="1820"/>
    </row>
    <row r="3436" ht="26.25" customHeight="1" spans="21:21">
      <c r="U3436" s="1820"/>
    </row>
    <row r="3437" ht="26.25" customHeight="1" spans="21:21">
      <c r="U3437" s="1820"/>
    </row>
    <row r="3438" ht="26.25" customHeight="1" spans="21:21">
      <c r="U3438" s="1820"/>
    </row>
    <row r="3439" ht="26.25" customHeight="1" spans="21:21">
      <c r="U3439" s="1820"/>
    </row>
    <row r="3440" ht="26.25" customHeight="1" spans="21:21">
      <c r="U3440" s="1820"/>
    </row>
    <row r="3441" ht="26.25" customHeight="1" spans="21:21">
      <c r="U3441" s="1820"/>
    </row>
    <row r="3442" ht="26.25" customHeight="1" spans="21:21">
      <c r="U3442" s="1820"/>
    </row>
    <row r="3443" ht="26.25" customHeight="1" spans="21:21">
      <c r="U3443" s="1820"/>
    </row>
    <row r="3444" ht="26.25" customHeight="1" spans="21:21">
      <c r="U3444" s="1820"/>
    </row>
    <row r="3445" ht="26.25" customHeight="1" spans="21:21">
      <c r="U3445" s="1820"/>
    </row>
    <row r="3446" ht="26.25" customHeight="1" spans="21:21">
      <c r="U3446" s="1820"/>
    </row>
    <row r="3447" ht="26.25" customHeight="1" spans="21:21">
      <c r="U3447" s="1820"/>
    </row>
    <row r="3448" ht="26.25" customHeight="1" spans="21:21">
      <c r="U3448" s="1820"/>
    </row>
    <row r="3449" ht="26.25" customHeight="1" spans="21:21">
      <c r="U3449" s="1820"/>
    </row>
    <row r="3450" ht="26.25" customHeight="1" spans="21:21">
      <c r="U3450" s="1820"/>
    </row>
    <row r="3451" ht="26.25" customHeight="1" spans="21:21">
      <c r="U3451" s="1820"/>
    </row>
    <row r="3452" ht="26.25" customHeight="1" spans="21:21">
      <c r="U3452" s="1820"/>
    </row>
    <row r="3453" ht="26.25" customHeight="1" spans="21:21">
      <c r="U3453" s="1820"/>
    </row>
    <row r="3454" ht="26.25" customHeight="1" spans="21:21">
      <c r="U3454" s="1820"/>
    </row>
    <row r="3455" ht="26.25" customHeight="1" spans="21:21">
      <c r="U3455" s="1820"/>
    </row>
    <row r="3456" ht="26.25" customHeight="1" spans="21:21">
      <c r="U3456" s="1820"/>
    </row>
    <row r="3457" ht="26.25" customHeight="1" spans="21:21">
      <c r="U3457" s="1820"/>
    </row>
    <row r="3458" ht="26.25" customHeight="1" spans="21:21">
      <c r="U3458" s="1820"/>
    </row>
    <row r="3459" ht="26.25" customHeight="1" spans="21:21">
      <c r="U3459" s="1820"/>
    </row>
    <row r="3460" ht="26.25" customHeight="1" spans="21:21">
      <c r="U3460" s="1820"/>
    </row>
    <row r="3461" ht="26.25" customHeight="1" spans="21:21">
      <c r="U3461" s="1820"/>
    </row>
    <row r="3462" ht="26.25" customHeight="1" spans="21:21">
      <c r="U3462" s="1820"/>
    </row>
    <row r="3463" ht="26.25" customHeight="1" spans="21:21">
      <c r="U3463" s="1820"/>
    </row>
    <row r="3464" ht="26.25" customHeight="1" spans="21:21">
      <c r="U3464" s="1820"/>
    </row>
    <row r="3465" ht="26.25" customHeight="1" spans="21:21">
      <c r="U3465" s="1820"/>
    </row>
    <row r="3466" ht="26.25" customHeight="1" spans="21:21">
      <c r="U3466" s="1820"/>
    </row>
    <row r="3467" ht="26.25" customHeight="1" spans="21:21">
      <c r="U3467" s="1820"/>
    </row>
    <row r="3468" ht="26.25" customHeight="1" spans="21:21">
      <c r="U3468" s="1820"/>
    </row>
    <row r="3469" ht="26.25" customHeight="1" spans="21:21">
      <c r="U3469" s="1820"/>
    </row>
    <row r="3470" ht="26.25" customHeight="1" spans="21:21">
      <c r="U3470" s="1820"/>
    </row>
    <row r="3471" ht="26.25" customHeight="1" spans="21:21">
      <c r="U3471" s="1820"/>
    </row>
    <row r="3472" ht="26.25" customHeight="1" spans="21:21">
      <c r="U3472" s="1820"/>
    </row>
    <row r="3473" ht="26.25" customHeight="1" spans="21:21">
      <c r="U3473" s="1820"/>
    </row>
    <row r="3474" ht="26.25" customHeight="1" spans="21:21">
      <c r="U3474" s="1820"/>
    </row>
    <row r="3475" ht="26.25" customHeight="1" spans="21:21">
      <c r="U3475" s="1820"/>
    </row>
    <row r="3476" ht="26.25" customHeight="1" spans="21:21">
      <c r="U3476" s="1820"/>
    </row>
    <row r="3477" ht="26.25" customHeight="1" spans="21:21">
      <c r="U3477" s="1820"/>
    </row>
    <row r="3478" ht="26.25" customHeight="1" spans="21:21">
      <c r="U3478" s="1820"/>
    </row>
    <row r="3479" ht="26.25" customHeight="1" spans="21:21">
      <c r="U3479" s="1820"/>
    </row>
    <row r="3480" ht="26.25" customHeight="1" spans="21:21">
      <c r="U3480" s="1820"/>
    </row>
    <row r="3481" ht="26.25" customHeight="1" spans="21:21">
      <c r="U3481" s="1820"/>
    </row>
    <row r="3482" ht="26.25" customHeight="1" spans="21:21">
      <c r="U3482" s="1820"/>
    </row>
    <row r="3483" ht="26.25" customHeight="1" spans="21:21">
      <c r="U3483" s="1820"/>
    </row>
    <row r="3484" ht="26.25" customHeight="1" spans="21:21">
      <c r="U3484" s="1820"/>
    </row>
    <row r="3485" ht="26.25" customHeight="1" spans="21:21">
      <c r="U3485" s="1820"/>
    </row>
    <row r="3486" ht="26.25" customHeight="1" spans="21:21">
      <c r="U3486" s="1820"/>
    </row>
    <row r="3487" ht="26.25" customHeight="1" spans="21:21">
      <c r="U3487" s="1820"/>
    </row>
    <row r="3488" ht="26.25" customHeight="1" spans="21:21">
      <c r="U3488" s="1820"/>
    </row>
    <row r="3489" ht="26.25" customHeight="1" spans="21:21">
      <c r="U3489" s="1820"/>
    </row>
    <row r="3490" ht="26.25" customHeight="1" spans="21:21">
      <c r="U3490" s="1820"/>
    </row>
    <row r="3491" ht="26.25" customHeight="1" spans="21:21">
      <c r="U3491" s="1820"/>
    </row>
    <row r="3492" ht="26.25" customHeight="1" spans="21:21">
      <c r="U3492" s="1820"/>
    </row>
    <row r="3493" ht="26.25" customHeight="1" spans="21:21">
      <c r="U3493" s="1820"/>
    </row>
    <row r="3494" ht="26.25" customHeight="1" spans="21:21">
      <c r="U3494" s="1820"/>
    </row>
    <row r="3495" ht="26.25" customHeight="1" spans="21:21">
      <c r="U3495" s="1820"/>
    </row>
    <row r="3496" ht="26.25" customHeight="1" spans="21:21">
      <c r="U3496" s="1820"/>
    </row>
    <row r="3497" ht="26.25" customHeight="1" spans="21:21">
      <c r="U3497" s="1820"/>
    </row>
    <row r="3498" ht="26.25" customHeight="1" spans="21:21">
      <c r="U3498" s="1820"/>
    </row>
    <row r="3499" ht="26.25" customHeight="1" spans="21:21">
      <c r="U3499" s="1820"/>
    </row>
    <row r="3500" ht="26.25" customHeight="1" spans="21:21">
      <c r="U3500" s="1820"/>
    </row>
    <row r="3501" ht="26.25" customHeight="1" spans="21:21">
      <c r="U3501" s="1820"/>
    </row>
    <row r="3502" ht="26.25" customHeight="1" spans="21:21">
      <c r="U3502" s="1820"/>
    </row>
    <row r="3503" ht="26.25" customHeight="1" spans="21:21">
      <c r="U3503" s="1820"/>
    </row>
    <row r="3504" ht="26.25" customHeight="1" spans="21:21">
      <c r="U3504" s="1820"/>
    </row>
    <row r="3505" ht="26.25" customHeight="1" spans="21:21">
      <c r="U3505" s="1820"/>
    </row>
    <row r="3506" ht="26.25" customHeight="1" spans="21:21">
      <c r="U3506" s="1820"/>
    </row>
    <row r="3507" ht="26.25" customHeight="1" spans="21:21">
      <c r="U3507" s="1820"/>
    </row>
    <row r="3508" ht="26.25" customHeight="1" spans="21:21">
      <c r="U3508" s="1820"/>
    </row>
    <row r="3509" ht="26.25" customHeight="1" spans="21:21">
      <c r="U3509" s="1820"/>
    </row>
    <row r="3510" ht="26.25" customHeight="1" spans="21:21">
      <c r="U3510" s="1820"/>
    </row>
    <row r="3511" ht="26.25" customHeight="1" spans="21:21">
      <c r="U3511" s="1820"/>
    </row>
    <row r="3512" ht="26.25" customHeight="1" spans="21:21">
      <c r="U3512" s="1820"/>
    </row>
    <row r="3513" ht="26.25" customHeight="1" spans="21:21">
      <c r="U3513" s="1820"/>
    </row>
    <row r="3514" ht="26.25" customHeight="1" spans="21:21">
      <c r="U3514" s="1820"/>
    </row>
    <row r="3515" ht="26.25" customHeight="1" spans="21:21">
      <c r="U3515" s="1820"/>
    </row>
    <row r="3516" ht="26.25" customHeight="1" spans="21:21">
      <c r="U3516" s="1820"/>
    </row>
    <row r="3517" ht="26.25" customHeight="1" spans="21:21">
      <c r="U3517" s="1820"/>
    </row>
    <row r="3518" ht="26.25" customHeight="1" spans="21:21">
      <c r="U3518" s="1820"/>
    </row>
    <row r="3519" ht="26.25" customHeight="1" spans="21:21">
      <c r="U3519" s="1820"/>
    </row>
    <row r="3520" ht="26.25" customHeight="1" spans="21:21">
      <c r="U3520" s="1820"/>
    </row>
    <row r="3521" ht="26.25" customHeight="1" spans="21:21">
      <c r="U3521" s="1820"/>
    </row>
    <row r="3522" ht="26.25" customHeight="1" spans="21:21">
      <c r="U3522" s="1820"/>
    </row>
    <row r="3523" ht="26.25" customHeight="1" spans="21:21">
      <c r="U3523" s="1820"/>
    </row>
    <row r="3524" ht="26.25" customHeight="1" spans="21:21">
      <c r="U3524" s="1820"/>
    </row>
    <row r="3525" ht="26.25" customHeight="1" spans="21:21">
      <c r="U3525" s="1820"/>
    </row>
    <row r="3526" ht="26.25" customHeight="1" spans="21:21">
      <c r="U3526" s="1820"/>
    </row>
    <row r="3527" ht="26.25" customHeight="1" spans="21:21">
      <c r="U3527" s="1820"/>
    </row>
    <row r="3528" ht="26.25" customHeight="1" spans="21:21">
      <c r="U3528" s="1820"/>
    </row>
    <row r="3529" ht="26.25" customHeight="1" spans="21:21">
      <c r="U3529" s="1820"/>
    </row>
    <row r="3530" ht="26.25" customHeight="1" spans="21:21">
      <c r="U3530" s="1820"/>
    </row>
    <row r="3531" ht="26.25" customHeight="1" spans="21:21">
      <c r="U3531" s="1820"/>
    </row>
    <row r="3532" ht="26.25" customHeight="1" spans="21:21">
      <c r="U3532" s="1820"/>
    </row>
    <row r="3533" ht="26.25" customHeight="1" spans="21:21">
      <c r="U3533" s="1820"/>
    </row>
    <row r="3534" ht="26.25" customHeight="1" spans="21:21">
      <c r="U3534" s="1820"/>
    </row>
    <row r="3535" ht="26.25" customHeight="1" spans="21:21">
      <c r="U3535" s="1820"/>
    </row>
    <row r="3536" ht="26.25" customHeight="1" spans="21:21">
      <c r="U3536" s="1820"/>
    </row>
    <row r="3537" ht="26.25" customHeight="1" spans="21:21">
      <c r="U3537" s="1820"/>
    </row>
    <row r="3538" ht="26.25" customHeight="1" spans="21:21">
      <c r="U3538" s="1820"/>
    </row>
    <row r="3539" ht="26.25" customHeight="1" spans="21:21">
      <c r="U3539" s="1820"/>
    </row>
    <row r="3540" ht="26.25" customHeight="1" spans="21:21">
      <c r="U3540" s="1820"/>
    </row>
    <row r="3541" ht="26.25" customHeight="1" spans="21:21">
      <c r="U3541" s="1820"/>
    </row>
    <row r="3542" ht="26.25" customHeight="1" spans="21:21">
      <c r="U3542" s="1820"/>
    </row>
    <row r="3543" ht="26.25" customHeight="1" spans="21:21">
      <c r="U3543" s="1820"/>
    </row>
    <row r="3544" ht="26.25" customHeight="1" spans="21:21">
      <c r="U3544" s="1820"/>
    </row>
    <row r="3545" ht="26.25" customHeight="1" spans="21:21">
      <c r="U3545" s="1820"/>
    </row>
    <row r="3546" ht="26.25" customHeight="1" spans="21:21">
      <c r="U3546" s="1820"/>
    </row>
    <row r="3547" ht="26.25" customHeight="1" spans="21:21">
      <c r="U3547" s="1820"/>
    </row>
    <row r="3548" ht="26.25" customHeight="1" spans="21:21">
      <c r="U3548" s="1820"/>
    </row>
    <row r="3549" ht="26.25" customHeight="1" spans="21:21">
      <c r="U3549" s="1820"/>
    </row>
    <row r="3550" ht="26.25" customHeight="1" spans="21:21">
      <c r="U3550" s="1820"/>
    </row>
    <row r="3551" ht="26.25" customHeight="1" spans="21:21">
      <c r="U3551" s="1820"/>
    </row>
    <row r="3552" ht="26.25" customHeight="1" spans="21:21">
      <c r="U3552" s="1820"/>
    </row>
    <row r="3553" ht="26.25" customHeight="1" spans="21:21">
      <c r="U3553" s="1820"/>
    </row>
    <row r="3554" ht="26.25" customHeight="1" spans="21:21">
      <c r="U3554" s="1820"/>
    </row>
    <row r="3555" ht="26.25" customHeight="1" spans="21:21">
      <c r="U3555" s="1820"/>
    </row>
    <row r="3556" ht="26.25" customHeight="1" spans="21:21">
      <c r="U3556" s="1820"/>
    </row>
    <row r="3557" ht="26.25" customHeight="1" spans="21:21">
      <c r="U3557" s="1820"/>
    </row>
    <row r="3558" ht="26.25" customHeight="1" spans="21:21">
      <c r="U3558" s="1820"/>
    </row>
    <row r="3559" ht="26.25" customHeight="1" spans="21:21">
      <c r="U3559" s="1820"/>
    </row>
    <row r="3560" ht="26.25" customHeight="1" spans="21:21">
      <c r="U3560" s="1820"/>
    </row>
    <row r="3561" ht="26.25" customHeight="1" spans="21:21">
      <c r="U3561" s="1820"/>
    </row>
    <row r="3562" ht="26.25" customHeight="1" spans="21:21">
      <c r="U3562" s="1820"/>
    </row>
    <row r="3563" ht="26.25" customHeight="1" spans="21:21">
      <c r="U3563" s="1820"/>
    </row>
    <row r="3564" ht="26.25" customHeight="1" spans="21:21">
      <c r="U3564" s="1820"/>
    </row>
    <row r="3565" ht="26.25" customHeight="1" spans="21:21">
      <c r="U3565" s="1820"/>
    </row>
    <row r="3566" ht="26.25" customHeight="1" spans="21:21">
      <c r="U3566" s="1820"/>
    </row>
    <row r="3567" ht="26.25" customHeight="1" spans="21:21">
      <c r="U3567" s="1820"/>
    </row>
    <row r="3568" ht="26.25" customHeight="1" spans="21:21">
      <c r="U3568" s="1820"/>
    </row>
    <row r="3569" ht="26.25" customHeight="1" spans="21:21">
      <c r="U3569" s="1820"/>
    </row>
    <row r="3570" ht="26.25" customHeight="1" spans="21:21">
      <c r="U3570" s="1820"/>
    </row>
    <row r="3571" ht="26.25" customHeight="1" spans="21:21">
      <c r="U3571" s="1820"/>
    </row>
    <row r="3572" ht="26.25" customHeight="1" spans="21:21">
      <c r="U3572" s="1820"/>
    </row>
    <row r="3573" ht="26.25" customHeight="1" spans="21:21">
      <c r="U3573" s="1820"/>
    </row>
    <row r="3574" ht="26.25" customHeight="1" spans="21:21">
      <c r="U3574" s="1820"/>
    </row>
    <row r="3575" ht="26.25" customHeight="1" spans="21:21">
      <c r="U3575" s="1820"/>
    </row>
    <row r="3576" ht="26.25" customHeight="1" spans="21:21">
      <c r="U3576" s="1820"/>
    </row>
    <row r="3577" ht="26.25" customHeight="1" spans="21:21">
      <c r="U3577" s="1820"/>
    </row>
    <row r="3578" ht="26.25" customHeight="1" spans="21:21">
      <c r="U3578" s="1820"/>
    </row>
    <row r="3579" ht="26.25" customHeight="1" spans="21:21">
      <c r="U3579" s="1820"/>
    </row>
    <row r="3580" ht="26.25" customHeight="1" spans="21:21">
      <c r="U3580" s="1820"/>
    </row>
    <row r="3581" ht="26.25" customHeight="1" spans="21:21">
      <c r="U3581" s="1820"/>
    </row>
    <row r="3582" ht="26.25" customHeight="1" spans="21:21">
      <c r="U3582" s="1820"/>
    </row>
    <row r="3583" ht="26.25" customHeight="1" spans="21:21">
      <c r="U3583" s="1820"/>
    </row>
    <row r="3584" ht="26.25" customHeight="1" spans="21:21">
      <c r="U3584" s="1820"/>
    </row>
    <row r="3585" ht="26.25" customHeight="1" spans="21:21">
      <c r="U3585" s="1820"/>
    </row>
    <row r="3586" ht="26.25" customHeight="1" spans="21:21">
      <c r="U3586" s="1820"/>
    </row>
    <row r="3587" ht="26.25" customHeight="1" spans="21:21">
      <c r="U3587" s="1820"/>
    </row>
    <row r="3588" ht="26.25" customHeight="1" spans="21:21">
      <c r="U3588" s="1820"/>
    </row>
    <row r="3589" ht="26.25" customHeight="1" spans="21:21">
      <c r="U3589" s="1820"/>
    </row>
    <row r="3590" ht="26.25" customHeight="1" spans="21:21">
      <c r="U3590" s="1820"/>
    </row>
    <row r="3591" ht="26.25" customHeight="1" spans="21:21">
      <c r="U3591" s="1820"/>
    </row>
    <row r="3592" ht="26.25" customHeight="1" spans="21:21">
      <c r="U3592" s="1820"/>
    </row>
    <row r="3593" ht="26.25" customHeight="1" spans="21:21">
      <c r="U3593" s="1820"/>
    </row>
    <row r="3594" ht="26.25" customHeight="1" spans="21:21">
      <c r="U3594" s="1820"/>
    </row>
    <row r="3595" ht="26.25" customHeight="1" spans="21:21">
      <c r="U3595" s="1820"/>
    </row>
    <row r="3596" ht="26.25" customHeight="1" spans="21:21">
      <c r="U3596" s="1820"/>
    </row>
    <row r="3597" ht="26.25" customHeight="1" spans="21:21">
      <c r="U3597" s="1820"/>
    </row>
    <row r="3598" ht="26.25" customHeight="1" spans="21:21">
      <c r="U3598" s="1820"/>
    </row>
    <row r="3599" ht="26.25" customHeight="1" spans="21:21">
      <c r="U3599" s="1820"/>
    </row>
    <row r="3600" ht="26.25" customHeight="1" spans="21:21">
      <c r="U3600" s="1820"/>
    </row>
    <row r="3601" ht="26.25" customHeight="1" spans="21:21">
      <c r="U3601" s="1820"/>
    </row>
    <row r="3602" ht="26.25" customHeight="1" spans="21:21">
      <c r="U3602" s="1820"/>
    </row>
    <row r="3603" ht="26.25" customHeight="1" spans="21:21">
      <c r="U3603" s="1820"/>
    </row>
    <row r="3604" ht="26.25" customHeight="1" spans="21:21">
      <c r="U3604" s="1820"/>
    </row>
    <row r="3605" ht="26.25" customHeight="1" spans="21:21">
      <c r="U3605" s="1820"/>
    </row>
    <row r="3606" ht="26.25" customHeight="1" spans="21:21">
      <c r="U3606" s="1820"/>
    </row>
    <row r="3607" ht="26.25" customHeight="1" spans="21:21">
      <c r="U3607" s="1820"/>
    </row>
    <row r="3608" ht="26.25" customHeight="1" spans="21:21">
      <c r="U3608" s="1820"/>
    </row>
    <row r="3609" ht="26.25" customHeight="1" spans="21:21">
      <c r="U3609" s="1820"/>
    </row>
    <row r="3610" ht="26.25" customHeight="1" spans="21:21">
      <c r="U3610" s="1820"/>
    </row>
    <row r="3611" ht="26.25" customHeight="1" spans="21:21">
      <c r="U3611" s="1820"/>
    </row>
    <row r="3612" ht="26.25" customHeight="1" spans="21:21">
      <c r="U3612" s="1820"/>
    </row>
    <row r="3613" ht="26.25" customHeight="1" spans="21:21">
      <c r="U3613" s="1820"/>
    </row>
    <row r="3614" ht="26.25" customHeight="1" spans="21:21">
      <c r="U3614" s="1820"/>
    </row>
    <row r="3615" ht="26.25" customHeight="1" spans="21:21">
      <c r="U3615" s="1820"/>
    </row>
    <row r="3616" ht="26.25" customHeight="1" spans="21:21">
      <c r="U3616" s="1820"/>
    </row>
    <row r="3617" ht="26.25" customHeight="1" spans="21:21">
      <c r="U3617" s="1820"/>
    </row>
    <row r="3618" ht="26.25" customHeight="1" spans="21:21">
      <c r="U3618" s="1820"/>
    </row>
    <row r="3619" ht="26.25" customHeight="1" spans="21:21">
      <c r="U3619" s="1820"/>
    </row>
    <row r="3620" ht="26.25" customHeight="1" spans="21:21">
      <c r="U3620" s="1820"/>
    </row>
    <row r="3621" ht="26.25" customHeight="1" spans="21:21">
      <c r="U3621" s="1820"/>
    </row>
    <row r="3622" ht="26.25" customHeight="1" spans="21:21">
      <c r="U3622" s="1820"/>
    </row>
    <row r="3623" ht="26.25" customHeight="1" spans="21:21">
      <c r="U3623" s="1820"/>
    </row>
    <row r="3624" ht="26.25" customHeight="1" spans="21:21">
      <c r="U3624" s="1820"/>
    </row>
    <row r="3625" ht="26.25" customHeight="1" spans="21:21">
      <c r="U3625" s="1820"/>
    </row>
    <row r="3626" ht="26.25" customHeight="1" spans="21:21">
      <c r="U3626" s="1820"/>
    </row>
    <row r="3627" ht="26.25" customHeight="1" spans="21:21">
      <c r="U3627" s="1820"/>
    </row>
    <row r="3628" ht="26.25" customHeight="1" spans="21:21">
      <c r="U3628" s="1820"/>
    </row>
    <row r="3629" ht="26.25" customHeight="1" spans="21:21">
      <c r="U3629" s="1820"/>
    </row>
    <row r="3630" ht="26.25" customHeight="1" spans="21:21">
      <c r="U3630" s="1820"/>
    </row>
    <row r="3631" ht="26.25" customHeight="1" spans="21:21">
      <c r="U3631" s="1820"/>
    </row>
    <row r="3632" ht="26.25" customHeight="1" spans="21:21">
      <c r="U3632" s="1820"/>
    </row>
    <row r="3633" ht="26.25" customHeight="1" spans="21:21">
      <c r="U3633" s="1820"/>
    </row>
    <row r="3634" ht="26.25" customHeight="1" spans="21:21">
      <c r="U3634" s="1820"/>
    </row>
    <row r="3635" ht="26.25" customHeight="1" spans="21:21">
      <c r="U3635" s="1820"/>
    </row>
    <row r="3636" ht="26.25" customHeight="1" spans="21:21">
      <c r="U3636" s="1820"/>
    </row>
    <row r="3637" ht="26.25" customHeight="1" spans="21:21">
      <c r="U3637" s="1820"/>
    </row>
    <row r="3638" ht="26.25" customHeight="1" spans="21:21">
      <c r="U3638" s="1820"/>
    </row>
    <row r="3639" ht="26.25" customHeight="1" spans="21:21">
      <c r="U3639" s="1820"/>
    </row>
    <row r="3640" ht="26.25" customHeight="1" spans="21:21">
      <c r="U3640" s="1820"/>
    </row>
    <row r="3641" ht="26.25" customHeight="1" spans="21:21">
      <c r="U3641" s="1820"/>
    </row>
    <row r="3642" ht="26.25" customHeight="1" spans="21:21">
      <c r="U3642" s="1820"/>
    </row>
    <row r="3643" ht="26.25" customHeight="1" spans="21:21">
      <c r="U3643" s="1820"/>
    </row>
    <row r="3644" ht="26.25" customHeight="1" spans="21:21">
      <c r="U3644" s="1820"/>
    </row>
    <row r="3645" ht="26.25" customHeight="1" spans="21:21">
      <c r="U3645" s="1820"/>
    </row>
    <row r="3646" ht="26.25" customHeight="1" spans="21:21">
      <c r="U3646" s="1820"/>
    </row>
    <row r="3647" ht="26.25" customHeight="1" spans="21:21">
      <c r="U3647" s="1820"/>
    </row>
    <row r="3648" ht="26.25" customHeight="1" spans="21:21">
      <c r="U3648" s="1820"/>
    </row>
    <row r="3649" ht="26.25" customHeight="1" spans="21:21">
      <c r="U3649" s="1820"/>
    </row>
    <row r="3650" ht="26.25" customHeight="1" spans="21:21">
      <c r="U3650" s="1820"/>
    </row>
    <row r="3651" ht="26.25" customHeight="1" spans="21:21">
      <c r="U3651" s="1820"/>
    </row>
    <row r="3652" ht="26.25" customHeight="1" spans="21:21">
      <c r="U3652" s="1820"/>
    </row>
    <row r="3653" ht="26.25" customHeight="1" spans="21:21">
      <c r="U3653" s="1820"/>
    </row>
    <row r="3654" ht="26.25" customHeight="1" spans="21:21">
      <c r="U3654" s="1820"/>
    </row>
    <row r="3655" ht="26.25" customHeight="1" spans="21:21">
      <c r="U3655" s="1820"/>
    </row>
    <row r="3656" ht="26.25" customHeight="1" spans="21:21">
      <c r="U3656" s="1820"/>
    </row>
    <row r="3657" ht="26.25" customHeight="1" spans="21:21">
      <c r="U3657" s="1820"/>
    </row>
    <row r="3658" ht="26.25" customHeight="1" spans="21:21">
      <c r="U3658" s="1820"/>
    </row>
    <row r="3659" ht="26.25" customHeight="1" spans="21:21">
      <c r="U3659" s="1820"/>
    </row>
    <row r="3660" ht="26.25" customHeight="1" spans="21:21">
      <c r="U3660" s="1820"/>
    </row>
    <row r="3661" ht="26.25" customHeight="1" spans="21:21">
      <c r="U3661" s="1820"/>
    </row>
    <row r="3662" ht="26.25" customHeight="1" spans="21:21">
      <c r="U3662" s="1820"/>
    </row>
    <row r="3663" ht="26.25" customHeight="1" spans="21:21">
      <c r="U3663" s="1820"/>
    </row>
    <row r="3664" ht="26.25" customHeight="1" spans="21:21">
      <c r="U3664" s="1820"/>
    </row>
    <row r="3665" ht="26.25" customHeight="1" spans="21:21">
      <c r="U3665" s="1820"/>
    </row>
    <row r="3666" ht="26.25" customHeight="1" spans="21:21">
      <c r="U3666" s="1820"/>
    </row>
    <row r="3667" ht="26.25" customHeight="1" spans="21:21">
      <c r="U3667" s="1820"/>
    </row>
    <row r="3668" ht="26.25" customHeight="1" spans="21:21">
      <c r="U3668" s="1820"/>
    </row>
    <row r="3669" ht="26.25" customHeight="1" spans="21:21">
      <c r="U3669" s="1820"/>
    </row>
    <row r="3670" ht="26.25" customHeight="1" spans="21:21">
      <c r="U3670" s="1820"/>
    </row>
    <row r="3671" ht="26.25" customHeight="1" spans="21:21">
      <c r="U3671" s="1820"/>
    </row>
    <row r="3672" ht="26.25" customHeight="1" spans="21:21">
      <c r="U3672" s="1820"/>
    </row>
    <row r="3673" ht="26.25" customHeight="1" spans="21:21">
      <c r="U3673" s="1820"/>
    </row>
    <row r="3674" ht="26.25" customHeight="1" spans="21:21">
      <c r="U3674" s="1820"/>
    </row>
    <row r="3675" ht="26.25" customHeight="1" spans="21:21">
      <c r="U3675" s="1820"/>
    </row>
    <row r="3676" ht="26.25" customHeight="1" spans="21:21">
      <c r="U3676" s="1820"/>
    </row>
    <row r="3677" ht="26.25" customHeight="1" spans="21:21">
      <c r="U3677" s="1820"/>
    </row>
    <row r="3678" ht="26.25" customHeight="1" spans="21:21">
      <c r="U3678" s="1820"/>
    </row>
    <row r="3679" ht="26.25" customHeight="1" spans="21:21">
      <c r="U3679" s="1820"/>
    </row>
    <row r="3680" ht="26.25" customHeight="1" spans="21:21">
      <c r="U3680" s="1820"/>
    </row>
    <row r="3681" ht="26.25" customHeight="1" spans="21:21">
      <c r="U3681" s="1820"/>
    </row>
    <row r="3682" ht="26.25" customHeight="1" spans="21:21">
      <c r="U3682" s="1820"/>
    </row>
    <row r="3683" ht="26.25" customHeight="1" spans="21:21">
      <c r="U3683" s="1820"/>
    </row>
    <row r="3684" ht="26.25" customHeight="1" spans="21:21">
      <c r="U3684" s="1820"/>
    </row>
    <row r="3685" ht="26.25" customHeight="1" spans="21:21">
      <c r="U3685" s="1820"/>
    </row>
    <row r="3686" ht="26.25" customHeight="1" spans="21:21">
      <c r="U3686" s="1820"/>
    </row>
    <row r="3687" ht="26.25" customHeight="1" spans="21:21">
      <c r="U3687" s="1820"/>
    </row>
    <row r="3688" ht="26.25" customHeight="1" spans="21:21">
      <c r="U3688" s="1820"/>
    </row>
    <row r="3689" ht="26.25" customHeight="1" spans="21:21">
      <c r="U3689" s="1820"/>
    </row>
    <row r="3690" ht="26.25" customHeight="1" spans="21:21">
      <c r="U3690" s="1820"/>
    </row>
    <row r="3691" ht="26.25" customHeight="1" spans="21:21">
      <c r="U3691" s="1820"/>
    </row>
    <row r="3692" ht="26.25" customHeight="1" spans="21:21">
      <c r="U3692" s="1820"/>
    </row>
    <row r="3693" ht="26.25" customHeight="1" spans="21:21">
      <c r="U3693" s="1820"/>
    </row>
    <row r="3694" ht="26.25" customHeight="1" spans="21:21">
      <c r="U3694" s="1820"/>
    </row>
    <row r="3695" ht="26.25" customHeight="1" spans="21:21">
      <c r="U3695" s="1820"/>
    </row>
    <row r="3696" ht="26.25" customHeight="1" spans="21:21">
      <c r="U3696" s="1820"/>
    </row>
    <row r="3697" ht="26.25" customHeight="1" spans="21:21">
      <c r="U3697" s="1820"/>
    </row>
    <row r="3698" ht="26.25" customHeight="1" spans="21:21">
      <c r="U3698" s="1820"/>
    </row>
    <row r="3699" ht="26.25" customHeight="1" spans="21:21">
      <c r="U3699" s="1820"/>
    </row>
    <row r="3700" ht="26.25" customHeight="1" spans="21:21">
      <c r="U3700" s="1820"/>
    </row>
    <row r="3701" ht="26.25" customHeight="1" spans="21:21">
      <c r="U3701" s="1820"/>
    </row>
    <row r="3702" ht="26.25" customHeight="1" spans="21:21">
      <c r="U3702" s="1820"/>
    </row>
    <row r="3703" ht="26.25" customHeight="1" spans="21:21">
      <c r="U3703" s="1820"/>
    </row>
    <row r="3704" ht="26.25" customHeight="1" spans="21:21">
      <c r="U3704" s="1820"/>
    </row>
    <row r="3705" ht="26.25" customHeight="1" spans="21:21">
      <c r="U3705" s="1820"/>
    </row>
    <row r="3706" ht="26.25" customHeight="1" spans="21:21">
      <c r="U3706" s="1820"/>
    </row>
    <row r="3707" ht="26.25" customHeight="1" spans="21:21">
      <c r="U3707" s="1820"/>
    </row>
    <row r="3708" ht="26.25" customHeight="1" spans="21:21">
      <c r="U3708" s="1820"/>
    </row>
    <row r="3709" ht="26.25" customHeight="1" spans="21:21">
      <c r="U3709" s="1820"/>
    </row>
    <row r="3710" ht="26.25" customHeight="1" spans="21:21">
      <c r="U3710" s="1820"/>
    </row>
    <row r="3711" ht="26.25" customHeight="1" spans="21:21">
      <c r="U3711" s="1820"/>
    </row>
    <row r="3712" ht="26.25" customHeight="1" spans="21:21">
      <c r="U3712" s="1820"/>
    </row>
    <row r="3713" ht="26.25" customHeight="1" spans="21:21">
      <c r="U3713" s="1820"/>
    </row>
    <row r="3714" ht="26.25" customHeight="1" spans="21:21">
      <c r="U3714" s="1820"/>
    </row>
    <row r="3715" ht="26.25" customHeight="1" spans="21:21">
      <c r="U3715" s="1820"/>
    </row>
    <row r="3716" ht="26.25" customHeight="1" spans="21:21">
      <c r="U3716" s="1820"/>
    </row>
    <row r="3717" ht="26.25" customHeight="1" spans="21:21">
      <c r="U3717" s="1820"/>
    </row>
    <row r="3718" ht="26.25" customHeight="1" spans="21:21">
      <c r="U3718" s="1820"/>
    </row>
    <row r="3719" ht="26.25" customHeight="1" spans="21:21">
      <c r="U3719" s="1820"/>
    </row>
    <row r="3720" ht="26.25" customHeight="1" spans="21:21">
      <c r="U3720" s="1820"/>
    </row>
    <row r="3721" ht="26.25" customHeight="1" spans="21:21">
      <c r="U3721" s="1820"/>
    </row>
    <row r="3722" ht="26.25" customHeight="1" spans="21:21">
      <c r="U3722" s="1820"/>
    </row>
    <row r="3723" ht="26.25" customHeight="1" spans="21:21">
      <c r="U3723" s="1820"/>
    </row>
    <row r="3724" ht="26.25" customHeight="1" spans="21:21">
      <c r="U3724" s="1820"/>
    </row>
    <row r="3725" ht="26.25" customHeight="1" spans="21:21">
      <c r="U3725" s="1820"/>
    </row>
    <row r="3726" ht="26.25" customHeight="1" spans="21:21">
      <c r="U3726" s="1820"/>
    </row>
    <row r="3727" ht="26.25" customHeight="1" spans="21:21">
      <c r="U3727" s="1820"/>
    </row>
    <row r="3728" ht="26.25" customHeight="1" spans="21:21">
      <c r="U3728" s="1820"/>
    </row>
    <row r="3729" ht="26.25" customHeight="1" spans="21:21">
      <c r="U3729" s="1820"/>
    </row>
    <row r="3730" ht="26.25" customHeight="1" spans="21:21">
      <c r="U3730" s="1820"/>
    </row>
    <row r="3731" ht="26.25" customHeight="1" spans="21:21">
      <c r="U3731" s="1820"/>
    </row>
    <row r="3732" ht="26.25" customHeight="1" spans="21:21">
      <c r="U3732" s="1820"/>
    </row>
    <row r="3733" ht="26.25" customHeight="1" spans="21:21">
      <c r="U3733" s="1820"/>
    </row>
    <row r="3734" ht="26.25" customHeight="1" spans="21:21">
      <c r="U3734" s="1820"/>
    </row>
    <row r="3735" ht="26.25" customHeight="1" spans="21:21">
      <c r="U3735" s="1820"/>
    </row>
    <row r="3736" ht="26.25" customHeight="1" spans="21:21">
      <c r="U3736" s="1820"/>
    </row>
    <row r="3737" ht="26.25" customHeight="1" spans="21:21">
      <c r="U3737" s="1820"/>
    </row>
    <row r="3738" ht="26.25" customHeight="1" spans="21:21">
      <c r="U3738" s="1820"/>
    </row>
    <row r="3739" ht="26.25" customHeight="1" spans="21:21">
      <c r="U3739" s="1820"/>
    </row>
    <row r="3740" ht="26.25" customHeight="1" spans="21:21">
      <c r="U3740" s="1820"/>
    </row>
    <row r="3741" ht="26.25" customHeight="1" spans="21:21">
      <c r="U3741" s="1820"/>
    </row>
    <row r="3742" ht="26.25" customHeight="1" spans="21:21">
      <c r="U3742" s="1820"/>
    </row>
    <row r="3743" ht="26.25" customHeight="1" spans="21:21">
      <c r="U3743" s="1820"/>
    </row>
    <row r="3744" ht="26.25" customHeight="1" spans="21:21">
      <c r="U3744" s="1820"/>
    </row>
    <row r="3745" ht="26.25" customHeight="1" spans="21:21">
      <c r="U3745" s="1820"/>
    </row>
    <row r="3746" ht="26.25" customHeight="1" spans="21:21">
      <c r="U3746" s="1820"/>
    </row>
    <row r="3747" ht="26.25" customHeight="1" spans="21:21">
      <c r="U3747" s="1820"/>
    </row>
    <row r="3748" ht="26.25" customHeight="1" spans="21:21">
      <c r="U3748" s="1820"/>
    </row>
    <row r="3749" ht="26.25" customHeight="1" spans="21:21">
      <c r="U3749" s="1820"/>
    </row>
    <row r="3750" ht="26.25" customHeight="1" spans="21:21">
      <c r="U3750" s="1820"/>
    </row>
    <row r="3751" ht="26.25" customHeight="1" spans="21:21">
      <c r="U3751" s="1820"/>
    </row>
    <row r="3752" ht="26.25" customHeight="1" spans="21:21">
      <c r="U3752" s="1820"/>
    </row>
    <row r="3753" ht="26.25" customHeight="1" spans="21:21">
      <c r="U3753" s="1820"/>
    </row>
    <row r="3754" ht="26.25" customHeight="1" spans="21:21">
      <c r="U3754" s="1820"/>
    </row>
    <row r="3755" ht="26.25" customHeight="1" spans="21:21">
      <c r="U3755" s="1820"/>
    </row>
    <row r="3756" ht="26.25" customHeight="1" spans="21:21">
      <c r="U3756" s="1820"/>
    </row>
    <row r="3757" ht="26.25" customHeight="1" spans="21:21">
      <c r="U3757" s="1820"/>
    </row>
    <row r="3758" ht="26.25" customHeight="1" spans="21:21">
      <c r="U3758" s="1820"/>
    </row>
    <row r="3759" ht="26.25" customHeight="1" spans="21:21">
      <c r="U3759" s="1820"/>
    </row>
    <row r="3760" ht="26.25" customHeight="1" spans="21:21">
      <c r="U3760" s="1820"/>
    </row>
    <row r="3761" ht="26.25" customHeight="1" spans="21:21">
      <c r="U3761" s="1820"/>
    </row>
    <row r="3762" ht="26.25" customHeight="1" spans="21:21">
      <c r="U3762" s="1820"/>
    </row>
    <row r="3763" ht="26.25" customHeight="1" spans="21:21">
      <c r="U3763" s="1820"/>
    </row>
    <row r="3764" ht="26.25" customHeight="1" spans="21:21">
      <c r="U3764" s="1820"/>
    </row>
    <row r="3765" ht="26.25" customHeight="1" spans="21:21">
      <c r="U3765" s="1820"/>
    </row>
    <row r="3766" ht="26.25" customHeight="1" spans="21:21">
      <c r="U3766" s="1820"/>
    </row>
    <row r="3767" ht="26.25" customHeight="1" spans="21:21">
      <c r="U3767" s="1820"/>
    </row>
    <row r="3768" ht="26.25" customHeight="1" spans="21:21">
      <c r="U3768" s="1820"/>
    </row>
    <row r="3769" ht="26.25" customHeight="1" spans="21:21">
      <c r="U3769" s="1820"/>
    </row>
    <row r="3770" ht="26.25" customHeight="1" spans="21:21">
      <c r="U3770" s="1820"/>
    </row>
    <row r="3771" ht="26.25" customHeight="1" spans="21:21">
      <c r="U3771" s="1820"/>
    </row>
    <row r="3772" ht="26.25" customHeight="1" spans="21:21">
      <c r="U3772" s="1820"/>
    </row>
    <row r="3773" ht="26.25" customHeight="1" spans="21:21">
      <c r="U3773" s="1820"/>
    </row>
    <row r="3774" ht="26.25" customHeight="1" spans="21:21">
      <c r="U3774" s="1820"/>
    </row>
    <row r="3775" ht="26.25" customHeight="1" spans="21:21">
      <c r="U3775" s="1820"/>
    </row>
    <row r="3776" ht="26.25" customHeight="1" spans="21:21">
      <c r="U3776" s="1820"/>
    </row>
    <row r="3777" ht="26.25" customHeight="1" spans="21:21">
      <c r="U3777" s="1820"/>
    </row>
    <row r="3778" ht="26.25" customHeight="1" spans="21:21">
      <c r="U3778" s="1820"/>
    </row>
    <row r="3779" ht="26.25" customHeight="1" spans="21:21">
      <c r="U3779" s="1820"/>
    </row>
    <row r="3780" ht="26.25" customHeight="1" spans="21:21">
      <c r="U3780" s="1820"/>
    </row>
    <row r="3781" ht="26.25" customHeight="1" spans="21:21">
      <c r="U3781" s="1820"/>
    </row>
    <row r="3782" ht="26.25" customHeight="1" spans="21:21">
      <c r="U3782" s="1820"/>
    </row>
    <row r="3783" ht="26.25" customHeight="1" spans="21:21">
      <c r="U3783" s="1820"/>
    </row>
    <row r="3784" ht="26.25" customHeight="1" spans="21:21">
      <c r="U3784" s="1820"/>
    </row>
    <row r="3785" ht="26.25" customHeight="1" spans="21:21">
      <c r="U3785" s="1820"/>
    </row>
    <row r="3786" ht="26.25" customHeight="1" spans="21:21">
      <c r="U3786" s="1820"/>
    </row>
    <row r="3787" ht="26.25" customHeight="1" spans="21:21">
      <c r="U3787" s="1820"/>
    </row>
    <row r="3788" ht="26.25" customHeight="1" spans="21:21">
      <c r="U3788" s="1820"/>
    </row>
    <row r="3789" ht="26.25" customHeight="1" spans="21:21">
      <c r="U3789" s="1820"/>
    </row>
    <row r="3790" ht="26.25" customHeight="1" spans="21:21">
      <c r="U3790" s="1820"/>
    </row>
    <row r="3791" ht="26.25" customHeight="1" spans="21:21">
      <c r="U3791" s="1820"/>
    </row>
    <row r="3792" ht="26.25" customHeight="1" spans="21:21">
      <c r="U3792" s="1820"/>
    </row>
    <row r="3793" ht="26.25" customHeight="1" spans="21:21">
      <c r="U3793" s="1820"/>
    </row>
    <row r="3794" ht="26.25" customHeight="1" spans="21:21">
      <c r="U3794" s="1820"/>
    </row>
    <row r="3795" ht="26.25" customHeight="1" spans="21:21">
      <c r="U3795" s="1820"/>
    </row>
    <row r="3796" ht="26.25" customHeight="1" spans="21:21">
      <c r="U3796" s="1820"/>
    </row>
    <row r="3797" ht="26.25" customHeight="1" spans="21:21">
      <c r="U3797" s="1820"/>
    </row>
    <row r="3798" ht="26.25" customHeight="1" spans="21:21">
      <c r="U3798" s="1820"/>
    </row>
    <row r="3799" ht="26.25" customHeight="1" spans="21:21">
      <c r="U3799" s="1820"/>
    </row>
    <row r="3800" ht="26.25" customHeight="1" spans="21:21">
      <c r="U3800" s="1820"/>
    </row>
    <row r="3801" ht="26.25" customHeight="1" spans="21:21">
      <c r="U3801" s="1820"/>
    </row>
    <row r="3802" ht="26.25" customHeight="1" spans="21:21">
      <c r="U3802" s="1820"/>
    </row>
    <row r="3803" ht="26.25" customHeight="1" spans="21:21">
      <c r="U3803" s="1820"/>
    </row>
    <row r="3804" ht="26.25" customHeight="1" spans="21:21">
      <c r="U3804" s="1820"/>
    </row>
    <row r="3805" ht="26.25" customHeight="1" spans="21:21">
      <c r="U3805" s="1820"/>
    </row>
    <row r="3806" ht="26.25" customHeight="1" spans="21:21">
      <c r="U3806" s="1820"/>
    </row>
    <row r="3807" ht="26.25" customHeight="1" spans="21:21">
      <c r="U3807" s="1820"/>
    </row>
    <row r="3808" ht="26.25" customHeight="1" spans="21:21">
      <c r="U3808" s="1820"/>
    </row>
    <row r="3809" ht="26.25" customHeight="1" spans="21:21">
      <c r="U3809" s="1820"/>
    </row>
    <row r="3810" ht="26.25" customHeight="1" spans="21:21">
      <c r="U3810" s="1820"/>
    </row>
    <row r="3811" ht="26.25" customHeight="1" spans="21:21">
      <c r="U3811" s="1820"/>
    </row>
    <row r="3812" ht="26.25" customHeight="1" spans="21:21">
      <c r="U3812" s="1820"/>
    </row>
    <row r="3813" ht="26.25" customHeight="1" spans="21:21">
      <c r="U3813" s="1820"/>
    </row>
    <row r="3814" ht="26.25" customHeight="1" spans="21:21">
      <c r="U3814" s="1820"/>
    </row>
    <row r="3815" ht="26.25" customHeight="1" spans="21:21">
      <c r="U3815" s="1820"/>
    </row>
    <row r="3816" ht="26.25" customHeight="1" spans="21:21">
      <c r="U3816" s="1820"/>
    </row>
    <row r="3817" ht="26.25" customHeight="1" spans="21:21">
      <c r="U3817" s="1820"/>
    </row>
    <row r="3818" ht="26.25" customHeight="1" spans="21:21">
      <c r="U3818" s="1820"/>
    </row>
    <row r="3819" ht="26.25" customHeight="1" spans="21:21">
      <c r="U3819" s="1820"/>
    </row>
    <row r="3820" ht="26.25" customHeight="1" spans="21:21">
      <c r="U3820" s="1820"/>
    </row>
    <row r="3821" ht="26.25" customHeight="1" spans="21:21">
      <c r="U3821" s="1820"/>
    </row>
    <row r="3822" ht="26.25" customHeight="1" spans="21:21">
      <c r="U3822" s="1820"/>
    </row>
    <row r="3823" ht="26.25" customHeight="1" spans="21:21">
      <c r="U3823" s="1820"/>
    </row>
    <row r="3824" ht="26.25" customHeight="1" spans="21:21">
      <c r="U3824" s="1820"/>
    </row>
    <row r="3825" ht="26.25" customHeight="1" spans="21:21">
      <c r="U3825" s="1820"/>
    </row>
    <row r="3826" ht="26.25" customHeight="1" spans="21:21">
      <c r="U3826" s="1820"/>
    </row>
    <row r="3827" ht="26.25" customHeight="1" spans="21:21">
      <c r="U3827" s="1820"/>
    </row>
    <row r="3828" ht="26.25" customHeight="1" spans="21:21">
      <c r="U3828" s="1820"/>
    </row>
    <row r="3829" ht="26.25" customHeight="1" spans="21:21">
      <c r="U3829" s="1820"/>
    </row>
    <row r="3830" ht="26.25" customHeight="1" spans="21:21">
      <c r="U3830" s="1820"/>
    </row>
    <row r="3831" ht="26.25" customHeight="1" spans="21:21">
      <c r="U3831" s="1820"/>
    </row>
    <row r="3832" ht="26.25" customHeight="1" spans="21:21">
      <c r="U3832" s="1820"/>
    </row>
    <row r="3833" ht="26.25" customHeight="1" spans="21:21">
      <c r="U3833" s="1820"/>
    </row>
    <row r="3834" ht="26.25" customHeight="1" spans="21:21">
      <c r="U3834" s="1820"/>
    </row>
    <row r="3835" ht="26.25" customHeight="1" spans="21:21">
      <c r="U3835" s="1820"/>
    </row>
    <row r="3836" ht="26.25" customHeight="1" spans="21:21">
      <c r="U3836" s="1820"/>
    </row>
    <row r="3837" ht="26.25" customHeight="1" spans="21:21">
      <c r="U3837" s="1820"/>
    </row>
    <row r="3838" ht="26.25" customHeight="1" spans="21:21">
      <c r="U3838" s="1820"/>
    </row>
    <row r="3839" ht="26.25" customHeight="1" spans="21:21">
      <c r="U3839" s="1820"/>
    </row>
    <row r="3840" ht="26.25" customHeight="1" spans="21:21">
      <c r="U3840" s="1820"/>
    </row>
    <row r="3841" ht="26.25" customHeight="1" spans="21:21">
      <c r="U3841" s="1820"/>
    </row>
    <row r="3842" ht="26.25" customHeight="1" spans="21:21">
      <c r="U3842" s="1820"/>
    </row>
    <row r="3843" ht="26.25" customHeight="1" spans="21:21">
      <c r="U3843" s="1820"/>
    </row>
    <row r="3844" ht="26.25" customHeight="1" spans="21:21">
      <c r="U3844" s="1820"/>
    </row>
    <row r="3845" ht="26.25" customHeight="1" spans="21:21">
      <c r="U3845" s="1820"/>
    </row>
    <row r="3846" ht="26.25" customHeight="1" spans="21:21">
      <c r="U3846" s="1820"/>
    </row>
    <row r="3847" ht="26.25" customHeight="1" spans="21:21">
      <c r="U3847" s="1820"/>
    </row>
    <row r="3848" ht="26.25" customHeight="1" spans="21:21">
      <c r="U3848" s="1820"/>
    </row>
    <row r="3849" ht="26.25" customHeight="1" spans="21:21">
      <c r="U3849" s="1820"/>
    </row>
    <row r="3850" ht="26.25" customHeight="1" spans="21:21">
      <c r="U3850" s="1820"/>
    </row>
    <row r="3851" ht="26.25" customHeight="1" spans="21:21">
      <c r="U3851" s="1820"/>
    </row>
    <row r="3852" ht="26.25" customHeight="1" spans="21:21">
      <c r="U3852" s="1820"/>
    </row>
    <row r="3853" ht="26.25" customHeight="1" spans="21:21">
      <c r="U3853" s="1820"/>
    </row>
    <row r="3854" ht="26.25" customHeight="1" spans="21:21">
      <c r="U3854" s="1820"/>
    </row>
    <row r="3855" ht="26.25" customHeight="1" spans="21:21">
      <c r="U3855" s="1820"/>
    </row>
    <row r="3856" ht="26.25" customHeight="1" spans="21:21">
      <c r="U3856" s="1820"/>
    </row>
    <row r="3857" ht="26.25" customHeight="1" spans="21:21">
      <c r="U3857" s="1820"/>
    </row>
    <row r="3858" ht="26.25" customHeight="1" spans="21:21">
      <c r="U3858" s="1820"/>
    </row>
    <row r="3859" ht="26.25" customHeight="1" spans="21:21">
      <c r="U3859" s="1820"/>
    </row>
    <row r="3860" ht="26.25" customHeight="1" spans="21:21">
      <c r="U3860" s="1820"/>
    </row>
    <row r="3861" ht="26.25" customHeight="1" spans="21:21">
      <c r="U3861" s="1820"/>
    </row>
    <row r="3862" ht="26.25" customHeight="1" spans="21:21">
      <c r="U3862" s="1820"/>
    </row>
    <row r="3863" ht="26.25" customHeight="1" spans="21:21">
      <c r="U3863" s="1820"/>
    </row>
    <row r="3864" ht="26.25" customHeight="1" spans="21:21">
      <c r="U3864" s="1820"/>
    </row>
    <row r="3865" ht="26.25" customHeight="1" spans="21:21">
      <c r="U3865" s="1820"/>
    </row>
    <row r="3866" ht="26.25" customHeight="1" spans="21:21">
      <c r="U3866" s="1820"/>
    </row>
    <row r="3867" ht="26.25" customHeight="1" spans="21:21">
      <c r="U3867" s="1820"/>
    </row>
    <row r="3868" ht="26.25" customHeight="1" spans="21:21">
      <c r="U3868" s="1820"/>
    </row>
    <row r="3869" ht="26.25" customHeight="1" spans="21:21">
      <c r="U3869" s="1820"/>
    </row>
    <row r="3870" ht="26.25" customHeight="1" spans="21:21">
      <c r="U3870" s="1820"/>
    </row>
    <row r="3871" ht="26.25" customHeight="1" spans="21:21">
      <c r="U3871" s="1820"/>
    </row>
    <row r="3872" ht="26.25" customHeight="1" spans="21:21">
      <c r="U3872" s="1820"/>
    </row>
    <row r="3873" ht="26.25" customHeight="1" spans="21:21">
      <c r="U3873" s="1820"/>
    </row>
    <row r="3874" ht="26.25" customHeight="1" spans="21:21">
      <c r="U3874" s="1820"/>
    </row>
    <row r="3875" ht="26.25" customHeight="1" spans="21:21">
      <c r="U3875" s="1820"/>
    </row>
    <row r="3876" ht="26.25" customHeight="1" spans="21:21">
      <c r="U3876" s="1820"/>
    </row>
    <row r="3877" ht="26.25" customHeight="1" spans="21:21">
      <c r="U3877" s="1820"/>
    </row>
    <row r="3878" ht="26.25" customHeight="1" spans="21:21">
      <c r="U3878" s="1820"/>
    </row>
    <row r="3879" ht="26.25" customHeight="1" spans="21:21">
      <c r="U3879" s="1820"/>
    </row>
    <row r="3880" ht="26.25" customHeight="1" spans="21:21">
      <c r="U3880" s="1820"/>
    </row>
    <row r="3881" ht="26.25" customHeight="1" spans="21:21">
      <c r="U3881" s="1820"/>
    </row>
    <row r="3882" ht="26.25" customHeight="1" spans="21:21">
      <c r="U3882" s="1820"/>
    </row>
    <row r="3883" ht="26.25" customHeight="1" spans="21:21">
      <c r="U3883" s="1820"/>
    </row>
    <row r="3884" ht="26.25" customHeight="1" spans="21:21">
      <c r="U3884" s="1820"/>
    </row>
    <row r="3885" ht="26.25" customHeight="1" spans="21:21">
      <c r="U3885" s="1820"/>
    </row>
    <row r="3886" ht="26.25" customHeight="1" spans="21:21">
      <c r="U3886" s="1820"/>
    </row>
    <row r="3887" ht="26.25" customHeight="1" spans="21:21">
      <c r="U3887" s="1820"/>
    </row>
    <row r="3888" ht="26.25" customHeight="1" spans="21:21">
      <c r="U3888" s="1820"/>
    </row>
    <row r="3889" ht="26.25" customHeight="1" spans="21:21">
      <c r="U3889" s="1820"/>
    </row>
    <row r="3890" ht="26.25" customHeight="1" spans="21:21">
      <c r="U3890" s="1820"/>
    </row>
    <row r="3891" ht="26.25" customHeight="1" spans="21:21">
      <c r="U3891" s="1820"/>
    </row>
    <row r="3892" ht="26.25" customHeight="1" spans="21:21">
      <c r="U3892" s="1820"/>
    </row>
    <row r="3893" ht="26.25" customHeight="1" spans="21:21">
      <c r="U3893" s="1820"/>
    </row>
    <row r="3894" ht="26.25" customHeight="1" spans="21:21">
      <c r="U3894" s="1820"/>
    </row>
    <row r="3895" ht="26.25" customHeight="1" spans="21:21">
      <c r="U3895" s="1820"/>
    </row>
    <row r="3896" ht="26.25" customHeight="1" spans="21:21">
      <c r="U3896" s="1820"/>
    </row>
    <row r="3897" ht="26.25" customHeight="1" spans="21:21">
      <c r="U3897" s="1820"/>
    </row>
    <row r="3898" ht="26.25" customHeight="1" spans="21:21">
      <c r="U3898" s="1820"/>
    </row>
    <row r="3899" ht="26.25" customHeight="1" spans="21:21">
      <c r="U3899" s="1820"/>
    </row>
    <row r="3900" ht="26.25" customHeight="1" spans="21:21">
      <c r="U3900" s="1820"/>
    </row>
    <row r="3901" ht="26.25" customHeight="1" spans="21:21">
      <c r="U3901" s="1820"/>
    </row>
    <row r="3902" ht="26.25" customHeight="1" spans="21:21">
      <c r="U3902" s="1820"/>
    </row>
    <row r="3903" ht="26.25" customHeight="1" spans="21:21">
      <c r="U3903" s="1820"/>
    </row>
    <row r="3904" ht="26.25" customHeight="1" spans="21:21">
      <c r="U3904" s="1820"/>
    </row>
    <row r="3905" ht="26.25" customHeight="1" spans="21:21">
      <c r="U3905" s="1820"/>
    </row>
    <row r="3906" ht="26.25" customHeight="1" spans="21:21">
      <c r="U3906" s="1820"/>
    </row>
    <row r="3907" ht="26.25" customHeight="1" spans="21:21">
      <c r="U3907" s="1820"/>
    </row>
    <row r="3908" ht="26.25" customHeight="1" spans="21:21">
      <c r="U3908" s="1820"/>
    </row>
    <row r="3909" ht="26.25" customHeight="1" spans="21:21">
      <c r="U3909" s="1820"/>
    </row>
    <row r="3910" ht="26.25" customHeight="1" spans="21:21">
      <c r="U3910" s="1820"/>
    </row>
    <row r="3911" ht="26.25" customHeight="1" spans="21:21">
      <c r="U3911" s="1820"/>
    </row>
    <row r="3912" ht="26.25" customHeight="1" spans="21:21">
      <c r="U3912" s="1820"/>
    </row>
    <row r="3913" ht="26.25" customHeight="1" spans="21:21">
      <c r="U3913" s="1820"/>
    </row>
    <row r="3914" ht="26.25" customHeight="1" spans="21:21">
      <c r="U3914" s="1820"/>
    </row>
    <row r="3915" ht="26.25" customHeight="1" spans="21:21">
      <c r="U3915" s="1820"/>
    </row>
    <row r="3916" ht="26.25" customHeight="1" spans="21:21">
      <c r="U3916" s="1820"/>
    </row>
    <row r="3917" ht="26.25" customHeight="1" spans="21:21">
      <c r="U3917" s="1820"/>
    </row>
    <row r="3918" ht="26.25" customHeight="1" spans="21:21">
      <c r="U3918" s="1820"/>
    </row>
    <row r="3919" ht="26.25" customHeight="1" spans="21:21">
      <c r="U3919" s="1820"/>
    </row>
    <row r="3920" ht="26.25" customHeight="1" spans="21:21">
      <c r="U3920" s="1820"/>
    </row>
    <row r="3921" ht="26.25" customHeight="1" spans="21:21">
      <c r="U3921" s="1820"/>
    </row>
    <row r="3922" ht="26.25" customHeight="1" spans="21:21">
      <c r="U3922" s="1820"/>
    </row>
    <row r="3923" ht="26.25" customHeight="1" spans="21:21">
      <c r="U3923" s="1820"/>
    </row>
    <row r="3924" ht="26.25" customHeight="1" spans="21:21">
      <c r="U3924" s="1820"/>
    </row>
    <row r="3925" ht="26.25" customHeight="1" spans="21:21">
      <c r="U3925" s="1820"/>
    </row>
    <row r="3926" ht="26.25" customHeight="1" spans="21:21">
      <c r="U3926" s="1820"/>
    </row>
    <row r="3927" ht="26.25" customHeight="1" spans="21:21">
      <c r="U3927" s="1820"/>
    </row>
    <row r="3928" ht="26.25" customHeight="1" spans="21:21">
      <c r="U3928" s="1820"/>
    </row>
    <row r="3929" ht="26.25" customHeight="1" spans="21:21">
      <c r="U3929" s="1820"/>
    </row>
    <row r="3930" ht="26.25" customHeight="1" spans="21:21">
      <c r="U3930" s="1820"/>
    </row>
    <row r="3931" ht="26.25" customHeight="1" spans="21:21">
      <c r="U3931" s="1820"/>
    </row>
    <row r="3932" ht="26.25" customHeight="1" spans="21:21">
      <c r="U3932" s="1820"/>
    </row>
    <row r="3933" ht="26.25" customHeight="1" spans="21:21">
      <c r="U3933" s="1820"/>
    </row>
    <row r="3934" ht="26.25" customHeight="1" spans="21:21">
      <c r="U3934" s="1820"/>
    </row>
    <row r="3935" ht="26.25" customHeight="1" spans="21:21">
      <c r="U3935" s="1820"/>
    </row>
    <row r="3936" ht="26.25" customHeight="1" spans="21:21">
      <c r="U3936" s="1820"/>
    </row>
    <row r="3937" ht="26.25" customHeight="1" spans="21:21">
      <c r="U3937" s="1820"/>
    </row>
    <row r="3938" ht="26.25" customHeight="1" spans="21:21">
      <c r="U3938" s="1820"/>
    </row>
    <row r="3939" ht="26.25" customHeight="1" spans="21:21">
      <c r="U3939" s="1820"/>
    </row>
    <row r="3940" ht="26.25" customHeight="1" spans="21:21">
      <c r="U3940" s="1820"/>
    </row>
    <row r="3941" ht="26.25" customHeight="1" spans="21:21">
      <c r="U3941" s="1820"/>
    </row>
    <row r="3942" ht="26.25" customHeight="1" spans="21:21">
      <c r="U3942" s="1820"/>
    </row>
    <row r="3943" ht="26.25" customHeight="1" spans="21:21">
      <c r="U3943" s="1820"/>
    </row>
    <row r="3944" ht="26.25" customHeight="1" spans="21:21">
      <c r="U3944" s="1820"/>
    </row>
    <row r="3945" ht="26.25" customHeight="1" spans="21:21">
      <c r="U3945" s="1820"/>
    </row>
    <row r="3946" ht="26.25" customHeight="1" spans="21:21">
      <c r="U3946" s="1820"/>
    </row>
    <row r="3947" ht="26.25" customHeight="1" spans="21:21">
      <c r="U3947" s="1820"/>
    </row>
    <row r="3948" ht="26.25" customHeight="1" spans="21:21">
      <c r="U3948" s="1820"/>
    </row>
    <row r="3949" ht="26.25" customHeight="1" spans="21:21">
      <c r="U3949" s="1820"/>
    </row>
    <row r="3950" ht="26.25" customHeight="1" spans="21:21">
      <c r="U3950" s="1820"/>
    </row>
    <row r="3951" ht="26.25" customHeight="1" spans="21:21">
      <c r="U3951" s="1820"/>
    </row>
    <row r="3952" ht="26.25" customHeight="1" spans="21:21">
      <c r="U3952" s="1820"/>
    </row>
    <row r="3953" ht="26.25" customHeight="1" spans="21:21">
      <c r="U3953" s="1820"/>
    </row>
    <row r="3954" ht="26.25" customHeight="1" spans="21:21">
      <c r="U3954" s="1820"/>
    </row>
    <row r="3955" ht="26.25" customHeight="1" spans="21:21">
      <c r="U3955" s="1820"/>
    </row>
    <row r="3956" ht="26.25" customHeight="1" spans="21:21">
      <c r="U3956" s="1820"/>
    </row>
    <row r="3957" ht="26.25" customHeight="1" spans="21:21">
      <c r="U3957" s="1820"/>
    </row>
    <row r="3958" ht="26.25" customHeight="1" spans="21:21">
      <c r="U3958" s="1820"/>
    </row>
    <row r="3959" ht="26.25" customHeight="1" spans="21:21">
      <c r="U3959" s="1820"/>
    </row>
    <row r="3960" ht="26.25" customHeight="1" spans="21:21">
      <c r="U3960" s="1820"/>
    </row>
    <row r="3961" ht="26.25" customHeight="1" spans="21:21">
      <c r="U3961" s="1820"/>
    </row>
    <row r="3962" ht="26.25" customHeight="1" spans="21:21">
      <c r="U3962" s="1820"/>
    </row>
    <row r="3963" ht="26.25" customHeight="1" spans="21:21">
      <c r="U3963" s="1820"/>
    </row>
    <row r="3964" ht="26.25" customHeight="1" spans="21:21">
      <c r="U3964" s="1820"/>
    </row>
    <row r="3965" ht="26.25" customHeight="1" spans="21:21">
      <c r="U3965" s="1820"/>
    </row>
    <row r="3966" ht="26.25" customHeight="1" spans="21:21">
      <c r="U3966" s="1820"/>
    </row>
    <row r="3967" ht="26.25" customHeight="1" spans="21:21">
      <c r="U3967" s="1820"/>
    </row>
    <row r="3968" ht="26.25" customHeight="1" spans="21:21">
      <c r="U3968" s="1820"/>
    </row>
    <row r="3969" ht="26.25" customHeight="1" spans="21:21">
      <c r="U3969" s="1820"/>
    </row>
    <row r="3970" ht="26.25" customHeight="1" spans="21:21">
      <c r="U3970" s="1820"/>
    </row>
    <row r="3971" ht="26.25" customHeight="1" spans="21:21">
      <c r="U3971" s="1820"/>
    </row>
    <row r="3972" ht="26.25" customHeight="1" spans="21:21">
      <c r="U3972" s="1820"/>
    </row>
    <row r="3973" ht="26.25" customHeight="1" spans="21:21">
      <c r="U3973" s="1820"/>
    </row>
    <row r="3974" ht="26.25" customHeight="1" spans="21:21">
      <c r="U3974" s="1820"/>
    </row>
    <row r="3975" ht="26.25" customHeight="1" spans="21:21">
      <c r="U3975" s="1820"/>
    </row>
    <row r="3976" ht="26.25" customHeight="1" spans="21:21">
      <c r="U3976" s="1820"/>
    </row>
    <row r="3977" ht="26.25" customHeight="1" spans="21:21">
      <c r="U3977" s="1820"/>
    </row>
    <row r="3978" ht="26.25" customHeight="1" spans="21:21">
      <c r="U3978" s="1820"/>
    </row>
    <row r="3979" ht="26.25" customHeight="1" spans="21:21">
      <c r="U3979" s="1820"/>
    </row>
    <row r="3980" ht="26.25" customHeight="1" spans="21:21">
      <c r="U3980" s="1820"/>
    </row>
    <row r="3981" ht="26.25" customHeight="1" spans="21:21">
      <c r="U3981" s="1820"/>
    </row>
    <row r="3982" ht="26.25" customHeight="1" spans="21:21">
      <c r="U3982" s="1820"/>
    </row>
    <row r="3983" ht="26.25" customHeight="1" spans="21:21">
      <c r="U3983" s="1820"/>
    </row>
    <row r="3984" ht="26.25" customHeight="1" spans="21:21">
      <c r="U3984" s="1820"/>
    </row>
    <row r="3985" ht="26.25" customHeight="1" spans="21:21">
      <c r="U3985" s="1820"/>
    </row>
    <row r="3986" ht="26.25" customHeight="1" spans="21:21">
      <c r="U3986" s="1820"/>
    </row>
    <row r="3987" ht="26.25" customHeight="1" spans="21:21">
      <c r="U3987" s="1820"/>
    </row>
    <row r="3988" ht="26.25" customHeight="1" spans="21:21">
      <c r="U3988" s="1820"/>
    </row>
    <row r="3989" ht="26.25" customHeight="1" spans="21:21">
      <c r="U3989" s="1820"/>
    </row>
    <row r="3990" ht="26.25" customHeight="1" spans="21:21">
      <c r="U3990" s="1820"/>
    </row>
    <row r="3991" ht="26.25" customHeight="1" spans="21:21">
      <c r="U3991" s="1820"/>
    </row>
    <row r="3992" ht="26.25" customHeight="1" spans="21:21">
      <c r="U3992" s="1820"/>
    </row>
    <row r="3993" ht="26.25" customHeight="1" spans="21:21">
      <c r="U3993" s="1820"/>
    </row>
    <row r="3994" ht="26.25" customHeight="1" spans="21:21">
      <c r="U3994" s="1820"/>
    </row>
    <row r="3995" ht="26.25" customHeight="1" spans="21:21">
      <c r="U3995" s="1820"/>
    </row>
    <row r="3996" ht="26.25" customHeight="1" spans="21:21">
      <c r="U3996" s="1820"/>
    </row>
    <row r="3997" ht="26.25" customHeight="1" spans="21:21">
      <c r="U3997" s="1820"/>
    </row>
    <row r="3998" ht="26.25" customHeight="1" spans="21:21">
      <c r="U3998" s="1820"/>
    </row>
    <row r="3999" ht="26.25" customHeight="1" spans="21:21">
      <c r="U3999" s="1820"/>
    </row>
    <row r="4000" ht="26.25" customHeight="1" spans="21:21">
      <c r="U4000" s="1820"/>
    </row>
    <row r="4001" ht="26.25" customHeight="1" spans="21:21">
      <c r="U4001" s="1820"/>
    </row>
    <row r="4002" ht="26.25" customHeight="1" spans="21:21">
      <c r="U4002" s="1820"/>
    </row>
    <row r="4003" ht="26.25" customHeight="1" spans="21:21">
      <c r="U4003" s="1820"/>
    </row>
    <row r="4004" ht="26.25" customHeight="1" spans="21:21">
      <c r="U4004" s="1820"/>
    </row>
    <row r="4005" ht="26.25" customHeight="1" spans="21:21">
      <c r="U4005" s="1820"/>
    </row>
    <row r="4006" ht="26.25" customHeight="1" spans="21:21">
      <c r="U4006" s="1820"/>
    </row>
    <row r="4007" ht="26.25" customHeight="1" spans="21:21">
      <c r="U4007" s="1820"/>
    </row>
    <row r="4008" ht="26.25" customHeight="1" spans="21:21">
      <c r="U4008" s="1820"/>
    </row>
    <row r="4009" ht="26.25" customHeight="1" spans="21:21">
      <c r="U4009" s="1820"/>
    </row>
    <row r="4010" ht="26.25" customHeight="1" spans="21:21">
      <c r="U4010" s="1820"/>
    </row>
    <row r="4011" ht="26.25" customHeight="1" spans="21:21">
      <c r="U4011" s="1820"/>
    </row>
    <row r="4012" ht="26.25" customHeight="1" spans="21:21">
      <c r="U4012" s="1820"/>
    </row>
    <row r="4013" ht="26.25" customHeight="1" spans="21:21">
      <c r="U4013" s="1820"/>
    </row>
    <row r="4014" ht="26.25" customHeight="1" spans="21:21">
      <c r="U4014" s="1820"/>
    </row>
    <row r="4015" ht="26.25" customHeight="1" spans="21:21">
      <c r="U4015" s="1820"/>
    </row>
    <row r="4016" ht="26.25" customHeight="1" spans="21:21">
      <c r="U4016" s="1820"/>
    </row>
    <row r="4017" ht="26.25" customHeight="1" spans="21:21">
      <c r="U4017" s="1820"/>
    </row>
    <row r="4018" ht="26.25" customHeight="1" spans="21:21">
      <c r="U4018" s="1820"/>
    </row>
    <row r="4019" ht="26.25" customHeight="1" spans="21:21">
      <c r="U4019" s="1820"/>
    </row>
    <row r="4020" ht="26.25" customHeight="1" spans="21:21">
      <c r="U4020" s="1820"/>
    </row>
    <row r="4021" ht="26.25" customHeight="1" spans="21:21">
      <c r="U4021" s="1820"/>
    </row>
    <row r="4022" ht="26.25" customHeight="1" spans="21:21">
      <c r="U4022" s="1820"/>
    </row>
    <row r="4023" ht="26.25" customHeight="1" spans="21:21">
      <c r="U4023" s="1820"/>
    </row>
    <row r="4024" ht="26.25" customHeight="1" spans="21:21">
      <c r="U4024" s="1820"/>
    </row>
    <row r="4025" ht="26.25" customHeight="1" spans="21:21">
      <c r="U4025" s="1820"/>
    </row>
    <row r="4026" ht="26.25" customHeight="1" spans="21:21">
      <c r="U4026" s="1820"/>
    </row>
    <row r="4027" ht="26.25" customHeight="1" spans="21:21">
      <c r="U4027" s="1820"/>
    </row>
    <row r="4028" ht="26.25" customHeight="1" spans="21:21">
      <c r="U4028" s="1820"/>
    </row>
    <row r="4029" ht="26.25" customHeight="1" spans="21:21">
      <c r="U4029" s="1820"/>
    </row>
    <row r="4030" ht="26.25" customHeight="1" spans="21:21">
      <c r="U4030" s="1820"/>
    </row>
    <row r="4031" ht="26.25" customHeight="1" spans="21:21">
      <c r="U4031" s="1820"/>
    </row>
    <row r="4032" ht="26.25" customHeight="1" spans="21:21">
      <c r="U4032" s="1820"/>
    </row>
    <row r="4033" ht="26.25" customHeight="1" spans="21:21">
      <c r="U4033" s="1820"/>
    </row>
    <row r="4034" ht="26.25" customHeight="1" spans="21:21">
      <c r="U4034" s="1820"/>
    </row>
    <row r="4035" ht="26.25" customHeight="1" spans="21:21">
      <c r="U4035" s="1820"/>
    </row>
    <row r="4036" ht="26.25" customHeight="1" spans="21:21">
      <c r="U4036" s="1820"/>
    </row>
    <row r="4037" ht="26.25" customHeight="1" spans="21:21">
      <c r="U4037" s="1820"/>
    </row>
    <row r="4038" ht="26.25" customHeight="1" spans="21:21">
      <c r="U4038" s="1820"/>
    </row>
    <row r="4039" ht="26.25" customHeight="1" spans="21:21">
      <c r="U4039" s="1820"/>
    </row>
    <row r="4040" ht="26.25" customHeight="1" spans="21:21">
      <c r="U4040" s="1820"/>
    </row>
    <row r="4041" ht="26.25" customHeight="1" spans="21:21">
      <c r="U4041" s="1820"/>
    </row>
    <row r="4042" ht="26.25" customHeight="1" spans="21:21">
      <c r="U4042" s="1820"/>
    </row>
    <row r="4043" ht="26.25" customHeight="1" spans="21:21">
      <c r="U4043" s="1820"/>
    </row>
    <row r="4044" ht="26.25" customHeight="1" spans="21:21">
      <c r="U4044" s="1820"/>
    </row>
    <row r="4045" ht="26.25" customHeight="1" spans="21:21">
      <c r="U4045" s="1820"/>
    </row>
    <row r="4046" ht="26.25" customHeight="1" spans="21:21">
      <c r="U4046" s="1820"/>
    </row>
    <row r="4047" ht="26.25" customHeight="1" spans="21:21">
      <c r="U4047" s="1820"/>
    </row>
    <row r="4048" ht="26.25" customHeight="1" spans="21:21">
      <c r="U4048" s="1820"/>
    </row>
    <row r="4049" ht="26.25" customHeight="1" spans="21:21">
      <c r="U4049" s="1820"/>
    </row>
    <row r="4050" ht="26.25" customHeight="1" spans="21:21">
      <c r="U4050" s="1820"/>
    </row>
    <row r="4051" ht="26.25" customHeight="1" spans="21:21">
      <c r="U4051" s="1820"/>
    </row>
    <row r="4052" ht="26.25" customHeight="1" spans="21:21">
      <c r="U4052" s="1820"/>
    </row>
    <row r="4053" ht="26.25" customHeight="1" spans="21:21">
      <c r="U4053" s="1820"/>
    </row>
    <row r="4054" ht="26.25" customHeight="1" spans="21:21">
      <c r="U4054" s="1820"/>
    </row>
    <row r="4055" ht="26.25" customHeight="1" spans="21:21">
      <c r="U4055" s="1820"/>
    </row>
    <row r="4056" ht="26.25" customHeight="1" spans="21:21">
      <c r="U4056" s="1820"/>
    </row>
    <row r="4057" ht="26.25" customHeight="1" spans="21:21">
      <c r="U4057" s="1820"/>
    </row>
    <row r="4058" ht="26.25" customHeight="1" spans="21:21">
      <c r="U4058" s="1820"/>
    </row>
    <row r="4059" ht="26.25" customHeight="1" spans="21:21">
      <c r="U4059" s="1820"/>
    </row>
    <row r="4060" ht="26.25" customHeight="1" spans="21:21">
      <c r="U4060" s="1820"/>
    </row>
    <row r="4061" ht="26.25" customHeight="1" spans="21:21">
      <c r="U4061" s="1820"/>
    </row>
    <row r="4062" ht="26.25" customHeight="1" spans="21:21">
      <c r="U4062" s="1820"/>
    </row>
    <row r="4063" ht="26.25" customHeight="1" spans="21:21">
      <c r="U4063" s="1820"/>
    </row>
    <row r="4064" ht="26.25" customHeight="1" spans="21:21">
      <c r="U4064" s="1820"/>
    </row>
    <row r="4065" ht="26.25" customHeight="1" spans="21:21">
      <c r="U4065" s="1820"/>
    </row>
    <row r="4066" ht="26.25" customHeight="1" spans="21:21">
      <c r="U4066" s="1820"/>
    </row>
    <row r="4067" ht="26.25" customHeight="1" spans="21:21">
      <c r="U4067" s="1820"/>
    </row>
    <row r="4068" ht="26.25" customHeight="1" spans="21:21">
      <c r="U4068" s="1820"/>
    </row>
    <row r="4069" ht="26.25" customHeight="1" spans="21:21">
      <c r="U4069" s="1820"/>
    </row>
    <row r="4070" ht="26.25" customHeight="1" spans="21:21">
      <c r="U4070" s="1820"/>
    </row>
    <row r="4071" ht="26.25" customHeight="1" spans="21:21">
      <c r="U4071" s="1820"/>
    </row>
    <row r="4072" ht="26.25" customHeight="1" spans="21:21">
      <c r="U4072" s="1820"/>
    </row>
    <row r="4073" ht="26.25" customHeight="1" spans="21:21">
      <c r="U4073" s="1820"/>
    </row>
    <row r="4074" ht="26.25" customHeight="1" spans="21:21">
      <c r="U4074" s="1820"/>
    </row>
    <row r="4075" ht="26.25" customHeight="1" spans="21:21">
      <c r="U4075" s="1820"/>
    </row>
    <row r="4076" ht="26.25" customHeight="1" spans="21:21">
      <c r="U4076" s="1820"/>
    </row>
    <row r="4077" ht="26.25" customHeight="1" spans="21:21">
      <c r="U4077" s="1820"/>
    </row>
    <row r="4078" ht="26.25" customHeight="1" spans="21:21">
      <c r="U4078" s="1820"/>
    </row>
    <row r="4079" ht="26.25" customHeight="1" spans="21:21">
      <c r="U4079" s="1820"/>
    </row>
    <row r="4080" ht="26.25" customHeight="1" spans="21:21">
      <c r="U4080" s="1820"/>
    </row>
    <row r="4081" ht="26.25" customHeight="1" spans="21:21">
      <c r="U4081" s="1820"/>
    </row>
    <row r="4082" ht="26.25" customHeight="1" spans="21:21">
      <c r="U4082" s="1820"/>
    </row>
    <row r="4083" ht="26.25" customHeight="1" spans="21:21">
      <c r="U4083" s="1820"/>
    </row>
    <row r="4084" ht="26.25" customHeight="1" spans="21:21">
      <c r="U4084" s="1820"/>
    </row>
    <row r="4085" ht="26.25" customHeight="1" spans="21:21">
      <c r="U4085" s="1820"/>
    </row>
    <row r="4086" ht="26.25" customHeight="1" spans="21:21">
      <c r="U4086" s="1820"/>
    </row>
    <row r="4087" ht="26.25" customHeight="1" spans="21:21">
      <c r="U4087" s="1820"/>
    </row>
    <row r="4088" ht="26.25" customHeight="1" spans="21:21">
      <c r="U4088" s="1820"/>
    </row>
    <row r="4089" ht="26.25" customHeight="1" spans="21:21">
      <c r="U4089" s="1820"/>
    </row>
    <row r="4090" ht="26.25" customHeight="1" spans="21:21">
      <c r="U4090" s="1820"/>
    </row>
    <row r="4091" ht="26.25" customHeight="1" spans="21:21">
      <c r="U4091" s="1820"/>
    </row>
    <row r="4092" ht="26.25" customHeight="1" spans="21:21">
      <c r="U4092" s="1820"/>
    </row>
    <row r="4093" ht="26.25" customHeight="1" spans="21:21">
      <c r="U4093" s="1820"/>
    </row>
    <row r="4094" ht="26.25" customHeight="1" spans="21:21">
      <c r="U4094" s="1820"/>
    </row>
    <row r="4095" ht="26.25" customHeight="1" spans="21:21">
      <c r="U4095" s="1820"/>
    </row>
    <row r="4096" ht="26.25" customHeight="1" spans="21:21">
      <c r="U4096" s="1820"/>
    </row>
    <row r="4097" ht="26.25" customHeight="1" spans="21:21">
      <c r="U4097" s="1820"/>
    </row>
    <row r="4098" ht="26.25" customHeight="1" spans="21:21">
      <c r="U4098" s="1820"/>
    </row>
    <row r="4099" ht="26.25" customHeight="1" spans="21:21">
      <c r="U4099" s="1820"/>
    </row>
    <row r="4100" ht="26.25" customHeight="1" spans="21:21">
      <c r="U4100" s="1820"/>
    </row>
    <row r="4101" ht="26.25" customHeight="1" spans="21:21">
      <c r="U4101" s="1820"/>
    </row>
    <row r="4102" ht="26.25" customHeight="1" spans="21:21">
      <c r="U4102" s="1820"/>
    </row>
    <row r="4103" ht="26.25" customHeight="1" spans="21:21">
      <c r="U4103" s="1820"/>
    </row>
    <row r="4104" ht="26.25" customHeight="1" spans="21:21">
      <c r="U4104" s="1820"/>
    </row>
    <row r="4105" ht="26.25" customHeight="1" spans="21:21">
      <c r="U4105" s="1820"/>
    </row>
    <row r="4106" ht="26.25" customHeight="1" spans="21:21">
      <c r="U4106" s="1820"/>
    </row>
    <row r="4107" ht="26.25" customHeight="1" spans="21:21">
      <c r="U4107" s="1820"/>
    </row>
    <row r="4108" ht="26.25" customHeight="1" spans="21:21">
      <c r="U4108" s="1820"/>
    </row>
    <row r="4109" ht="26.25" customHeight="1" spans="21:21">
      <c r="U4109" s="1820"/>
    </row>
    <row r="4110" ht="26.25" customHeight="1" spans="21:21">
      <c r="U4110" s="1820"/>
    </row>
    <row r="4111" ht="26.25" customHeight="1" spans="21:21">
      <c r="U4111" s="1820"/>
    </row>
    <row r="4112" ht="26.25" customHeight="1" spans="21:21">
      <c r="U4112" s="1820"/>
    </row>
    <row r="4113" ht="26.25" customHeight="1" spans="21:21">
      <c r="U4113" s="1820"/>
    </row>
    <row r="4114" ht="26.25" customHeight="1" spans="21:21">
      <c r="U4114" s="1820"/>
    </row>
    <row r="4115" ht="26.25" customHeight="1" spans="21:21">
      <c r="U4115" s="1820"/>
    </row>
    <row r="4116" ht="26.25" customHeight="1" spans="21:21">
      <c r="U4116" s="1820"/>
    </row>
    <row r="4117" ht="26.25" customHeight="1" spans="21:21">
      <c r="U4117" s="1820"/>
    </row>
    <row r="4118" ht="26.25" customHeight="1" spans="21:21">
      <c r="U4118" s="1820"/>
    </row>
    <row r="4119" ht="26.25" customHeight="1" spans="21:21">
      <c r="U4119" s="1820"/>
    </row>
    <row r="4120" ht="26.25" customHeight="1" spans="21:21">
      <c r="U4120" s="1820"/>
    </row>
    <row r="4121" ht="26.25" customHeight="1" spans="21:21">
      <c r="U4121" s="1820"/>
    </row>
    <row r="4122" ht="26.25" customHeight="1" spans="21:21">
      <c r="U4122" s="1820"/>
    </row>
    <row r="4123" ht="26.25" customHeight="1" spans="21:21">
      <c r="U4123" s="1820"/>
    </row>
    <row r="4124" ht="26.25" customHeight="1" spans="21:21">
      <c r="U4124" s="1820"/>
    </row>
    <row r="4125" ht="26.25" customHeight="1" spans="21:21">
      <c r="U4125" s="1820"/>
    </row>
    <row r="4126" ht="26.25" customHeight="1" spans="21:21">
      <c r="U4126" s="1820"/>
    </row>
    <row r="4127" ht="26.25" customHeight="1" spans="21:21">
      <c r="U4127" s="1820"/>
    </row>
    <row r="4128" ht="26.25" customHeight="1" spans="21:21">
      <c r="U4128" s="1820"/>
    </row>
    <row r="4129" ht="26.25" customHeight="1" spans="21:21">
      <c r="U4129" s="1820"/>
    </row>
    <row r="4130" ht="26.25" customHeight="1" spans="21:21">
      <c r="U4130" s="1820"/>
    </row>
    <row r="4131" ht="26.25" customHeight="1" spans="21:21">
      <c r="U4131" s="1820"/>
    </row>
    <row r="4132" ht="26.25" customHeight="1" spans="21:21">
      <c r="U4132" s="1820"/>
    </row>
    <row r="4133" ht="26.25" customHeight="1" spans="21:21">
      <c r="U4133" s="1820"/>
    </row>
    <row r="4134" ht="26.25" customHeight="1" spans="21:21">
      <c r="U4134" s="1820"/>
    </row>
    <row r="4135" ht="26.25" customHeight="1" spans="21:21">
      <c r="U4135" s="1820"/>
    </row>
    <row r="4136" ht="26.25" customHeight="1" spans="21:21">
      <c r="U4136" s="1820"/>
    </row>
    <row r="4137" ht="26.25" customHeight="1" spans="21:21">
      <c r="U4137" s="1820"/>
    </row>
    <row r="4138" ht="26.25" customHeight="1" spans="21:21">
      <c r="U4138" s="1820"/>
    </row>
    <row r="4139" ht="26.25" customHeight="1" spans="21:21">
      <c r="U4139" s="1820"/>
    </row>
    <row r="4140" ht="26.25" customHeight="1" spans="21:21">
      <c r="U4140" s="1820"/>
    </row>
    <row r="4141" ht="26.25" customHeight="1" spans="21:21">
      <c r="U4141" s="1820"/>
    </row>
    <row r="4142" ht="26.25" customHeight="1" spans="21:21">
      <c r="U4142" s="1820"/>
    </row>
    <row r="4143" ht="26.25" customHeight="1" spans="21:21">
      <c r="U4143" s="1820"/>
    </row>
    <row r="4144" ht="26.25" customHeight="1" spans="21:21">
      <c r="U4144" s="1820"/>
    </row>
    <row r="4145" ht="26.25" customHeight="1" spans="21:21">
      <c r="U4145" s="1820"/>
    </row>
    <row r="4146" ht="26.25" customHeight="1" spans="21:21">
      <c r="U4146" s="1820"/>
    </row>
    <row r="4147" ht="26.25" customHeight="1" spans="21:21">
      <c r="U4147" s="1820"/>
    </row>
    <row r="4148" ht="26.25" customHeight="1" spans="21:21">
      <c r="U4148" s="1820"/>
    </row>
    <row r="4149" ht="26.25" customHeight="1" spans="21:21">
      <c r="U4149" s="1820"/>
    </row>
    <row r="4150" ht="26.25" customHeight="1" spans="21:21">
      <c r="U4150" s="1820"/>
    </row>
    <row r="4151" ht="26.25" customHeight="1" spans="21:21">
      <c r="U4151" s="1820"/>
    </row>
    <row r="4152" ht="26.25" customHeight="1" spans="21:21">
      <c r="U4152" s="1820"/>
    </row>
    <row r="4153" ht="26.25" customHeight="1" spans="21:21">
      <c r="U4153" s="1820"/>
    </row>
    <row r="4154" ht="26.25" customHeight="1" spans="21:21">
      <c r="U4154" s="1820"/>
    </row>
    <row r="4155" ht="26.25" customHeight="1" spans="21:21">
      <c r="U4155" s="1820"/>
    </row>
    <row r="4156" ht="26.25" customHeight="1" spans="21:21">
      <c r="U4156" s="1820"/>
    </row>
    <row r="4157" ht="26.25" customHeight="1" spans="21:21">
      <c r="U4157" s="1820"/>
    </row>
    <row r="4158" ht="26.25" customHeight="1" spans="21:21">
      <c r="U4158" s="1820"/>
    </row>
    <row r="4159" ht="26.25" customHeight="1" spans="21:21">
      <c r="U4159" s="1820"/>
    </row>
    <row r="4160" ht="26.25" customHeight="1" spans="21:21">
      <c r="U4160" s="1820"/>
    </row>
    <row r="4161" ht="26.25" customHeight="1" spans="21:21">
      <c r="U4161" s="1820"/>
    </row>
    <row r="4162" ht="26.25" customHeight="1" spans="21:21">
      <c r="U4162" s="1820"/>
    </row>
    <row r="4163" ht="26.25" customHeight="1" spans="21:21">
      <c r="U4163" s="1820"/>
    </row>
    <row r="4164" ht="26.25" customHeight="1" spans="21:21">
      <c r="U4164" s="1820"/>
    </row>
    <row r="4165" ht="26.25" customHeight="1" spans="21:21">
      <c r="U4165" s="1820"/>
    </row>
    <row r="4166" ht="26.25" customHeight="1" spans="21:21">
      <c r="U4166" s="1820"/>
    </row>
    <row r="4167" ht="26.25" customHeight="1" spans="21:21">
      <c r="U4167" s="1820"/>
    </row>
    <row r="4168" ht="26.25" customHeight="1" spans="21:21">
      <c r="U4168" s="1820"/>
    </row>
    <row r="4169" ht="26.25" customHeight="1" spans="21:21">
      <c r="U4169" s="1820"/>
    </row>
    <row r="4170" ht="26.25" customHeight="1" spans="21:21">
      <c r="U4170" s="1820"/>
    </row>
    <row r="4171" ht="26.25" customHeight="1" spans="21:21">
      <c r="U4171" s="1820"/>
    </row>
    <row r="4172" ht="26.25" customHeight="1" spans="21:21">
      <c r="U4172" s="1820"/>
    </row>
    <row r="4173" ht="26.25" customHeight="1" spans="21:21">
      <c r="U4173" s="1820"/>
    </row>
    <row r="4174" ht="26.25" customHeight="1" spans="21:21">
      <c r="U4174" s="1820"/>
    </row>
    <row r="4175" ht="26.25" customHeight="1" spans="21:21">
      <c r="U4175" s="1820"/>
    </row>
    <row r="4176" ht="26.25" customHeight="1" spans="21:21">
      <c r="U4176" s="1820"/>
    </row>
    <row r="4177" ht="26.25" customHeight="1" spans="21:21">
      <c r="U4177" s="1820"/>
    </row>
    <row r="4178" ht="26.25" customHeight="1" spans="21:21">
      <c r="U4178" s="1820"/>
    </row>
    <row r="4179" ht="26.25" customHeight="1" spans="21:21">
      <c r="U4179" s="1820"/>
    </row>
    <row r="4180" ht="26.25" customHeight="1" spans="21:21">
      <c r="U4180" s="1820"/>
    </row>
    <row r="4181" ht="26.25" customHeight="1" spans="21:21">
      <c r="U4181" s="1820"/>
    </row>
    <row r="4182" ht="26.25" customHeight="1" spans="21:21">
      <c r="U4182" s="1820"/>
    </row>
    <row r="4183" ht="26.25" customHeight="1" spans="21:21">
      <c r="U4183" s="1820"/>
    </row>
    <row r="4184" ht="26.25" customHeight="1" spans="21:21">
      <c r="U4184" s="1820"/>
    </row>
    <row r="4185" ht="26.25" customHeight="1" spans="21:21">
      <c r="U4185" s="1820"/>
    </row>
    <row r="4186" ht="26.25" customHeight="1" spans="21:21">
      <c r="U4186" s="1820"/>
    </row>
    <row r="4187" ht="26.25" customHeight="1" spans="21:21">
      <c r="U4187" s="1820"/>
    </row>
    <row r="4188" ht="26.25" customHeight="1" spans="21:21">
      <c r="U4188" s="1820"/>
    </row>
    <row r="4189" ht="26.25" customHeight="1" spans="21:21">
      <c r="U4189" s="1820"/>
    </row>
    <row r="4190" ht="26.25" customHeight="1" spans="21:21">
      <c r="U4190" s="1820"/>
    </row>
    <row r="4191" ht="26.25" customHeight="1" spans="21:21">
      <c r="U4191" s="1820"/>
    </row>
    <row r="4192" ht="26.25" customHeight="1" spans="21:21">
      <c r="U4192" s="1820"/>
    </row>
    <row r="4193" ht="26.25" customHeight="1" spans="21:21">
      <c r="U4193" s="1820"/>
    </row>
    <row r="4194" ht="26.25" customHeight="1" spans="21:21">
      <c r="U4194" s="1820"/>
    </row>
    <row r="4195" ht="26.25" customHeight="1" spans="21:21">
      <c r="U4195" s="1820"/>
    </row>
    <row r="4196" ht="26.25" customHeight="1" spans="21:21">
      <c r="U4196" s="1820"/>
    </row>
    <row r="4197" ht="26.25" customHeight="1" spans="21:21">
      <c r="U4197" s="1820"/>
    </row>
    <row r="4198" ht="26.25" customHeight="1" spans="21:21">
      <c r="U4198" s="1820"/>
    </row>
    <row r="4199" ht="26.25" customHeight="1" spans="21:21">
      <c r="U4199" s="1820"/>
    </row>
    <row r="4200" ht="26.25" customHeight="1" spans="21:21">
      <c r="U4200" s="1820"/>
    </row>
    <row r="4201" ht="26.25" customHeight="1" spans="21:21">
      <c r="U4201" s="1820"/>
    </row>
    <row r="4202" ht="26.25" customHeight="1" spans="21:21">
      <c r="U4202" s="1820"/>
    </row>
    <row r="4203" ht="26.25" customHeight="1" spans="21:21">
      <c r="U4203" s="1820"/>
    </row>
    <row r="4204" ht="26.25" customHeight="1" spans="21:21">
      <c r="U4204" s="1820"/>
    </row>
    <row r="4205" ht="26.25" customHeight="1" spans="21:21">
      <c r="U4205" s="1820"/>
    </row>
    <row r="4206" ht="26.25" customHeight="1" spans="21:21">
      <c r="U4206" s="1820"/>
    </row>
    <row r="4207" ht="26.25" customHeight="1" spans="21:21">
      <c r="U4207" s="1820"/>
    </row>
    <row r="4208" ht="26.25" customHeight="1" spans="21:21">
      <c r="U4208" s="1820"/>
    </row>
    <row r="4209" ht="26.25" customHeight="1" spans="21:21">
      <c r="U4209" s="1820"/>
    </row>
    <row r="4210" ht="26.25" customHeight="1" spans="21:21">
      <c r="U4210" s="1820"/>
    </row>
    <row r="4211" ht="26.25" customHeight="1" spans="21:21">
      <c r="U4211" s="1820"/>
    </row>
    <row r="4212" ht="26.25" customHeight="1" spans="21:21">
      <c r="U4212" s="1820"/>
    </row>
    <row r="4213" ht="26.25" customHeight="1" spans="21:21">
      <c r="U4213" s="1820"/>
    </row>
    <row r="4214" ht="26.25" customHeight="1" spans="21:21">
      <c r="U4214" s="1820"/>
    </row>
    <row r="4215" ht="26.25" customHeight="1" spans="21:21">
      <c r="U4215" s="1820"/>
    </row>
    <row r="4216" ht="26.25" customHeight="1" spans="21:21">
      <c r="U4216" s="1820"/>
    </row>
    <row r="4217" ht="26.25" customHeight="1" spans="21:21">
      <c r="U4217" s="1820"/>
    </row>
    <row r="4218" ht="26.25" customHeight="1" spans="21:21">
      <c r="U4218" s="1820"/>
    </row>
    <row r="4219" ht="26.25" customHeight="1" spans="21:21">
      <c r="U4219" s="1820"/>
    </row>
    <row r="4220" ht="26.25" customHeight="1" spans="21:21">
      <c r="U4220" s="1820"/>
    </row>
    <row r="4221" ht="26.25" customHeight="1" spans="21:21">
      <c r="U4221" s="1820"/>
    </row>
    <row r="4222" ht="26.25" customHeight="1" spans="21:21">
      <c r="U4222" s="1820"/>
    </row>
    <row r="4223" ht="26.25" customHeight="1" spans="21:21">
      <c r="U4223" s="1820"/>
    </row>
    <row r="4224" ht="26.25" customHeight="1" spans="21:21">
      <c r="U4224" s="1820"/>
    </row>
    <row r="4225" ht="26.25" customHeight="1" spans="21:21">
      <c r="U4225" s="1820"/>
    </row>
    <row r="4226" ht="26.25" customHeight="1" spans="21:21">
      <c r="U4226" s="1820"/>
    </row>
    <row r="4227" ht="26.25" customHeight="1" spans="21:21">
      <c r="U4227" s="1820"/>
    </row>
    <row r="4228" ht="26.25" customHeight="1" spans="21:21">
      <c r="U4228" s="1820"/>
    </row>
    <row r="4229" ht="26.25" customHeight="1" spans="21:21">
      <c r="U4229" s="1820"/>
    </row>
    <row r="4230" ht="26.25" customHeight="1" spans="21:21">
      <c r="U4230" s="1820"/>
    </row>
    <row r="4231" ht="26.25" customHeight="1" spans="21:21">
      <c r="U4231" s="1820"/>
    </row>
    <row r="4232" ht="26.25" customHeight="1" spans="21:21">
      <c r="U4232" s="1820"/>
    </row>
    <row r="4233" ht="26.25" customHeight="1" spans="21:21">
      <c r="U4233" s="1820"/>
    </row>
    <row r="4234" ht="26.25" customHeight="1" spans="21:21">
      <c r="U4234" s="1820"/>
    </row>
    <row r="4235" ht="26.25" customHeight="1" spans="21:21">
      <c r="U4235" s="1820"/>
    </row>
    <row r="4236" ht="26.25" customHeight="1" spans="21:21">
      <c r="U4236" s="1820"/>
    </row>
    <row r="4237" ht="26.25" customHeight="1" spans="21:21">
      <c r="U4237" s="1820"/>
    </row>
    <row r="4238" ht="26.25" customHeight="1" spans="21:21">
      <c r="U4238" s="1820"/>
    </row>
    <row r="4239" ht="26.25" customHeight="1" spans="21:21">
      <c r="U4239" s="1820"/>
    </row>
    <row r="4240" ht="26.25" customHeight="1" spans="21:21">
      <c r="U4240" s="1820"/>
    </row>
    <row r="4241" ht="26.25" customHeight="1" spans="21:21">
      <c r="U4241" s="1820"/>
    </row>
    <row r="4242" ht="26.25" customHeight="1" spans="21:21">
      <c r="U4242" s="1820"/>
    </row>
    <row r="4243" ht="26.25" customHeight="1" spans="21:21">
      <c r="U4243" s="1820"/>
    </row>
    <row r="4244" ht="26.25" customHeight="1" spans="21:21">
      <c r="U4244" s="1820"/>
    </row>
    <row r="4245" ht="26.25" customHeight="1" spans="21:21">
      <c r="U4245" s="1820"/>
    </row>
    <row r="4246" ht="26.25" customHeight="1" spans="21:21">
      <c r="U4246" s="1820"/>
    </row>
    <row r="4247" ht="26.25" customHeight="1" spans="21:21">
      <c r="U4247" s="1820"/>
    </row>
    <row r="4248" ht="26.25" customHeight="1" spans="21:21">
      <c r="U4248" s="1820"/>
    </row>
    <row r="4249" ht="26.25" customHeight="1" spans="21:21">
      <c r="U4249" s="1820"/>
    </row>
    <row r="4250" ht="26.25" customHeight="1" spans="21:21">
      <c r="U4250" s="1820"/>
    </row>
    <row r="4251" ht="26.25" customHeight="1" spans="21:21">
      <c r="U4251" s="1820"/>
    </row>
    <row r="4252" ht="26.25" customHeight="1" spans="21:21">
      <c r="U4252" s="1820"/>
    </row>
    <row r="4253" ht="26.25" customHeight="1" spans="21:21">
      <c r="U4253" s="1820"/>
    </row>
    <row r="4254" ht="26.25" customHeight="1" spans="21:21">
      <c r="U4254" s="1820"/>
    </row>
    <row r="4255" ht="26.25" customHeight="1" spans="21:21">
      <c r="U4255" s="1820"/>
    </row>
    <row r="4256" ht="26.25" customHeight="1" spans="21:21">
      <c r="U4256" s="1820"/>
    </row>
    <row r="4257" ht="26.25" customHeight="1" spans="21:21">
      <c r="U4257" s="1820"/>
    </row>
    <row r="4258" ht="26.25" customHeight="1" spans="21:21">
      <c r="U4258" s="1820"/>
    </row>
    <row r="4259" ht="26.25" customHeight="1" spans="21:21">
      <c r="U4259" s="1820"/>
    </row>
    <row r="4260" ht="26.25" customHeight="1" spans="21:21">
      <c r="U4260" s="1820"/>
    </row>
    <row r="4261" ht="26.25" customHeight="1" spans="21:21">
      <c r="U4261" s="1820"/>
    </row>
    <row r="4262" ht="26.25" customHeight="1" spans="21:21">
      <c r="U4262" s="1820"/>
    </row>
    <row r="4263" ht="26.25" customHeight="1" spans="21:21">
      <c r="U4263" s="1820"/>
    </row>
    <row r="4264" ht="26.25" customHeight="1" spans="21:21">
      <c r="U4264" s="1820"/>
    </row>
    <row r="4265" ht="26.25" customHeight="1" spans="21:21">
      <c r="U4265" s="1820"/>
    </row>
    <row r="4266" ht="26.25" customHeight="1" spans="21:21">
      <c r="U4266" s="1820"/>
    </row>
    <row r="4267" ht="26.25" customHeight="1" spans="21:21">
      <c r="U4267" s="1820"/>
    </row>
    <row r="4268" ht="26.25" customHeight="1" spans="21:21">
      <c r="U4268" s="1820"/>
    </row>
    <row r="4269" ht="26.25" customHeight="1" spans="21:21">
      <c r="U4269" s="1820"/>
    </row>
    <row r="4270" ht="26.25" customHeight="1" spans="21:21">
      <c r="U4270" s="1820"/>
    </row>
    <row r="4271" ht="26.25" customHeight="1" spans="21:21">
      <c r="U4271" s="1820"/>
    </row>
    <row r="4272" ht="26.25" customHeight="1" spans="21:21">
      <c r="U4272" s="1820"/>
    </row>
    <row r="4273" ht="26.25" customHeight="1" spans="21:21">
      <c r="U4273" s="1820"/>
    </row>
    <row r="4274" ht="26.25" customHeight="1" spans="21:21">
      <c r="U4274" s="1820"/>
    </row>
    <row r="4275" ht="26.25" customHeight="1" spans="21:21">
      <c r="U4275" s="1820"/>
    </row>
    <row r="4276" ht="26.25" customHeight="1" spans="21:21">
      <c r="U4276" s="1820"/>
    </row>
    <row r="4277" ht="26.25" customHeight="1" spans="21:21">
      <c r="U4277" s="1820"/>
    </row>
    <row r="4278" ht="26.25" customHeight="1" spans="21:21">
      <c r="U4278" s="1820"/>
    </row>
    <row r="4279" ht="26.25" customHeight="1" spans="21:21">
      <c r="U4279" s="1820"/>
    </row>
    <row r="4280" ht="26.25" customHeight="1" spans="21:21">
      <c r="U4280" s="1820"/>
    </row>
    <row r="4281" ht="26.25" customHeight="1" spans="21:21">
      <c r="U4281" s="1820"/>
    </row>
    <row r="4282" ht="26.25" customHeight="1" spans="21:21">
      <c r="U4282" s="1820"/>
    </row>
    <row r="4283" ht="26.25" customHeight="1" spans="21:21">
      <c r="U4283" s="1820"/>
    </row>
    <row r="4284" ht="26.25" customHeight="1" spans="21:21">
      <c r="U4284" s="1820"/>
    </row>
    <row r="4285" ht="26.25" customHeight="1" spans="21:21">
      <c r="U4285" s="1820"/>
    </row>
    <row r="4286" ht="26.25" customHeight="1" spans="21:21">
      <c r="U4286" s="1820"/>
    </row>
    <row r="4287" ht="26.25" customHeight="1" spans="21:21">
      <c r="U4287" s="1820"/>
    </row>
    <row r="4288" ht="26.25" customHeight="1" spans="21:21">
      <c r="U4288" s="1820"/>
    </row>
    <row r="4289" ht="26.25" customHeight="1" spans="21:21">
      <c r="U4289" s="1820"/>
    </row>
    <row r="4290" ht="26.25" customHeight="1" spans="21:21">
      <c r="U4290" s="1820"/>
    </row>
    <row r="4291" ht="26.25" customHeight="1" spans="21:21">
      <c r="U4291" s="1820"/>
    </row>
    <row r="4292" ht="26.25" customHeight="1" spans="21:21">
      <c r="U4292" s="1820"/>
    </row>
    <row r="4293" ht="26.25" customHeight="1" spans="21:21">
      <c r="U4293" s="1820"/>
    </row>
    <row r="4294" ht="26.25" customHeight="1" spans="21:21">
      <c r="U4294" s="1820"/>
    </row>
    <row r="4295" ht="26.25" customHeight="1" spans="21:21">
      <c r="U4295" s="1820"/>
    </row>
    <row r="4296" ht="26.25" customHeight="1" spans="21:21">
      <c r="U4296" s="1820"/>
    </row>
    <row r="4297" ht="26.25" customHeight="1" spans="21:21">
      <c r="U4297" s="1820"/>
    </row>
    <row r="4298" ht="26.25" customHeight="1" spans="21:21">
      <c r="U4298" s="1820"/>
    </row>
    <row r="4299" ht="26.25" customHeight="1" spans="21:21">
      <c r="U4299" s="1820"/>
    </row>
    <row r="4300" ht="26.25" customHeight="1" spans="21:21">
      <c r="U4300" s="1820"/>
    </row>
    <row r="4301" ht="26.25" customHeight="1" spans="21:21">
      <c r="U4301" s="1820"/>
    </row>
    <row r="4302" ht="26.25" customHeight="1" spans="21:21">
      <c r="U4302" s="1820"/>
    </row>
    <row r="4303" ht="26.25" customHeight="1" spans="21:21">
      <c r="U4303" s="1820"/>
    </row>
    <row r="4304" ht="26.25" customHeight="1" spans="21:21">
      <c r="U4304" s="1820"/>
    </row>
    <row r="4305" ht="26.25" customHeight="1" spans="21:21">
      <c r="U4305" s="1820"/>
    </row>
    <row r="4306" ht="26.25" customHeight="1" spans="21:21">
      <c r="U4306" s="1820"/>
    </row>
    <row r="4307" ht="26.25" customHeight="1" spans="21:21">
      <c r="U4307" s="1820"/>
    </row>
    <row r="4308" ht="26.25" customHeight="1" spans="21:21">
      <c r="U4308" s="1820"/>
    </row>
    <row r="4309" ht="26.25" customHeight="1" spans="21:21">
      <c r="U4309" s="1820"/>
    </row>
    <row r="4310" ht="26.25" customHeight="1" spans="21:21">
      <c r="U4310" s="1820"/>
    </row>
    <row r="4311" ht="26.25" customHeight="1" spans="21:21">
      <c r="U4311" s="1820"/>
    </row>
    <row r="4312" ht="26.25" customHeight="1" spans="21:21">
      <c r="U4312" s="1820"/>
    </row>
    <row r="4313" ht="26.25" customHeight="1" spans="21:21">
      <c r="U4313" s="1820"/>
    </row>
    <row r="4314" ht="26.25" customHeight="1" spans="21:21">
      <c r="U4314" s="1820"/>
    </row>
    <row r="4315" ht="26.25" customHeight="1" spans="21:21">
      <c r="U4315" s="1820"/>
    </row>
    <row r="4316" ht="26.25" customHeight="1" spans="21:21">
      <c r="U4316" s="1820"/>
    </row>
    <row r="4317" ht="26.25" customHeight="1" spans="21:21">
      <c r="U4317" s="1820"/>
    </row>
    <row r="4318" ht="26.25" customHeight="1" spans="21:21">
      <c r="U4318" s="1820"/>
    </row>
    <row r="4319" ht="26.25" customHeight="1" spans="21:21">
      <c r="U4319" s="1820"/>
    </row>
    <row r="4320" ht="26.25" customHeight="1" spans="21:21">
      <c r="U4320" s="1820"/>
    </row>
    <row r="4321" ht="26.25" customHeight="1" spans="21:21">
      <c r="U4321" s="1820"/>
    </row>
    <row r="4322" ht="26.25" customHeight="1" spans="21:21">
      <c r="U4322" s="1820"/>
    </row>
    <row r="4323" ht="26.25" customHeight="1" spans="21:21">
      <c r="U4323" s="1820"/>
    </row>
    <row r="4324" ht="26.25" customHeight="1" spans="21:21">
      <c r="U4324" s="1820"/>
    </row>
    <row r="4325" ht="26.25" customHeight="1" spans="21:21">
      <c r="U4325" s="1820"/>
    </row>
    <row r="4326" ht="26.25" customHeight="1" spans="21:21">
      <c r="U4326" s="1820"/>
    </row>
    <row r="4327" ht="26.25" customHeight="1" spans="21:21">
      <c r="U4327" s="1820"/>
    </row>
    <row r="4328" ht="26.25" customHeight="1" spans="21:21">
      <c r="U4328" s="1820"/>
    </row>
    <row r="4329" ht="26.25" customHeight="1" spans="21:21">
      <c r="U4329" s="1820"/>
    </row>
    <row r="4330" ht="26.25" customHeight="1" spans="21:21">
      <c r="U4330" s="1820"/>
    </row>
    <row r="4331" ht="26.25" customHeight="1" spans="21:21">
      <c r="U4331" s="1820"/>
    </row>
    <row r="4332" ht="26.25" customHeight="1" spans="21:21">
      <c r="U4332" s="1820"/>
    </row>
    <row r="4333" ht="26.25" customHeight="1" spans="21:21">
      <c r="U4333" s="1820"/>
    </row>
    <row r="4334" ht="26.25" customHeight="1" spans="21:21">
      <c r="U4334" s="1820"/>
    </row>
    <row r="4335" ht="26.25" customHeight="1" spans="21:21">
      <c r="U4335" s="1820"/>
    </row>
    <row r="4336" ht="26.25" customHeight="1" spans="21:21">
      <c r="U4336" s="1820"/>
    </row>
    <row r="4337" ht="26.25" customHeight="1" spans="21:21">
      <c r="U4337" s="1820"/>
    </row>
    <row r="4338" ht="26.25" customHeight="1" spans="21:21">
      <c r="U4338" s="1820"/>
    </row>
    <row r="4339" ht="26.25" customHeight="1" spans="21:21">
      <c r="U4339" s="1820"/>
    </row>
    <row r="4340" ht="26.25" customHeight="1" spans="21:21">
      <c r="U4340" s="1820"/>
    </row>
    <row r="4341" ht="26.25" customHeight="1" spans="21:21">
      <c r="U4341" s="1820"/>
    </row>
    <row r="4342" ht="26.25" customHeight="1" spans="21:21">
      <c r="U4342" s="1820"/>
    </row>
    <row r="4343" ht="26.25" customHeight="1" spans="21:21">
      <c r="U4343" s="1820"/>
    </row>
    <row r="4344" ht="26.25" customHeight="1" spans="21:21">
      <c r="U4344" s="1820"/>
    </row>
    <row r="4345" ht="26.25" customHeight="1" spans="21:21">
      <c r="U4345" s="1820"/>
    </row>
    <row r="4346" ht="26.25" customHeight="1" spans="21:21">
      <c r="U4346" s="1820"/>
    </row>
    <row r="4347" ht="26.25" customHeight="1" spans="21:21">
      <c r="U4347" s="1820"/>
    </row>
    <row r="4348" ht="26.25" customHeight="1" spans="21:21">
      <c r="U4348" s="1820"/>
    </row>
    <row r="4349" ht="26.25" customHeight="1" spans="21:21">
      <c r="U4349" s="1820"/>
    </row>
    <row r="4350" ht="26.25" customHeight="1" spans="21:21">
      <c r="U4350" s="1820"/>
    </row>
    <row r="4351" ht="26.25" customHeight="1" spans="21:21">
      <c r="U4351" s="1820"/>
    </row>
    <row r="4352" ht="26.25" customHeight="1" spans="21:21">
      <c r="U4352" s="1820"/>
    </row>
    <row r="4353" ht="26.25" customHeight="1" spans="21:21">
      <c r="U4353" s="1820"/>
    </row>
    <row r="4354" ht="26.25" customHeight="1" spans="21:21">
      <c r="U4354" s="1820"/>
    </row>
    <row r="4355" ht="26.25" customHeight="1" spans="21:21">
      <c r="U4355" s="1820"/>
    </row>
    <row r="4356" ht="26.25" customHeight="1" spans="21:21">
      <c r="U4356" s="1820"/>
    </row>
    <row r="4357" ht="26.25" customHeight="1" spans="21:21">
      <c r="U4357" s="1820"/>
    </row>
    <row r="4358" ht="26.25" customHeight="1" spans="21:21">
      <c r="U4358" s="1820"/>
    </row>
    <row r="4359" ht="26.25" customHeight="1" spans="21:21">
      <c r="U4359" s="1820"/>
    </row>
    <row r="4360" ht="26.25" customHeight="1" spans="21:21">
      <c r="U4360" s="1820"/>
    </row>
    <row r="4361" ht="26.25" customHeight="1" spans="21:21">
      <c r="U4361" s="1820"/>
    </row>
    <row r="4362" ht="26.25" customHeight="1" spans="21:21">
      <c r="U4362" s="1820"/>
    </row>
    <row r="4363" ht="26.25" customHeight="1" spans="21:21">
      <c r="U4363" s="1820"/>
    </row>
    <row r="4364" ht="26.25" customHeight="1" spans="21:21">
      <c r="U4364" s="1820"/>
    </row>
    <row r="4365" ht="26.25" customHeight="1" spans="21:21">
      <c r="U4365" s="1820"/>
    </row>
    <row r="4366" ht="26.25" customHeight="1" spans="21:21">
      <c r="U4366" s="1820"/>
    </row>
    <row r="4367" ht="26.25" customHeight="1" spans="21:21">
      <c r="U4367" s="1820"/>
    </row>
    <row r="4368" ht="26.25" customHeight="1" spans="21:21">
      <c r="U4368" s="1820"/>
    </row>
    <row r="4369" ht="26.25" customHeight="1" spans="21:21">
      <c r="U4369" s="1820"/>
    </row>
    <row r="4370" ht="26.25" customHeight="1" spans="21:21">
      <c r="U4370" s="1820"/>
    </row>
    <row r="4371" ht="26.25" customHeight="1" spans="21:21">
      <c r="U4371" s="1820"/>
    </row>
    <row r="4372" ht="26.25" customHeight="1" spans="21:21">
      <c r="U4372" s="1820"/>
    </row>
    <row r="4373" ht="26.25" customHeight="1" spans="21:21">
      <c r="U4373" s="1820"/>
    </row>
    <row r="4374" ht="26.25" customHeight="1" spans="21:21">
      <c r="U4374" s="1820"/>
    </row>
    <row r="4375" ht="26.25" customHeight="1" spans="21:21">
      <c r="U4375" s="1820"/>
    </row>
    <row r="4376" ht="26.25" customHeight="1" spans="21:21">
      <c r="U4376" s="1820"/>
    </row>
    <row r="4377" ht="26.25" customHeight="1" spans="21:21">
      <c r="U4377" s="1820"/>
    </row>
    <row r="4378" ht="26.25" customHeight="1" spans="21:21">
      <c r="U4378" s="1820"/>
    </row>
    <row r="4379" ht="26.25" customHeight="1" spans="21:21">
      <c r="U4379" s="1820"/>
    </row>
    <row r="4380" ht="26.25" customHeight="1" spans="21:21">
      <c r="U4380" s="1820"/>
    </row>
    <row r="4381" ht="26.25" customHeight="1" spans="21:21">
      <c r="U4381" s="1820"/>
    </row>
    <row r="4382" ht="26.25" customHeight="1" spans="21:21">
      <c r="U4382" s="1820"/>
    </row>
    <row r="4383" ht="26.25" customHeight="1" spans="21:21">
      <c r="U4383" s="1820"/>
    </row>
    <row r="4384" ht="26.25" customHeight="1" spans="21:21">
      <c r="U4384" s="1820"/>
    </row>
    <row r="4385" ht="26.25" customHeight="1" spans="21:21">
      <c r="U4385" s="1820"/>
    </row>
    <row r="4386" ht="26.25" customHeight="1" spans="21:21">
      <c r="U4386" s="1820"/>
    </row>
    <row r="4387" ht="26.25" customHeight="1" spans="21:21">
      <c r="U4387" s="1820"/>
    </row>
    <row r="4388" ht="26.25" customHeight="1" spans="21:21">
      <c r="U4388" s="1820"/>
    </row>
    <row r="4389" ht="26.25" customHeight="1" spans="21:21">
      <c r="U4389" s="1820"/>
    </row>
    <row r="4390" ht="26.25" customHeight="1" spans="21:21">
      <c r="U4390" s="1820"/>
    </row>
    <row r="4391" ht="26.25" customHeight="1" spans="21:21">
      <c r="U4391" s="1820"/>
    </row>
    <row r="4392" ht="26.25" customHeight="1" spans="21:21">
      <c r="U4392" s="1820"/>
    </row>
    <row r="4393" ht="26.25" customHeight="1" spans="21:21">
      <c r="U4393" s="1820"/>
    </row>
    <row r="4394" ht="26.25" customHeight="1" spans="21:21">
      <c r="U4394" s="1820"/>
    </row>
    <row r="4395" ht="26.25" customHeight="1" spans="21:21">
      <c r="U4395" s="1820"/>
    </row>
    <row r="4396" ht="26.25" customHeight="1" spans="21:21">
      <c r="U4396" s="1820"/>
    </row>
    <row r="4397" ht="26.25" customHeight="1" spans="21:21">
      <c r="U4397" s="1820"/>
    </row>
    <row r="4398" ht="26.25" customHeight="1" spans="21:21">
      <c r="U4398" s="1820"/>
    </row>
    <row r="4399" ht="26.25" customHeight="1" spans="21:21">
      <c r="U4399" s="1820"/>
    </row>
    <row r="4400" ht="26.25" customHeight="1" spans="21:21">
      <c r="U4400" s="1820"/>
    </row>
    <row r="4401" ht="26.25" customHeight="1" spans="21:21">
      <c r="U4401" s="1820"/>
    </row>
    <row r="4402" ht="26.25" customHeight="1" spans="21:21">
      <c r="U4402" s="1820"/>
    </row>
    <row r="4403" ht="26.25" customHeight="1" spans="21:21">
      <c r="U4403" s="1820"/>
    </row>
    <row r="4404" ht="26.25" customHeight="1" spans="21:21">
      <c r="U4404" s="1820"/>
    </row>
    <row r="4405" ht="26.25" customHeight="1" spans="21:21">
      <c r="U4405" s="1820"/>
    </row>
    <row r="4406" ht="26.25" customHeight="1" spans="21:21">
      <c r="U4406" s="1820"/>
    </row>
    <row r="4407" ht="26.25" customHeight="1" spans="21:21">
      <c r="U4407" s="1820"/>
    </row>
    <row r="4408" ht="26.25" customHeight="1" spans="21:21">
      <c r="U4408" s="1820"/>
    </row>
    <row r="4409" ht="26.25" customHeight="1" spans="21:21">
      <c r="U4409" s="1820"/>
    </row>
    <row r="4410" ht="26.25" customHeight="1" spans="21:21">
      <c r="U4410" s="1820"/>
    </row>
    <row r="4411" ht="26.25" customHeight="1" spans="21:21">
      <c r="U4411" s="1820"/>
    </row>
    <row r="4412" ht="26.25" customHeight="1" spans="21:21">
      <c r="U4412" s="1820"/>
    </row>
    <row r="4413" ht="26.25" customHeight="1" spans="21:21">
      <c r="U4413" s="1820"/>
    </row>
    <row r="4414" ht="26.25" customHeight="1" spans="21:21">
      <c r="U4414" s="1820"/>
    </row>
    <row r="4415" ht="26.25" customHeight="1" spans="21:21">
      <c r="U4415" s="1820"/>
    </row>
    <row r="4416" ht="26.25" customHeight="1" spans="21:21">
      <c r="U4416" s="1820"/>
    </row>
    <row r="4417" ht="26.25" customHeight="1" spans="21:21">
      <c r="U4417" s="1820"/>
    </row>
    <row r="4418" ht="26.25" customHeight="1" spans="21:21">
      <c r="U4418" s="1820"/>
    </row>
    <row r="4419" ht="26.25" customHeight="1" spans="21:21">
      <c r="U4419" s="1820"/>
    </row>
    <row r="4420" ht="26.25" customHeight="1" spans="21:21">
      <c r="U4420" s="1820"/>
    </row>
    <row r="4421" ht="26.25" customHeight="1" spans="21:21">
      <c r="U4421" s="1820"/>
    </row>
    <row r="4422" ht="26.25" customHeight="1" spans="21:21">
      <c r="U4422" s="1820"/>
    </row>
    <row r="4423" ht="26.25" customHeight="1" spans="21:21">
      <c r="U4423" s="1820"/>
    </row>
    <row r="4424" ht="26.25" customHeight="1" spans="21:21">
      <c r="U4424" s="1820"/>
    </row>
    <row r="4425" ht="26.25" customHeight="1" spans="21:21">
      <c r="U4425" s="1820"/>
    </row>
    <row r="4426" ht="26.25" customHeight="1" spans="21:21">
      <c r="U4426" s="1820"/>
    </row>
    <row r="4427" ht="26.25" customHeight="1" spans="21:21">
      <c r="U4427" s="1820"/>
    </row>
    <row r="4428" ht="26.25" customHeight="1" spans="21:21">
      <c r="U4428" s="1820"/>
    </row>
    <row r="4429" ht="26.25" customHeight="1" spans="21:21">
      <c r="U4429" s="1820"/>
    </row>
    <row r="4430" ht="26.25" customHeight="1" spans="21:21">
      <c r="U4430" s="1820"/>
    </row>
    <row r="4431" ht="26.25" customHeight="1" spans="21:21">
      <c r="U4431" s="1820"/>
    </row>
    <row r="4432" ht="26.25" customHeight="1" spans="21:21">
      <c r="U4432" s="1820"/>
    </row>
    <row r="4433" ht="26.25" customHeight="1" spans="21:21">
      <c r="U4433" s="1820"/>
    </row>
    <row r="4434" ht="26.25" customHeight="1" spans="21:21">
      <c r="U4434" s="1820"/>
    </row>
    <row r="4435" ht="26.25" customHeight="1" spans="21:21">
      <c r="U4435" s="1820"/>
    </row>
    <row r="4436" ht="26.25" customHeight="1" spans="21:21">
      <c r="U4436" s="1820"/>
    </row>
    <row r="4437" ht="26.25" customHeight="1" spans="21:21">
      <c r="U4437" s="1820"/>
    </row>
    <row r="4438" ht="26.25" customHeight="1" spans="21:21">
      <c r="U4438" s="1820"/>
    </row>
    <row r="4439" ht="26.25" customHeight="1" spans="21:21">
      <c r="U4439" s="1820"/>
    </row>
    <row r="4440" ht="26.25" customHeight="1" spans="21:21">
      <c r="U4440" s="1820"/>
    </row>
    <row r="4441" ht="26.25" customHeight="1" spans="21:21">
      <c r="U4441" s="1820"/>
    </row>
    <row r="4442" ht="26.25" customHeight="1" spans="21:21">
      <c r="U4442" s="1820"/>
    </row>
    <row r="4443" ht="26.25" customHeight="1" spans="21:21">
      <c r="U4443" s="1820"/>
    </row>
    <row r="4444" ht="26.25" customHeight="1" spans="21:21">
      <c r="U4444" s="1820"/>
    </row>
    <row r="4445" ht="26.25" customHeight="1" spans="21:21">
      <c r="U4445" s="1820"/>
    </row>
    <row r="4446" ht="26.25" customHeight="1" spans="21:21">
      <c r="U4446" s="1820"/>
    </row>
    <row r="4447" ht="26.25" customHeight="1" spans="21:21">
      <c r="U4447" s="1820"/>
    </row>
    <row r="4448" ht="26.25" customHeight="1" spans="21:21">
      <c r="U4448" s="1820"/>
    </row>
    <row r="4449" ht="26.25" customHeight="1" spans="21:21">
      <c r="U4449" s="1820"/>
    </row>
    <row r="4450" ht="26.25" customHeight="1" spans="21:21">
      <c r="U4450" s="1820"/>
    </row>
    <row r="4451" ht="26.25" customHeight="1" spans="21:21">
      <c r="U4451" s="1820"/>
    </row>
    <row r="4452" ht="26.25" customHeight="1" spans="21:21">
      <c r="U4452" s="1820"/>
    </row>
    <row r="4453" ht="26.25" customHeight="1" spans="21:21">
      <c r="U4453" s="1820"/>
    </row>
    <row r="4454" ht="26.25" customHeight="1" spans="21:21">
      <c r="U4454" s="1820"/>
    </row>
    <row r="4455" ht="26.25" customHeight="1" spans="21:21">
      <c r="U4455" s="1820"/>
    </row>
    <row r="4456" ht="26.25" customHeight="1" spans="21:21">
      <c r="U4456" s="1820"/>
    </row>
    <row r="4457" ht="26.25" customHeight="1" spans="21:21">
      <c r="U4457" s="1820"/>
    </row>
    <row r="4458" ht="26.25" customHeight="1" spans="21:21">
      <c r="U4458" s="1820"/>
    </row>
    <row r="4459" ht="26.25" customHeight="1" spans="21:21">
      <c r="U4459" s="1820"/>
    </row>
    <row r="4460" ht="26.25" customHeight="1" spans="21:21">
      <c r="U4460" s="1820"/>
    </row>
    <row r="4461" ht="26.25" customHeight="1" spans="21:21">
      <c r="U4461" s="1820"/>
    </row>
    <row r="4462" ht="26.25" customHeight="1" spans="21:21">
      <c r="U4462" s="1820"/>
    </row>
    <row r="4463" ht="26.25" customHeight="1" spans="21:21">
      <c r="U4463" s="1820"/>
    </row>
    <row r="4464" ht="26.25" customHeight="1" spans="21:21">
      <c r="U4464" s="1820"/>
    </row>
    <row r="4465" ht="26.25" customHeight="1" spans="21:21">
      <c r="U4465" s="1820"/>
    </row>
    <row r="4466" ht="26.25" customHeight="1" spans="21:21">
      <c r="U4466" s="1820"/>
    </row>
    <row r="4467" ht="26.25" customHeight="1" spans="21:21">
      <c r="U4467" s="1820"/>
    </row>
    <row r="4468" ht="26.25" customHeight="1" spans="21:21">
      <c r="U4468" s="1820"/>
    </row>
    <row r="4469" ht="26.25" customHeight="1" spans="21:21">
      <c r="U4469" s="1820"/>
    </row>
    <row r="4470" ht="26.25" customHeight="1" spans="21:21">
      <c r="U4470" s="1820"/>
    </row>
    <row r="4471" ht="26.25" customHeight="1" spans="21:21">
      <c r="U4471" s="1820"/>
    </row>
    <row r="4472" ht="26.25" customHeight="1" spans="21:21">
      <c r="U4472" s="1820"/>
    </row>
    <row r="4473" ht="26.25" customHeight="1" spans="21:21">
      <c r="U4473" s="1820"/>
    </row>
    <row r="4474" ht="26.25" customHeight="1" spans="21:21">
      <c r="U4474" s="1820"/>
    </row>
    <row r="4475" ht="26.25" customHeight="1" spans="21:21">
      <c r="U4475" s="1820"/>
    </row>
    <row r="4476" ht="26.25" customHeight="1" spans="21:21">
      <c r="U4476" s="1820"/>
    </row>
    <row r="4477" ht="26.25" customHeight="1" spans="21:21">
      <c r="U4477" s="1820"/>
    </row>
    <row r="4478" ht="26.25" customHeight="1" spans="21:21">
      <c r="U4478" s="1820"/>
    </row>
    <row r="4479" ht="26.25" customHeight="1" spans="21:21">
      <c r="U4479" s="1820"/>
    </row>
    <row r="4480" ht="26.25" customHeight="1" spans="21:21">
      <c r="U4480" s="1820"/>
    </row>
    <row r="4481" ht="26.25" customHeight="1" spans="21:21">
      <c r="U4481" s="1820"/>
    </row>
    <row r="4482" ht="26.25" customHeight="1" spans="21:21">
      <c r="U4482" s="1820"/>
    </row>
    <row r="4483" ht="26.25" customHeight="1" spans="21:21">
      <c r="U4483" s="1820"/>
    </row>
    <row r="4484" ht="26.25" customHeight="1" spans="21:21">
      <c r="U4484" s="1820"/>
    </row>
    <row r="4485" ht="26.25" customHeight="1" spans="21:21">
      <c r="U4485" s="1820"/>
    </row>
    <row r="4486" ht="26.25" customHeight="1" spans="21:21">
      <c r="U4486" s="1820"/>
    </row>
    <row r="4487" ht="26.25" customHeight="1" spans="21:21">
      <c r="U4487" s="1820"/>
    </row>
    <row r="4488" ht="26.25" customHeight="1" spans="21:21">
      <c r="U4488" s="1820"/>
    </row>
    <row r="4489" ht="26.25" customHeight="1" spans="21:21">
      <c r="U4489" s="1820"/>
    </row>
    <row r="4490" ht="26.25" customHeight="1" spans="21:21">
      <c r="U4490" s="1820"/>
    </row>
    <row r="4491" ht="26.25" customHeight="1" spans="21:21">
      <c r="U4491" s="1820"/>
    </row>
    <row r="4492" ht="26.25" customHeight="1" spans="21:21">
      <c r="U4492" s="1820"/>
    </row>
    <row r="4493" ht="26.25" customHeight="1" spans="21:21">
      <c r="U4493" s="1820"/>
    </row>
    <row r="4494" ht="26.25" customHeight="1" spans="21:21">
      <c r="U4494" s="1820"/>
    </row>
    <row r="4495" ht="26.25" customHeight="1" spans="21:21">
      <c r="U4495" s="1820"/>
    </row>
    <row r="4496" ht="26.25" customHeight="1" spans="21:21">
      <c r="U4496" s="1820"/>
    </row>
    <row r="4497" ht="26.25" customHeight="1" spans="21:21">
      <c r="U4497" s="1820"/>
    </row>
    <row r="4498" ht="26.25" customHeight="1" spans="21:21">
      <c r="U4498" s="1820"/>
    </row>
    <row r="4499" ht="26.25" customHeight="1" spans="21:21">
      <c r="U4499" s="1820"/>
    </row>
    <row r="4500" ht="26.25" customHeight="1" spans="21:21">
      <c r="U4500" s="1820"/>
    </row>
    <row r="4501" ht="26.25" customHeight="1" spans="21:21">
      <c r="U4501" s="1820"/>
    </row>
    <row r="4502" ht="26.25" customHeight="1" spans="21:21">
      <c r="U4502" s="1820"/>
    </row>
    <row r="4503" ht="26.25" customHeight="1" spans="21:21">
      <c r="U4503" s="1820"/>
    </row>
    <row r="4504" ht="26.25" customHeight="1" spans="21:21">
      <c r="U4504" s="1820"/>
    </row>
    <row r="4505" ht="26.25" customHeight="1" spans="21:21">
      <c r="U4505" s="1820"/>
    </row>
    <row r="4506" ht="26.25" customHeight="1" spans="21:21">
      <c r="U4506" s="1820"/>
    </row>
    <row r="4507" ht="26.25" customHeight="1" spans="21:21">
      <c r="U4507" s="1820"/>
    </row>
    <row r="4508" ht="26.25" customHeight="1" spans="21:21">
      <c r="U4508" s="1820"/>
    </row>
    <row r="4509" ht="26.25" customHeight="1" spans="21:21">
      <c r="U4509" s="1820"/>
    </row>
    <row r="4510" ht="26.25" customHeight="1" spans="21:21">
      <c r="U4510" s="1820"/>
    </row>
    <row r="4511" ht="26.25" customHeight="1" spans="21:21">
      <c r="U4511" s="1820"/>
    </row>
    <row r="4512" ht="26.25" customHeight="1" spans="21:21">
      <c r="U4512" s="1820"/>
    </row>
    <row r="4513" ht="26.25" customHeight="1" spans="21:21">
      <c r="U4513" s="1820"/>
    </row>
    <row r="4514" ht="26.25" customHeight="1" spans="21:21">
      <c r="U4514" s="1820"/>
    </row>
    <row r="4515" ht="26.25" customHeight="1" spans="21:21">
      <c r="U4515" s="1820"/>
    </row>
    <row r="4516" ht="26.25" customHeight="1" spans="21:21">
      <c r="U4516" s="1820"/>
    </row>
    <row r="4517" ht="26.25" customHeight="1" spans="21:21">
      <c r="U4517" s="1820"/>
    </row>
    <row r="4518" ht="26.25" customHeight="1" spans="21:21">
      <c r="U4518" s="1820"/>
    </row>
    <row r="4519" ht="26.25" customHeight="1" spans="21:21">
      <c r="U4519" s="1820"/>
    </row>
    <row r="4520" ht="26.25" customHeight="1" spans="21:21">
      <c r="U4520" s="1820"/>
    </row>
    <row r="4521" ht="26.25" customHeight="1" spans="21:21">
      <c r="U4521" s="1820"/>
    </row>
    <row r="4522" ht="26.25" customHeight="1" spans="21:21">
      <c r="U4522" s="1820"/>
    </row>
    <row r="4523" ht="26.25" customHeight="1" spans="21:21">
      <c r="U4523" s="1820"/>
    </row>
    <row r="4524" ht="26.25" customHeight="1" spans="21:21">
      <c r="U4524" s="1820"/>
    </row>
    <row r="4525" ht="26.25" customHeight="1" spans="21:21">
      <c r="U4525" s="1820"/>
    </row>
    <row r="4526" ht="26.25" customHeight="1" spans="21:21">
      <c r="U4526" s="1820"/>
    </row>
    <row r="4527" ht="26.25" customHeight="1" spans="21:21">
      <c r="U4527" s="1820"/>
    </row>
    <row r="4528" ht="26.25" customHeight="1" spans="21:21">
      <c r="U4528" s="1820"/>
    </row>
    <row r="4529" ht="26.25" customHeight="1" spans="21:21">
      <c r="U4529" s="1820"/>
    </row>
    <row r="4530" ht="26.25" customHeight="1" spans="21:21">
      <c r="U4530" s="1820"/>
    </row>
    <row r="4531" ht="26.25" customHeight="1" spans="21:21">
      <c r="U4531" s="1820"/>
    </row>
    <row r="4532" ht="26.25" customHeight="1" spans="21:21">
      <c r="U4532" s="1820"/>
    </row>
    <row r="4533" ht="26.25" customHeight="1" spans="21:21">
      <c r="U4533" s="1820"/>
    </row>
    <row r="4534" ht="26.25" customHeight="1" spans="21:21">
      <c r="U4534" s="1820"/>
    </row>
    <row r="4535" ht="26.25" customHeight="1" spans="21:21">
      <c r="U4535" s="1820"/>
    </row>
    <row r="4536" ht="26.25" customHeight="1" spans="21:21">
      <c r="U4536" s="1820"/>
    </row>
    <row r="4537" ht="26.25" customHeight="1" spans="21:21">
      <c r="U4537" s="1820"/>
    </row>
    <row r="4538" ht="26.25" customHeight="1" spans="21:21">
      <c r="U4538" s="1820"/>
    </row>
    <row r="4539" ht="26.25" customHeight="1" spans="21:21">
      <c r="U4539" s="1820"/>
    </row>
    <row r="4540" ht="26.25" customHeight="1" spans="21:21">
      <c r="U4540" s="1820"/>
    </row>
    <row r="4541" ht="26.25" customHeight="1" spans="21:21">
      <c r="U4541" s="1820"/>
    </row>
    <row r="4542" ht="26.25" customHeight="1" spans="21:21">
      <c r="U4542" s="1820"/>
    </row>
    <row r="4543" ht="26.25" customHeight="1" spans="21:21">
      <c r="U4543" s="1820"/>
    </row>
    <row r="4544" ht="26.25" customHeight="1" spans="21:21">
      <c r="U4544" s="1820"/>
    </row>
    <row r="4545" ht="26.25" customHeight="1" spans="21:21">
      <c r="U4545" s="1820"/>
    </row>
    <row r="4546" ht="26.25" customHeight="1" spans="21:21">
      <c r="U4546" s="1820"/>
    </row>
    <row r="4547" ht="26.25" customHeight="1" spans="21:21">
      <c r="U4547" s="1820"/>
    </row>
    <row r="4548" ht="26.25" customHeight="1" spans="21:21">
      <c r="U4548" s="1820"/>
    </row>
    <row r="4549" ht="26.25" customHeight="1" spans="21:21">
      <c r="U4549" s="1820"/>
    </row>
    <row r="4550" ht="26.25" customHeight="1" spans="21:21">
      <c r="U4550" s="1820"/>
    </row>
    <row r="4551" ht="26.25" customHeight="1" spans="21:21">
      <c r="U4551" s="1820"/>
    </row>
    <row r="4552" ht="26.25" customHeight="1" spans="21:21">
      <c r="U4552" s="1820"/>
    </row>
    <row r="4553" ht="26.25" customHeight="1" spans="21:21">
      <c r="U4553" s="1820"/>
    </row>
    <row r="4554" ht="26.25" customHeight="1" spans="21:21">
      <c r="U4554" s="1820"/>
    </row>
    <row r="4555" ht="26.25" customHeight="1" spans="21:21">
      <c r="U4555" s="1820"/>
    </row>
    <row r="4556" ht="26.25" customHeight="1" spans="21:21">
      <c r="U4556" s="1820"/>
    </row>
    <row r="4557" ht="26.25" customHeight="1" spans="21:21">
      <c r="U4557" s="1820"/>
    </row>
    <row r="4558" ht="26.25" customHeight="1" spans="21:21">
      <c r="U4558" s="1820"/>
    </row>
    <row r="4559" ht="26.25" customHeight="1" spans="21:21">
      <c r="U4559" s="1820"/>
    </row>
    <row r="4560" ht="26.25" customHeight="1" spans="21:21">
      <c r="U4560" s="1820"/>
    </row>
    <row r="4561" ht="26.25" customHeight="1" spans="21:21">
      <c r="U4561" s="1820"/>
    </row>
    <row r="4562" ht="26.25" customHeight="1" spans="21:21">
      <c r="U4562" s="1820"/>
    </row>
    <row r="4563" ht="26.25" customHeight="1" spans="21:21">
      <c r="U4563" s="1820"/>
    </row>
    <row r="4564" ht="26.25" customHeight="1" spans="21:21">
      <c r="U4564" s="1820"/>
    </row>
    <row r="4565" ht="26.25" customHeight="1" spans="21:21">
      <c r="U4565" s="1820"/>
    </row>
    <row r="4566" ht="26.25" customHeight="1" spans="21:21">
      <c r="U4566" s="1820"/>
    </row>
    <row r="4567" ht="26.25" customHeight="1" spans="21:21">
      <c r="U4567" s="1820"/>
    </row>
    <row r="4568" ht="26.25" customHeight="1" spans="21:21">
      <c r="U4568" s="1820"/>
    </row>
    <row r="4569" ht="26.25" customHeight="1" spans="21:21">
      <c r="U4569" s="1820"/>
    </row>
    <row r="4570" ht="26.25" customHeight="1" spans="21:21">
      <c r="U4570" s="1820"/>
    </row>
    <row r="4571" ht="26.25" customHeight="1" spans="21:21">
      <c r="U4571" s="1820"/>
    </row>
    <row r="4572" ht="26.25" customHeight="1" spans="21:21">
      <c r="U4572" s="1820"/>
    </row>
    <row r="4573" ht="26.25" customHeight="1" spans="21:21">
      <c r="U4573" s="1820"/>
    </row>
    <row r="4574" ht="26.25" customHeight="1" spans="21:21">
      <c r="U4574" s="1820"/>
    </row>
    <row r="4575" ht="26.25" customHeight="1" spans="21:21">
      <c r="U4575" s="1820"/>
    </row>
    <row r="4576" ht="26.25" customHeight="1" spans="21:21">
      <c r="U4576" s="1820"/>
    </row>
    <row r="4577" ht="26.25" customHeight="1" spans="21:21">
      <c r="U4577" s="1820"/>
    </row>
    <row r="4578" ht="26.25" customHeight="1" spans="21:21">
      <c r="U4578" s="1820"/>
    </row>
    <row r="4579" ht="26.25" customHeight="1" spans="21:21">
      <c r="U4579" s="1820"/>
    </row>
    <row r="4580" ht="26.25" customHeight="1" spans="21:21">
      <c r="U4580" s="1820"/>
    </row>
    <row r="4581" ht="26.25" customHeight="1" spans="21:21">
      <c r="U4581" s="1820"/>
    </row>
    <row r="4582" ht="26.25" customHeight="1" spans="21:21">
      <c r="U4582" s="1820"/>
    </row>
    <row r="4583" ht="26.25" customHeight="1" spans="21:21">
      <c r="U4583" s="1820"/>
    </row>
    <row r="4584" ht="26.25" customHeight="1" spans="21:21">
      <c r="U4584" s="1820"/>
    </row>
    <row r="4585" ht="26.25" customHeight="1" spans="21:21">
      <c r="U4585" s="1820"/>
    </row>
    <row r="4586" ht="26.25" customHeight="1" spans="21:21">
      <c r="U4586" s="1820"/>
    </row>
    <row r="4587" ht="26.25" customHeight="1" spans="21:21">
      <c r="U4587" s="1820"/>
    </row>
    <row r="4588" ht="26.25" customHeight="1" spans="21:21">
      <c r="U4588" s="1820"/>
    </row>
    <row r="4589" ht="26.25" customHeight="1" spans="21:21">
      <c r="U4589" s="1820"/>
    </row>
    <row r="4590" ht="26.25" customHeight="1" spans="21:21">
      <c r="U4590" s="1820"/>
    </row>
    <row r="4591" ht="26.25" customHeight="1" spans="21:21">
      <c r="U4591" s="1820"/>
    </row>
    <row r="4592" ht="26.25" customHeight="1" spans="21:21">
      <c r="U4592" s="1820"/>
    </row>
    <row r="4593" ht="26.25" customHeight="1" spans="21:21">
      <c r="U4593" s="1820"/>
    </row>
    <row r="4594" ht="26.25" customHeight="1" spans="21:21">
      <c r="U4594" s="1820"/>
    </row>
    <row r="4595" ht="26.25" customHeight="1" spans="21:21">
      <c r="U4595" s="1820"/>
    </row>
    <row r="4596" ht="26.25" customHeight="1" spans="21:21">
      <c r="U4596" s="1820"/>
    </row>
    <row r="4597" ht="26.25" customHeight="1" spans="21:21">
      <c r="U4597" s="1820"/>
    </row>
    <row r="4598" ht="26.25" customHeight="1" spans="21:21">
      <c r="U4598" s="1820"/>
    </row>
    <row r="4599" ht="26.25" customHeight="1" spans="21:21">
      <c r="U4599" s="1820"/>
    </row>
    <row r="4600" ht="26.25" customHeight="1" spans="21:21">
      <c r="U4600" s="1820"/>
    </row>
    <row r="4601" ht="26.25" customHeight="1" spans="21:21">
      <c r="U4601" s="1820"/>
    </row>
    <row r="4602" ht="26.25" customHeight="1" spans="21:21">
      <c r="U4602" s="1820"/>
    </row>
    <row r="4603" ht="26.25" customHeight="1" spans="21:21">
      <c r="U4603" s="1820"/>
    </row>
    <row r="4604" ht="26.25" customHeight="1" spans="21:21">
      <c r="U4604" s="1820"/>
    </row>
    <row r="4605" ht="26.25" customHeight="1" spans="21:21">
      <c r="U4605" s="1820"/>
    </row>
    <row r="4606" ht="26.25" customHeight="1" spans="21:21">
      <c r="U4606" s="1820"/>
    </row>
    <row r="4607" ht="26.25" customHeight="1" spans="21:21">
      <c r="U4607" s="1820"/>
    </row>
    <row r="4608" ht="26.25" customHeight="1" spans="21:21">
      <c r="U4608" s="1820"/>
    </row>
    <row r="4609" ht="26.25" customHeight="1" spans="21:21">
      <c r="U4609" s="1820"/>
    </row>
    <row r="4610" ht="26.25" customHeight="1" spans="21:21">
      <c r="U4610" s="1820"/>
    </row>
    <row r="4611" ht="26.25" customHeight="1" spans="21:21">
      <c r="U4611" s="1820"/>
    </row>
    <row r="4612" ht="26.25" customHeight="1" spans="21:21">
      <c r="U4612" s="1820"/>
    </row>
    <row r="4613" ht="26.25" customHeight="1" spans="21:21">
      <c r="U4613" s="1820"/>
    </row>
    <row r="4614" ht="26.25" customHeight="1" spans="21:21">
      <c r="U4614" s="1820"/>
    </row>
    <row r="4615" ht="26.25" customHeight="1" spans="21:21">
      <c r="U4615" s="1820"/>
    </row>
    <row r="4616" ht="26.25" customHeight="1" spans="21:21">
      <c r="U4616" s="1820"/>
    </row>
    <row r="4617" ht="26.25" customHeight="1" spans="21:21">
      <c r="U4617" s="1820"/>
    </row>
    <row r="4618" ht="26.25" customHeight="1" spans="21:21">
      <c r="U4618" s="1820"/>
    </row>
    <row r="4619" ht="26.25" customHeight="1" spans="21:21">
      <c r="U4619" s="1820"/>
    </row>
    <row r="4620" ht="26.25" customHeight="1" spans="21:21">
      <c r="U4620" s="1820"/>
    </row>
    <row r="4621" ht="26.25" customHeight="1" spans="21:21">
      <c r="U4621" s="1820"/>
    </row>
    <row r="4622" ht="26.25" customHeight="1" spans="21:21">
      <c r="U4622" s="1820"/>
    </row>
    <row r="4623" ht="26.25" customHeight="1" spans="21:21">
      <c r="U4623" s="1820"/>
    </row>
    <row r="4624" ht="26.25" customHeight="1" spans="21:21">
      <c r="U4624" s="1820"/>
    </row>
    <row r="4625" ht="26.25" customHeight="1" spans="21:21">
      <c r="U4625" s="1820"/>
    </row>
    <row r="4626" ht="26.25" customHeight="1" spans="21:21">
      <c r="U4626" s="1820"/>
    </row>
    <row r="4627" ht="26.25" customHeight="1" spans="21:21">
      <c r="U4627" s="1820"/>
    </row>
    <row r="4628" ht="26.25" customHeight="1" spans="21:21">
      <c r="U4628" s="1820"/>
    </row>
    <row r="4629" ht="26.25" customHeight="1" spans="21:21">
      <c r="U4629" s="1820"/>
    </row>
    <row r="4630" ht="26.25" customHeight="1" spans="21:21">
      <c r="U4630" s="1820"/>
    </row>
    <row r="4631" ht="26.25" customHeight="1" spans="21:21">
      <c r="U4631" s="1820"/>
    </row>
    <row r="4632" ht="26.25" customHeight="1" spans="21:21">
      <c r="U4632" s="1820"/>
    </row>
    <row r="4633" ht="26.25" customHeight="1" spans="21:21">
      <c r="U4633" s="1820"/>
    </row>
    <row r="4634" ht="26.25" customHeight="1" spans="21:21">
      <c r="U4634" s="1820"/>
    </row>
    <row r="4635" ht="26.25" customHeight="1" spans="21:21">
      <c r="U4635" s="1820"/>
    </row>
    <row r="4636" ht="26.25" customHeight="1" spans="21:21">
      <c r="U4636" s="1820"/>
    </row>
    <row r="4637" ht="26.25" customHeight="1" spans="21:21">
      <c r="U4637" s="1820"/>
    </row>
    <row r="4638" ht="26.25" customHeight="1" spans="21:21">
      <c r="U4638" s="1820"/>
    </row>
    <row r="4639" ht="26.25" customHeight="1" spans="21:21">
      <c r="U4639" s="1820"/>
    </row>
    <row r="4640" ht="26.25" customHeight="1" spans="21:21">
      <c r="U4640" s="1820"/>
    </row>
    <row r="4641" ht="26.25" customHeight="1" spans="21:21">
      <c r="U4641" s="1820"/>
    </row>
    <row r="4642" ht="26.25" customHeight="1" spans="21:21">
      <c r="U4642" s="1820"/>
    </row>
    <row r="4643" ht="26.25" customHeight="1" spans="21:21">
      <c r="U4643" s="1820"/>
    </row>
    <row r="4644" ht="26.25" customHeight="1" spans="21:21">
      <c r="U4644" s="1820"/>
    </row>
    <row r="4645" ht="26.25" customHeight="1" spans="21:21">
      <c r="U4645" s="1820"/>
    </row>
    <row r="4646" ht="26.25" customHeight="1" spans="21:21">
      <c r="U4646" s="1820"/>
    </row>
    <row r="4647" ht="26.25" customHeight="1" spans="21:21">
      <c r="U4647" s="1820"/>
    </row>
    <row r="4648" ht="26.25" customHeight="1" spans="21:21">
      <c r="U4648" s="1820"/>
    </row>
    <row r="4649" ht="26.25" customHeight="1" spans="21:21">
      <c r="U4649" s="1820"/>
    </row>
    <row r="4650" ht="26.25" customHeight="1" spans="21:21">
      <c r="U4650" s="1820"/>
    </row>
    <row r="4651" ht="26.25" customHeight="1" spans="21:21">
      <c r="U4651" s="1820"/>
    </row>
    <row r="4652" ht="26.25" customHeight="1" spans="21:21">
      <c r="U4652" s="1820"/>
    </row>
    <row r="4653" ht="26.25" customHeight="1" spans="21:21">
      <c r="U4653" s="1820"/>
    </row>
    <row r="4654" ht="26.25" customHeight="1" spans="21:21">
      <c r="U4654" s="1820"/>
    </row>
    <row r="4655" ht="26.25" customHeight="1" spans="21:21">
      <c r="U4655" s="1820"/>
    </row>
    <row r="4656" ht="26.25" customHeight="1" spans="21:21">
      <c r="U4656" s="1820"/>
    </row>
    <row r="4657" ht="26.25" customHeight="1" spans="21:21">
      <c r="U4657" s="1820"/>
    </row>
    <row r="4658" ht="26.25" customHeight="1" spans="21:21">
      <c r="U4658" s="1820"/>
    </row>
    <row r="4659" ht="26.25" customHeight="1" spans="21:21">
      <c r="U4659" s="1820"/>
    </row>
    <row r="4660" ht="26.25" customHeight="1" spans="21:21">
      <c r="U4660" s="1820"/>
    </row>
    <row r="4661" ht="26.25" customHeight="1" spans="21:21">
      <c r="U4661" s="1820"/>
    </row>
    <row r="4662" ht="26.25" customHeight="1" spans="21:21">
      <c r="U4662" s="1820"/>
    </row>
    <row r="4663" ht="26.25" customHeight="1" spans="21:21">
      <c r="U4663" s="1820"/>
    </row>
    <row r="4664" ht="26.25" customHeight="1" spans="21:21">
      <c r="U4664" s="1820"/>
    </row>
    <row r="4665" ht="26.25" customHeight="1" spans="21:21">
      <c r="U4665" s="1820"/>
    </row>
    <row r="4666" ht="26.25" customHeight="1" spans="21:21">
      <c r="U4666" s="1820"/>
    </row>
    <row r="4667" ht="26.25" customHeight="1" spans="21:21">
      <c r="U4667" s="1820"/>
    </row>
    <row r="4668" ht="26.25" customHeight="1" spans="21:21">
      <c r="U4668" s="1820"/>
    </row>
    <row r="4669" ht="26.25" customHeight="1" spans="21:21">
      <c r="U4669" s="1820"/>
    </row>
    <row r="4670" ht="26.25" customHeight="1" spans="21:21">
      <c r="U4670" s="1820"/>
    </row>
    <row r="4671" ht="26.25" customHeight="1" spans="21:21">
      <c r="U4671" s="1820"/>
    </row>
    <row r="4672" ht="26.25" customHeight="1" spans="21:21">
      <c r="U4672" s="1820"/>
    </row>
    <row r="4673" ht="26.25" customHeight="1" spans="21:21">
      <c r="U4673" s="1820"/>
    </row>
    <row r="4674" ht="26.25" customHeight="1" spans="21:21">
      <c r="U4674" s="1820"/>
    </row>
    <row r="4675" ht="26.25" customHeight="1" spans="21:21">
      <c r="U4675" s="1820"/>
    </row>
    <row r="4676" ht="26.25" customHeight="1" spans="21:21">
      <c r="U4676" s="1820"/>
    </row>
    <row r="4677" ht="26.25" customHeight="1" spans="21:21">
      <c r="U4677" s="1820"/>
    </row>
    <row r="4678" ht="26.25" customHeight="1" spans="21:21">
      <c r="U4678" s="1820"/>
    </row>
    <row r="4679" ht="26.25" customHeight="1" spans="21:21">
      <c r="U4679" s="1820"/>
    </row>
    <row r="4680" ht="26.25" customHeight="1" spans="21:21">
      <c r="U4680" s="1820"/>
    </row>
    <row r="4681" ht="26.25" customHeight="1" spans="21:21">
      <c r="U4681" s="1820"/>
    </row>
    <row r="4682" ht="26.25" customHeight="1" spans="21:21">
      <c r="U4682" s="1820"/>
    </row>
    <row r="4683" ht="26.25" customHeight="1" spans="21:21">
      <c r="U4683" s="1820"/>
    </row>
    <row r="4684" ht="26.25" customHeight="1" spans="21:21">
      <c r="U4684" s="1820"/>
    </row>
    <row r="4685" ht="26.25" customHeight="1" spans="21:21">
      <c r="U4685" s="1820"/>
    </row>
    <row r="4686" ht="26.25" customHeight="1" spans="21:21">
      <c r="U4686" s="1820"/>
    </row>
    <row r="4687" ht="26.25" customHeight="1" spans="21:21">
      <c r="U4687" s="1820"/>
    </row>
    <row r="4688" ht="26.25" customHeight="1" spans="21:21">
      <c r="U4688" s="1820"/>
    </row>
    <row r="4689" ht="26.25" customHeight="1" spans="21:21">
      <c r="U4689" s="1820"/>
    </row>
    <row r="4690" ht="26.25" customHeight="1" spans="21:21">
      <c r="U4690" s="1820"/>
    </row>
    <row r="4691" ht="26.25" customHeight="1" spans="21:21">
      <c r="U4691" s="1820"/>
    </row>
    <row r="4692" ht="26.25" customHeight="1" spans="21:21">
      <c r="U4692" s="1820"/>
    </row>
    <row r="4693" ht="26.25" customHeight="1" spans="21:21">
      <c r="U4693" s="1820"/>
    </row>
    <row r="4694" ht="26.25" customHeight="1" spans="21:21">
      <c r="U4694" s="1820"/>
    </row>
    <row r="4695" ht="26.25" customHeight="1" spans="21:21">
      <c r="U4695" s="1820"/>
    </row>
    <row r="4696" ht="26.25" customHeight="1" spans="21:21">
      <c r="U4696" s="1820"/>
    </row>
    <row r="4697" ht="26.25" customHeight="1" spans="21:21">
      <c r="U4697" s="1820"/>
    </row>
    <row r="4698" ht="26.25" customHeight="1" spans="21:21">
      <c r="U4698" s="1820"/>
    </row>
    <row r="4699" ht="26.25" customHeight="1" spans="21:21">
      <c r="U4699" s="1820"/>
    </row>
    <row r="4700" ht="26.25" customHeight="1" spans="21:21">
      <c r="U4700" s="1820"/>
    </row>
    <row r="4701" ht="26.25" customHeight="1" spans="21:21">
      <c r="U4701" s="1820"/>
    </row>
    <row r="4702" ht="26.25" customHeight="1" spans="21:21">
      <c r="U4702" s="1820"/>
    </row>
    <row r="4703" ht="26.25" customHeight="1" spans="21:21">
      <c r="U4703" s="1820"/>
    </row>
    <row r="4704" ht="26.25" customHeight="1" spans="21:21">
      <c r="U4704" s="1820"/>
    </row>
    <row r="4705" ht="26.25" customHeight="1" spans="21:21">
      <c r="U4705" s="1820"/>
    </row>
    <row r="4706" ht="26.25" customHeight="1" spans="21:21">
      <c r="U4706" s="1820"/>
    </row>
    <row r="4707" ht="26.25" customHeight="1" spans="21:21">
      <c r="U4707" s="1820"/>
    </row>
    <row r="4708" ht="26.25" customHeight="1" spans="21:21">
      <c r="U4708" s="1820"/>
    </row>
    <row r="4709" ht="26.25" customHeight="1" spans="21:21">
      <c r="U4709" s="1820"/>
    </row>
    <row r="4710" ht="26.25" customHeight="1" spans="21:21">
      <c r="U4710" s="1820"/>
    </row>
    <row r="4711" ht="26.25" customHeight="1" spans="21:21">
      <c r="U4711" s="1820"/>
    </row>
    <row r="4712" ht="26.25" customHeight="1" spans="21:21">
      <c r="U4712" s="1820"/>
    </row>
    <row r="4713" ht="26.25" customHeight="1" spans="21:21">
      <c r="U4713" s="1820"/>
    </row>
    <row r="4714" ht="26.25" customHeight="1" spans="21:21">
      <c r="U4714" s="1820"/>
    </row>
    <row r="4715" ht="26.25" customHeight="1" spans="21:21">
      <c r="U4715" s="1820"/>
    </row>
    <row r="4716" ht="26.25" customHeight="1" spans="21:21">
      <c r="U4716" s="1820"/>
    </row>
    <row r="4717" ht="26.25" customHeight="1" spans="21:21">
      <c r="U4717" s="1820"/>
    </row>
    <row r="4718" ht="26.25" customHeight="1" spans="21:21">
      <c r="U4718" s="1820"/>
    </row>
    <row r="4719" ht="26.25" customHeight="1" spans="21:21">
      <c r="U4719" s="1820"/>
    </row>
    <row r="4720" ht="26.25" customHeight="1" spans="21:21">
      <c r="U4720" s="1820"/>
    </row>
    <row r="4721" ht="26.25" customHeight="1" spans="21:21">
      <c r="U4721" s="1820"/>
    </row>
    <row r="4722" ht="26.25" customHeight="1" spans="21:21">
      <c r="U4722" s="1820"/>
    </row>
    <row r="4723" ht="26.25" customHeight="1" spans="21:21">
      <c r="U4723" s="1820"/>
    </row>
    <row r="4724" ht="26.25" customHeight="1" spans="21:21">
      <c r="U4724" s="1820"/>
    </row>
    <row r="4725" ht="26.25" customHeight="1" spans="21:21">
      <c r="U4725" s="1820"/>
    </row>
    <row r="4726" ht="26.25" customHeight="1" spans="21:21">
      <c r="U4726" s="1820"/>
    </row>
    <row r="4727" ht="26.25" customHeight="1" spans="21:21">
      <c r="U4727" s="1820"/>
    </row>
    <row r="4728" ht="26.25" customHeight="1" spans="21:21">
      <c r="U4728" s="1820"/>
    </row>
    <row r="4729" ht="26.25" customHeight="1" spans="21:21">
      <c r="U4729" s="1820"/>
    </row>
    <row r="4730" ht="26.25" customHeight="1" spans="21:21">
      <c r="U4730" s="1820"/>
    </row>
    <row r="4731" ht="26.25" customHeight="1" spans="21:21">
      <c r="U4731" s="1820"/>
    </row>
    <row r="4732" ht="26.25" customHeight="1" spans="21:21">
      <c r="U4732" s="1820"/>
    </row>
    <row r="4733" ht="26.25" customHeight="1" spans="21:21">
      <c r="U4733" s="1820"/>
    </row>
    <row r="4734" ht="26.25" customHeight="1" spans="21:21">
      <c r="U4734" s="1820"/>
    </row>
    <row r="4735" ht="26.25" customHeight="1" spans="21:21">
      <c r="U4735" s="1820"/>
    </row>
    <row r="4736" ht="26.25" customHeight="1" spans="21:21">
      <c r="U4736" s="1820"/>
    </row>
    <row r="4737" ht="26.25" customHeight="1" spans="21:21">
      <c r="U4737" s="1820"/>
    </row>
    <row r="4738" ht="26.25" customHeight="1" spans="21:21">
      <c r="U4738" s="1820"/>
    </row>
    <row r="4739" ht="26.25" customHeight="1" spans="21:21">
      <c r="U4739" s="1820"/>
    </row>
    <row r="4740" ht="26.25" customHeight="1" spans="21:21">
      <c r="U4740" s="1820"/>
    </row>
    <row r="4741" ht="26.25" customHeight="1" spans="21:21">
      <c r="U4741" s="1820"/>
    </row>
    <row r="4742" ht="26.25" customHeight="1" spans="21:21">
      <c r="U4742" s="1820"/>
    </row>
    <row r="4743" ht="26.25" customHeight="1" spans="21:21">
      <c r="U4743" s="1820"/>
    </row>
    <row r="4744" ht="26.25" customHeight="1" spans="21:21">
      <c r="U4744" s="1820"/>
    </row>
    <row r="4745" ht="26.25" customHeight="1" spans="21:21">
      <c r="U4745" s="1820"/>
    </row>
    <row r="4746" ht="26.25" customHeight="1" spans="21:21">
      <c r="U4746" s="1820"/>
    </row>
    <row r="4747" ht="26.25" customHeight="1" spans="21:21">
      <c r="U4747" s="1820"/>
    </row>
    <row r="4748" ht="26.25" customHeight="1" spans="21:21">
      <c r="U4748" s="1820"/>
    </row>
    <row r="4749" ht="26.25" customHeight="1" spans="21:21">
      <c r="U4749" s="1820"/>
    </row>
    <row r="4750" ht="26.25" customHeight="1" spans="21:21">
      <c r="U4750" s="1820"/>
    </row>
    <row r="4751" ht="26.25" customHeight="1" spans="21:21">
      <c r="U4751" s="1820"/>
    </row>
    <row r="4752" ht="26.25" customHeight="1" spans="21:21">
      <c r="U4752" s="1820"/>
    </row>
    <row r="4753" ht="26.25" customHeight="1" spans="21:21">
      <c r="U4753" s="1820"/>
    </row>
    <row r="4754" ht="26.25" customHeight="1" spans="21:21">
      <c r="U4754" s="1820"/>
    </row>
    <row r="4755" ht="26.25" customHeight="1" spans="21:21">
      <c r="U4755" s="1820"/>
    </row>
    <row r="4756" ht="26.25" customHeight="1" spans="21:21">
      <c r="U4756" s="1820"/>
    </row>
    <row r="4757" ht="26.25" customHeight="1" spans="21:21">
      <c r="U4757" s="1820"/>
    </row>
    <row r="4758" ht="26.25" customHeight="1" spans="21:21">
      <c r="U4758" s="1820"/>
    </row>
    <row r="4759" ht="26.25" customHeight="1" spans="21:21">
      <c r="U4759" s="1820"/>
    </row>
    <row r="4760" ht="26.25" customHeight="1" spans="21:21">
      <c r="U4760" s="1820"/>
    </row>
    <row r="4761" ht="26.25" customHeight="1" spans="21:21">
      <c r="U4761" s="1820"/>
    </row>
    <row r="4762" ht="26.25" customHeight="1" spans="21:21">
      <c r="U4762" s="1820"/>
    </row>
    <row r="4763" ht="26.25" customHeight="1" spans="21:21">
      <c r="U4763" s="1820"/>
    </row>
    <row r="4764" ht="26.25" customHeight="1" spans="21:21">
      <c r="U4764" s="1820"/>
    </row>
    <row r="4765" ht="26.25" customHeight="1" spans="21:21">
      <c r="U4765" s="1820"/>
    </row>
    <row r="4766" ht="26.25" customHeight="1" spans="21:21">
      <c r="U4766" s="1820"/>
    </row>
    <row r="4767" ht="26.25" customHeight="1" spans="21:21">
      <c r="U4767" s="1820"/>
    </row>
    <row r="4768" ht="26.25" customHeight="1" spans="21:21">
      <c r="U4768" s="1820"/>
    </row>
    <row r="4769" ht="26.25" customHeight="1" spans="21:21">
      <c r="U4769" s="1820"/>
    </row>
    <row r="4770" ht="26.25" customHeight="1" spans="21:21">
      <c r="U4770" s="1820"/>
    </row>
    <row r="4771" ht="26.25" customHeight="1" spans="21:21">
      <c r="U4771" s="1820"/>
    </row>
    <row r="4772" ht="26.25" customHeight="1" spans="21:21">
      <c r="U4772" s="1820"/>
    </row>
    <row r="4773" ht="26.25" customHeight="1" spans="21:21">
      <c r="U4773" s="1820"/>
    </row>
    <row r="4774" ht="26.25" customHeight="1" spans="21:21">
      <c r="U4774" s="1820"/>
    </row>
    <row r="4775" ht="26.25" customHeight="1" spans="21:21">
      <c r="U4775" s="1820"/>
    </row>
    <row r="4776" ht="26.25" customHeight="1" spans="21:21">
      <c r="U4776" s="1820"/>
    </row>
    <row r="4777" ht="26.25" customHeight="1" spans="21:21">
      <c r="U4777" s="1820"/>
    </row>
    <row r="4778" ht="26.25" customHeight="1" spans="21:21">
      <c r="U4778" s="1820"/>
    </row>
    <row r="4779" ht="26.25" customHeight="1" spans="21:21">
      <c r="U4779" s="1820"/>
    </row>
    <row r="4780" ht="26.25" customHeight="1" spans="21:21">
      <c r="U4780" s="1820"/>
    </row>
    <row r="4781" ht="26.25" customHeight="1" spans="21:21">
      <c r="U4781" s="1820"/>
    </row>
    <row r="4782" ht="26.25" customHeight="1" spans="21:21">
      <c r="U4782" s="1820"/>
    </row>
    <row r="4783" ht="26.25" customHeight="1" spans="21:21">
      <c r="U4783" s="1820"/>
    </row>
    <row r="4784" ht="26.25" customHeight="1" spans="21:21">
      <c r="U4784" s="1820"/>
    </row>
    <row r="4785" ht="26.25" customHeight="1" spans="21:21">
      <c r="U4785" s="1820"/>
    </row>
    <row r="4786" ht="26.25" customHeight="1" spans="21:21">
      <c r="U4786" s="1820"/>
    </row>
    <row r="4787" ht="26.25" customHeight="1" spans="21:21">
      <c r="U4787" s="1820"/>
    </row>
    <row r="4788" ht="26.25" customHeight="1" spans="21:21">
      <c r="U4788" s="1820"/>
    </row>
    <row r="4789" ht="26.25" customHeight="1" spans="21:21">
      <c r="U4789" s="1820"/>
    </row>
    <row r="4790" ht="26.25" customHeight="1" spans="21:21">
      <c r="U4790" s="1820"/>
    </row>
    <row r="4791" ht="26.25" customHeight="1" spans="21:21">
      <c r="U4791" s="1820"/>
    </row>
    <row r="4792" ht="26.25" customHeight="1" spans="21:21">
      <c r="U4792" s="1820"/>
    </row>
    <row r="4793" ht="26.25" customHeight="1" spans="21:21">
      <c r="U4793" s="1820"/>
    </row>
    <row r="4794" ht="26.25" customHeight="1" spans="21:21">
      <c r="U4794" s="1820"/>
    </row>
    <row r="4795" ht="26.25" customHeight="1" spans="21:21">
      <c r="U4795" s="1820"/>
    </row>
    <row r="4796" ht="26.25" customHeight="1" spans="21:21">
      <c r="U4796" s="1820"/>
    </row>
    <row r="4797" ht="26.25" customHeight="1" spans="21:21">
      <c r="U4797" s="1820"/>
    </row>
    <row r="4798" ht="26.25" customHeight="1" spans="21:21">
      <c r="U4798" s="1820"/>
    </row>
    <row r="4799" ht="26.25" customHeight="1" spans="21:21">
      <c r="U4799" s="1820"/>
    </row>
    <row r="4800" ht="26.25" customHeight="1" spans="21:21">
      <c r="U4800" s="1820"/>
    </row>
    <row r="4801" ht="26.25" customHeight="1" spans="21:21">
      <c r="U4801" s="1820"/>
    </row>
    <row r="4802" ht="26.25" customHeight="1" spans="21:21">
      <c r="U4802" s="1820"/>
    </row>
    <row r="4803" ht="26.25" customHeight="1" spans="21:21">
      <c r="U4803" s="1820"/>
    </row>
    <row r="4804" ht="26.25" customHeight="1" spans="21:21">
      <c r="U4804" s="1820"/>
    </row>
    <row r="4805" ht="26.25" customHeight="1" spans="21:21">
      <c r="U4805" s="1820"/>
    </row>
    <row r="4806" ht="26.25" customHeight="1" spans="21:21">
      <c r="U4806" s="1820"/>
    </row>
    <row r="4807" ht="26.25" customHeight="1" spans="21:21">
      <c r="U4807" s="1820"/>
    </row>
    <row r="4808" ht="26.25" customHeight="1" spans="21:21">
      <c r="U4808" s="1820"/>
    </row>
    <row r="4809" ht="26.25" customHeight="1" spans="21:21">
      <c r="U4809" s="1820"/>
    </row>
    <row r="4810" ht="26.25" customHeight="1" spans="21:21">
      <c r="U4810" s="1820"/>
    </row>
    <row r="4811" ht="26.25" customHeight="1" spans="21:21">
      <c r="U4811" s="1820"/>
    </row>
    <row r="4812" ht="26.25" customHeight="1" spans="21:21">
      <c r="U4812" s="1820"/>
    </row>
    <row r="4813" ht="26.25" customHeight="1" spans="21:21">
      <c r="U4813" s="1820"/>
    </row>
    <row r="4814" ht="26.25" customHeight="1" spans="21:21">
      <c r="U4814" s="1820"/>
    </row>
    <row r="4815" ht="26.25" customHeight="1" spans="21:21">
      <c r="U4815" s="1820"/>
    </row>
    <row r="4816" ht="26.25" customHeight="1" spans="21:21">
      <c r="U4816" s="1820"/>
    </row>
    <row r="4817" ht="26.25" customHeight="1" spans="21:21">
      <c r="U4817" s="1820"/>
    </row>
    <row r="4818" ht="26.25" customHeight="1" spans="21:21">
      <c r="U4818" s="1820"/>
    </row>
    <row r="4819" ht="26.25" customHeight="1" spans="21:21">
      <c r="U4819" s="1820"/>
    </row>
    <row r="4820" ht="26.25" customHeight="1" spans="21:21">
      <c r="U4820" s="1820"/>
    </row>
    <row r="4821" ht="26.25" customHeight="1" spans="21:21">
      <c r="U4821" s="1820"/>
    </row>
    <row r="4822" ht="26.25" customHeight="1" spans="21:21">
      <c r="U4822" s="1820"/>
    </row>
    <row r="4823" ht="26.25" customHeight="1" spans="21:21">
      <c r="U4823" s="1820"/>
    </row>
    <row r="4824" ht="26.25" customHeight="1" spans="21:21">
      <c r="U4824" s="1820"/>
    </row>
    <row r="4825" ht="26.25" customHeight="1" spans="21:21">
      <c r="U4825" s="1820"/>
    </row>
    <row r="4826" ht="26.25" customHeight="1" spans="21:21">
      <c r="U4826" s="1820"/>
    </row>
    <row r="4827" ht="26.25" customHeight="1" spans="21:21">
      <c r="U4827" s="1820"/>
    </row>
    <row r="4828" ht="26.25" customHeight="1" spans="21:21">
      <c r="U4828" s="1820"/>
    </row>
    <row r="4829" ht="26.25" customHeight="1" spans="21:21">
      <c r="U4829" s="1820"/>
    </row>
    <row r="4830" ht="26.25" customHeight="1" spans="21:21">
      <c r="U4830" s="1820"/>
    </row>
    <row r="4831" ht="26.25" customHeight="1" spans="21:21">
      <c r="U4831" s="1820"/>
    </row>
    <row r="4832" ht="26.25" customHeight="1" spans="21:21">
      <c r="U4832" s="1820"/>
    </row>
    <row r="4833" ht="26.25" customHeight="1" spans="21:21">
      <c r="U4833" s="1820"/>
    </row>
    <row r="4834" ht="26.25" customHeight="1" spans="21:21">
      <c r="U4834" s="1820"/>
    </row>
    <row r="4835" ht="26.25" customHeight="1" spans="21:21">
      <c r="U4835" s="1820"/>
    </row>
    <row r="4836" ht="26.25" customHeight="1" spans="21:21">
      <c r="U4836" s="1820"/>
    </row>
    <row r="4837" ht="26.25" customHeight="1" spans="21:21">
      <c r="U4837" s="1820"/>
    </row>
    <row r="4838" ht="26.25" customHeight="1" spans="21:21">
      <c r="U4838" s="1820"/>
    </row>
    <row r="4839" ht="26.25" customHeight="1" spans="21:21">
      <c r="U4839" s="1820"/>
    </row>
    <row r="4840" ht="26.25" customHeight="1" spans="21:21">
      <c r="U4840" s="1820"/>
    </row>
    <row r="4841" ht="26.25" customHeight="1" spans="21:21">
      <c r="U4841" s="1820"/>
    </row>
    <row r="4842" ht="26.25" customHeight="1" spans="21:21">
      <c r="U4842" s="1820"/>
    </row>
    <row r="4843" ht="26.25" customHeight="1" spans="21:21">
      <c r="U4843" s="1820"/>
    </row>
    <row r="4844" ht="26.25" customHeight="1" spans="21:21">
      <c r="U4844" s="1820"/>
    </row>
    <row r="4845" ht="26.25" customHeight="1" spans="21:21">
      <c r="U4845" s="1820"/>
    </row>
    <row r="4846" ht="26.25" customHeight="1" spans="21:21">
      <c r="U4846" s="1820"/>
    </row>
    <row r="4847" ht="26.25" customHeight="1" spans="21:21">
      <c r="U4847" s="1820"/>
    </row>
    <row r="4848" ht="26.25" customHeight="1" spans="21:21">
      <c r="U4848" s="1820"/>
    </row>
    <row r="4849" ht="26.25" customHeight="1" spans="21:21">
      <c r="U4849" s="1820"/>
    </row>
    <row r="4850" ht="26.25" customHeight="1" spans="21:21">
      <c r="U4850" s="1820"/>
    </row>
    <row r="4851" ht="26.25" customHeight="1" spans="21:21">
      <c r="U4851" s="1820"/>
    </row>
    <row r="4852" ht="26.25" customHeight="1" spans="21:21">
      <c r="U4852" s="1820"/>
    </row>
    <row r="4853" ht="26.25" customHeight="1" spans="21:21">
      <c r="U4853" s="1820"/>
    </row>
    <row r="4854" ht="26.25" customHeight="1" spans="21:21">
      <c r="U4854" s="1820"/>
    </row>
    <row r="4855" ht="26.25" customHeight="1" spans="21:21">
      <c r="U4855" s="1820"/>
    </row>
    <row r="4856" ht="26.25" customHeight="1" spans="21:21">
      <c r="U4856" s="1820"/>
    </row>
    <row r="4857" ht="26.25" customHeight="1" spans="21:21">
      <c r="U4857" s="1820"/>
    </row>
    <row r="4858" ht="26.25" customHeight="1" spans="21:21">
      <c r="U4858" s="1820"/>
    </row>
    <row r="4859" ht="26.25" customHeight="1" spans="21:21">
      <c r="U4859" s="1820"/>
    </row>
    <row r="4860" ht="26.25" customHeight="1" spans="21:21">
      <c r="U4860" s="1820"/>
    </row>
    <row r="4861" ht="26.25" customHeight="1" spans="21:21">
      <c r="U4861" s="1820"/>
    </row>
    <row r="4862" ht="26.25" customHeight="1" spans="21:21">
      <c r="U4862" s="1820"/>
    </row>
    <row r="4863" ht="26.25" customHeight="1" spans="21:21">
      <c r="U4863" s="1820"/>
    </row>
    <row r="4864" ht="26.25" customHeight="1" spans="21:21">
      <c r="U4864" s="1820"/>
    </row>
    <row r="4865" ht="26.25" customHeight="1" spans="21:21">
      <c r="U4865" s="1820"/>
    </row>
    <row r="4866" ht="26.25" customHeight="1" spans="21:21">
      <c r="U4866" s="1820"/>
    </row>
    <row r="4867" ht="26.25" customHeight="1" spans="21:21">
      <c r="U4867" s="1820"/>
    </row>
    <row r="4868" ht="26.25" customHeight="1" spans="21:21">
      <c r="U4868" s="1820"/>
    </row>
    <row r="4869" ht="26.25" customHeight="1" spans="21:21">
      <c r="U4869" s="1820"/>
    </row>
    <row r="4870" ht="26.25" customHeight="1" spans="21:21">
      <c r="U4870" s="1820"/>
    </row>
    <row r="4871" ht="26.25" customHeight="1" spans="21:21">
      <c r="U4871" s="1820"/>
    </row>
    <row r="4872" ht="26.25" customHeight="1" spans="21:21">
      <c r="U4872" s="1820"/>
    </row>
    <row r="4873" ht="26.25" customHeight="1" spans="21:21">
      <c r="U4873" s="1820"/>
    </row>
    <row r="4874" ht="26.25" customHeight="1" spans="21:21">
      <c r="U4874" s="1820"/>
    </row>
    <row r="4875" ht="26.25" customHeight="1" spans="21:21">
      <c r="U4875" s="1820"/>
    </row>
    <row r="4876" ht="26.25" customHeight="1" spans="21:21">
      <c r="U4876" s="1820"/>
    </row>
    <row r="4877" ht="26.25" customHeight="1" spans="21:21">
      <c r="U4877" s="1820"/>
    </row>
    <row r="4878" ht="26.25" customHeight="1" spans="21:21">
      <c r="U4878" s="1820"/>
    </row>
    <row r="4879" ht="26.25" customHeight="1" spans="21:21">
      <c r="U4879" s="1820"/>
    </row>
    <row r="4880" ht="26.25" customHeight="1" spans="21:21">
      <c r="U4880" s="1820"/>
    </row>
    <row r="4881" ht="26.25" customHeight="1" spans="21:21">
      <c r="U4881" s="1820"/>
    </row>
    <row r="4882" ht="26.25" customHeight="1" spans="21:21">
      <c r="U4882" s="1820"/>
    </row>
    <row r="4883" ht="26.25" customHeight="1" spans="21:21">
      <c r="U4883" s="1820"/>
    </row>
    <row r="4884" ht="26.25" customHeight="1" spans="21:21">
      <c r="U4884" s="1820"/>
    </row>
    <row r="4885" ht="26.25" customHeight="1" spans="21:21">
      <c r="U4885" s="1820"/>
    </row>
    <row r="4886" ht="26.25" customHeight="1" spans="21:21">
      <c r="U4886" s="1820"/>
    </row>
    <row r="4887" ht="26.25" customHeight="1" spans="21:21">
      <c r="U4887" s="1820"/>
    </row>
    <row r="4888" ht="26.25" customHeight="1" spans="21:21">
      <c r="U4888" s="1820"/>
    </row>
    <row r="4889" ht="26.25" customHeight="1" spans="21:21">
      <c r="U4889" s="1820"/>
    </row>
    <row r="4890" ht="26.25" customHeight="1" spans="21:21">
      <c r="U4890" s="1820"/>
    </row>
    <row r="4891" ht="26.25" customHeight="1" spans="21:21">
      <c r="U4891" s="1820"/>
    </row>
    <row r="4892" ht="26.25" customHeight="1" spans="21:21">
      <c r="U4892" s="1820"/>
    </row>
    <row r="4893" ht="26.25" customHeight="1" spans="21:21">
      <c r="U4893" s="1820"/>
    </row>
    <row r="4894" ht="26.25" customHeight="1" spans="21:21">
      <c r="U4894" s="1820"/>
    </row>
    <row r="4895" ht="26.25" customHeight="1" spans="21:21">
      <c r="U4895" s="1820"/>
    </row>
    <row r="4896" ht="26.25" customHeight="1" spans="21:21">
      <c r="U4896" s="1820"/>
    </row>
    <row r="4897" ht="26.25" customHeight="1" spans="21:21">
      <c r="U4897" s="1820"/>
    </row>
    <row r="4898" ht="26.25" customHeight="1" spans="21:21">
      <c r="U4898" s="1820"/>
    </row>
    <row r="4899" ht="26.25" customHeight="1" spans="21:21">
      <c r="U4899" s="1820"/>
    </row>
    <row r="4900" ht="26.25" customHeight="1" spans="21:21">
      <c r="U4900" s="1820"/>
    </row>
    <row r="4901" ht="26.25" customHeight="1" spans="21:21">
      <c r="U4901" s="1820"/>
    </row>
    <row r="4902" ht="26.25" customHeight="1" spans="21:21">
      <c r="U4902" s="1820"/>
    </row>
    <row r="4903" ht="26.25" customHeight="1" spans="21:21">
      <c r="U4903" s="1820"/>
    </row>
    <row r="4904" ht="26.25" customHeight="1" spans="21:21">
      <c r="U4904" s="1820"/>
    </row>
    <row r="4905" ht="26.25" customHeight="1" spans="21:21">
      <c r="U4905" s="1820"/>
    </row>
    <row r="4906" ht="26.25" customHeight="1" spans="21:21">
      <c r="U4906" s="1820"/>
    </row>
    <row r="4907" ht="26.25" customHeight="1" spans="21:21">
      <c r="U4907" s="1820"/>
    </row>
    <row r="4908" ht="26.25" customHeight="1" spans="21:21">
      <c r="U4908" s="1820"/>
    </row>
    <row r="4909" ht="26.25" customHeight="1" spans="21:21">
      <c r="U4909" s="1820"/>
    </row>
    <row r="4910" ht="26.25" customHeight="1" spans="21:21">
      <c r="U4910" s="1820"/>
    </row>
    <row r="4911" ht="26.25" customHeight="1" spans="21:21">
      <c r="U4911" s="1820"/>
    </row>
    <row r="4912" ht="26.25" customHeight="1" spans="21:21">
      <c r="U4912" s="1820"/>
    </row>
    <row r="4913" ht="26.25" customHeight="1" spans="21:21">
      <c r="U4913" s="1820"/>
    </row>
    <row r="4914" ht="26.25" customHeight="1" spans="21:21">
      <c r="U4914" s="1820"/>
    </row>
    <row r="4915" ht="26.25" customHeight="1" spans="21:21">
      <c r="U4915" s="1820"/>
    </row>
    <row r="4916" ht="26.25" customHeight="1" spans="21:21">
      <c r="U4916" s="1820"/>
    </row>
    <row r="4917" ht="26.25" customHeight="1" spans="21:21">
      <c r="U4917" s="1820"/>
    </row>
    <row r="4918" ht="26.25" customHeight="1" spans="21:21">
      <c r="U4918" s="1820"/>
    </row>
    <row r="4919" ht="26.25" customHeight="1" spans="21:21">
      <c r="U4919" s="1820"/>
    </row>
    <row r="4920" ht="26.25" customHeight="1" spans="21:21">
      <c r="U4920" s="1820"/>
    </row>
    <row r="4921" ht="26.25" customHeight="1" spans="21:21">
      <c r="U4921" s="1820"/>
    </row>
    <row r="4922" ht="26.25" customHeight="1" spans="21:21">
      <c r="U4922" s="1820"/>
    </row>
    <row r="4923" ht="26.25" customHeight="1" spans="21:21">
      <c r="U4923" s="1820"/>
    </row>
    <row r="4924" ht="26.25" customHeight="1" spans="21:21">
      <c r="U4924" s="1820"/>
    </row>
    <row r="4925" ht="26.25" customHeight="1" spans="21:21">
      <c r="U4925" s="1820"/>
    </row>
    <row r="4926" ht="26.25" customHeight="1" spans="21:21">
      <c r="U4926" s="1820"/>
    </row>
    <row r="4927" ht="26.25" customHeight="1" spans="21:21">
      <c r="U4927" s="1820"/>
    </row>
    <row r="4928" ht="26.25" customHeight="1" spans="21:21">
      <c r="U4928" s="1820"/>
    </row>
    <row r="4929" ht="26.25" customHeight="1" spans="21:21">
      <c r="U4929" s="1820"/>
    </row>
    <row r="4930" ht="26.25" customHeight="1" spans="21:21">
      <c r="U4930" s="1820"/>
    </row>
    <row r="4931" ht="26.25" customHeight="1" spans="21:21">
      <c r="U4931" s="1820"/>
    </row>
    <row r="4932" ht="26.25" customHeight="1" spans="21:21">
      <c r="U4932" s="1820"/>
    </row>
    <row r="4933" ht="26.25" customHeight="1" spans="21:21">
      <c r="U4933" s="1820"/>
    </row>
    <row r="4934" ht="26.25" customHeight="1" spans="21:21">
      <c r="U4934" s="1820"/>
    </row>
    <row r="4935" ht="26.25" customHeight="1" spans="21:21">
      <c r="U4935" s="1820"/>
    </row>
    <row r="4936" ht="26.25" customHeight="1" spans="21:21">
      <c r="U4936" s="1820"/>
    </row>
    <row r="4937" ht="26.25" customHeight="1" spans="21:21">
      <c r="U4937" s="1820"/>
    </row>
    <row r="4938" ht="26.25" customHeight="1" spans="21:21">
      <c r="U4938" s="1820"/>
    </row>
    <row r="4939" ht="26.25" customHeight="1" spans="21:21">
      <c r="U4939" s="1820"/>
    </row>
    <row r="4940" ht="26.25" customHeight="1" spans="21:21">
      <c r="U4940" s="1820"/>
    </row>
    <row r="4941" ht="26.25" customHeight="1" spans="21:21">
      <c r="U4941" s="1820"/>
    </row>
    <row r="4942" ht="26.25" customHeight="1" spans="21:21">
      <c r="U4942" s="1820"/>
    </row>
    <row r="4943" ht="26.25" customHeight="1" spans="21:21">
      <c r="U4943" s="1820"/>
    </row>
    <row r="4944" ht="26.25" customHeight="1" spans="21:21">
      <c r="U4944" s="1820"/>
    </row>
    <row r="4945" ht="26.25" customHeight="1" spans="21:21">
      <c r="U4945" s="1820"/>
    </row>
    <row r="4946" ht="26.25" customHeight="1" spans="21:21">
      <c r="U4946" s="1820"/>
    </row>
    <row r="4947" ht="26.25" customHeight="1" spans="21:21">
      <c r="U4947" s="1820"/>
    </row>
    <row r="4948" ht="26.25" customHeight="1" spans="21:21">
      <c r="U4948" s="1820"/>
    </row>
    <row r="4949" ht="26.25" customHeight="1" spans="21:21">
      <c r="U4949" s="1820"/>
    </row>
    <row r="4950" ht="26.25" customHeight="1" spans="21:21">
      <c r="U4950" s="1820"/>
    </row>
    <row r="4951" ht="26.25" customHeight="1" spans="21:21">
      <c r="U4951" s="1820"/>
    </row>
    <row r="4952" ht="26.25" customHeight="1" spans="21:21">
      <c r="U4952" s="1820"/>
    </row>
    <row r="4953" ht="26.25" customHeight="1" spans="21:21">
      <c r="U4953" s="1820"/>
    </row>
    <row r="4954" ht="26.25" customHeight="1" spans="21:21">
      <c r="U4954" s="1820"/>
    </row>
    <row r="4955" ht="26.25" customHeight="1" spans="21:21">
      <c r="U4955" s="1820"/>
    </row>
    <row r="4956" ht="26.25" customHeight="1" spans="21:21">
      <c r="U4956" s="1820"/>
    </row>
    <row r="4957" ht="26.25" customHeight="1" spans="21:21">
      <c r="U4957" s="1820"/>
    </row>
    <row r="4958" ht="26.25" customHeight="1" spans="21:21">
      <c r="U4958" s="1820"/>
    </row>
    <row r="4959" ht="26.25" customHeight="1" spans="21:21">
      <c r="U4959" s="1820"/>
    </row>
    <row r="4960" ht="26.25" customHeight="1" spans="21:21">
      <c r="U4960" s="1820"/>
    </row>
    <row r="4961" ht="26.25" customHeight="1" spans="21:21">
      <c r="U4961" s="1820"/>
    </row>
    <row r="4962" ht="26.25" customHeight="1" spans="21:21">
      <c r="U4962" s="1820"/>
    </row>
    <row r="4963" ht="26.25" customHeight="1" spans="21:21">
      <c r="U4963" s="1820"/>
    </row>
    <row r="4964" ht="26.25" customHeight="1" spans="21:21">
      <c r="U4964" s="1820"/>
    </row>
    <row r="4965" ht="26.25" customHeight="1" spans="21:21">
      <c r="U4965" s="1820"/>
    </row>
    <row r="4966" ht="26.25" customHeight="1" spans="21:21">
      <c r="U4966" s="1820"/>
    </row>
    <row r="4967" ht="26.25" customHeight="1" spans="21:21">
      <c r="U4967" s="1820"/>
    </row>
    <row r="4968" ht="26.25" customHeight="1" spans="21:21">
      <c r="U4968" s="1820"/>
    </row>
    <row r="4969" ht="26.25" customHeight="1" spans="21:21">
      <c r="U4969" s="1820"/>
    </row>
    <row r="4970" ht="26.25" customHeight="1" spans="21:21">
      <c r="U4970" s="1820"/>
    </row>
    <row r="4971" ht="26.25" customHeight="1" spans="21:21">
      <c r="U4971" s="1820"/>
    </row>
    <row r="4972" ht="26.25" customHeight="1" spans="21:21">
      <c r="U4972" s="1820"/>
    </row>
    <row r="4973" ht="26.25" customHeight="1" spans="21:21">
      <c r="U4973" s="1820"/>
    </row>
    <row r="4974" ht="26.25" customHeight="1" spans="21:21">
      <c r="U4974" s="1820"/>
    </row>
    <row r="4975" ht="26.25" customHeight="1" spans="21:21">
      <c r="U4975" s="1820"/>
    </row>
    <row r="4976" ht="26.25" customHeight="1" spans="21:21">
      <c r="U4976" s="1820"/>
    </row>
    <row r="4977" ht="26.25" customHeight="1" spans="21:21">
      <c r="U4977" s="1820"/>
    </row>
    <row r="4978" ht="26.25" customHeight="1" spans="21:21">
      <c r="U4978" s="1820"/>
    </row>
    <row r="4979" ht="26.25" customHeight="1" spans="21:21">
      <c r="U4979" s="1820"/>
    </row>
    <row r="4980" ht="26.25" customHeight="1" spans="21:21">
      <c r="U4980" s="1820"/>
    </row>
    <row r="4981" ht="26.25" customHeight="1" spans="21:21">
      <c r="U4981" s="1820"/>
    </row>
    <row r="4982" ht="26.25" customHeight="1" spans="21:21">
      <c r="U4982" s="1820"/>
    </row>
    <row r="4983" ht="26.25" customHeight="1" spans="21:21">
      <c r="U4983" s="1820"/>
    </row>
    <row r="4984" ht="26.25" customHeight="1" spans="21:21">
      <c r="U4984" s="1820"/>
    </row>
    <row r="4985" ht="26.25" customHeight="1" spans="21:21">
      <c r="U4985" s="1820"/>
    </row>
    <row r="4986" ht="26.25" customHeight="1" spans="21:21">
      <c r="U4986" s="1820"/>
    </row>
    <row r="4987" ht="26.25" customHeight="1" spans="21:21">
      <c r="U4987" s="1820"/>
    </row>
    <row r="4988" ht="26.25" customHeight="1" spans="21:21">
      <c r="U4988" s="1820"/>
    </row>
    <row r="4989" ht="26.25" customHeight="1" spans="21:21">
      <c r="U4989" s="1820"/>
    </row>
    <row r="4990" ht="26.25" customHeight="1" spans="21:21">
      <c r="U4990" s="1820"/>
    </row>
    <row r="4991" ht="26.25" customHeight="1" spans="21:21">
      <c r="U4991" s="1820"/>
    </row>
    <row r="4992" ht="26.25" customHeight="1" spans="21:21">
      <c r="U4992" s="1820"/>
    </row>
    <row r="4993" ht="26.25" customHeight="1" spans="21:21">
      <c r="U4993" s="1820"/>
    </row>
    <row r="4994" ht="26.25" customHeight="1" spans="21:21">
      <c r="U4994" s="1820"/>
    </row>
    <row r="4995" ht="26.25" customHeight="1" spans="21:21">
      <c r="U4995" s="1820"/>
    </row>
    <row r="4996" ht="26.25" customHeight="1" spans="21:21">
      <c r="U4996" s="1820"/>
    </row>
    <row r="4997" ht="26.25" customHeight="1" spans="21:21">
      <c r="U4997" s="1820"/>
    </row>
    <row r="4998" ht="26.25" customHeight="1" spans="21:21">
      <c r="U4998" s="1820"/>
    </row>
    <row r="4999" ht="26.25" customHeight="1" spans="21:21">
      <c r="U4999" s="1820"/>
    </row>
    <row r="5000" ht="26.25" customHeight="1" spans="21:21">
      <c r="U5000" s="1820"/>
    </row>
    <row r="5001" ht="26.25" customHeight="1" spans="21:21">
      <c r="U5001" s="1820"/>
    </row>
    <row r="5002" ht="26.25" customHeight="1" spans="21:21">
      <c r="U5002" s="1820"/>
    </row>
    <row r="5003" ht="26.25" customHeight="1" spans="21:21">
      <c r="U5003" s="1820"/>
    </row>
    <row r="5004" ht="26.25" customHeight="1" spans="21:21">
      <c r="U5004" s="1820"/>
    </row>
    <row r="5005" ht="26.25" customHeight="1" spans="21:21">
      <c r="U5005" s="1820"/>
    </row>
    <row r="5006" ht="26.25" customHeight="1" spans="21:21">
      <c r="U5006" s="1820"/>
    </row>
    <row r="5007" ht="26.25" customHeight="1" spans="21:21">
      <c r="U5007" s="1820"/>
    </row>
    <row r="5008" ht="26.25" customHeight="1" spans="21:21">
      <c r="U5008" s="1820"/>
    </row>
    <row r="5009" ht="26.25" customHeight="1" spans="21:21">
      <c r="U5009" s="1820"/>
    </row>
    <row r="5010" ht="26.25" customHeight="1" spans="21:21">
      <c r="U5010" s="1820"/>
    </row>
    <row r="5011" ht="26.25" customHeight="1" spans="21:21">
      <c r="U5011" s="1820"/>
    </row>
    <row r="5012" ht="26.25" customHeight="1" spans="21:21">
      <c r="U5012" s="1820"/>
    </row>
    <row r="5013" ht="26.25" customHeight="1" spans="21:21">
      <c r="U5013" s="1820"/>
    </row>
    <row r="5014" ht="26.25" customHeight="1" spans="21:21">
      <c r="U5014" s="1820"/>
    </row>
    <row r="5015" ht="26.25" customHeight="1" spans="21:21">
      <c r="U5015" s="1820"/>
    </row>
    <row r="5016" ht="26.25" customHeight="1" spans="21:21">
      <c r="U5016" s="1820"/>
    </row>
    <row r="5017" ht="26.25" customHeight="1" spans="21:21">
      <c r="U5017" s="1820"/>
    </row>
    <row r="5018" ht="26.25" customHeight="1" spans="21:21">
      <c r="U5018" s="1820"/>
    </row>
    <row r="5019" ht="26.25" customHeight="1" spans="21:21">
      <c r="U5019" s="1820"/>
    </row>
    <row r="5020" ht="26.25" customHeight="1" spans="21:21">
      <c r="U5020" s="1820"/>
    </row>
    <row r="5021" ht="26.25" customHeight="1" spans="21:21">
      <c r="U5021" s="1820"/>
    </row>
    <row r="5022" ht="26.25" customHeight="1" spans="21:21">
      <c r="U5022" s="1820"/>
    </row>
    <row r="5023" ht="26.25" customHeight="1" spans="21:21">
      <c r="U5023" s="1820"/>
    </row>
    <row r="5024" ht="26.25" customHeight="1" spans="21:21">
      <c r="U5024" s="1820"/>
    </row>
    <row r="5025" ht="26.25" customHeight="1" spans="21:21">
      <c r="U5025" s="1820"/>
    </row>
    <row r="5026" ht="26.25" customHeight="1" spans="21:21">
      <c r="U5026" s="1820"/>
    </row>
    <row r="5027" ht="26.25" customHeight="1" spans="21:21">
      <c r="U5027" s="1820"/>
    </row>
    <row r="5028" ht="26.25" customHeight="1" spans="21:21">
      <c r="U5028" s="1820"/>
    </row>
    <row r="5029" ht="26.25" customHeight="1" spans="21:21">
      <c r="U5029" s="1820"/>
    </row>
    <row r="5030" ht="26.25" customHeight="1" spans="21:21">
      <c r="U5030" s="1820"/>
    </row>
    <row r="5031" ht="26.25" customHeight="1" spans="21:21">
      <c r="U5031" s="1820"/>
    </row>
    <row r="5032" ht="26.25" customHeight="1" spans="21:21">
      <c r="U5032" s="1820"/>
    </row>
    <row r="5033" ht="26.25" customHeight="1" spans="21:21">
      <c r="U5033" s="1820"/>
    </row>
    <row r="5034" ht="26.25" customHeight="1" spans="21:21">
      <c r="U5034" s="1820"/>
    </row>
    <row r="5035" ht="26.25" customHeight="1" spans="21:21">
      <c r="U5035" s="1820"/>
    </row>
    <row r="5036" ht="26.25" customHeight="1" spans="21:21">
      <c r="U5036" s="1820"/>
    </row>
    <row r="5037" ht="26.25" customHeight="1" spans="21:21">
      <c r="U5037" s="1820"/>
    </row>
    <row r="5038" ht="26.25" customHeight="1" spans="21:21">
      <c r="U5038" s="1820"/>
    </row>
    <row r="5039" ht="26.25" customHeight="1" spans="21:21">
      <c r="U5039" s="1820"/>
    </row>
    <row r="5040" ht="26.25" customHeight="1" spans="21:21">
      <c r="U5040" s="1820"/>
    </row>
    <row r="5041" ht="26.25" customHeight="1" spans="21:21">
      <c r="U5041" s="1820"/>
    </row>
    <row r="5042" ht="26.25" customHeight="1" spans="21:21">
      <c r="U5042" s="1820"/>
    </row>
    <row r="5043" ht="26.25" customHeight="1" spans="21:21">
      <c r="U5043" s="1820"/>
    </row>
    <row r="5044" ht="26.25" customHeight="1" spans="21:21">
      <c r="U5044" s="1820"/>
    </row>
    <row r="5045" ht="26.25" customHeight="1" spans="21:21">
      <c r="U5045" s="1820"/>
    </row>
    <row r="5046" ht="26.25" customHeight="1" spans="21:21">
      <c r="U5046" s="1820"/>
    </row>
    <row r="5047" ht="26.25" customHeight="1" spans="21:21">
      <c r="U5047" s="1820"/>
    </row>
    <row r="5048" ht="26.25" customHeight="1" spans="21:21">
      <c r="U5048" s="1820"/>
    </row>
    <row r="5049" ht="26.25" customHeight="1" spans="21:21">
      <c r="U5049" s="1820"/>
    </row>
    <row r="5050" ht="26.25" customHeight="1" spans="21:21">
      <c r="U5050" s="1820"/>
    </row>
    <row r="5051" ht="26.25" customHeight="1" spans="21:21">
      <c r="U5051" s="1820"/>
    </row>
    <row r="5052" ht="26.25" customHeight="1" spans="21:21">
      <c r="U5052" s="1820"/>
    </row>
    <row r="5053" ht="26.25" customHeight="1" spans="21:21">
      <c r="U5053" s="1820"/>
    </row>
    <row r="5054" ht="26.25" customHeight="1" spans="21:21">
      <c r="U5054" s="1820"/>
    </row>
    <row r="5055" ht="26.25" customHeight="1" spans="21:21">
      <c r="U5055" s="1820"/>
    </row>
    <row r="5056" ht="26.25" customHeight="1" spans="21:21">
      <c r="U5056" s="1820"/>
    </row>
    <row r="5057" ht="26.25" customHeight="1" spans="21:21">
      <c r="U5057" s="1820"/>
    </row>
    <row r="5058" ht="26.25" customHeight="1" spans="21:21">
      <c r="U5058" s="1820"/>
    </row>
    <row r="5059" ht="26.25" customHeight="1" spans="21:21">
      <c r="U5059" s="1820"/>
    </row>
    <row r="5060" ht="26.25" customHeight="1" spans="21:21">
      <c r="U5060" s="1820"/>
    </row>
    <row r="5061" ht="26.25" customHeight="1" spans="21:21">
      <c r="U5061" s="1820"/>
    </row>
    <row r="5062" ht="26.25" customHeight="1" spans="21:21">
      <c r="U5062" s="1820"/>
    </row>
    <row r="5063" ht="26.25" customHeight="1" spans="21:21">
      <c r="U5063" s="1820"/>
    </row>
    <row r="5064" ht="26.25" customHeight="1" spans="21:21">
      <c r="U5064" s="1820"/>
    </row>
    <row r="5065" ht="26.25" customHeight="1" spans="21:21">
      <c r="U5065" s="1820"/>
    </row>
    <row r="5066" ht="26.25" customHeight="1" spans="21:21">
      <c r="U5066" s="1820"/>
    </row>
    <row r="5067" ht="26.25" customHeight="1" spans="21:21">
      <c r="U5067" s="1820"/>
    </row>
    <row r="5068" ht="26.25" customHeight="1" spans="21:21">
      <c r="U5068" s="1820"/>
    </row>
    <row r="5069" ht="26.25" customHeight="1" spans="21:21">
      <c r="U5069" s="1820"/>
    </row>
    <row r="5070" ht="26.25" customHeight="1" spans="21:21">
      <c r="U5070" s="1820"/>
    </row>
    <row r="5071" ht="26.25" customHeight="1" spans="21:21">
      <c r="U5071" s="1820"/>
    </row>
    <row r="5072" ht="26.25" customHeight="1" spans="21:21">
      <c r="U5072" s="1820"/>
    </row>
    <row r="5073" ht="26.25" customHeight="1" spans="21:21">
      <c r="U5073" s="1820"/>
    </row>
    <row r="5074" ht="26.25" customHeight="1" spans="21:21">
      <c r="U5074" s="1820"/>
    </row>
    <row r="5075" ht="26.25" customHeight="1" spans="21:21">
      <c r="U5075" s="1820"/>
    </row>
    <row r="5076" ht="26.25" customHeight="1" spans="21:21">
      <c r="U5076" s="1820"/>
    </row>
    <row r="5077" ht="26.25" customHeight="1" spans="21:21">
      <c r="U5077" s="1820"/>
    </row>
    <row r="5078" ht="26.25" customHeight="1" spans="21:21">
      <c r="U5078" s="1820"/>
    </row>
    <row r="5079" ht="26.25" customHeight="1" spans="21:21">
      <c r="U5079" s="1820"/>
    </row>
    <row r="5080" ht="26.25" customHeight="1" spans="21:21">
      <c r="U5080" s="1820"/>
    </row>
    <row r="5081" ht="26.25" customHeight="1" spans="21:21">
      <c r="U5081" s="1820"/>
    </row>
    <row r="5082" ht="26.25" customHeight="1" spans="21:21">
      <c r="U5082" s="1820"/>
    </row>
    <row r="5083" ht="26.25" customHeight="1" spans="21:21">
      <c r="U5083" s="1820"/>
    </row>
    <row r="5084" ht="26.25" customHeight="1" spans="21:21">
      <c r="U5084" s="1820"/>
    </row>
    <row r="5085" ht="26.25" customHeight="1" spans="21:21">
      <c r="U5085" s="1820"/>
    </row>
    <row r="5086" ht="26.25" customHeight="1" spans="21:21">
      <c r="U5086" s="1820"/>
    </row>
    <row r="5087" ht="26.25" customHeight="1" spans="21:21">
      <c r="U5087" s="1820"/>
    </row>
    <row r="5088" ht="26.25" customHeight="1" spans="21:21">
      <c r="U5088" s="1820"/>
    </row>
    <row r="5089" ht="26.25" customHeight="1" spans="21:21">
      <c r="U5089" s="1820"/>
    </row>
    <row r="5090" ht="26.25" customHeight="1" spans="21:21">
      <c r="U5090" s="1820"/>
    </row>
    <row r="5091" ht="26.25" customHeight="1" spans="21:21">
      <c r="U5091" s="1820"/>
    </row>
    <row r="5092" ht="26.25" customHeight="1" spans="21:21">
      <c r="U5092" s="1820"/>
    </row>
    <row r="5093" ht="26.25" customHeight="1" spans="21:21">
      <c r="U5093" s="1820"/>
    </row>
    <row r="5094" ht="26.25" customHeight="1" spans="21:21">
      <c r="U5094" s="1820"/>
    </row>
    <row r="5095" ht="26.25" customHeight="1" spans="21:21">
      <c r="U5095" s="1820"/>
    </row>
    <row r="5096" ht="26.25" customHeight="1" spans="21:21">
      <c r="U5096" s="1820"/>
    </row>
    <row r="5097" ht="26.25" customHeight="1" spans="21:21">
      <c r="U5097" s="1820"/>
    </row>
    <row r="5098" ht="26.25" customHeight="1" spans="21:21">
      <c r="U5098" s="1820"/>
    </row>
    <row r="5099" ht="26.25" customHeight="1" spans="21:21">
      <c r="U5099" s="1820"/>
    </row>
    <row r="5100" ht="26.25" customHeight="1" spans="21:21">
      <c r="U5100" s="1820"/>
    </row>
    <row r="5101" ht="26.25" customHeight="1" spans="21:21">
      <c r="U5101" s="1820"/>
    </row>
    <row r="5102" ht="26.25" customHeight="1" spans="21:21">
      <c r="U5102" s="1820"/>
    </row>
    <row r="5103" ht="26.25" customHeight="1" spans="21:21">
      <c r="U5103" s="1820"/>
    </row>
    <row r="5104" ht="26.25" customHeight="1" spans="21:21">
      <c r="U5104" s="1820"/>
    </row>
    <row r="5105" ht="26.25" customHeight="1" spans="21:21">
      <c r="U5105" s="1820"/>
    </row>
    <row r="5106" ht="26.25" customHeight="1" spans="21:21">
      <c r="U5106" s="1820"/>
    </row>
    <row r="5107" ht="26.25" customHeight="1" spans="21:21">
      <c r="U5107" s="1820"/>
    </row>
    <row r="5108" ht="26.25" customHeight="1" spans="21:21">
      <c r="U5108" s="1820"/>
    </row>
    <row r="5109" ht="26.25" customHeight="1" spans="21:21">
      <c r="U5109" s="1820"/>
    </row>
    <row r="5110" ht="26.25" customHeight="1" spans="21:21">
      <c r="U5110" s="1820"/>
    </row>
    <row r="5111" ht="26.25" customHeight="1" spans="21:21">
      <c r="U5111" s="1820"/>
    </row>
    <row r="5112" ht="26.25" customHeight="1" spans="21:21">
      <c r="U5112" s="1820"/>
    </row>
    <row r="5113" ht="26.25" customHeight="1" spans="21:21">
      <c r="U5113" s="1820"/>
    </row>
    <row r="5114" ht="26.25" customHeight="1" spans="21:21">
      <c r="U5114" s="1820"/>
    </row>
    <row r="5115" ht="26.25" customHeight="1" spans="21:21">
      <c r="U5115" s="1820"/>
    </row>
    <row r="5116" ht="26.25" customHeight="1" spans="21:21">
      <c r="U5116" s="1820"/>
    </row>
    <row r="5117" ht="26.25" customHeight="1" spans="21:21">
      <c r="U5117" s="1820"/>
    </row>
    <row r="5118" ht="26.25" customHeight="1" spans="21:21">
      <c r="U5118" s="1820"/>
    </row>
    <row r="5119" ht="26.25" customHeight="1" spans="21:21">
      <c r="U5119" s="1820"/>
    </row>
    <row r="5120" ht="26.25" customHeight="1" spans="21:21">
      <c r="U5120" s="1820"/>
    </row>
    <row r="5121" ht="26.25" customHeight="1" spans="21:21">
      <c r="U5121" s="1820"/>
    </row>
    <row r="5122" ht="26.25" customHeight="1" spans="21:21">
      <c r="U5122" s="1820"/>
    </row>
    <row r="5123" ht="26.25" customHeight="1" spans="21:21">
      <c r="U5123" s="1820"/>
    </row>
    <row r="5124" ht="26.25" customHeight="1" spans="21:21">
      <c r="U5124" s="1820"/>
    </row>
    <row r="5125" ht="26.25" customHeight="1" spans="21:21">
      <c r="U5125" s="1820"/>
    </row>
    <row r="5126" ht="26.25" customHeight="1" spans="21:21">
      <c r="U5126" s="1820"/>
    </row>
    <row r="5127" ht="26.25" customHeight="1" spans="21:21">
      <c r="U5127" s="1820"/>
    </row>
    <row r="5128" ht="26.25" customHeight="1" spans="21:21">
      <c r="U5128" s="1820"/>
    </row>
    <row r="5129" ht="26.25" customHeight="1" spans="21:21">
      <c r="U5129" s="1820"/>
    </row>
    <row r="5130" ht="26.25" customHeight="1" spans="21:21">
      <c r="U5130" s="1820"/>
    </row>
    <row r="5131" ht="26.25" customHeight="1" spans="21:21">
      <c r="U5131" s="1820"/>
    </row>
    <row r="5132" ht="26.25" customHeight="1" spans="21:21">
      <c r="U5132" s="1820"/>
    </row>
    <row r="5133" ht="26.25" customHeight="1" spans="21:21">
      <c r="U5133" s="1820"/>
    </row>
    <row r="5134" ht="26.25" customHeight="1" spans="21:21">
      <c r="U5134" s="1820"/>
    </row>
    <row r="5135" ht="26.25" customHeight="1" spans="21:21">
      <c r="U5135" s="1820"/>
    </row>
    <row r="5136" ht="26.25" customHeight="1" spans="21:21">
      <c r="U5136" s="1820"/>
    </row>
    <row r="5137" ht="26.25" customHeight="1" spans="21:21">
      <c r="U5137" s="1820"/>
    </row>
    <row r="5138" ht="26.25" customHeight="1" spans="21:21">
      <c r="U5138" s="1820"/>
    </row>
    <row r="5139" ht="26.25" customHeight="1" spans="21:21">
      <c r="U5139" s="1820"/>
    </row>
    <row r="5140" ht="26.25" customHeight="1" spans="21:21">
      <c r="U5140" s="1820"/>
    </row>
    <row r="5141" ht="26.25" customHeight="1" spans="21:21">
      <c r="U5141" s="1820"/>
    </row>
    <row r="5142" ht="26.25" customHeight="1" spans="21:21">
      <c r="U5142" s="1820"/>
    </row>
    <row r="5143" ht="26.25" customHeight="1" spans="21:21">
      <c r="U5143" s="1820"/>
    </row>
    <row r="5144" ht="26.25" customHeight="1" spans="21:21">
      <c r="U5144" s="1820"/>
    </row>
    <row r="5145" ht="26.25" customHeight="1" spans="21:21">
      <c r="U5145" s="1820"/>
    </row>
    <row r="5146" ht="26.25" customHeight="1" spans="21:21">
      <c r="U5146" s="1820"/>
    </row>
    <row r="5147" ht="26.25" customHeight="1" spans="21:21">
      <c r="U5147" s="1820"/>
    </row>
    <row r="5148" ht="26.25" customHeight="1" spans="21:21">
      <c r="U5148" s="1820"/>
    </row>
    <row r="5149" ht="26.25" customHeight="1" spans="21:21">
      <c r="U5149" s="1820"/>
    </row>
    <row r="5150" ht="26.25" customHeight="1" spans="21:21">
      <c r="U5150" s="1820"/>
    </row>
    <row r="5151" ht="26.25" customHeight="1" spans="21:21">
      <c r="U5151" s="1820"/>
    </row>
    <row r="5152" ht="26.25" customHeight="1" spans="21:21">
      <c r="U5152" s="1820"/>
    </row>
    <row r="5153" ht="26.25" customHeight="1" spans="21:21">
      <c r="U5153" s="1820"/>
    </row>
    <row r="5154" ht="26.25" customHeight="1" spans="21:21">
      <c r="U5154" s="1820"/>
    </row>
    <row r="5155" ht="26.25" customHeight="1" spans="21:21">
      <c r="U5155" s="1820"/>
    </row>
    <row r="5156" ht="26.25" customHeight="1" spans="21:21">
      <c r="U5156" s="1820"/>
    </row>
    <row r="5157" ht="26.25" customHeight="1" spans="21:21">
      <c r="U5157" s="1820"/>
    </row>
    <row r="5158" ht="26.25" customHeight="1" spans="21:21">
      <c r="U5158" s="1820"/>
    </row>
    <row r="5159" ht="26.25" customHeight="1" spans="21:21">
      <c r="U5159" s="1820"/>
    </row>
    <row r="5160" ht="26.25" customHeight="1" spans="21:21">
      <c r="U5160" s="1820"/>
    </row>
    <row r="5161" ht="26.25" customHeight="1" spans="21:21">
      <c r="U5161" s="1820"/>
    </row>
    <row r="5162" ht="26.25" customHeight="1" spans="21:21">
      <c r="U5162" s="1820"/>
    </row>
    <row r="5163" ht="26.25" customHeight="1" spans="21:21">
      <c r="U5163" s="1820"/>
    </row>
    <row r="5164" ht="26.25" customHeight="1" spans="21:21">
      <c r="U5164" s="1820"/>
    </row>
    <row r="5165" ht="26.25" customHeight="1" spans="21:21">
      <c r="U5165" s="1820"/>
    </row>
    <row r="5166" ht="26.25" customHeight="1" spans="21:21">
      <c r="U5166" s="1820"/>
    </row>
    <row r="5167" ht="26.25" customHeight="1" spans="21:21">
      <c r="U5167" s="1820"/>
    </row>
    <row r="5168" ht="26.25" customHeight="1" spans="21:21">
      <c r="U5168" s="1820"/>
    </row>
    <row r="5169" ht="26.25" customHeight="1" spans="21:21">
      <c r="U5169" s="1820"/>
    </row>
    <row r="5170" ht="26.25" customHeight="1" spans="21:21">
      <c r="U5170" s="1820"/>
    </row>
    <row r="5171" ht="26.25" customHeight="1" spans="21:21">
      <c r="U5171" s="1820"/>
    </row>
    <row r="5172" ht="26.25" customHeight="1" spans="21:21">
      <c r="U5172" s="1820"/>
    </row>
    <row r="5173" ht="26.25" customHeight="1" spans="21:21">
      <c r="U5173" s="1820"/>
    </row>
    <row r="5174" ht="26.25" customHeight="1" spans="21:21">
      <c r="U5174" s="1820"/>
    </row>
    <row r="5175" ht="26.25" customHeight="1" spans="21:21">
      <c r="U5175" s="1820"/>
    </row>
    <row r="5176" ht="26.25" customHeight="1" spans="21:21">
      <c r="U5176" s="1820"/>
    </row>
    <row r="5177" ht="26.25" customHeight="1" spans="21:21">
      <c r="U5177" s="1820"/>
    </row>
    <row r="5178" ht="26.25" customHeight="1" spans="21:21">
      <c r="U5178" s="1820"/>
    </row>
    <row r="5179" ht="26.25" customHeight="1" spans="21:21">
      <c r="U5179" s="1820"/>
    </row>
    <row r="5180" ht="26.25" customHeight="1" spans="21:21">
      <c r="U5180" s="1820"/>
    </row>
    <row r="5181" ht="26.25" customHeight="1" spans="21:21">
      <c r="U5181" s="1820"/>
    </row>
    <row r="5182" ht="26.25" customHeight="1" spans="21:21">
      <c r="U5182" s="1820"/>
    </row>
    <row r="5183" ht="26.25" customHeight="1" spans="21:21">
      <c r="U5183" s="1820"/>
    </row>
    <row r="5184" ht="26.25" customHeight="1" spans="21:21">
      <c r="U5184" s="1820"/>
    </row>
    <row r="5185" ht="26.25" customHeight="1" spans="21:21">
      <c r="U5185" s="1820"/>
    </row>
    <row r="5186" ht="26.25" customHeight="1" spans="21:21">
      <c r="U5186" s="1820"/>
    </row>
    <row r="5187" ht="26.25" customHeight="1" spans="21:21">
      <c r="U5187" s="1820"/>
    </row>
    <row r="5188" ht="26.25" customHeight="1" spans="21:21">
      <c r="U5188" s="1820"/>
    </row>
    <row r="5189" ht="26.25" customHeight="1" spans="21:21">
      <c r="U5189" s="1820"/>
    </row>
    <row r="5190" ht="26.25" customHeight="1" spans="21:21">
      <c r="U5190" s="1820"/>
    </row>
    <row r="5191" ht="26.25" customHeight="1" spans="21:21">
      <c r="U5191" s="1820"/>
    </row>
    <row r="5192" ht="26.25" customHeight="1" spans="21:21">
      <c r="U5192" s="1820"/>
    </row>
    <row r="5193" ht="26.25" customHeight="1" spans="21:21">
      <c r="U5193" s="1820"/>
    </row>
    <row r="5194" ht="26.25" customHeight="1" spans="21:21">
      <c r="U5194" s="1820"/>
    </row>
    <row r="5195" ht="26.25" customHeight="1" spans="21:21">
      <c r="U5195" s="1820"/>
    </row>
    <row r="5196" ht="26.25" customHeight="1" spans="21:21">
      <c r="U5196" s="1820"/>
    </row>
    <row r="5197" ht="26.25" customHeight="1" spans="21:21">
      <c r="U5197" s="1820"/>
    </row>
    <row r="5198" ht="26.25" customHeight="1" spans="21:21">
      <c r="U5198" s="1820"/>
    </row>
    <row r="5199" ht="26.25" customHeight="1" spans="21:21">
      <c r="U5199" s="1820"/>
    </row>
    <row r="5200" ht="26.25" customHeight="1" spans="21:21">
      <c r="U5200" s="1820"/>
    </row>
    <row r="5201" ht="26.25" customHeight="1" spans="21:21">
      <c r="U5201" s="1820"/>
    </row>
    <row r="5202" ht="26.25" customHeight="1" spans="21:21">
      <c r="U5202" s="1820"/>
    </row>
    <row r="5203" ht="26.25" customHeight="1" spans="21:21">
      <c r="U5203" s="1820"/>
    </row>
    <row r="5204" ht="26.25" customHeight="1" spans="21:21">
      <c r="U5204" s="1820"/>
    </row>
    <row r="5205" ht="26.25" customHeight="1" spans="21:21">
      <c r="U5205" s="1820"/>
    </row>
    <row r="5206" ht="26.25" customHeight="1" spans="21:21">
      <c r="U5206" s="1820"/>
    </row>
    <row r="5207" ht="26.25" customHeight="1" spans="21:21">
      <c r="U5207" s="1820"/>
    </row>
    <row r="5208" ht="26.25" customHeight="1" spans="21:21">
      <c r="U5208" s="1820"/>
    </row>
    <row r="5209" ht="26.25" customHeight="1" spans="21:21">
      <c r="U5209" s="1820"/>
    </row>
    <row r="5210" ht="26.25" customHeight="1" spans="21:21">
      <c r="U5210" s="1820"/>
    </row>
    <row r="5211" ht="26.25" customHeight="1" spans="21:21">
      <c r="U5211" s="1820"/>
    </row>
    <row r="5212" ht="26.25" customHeight="1" spans="21:21">
      <c r="U5212" s="1820"/>
    </row>
    <row r="5213" ht="26.25" customHeight="1" spans="21:21">
      <c r="U5213" s="1820"/>
    </row>
    <row r="5214" ht="26.25" customHeight="1" spans="21:21">
      <c r="U5214" s="1820"/>
    </row>
    <row r="5215" ht="26.25" customHeight="1" spans="21:21">
      <c r="U5215" s="1820"/>
    </row>
    <row r="5216" ht="26.25" customHeight="1" spans="21:21">
      <c r="U5216" s="1820"/>
    </row>
    <row r="5217" ht="26.25" customHeight="1" spans="21:21">
      <c r="U5217" s="1820"/>
    </row>
    <row r="5218" ht="26.25" customHeight="1" spans="21:21">
      <c r="U5218" s="1820"/>
    </row>
    <row r="5219" ht="26.25" customHeight="1" spans="21:21">
      <c r="U5219" s="1820"/>
    </row>
    <row r="5220" ht="26.25" customHeight="1" spans="21:21">
      <c r="U5220" s="1820"/>
    </row>
    <row r="5221" ht="26.25" customHeight="1" spans="21:21">
      <c r="U5221" s="1820"/>
    </row>
    <row r="5222" ht="26.25" customHeight="1" spans="21:21">
      <c r="U5222" s="1820"/>
    </row>
    <row r="5223" ht="26.25" customHeight="1" spans="21:21">
      <c r="U5223" s="1820"/>
    </row>
    <row r="5224" ht="26.25" customHeight="1" spans="21:21">
      <c r="U5224" s="1820"/>
    </row>
    <row r="5225" ht="26.25" customHeight="1" spans="21:21">
      <c r="U5225" s="1820"/>
    </row>
    <row r="5226" ht="26.25" customHeight="1" spans="21:21">
      <c r="U5226" s="1820"/>
    </row>
    <row r="5227" ht="26.25" customHeight="1" spans="21:21">
      <c r="U5227" s="1820"/>
    </row>
    <row r="5228" ht="26.25" customHeight="1" spans="21:21">
      <c r="U5228" s="1820"/>
    </row>
    <row r="5229" ht="26.25" customHeight="1" spans="21:21">
      <c r="U5229" s="1820"/>
    </row>
    <row r="5230" ht="26.25" customHeight="1" spans="21:21">
      <c r="U5230" s="1820"/>
    </row>
    <row r="5231" ht="26.25" customHeight="1" spans="21:21">
      <c r="U5231" s="1820"/>
    </row>
    <row r="5232" ht="26.25" customHeight="1" spans="21:21">
      <c r="U5232" s="1820"/>
    </row>
    <row r="5233" ht="26.25" customHeight="1" spans="21:21">
      <c r="U5233" s="1820"/>
    </row>
    <row r="5234" ht="26.25" customHeight="1" spans="21:21">
      <c r="U5234" s="1820"/>
    </row>
    <row r="5235" ht="26.25" customHeight="1" spans="21:21">
      <c r="U5235" s="1820"/>
    </row>
    <row r="5236" ht="26.25" customHeight="1" spans="21:21">
      <c r="U5236" s="1820"/>
    </row>
    <row r="5237" ht="26.25" customHeight="1" spans="21:21">
      <c r="U5237" s="1820"/>
    </row>
    <row r="5238" ht="26.25" customHeight="1" spans="21:21">
      <c r="U5238" s="1820"/>
    </row>
    <row r="5239" ht="26.25" customHeight="1" spans="21:21">
      <c r="U5239" s="1820"/>
    </row>
    <row r="5240" ht="26.25" customHeight="1" spans="21:21">
      <c r="U5240" s="1820"/>
    </row>
    <row r="5241" ht="26.25" customHeight="1" spans="21:21">
      <c r="U5241" s="1820"/>
    </row>
    <row r="5242" ht="26.25" customHeight="1" spans="21:21">
      <c r="U5242" s="1820"/>
    </row>
    <row r="5243" ht="26.25" customHeight="1" spans="21:21">
      <c r="U5243" s="1820"/>
    </row>
    <row r="5244" ht="26.25" customHeight="1" spans="21:21">
      <c r="U5244" s="1820"/>
    </row>
    <row r="5245" ht="26.25" customHeight="1" spans="21:21">
      <c r="U5245" s="1820"/>
    </row>
    <row r="5246" ht="26.25" customHeight="1" spans="21:21">
      <c r="U5246" s="1820"/>
    </row>
    <row r="5247" ht="26.25" customHeight="1" spans="21:21">
      <c r="U5247" s="1820"/>
    </row>
    <row r="5248" ht="26.25" customHeight="1" spans="21:21">
      <c r="U5248" s="1820"/>
    </row>
    <row r="5249" ht="26.25" customHeight="1" spans="21:21">
      <c r="U5249" s="1820"/>
    </row>
    <row r="5250" ht="26.25" customHeight="1" spans="21:21">
      <c r="U5250" s="1820"/>
    </row>
    <row r="5251" ht="26.25" customHeight="1" spans="21:21">
      <c r="U5251" s="1820"/>
    </row>
    <row r="5252" ht="26.25" customHeight="1" spans="21:21">
      <c r="U5252" s="1820"/>
    </row>
    <row r="5253" ht="26.25" customHeight="1" spans="21:21">
      <c r="U5253" s="1820"/>
    </row>
    <row r="5254" ht="26.25" customHeight="1" spans="21:21">
      <c r="U5254" s="1820"/>
    </row>
    <row r="5255" ht="26.25" customHeight="1" spans="21:21">
      <c r="U5255" s="1820"/>
    </row>
    <row r="5256" ht="26.25" customHeight="1" spans="21:21">
      <c r="U5256" s="1820"/>
    </row>
    <row r="5257" ht="26.25" customHeight="1" spans="21:21">
      <c r="U5257" s="1820"/>
    </row>
    <row r="5258" ht="26.25" customHeight="1" spans="21:21">
      <c r="U5258" s="1820"/>
    </row>
    <row r="5259" ht="26.25" customHeight="1" spans="21:21">
      <c r="U5259" s="1820"/>
    </row>
    <row r="5260" ht="26.25" customHeight="1" spans="21:21">
      <c r="U5260" s="1820"/>
    </row>
    <row r="5261" ht="26.25" customHeight="1" spans="21:21">
      <c r="U5261" s="1820"/>
    </row>
    <row r="5262" ht="26.25" customHeight="1" spans="21:21">
      <c r="U5262" s="1820"/>
    </row>
    <row r="5263" ht="26.25" customHeight="1" spans="21:21">
      <c r="U5263" s="1820"/>
    </row>
    <row r="5264" ht="26.25" customHeight="1" spans="21:21">
      <c r="U5264" s="1820"/>
    </row>
    <row r="5265" ht="26.25" customHeight="1" spans="21:21">
      <c r="U5265" s="1820"/>
    </row>
    <row r="5266" ht="26.25" customHeight="1" spans="21:21">
      <c r="U5266" s="1820"/>
    </row>
    <row r="5267" ht="26.25" customHeight="1" spans="21:21">
      <c r="U5267" s="1820"/>
    </row>
    <row r="5268" ht="26.25" customHeight="1" spans="21:21">
      <c r="U5268" s="1820"/>
    </row>
    <row r="5269" ht="26.25" customHeight="1" spans="21:21">
      <c r="U5269" s="1820"/>
    </row>
    <row r="5270" ht="26.25" customHeight="1" spans="21:21">
      <c r="U5270" s="1820"/>
    </row>
    <row r="5271" ht="26.25" customHeight="1" spans="21:21">
      <c r="U5271" s="1820"/>
    </row>
    <row r="5272" ht="26.25" customHeight="1" spans="21:21">
      <c r="U5272" s="1820"/>
    </row>
    <row r="5273" ht="26.25" customHeight="1" spans="21:21">
      <c r="U5273" s="1820"/>
    </row>
    <row r="5274" ht="26.25" customHeight="1" spans="21:21">
      <c r="U5274" s="1820"/>
    </row>
    <row r="5275" ht="26.25" customHeight="1" spans="21:21">
      <c r="U5275" s="1820"/>
    </row>
    <row r="5276" ht="26.25" customHeight="1" spans="21:21">
      <c r="U5276" s="1820"/>
    </row>
    <row r="5277" ht="26.25" customHeight="1" spans="21:21">
      <c r="U5277" s="1820"/>
    </row>
    <row r="5278" ht="26.25" customHeight="1" spans="21:21">
      <c r="U5278" s="1820"/>
    </row>
    <row r="5279" ht="26.25" customHeight="1" spans="21:21">
      <c r="U5279" s="1820"/>
    </row>
    <row r="5280" ht="26.25" customHeight="1" spans="21:21">
      <c r="U5280" s="1820"/>
    </row>
    <row r="5281" ht="26.25" customHeight="1" spans="21:21">
      <c r="U5281" s="1820"/>
    </row>
    <row r="5282" ht="26.25" customHeight="1" spans="21:21">
      <c r="U5282" s="1820"/>
    </row>
    <row r="5283" ht="26.25" customHeight="1" spans="21:21">
      <c r="U5283" s="1820"/>
    </row>
    <row r="5284" ht="26.25" customHeight="1" spans="21:21">
      <c r="U5284" s="1820"/>
    </row>
    <row r="5285" ht="26.25" customHeight="1" spans="21:21">
      <c r="U5285" s="1820"/>
    </row>
    <row r="5286" ht="26.25" customHeight="1" spans="21:21">
      <c r="U5286" s="1820"/>
    </row>
    <row r="5287" ht="26.25" customHeight="1" spans="21:21">
      <c r="U5287" s="1820"/>
    </row>
    <row r="5288" ht="26.25" customHeight="1" spans="21:21">
      <c r="U5288" s="1820"/>
    </row>
    <row r="5289" ht="26.25" customHeight="1" spans="21:21">
      <c r="U5289" s="1820"/>
    </row>
    <row r="5290" ht="26.25" customHeight="1" spans="21:21">
      <c r="U5290" s="1820"/>
    </row>
    <row r="5291" ht="26.25" customHeight="1" spans="21:21">
      <c r="U5291" s="1820"/>
    </row>
    <row r="5292" ht="26.25" customHeight="1" spans="21:21">
      <c r="U5292" s="1820"/>
    </row>
    <row r="5293" ht="26.25" customHeight="1" spans="21:21">
      <c r="U5293" s="1820"/>
    </row>
    <row r="5294" ht="26.25" customHeight="1" spans="21:21">
      <c r="U5294" s="1820"/>
    </row>
    <row r="5295" ht="26.25" customHeight="1" spans="21:21">
      <c r="U5295" s="1820"/>
    </row>
    <row r="5296" ht="26.25" customHeight="1" spans="21:21">
      <c r="U5296" s="1820"/>
    </row>
    <row r="5297" ht="26.25" customHeight="1" spans="21:21">
      <c r="U5297" s="1820"/>
    </row>
    <row r="5298" ht="26.25" customHeight="1" spans="21:21">
      <c r="U5298" s="1820"/>
    </row>
    <row r="5299" ht="26.25" customHeight="1" spans="21:21">
      <c r="U5299" s="1820"/>
    </row>
    <row r="5300" ht="26.25" customHeight="1" spans="21:21">
      <c r="U5300" s="1820"/>
    </row>
    <row r="5301" ht="26.25" customHeight="1" spans="21:21">
      <c r="U5301" s="1820"/>
    </row>
    <row r="5302" ht="26.25" customHeight="1" spans="21:21">
      <c r="U5302" s="1820"/>
    </row>
    <row r="5303" ht="26.25" customHeight="1" spans="21:21">
      <c r="U5303" s="1820"/>
    </row>
    <row r="5304" ht="26.25" customHeight="1" spans="21:21">
      <c r="U5304" s="1820"/>
    </row>
    <row r="5305" ht="26.25" customHeight="1" spans="21:21">
      <c r="U5305" s="1820"/>
    </row>
    <row r="5306" ht="26.25" customHeight="1" spans="21:21">
      <c r="U5306" s="1820"/>
    </row>
    <row r="5307" ht="26.25" customHeight="1" spans="21:21">
      <c r="U5307" s="1820"/>
    </row>
    <row r="5308" ht="26.25" customHeight="1" spans="21:21">
      <c r="U5308" s="1820"/>
    </row>
    <row r="5309" ht="26.25" customHeight="1" spans="21:21">
      <c r="U5309" s="1820"/>
    </row>
    <row r="5310" ht="26.25" customHeight="1" spans="21:21">
      <c r="U5310" s="1820"/>
    </row>
    <row r="5311" ht="26.25" customHeight="1" spans="21:21">
      <c r="U5311" s="1820"/>
    </row>
    <row r="5312" ht="26.25" customHeight="1" spans="21:21">
      <c r="U5312" s="1820"/>
    </row>
    <row r="5313" ht="26.25" customHeight="1" spans="21:21">
      <c r="U5313" s="1820"/>
    </row>
    <row r="5314" ht="26.25" customHeight="1" spans="21:21">
      <c r="U5314" s="1820"/>
    </row>
    <row r="5315" ht="26.25" customHeight="1" spans="21:21">
      <c r="U5315" s="1820"/>
    </row>
    <row r="5316" ht="26.25" customHeight="1" spans="21:21">
      <c r="U5316" s="1820"/>
    </row>
    <row r="5317" ht="26.25" customHeight="1" spans="21:21">
      <c r="U5317" s="1820"/>
    </row>
    <row r="5318" ht="26.25" customHeight="1" spans="21:21">
      <c r="U5318" s="1820"/>
    </row>
    <row r="5319" ht="26.25" customHeight="1" spans="21:21">
      <c r="U5319" s="1820"/>
    </row>
    <row r="5320" ht="26.25" customHeight="1" spans="21:21">
      <c r="U5320" s="1820"/>
    </row>
    <row r="5321" ht="26.25" customHeight="1" spans="21:21">
      <c r="U5321" s="1820"/>
    </row>
    <row r="5322" ht="26.25" customHeight="1" spans="21:21">
      <c r="U5322" s="1820"/>
    </row>
    <row r="5323" ht="26.25" customHeight="1" spans="21:21">
      <c r="U5323" s="1820"/>
    </row>
    <row r="5324" ht="26.25" customHeight="1" spans="21:21">
      <c r="U5324" s="1820"/>
    </row>
    <row r="5325" ht="26.25" customHeight="1" spans="21:21">
      <c r="U5325" s="1820"/>
    </row>
    <row r="5326" ht="26.25" customHeight="1" spans="21:21">
      <c r="U5326" s="1820"/>
    </row>
    <row r="5327" ht="26.25" customHeight="1" spans="21:21">
      <c r="U5327" s="1820"/>
    </row>
    <row r="5328" ht="26.25" customHeight="1" spans="21:21">
      <c r="U5328" s="1820"/>
    </row>
    <row r="5329" ht="26.25" customHeight="1" spans="21:21">
      <c r="U5329" s="1820"/>
    </row>
    <row r="5330" ht="26.25" customHeight="1" spans="21:21">
      <c r="U5330" s="1820"/>
    </row>
    <row r="5331" ht="26.25" customHeight="1" spans="21:21">
      <c r="U5331" s="1820"/>
    </row>
    <row r="5332" ht="26.25" customHeight="1" spans="21:21">
      <c r="U5332" s="1820"/>
    </row>
    <row r="5333" ht="26.25" customHeight="1" spans="21:21">
      <c r="U5333" s="1820"/>
    </row>
    <row r="5334" ht="26.25" customHeight="1" spans="21:21">
      <c r="U5334" s="1820"/>
    </row>
    <row r="5335" ht="26.25" customHeight="1" spans="21:21">
      <c r="U5335" s="1820"/>
    </row>
    <row r="5336" ht="26.25" customHeight="1" spans="21:21">
      <c r="U5336" s="1820"/>
    </row>
    <row r="5337" ht="26.25" customHeight="1" spans="21:21">
      <c r="U5337" s="1820"/>
    </row>
    <row r="5338" ht="26.25" customHeight="1" spans="21:21">
      <c r="U5338" s="1820"/>
    </row>
    <row r="5339" ht="26.25" customHeight="1" spans="21:21">
      <c r="U5339" s="1820"/>
    </row>
    <row r="5340" ht="26.25" customHeight="1" spans="21:21">
      <c r="U5340" s="1820"/>
    </row>
    <row r="5341" ht="26.25" customHeight="1" spans="21:21">
      <c r="U5341" s="1820"/>
    </row>
    <row r="5342" ht="26.25" customHeight="1" spans="21:21">
      <c r="U5342" s="1820"/>
    </row>
    <row r="5343" ht="26.25" customHeight="1" spans="21:21">
      <c r="U5343" s="1820"/>
    </row>
    <row r="5344" ht="26.25" customHeight="1" spans="21:21">
      <c r="U5344" s="1820"/>
    </row>
    <row r="5345" ht="26.25" customHeight="1" spans="21:21">
      <c r="U5345" s="1820"/>
    </row>
    <row r="5346" ht="26.25" customHeight="1" spans="21:21">
      <c r="U5346" s="1820"/>
    </row>
    <row r="5347" ht="26.25" customHeight="1" spans="21:21">
      <c r="U5347" s="1820"/>
    </row>
    <row r="5348" ht="26.25" customHeight="1" spans="21:21">
      <c r="U5348" s="1820"/>
    </row>
    <row r="5349" ht="26.25" customHeight="1" spans="21:21">
      <c r="U5349" s="1820"/>
    </row>
    <row r="5350" ht="26.25" customHeight="1" spans="21:21">
      <c r="U5350" s="1820"/>
    </row>
    <row r="5351" ht="26.25" customHeight="1" spans="21:21">
      <c r="U5351" s="1820"/>
    </row>
    <row r="5352" ht="26.25" customHeight="1" spans="21:21">
      <c r="U5352" s="1820"/>
    </row>
    <row r="5353" ht="26.25" customHeight="1" spans="21:21">
      <c r="U5353" s="1820"/>
    </row>
    <row r="5354" ht="26.25" customHeight="1" spans="21:21">
      <c r="U5354" s="1820"/>
    </row>
    <row r="5355" ht="26.25" customHeight="1" spans="21:21">
      <c r="U5355" s="1820"/>
    </row>
    <row r="5356" ht="26.25" customHeight="1" spans="21:21">
      <c r="U5356" s="1820"/>
    </row>
    <row r="5357" ht="26.25" customHeight="1" spans="21:21">
      <c r="U5357" s="1820"/>
    </row>
    <row r="5358" ht="26.25" customHeight="1" spans="21:21">
      <c r="U5358" s="1820"/>
    </row>
    <row r="5359" ht="26.25" customHeight="1" spans="21:21">
      <c r="U5359" s="1820"/>
    </row>
    <row r="5360" ht="26.25" customHeight="1" spans="21:21">
      <c r="U5360" s="1820"/>
    </row>
    <row r="5361" ht="26.25" customHeight="1" spans="21:21">
      <c r="U5361" s="1820"/>
    </row>
    <row r="5362" ht="26.25" customHeight="1" spans="21:21">
      <c r="U5362" s="1820"/>
    </row>
    <row r="5363" ht="26.25" customHeight="1" spans="21:21">
      <c r="U5363" s="1820"/>
    </row>
    <row r="5364" ht="26.25" customHeight="1" spans="21:21">
      <c r="U5364" s="1820"/>
    </row>
    <row r="5365" ht="26.25" customHeight="1" spans="21:21">
      <c r="U5365" s="1820"/>
    </row>
    <row r="5366" ht="26.25" customHeight="1" spans="21:21">
      <c r="U5366" s="1820"/>
    </row>
    <row r="5367" ht="26.25" customHeight="1" spans="21:21">
      <c r="U5367" s="1820"/>
    </row>
    <row r="5368" ht="26.25" customHeight="1" spans="21:21">
      <c r="U5368" s="1820"/>
    </row>
    <row r="5369" ht="26.25" customHeight="1" spans="21:21">
      <c r="U5369" s="1820"/>
    </row>
    <row r="5370" ht="26.25" customHeight="1" spans="21:21">
      <c r="U5370" s="1820"/>
    </row>
    <row r="5371" ht="26.25" customHeight="1" spans="21:21">
      <c r="U5371" s="1820"/>
    </row>
    <row r="5372" ht="26.25" customHeight="1" spans="21:21">
      <c r="U5372" s="1820"/>
    </row>
    <row r="5373" ht="26.25" customHeight="1" spans="21:21">
      <c r="U5373" s="1820"/>
    </row>
    <row r="5374" ht="26.25" customHeight="1" spans="21:21">
      <c r="U5374" s="1820"/>
    </row>
    <row r="5375" ht="26.25" customHeight="1" spans="21:21">
      <c r="U5375" s="1820"/>
    </row>
    <row r="5376" ht="26.25" customHeight="1" spans="21:21">
      <c r="U5376" s="1820"/>
    </row>
    <row r="5377" ht="26.25" customHeight="1" spans="21:21">
      <c r="U5377" s="1820"/>
    </row>
    <row r="5378" ht="26.25" customHeight="1" spans="21:21">
      <c r="U5378" s="1820"/>
    </row>
    <row r="5379" ht="26.25" customHeight="1" spans="21:21">
      <c r="U5379" s="1820"/>
    </row>
    <row r="5380" ht="26.25" customHeight="1" spans="21:21">
      <c r="U5380" s="1820"/>
    </row>
    <row r="5381" ht="26.25" customHeight="1" spans="21:21">
      <c r="U5381" s="1820"/>
    </row>
    <row r="5382" ht="26.25" customHeight="1" spans="21:21">
      <c r="U5382" s="1820"/>
    </row>
    <row r="5383" ht="26.25" customHeight="1" spans="21:21">
      <c r="U5383" s="1820"/>
    </row>
    <row r="5384" ht="26.25" customHeight="1" spans="21:21">
      <c r="U5384" s="1820"/>
    </row>
    <row r="5385" ht="26.25" customHeight="1" spans="21:21">
      <c r="U5385" s="1820"/>
    </row>
    <row r="5386" ht="26.25" customHeight="1" spans="21:21">
      <c r="U5386" s="1820"/>
    </row>
    <row r="5387" ht="26.25" customHeight="1" spans="21:21">
      <c r="U5387" s="1820"/>
    </row>
    <row r="5388" ht="26.25" customHeight="1" spans="21:21">
      <c r="U5388" s="1820"/>
    </row>
    <row r="5389" ht="26.25" customHeight="1" spans="21:21">
      <c r="U5389" s="1820"/>
    </row>
    <row r="5390" ht="26.25" customHeight="1" spans="21:21">
      <c r="U5390" s="1820"/>
    </row>
    <row r="5391" ht="26.25" customHeight="1" spans="21:21">
      <c r="U5391" s="1820"/>
    </row>
    <row r="5392" ht="26.25" customHeight="1" spans="21:21">
      <c r="U5392" s="1820"/>
    </row>
    <row r="5393" ht="26.25" customHeight="1" spans="21:21">
      <c r="U5393" s="1820"/>
    </row>
    <row r="5394" ht="26.25" customHeight="1" spans="21:21">
      <c r="U5394" s="1820"/>
    </row>
    <row r="5395" ht="26.25" customHeight="1" spans="21:21">
      <c r="U5395" s="1820"/>
    </row>
    <row r="5396" ht="26.25" customHeight="1" spans="21:21">
      <c r="U5396" s="1820"/>
    </row>
    <row r="5397" ht="26.25" customHeight="1" spans="21:21">
      <c r="U5397" s="1820"/>
    </row>
    <row r="5398" ht="26.25" customHeight="1" spans="21:21">
      <c r="U5398" s="1820"/>
    </row>
    <row r="5399" ht="26.25" customHeight="1" spans="21:21">
      <c r="U5399" s="1820"/>
    </row>
    <row r="5400" ht="26.25" customHeight="1" spans="21:21">
      <c r="U5400" s="1820"/>
    </row>
    <row r="5401" ht="26.25" customHeight="1" spans="21:21">
      <c r="U5401" s="1820"/>
    </row>
    <row r="5402" ht="26.25" customHeight="1" spans="21:21">
      <c r="U5402" s="1820"/>
    </row>
    <row r="5403" ht="26.25" customHeight="1" spans="21:21">
      <c r="U5403" s="1820"/>
    </row>
    <row r="5404" ht="26.25" customHeight="1" spans="21:21">
      <c r="U5404" s="1820"/>
    </row>
    <row r="5405" ht="26.25" customHeight="1" spans="21:21">
      <c r="U5405" s="1820"/>
    </row>
    <row r="5406" ht="26.25" customHeight="1" spans="21:21">
      <c r="U5406" s="1820"/>
    </row>
    <row r="5407" ht="26.25" customHeight="1" spans="21:21">
      <c r="U5407" s="1820"/>
    </row>
    <row r="5408" ht="26.25" customHeight="1" spans="21:21">
      <c r="U5408" s="1820"/>
    </row>
    <row r="5409" ht="26.25" customHeight="1" spans="21:21">
      <c r="U5409" s="1820"/>
    </row>
    <row r="5410" ht="26.25" customHeight="1" spans="21:21">
      <c r="U5410" s="1820"/>
    </row>
    <row r="5411" ht="26.25" customHeight="1" spans="21:21">
      <c r="U5411" s="1820"/>
    </row>
    <row r="5412" ht="26.25" customHeight="1" spans="21:21">
      <c r="U5412" s="1820"/>
    </row>
    <row r="5413" ht="26.25" customHeight="1" spans="21:21">
      <c r="U5413" s="1820"/>
    </row>
    <row r="5414" ht="26.25" customHeight="1" spans="21:21">
      <c r="U5414" s="1820"/>
    </row>
    <row r="5415" ht="26.25" customHeight="1" spans="21:21">
      <c r="U5415" s="1820"/>
    </row>
    <row r="5416" ht="26.25" customHeight="1" spans="21:21">
      <c r="U5416" s="1820"/>
    </row>
    <row r="5417" ht="26.25" customHeight="1" spans="21:21">
      <c r="U5417" s="1820"/>
    </row>
    <row r="5418" ht="26.25" customHeight="1" spans="21:21">
      <c r="U5418" s="1820"/>
    </row>
    <row r="5419" ht="26.25" customHeight="1" spans="21:21">
      <c r="U5419" s="1820"/>
    </row>
    <row r="5420" ht="26.25" customHeight="1" spans="21:21">
      <c r="U5420" s="1820"/>
    </row>
    <row r="5421" ht="26.25" customHeight="1" spans="21:21">
      <c r="U5421" s="1820"/>
    </row>
    <row r="5422" ht="26.25" customHeight="1" spans="21:21">
      <c r="U5422" s="1820"/>
    </row>
    <row r="5423" ht="26.25" customHeight="1" spans="21:21">
      <c r="U5423" s="1820"/>
    </row>
    <row r="5424" ht="26.25" customHeight="1" spans="21:21">
      <c r="U5424" s="1820"/>
    </row>
    <row r="5425" ht="26.25" customHeight="1" spans="21:21">
      <c r="U5425" s="1820"/>
    </row>
    <row r="5426" ht="26.25" customHeight="1" spans="21:21">
      <c r="U5426" s="1820"/>
    </row>
    <row r="5427" ht="26.25" customHeight="1" spans="21:21">
      <c r="U5427" s="1820"/>
    </row>
    <row r="5428" ht="26.25" customHeight="1" spans="21:21">
      <c r="U5428" s="1820"/>
    </row>
    <row r="5429" ht="26.25" customHeight="1" spans="21:21">
      <c r="U5429" s="1820"/>
    </row>
    <row r="5430" ht="26.25" customHeight="1" spans="21:21">
      <c r="U5430" s="1820"/>
    </row>
    <row r="5431" ht="26.25" customHeight="1" spans="21:21">
      <c r="U5431" s="1820"/>
    </row>
    <row r="5432" ht="26.25" customHeight="1" spans="21:21">
      <c r="U5432" s="1820"/>
    </row>
    <row r="5433" ht="26.25" customHeight="1" spans="21:21">
      <c r="U5433" s="1820"/>
    </row>
    <row r="5434" ht="26.25" customHeight="1" spans="21:21">
      <c r="U5434" s="1820"/>
    </row>
    <row r="5435" ht="26.25" customHeight="1" spans="21:21">
      <c r="U5435" s="1820"/>
    </row>
    <row r="5436" ht="26.25" customHeight="1" spans="21:21">
      <c r="U5436" s="1820"/>
    </row>
    <row r="5437" ht="26.25" customHeight="1" spans="21:21">
      <c r="U5437" s="1820"/>
    </row>
    <row r="5438" ht="26.25" customHeight="1" spans="21:21">
      <c r="U5438" s="1820"/>
    </row>
    <row r="5439" ht="26.25" customHeight="1" spans="21:21">
      <c r="U5439" s="1820"/>
    </row>
    <row r="5440" ht="26.25" customHeight="1" spans="21:21">
      <c r="U5440" s="1820"/>
    </row>
    <row r="5441" ht="26.25" customHeight="1" spans="21:21">
      <c r="U5441" s="1820"/>
    </row>
    <row r="5442" ht="26.25" customHeight="1" spans="21:21">
      <c r="U5442" s="1820"/>
    </row>
    <row r="5443" ht="26.25" customHeight="1" spans="21:21">
      <c r="U5443" s="1820"/>
    </row>
    <row r="5444" ht="26.25" customHeight="1" spans="21:21">
      <c r="U5444" s="1820"/>
    </row>
    <row r="5445" ht="26.25" customHeight="1" spans="21:21">
      <c r="U5445" s="1820"/>
    </row>
    <row r="5446" ht="26.25" customHeight="1" spans="21:21">
      <c r="U5446" s="1820"/>
    </row>
    <row r="5447" ht="26.25" customHeight="1" spans="21:21">
      <c r="U5447" s="1820"/>
    </row>
    <row r="5448" ht="26.25" customHeight="1" spans="21:21">
      <c r="U5448" s="1820"/>
    </row>
    <row r="5449" ht="26.25" customHeight="1" spans="21:21">
      <c r="U5449" s="1820"/>
    </row>
    <row r="5450" ht="26.25" customHeight="1" spans="21:21">
      <c r="U5450" s="1820"/>
    </row>
    <row r="5451" ht="26.25" customHeight="1" spans="21:21">
      <c r="U5451" s="1820"/>
    </row>
    <row r="5452" ht="26.25" customHeight="1" spans="21:21">
      <c r="U5452" s="1820"/>
    </row>
    <row r="5453" ht="26.25" customHeight="1" spans="21:21">
      <c r="U5453" s="1820"/>
    </row>
    <row r="5454" ht="26.25" customHeight="1" spans="21:21">
      <c r="U5454" s="1820"/>
    </row>
    <row r="5455" ht="26.25" customHeight="1" spans="21:21">
      <c r="U5455" s="1820"/>
    </row>
    <row r="5456" ht="26.25" customHeight="1" spans="21:21">
      <c r="U5456" s="1820"/>
    </row>
    <row r="5457" ht="26.25" customHeight="1" spans="21:21">
      <c r="U5457" s="1820"/>
    </row>
    <row r="5458" ht="26.25" customHeight="1" spans="21:21">
      <c r="U5458" s="1820"/>
    </row>
    <row r="5459" ht="26.25" customHeight="1" spans="21:21">
      <c r="U5459" s="1820"/>
    </row>
    <row r="5460" ht="26.25" customHeight="1" spans="21:21">
      <c r="U5460" s="1820"/>
    </row>
    <row r="5461" ht="26.25" customHeight="1" spans="21:21">
      <c r="U5461" s="1820"/>
    </row>
    <row r="5462" ht="26.25" customHeight="1" spans="21:21">
      <c r="U5462" s="1820"/>
    </row>
    <row r="5463" ht="26.25" customHeight="1" spans="21:21">
      <c r="U5463" s="1820"/>
    </row>
    <row r="5464" ht="26.25" customHeight="1" spans="21:21">
      <c r="U5464" s="1820"/>
    </row>
    <row r="5465" ht="26.25" customHeight="1" spans="21:21">
      <c r="U5465" s="1820"/>
    </row>
    <row r="5466" ht="26.25" customHeight="1" spans="21:21">
      <c r="U5466" s="1820"/>
    </row>
    <row r="5467" ht="26.25" customHeight="1" spans="21:21">
      <c r="U5467" s="1820"/>
    </row>
    <row r="5468" ht="26.25" customHeight="1" spans="21:21">
      <c r="U5468" s="1820"/>
    </row>
    <row r="5469" ht="26.25" customHeight="1" spans="21:21">
      <c r="U5469" s="1820"/>
    </row>
    <row r="5470" ht="26.25" customHeight="1" spans="21:21">
      <c r="U5470" s="1820"/>
    </row>
    <row r="5471" ht="26.25" customHeight="1" spans="21:21">
      <c r="U5471" s="1820"/>
    </row>
    <row r="5472" ht="26.25" customHeight="1" spans="21:21">
      <c r="U5472" s="1820"/>
    </row>
    <row r="5473" ht="26.25" customHeight="1" spans="21:21">
      <c r="U5473" s="1820"/>
    </row>
    <row r="5474" ht="26.25" customHeight="1" spans="21:21">
      <c r="U5474" s="1820"/>
    </row>
    <row r="5475" ht="26.25" customHeight="1" spans="21:21">
      <c r="U5475" s="1820"/>
    </row>
    <row r="5476" ht="26.25" customHeight="1" spans="21:21">
      <c r="U5476" s="1820"/>
    </row>
    <row r="5477" ht="26.25" customHeight="1" spans="21:21">
      <c r="U5477" s="1820"/>
    </row>
    <row r="5478" ht="26.25" customHeight="1" spans="21:21">
      <c r="U5478" s="1820"/>
    </row>
    <row r="5479" ht="26.25" customHeight="1" spans="21:21">
      <c r="U5479" s="1820"/>
    </row>
    <row r="5480" ht="26.25" customHeight="1" spans="21:21">
      <c r="U5480" s="1820"/>
    </row>
    <row r="5481" ht="26.25" customHeight="1" spans="21:21">
      <c r="U5481" s="1820"/>
    </row>
    <row r="5482" ht="26.25" customHeight="1" spans="21:21">
      <c r="U5482" s="1820"/>
    </row>
    <row r="5483" ht="26.25" customHeight="1" spans="21:21">
      <c r="U5483" s="1820"/>
    </row>
    <row r="5484" ht="26.25" customHeight="1" spans="21:21">
      <c r="U5484" s="1820"/>
    </row>
    <row r="5485" ht="26.25" customHeight="1" spans="21:21">
      <c r="U5485" s="1820"/>
    </row>
    <row r="5486" ht="26.25" customHeight="1" spans="21:21">
      <c r="U5486" s="1820"/>
    </row>
    <row r="5487" ht="26.25" customHeight="1" spans="21:21">
      <c r="U5487" s="1820"/>
    </row>
    <row r="5488" ht="26.25" customHeight="1" spans="21:21">
      <c r="U5488" s="1820"/>
    </row>
    <row r="5489" ht="26.25" customHeight="1" spans="21:21">
      <c r="U5489" s="1820"/>
    </row>
    <row r="5490" ht="26.25" customHeight="1" spans="21:21">
      <c r="U5490" s="1820"/>
    </row>
    <row r="5491" ht="26.25" customHeight="1" spans="21:21">
      <c r="U5491" s="1820"/>
    </row>
    <row r="5492" ht="26.25" customHeight="1" spans="21:21">
      <c r="U5492" s="1820"/>
    </row>
    <row r="5493" ht="26.25" customHeight="1" spans="21:21">
      <c r="U5493" s="1820"/>
    </row>
    <row r="5494" ht="26.25" customHeight="1" spans="21:21">
      <c r="U5494" s="1820"/>
    </row>
    <row r="5495" ht="26.25" customHeight="1" spans="21:21">
      <c r="U5495" s="1820"/>
    </row>
    <row r="5496" ht="26.25" customHeight="1" spans="21:21">
      <c r="U5496" s="1820"/>
    </row>
    <row r="5497" ht="26.25" customHeight="1" spans="21:21">
      <c r="U5497" s="1820"/>
    </row>
    <row r="5498" ht="26.25" customHeight="1" spans="21:21">
      <c r="U5498" s="1820"/>
    </row>
    <row r="5499" ht="26.25" customHeight="1" spans="21:21">
      <c r="U5499" s="1820"/>
    </row>
    <row r="5500" ht="26.25" customHeight="1" spans="21:21">
      <c r="U5500" s="1820"/>
    </row>
    <row r="5501" ht="26.25" customHeight="1" spans="21:21">
      <c r="U5501" s="1820"/>
    </row>
    <row r="5502" ht="26.25" customHeight="1" spans="21:21">
      <c r="U5502" s="1820"/>
    </row>
    <row r="5503" ht="26.25" customHeight="1" spans="21:21">
      <c r="U5503" s="1820"/>
    </row>
    <row r="5504" ht="26.25" customHeight="1" spans="21:21">
      <c r="U5504" s="1820"/>
    </row>
    <row r="5505" ht="26.25" customHeight="1" spans="21:21">
      <c r="U5505" s="1820"/>
    </row>
    <row r="5506" ht="26.25" customHeight="1" spans="21:21">
      <c r="U5506" s="1820"/>
    </row>
    <row r="5507" ht="26.25" customHeight="1" spans="21:21">
      <c r="U5507" s="1820"/>
    </row>
    <row r="5508" ht="26.25" customHeight="1" spans="21:21">
      <c r="U5508" s="1820"/>
    </row>
    <row r="5509" ht="26.25" customHeight="1" spans="21:21">
      <c r="U5509" s="1820"/>
    </row>
    <row r="5510" ht="26.25" customHeight="1" spans="21:21">
      <c r="U5510" s="1820"/>
    </row>
    <row r="5511" ht="26.25" customHeight="1" spans="21:21">
      <c r="U5511" s="1820"/>
    </row>
    <row r="5512" ht="26.25" customHeight="1" spans="21:21">
      <c r="U5512" s="1820"/>
    </row>
    <row r="5513" ht="26.25" customHeight="1" spans="21:21">
      <c r="U5513" s="1820"/>
    </row>
    <row r="5514" ht="26.25" customHeight="1" spans="21:21">
      <c r="U5514" s="1820"/>
    </row>
    <row r="5515" ht="26.25" customHeight="1" spans="21:21">
      <c r="U5515" s="1820"/>
    </row>
    <row r="5516" ht="26.25" customHeight="1" spans="21:21">
      <c r="U5516" s="1820"/>
    </row>
    <row r="5517" ht="26.25" customHeight="1" spans="21:21">
      <c r="U5517" s="1820"/>
    </row>
    <row r="5518" ht="26.25" customHeight="1" spans="21:21">
      <c r="U5518" s="1820"/>
    </row>
    <row r="5519" ht="26.25" customHeight="1" spans="21:21">
      <c r="U5519" s="1820"/>
    </row>
    <row r="5520" ht="26.25" customHeight="1" spans="21:21">
      <c r="U5520" s="1820"/>
    </row>
    <row r="5521" ht="26.25" customHeight="1" spans="21:21">
      <c r="U5521" s="1820"/>
    </row>
    <row r="5522" ht="26.25" customHeight="1" spans="21:21">
      <c r="U5522" s="1820"/>
    </row>
    <row r="5523" ht="26.25" customHeight="1" spans="21:21">
      <c r="U5523" s="1820"/>
    </row>
    <row r="5524" ht="26.25" customHeight="1" spans="21:21">
      <c r="U5524" s="1820"/>
    </row>
    <row r="5525" ht="26.25" customHeight="1" spans="21:21">
      <c r="U5525" s="1820"/>
    </row>
    <row r="5526" ht="26.25" customHeight="1" spans="21:21">
      <c r="U5526" s="1820"/>
    </row>
    <row r="5527" ht="26.25" customHeight="1" spans="21:21">
      <c r="U5527" s="1820"/>
    </row>
    <row r="5528" ht="26.25" customHeight="1" spans="21:21">
      <c r="U5528" s="1820"/>
    </row>
    <row r="5529" ht="26.25" customHeight="1" spans="21:21">
      <c r="U5529" s="1820"/>
    </row>
    <row r="5530" ht="26.25" customHeight="1" spans="21:21">
      <c r="U5530" s="1820"/>
    </row>
    <row r="5531" ht="26.25" customHeight="1" spans="21:21">
      <c r="U5531" s="1820"/>
    </row>
    <row r="5532" ht="26.25" customHeight="1" spans="21:21">
      <c r="U5532" s="1820"/>
    </row>
    <row r="5533" ht="26.25" customHeight="1" spans="21:21">
      <c r="U5533" s="1820"/>
    </row>
    <row r="5534" ht="26.25" customHeight="1" spans="21:21">
      <c r="U5534" s="1820"/>
    </row>
    <row r="5535" ht="26.25" customHeight="1" spans="21:21">
      <c r="U5535" s="1820"/>
    </row>
    <row r="5536" ht="26.25" customHeight="1" spans="21:21">
      <c r="U5536" s="1820"/>
    </row>
    <row r="5537" ht="26.25" customHeight="1" spans="21:21">
      <c r="U5537" s="1820"/>
    </row>
    <row r="5538" ht="26.25" customHeight="1" spans="21:21">
      <c r="U5538" s="1820"/>
    </row>
    <row r="5539" ht="26.25" customHeight="1" spans="21:21">
      <c r="U5539" s="1820"/>
    </row>
    <row r="5540" ht="26.25" customHeight="1" spans="21:21">
      <c r="U5540" s="1820"/>
    </row>
    <row r="5541" ht="26.25" customHeight="1" spans="21:21">
      <c r="U5541" s="1820"/>
    </row>
    <row r="5542" ht="26.25" customHeight="1" spans="21:21">
      <c r="U5542" s="1820"/>
    </row>
    <row r="5543" ht="26.25" customHeight="1" spans="21:21">
      <c r="U5543" s="1820"/>
    </row>
    <row r="5544" ht="26.25" customHeight="1" spans="21:21">
      <c r="U5544" s="1820"/>
    </row>
    <row r="5545" ht="26.25" customHeight="1" spans="21:21">
      <c r="U5545" s="1820"/>
    </row>
    <row r="5546" ht="26.25" customHeight="1" spans="21:21">
      <c r="U5546" s="1820"/>
    </row>
    <row r="5547" ht="26.25" customHeight="1" spans="21:21">
      <c r="U5547" s="1820"/>
    </row>
    <row r="5548" ht="26.25" customHeight="1" spans="21:21">
      <c r="U5548" s="1820"/>
    </row>
    <row r="5549" ht="26.25" customHeight="1" spans="21:21">
      <c r="U5549" s="1820"/>
    </row>
    <row r="5550" ht="26.25" customHeight="1" spans="21:21">
      <c r="U5550" s="1820"/>
    </row>
    <row r="5551" ht="26.25" customHeight="1" spans="21:21">
      <c r="U5551" s="1820"/>
    </row>
    <row r="5552" ht="26.25" customHeight="1" spans="21:21">
      <c r="U5552" s="1820"/>
    </row>
    <row r="5553" ht="26.25" customHeight="1" spans="21:21">
      <c r="U5553" s="1820"/>
    </row>
    <row r="5554" ht="26.25" customHeight="1" spans="21:21">
      <c r="U5554" s="1820"/>
    </row>
    <row r="5555" ht="26.25" customHeight="1" spans="21:21">
      <c r="U5555" s="1820"/>
    </row>
    <row r="5556" ht="26.25" customHeight="1" spans="21:21">
      <c r="U5556" s="1820"/>
    </row>
    <row r="5557" ht="26.25" customHeight="1" spans="21:21">
      <c r="U5557" s="1820"/>
    </row>
    <row r="5558" ht="26.25" customHeight="1" spans="21:21">
      <c r="U5558" s="1820"/>
    </row>
    <row r="5559" ht="26.25" customHeight="1" spans="21:21">
      <c r="U5559" s="1820"/>
    </row>
    <row r="5560" ht="26.25" customHeight="1" spans="21:21">
      <c r="U5560" s="1820"/>
    </row>
    <row r="5561" ht="26.25" customHeight="1" spans="21:21">
      <c r="U5561" s="1820"/>
    </row>
    <row r="5562" ht="26.25" customHeight="1" spans="21:21">
      <c r="U5562" s="1820"/>
    </row>
    <row r="5563" ht="26.25" customHeight="1" spans="21:21">
      <c r="U5563" s="1820"/>
    </row>
    <row r="5564" ht="26.25" customHeight="1" spans="21:21">
      <c r="U5564" s="1820"/>
    </row>
    <row r="5565" ht="26.25" customHeight="1" spans="21:21">
      <c r="U5565" s="1820"/>
    </row>
    <row r="5566" ht="26.25" customHeight="1" spans="21:21">
      <c r="U5566" s="1820"/>
    </row>
    <row r="5567" ht="26.25" customHeight="1" spans="21:21">
      <c r="U5567" s="1820"/>
    </row>
    <row r="5568" ht="26.25" customHeight="1" spans="21:21">
      <c r="U5568" s="1820"/>
    </row>
    <row r="5569" ht="26.25" customHeight="1" spans="21:21">
      <c r="U5569" s="1820"/>
    </row>
    <row r="5570" ht="26.25" customHeight="1" spans="21:21">
      <c r="U5570" s="1820"/>
    </row>
    <row r="5571" ht="26.25" customHeight="1" spans="21:21">
      <c r="U5571" s="1820"/>
    </row>
    <row r="5572" ht="26.25" customHeight="1" spans="21:21">
      <c r="U5572" s="1820"/>
    </row>
    <row r="5573" ht="26.25" customHeight="1" spans="21:21">
      <c r="U5573" s="1820"/>
    </row>
    <row r="5574" ht="26.25" customHeight="1" spans="21:21">
      <c r="U5574" s="1820"/>
    </row>
    <row r="5575" ht="26.25" customHeight="1" spans="21:21">
      <c r="U5575" s="1820"/>
    </row>
    <row r="5576" ht="26.25" customHeight="1" spans="21:21">
      <c r="U5576" s="1820"/>
    </row>
    <row r="5577" ht="26.25" customHeight="1" spans="21:21">
      <c r="U5577" s="1820"/>
    </row>
    <row r="5578" ht="26.25" customHeight="1" spans="21:21">
      <c r="U5578" s="1820"/>
    </row>
    <row r="5579" ht="26.25" customHeight="1" spans="21:21">
      <c r="U5579" s="1820"/>
    </row>
    <row r="5580" ht="26.25" customHeight="1" spans="21:21">
      <c r="U5580" s="1820"/>
    </row>
    <row r="5581" ht="26.25" customHeight="1" spans="21:21">
      <c r="U5581" s="1820"/>
    </row>
    <row r="5582" ht="26.25" customHeight="1" spans="21:21">
      <c r="U5582" s="1820"/>
    </row>
    <row r="5583" ht="26.25" customHeight="1" spans="21:21">
      <c r="U5583" s="1820"/>
    </row>
    <row r="5584" ht="26.25" customHeight="1" spans="21:21">
      <c r="U5584" s="1820"/>
    </row>
    <row r="5585" ht="26.25" customHeight="1" spans="21:21">
      <c r="U5585" s="1820"/>
    </row>
    <row r="5586" ht="26.25" customHeight="1" spans="21:21">
      <c r="U5586" s="1820"/>
    </row>
    <row r="5587" ht="26.25" customHeight="1" spans="21:21">
      <c r="U5587" s="1820"/>
    </row>
    <row r="5588" ht="26.25" customHeight="1" spans="21:21">
      <c r="U5588" s="1820"/>
    </row>
    <row r="5589" ht="26.25" customHeight="1" spans="21:21">
      <c r="U5589" s="1820"/>
    </row>
    <row r="5590" ht="26.25" customHeight="1" spans="21:21">
      <c r="U5590" s="1820"/>
    </row>
    <row r="5591" ht="26.25" customHeight="1" spans="21:21">
      <c r="U5591" s="1820"/>
    </row>
    <row r="5592" ht="26.25" customHeight="1" spans="21:21">
      <c r="U5592" s="1820"/>
    </row>
    <row r="5593" ht="26.25" customHeight="1" spans="21:21">
      <c r="U5593" s="1820"/>
    </row>
    <row r="5594" ht="26.25" customHeight="1" spans="21:21">
      <c r="U5594" s="1820"/>
    </row>
    <row r="5595" ht="26.25" customHeight="1" spans="21:21">
      <c r="U5595" s="1820"/>
    </row>
    <row r="5596" ht="26.25" customHeight="1" spans="21:21">
      <c r="U5596" s="1820"/>
    </row>
    <row r="5597" ht="26.25" customHeight="1" spans="21:21">
      <c r="U5597" s="1820"/>
    </row>
    <row r="5598" ht="26.25" customHeight="1" spans="21:21">
      <c r="U5598" s="1820"/>
    </row>
    <row r="5599" ht="26.25" customHeight="1" spans="21:21">
      <c r="U5599" s="1820"/>
    </row>
    <row r="5600" ht="26.25" customHeight="1" spans="21:21">
      <c r="U5600" s="1820"/>
    </row>
    <row r="5601" ht="26.25" customHeight="1" spans="21:21">
      <c r="U5601" s="1820"/>
    </row>
    <row r="5602" ht="26.25" customHeight="1" spans="21:21">
      <c r="U5602" s="1820"/>
    </row>
    <row r="5603" ht="26.25" customHeight="1" spans="21:21">
      <c r="U5603" s="1820"/>
    </row>
    <row r="5604" ht="26.25" customHeight="1" spans="21:21">
      <c r="U5604" s="1820"/>
    </row>
    <row r="5605" ht="26.25" customHeight="1" spans="21:21">
      <c r="U5605" s="1820"/>
    </row>
    <row r="5606" ht="26.25" customHeight="1" spans="21:21">
      <c r="U5606" s="1820"/>
    </row>
    <row r="5607" ht="26.25" customHeight="1" spans="21:21">
      <c r="U5607" s="1820"/>
    </row>
    <row r="5608" ht="26.25" customHeight="1" spans="21:21">
      <c r="U5608" s="1820"/>
    </row>
    <row r="5609" ht="26.25" customHeight="1" spans="21:21">
      <c r="U5609" s="1820"/>
    </row>
    <row r="5610" ht="26.25" customHeight="1" spans="21:21">
      <c r="U5610" s="1820"/>
    </row>
    <row r="5611" ht="26.25" customHeight="1" spans="21:21">
      <c r="U5611" s="1820"/>
    </row>
    <row r="5612" ht="26.25" customHeight="1" spans="21:21">
      <c r="U5612" s="1820"/>
    </row>
    <row r="5613" ht="26.25" customHeight="1" spans="21:21">
      <c r="U5613" s="1820"/>
    </row>
    <row r="5614" ht="26.25" customHeight="1" spans="21:21">
      <c r="U5614" s="1820"/>
    </row>
    <row r="5615" ht="26.25" customHeight="1" spans="21:21">
      <c r="U5615" s="1820"/>
    </row>
    <row r="5616" ht="26.25" customHeight="1" spans="21:21">
      <c r="U5616" s="1820"/>
    </row>
    <row r="5617" ht="26.25" customHeight="1" spans="21:21">
      <c r="U5617" s="1820"/>
    </row>
    <row r="5618" ht="26.25" customHeight="1" spans="21:21">
      <c r="U5618" s="1820"/>
    </row>
    <row r="5619" ht="26.25" customHeight="1" spans="21:21">
      <c r="U5619" s="1820"/>
    </row>
    <row r="5620" ht="26.25" customHeight="1" spans="21:21">
      <c r="U5620" s="1820"/>
    </row>
    <row r="5621" ht="26.25" customHeight="1" spans="21:21">
      <c r="U5621" s="1820"/>
    </row>
    <row r="5622" ht="26.25" customHeight="1" spans="21:21">
      <c r="U5622" s="1820"/>
    </row>
    <row r="5623" ht="26.25" customHeight="1" spans="21:21">
      <c r="U5623" s="1820"/>
    </row>
    <row r="5624" ht="26.25" customHeight="1" spans="21:21">
      <c r="U5624" s="1820"/>
    </row>
    <row r="5625" ht="26.25" customHeight="1" spans="21:21">
      <c r="U5625" s="1820"/>
    </row>
    <row r="5626" ht="26.25" customHeight="1" spans="21:21">
      <c r="U5626" s="1820"/>
    </row>
    <row r="5627" ht="26.25" customHeight="1" spans="21:21">
      <c r="U5627" s="1820"/>
    </row>
    <row r="5628" ht="26.25" customHeight="1" spans="21:21">
      <c r="U5628" s="1820"/>
    </row>
    <row r="5629" ht="26.25" customHeight="1" spans="21:21">
      <c r="U5629" s="1820"/>
    </row>
    <row r="5630" ht="26.25" customHeight="1" spans="21:21">
      <c r="U5630" s="1820"/>
    </row>
    <row r="5631" ht="26.25" customHeight="1" spans="21:21">
      <c r="U5631" s="1820"/>
    </row>
    <row r="5632" ht="26.25" customHeight="1" spans="21:21">
      <c r="U5632" s="1820"/>
    </row>
    <row r="5633" ht="26.25" customHeight="1" spans="21:21">
      <c r="U5633" s="1820"/>
    </row>
    <row r="5634" ht="26.25" customHeight="1" spans="21:21">
      <c r="U5634" s="1820"/>
    </row>
    <row r="5635" ht="26.25" customHeight="1" spans="21:21">
      <c r="U5635" s="1820"/>
    </row>
    <row r="5636" ht="26.25" customHeight="1" spans="21:21">
      <c r="U5636" s="1820"/>
    </row>
    <row r="5637" ht="26.25" customHeight="1" spans="21:21">
      <c r="U5637" s="1820"/>
    </row>
    <row r="5638" ht="26.25" customHeight="1" spans="21:21">
      <c r="U5638" s="1820"/>
    </row>
    <row r="5639" ht="26.25" customHeight="1" spans="21:21">
      <c r="U5639" s="1820"/>
    </row>
    <row r="5640" ht="26.25" customHeight="1" spans="21:21">
      <c r="U5640" s="1820"/>
    </row>
    <row r="5641" ht="26.25" customHeight="1" spans="21:21">
      <c r="U5641" s="1820"/>
    </row>
    <row r="5642" ht="26.25" customHeight="1" spans="21:21">
      <c r="U5642" s="1820"/>
    </row>
    <row r="5643" ht="26.25" customHeight="1" spans="21:21">
      <c r="U5643" s="1820"/>
    </row>
    <row r="5644" ht="26.25" customHeight="1" spans="21:21">
      <c r="U5644" s="1820"/>
    </row>
    <row r="5645" ht="26.25" customHeight="1" spans="21:21">
      <c r="U5645" s="1820"/>
    </row>
    <row r="5646" ht="26.25" customHeight="1" spans="21:21">
      <c r="U5646" s="1820"/>
    </row>
    <row r="5647" ht="26.25" customHeight="1" spans="21:21">
      <c r="U5647" s="1820"/>
    </row>
    <row r="5648" ht="26.25" customHeight="1" spans="21:21">
      <c r="U5648" s="1820"/>
    </row>
    <row r="5649" ht="26.25" customHeight="1" spans="21:21">
      <c r="U5649" s="1820"/>
    </row>
    <row r="5650" ht="26.25" customHeight="1" spans="21:21">
      <c r="U5650" s="1820"/>
    </row>
    <row r="5651" ht="26.25" customHeight="1" spans="21:21">
      <c r="U5651" s="1820"/>
    </row>
    <row r="5652" ht="26.25" customHeight="1" spans="21:21">
      <c r="U5652" s="1820"/>
    </row>
    <row r="5653" ht="26.25" customHeight="1" spans="21:21">
      <c r="U5653" s="1820"/>
    </row>
    <row r="5654" ht="26.25" customHeight="1" spans="21:21">
      <c r="U5654" s="1820"/>
    </row>
    <row r="5655" ht="26.25" customHeight="1" spans="21:21">
      <c r="U5655" s="1820"/>
    </row>
    <row r="5656" ht="26.25" customHeight="1" spans="21:21">
      <c r="U5656" s="1820"/>
    </row>
    <row r="5657" ht="26.25" customHeight="1" spans="21:21">
      <c r="U5657" s="1820"/>
    </row>
    <row r="5658" ht="26.25" customHeight="1" spans="21:21">
      <c r="U5658" s="1820"/>
    </row>
    <row r="5659" ht="26.25" customHeight="1" spans="21:21">
      <c r="U5659" s="1820"/>
    </row>
    <row r="5660" ht="26.25" customHeight="1" spans="21:21">
      <c r="U5660" s="1820"/>
    </row>
    <row r="5661" ht="26.25" customHeight="1" spans="21:21">
      <c r="U5661" s="1820"/>
    </row>
    <row r="5662" ht="26.25" customHeight="1" spans="21:21">
      <c r="U5662" s="1820"/>
    </row>
    <row r="5663" ht="26.25" customHeight="1" spans="21:21">
      <c r="U5663" s="1820"/>
    </row>
    <row r="5664" ht="26.25" customHeight="1" spans="21:21">
      <c r="U5664" s="1820"/>
    </row>
    <row r="5665" ht="26.25" customHeight="1" spans="21:21">
      <c r="U5665" s="1820"/>
    </row>
    <row r="5666" ht="26.25" customHeight="1" spans="21:21">
      <c r="U5666" s="1820"/>
    </row>
    <row r="5667" ht="26.25" customHeight="1" spans="21:21">
      <c r="U5667" s="1820"/>
    </row>
    <row r="5668" ht="26.25" customHeight="1" spans="21:21">
      <c r="U5668" s="1820"/>
    </row>
    <row r="5669" ht="26.25" customHeight="1" spans="21:21">
      <c r="U5669" s="1820"/>
    </row>
    <row r="5670" ht="26.25" customHeight="1" spans="21:21">
      <c r="U5670" s="1820"/>
    </row>
    <row r="5671" ht="26.25" customHeight="1" spans="21:21">
      <c r="U5671" s="1820"/>
    </row>
    <row r="5672" ht="26.25" customHeight="1" spans="21:21">
      <c r="U5672" s="1820"/>
    </row>
    <row r="5673" ht="26.25" customHeight="1" spans="21:21">
      <c r="U5673" s="1820"/>
    </row>
    <row r="5674" ht="26.25" customHeight="1" spans="21:21">
      <c r="U5674" s="1820"/>
    </row>
    <row r="5675" ht="26.25" customHeight="1" spans="21:21">
      <c r="U5675" s="1820"/>
    </row>
    <row r="5676" ht="26.25" customHeight="1" spans="21:21">
      <c r="U5676" s="1820"/>
    </row>
    <row r="5677" ht="26.25" customHeight="1" spans="21:21">
      <c r="U5677" s="1820"/>
    </row>
    <row r="5678" ht="26.25" customHeight="1" spans="21:21">
      <c r="U5678" s="1820"/>
    </row>
    <row r="5679" ht="26.25" customHeight="1" spans="21:21">
      <c r="U5679" s="1820"/>
    </row>
    <row r="5680" ht="26.25" customHeight="1" spans="21:21">
      <c r="U5680" s="1820"/>
    </row>
    <row r="5681" ht="26.25" customHeight="1" spans="21:21">
      <c r="U5681" s="1820"/>
    </row>
    <row r="5682" ht="26.25" customHeight="1" spans="21:21">
      <c r="U5682" s="1820"/>
    </row>
    <row r="5683" ht="26.25" customHeight="1" spans="21:21">
      <c r="U5683" s="1820"/>
    </row>
    <row r="5684" ht="26.25" customHeight="1" spans="21:21">
      <c r="U5684" s="1820"/>
    </row>
    <row r="5685" ht="26.25" customHeight="1" spans="21:21">
      <c r="U5685" s="1820"/>
    </row>
    <row r="5686" ht="26.25" customHeight="1" spans="21:21">
      <c r="U5686" s="1820"/>
    </row>
    <row r="5687" ht="26.25" customHeight="1" spans="21:21">
      <c r="U5687" s="1820"/>
    </row>
    <row r="5688" ht="26.25" customHeight="1" spans="21:21">
      <c r="U5688" s="1820"/>
    </row>
    <row r="5689" ht="26.25" customHeight="1" spans="21:21">
      <c r="U5689" s="1820"/>
    </row>
    <row r="5690" ht="26.25" customHeight="1" spans="21:21">
      <c r="U5690" s="1820"/>
    </row>
    <row r="5691" ht="26.25" customHeight="1" spans="21:21">
      <c r="U5691" s="1820"/>
    </row>
    <row r="5692" ht="26.25" customHeight="1" spans="21:21">
      <c r="U5692" s="1820"/>
    </row>
    <row r="5693" ht="26.25" customHeight="1" spans="21:21">
      <c r="U5693" s="1820"/>
    </row>
    <row r="5694" ht="26.25" customHeight="1" spans="21:21">
      <c r="U5694" s="1820"/>
    </row>
    <row r="5695" ht="26.25" customHeight="1" spans="21:21">
      <c r="U5695" s="1820"/>
    </row>
    <row r="5696" ht="26.25" customHeight="1" spans="21:21">
      <c r="U5696" s="1820"/>
    </row>
    <row r="5697" ht="26.25" customHeight="1" spans="21:21">
      <c r="U5697" s="1820"/>
    </row>
    <row r="5698" ht="26.25" customHeight="1" spans="21:21">
      <c r="U5698" s="1820"/>
    </row>
    <row r="5699" ht="26.25" customHeight="1" spans="21:21">
      <c r="U5699" s="1820"/>
    </row>
    <row r="5700" ht="26.25" customHeight="1" spans="21:21">
      <c r="U5700" s="1820"/>
    </row>
    <row r="5701" ht="26.25" customHeight="1" spans="21:21">
      <c r="U5701" s="1820"/>
    </row>
    <row r="5702" ht="26.25" customHeight="1" spans="21:21">
      <c r="U5702" s="1820"/>
    </row>
    <row r="5703" ht="26.25" customHeight="1" spans="21:21">
      <c r="U5703" s="1820"/>
    </row>
    <row r="5704" ht="26.25" customHeight="1" spans="21:21">
      <c r="U5704" s="1820"/>
    </row>
    <row r="5705" ht="26.25" customHeight="1" spans="21:21">
      <c r="U5705" s="1820"/>
    </row>
    <row r="5706" ht="26.25" customHeight="1" spans="21:21">
      <c r="U5706" s="1820"/>
    </row>
    <row r="5707" ht="26.25" customHeight="1" spans="21:21">
      <c r="U5707" s="1820"/>
    </row>
    <row r="5708" ht="26.25" customHeight="1" spans="21:21">
      <c r="U5708" s="1820"/>
    </row>
    <row r="5709" ht="26.25" customHeight="1" spans="21:21">
      <c r="U5709" s="1820"/>
    </row>
    <row r="5710" ht="26.25" customHeight="1" spans="21:21">
      <c r="U5710" s="1820"/>
    </row>
    <row r="5711" ht="26.25" customHeight="1" spans="21:21">
      <c r="U5711" s="1820"/>
    </row>
    <row r="5712" ht="26.25" customHeight="1" spans="21:21">
      <c r="U5712" s="1820"/>
    </row>
    <row r="5713" ht="26.25" customHeight="1" spans="21:21">
      <c r="U5713" s="1820"/>
    </row>
    <row r="5714" ht="26.25" customHeight="1" spans="21:21">
      <c r="U5714" s="1820"/>
    </row>
    <row r="5715" ht="26.25" customHeight="1" spans="21:21">
      <c r="U5715" s="1820"/>
    </row>
    <row r="5716" ht="26.25" customHeight="1" spans="21:21">
      <c r="U5716" s="1820"/>
    </row>
    <row r="5717" ht="26.25" customHeight="1" spans="21:21">
      <c r="U5717" s="1820"/>
    </row>
    <row r="5718" ht="26.25" customHeight="1" spans="21:21">
      <c r="U5718" s="1820"/>
    </row>
    <row r="5719" ht="26.25" customHeight="1" spans="21:21">
      <c r="U5719" s="1820"/>
    </row>
    <row r="5720" ht="26.25" customHeight="1" spans="21:21">
      <c r="U5720" s="1820"/>
    </row>
    <row r="5721" ht="26.25" customHeight="1" spans="21:21">
      <c r="U5721" s="1820"/>
    </row>
    <row r="5722" ht="26.25" customHeight="1" spans="21:21">
      <c r="U5722" s="1820"/>
    </row>
    <row r="5723" ht="26.25" customHeight="1" spans="21:21">
      <c r="U5723" s="1820"/>
    </row>
    <row r="5724" ht="26.25" customHeight="1" spans="21:21">
      <c r="U5724" s="1820"/>
    </row>
    <row r="5725" ht="26.25" customHeight="1" spans="21:21">
      <c r="U5725" s="1820"/>
    </row>
    <row r="5726" ht="26.25" customHeight="1" spans="21:21">
      <c r="U5726" s="1820"/>
    </row>
    <row r="5727" ht="26.25" customHeight="1" spans="21:21">
      <c r="U5727" s="1820"/>
    </row>
    <row r="5728" ht="26.25" customHeight="1" spans="21:21">
      <c r="U5728" s="1820"/>
    </row>
    <row r="5729" ht="26.25" customHeight="1" spans="21:21">
      <c r="U5729" s="1820"/>
    </row>
    <row r="5730" ht="26.25" customHeight="1" spans="21:21">
      <c r="U5730" s="1820"/>
    </row>
    <row r="5731" ht="26.25" customHeight="1" spans="21:21">
      <c r="U5731" s="1820"/>
    </row>
    <row r="5732" ht="26.25" customHeight="1" spans="21:21">
      <c r="U5732" s="1820"/>
    </row>
    <row r="5733" ht="26.25" customHeight="1" spans="21:21">
      <c r="U5733" s="1820"/>
    </row>
    <row r="5734" ht="26.25" customHeight="1" spans="21:21">
      <c r="U5734" s="1820"/>
    </row>
    <row r="5735" ht="26.25" customHeight="1" spans="21:21">
      <c r="U5735" s="1820"/>
    </row>
    <row r="5736" ht="26.25" customHeight="1" spans="21:21">
      <c r="U5736" s="1820"/>
    </row>
    <row r="5737" ht="26.25" customHeight="1" spans="21:21">
      <c r="U5737" s="1820"/>
    </row>
    <row r="5738" ht="26.25" customHeight="1" spans="21:21">
      <c r="U5738" s="1820"/>
    </row>
    <row r="5739" ht="26.25" customHeight="1" spans="21:21">
      <c r="U5739" s="1820"/>
    </row>
    <row r="5740" ht="26.25" customHeight="1" spans="21:21">
      <c r="U5740" s="1820"/>
    </row>
    <row r="5741" ht="26.25" customHeight="1" spans="21:21">
      <c r="U5741" s="1820"/>
    </row>
    <row r="5742" ht="26.25" customHeight="1" spans="21:21">
      <c r="U5742" s="1820"/>
    </row>
    <row r="5743" ht="26.25" customHeight="1" spans="21:21">
      <c r="U5743" s="1820"/>
    </row>
    <row r="5744" ht="26.25" customHeight="1" spans="21:21">
      <c r="U5744" s="1820"/>
    </row>
    <row r="5745" ht="26.25" customHeight="1" spans="21:21">
      <c r="U5745" s="1820"/>
    </row>
    <row r="5746" ht="26.25" customHeight="1" spans="21:21">
      <c r="U5746" s="1820"/>
    </row>
    <row r="5747" ht="26.25" customHeight="1" spans="21:21">
      <c r="U5747" s="1820"/>
    </row>
    <row r="5748" ht="26.25" customHeight="1" spans="21:21">
      <c r="U5748" s="1820"/>
    </row>
    <row r="5749" ht="26.25" customHeight="1" spans="21:21">
      <c r="U5749" s="1820"/>
    </row>
    <row r="5750" ht="26.25" customHeight="1" spans="21:21">
      <c r="U5750" s="1820"/>
    </row>
    <row r="5751" ht="26.25" customHeight="1" spans="21:21">
      <c r="U5751" s="1820"/>
    </row>
    <row r="5752" ht="26.25" customHeight="1" spans="21:21">
      <c r="U5752" s="1820"/>
    </row>
    <row r="5753" ht="26.25" customHeight="1" spans="21:21">
      <c r="U5753" s="1820"/>
    </row>
    <row r="5754" ht="26.25" customHeight="1" spans="21:21">
      <c r="U5754" s="1820"/>
    </row>
    <row r="5755" ht="26.25" customHeight="1" spans="21:21">
      <c r="U5755" s="1820"/>
    </row>
    <row r="5756" ht="26.25" customHeight="1" spans="21:21">
      <c r="U5756" s="1820"/>
    </row>
    <row r="5757" ht="26.25" customHeight="1" spans="21:21">
      <c r="U5757" s="1820"/>
    </row>
    <row r="5758" ht="26.25" customHeight="1" spans="21:21">
      <c r="U5758" s="1820"/>
    </row>
    <row r="5759" ht="26.25" customHeight="1" spans="21:21">
      <c r="U5759" s="1820"/>
    </row>
    <row r="5760" ht="26.25" customHeight="1" spans="21:21">
      <c r="U5760" s="1820"/>
    </row>
    <row r="5761" ht="26.25" customHeight="1" spans="21:21">
      <c r="U5761" s="1820"/>
    </row>
    <row r="5762" ht="26.25" customHeight="1" spans="21:21">
      <c r="U5762" s="1820"/>
    </row>
    <row r="5763" ht="26.25" customHeight="1" spans="21:21">
      <c r="U5763" s="1820"/>
    </row>
    <row r="5764" ht="26.25" customHeight="1" spans="21:21">
      <c r="U5764" s="1820"/>
    </row>
    <row r="5765" ht="26.25" customHeight="1" spans="21:21">
      <c r="U5765" s="1820"/>
    </row>
    <row r="5766" ht="26.25" customHeight="1" spans="21:21">
      <c r="U5766" s="1820"/>
    </row>
    <row r="5767" ht="26.25" customHeight="1" spans="21:21">
      <c r="U5767" s="1820"/>
    </row>
    <row r="5768" ht="26.25" customHeight="1" spans="21:21">
      <c r="U5768" s="1820"/>
    </row>
    <row r="5769" ht="26.25" customHeight="1" spans="21:21">
      <c r="U5769" s="1820"/>
    </row>
    <row r="5770" ht="26.25" customHeight="1" spans="21:21">
      <c r="U5770" s="1820"/>
    </row>
    <row r="5771" ht="26.25" customHeight="1" spans="21:21">
      <c r="U5771" s="1820"/>
    </row>
    <row r="5772" ht="26.25" customHeight="1" spans="21:21">
      <c r="U5772" s="1820"/>
    </row>
    <row r="5773" ht="26.25" customHeight="1" spans="21:21">
      <c r="U5773" s="1820"/>
    </row>
    <row r="5774" ht="26.25" customHeight="1" spans="21:21">
      <c r="U5774" s="1820"/>
    </row>
    <row r="5775" ht="26.25" customHeight="1" spans="21:21">
      <c r="U5775" s="1820"/>
    </row>
    <row r="5776" ht="26.25" customHeight="1" spans="21:21">
      <c r="U5776" s="1820"/>
    </row>
    <row r="5777" ht="26.25" customHeight="1" spans="21:21">
      <c r="U5777" s="1820"/>
    </row>
    <row r="5778" ht="26.25" customHeight="1" spans="21:21">
      <c r="U5778" s="1820"/>
    </row>
    <row r="5779" ht="26.25" customHeight="1" spans="21:21">
      <c r="U5779" s="1820"/>
    </row>
    <row r="5780" ht="26.25" customHeight="1" spans="21:21">
      <c r="U5780" s="1820"/>
    </row>
    <row r="5781" ht="26.25" customHeight="1" spans="21:21">
      <c r="U5781" s="1820"/>
    </row>
    <row r="5782" ht="26.25" customHeight="1" spans="21:21">
      <c r="U5782" s="1820"/>
    </row>
    <row r="5783" ht="26.25" customHeight="1" spans="21:21">
      <c r="U5783" s="1820"/>
    </row>
    <row r="5784" ht="26.25" customHeight="1" spans="21:21">
      <c r="U5784" s="1820"/>
    </row>
    <row r="5785" ht="26.25" customHeight="1" spans="21:21">
      <c r="U5785" s="1820"/>
    </row>
    <row r="5786" ht="26.25" customHeight="1" spans="21:21">
      <c r="U5786" s="1820"/>
    </row>
    <row r="5787" ht="26.25" customHeight="1" spans="21:21">
      <c r="U5787" s="1820"/>
    </row>
    <row r="5788" ht="26.25" customHeight="1" spans="21:21">
      <c r="U5788" s="1820"/>
    </row>
    <row r="5789" ht="26.25" customHeight="1" spans="21:21">
      <c r="U5789" s="1820"/>
    </row>
    <row r="5790" ht="26.25" customHeight="1" spans="21:21">
      <c r="U5790" s="1820"/>
    </row>
    <row r="5791" ht="26.25" customHeight="1" spans="21:21">
      <c r="U5791" s="1820"/>
    </row>
    <row r="5792" ht="26.25" customHeight="1" spans="21:21">
      <c r="U5792" s="1820"/>
    </row>
    <row r="5793" ht="26.25" customHeight="1" spans="21:21">
      <c r="U5793" s="1820"/>
    </row>
    <row r="5794" ht="26.25" customHeight="1" spans="21:21">
      <c r="U5794" s="1820"/>
    </row>
    <row r="5795" ht="26.25" customHeight="1" spans="21:21">
      <c r="U5795" s="1820"/>
    </row>
    <row r="5796" ht="26.25" customHeight="1" spans="21:21">
      <c r="U5796" s="1820"/>
    </row>
    <row r="5797" ht="26.25" customHeight="1" spans="21:21">
      <c r="U5797" s="1820"/>
    </row>
    <row r="5798" ht="26.25" customHeight="1" spans="21:21">
      <c r="U5798" s="1820"/>
    </row>
    <row r="5799" ht="26.25" customHeight="1" spans="21:21">
      <c r="U5799" s="1820"/>
    </row>
    <row r="5800" ht="26.25" customHeight="1" spans="21:21">
      <c r="U5800" s="1820"/>
    </row>
    <row r="5801" ht="26.25" customHeight="1" spans="21:21">
      <c r="U5801" s="1820"/>
    </row>
    <row r="5802" ht="26.25" customHeight="1" spans="21:21">
      <c r="U5802" s="1820"/>
    </row>
    <row r="5803" ht="26.25" customHeight="1" spans="21:21">
      <c r="U5803" s="1820"/>
    </row>
    <row r="5804" ht="26.25" customHeight="1" spans="21:21">
      <c r="U5804" s="1820"/>
    </row>
    <row r="5805" ht="26.25" customHeight="1" spans="21:21">
      <c r="U5805" s="1820"/>
    </row>
    <row r="5806" ht="26.25" customHeight="1" spans="21:21">
      <c r="U5806" s="1820"/>
    </row>
    <row r="5807" ht="26.25" customHeight="1" spans="21:21">
      <c r="U5807" s="1820"/>
    </row>
    <row r="5808" ht="26.25" customHeight="1" spans="21:21">
      <c r="U5808" s="1820"/>
    </row>
    <row r="5809" ht="26.25" customHeight="1" spans="21:21">
      <c r="U5809" s="1820"/>
    </row>
    <row r="5810" ht="26.25" customHeight="1" spans="21:21">
      <c r="U5810" s="1820"/>
    </row>
    <row r="5811" ht="26.25" customHeight="1" spans="21:21">
      <c r="U5811" s="1820"/>
    </row>
    <row r="5812" ht="26.25" customHeight="1" spans="21:21">
      <c r="U5812" s="1820"/>
    </row>
    <row r="5813" ht="26.25" customHeight="1" spans="21:21">
      <c r="U5813" s="1820"/>
    </row>
    <row r="5814" ht="26.25" customHeight="1" spans="21:21">
      <c r="U5814" s="1820"/>
    </row>
    <row r="5815" ht="26.25" customHeight="1" spans="21:21">
      <c r="U5815" s="1820"/>
    </row>
    <row r="5816" ht="26.25" customHeight="1" spans="21:21">
      <c r="U5816" s="1820"/>
    </row>
    <row r="5817" ht="26.25" customHeight="1" spans="21:21">
      <c r="U5817" s="1820"/>
    </row>
    <row r="5818" ht="26.25" customHeight="1" spans="21:21">
      <c r="U5818" s="1820"/>
    </row>
    <row r="5819" ht="26.25" customHeight="1" spans="21:21">
      <c r="U5819" s="1820"/>
    </row>
    <row r="5820" ht="26.25" customHeight="1" spans="21:21">
      <c r="U5820" s="1820"/>
    </row>
    <row r="5821" ht="26.25" customHeight="1" spans="21:21">
      <c r="U5821" s="1820"/>
    </row>
    <row r="5822" ht="26.25" customHeight="1" spans="21:21">
      <c r="U5822" s="1820"/>
    </row>
    <row r="5823" ht="26.25" customHeight="1" spans="21:21">
      <c r="U5823" s="1820"/>
    </row>
    <row r="5824" ht="26.25" customHeight="1" spans="21:21">
      <c r="U5824" s="1820"/>
    </row>
    <row r="5825" ht="26.25" customHeight="1" spans="21:21">
      <c r="U5825" s="1820"/>
    </row>
    <row r="5826" ht="26.25" customHeight="1" spans="21:21">
      <c r="U5826" s="1820"/>
    </row>
    <row r="5827" ht="26.25" customHeight="1" spans="21:21">
      <c r="U5827" s="1820"/>
    </row>
    <row r="5828" ht="26.25" customHeight="1" spans="21:21">
      <c r="U5828" s="1820"/>
    </row>
    <row r="5829" ht="26.25" customHeight="1" spans="21:21">
      <c r="U5829" s="1820"/>
    </row>
    <row r="5830" ht="26.25" customHeight="1" spans="21:21">
      <c r="U5830" s="1820"/>
    </row>
    <row r="5831" ht="26.25" customHeight="1" spans="21:21">
      <c r="U5831" s="1820"/>
    </row>
    <row r="5832" ht="26.25" customHeight="1" spans="21:21">
      <c r="U5832" s="1820"/>
    </row>
    <row r="5833" ht="26.25" customHeight="1" spans="21:21">
      <c r="U5833" s="1820"/>
    </row>
    <row r="5834" ht="26.25" customHeight="1" spans="21:21">
      <c r="U5834" s="1820"/>
    </row>
    <row r="5835" ht="26.25" customHeight="1" spans="21:21">
      <c r="U5835" s="1820"/>
    </row>
    <row r="5836" ht="26.25" customHeight="1" spans="21:21">
      <c r="U5836" s="1820"/>
    </row>
    <row r="5837" ht="26.25" customHeight="1" spans="21:21">
      <c r="U5837" s="1820"/>
    </row>
    <row r="5838" ht="26.25" customHeight="1" spans="21:21">
      <c r="U5838" s="1820"/>
    </row>
    <row r="5839" ht="26.25" customHeight="1" spans="21:21">
      <c r="U5839" s="1820"/>
    </row>
    <row r="5840" ht="26.25" customHeight="1" spans="21:21">
      <c r="U5840" s="1820"/>
    </row>
    <row r="5841" ht="26.25" customHeight="1" spans="21:21">
      <c r="U5841" s="1820"/>
    </row>
    <row r="5842" ht="26.25" customHeight="1" spans="21:21">
      <c r="U5842" s="1820"/>
    </row>
    <row r="5843" ht="26.25" customHeight="1" spans="21:21">
      <c r="U5843" s="1820"/>
    </row>
    <row r="5844" ht="26.25" customHeight="1" spans="21:21">
      <c r="U5844" s="1820"/>
    </row>
    <row r="5845" ht="26.25" customHeight="1" spans="21:21">
      <c r="U5845" s="1820"/>
    </row>
    <row r="5846" ht="26.25" customHeight="1" spans="21:21">
      <c r="U5846" s="1820"/>
    </row>
    <row r="5847" ht="26.25" customHeight="1" spans="21:21">
      <c r="U5847" s="1820"/>
    </row>
    <row r="5848" ht="26.25" customHeight="1" spans="21:21">
      <c r="U5848" s="1820"/>
    </row>
    <row r="5849" ht="26.25" customHeight="1" spans="21:21">
      <c r="U5849" s="1820"/>
    </row>
    <row r="5850" ht="26.25" customHeight="1" spans="21:21">
      <c r="U5850" s="1820"/>
    </row>
    <row r="5851" ht="26.25" customHeight="1" spans="21:21">
      <c r="U5851" s="1820"/>
    </row>
    <row r="5852" ht="26.25" customHeight="1" spans="21:21">
      <c r="U5852" s="1820"/>
    </row>
    <row r="5853" ht="26.25" customHeight="1" spans="21:21">
      <c r="U5853" s="1820"/>
    </row>
    <row r="5854" ht="26.25" customHeight="1" spans="21:21">
      <c r="U5854" s="1820"/>
    </row>
    <row r="5855" ht="26.25" customHeight="1" spans="21:21">
      <c r="U5855" s="1820"/>
    </row>
    <row r="5856" ht="26.25" customHeight="1" spans="21:21">
      <c r="U5856" s="1820"/>
    </row>
    <row r="5857" ht="26.25" customHeight="1" spans="21:21">
      <c r="U5857" s="1820"/>
    </row>
    <row r="5858" ht="26.25" customHeight="1" spans="21:21">
      <c r="U5858" s="1820"/>
    </row>
    <row r="5859" ht="26.25" customHeight="1" spans="21:21">
      <c r="U5859" s="1820"/>
    </row>
    <row r="5860" ht="26.25" customHeight="1" spans="21:21">
      <c r="U5860" s="1820"/>
    </row>
    <row r="5861" ht="26.25" customHeight="1" spans="21:21">
      <c r="U5861" s="1820"/>
    </row>
    <row r="5862" ht="26.25" customHeight="1" spans="21:21">
      <c r="U5862" s="1820"/>
    </row>
    <row r="5863" ht="26.25" customHeight="1" spans="21:21">
      <c r="U5863" s="1820"/>
    </row>
    <row r="5864" ht="26.25" customHeight="1" spans="21:21">
      <c r="U5864" s="1820"/>
    </row>
    <row r="5865" ht="26.25" customHeight="1" spans="21:21">
      <c r="U5865" s="1820"/>
    </row>
    <row r="5866" ht="26.25" customHeight="1" spans="21:21">
      <c r="U5866" s="1820"/>
    </row>
    <row r="5867" ht="26.25" customHeight="1" spans="21:21">
      <c r="U5867" s="1820"/>
    </row>
    <row r="5868" ht="26.25" customHeight="1" spans="21:21">
      <c r="U5868" s="1820"/>
    </row>
    <row r="5869" ht="26.25" customHeight="1" spans="21:21">
      <c r="U5869" s="1820"/>
    </row>
    <row r="5870" ht="26.25" customHeight="1" spans="21:21">
      <c r="U5870" s="1820"/>
    </row>
    <row r="5871" ht="26.25" customHeight="1" spans="21:21">
      <c r="U5871" s="1820"/>
    </row>
    <row r="5872" ht="26.25" customHeight="1" spans="21:21">
      <c r="U5872" s="1820"/>
    </row>
    <row r="5873" ht="26.25" customHeight="1" spans="21:21">
      <c r="U5873" s="1820"/>
    </row>
    <row r="5874" ht="26.25" customHeight="1" spans="21:21">
      <c r="U5874" s="1820"/>
    </row>
    <row r="5875" ht="26.25" customHeight="1" spans="21:21">
      <c r="U5875" s="1820"/>
    </row>
    <row r="5876" ht="26.25" customHeight="1" spans="21:21">
      <c r="U5876" s="1820"/>
    </row>
    <row r="5877" ht="26.25" customHeight="1" spans="21:21">
      <c r="U5877" s="1820"/>
    </row>
    <row r="5878" ht="26.25" customHeight="1" spans="21:21">
      <c r="U5878" s="1820"/>
    </row>
    <row r="5879" ht="26.25" customHeight="1" spans="21:21">
      <c r="U5879" s="1820"/>
    </row>
    <row r="5880" ht="26.25" customHeight="1" spans="21:21">
      <c r="U5880" s="1820"/>
    </row>
    <row r="5881" ht="26.25" customHeight="1" spans="21:21">
      <c r="U5881" s="1820"/>
    </row>
    <row r="5882" ht="26.25" customHeight="1" spans="21:21">
      <c r="U5882" s="1820"/>
    </row>
    <row r="5883" ht="26.25" customHeight="1" spans="21:21">
      <c r="U5883" s="1820"/>
    </row>
    <row r="5884" ht="26.25" customHeight="1" spans="21:21">
      <c r="U5884" s="1820"/>
    </row>
    <row r="5885" ht="26.25" customHeight="1" spans="21:21">
      <c r="U5885" s="1820"/>
    </row>
    <row r="5886" ht="26.25" customHeight="1" spans="21:21">
      <c r="U5886" s="1820"/>
    </row>
    <row r="5887" ht="26.25" customHeight="1" spans="21:21">
      <c r="U5887" s="1820"/>
    </row>
    <row r="5888" ht="26.25" customHeight="1" spans="21:21">
      <c r="U5888" s="1820"/>
    </row>
    <row r="5889" ht="26.25" customHeight="1" spans="21:21">
      <c r="U5889" s="1820"/>
    </row>
    <row r="5890" ht="26.25" customHeight="1" spans="21:21">
      <c r="U5890" s="1820"/>
    </row>
    <row r="5891" ht="26.25" customHeight="1" spans="21:21">
      <c r="U5891" s="1820"/>
    </row>
    <row r="5892" ht="26.25" customHeight="1" spans="21:21">
      <c r="U5892" s="1820"/>
    </row>
    <row r="5893" ht="26.25" customHeight="1" spans="21:21">
      <c r="U5893" s="1820"/>
    </row>
    <row r="5894" ht="26.25" customHeight="1" spans="21:21">
      <c r="U5894" s="1820"/>
    </row>
    <row r="5895" ht="26.25" customHeight="1" spans="21:21">
      <c r="U5895" s="1820"/>
    </row>
    <row r="5896" ht="26.25" customHeight="1" spans="21:21">
      <c r="U5896" s="1820"/>
    </row>
    <row r="5897" ht="26.25" customHeight="1" spans="21:21">
      <c r="U5897" s="1820"/>
    </row>
    <row r="5898" ht="26.25" customHeight="1" spans="21:21">
      <c r="U5898" s="1820"/>
    </row>
    <row r="5899" ht="26.25" customHeight="1" spans="21:21">
      <c r="U5899" s="1820"/>
    </row>
    <row r="5900" ht="26.25" customHeight="1" spans="21:21">
      <c r="U5900" s="1820"/>
    </row>
    <row r="5901" ht="26.25" customHeight="1" spans="21:21">
      <c r="U5901" s="1820"/>
    </row>
    <row r="5902" ht="26.25" customHeight="1" spans="21:21">
      <c r="U5902" s="1820"/>
    </row>
    <row r="5903" ht="26.25" customHeight="1" spans="21:21">
      <c r="U5903" s="1820"/>
    </row>
    <row r="5904" ht="26.25" customHeight="1" spans="21:21">
      <c r="U5904" s="1820"/>
    </row>
    <row r="5905" ht="26.25" customHeight="1" spans="21:21">
      <c r="U5905" s="1820"/>
    </row>
    <row r="5906" ht="26.25" customHeight="1" spans="21:21">
      <c r="U5906" s="1820"/>
    </row>
    <row r="5907" ht="26.25" customHeight="1" spans="21:21">
      <c r="U5907" s="1820"/>
    </row>
    <row r="5908" ht="26.25" customHeight="1" spans="21:21">
      <c r="U5908" s="1820"/>
    </row>
    <row r="5909" ht="26.25" customHeight="1" spans="21:21">
      <c r="U5909" s="1820"/>
    </row>
    <row r="5910" ht="26.25" customHeight="1" spans="21:21">
      <c r="U5910" s="1820"/>
    </row>
    <row r="5911" ht="26.25" customHeight="1" spans="21:21">
      <c r="U5911" s="1820"/>
    </row>
    <row r="5912" ht="26.25" customHeight="1" spans="21:21">
      <c r="U5912" s="1820"/>
    </row>
    <row r="5913" ht="26.25" customHeight="1" spans="21:21">
      <c r="U5913" s="1820"/>
    </row>
    <row r="5914" ht="26.25" customHeight="1" spans="21:21">
      <c r="U5914" s="1820"/>
    </row>
    <row r="5915" ht="26.25" customHeight="1" spans="21:21">
      <c r="U5915" s="1820"/>
    </row>
    <row r="5916" ht="26.25" customHeight="1" spans="21:21">
      <c r="U5916" s="1820"/>
    </row>
    <row r="5917" ht="26.25" customHeight="1" spans="21:21">
      <c r="U5917" s="1820"/>
    </row>
    <row r="5918" ht="26.25" customHeight="1" spans="21:21">
      <c r="U5918" s="1820"/>
    </row>
    <row r="5919" ht="26.25" customHeight="1" spans="21:21">
      <c r="U5919" s="1820"/>
    </row>
    <row r="5920" ht="26.25" customHeight="1" spans="21:21">
      <c r="U5920" s="1820"/>
    </row>
    <row r="5921" ht="26.25" customHeight="1" spans="21:21">
      <c r="U5921" s="1820"/>
    </row>
    <row r="5922" ht="26.25" customHeight="1" spans="21:21">
      <c r="U5922" s="1820"/>
    </row>
    <row r="5923" ht="26.25" customHeight="1" spans="21:21">
      <c r="U5923" s="1820"/>
    </row>
    <row r="5924" ht="26.25" customHeight="1" spans="21:21">
      <c r="U5924" s="1820"/>
    </row>
    <row r="5925" ht="26.25" customHeight="1" spans="21:21">
      <c r="U5925" s="1820"/>
    </row>
    <row r="5926" ht="26.25" customHeight="1" spans="21:21">
      <c r="U5926" s="1820"/>
    </row>
    <row r="5927" ht="26.25" customHeight="1" spans="21:21">
      <c r="U5927" s="1820"/>
    </row>
    <row r="5928" ht="26.25" customHeight="1" spans="21:21">
      <c r="U5928" s="1820"/>
    </row>
    <row r="5929" ht="26.25" customHeight="1" spans="21:21">
      <c r="U5929" s="1820"/>
    </row>
    <row r="5930" ht="26.25" customHeight="1" spans="21:21">
      <c r="U5930" s="1820"/>
    </row>
    <row r="5931" ht="26.25" customHeight="1" spans="21:21">
      <c r="U5931" s="1820"/>
    </row>
    <row r="5932" ht="26.25" customHeight="1" spans="21:21">
      <c r="U5932" s="1820"/>
    </row>
    <row r="5933" ht="26.25" customHeight="1" spans="21:21">
      <c r="U5933" s="1820"/>
    </row>
    <row r="5934" ht="26.25" customHeight="1" spans="21:21">
      <c r="U5934" s="1820"/>
    </row>
    <row r="5935" ht="26.25" customHeight="1" spans="21:21">
      <c r="U5935" s="1820"/>
    </row>
    <row r="5936" ht="26.25" customHeight="1" spans="21:21">
      <c r="U5936" s="1820"/>
    </row>
    <row r="5937" ht="26.25" customHeight="1" spans="21:21">
      <c r="U5937" s="1820"/>
    </row>
    <row r="5938" ht="26.25" customHeight="1" spans="21:21">
      <c r="U5938" s="1820"/>
    </row>
    <row r="5939" ht="26.25" customHeight="1" spans="21:21">
      <c r="U5939" s="1820"/>
    </row>
    <row r="5940" ht="26.25" customHeight="1" spans="21:21">
      <c r="U5940" s="1820"/>
    </row>
    <row r="5941" ht="26.25" customHeight="1" spans="21:21">
      <c r="U5941" s="1820"/>
    </row>
    <row r="5942" ht="26.25" customHeight="1" spans="21:21">
      <c r="U5942" s="1820"/>
    </row>
    <row r="5943" ht="26.25" customHeight="1" spans="21:21">
      <c r="U5943" s="1820"/>
    </row>
    <row r="5944" ht="26.25" customHeight="1" spans="21:21">
      <c r="U5944" s="1820"/>
    </row>
    <row r="5945" ht="26.25" customHeight="1" spans="21:21">
      <c r="U5945" s="1820"/>
    </row>
    <row r="5946" ht="26.25" customHeight="1" spans="21:21">
      <c r="U5946" s="1820"/>
    </row>
    <row r="5947" ht="26.25" customHeight="1" spans="21:21">
      <c r="U5947" s="1820"/>
    </row>
    <row r="5948" ht="26.25" customHeight="1" spans="21:21">
      <c r="U5948" s="1820"/>
    </row>
    <row r="5949" ht="26.25" customHeight="1" spans="21:21">
      <c r="U5949" s="1820"/>
    </row>
    <row r="5950" ht="26.25" customHeight="1" spans="21:21">
      <c r="U5950" s="1820"/>
    </row>
    <row r="5951" ht="26.25" customHeight="1" spans="21:21">
      <c r="U5951" s="1820"/>
    </row>
    <row r="5952" ht="26.25" customHeight="1" spans="21:21">
      <c r="U5952" s="1820"/>
    </row>
    <row r="5953" ht="26.25" customHeight="1" spans="21:21">
      <c r="U5953" s="1820"/>
    </row>
    <row r="5954" ht="26.25" customHeight="1" spans="21:21">
      <c r="U5954" s="1820"/>
    </row>
    <row r="5955" ht="26.25" customHeight="1" spans="21:21">
      <c r="U5955" s="1820"/>
    </row>
    <row r="5956" ht="26.25" customHeight="1" spans="21:21">
      <c r="U5956" s="1820"/>
    </row>
    <row r="5957" ht="26.25" customHeight="1" spans="21:21">
      <c r="U5957" s="1820"/>
    </row>
    <row r="5958" ht="26.25" customHeight="1" spans="21:21">
      <c r="U5958" s="1820"/>
    </row>
    <row r="5959" ht="26.25" customHeight="1" spans="21:21">
      <c r="U5959" s="1820"/>
    </row>
    <row r="5960" ht="26.25" customHeight="1" spans="21:21">
      <c r="U5960" s="1820"/>
    </row>
    <row r="5961" ht="26.25" customHeight="1" spans="21:21">
      <c r="U5961" s="1820"/>
    </row>
    <row r="5962" ht="26.25" customHeight="1" spans="21:21">
      <c r="U5962" s="1820"/>
    </row>
    <row r="5963" ht="26.25" customHeight="1" spans="21:21">
      <c r="U5963" s="1820"/>
    </row>
    <row r="5964" ht="26.25" customHeight="1" spans="21:21">
      <c r="U5964" s="1820"/>
    </row>
    <row r="5965" ht="26.25" customHeight="1" spans="21:21">
      <c r="U5965" s="1820"/>
    </row>
    <row r="5966" ht="26.25" customHeight="1" spans="21:21">
      <c r="U5966" s="1820"/>
    </row>
    <row r="5967" ht="26.25" customHeight="1" spans="21:21">
      <c r="U5967" s="1820"/>
    </row>
    <row r="5968" ht="26.25" customHeight="1" spans="21:21">
      <c r="U5968" s="1820"/>
    </row>
    <row r="5969" ht="26.25" customHeight="1" spans="21:21">
      <c r="U5969" s="1820"/>
    </row>
    <row r="5970" ht="26.25" customHeight="1" spans="21:21">
      <c r="U5970" s="1820"/>
    </row>
    <row r="5971" ht="26.25" customHeight="1" spans="21:21">
      <c r="U5971" s="1820"/>
    </row>
    <row r="5972" ht="26.25" customHeight="1" spans="21:21">
      <c r="U5972" s="1820"/>
    </row>
    <row r="5973" ht="26.25" customHeight="1" spans="21:21">
      <c r="U5973" s="1820"/>
    </row>
    <row r="5974" ht="26.25" customHeight="1" spans="21:21">
      <c r="U5974" s="1820"/>
    </row>
    <row r="5975" ht="26.25" customHeight="1" spans="21:21">
      <c r="U5975" s="1820"/>
    </row>
    <row r="5976" ht="26.25" customHeight="1" spans="21:21">
      <c r="U5976" s="1820"/>
    </row>
    <row r="5977" ht="26.25" customHeight="1" spans="21:21">
      <c r="U5977" s="1820"/>
    </row>
    <row r="5978" ht="26.25" customHeight="1" spans="21:21">
      <c r="U5978" s="1820"/>
    </row>
    <row r="5979" ht="26.25" customHeight="1" spans="21:21">
      <c r="U5979" s="1820"/>
    </row>
    <row r="5980" ht="26.25" customHeight="1" spans="21:21">
      <c r="U5980" s="1820"/>
    </row>
    <row r="5981" ht="26.25" customHeight="1" spans="21:21">
      <c r="U5981" s="1820"/>
    </row>
    <row r="5982" ht="26.25" customHeight="1" spans="21:21">
      <c r="U5982" s="1820"/>
    </row>
    <row r="5983" ht="26.25" customHeight="1" spans="21:21">
      <c r="U5983" s="1820"/>
    </row>
    <row r="5984" ht="26.25" customHeight="1" spans="21:21">
      <c r="U5984" s="1820"/>
    </row>
    <row r="5985" ht="26.25" customHeight="1" spans="21:21">
      <c r="U5985" s="1820"/>
    </row>
    <row r="5986" ht="26.25" customHeight="1" spans="21:21">
      <c r="U5986" s="1820"/>
    </row>
    <row r="5987" ht="26.25" customHeight="1" spans="21:21">
      <c r="U5987" s="1820"/>
    </row>
    <row r="5988" ht="26.25" customHeight="1" spans="21:21">
      <c r="U5988" s="1820"/>
    </row>
    <row r="5989" ht="26.25" customHeight="1" spans="21:21">
      <c r="U5989" s="1820"/>
    </row>
    <row r="5990" ht="26.25" customHeight="1" spans="21:21">
      <c r="U5990" s="1820"/>
    </row>
    <row r="5991" ht="26.25" customHeight="1" spans="21:21">
      <c r="U5991" s="1820"/>
    </row>
    <row r="5992" ht="26.25" customHeight="1" spans="21:21">
      <c r="U5992" s="1820"/>
    </row>
    <row r="5993" ht="26.25" customHeight="1" spans="21:21">
      <c r="U5993" s="1820"/>
    </row>
    <row r="5994" ht="26.25" customHeight="1" spans="21:21">
      <c r="U5994" s="1820"/>
    </row>
    <row r="5995" ht="26.25" customHeight="1" spans="21:21">
      <c r="U5995" s="1820"/>
    </row>
    <row r="5996" ht="26.25" customHeight="1" spans="21:21">
      <c r="U5996" s="1820"/>
    </row>
    <row r="5997" ht="26.25" customHeight="1" spans="21:21">
      <c r="U5997" s="1820"/>
    </row>
    <row r="5998" ht="26.25" customHeight="1" spans="21:21">
      <c r="U5998" s="1820"/>
    </row>
    <row r="5999" ht="26.25" customHeight="1" spans="21:21">
      <c r="U5999" s="1820"/>
    </row>
    <row r="6000" ht="26.25" customHeight="1" spans="21:21">
      <c r="U6000" s="1820"/>
    </row>
    <row r="6001" ht="26.25" customHeight="1" spans="21:21">
      <c r="U6001" s="1820"/>
    </row>
    <row r="6002" ht="26.25" customHeight="1" spans="21:21">
      <c r="U6002" s="1820"/>
    </row>
    <row r="6003" ht="26.25" customHeight="1" spans="21:21">
      <c r="U6003" s="1820"/>
    </row>
    <row r="6004" ht="26.25" customHeight="1" spans="21:21">
      <c r="U6004" s="1820"/>
    </row>
    <row r="6005" ht="26.25" customHeight="1" spans="21:21">
      <c r="U6005" s="1820"/>
    </row>
    <row r="6006" ht="26.25" customHeight="1" spans="21:21">
      <c r="U6006" s="1820"/>
    </row>
    <row r="6007" ht="26.25" customHeight="1" spans="21:21">
      <c r="U6007" s="1820"/>
    </row>
    <row r="6008" ht="26.25" customHeight="1" spans="21:21">
      <c r="U6008" s="1820"/>
    </row>
    <row r="6009" ht="26.25" customHeight="1" spans="21:21">
      <c r="U6009" s="1820"/>
    </row>
    <row r="6010" ht="26.25" customHeight="1" spans="21:21">
      <c r="U6010" s="1820"/>
    </row>
    <row r="6011" ht="26.25" customHeight="1" spans="21:21">
      <c r="U6011" s="1820"/>
    </row>
    <row r="6012" ht="26.25" customHeight="1" spans="21:21">
      <c r="U6012" s="1820"/>
    </row>
    <row r="6013" ht="26.25" customHeight="1" spans="21:21">
      <c r="U6013" s="1820"/>
    </row>
    <row r="6014" ht="26.25" customHeight="1" spans="21:21">
      <c r="U6014" s="1820"/>
    </row>
    <row r="6015" ht="26.25" customHeight="1" spans="21:21">
      <c r="U6015" s="1820"/>
    </row>
    <row r="6016" ht="26.25" customHeight="1" spans="21:21">
      <c r="U6016" s="1820"/>
    </row>
    <row r="6017" ht="26.25" customHeight="1" spans="21:21">
      <c r="U6017" s="1820"/>
    </row>
    <row r="6018" ht="26.25" customHeight="1" spans="21:21">
      <c r="U6018" s="1820"/>
    </row>
    <row r="6019" ht="26.25" customHeight="1" spans="21:21">
      <c r="U6019" s="1820"/>
    </row>
    <row r="6020" ht="26.25" customHeight="1" spans="21:21">
      <c r="U6020" s="1820"/>
    </row>
    <row r="6021" ht="26.25" customHeight="1" spans="21:21">
      <c r="U6021" s="1820"/>
    </row>
    <row r="6022" ht="26.25" customHeight="1" spans="21:21">
      <c r="U6022" s="1820"/>
    </row>
    <row r="6023" ht="26.25" customHeight="1" spans="21:21">
      <c r="U6023" s="1820"/>
    </row>
    <row r="6024" ht="26.25" customHeight="1" spans="21:21">
      <c r="U6024" s="1820"/>
    </row>
    <row r="6025" ht="26.25" customHeight="1" spans="21:21">
      <c r="U6025" s="1820"/>
    </row>
    <row r="6026" ht="26.25" customHeight="1" spans="21:21">
      <c r="U6026" s="1820"/>
    </row>
    <row r="6027" ht="26.25" customHeight="1" spans="21:21">
      <c r="U6027" s="1820"/>
    </row>
    <row r="6028" ht="26.25" customHeight="1" spans="21:21">
      <c r="U6028" s="1820"/>
    </row>
    <row r="6029" ht="26.25" customHeight="1" spans="21:21">
      <c r="U6029" s="1820"/>
    </row>
    <row r="6030" ht="26.25" customHeight="1" spans="21:21">
      <c r="U6030" s="1820"/>
    </row>
    <row r="6031" ht="26.25" customHeight="1" spans="21:21">
      <c r="U6031" s="1820"/>
    </row>
    <row r="6032" ht="26.25" customHeight="1" spans="21:21">
      <c r="U6032" s="1820"/>
    </row>
    <row r="6033" ht="26.25" customHeight="1" spans="21:21">
      <c r="U6033" s="1820"/>
    </row>
    <row r="6034" ht="26.25" customHeight="1" spans="21:21">
      <c r="U6034" s="1820"/>
    </row>
    <row r="6035" ht="26.25" customHeight="1" spans="21:21">
      <c r="U6035" s="1820"/>
    </row>
    <row r="6036" ht="26.25" customHeight="1" spans="21:21">
      <c r="U6036" s="1820"/>
    </row>
    <row r="6037" ht="26.25" customHeight="1" spans="21:21">
      <c r="U6037" s="1820"/>
    </row>
    <row r="6038" ht="26.25" customHeight="1" spans="21:21">
      <c r="U6038" s="1820"/>
    </row>
    <row r="6039" ht="26.25" customHeight="1" spans="21:21">
      <c r="U6039" s="1820"/>
    </row>
    <row r="6040" ht="26.25" customHeight="1" spans="21:21">
      <c r="U6040" s="1820"/>
    </row>
    <row r="6041" ht="26.25" customHeight="1" spans="21:21">
      <c r="U6041" s="1820"/>
    </row>
    <row r="6042" ht="26.25" customHeight="1" spans="21:21">
      <c r="U6042" s="1820"/>
    </row>
    <row r="6043" ht="26.25" customHeight="1" spans="21:21">
      <c r="U6043" s="1820"/>
    </row>
    <row r="6044" ht="26.25" customHeight="1" spans="21:21">
      <c r="U6044" s="1820"/>
    </row>
    <row r="6045" ht="26.25" customHeight="1" spans="21:21">
      <c r="U6045" s="1820"/>
    </row>
    <row r="6046" ht="26.25" customHeight="1" spans="21:21">
      <c r="U6046" s="1820"/>
    </row>
    <row r="6047" ht="26.25" customHeight="1" spans="21:21">
      <c r="U6047" s="1820"/>
    </row>
    <row r="6048" ht="26.25" customHeight="1" spans="21:21">
      <c r="U6048" s="1820"/>
    </row>
    <row r="6049" ht="26.25" customHeight="1" spans="21:21">
      <c r="U6049" s="1820"/>
    </row>
    <row r="6050" ht="26.25" customHeight="1" spans="21:21">
      <c r="U6050" s="1820"/>
    </row>
    <row r="6051" ht="26.25" customHeight="1" spans="21:21">
      <c r="U6051" s="1820"/>
    </row>
    <row r="6052" ht="26.25" customHeight="1" spans="21:21">
      <c r="U6052" s="1820"/>
    </row>
    <row r="6053" ht="26.25" customHeight="1" spans="21:21">
      <c r="U6053" s="1820"/>
    </row>
    <row r="6054" ht="26.25" customHeight="1" spans="21:21">
      <c r="U6054" s="1820"/>
    </row>
    <row r="6055" ht="26.25" customHeight="1" spans="21:21">
      <c r="U6055" s="1820"/>
    </row>
    <row r="6056" ht="26.25" customHeight="1" spans="21:21">
      <c r="U6056" s="1820"/>
    </row>
    <row r="6057" ht="26.25" customHeight="1" spans="21:21">
      <c r="U6057" s="1820"/>
    </row>
    <row r="6058" ht="26.25" customHeight="1" spans="21:21">
      <c r="U6058" s="1820"/>
    </row>
    <row r="6059" ht="26.25" customHeight="1" spans="21:21">
      <c r="U6059" s="1820"/>
    </row>
    <row r="6060" ht="26.25" customHeight="1" spans="21:21">
      <c r="U6060" s="1820"/>
    </row>
    <row r="6061" ht="26.25" customHeight="1" spans="21:21">
      <c r="U6061" s="1820"/>
    </row>
    <row r="6062" ht="26.25" customHeight="1" spans="21:21">
      <c r="U6062" s="1820"/>
    </row>
    <row r="6063" ht="26.25" customHeight="1" spans="21:21">
      <c r="U6063" s="1820"/>
    </row>
    <row r="6064" ht="26.25" customHeight="1" spans="21:21">
      <c r="U6064" s="1820"/>
    </row>
    <row r="6065" ht="26.25" customHeight="1" spans="21:21">
      <c r="U6065" s="1820"/>
    </row>
    <row r="6066" ht="26.25" customHeight="1" spans="21:21">
      <c r="U6066" s="1820"/>
    </row>
    <row r="6067" ht="26.25" customHeight="1" spans="21:21">
      <c r="U6067" s="1820"/>
    </row>
    <row r="6068" ht="26.25" customHeight="1" spans="21:21">
      <c r="U6068" s="1820"/>
    </row>
    <row r="6069" ht="26.25" customHeight="1" spans="21:21">
      <c r="U6069" s="1820"/>
    </row>
    <row r="6070" ht="26.25" customHeight="1" spans="21:21">
      <c r="U6070" s="1820"/>
    </row>
    <row r="6071" ht="26.25" customHeight="1" spans="21:21">
      <c r="U6071" s="1820"/>
    </row>
    <row r="6072" ht="26.25" customHeight="1" spans="21:21">
      <c r="U6072" s="1820"/>
    </row>
    <row r="6073" ht="26.25" customHeight="1" spans="21:21">
      <c r="U6073" s="1820"/>
    </row>
    <row r="6074" ht="26.25" customHeight="1" spans="21:21">
      <c r="U6074" s="1820"/>
    </row>
    <row r="6075" ht="26.25" customHeight="1" spans="21:21">
      <c r="U6075" s="1820"/>
    </row>
    <row r="6076" ht="26.25" customHeight="1" spans="21:21">
      <c r="U6076" s="1820"/>
    </row>
    <row r="6077" ht="26.25" customHeight="1" spans="21:21">
      <c r="U6077" s="1820"/>
    </row>
    <row r="6078" ht="26.25" customHeight="1" spans="21:21">
      <c r="U6078" s="1820"/>
    </row>
    <row r="6079" ht="26.25" customHeight="1" spans="21:21">
      <c r="U6079" s="1820"/>
    </row>
    <row r="6080" ht="26.25" customHeight="1" spans="21:21">
      <c r="U6080" s="1820"/>
    </row>
    <row r="6081" ht="26.25" customHeight="1" spans="21:21">
      <c r="U6081" s="1820"/>
    </row>
    <row r="6082" ht="26.25" customHeight="1" spans="21:21">
      <c r="U6082" s="1820"/>
    </row>
    <row r="6083" ht="26.25" customHeight="1" spans="21:21">
      <c r="U6083" s="1820"/>
    </row>
    <row r="6084" ht="26.25" customHeight="1" spans="21:21">
      <c r="U6084" s="1820"/>
    </row>
    <row r="6085" ht="26.25" customHeight="1" spans="21:21">
      <c r="U6085" s="1820"/>
    </row>
    <row r="6086" ht="26.25" customHeight="1" spans="21:21">
      <c r="U6086" s="1820"/>
    </row>
    <row r="6087" ht="26.25" customHeight="1" spans="21:21">
      <c r="U6087" s="1820"/>
    </row>
    <row r="6088" ht="26.25" customHeight="1" spans="21:21">
      <c r="U6088" s="1820"/>
    </row>
    <row r="6089" ht="26.25" customHeight="1" spans="21:21">
      <c r="U6089" s="1820"/>
    </row>
    <row r="6090" ht="26.25" customHeight="1" spans="21:21">
      <c r="U6090" s="1820"/>
    </row>
    <row r="6091" ht="26.25" customHeight="1" spans="21:21">
      <c r="U6091" s="1820"/>
    </row>
    <row r="6092" ht="26.25" customHeight="1" spans="21:21">
      <c r="U6092" s="1820"/>
    </row>
    <row r="6093" ht="26.25" customHeight="1" spans="21:21">
      <c r="U6093" s="1820"/>
    </row>
    <row r="6094" ht="26.25" customHeight="1" spans="21:21">
      <c r="U6094" s="1820"/>
    </row>
    <row r="6095" ht="26.25" customHeight="1" spans="21:21">
      <c r="U6095" s="1820"/>
    </row>
    <row r="6096" ht="26.25" customHeight="1" spans="21:21">
      <c r="U6096" s="1820"/>
    </row>
    <row r="6097" ht="26.25" customHeight="1" spans="21:21">
      <c r="U6097" s="1820"/>
    </row>
    <row r="6098" ht="26.25" customHeight="1" spans="21:21">
      <c r="U6098" s="1820"/>
    </row>
    <row r="6099" ht="26.25" customHeight="1" spans="21:21">
      <c r="U6099" s="1820"/>
    </row>
    <row r="6100" ht="26.25" customHeight="1" spans="21:21">
      <c r="U6100" s="1820"/>
    </row>
    <row r="6101" ht="26.25" customHeight="1" spans="21:21">
      <c r="U6101" s="1820"/>
    </row>
    <row r="6102" ht="26.25" customHeight="1" spans="21:21">
      <c r="U6102" s="1820"/>
    </row>
    <row r="6103" ht="26.25" customHeight="1" spans="21:21">
      <c r="U6103" s="1820"/>
    </row>
    <row r="6104" ht="26.25" customHeight="1" spans="21:21">
      <c r="U6104" s="1820"/>
    </row>
    <row r="6105" ht="26.25" customHeight="1" spans="21:21">
      <c r="U6105" s="1820"/>
    </row>
    <row r="6106" ht="26.25" customHeight="1" spans="21:21">
      <c r="U6106" s="1820"/>
    </row>
    <row r="6107" ht="26.25" customHeight="1" spans="21:21">
      <c r="U6107" s="1820"/>
    </row>
    <row r="6108" ht="26.25" customHeight="1" spans="21:21">
      <c r="U6108" s="1820"/>
    </row>
    <row r="6109" ht="26.25" customHeight="1" spans="21:21">
      <c r="U6109" s="1820"/>
    </row>
    <row r="6110" ht="26.25" customHeight="1" spans="21:21">
      <c r="U6110" s="1820"/>
    </row>
    <row r="6111" ht="26.25" customHeight="1" spans="21:21">
      <c r="U6111" s="1820"/>
    </row>
    <row r="6112" ht="26.25" customHeight="1" spans="21:21">
      <c r="U6112" s="1820"/>
    </row>
    <row r="6113" ht="26.25" customHeight="1" spans="21:21">
      <c r="U6113" s="1820"/>
    </row>
    <row r="6114" ht="26.25" customHeight="1" spans="21:21">
      <c r="U6114" s="1820"/>
    </row>
    <row r="6115" ht="26.25" customHeight="1" spans="21:21">
      <c r="U6115" s="1820"/>
    </row>
    <row r="6116" ht="26.25" customHeight="1" spans="21:21">
      <c r="U6116" s="1820"/>
    </row>
    <row r="6117" ht="26.25" customHeight="1" spans="21:21">
      <c r="U6117" s="1820"/>
    </row>
    <row r="6118" ht="26.25" customHeight="1" spans="21:21">
      <c r="U6118" s="1820"/>
    </row>
    <row r="6119" ht="26.25" customHeight="1" spans="21:21">
      <c r="U6119" s="1820"/>
    </row>
    <row r="6120" ht="26.25" customHeight="1" spans="21:21">
      <c r="U6120" s="1820"/>
    </row>
    <row r="6121" ht="26.25" customHeight="1" spans="21:21">
      <c r="U6121" s="1820"/>
    </row>
    <row r="6122" ht="26.25" customHeight="1" spans="21:21">
      <c r="U6122" s="1820"/>
    </row>
    <row r="6123" ht="26.25" customHeight="1" spans="21:21">
      <c r="U6123" s="1820"/>
    </row>
    <row r="6124" ht="26.25" customHeight="1" spans="21:21">
      <c r="U6124" s="1820"/>
    </row>
    <row r="6125" ht="26.25" customHeight="1" spans="21:21">
      <c r="U6125" s="1820"/>
    </row>
    <row r="6126" ht="26.25" customHeight="1" spans="21:21">
      <c r="U6126" s="1820"/>
    </row>
    <row r="6127" ht="26.25" customHeight="1" spans="21:21">
      <c r="U6127" s="1820"/>
    </row>
    <row r="6128" ht="26.25" customHeight="1" spans="21:21">
      <c r="U6128" s="1820"/>
    </row>
    <row r="6129" ht="26.25" customHeight="1" spans="21:21">
      <c r="U6129" s="1820"/>
    </row>
    <row r="6130" ht="26.25" customHeight="1" spans="21:21">
      <c r="U6130" s="1820"/>
    </row>
    <row r="6131" ht="26.25" customHeight="1" spans="21:21">
      <c r="U6131" s="1820"/>
    </row>
    <row r="6132" ht="26.25" customHeight="1" spans="21:21">
      <c r="U6132" s="1820"/>
    </row>
    <row r="6133" ht="26.25" customHeight="1" spans="21:21">
      <c r="U6133" s="1820"/>
    </row>
    <row r="6134" ht="26.25" customHeight="1" spans="21:21">
      <c r="U6134" s="1820"/>
    </row>
    <row r="6135" ht="26.25" customHeight="1" spans="21:21">
      <c r="U6135" s="1820"/>
    </row>
    <row r="6136" ht="26.25" customHeight="1" spans="21:21">
      <c r="U6136" s="1820"/>
    </row>
    <row r="6137" ht="26.25" customHeight="1" spans="21:21">
      <c r="U6137" s="1820"/>
    </row>
    <row r="6138" ht="26.25" customHeight="1" spans="21:21">
      <c r="U6138" s="1820"/>
    </row>
    <row r="6139" ht="26.25" customHeight="1" spans="21:21">
      <c r="U6139" s="1820"/>
    </row>
    <row r="6140" ht="26.25" customHeight="1" spans="21:21">
      <c r="U6140" s="1820"/>
    </row>
    <row r="6141" ht="26.25" customHeight="1" spans="21:21">
      <c r="U6141" s="1820"/>
    </row>
    <row r="6142" ht="26.25" customHeight="1" spans="21:21">
      <c r="U6142" s="1820"/>
    </row>
    <row r="6143" ht="26.25" customHeight="1" spans="21:21">
      <c r="U6143" s="1820"/>
    </row>
    <row r="6144" ht="26.25" customHeight="1" spans="21:21">
      <c r="U6144" s="1820"/>
    </row>
    <row r="6145" ht="26.25" customHeight="1" spans="21:21">
      <c r="U6145" s="1820"/>
    </row>
    <row r="6146" ht="26.25" customHeight="1" spans="21:21">
      <c r="U6146" s="1820"/>
    </row>
    <row r="6147" ht="26.25" customHeight="1" spans="21:21">
      <c r="U6147" s="1820"/>
    </row>
    <row r="6148" ht="26.25" customHeight="1" spans="21:21">
      <c r="U6148" s="1820"/>
    </row>
    <row r="6149" ht="26.25" customHeight="1" spans="21:21">
      <c r="U6149" s="1820"/>
    </row>
    <row r="6150" ht="26.25" customHeight="1" spans="21:21">
      <c r="U6150" s="1820"/>
    </row>
    <row r="6151" ht="26.25" customHeight="1" spans="21:21">
      <c r="U6151" s="1820"/>
    </row>
    <row r="6152" ht="26.25" customHeight="1" spans="21:21">
      <c r="U6152" s="1820"/>
    </row>
    <row r="6153" ht="26.25" customHeight="1" spans="21:21">
      <c r="U6153" s="1820"/>
    </row>
    <row r="6154" ht="26.25" customHeight="1" spans="21:21">
      <c r="U6154" s="1820"/>
    </row>
    <row r="6155" ht="26.25" customHeight="1" spans="21:21">
      <c r="U6155" s="1820"/>
    </row>
    <row r="6156" ht="26.25" customHeight="1" spans="21:21">
      <c r="U6156" s="1820"/>
    </row>
    <row r="6157" ht="26.25" customHeight="1" spans="21:21">
      <c r="U6157" s="1820"/>
    </row>
    <row r="6158" ht="26.25" customHeight="1" spans="21:21">
      <c r="U6158" s="1820"/>
    </row>
    <row r="6159" ht="26.25" customHeight="1" spans="21:21">
      <c r="U6159" s="1820"/>
    </row>
    <row r="6160" ht="26.25" customHeight="1" spans="21:21">
      <c r="U6160" s="1820"/>
    </row>
    <row r="6161" ht="26.25" customHeight="1" spans="21:21">
      <c r="U6161" s="1820"/>
    </row>
    <row r="6162" ht="26.25" customHeight="1" spans="21:21">
      <c r="U6162" s="1820"/>
    </row>
    <row r="6163" ht="26.25" customHeight="1" spans="21:21">
      <c r="U6163" s="1820"/>
    </row>
    <row r="6164" ht="26.25" customHeight="1" spans="21:21">
      <c r="U6164" s="1820"/>
    </row>
    <row r="6165" ht="26.25" customHeight="1" spans="21:21">
      <c r="U6165" s="1820"/>
    </row>
    <row r="6166" ht="26.25" customHeight="1" spans="21:21">
      <c r="U6166" s="1820"/>
    </row>
    <row r="6167" ht="26.25" customHeight="1" spans="21:21">
      <c r="U6167" s="1820"/>
    </row>
    <row r="6168" ht="26.25" customHeight="1" spans="21:21">
      <c r="U6168" s="1820"/>
    </row>
    <row r="6169" ht="26.25" customHeight="1" spans="21:21">
      <c r="U6169" s="1820"/>
    </row>
    <row r="6170" ht="26.25" customHeight="1" spans="21:21">
      <c r="U6170" s="1820"/>
    </row>
    <row r="6171" ht="26.25" customHeight="1" spans="21:21">
      <c r="U6171" s="1820"/>
    </row>
    <row r="6172" ht="26.25" customHeight="1" spans="21:21">
      <c r="U6172" s="1820"/>
    </row>
    <row r="6173" ht="26.25" customHeight="1" spans="21:21">
      <c r="U6173" s="1820"/>
    </row>
    <row r="6174" ht="26.25" customHeight="1" spans="21:21">
      <c r="U6174" s="1820"/>
    </row>
    <row r="6175" ht="26.25" customHeight="1" spans="21:21">
      <c r="U6175" s="1820"/>
    </row>
    <row r="6176" ht="26.25" customHeight="1" spans="21:21">
      <c r="U6176" s="1820"/>
    </row>
    <row r="6177" ht="26.25" customHeight="1" spans="21:21">
      <c r="U6177" s="1820"/>
    </row>
    <row r="6178" ht="26.25" customHeight="1" spans="21:21">
      <c r="U6178" s="1820"/>
    </row>
    <row r="6179" ht="26.25" customHeight="1" spans="21:21">
      <c r="U6179" s="1820"/>
    </row>
    <row r="6180" ht="26.25" customHeight="1" spans="21:21">
      <c r="U6180" s="1820"/>
    </row>
    <row r="6181" ht="26.25" customHeight="1" spans="21:21">
      <c r="U6181" s="1820"/>
    </row>
    <row r="6182" ht="26.25" customHeight="1" spans="21:21">
      <c r="U6182" s="1820"/>
    </row>
    <row r="6183" ht="26.25" customHeight="1" spans="21:21">
      <c r="U6183" s="1820"/>
    </row>
    <row r="6184" ht="26.25" customHeight="1" spans="21:21">
      <c r="U6184" s="1820"/>
    </row>
    <row r="6185" ht="26.25" customHeight="1" spans="21:21">
      <c r="U6185" s="1820"/>
    </row>
    <row r="6186" ht="26.25" customHeight="1" spans="21:21">
      <c r="U6186" s="1820"/>
    </row>
    <row r="6187" ht="26.25" customHeight="1" spans="21:21">
      <c r="U6187" s="1820"/>
    </row>
    <row r="6188" ht="26.25" customHeight="1" spans="21:21">
      <c r="U6188" s="1820"/>
    </row>
    <row r="6189" ht="26.25" customHeight="1" spans="21:21">
      <c r="U6189" s="1820"/>
    </row>
    <row r="6190" ht="26.25" customHeight="1" spans="21:21">
      <c r="U6190" s="1820"/>
    </row>
    <row r="6191" ht="26.25" customHeight="1" spans="21:21">
      <c r="U6191" s="1820"/>
    </row>
    <row r="6192" ht="26.25" customHeight="1" spans="21:21">
      <c r="U6192" s="1820"/>
    </row>
    <row r="6193" ht="26.25" customHeight="1" spans="21:21">
      <c r="U6193" s="1820"/>
    </row>
    <row r="6194" ht="26.25" customHeight="1" spans="21:21">
      <c r="U6194" s="1820"/>
    </row>
    <row r="6195" ht="26.25" customHeight="1" spans="21:21">
      <c r="U6195" s="1820"/>
    </row>
    <row r="6196" ht="26.25" customHeight="1" spans="21:21">
      <c r="U6196" s="1820"/>
    </row>
    <row r="6197" ht="26.25" customHeight="1" spans="21:21">
      <c r="U6197" s="1820"/>
    </row>
    <row r="6198" ht="26.25" customHeight="1" spans="21:21">
      <c r="U6198" s="1820"/>
    </row>
    <row r="6199" ht="26.25" customHeight="1" spans="21:21">
      <c r="U6199" s="1820"/>
    </row>
    <row r="6200" ht="26.25" customHeight="1" spans="21:21">
      <c r="U6200" s="1820"/>
    </row>
    <row r="6201" ht="26.25" customHeight="1" spans="21:21">
      <c r="U6201" s="1820"/>
    </row>
    <row r="6202" ht="26.25" customHeight="1" spans="21:21">
      <c r="U6202" s="1820"/>
    </row>
    <row r="6203" ht="26.25" customHeight="1" spans="21:21">
      <c r="U6203" s="1820"/>
    </row>
    <row r="6204" ht="26.25" customHeight="1" spans="21:21">
      <c r="U6204" s="1820"/>
    </row>
    <row r="6205" ht="26.25" customHeight="1" spans="21:21">
      <c r="U6205" s="1820"/>
    </row>
    <row r="6206" ht="26.25" customHeight="1" spans="21:21">
      <c r="U6206" s="1820"/>
    </row>
    <row r="6207" ht="26.25" customHeight="1" spans="21:21">
      <c r="U6207" s="1820"/>
    </row>
    <row r="6208" ht="26.25" customHeight="1" spans="21:21">
      <c r="U6208" s="1820"/>
    </row>
    <row r="6209" ht="26.25" customHeight="1" spans="21:21">
      <c r="U6209" s="1820"/>
    </row>
    <row r="6210" ht="26.25" customHeight="1" spans="21:21">
      <c r="U6210" s="1820"/>
    </row>
    <row r="6211" ht="26.25" customHeight="1" spans="21:21">
      <c r="U6211" s="1820"/>
    </row>
    <row r="6212" ht="26.25" customHeight="1" spans="21:21">
      <c r="U6212" s="1820"/>
    </row>
    <row r="6213" ht="26.25" customHeight="1" spans="21:21">
      <c r="U6213" s="1820"/>
    </row>
    <row r="6214" ht="26.25" customHeight="1" spans="21:21">
      <c r="U6214" s="1820"/>
    </row>
    <row r="6215" ht="26.25" customHeight="1" spans="21:21">
      <c r="U6215" s="1820"/>
    </row>
    <row r="6216" ht="26.25" customHeight="1" spans="21:21">
      <c r="U6216" s="1820"/>
    </row>
    <row r="6217" ht="26.25" customHeight="1" spans="21:21">
      <c r="U6217" s="1820"/>
    </row>
    <row r="6218" ht="26.25" customHeight="1" spans="21:21">
      <c r="U6218" s="1820"/>
    </row>
    <row r="6219" ht="26.25" customHeight="1" spans="21:21">
      <c r="U6219" s="1820"/>
    </row>
    <row r="6220" ht="26.25" customHeight="1" spans="21:21">
      <c r="U6220" s="1820"/>
    </row>
    <row r="6221" ht="26.25" customHeight="1" spans="21:21">
      <c r="U6221" s="1820"/>
    </row>
    <row r="6222" ht="26.25" customHeight="1" spans="21:21">
      <c r="U6222" s="1820"/>
    </row>
    <row r="6223" ht="26.25" customHeight="1" spans="21:21">
      <c r="U6223" s="1820"/>
    </row>
    <row r="6224" ht="26.25" customHeight="1" spans="21:21">
      <c r="U6224" s="1820"/>
    </row>
    <row r="6225" ht="26.25" customHeight="1" spans="21:21">
      <c r="U6225" s="1820"/>
    </row>
    <row r="6226" ht="26.25" customHeight="1" spans="21:21">
      <c r="U6226" s="1820"/>
    </row>
    <row r="6227" ht="26.25" customHeight="1" spans="21:21">
      <c r="U6227" s="1820"/>
    </row>
    <row r="6228" ht="26.25" customHeight="1" spans="21:21">
      <c r="U6228" s="1820"/>
    </row>
    <row r="6229" ht="26.25" customHeight="1" spans="21:21">
      <c r="U6229" s="1820"/>
    </row>
    <row r="6230" ht="26.25" customHeight="1" spans="21:21">
      <c r="U6230" s="1820"/>
    </row>
    <row r="6231" ht="26.25" customHeight="1" spans="21:21">
      <c r="U6231" s="1820"/>
    </row>
    <row r="6232" ht="26.25" customHeight="1" spans="21:21">
      <c r="U6232" s="1820"/>
    </row>
    <row r="6233" ht="26.25" customHeight="1" spans="21:21">
      <c r="U6233" s="1820"/>
    </row>
    <row r="6234" ht="26.25" customHeight="1" spans="21:21">
      <c r="U6234" s="1820"/>
    </row>
    <row r="6235" ht="26.25" customHeight="1" spans="21:21">
      <c r="U6235" s="1820"/>
    </row>
    <row r="6236" ht="26.25" customHeight="1" spans="21:21">
      <c r="U6236" s="1820"/>
    </row>
    <row r="6237" ht="26.25" customHeight="1" spans="21:21">
      <c r="U6237" s="1820"/>
    </row>
    <row r="6238" ht="26.25" customHeight="1" spans="21:21">
      <c r="U6238" s="1820"/>
    </row>
    <row r="6239" ht="26.25" customHeight="1" spans="21:21">
      <c r="U6239" s="1820"/>
    </row>
    <row r="6240" ht="26.25" customHeight="1" spans="21:21">
      <c r="U6240" s="1820"/>
    </row>
    <row r="6241" ht="26.25" customHeight="1" spans="21:21">
      <c r="U6241" s="1820"/>
    </row>
    <row r="6242" ht="26.25" customHeight="1" spans="21:21">
      <c r="U6242" s="1820"/>
    </row>
    <row r="6243" ht="26.25" customHeight="1" spans="21:21">
      <c r="U6243" s="1820"/>
    </row>
    <row r="6244" ht="26.25" customHeight="1" spans="21:21">
      <c r="U6244" s="1820"/>
    </row>
    <row r="6245" ht="26.25" customHeight="1" spans="21:21">
      <c r="U6245" s="1820"/>
    </row>
    <row r="6246" ht="26.25" customHeight="1" spans="21:21">
      <c r="U6246" s="1820"/>
    </row>
    <row r="6247" ht="26.25" customHeight="1" spans="21:21">
      <c r="U6247" s="1820"/>
    </row>
    <row r="6248" ht="26.25" customHeight="1" spans="21:21">
      <c r="U6248" s="1820"/>
    </row>
    <row r="6249" ht="26.25" customHeight="1" spans="21:21">
      <c r="U6249" s="1820"/>
    </row>
    <row r="6250" ht="26.25" customHeight="1" spans="21:21">
      <c r="U6250" s="1820"/>
    </row>
    <row r="6251" ht="26.25" customHeight="1" spans="21:21">
      <c r="U6251" s="1820"/>
    </row>
    <row r="6252" ht="26.25" customHeight="1" spans="21:21">
      <c r="U6252" s="1820"/>
    </row>
    <row r="6253" ht="26.25" customHeight="1" spans="21:21">
      <c r="U6253" s="1820"/>
    </row>
    <row r="6254" ht="26.25" customHeight="1" spans="21:21">
      <c r="U6254" s="1820"/>
    </row>
    <row r="6255" ht="26.25" customHeight="1" spans="21:21">
      <c r="U6255" s="1820"/>
    </row>
    <row r="6256" ht="26.25" customHeight="1" spans="21:21">
      <c r="U6256" s="1820"/>
    </row>
    <row r="6257" ht="26.25" customHeight="1" spans="21:21">
      <c r="U6257" s="1820"/>
    </row>
    <row r="6258" ht="26.25" customHeight="1" spans="21:21">
      <c r="U6258" s="1820"/>
    </row>
    <row r="6259" ht="26.25" customHeight="1" spans="21:21">
      <c r="U6259" s="1820"/>
    </row>
    <row r="6260" ht="26.25" customHeight="1" spans="21:21">
      <c r="U6260" s="1820"/>
    </row>
    <row r="6261" ht="26.25" customHeight="1" spans="21:21">
      <c r="U6261" s="1820"/>
    </row>
    <row r="6262" ht="26.25" customHeight="1" spans="21:21">
      <c r="U6262" s="1820"/>
    </row>
    <row r="6263" ht="26.25" customHeight="1" spans="21:21">
      <c r="U6263" s="1820"/>
    </row>
    <row r="6264" ht="26.25" customHeight="1" spans="21:21">
      <c r="U6264" s="1820"/>
    </row>
    <row r="6265" ht="26.25" customHeight="1" spans="21:21">
      <c r="U6265" s="1820"/>
    </row>
    <row r="6266" ht="26.25" customHeight="1" spans="21:21">
      <c r="U6266" s="1820"/>
    </row>
    <row r="6267" ht="26.25" customHeight="1" spans="21:21">
      <c r="U6267" s="1820"/>
    </row>
    <row r="6268" ht="26.25" customHeight="1" spans="21:21">
      <c r="U6268" s="1820"/>
    </row>
    <row r="6269" ht="26.25" customHeight="1" spans="21:21">
      <c r="U6269" s="1820"/>
    </row>
    <row r="6270" ht="26.25" customHeight="1" spans="21:21">
      <c r="U6270" s="1820"/>
    </row>
    <row r="6271" ht="26.25" customHeight="1" spans="21:21">
      <c r="U6271" s="1820"/>
    </row>
    <row r="6272" ht="26.25" customHeight="1" spans="21:21">
      <c r="U6272" s="1820"/>
    </row>
    <row r="6273" ht="26.25" customHeight="1" spans="21:21">
      <c r="U6273" s="1820"/>
    </row>
    <row r="6274" ht="26.25" customHeight="1" spans="21:21">
      <c r="U6274" s="1820"/>
    </row>
    <row r="6275" ht="26.25" customHeight="1" spans="21:21">
      <c r="U6275" s="1820"/>
    </row>
    <row r="6276" ht="26.25" customHeight="1" spans="21:21">
      <c r="U6276" s="1820"/>
    </row>
    <row r="6277" ht="26.25" customHeight="1" spans="21:21">
      <c r="U6277" s="1820"/>
    </row>
    <row r="6278" ht="26.25" customHeight="1" spans="21:21">
      <c r="U6278" s="1820"/>
    </row>
    <row r="6279" ht="26.25" customHeight="1" spans="21:21">
      <c r="U6279" s="1820"/>
    </row>
    <row r="6280" ht="26.25" customHeight="1" spans="21:21">
      <c r="U6280" s="1820"/>
    </row>
    <row r="6281" ht="26.25" customHeight="1" spans="21:21">
      <c r="U6281" s="1820"/>
    </row>
    <row r="6282" ht="26.25" customHeight="1" spans="21:21">
      <c r="U6282" s="1820"/>
    </row>
    <row r="6283" ht="26.25" customHeight="1" spans="21:21">
      <c r="U6283" s="1820"/>
    </row>
    <row r="6284" ht="26.25" customHeight="1" spans="21:21">
      <c r="U6284" s="1820"/>
    </row>
    <row r="6285" ht="26.25" customHeight="1" spans="21:21">
      <c r="U6285" s="1820"/>
    </row>
    <row r="6286" ht="26.25" customHeight="1" spans="21:21">
      <c r="U6286" s="1820"/>
    </row>
    <row r="6287" ht="26.25" customHeight="1" spans="21:21">
      <c r="U6287" s="1820"/>
    </row>
    <row r="6288" ht="26.25" customHeight="1" spans="21:21">
      <c r="U6288" s="1820"/>
    </row>
    <row r="6289" ht="26.25" customHeight="1" spans="21:21">
      <c r="U6289" s="1820"/>
    </row>
    <row r="6290" ht="26.25" customHeight="1" spans="21:21">
      <c r="U6290" s="1820"/>
    </row>
    <row r="6291" ht="26.25" customHeight="1" spans="21:21">
      <c r="U6291" s="1820"/>
    </row>
    <row r="6292" ht="26.25" customHeight="1" spans="21:21">
      <c r="U6292" s="1820"/>
    </row>
    <row r="6293" ht="26.25" customHeight="1" spans="21:21">
      <c r="U6293" s="1820"/>
    </row>
    <row r="6294" ht="26.25" customHeight="1" spans="21:21">
      <c r="U6294" s="1820"/>
    </row>
    <row r="6295" ht="26.25" customHeight="1" spans="21:21">
      <c r="U6295" s="1820"/>
    </row>
    <row r="6296" ht="26.25" customHeight="1" spans="21:21">
      <c r="U6296" s="1820"/>
    </row>
    <row r="6297" ht="26.25" customHeight="1" spans="21:21">
      <c r="U6297" s="1820"/>
    </row>
    <row r="6298" ht="26.25" customHeight="1" spans="21:21">
      <c r="U6298" s="1820"/>
    </row>
    <row r="6299" ht="26.25" customHeight="1" spans="21:21">
      <c r="U6299" s="1820"/>
    </row>
    <row r="6300" ht="26.25" customHeight="1" spans="21:21">
      <c r="U6300" s="1820"/>
    </row>
    <row r="6301" ht="26.25" customHeight="1" spans="21:21">
      <c r="U6301" s="1820"/>
    </row>
    <row r="6302" ht="26.25" customHeight="1" spans="21:21">
      <c r="U6302" s="1820"/>
    </row>
    <row r="6303" ht="26.25" customHeight="1" spans="21:21">
      <c r="U6303" s="1820"/>
    </row>
    <row r="6304" ht="26.25" customHeight="1" spans="21:21">
      <c r="U6304" s="1820"/>
    </row>
    <row r="6305" ht="26.25" customHeight="1" spans="21:21">
      <c r="U6305" s="1820"/>
    </row>
    <row r="6306" ht="26.25" customHeight="1" spans="21:21">
      <c r="U6306" s="1820"/>
    </row>
    <row r="6307" ht="26.25" customHeight="1" spans="21:21">
      <c r="U6307" s="1820"/>
    </row>
    <row r="6308" ht="26.25" customHeight="1" spans="21:21">
      <c r="U6308" s="1820"/>
    </row>
    <row r="6309" ht="26.25" customHeight="1" spans="21:21">
      <c r="U6309" s="1820"/>
    </row>
    <row r="6310" ht="26.25" customHeight="1" spans="21:21">
      <c r="U6310" s="1820"/>
    </row>
    <row r="6311" ht="26.25" customHeight="1" spans="21:21">
      <c r="U6311" s="1820"/>
    </row>
    <row r="6312" ht="26.25" customHeight="1" spans="21:21">
      <c r="U6312" s="1820"/>
    </row>
    <row r="6313" ht="26.25" customHeight="1" spans="21:21">
      <c r="U6313" s="1820"/>
    </row>
    <row r="6314" ht="26.25" customHeight="1" spans="21:21">
      <c r="U6314" s="1820"/>
    </row>
    <row r="6315" ht="26.25" customHeight="1" spans="21:21">
      <c r="U6315" s="1820"/>
    </row>
    <row r="6316" ht="26.25" customHeight="1" spans="21:21">
      <c r="U6316" s="1820"/>
    </row>
    <row r="6317" ht="26.25" customHeight="1" spans="21:21">
      <c r="U6317" s="1820"/>
    </row>
    <row r="6318" ht="26.25" customHeight="1" spans="21:21">
      <c r="U6318" s="1820"/>
    </row>
    <row r="6319" ht="26.25" customHeight="1" spans="21:21">
      <c r="U6319" s="1820"/>
    </row>
    <row r="6320" ht="26.25" customHeight="1" spans="21:21">
      <c r="U6320" s="1820"/>
    </row>
    <row r="6321" ht="26.25" customHeight="1" spans="21:21">
      <c r="U6321" s="1820"/>
    </row>
    <row r="6322" ht="26.25" customHeight="1" spans="21:21">
      <c r="U6322" s="1820"/>
    </row>
    <row r="6323" ht="26.25" customHeight="1" spans="21:21">
      <c r="U6323" s="1820"/>
    </row>
    <row r="6324" ht="26.25" customHeight="1" spans="21:21">
      <c r="U6324" s="1820"/>
    </row>
    <row r="6325" ht="26.25" customHeight="1" spans="21:21">
      <c r="U6325" s="1820"/>
    </row>
    <row r="6326" ht="26.25" customHeight="1" spans="21:21">
      <c r="U6326" s="1820"/>
    </row>
    <row r="6327" ht="26.25" customHeight="1" spans="21:21">
      <c r="U6327" s="1820"/>
    </row>
    <row r="6328" ht="26.25" customHeight="1" spans="21:21">
      <c r="U6328" s="1820"/>
    </row>
    <row r="6329" ht="26.25" customHeight="1" spans="21:21">
      <c r="U6329" s="1820"/>
    </row>
    <row r="6330" ht="26.25" customHeight="1" spans="21:21">
      <c r="U6330" s="1820"/>
    </row>
    <row r="6331" ht="26.25" customHeight="1" spans="21:21">
      <c r="U6331" s="1820"/>
    </row>
    <row r="6332" ht="26.25" customHeight="1" spans="21:21">
      <c r="U6332" s="1820"/>
    </row>
    <row r="6333" ht="26.25" customHeight="1" spans="21:21">
      <c r="U6333" s="1820"/>
    </row>
    <row r="6334" ht="26.25" customHeight="1" spans="21:21">
      <c r="U6334" s="1820"/>
    </row>
    <row r="6335" ht="26.25" customHeight="1" spans="21:21">
      <c r="U6335" s="1820"/>
    </row>
    <row r="6336" ht="26.25" customHeight="1" spans="21:21">
      <c r="U6336" s="1820"/>
    </row>
    <row r="6337" ht="26.25" customHeight="1" spans="21:21">
      <c r="U6337" s="1820"/>
    </row>
    <row r="6338" ht="26.25" customHeight="1" spans="21:21">
      <c r="U6338" s="1820"/>
    </row>
    <row r="6339" ht="26.25" customHeight="1" spans="21:21">
      <c r="U6339" s="1820"/>
    </row>
    <row r="6340" ht="26.25" customHeight="1" spans="21:21">
      <c r="U6340" s="1820"/>
    </row>
    <row r="6341" ht="26.25" customHeight="1" spans="21:21">
      <c r="U6341" s="1820"/>
    </row>
    <row r="6342" ht="26.25" customHeight="1" spans="21:21">
      <c r="U6342" s="1820"/>
    </row>
    <row r="6343" ht="26.25" customHeight="1" spans="21:21">
      <c r="U6343" s="1820"/>
    </row>
    <row r="6344" ht="26.25" customHeight="1" spans="21:21">
      <c r="U6344" s="1820"/>
    </row>
    <row r="6345" ht="26.25" customHeight="1" spans="21:21">
      <c r="U6345" s="1820"/>
    </row>
    <row r="6346" ht="26.25" customHeight="1" spans="21:21">
      <c r="U6346" s="1820"/>
    </row>
    <row r="6347" ht="26.25" customHeight="1" spans="21:21">
      <c r="U6347" s="1820"/>
    </row>
    <row r="6348" ht="26.25" customHeight="1" spans="21:21">
      <c r="U6348" s="1820"/>
    </row>
    <row r="6349" ht="26.25" customHeight="1" spans="21:21">
      <c r="U6349" s="1820"/>
    </row>
    <row r="6350" ht="26.25" customHeight="1" spans="21:21">
      <c r="U6350" s="1820"/>
    </row>
    <row r="6351" ht="26.25" customHeight="1" spans="21:21">
      <c r="U6351" s="1820"/>
    </row>
    <row r="6352" ht="26.25" customHeight="1" spans="21:21">
      <c r="U6352" s="1820"/>
    </row>
    <row r="6353" ht="26.25" customHeight="1" spans="21:21">
      <c r="U6353" s="1820"/>
    </row>
    <row r="6354" ht="26.25" customHeight="1" spans="21:21">
      <c r="U6354" s="1820"/>
    </row>
    <row r="6355" ht="26.25" customHeight="1" spans="21:21">
      <c r="U6355" s="1820"/>
    </row>
    <row r="6356" ht="26.25" customHeight="1" spans="21:21">
      <c r="U6356" s="1820"/>
    </row>
    <row r="6357" ht="26.25" customHeight="1" spans="21:21">
      <c r="U6357" s="1820"/>
    </row>
    <row r="6358" ht="26.25" customHeight="1" spans="21:21">
      <c r="U6358" s="1820"/>
    </row>
    <row r="6359" ht="26.25" customHeight="1" spans="21:21">
      <c r="U6359" s="1820"/>
    </row>
    <row r="6360" ht="26.25" customHeight="1" spans="21:21">
      <c r="U6360" s="1820"/>
    </row>
    <row r="6361" ht="26.25" customHeight="1" spans="21:21">
      <c r="U6361" s="1820"/>
    </row>
    <row r="6362" ht="26.25" customHeight="1" spans="21:21">
      <c r="U6362" s="1820"/>
    </row>
    <row r="6363" ht="26.25" customHeight="1" spans="21:21">
      <c r="U6363" s="1820"/>
    </row>
    <row r="6364" ht="26.25" customHeight="1" spans="21:21">
      <c r="U6364" s="1820"/>
    </row>
    <row r="6365" ht="26.25" customHeight="1" spans="21:21">
      <c r="U6365" s="1820"/>
    </row>
    <row r="6366" ht="26.25" customHeight="1" spans="21:21">
      <c r="U6366" s="1820"/>
    </row>
    <row r="6367" ht="26.25" customHeight="1" spans="21:21">
      <c r="U6367" s="1820"/>
    </row>
    <row r="6368" ht="26.25" customHeight="1" spans="21:21">
      <c r="U6368" s="1820"/>
    </row>
    <row r="6369" ht="26.25" customHeight="1" spans="21:21">
      <c r="U6369" s="1820"/>
    </row>
    <row r="6370" ht="26.25" customHeight="1" spans="21:21">
      <c r="U6370" s="1820"/>
    </row>
    <row r="6371" ht="26.25" customHeight="1" spans="21:21">
      <c r="U6371" s="1820"/>
    </row>
    <row r="6372" ht="26.25" customHeight="1" spans="21:21">
      <c r="U6372" s="1820"/>
    </row>
    <row r="6373" ht="26.25" customHeight="1" spans="21:21">
      <c r="U6373" s="1820"/>
    </row>
    <row r="6374" ht="26.25" customHeight="1" spans="21:21">
      <c r="U6374" s="1820"/>
    </row>
    <row r="6375" ht="26.25" customHeight="1" spans="21:21">
      <c r="U6375" s="1820"/>
    </row>
    <row r="6376" ht="26.25" customHeight="1" spans="21:21">
      <c r="U6376" s="1820"/>
    </row>
    <row r="6377" ht="26.25" customHeight="1" spans="21:21">
      <c r="U6377" s="1820"/>
    </row>
    <row r="6378" ht="26.25" customHeight="1" spans="21:21">
      <c r="U6378" s="1820"/>
    </row>
    <row r="6379" ht="26.25" customHeight="1" spans="21:21">
      <c r="U6379" s="1820"/>
    </row>
    <row r="6380" ht="26.25" customHeight="1" spans="21:21">
      <c r="U6380" s="1820"/>
    </row>
    <row r="6381" ht="26.25" customHeight="1" spans="21:21">
      <c r="U6381" s="1820"/>
    </row>
    <row r="6382" ht="26.25" customHeight="1" spans="21:21">
      <c r="U6382" s="1820"/>
    </row>
    <row r="6383" ht="26.25" customHeight="1" spans="21:21">
      <c r="U6383" s="1820"/>
    </row>
    <row r="6384" ht="26.25" customHeight="1" spans="21:21">
      <c r="U6384" s="1820"/>
    </row>
    <row r="6385" ht="26.25" customHeight="1" spans="21:21">
      <c r="U6385" s="1820"/>
    </row>
    <row r="6386" ht="26.25" customHeight="1" spans="21:21">
      <c r="U6386" s="1820"/>
    </row>
    <row r="6387" ht="26.25" customHeight="1" spans="21:21">
      <c r="U6387" s="1820"/>
    </row>
    <row r="6388" ht="26.25" customHeight="1" spans="21:21">
      <c r="U6388" s="1820"/>
    </row>
    <row r="6389" ht="26.25" customHeight="1" spans="21:21">
      <c r="U6389" s="1820"/>
    </row>
    <row r="6390" ht="26.25" customHeight="1" spans="21:21">
      <c r="U6390" s="1820"/>
    </row>
    <row r="6391" ht="26.25" customHeight="1" spans="21:21">
      <c r="U6391" s="1820"/>
    </row>
    <row r="6392" ht="26.25" customHeight="1" spans="21:21">
      <c r="U6392" s="1820"/>
    </row>
    <row r="6393" ht="26.25" customHeight="1" spans="21:21">
      <c r="U6393" s="1820"/>
    </row>
    <row r="6394" ht="26.25" customHeight="1" spans="21:21">
      <c r="U6394" s="1820"/>
    </row>
    <row r="6395" ht="26.25" customHeight="1" spans="21:21">
      <c r="U6395" s="1820"/>
    </row>
    <row r="6396" ht="26.25" customHeight="1" spans="21:21">
      <c r="U6396" s="1820"/>
    </row>
    <row r="6397" ht="26.25" customHeight="1" spans="21:21">
      <c r="U6397" s="1820"/>
    </row>
    <row r="6398" ht="26.25" customHeight="1" spans="21:21">
      <c r="U6398" s="1820"/>
    </row>
    <row r="6399" ht="26.25" customHeight="1" spans="21:21">
      <c r="U6399" s="1820"/>
    </row>
    <row r="6400" ht="26.25" customHeight="1" spans="21:21">
      <c r="U6400" s="1820"/>
    </row>
    <row r="6401" ht="26.25" customHeight="1" spans="21:21">
      <c r="U6401" s="1820"/>
    </row>
    <row r="6402" ht="26.25" customHeight="1" spans="21:21">
      <c r="U6402" s="1820"/>
    </row>
    <row r="6403" ht="26.25" customHeight="1" spans="21:21">
      <c r="U6403" s="1820"/>
    </row>
    <row r="6404" ht="26.25" customHeight="1" spans="21:21">
      <c r="U6404" s="1820"/>
    </row>
    <row r="6405" ht="26.25" customHeight="1" spans="21:21">
      <c r="U6405" s="1820"/>
    </row>
    <row r="6406" ht="26.25" customHeight="1" spans="21:21">
      <c r="U6406" s="1820"/>
    </row>
    <row r="6407" ht="26.25" customHeight="1" spans="21:21">
      <c r="U6407" s="1820"/>
    </row>
    <row r="6408" ht="26.25" customHeight="1" spans="21:21">
      <c r="U6408" s="1820"/>
    </row>
    <row r="6409" ht="26.25" customHeight="1" spans="21:21">
      <c r="U6409" s="1820"/>
    </row>
    <row r="6410" ht="26.25" customHeight="1" spans="21:21">
      <c r="U6410" s="1820"/>
    </row>
    <row r="6411" ht="26.25" customHeight="1" spans="21:21">
      <c r="U6411" s="1820"/>
    </row>
    <row r="6412" ht="26.25" customHeight="1" spans="21:21">
      <c r="U6412" s="1820"/>
    </row>
    <row r="6413" ht="26.25" customHeight="1" spans="21:21">
      <c r="U6413" s="1820"/>
    </row>
    <row r="6414" ht="26.25" customHeight="1" spans="21:21">
      <c r="U6414" s="1820"/>
    </row>
    <row r="6415" ht="26.25" customHeight="1" spans="21:21">
      <c r="U6415" s="1820"/>
    </row>
    <row r="6416" ht="26.25" customHeight="1" spans="21:21">
      <c r="U6416" s="1820"/>
    </row>
    <row r="6417" ht="26.25" customHeight="1" spans="21:21">
      <c r="U6417" s="1820"/>
    </row>
    <row r="6418" ht="26.25" customHeight="1" spans="21:21">
      <c r="U6418" s="1820"/>
    </row>
    <row r="6419" ht="26.25" customHeight="1" spans="21:21">
      <c r="U6419" s="1820"/>
    </row>
    <row r="6420" ht="26.25" customHeight="1" spans="21:21">
      <c r="U6420" s="1820"/>
    </row>
    <row r="6421" ht="26.25" customHeight="1" spans="21:21">
      <c r="U6421" s="1820"/>
    </row>
    <row r="6422" ht="26.25" customHeight="1" spans="21:21">
      <c r="U6422" s="1820"/>
    </row>
    <row r="6423" ht="26.25" customHeight="1" spans="21:21">
      <c r="U6423" s="1820"/>
    </row>
    <row r="6424" ht="26.25" customHeight="1" spans="21:21">
      <c r="U6424" s="1820"/>
    </row>
    <row r="6425" ht="26.25" customHeight="1" spans="21:21">
      <c r="U6425" s="1820"/>
    </row>
    <row r="6426" ht="26.25" customHeight="1" spans="21:21">
      <c r="U6426" s="1820"/>
    </row>
    <row r="6427" ht="26.25" customHeight="1" spans="21:21">
      <c r="U6427" s="1820"/>
    </row>
    <row r="6428" ht="26.25" customHeight="1" spans="21:21">
      <c r="U6428" s="1820"/>
    </row>
    <row r="6429" ht="26.25" customHeight="1" spans="21:21">
      <c r="U6429" s="1820"/>
    </row>
    <row r="6430" ht="26.25" customHeight="1" spans="21:21">
      <c r="U6430" s="1820"/>
    </row>
    <row r="6431" ht="26.25" customHeight="1" spans="21:21">
      <c r="U6431" s="1820"/>
    </row>
    <row r="6432" ht="26.25" customHeight="1" spans="21:21">
      <c r="U6432" s="1820"/>
    </row>
    <row r="6433" ht="26.25" customHeight="1" spans="21:21">
      <c r="U6433" s="1820"/>
    </row>
    <row r="6434" ht="26.25" customHeight="1" spans="21:21">
      <c r="U6434" s="1820"/>
    </row>
    <row r="6435" ht="26.25" customHeight="1" spans="21:21">
      <c r="U6435" s="1820"/>
    </row>
    <row r="6436" ht="26.25" customHeight="1" spans="21:21">
      <c r="U6436" s="1820"/>
    </row>
    <row r="6437" ht="26.25" customHeight="1" spans="21:21">
      <c r="U6437" s="1820"/>
    </row>
    <row r="6438" ht="26.25" customHeight="1" spans="21:21">
      <c r="U6438" s="1820"/>
    </row>
    <row r="6439" ht="26.25" customHeight="1" spans="21:21">
      <c r="U6439" s="1820"/>
    </row>
    <row r="6440" ht="26.25" customHeight="1" spans="21:21">
      <c r="U6440" s="1820"/>
    </row>
    <row r="6441" ht="26.25" customHeight="1" spans="21:21">
      <c r="U6441" s="1820"/>
    </row>
    <row r="6442" ht="26.25" customHeight="1" spans="21:21">
      <c r="U6442" s="1820"/>
    </row>
    <row r="6443" ht="26.25" customHeight="1" spans="21:21">
      <c r="U6443" s="1820"/>
    </row>
    <row r="6444" ht="26.25" customHeight="1" spans="21:21">
      <c r="U6444" s="1820"/>
    </row>
    <row r="6445" ht="26.25" customHeight="1" spans="21:21">
      <c r="U6445" s="1820"/>
    </row>
    <row r="6446" ht="26.25" customHeight="1" spans="21:21">
      <c r="U6446" s="1820"/>
    </row>
    <row r="6447" ht="26.25" customHeight="1" spans="21:21">
      <c r="U6447" s="1820"/>
    </row>
    <row r="6448" ht="26.25" customHeight="1" spans="21:21">
      <c r="U6448" s="1820"/>
    </row>
    <row r="6449" ht="26.25" customHeight="1" spans="21:21">
      <c r="U6449" s="1820"/>
    </row>
    <row r="6450" ht="26.25" customHeight="1" spans="21:21">
      <c r="U6450" s="1820"/>
    </row>
    <row r="6451" ht="26.25" customHeight="1" spans="21:21">
      <c r="U6451" s="1820"/>
    </row>
    <row r="6452" ht="26.25" customHeight="1" spans="21:21">
      <c r="U6452" s="1820"/>
    </row>
    <row r="6453" ht="26.25" customHeight="1" spans="21:21">
      <c r="U6453" s="1820"/>
    </row>
    <row r="6454" ht="26.25" customHeight="1" spans="21:21">
      <c r="U6454" s="1820"/>
    </row>
    <row r="6455" ht="26.25" customHeight="1" spans="21:21">
      <c r="U6455" s="1820"/>
    </row>
    <row r="6456" ht="26.25" customHeight="1" spans="21:21">
      <c r="U6456" s="1820"/>
    </row>
    <row r="6457" ht="26.25" customHeight="1" spans="21:21">
      <c r="U6457" s="1820"/>
    </row>
    <row r="6458" ht="26.25" customHeight="1" spans="21:21">
      <c r="U6458" s="1820"/>
    </row>
    <row r="6459" ht="26.25" customHeight="1" spans="21:21">
      <c r="U6459" s="1820"/>
    </row>
    <row r="6460" ht="26.25" customHeight="1" spans="21:21">
      <c r="U6460" s="1820"/>
    </row>
    <row r="6461" ht="26.25" customHeight="1" spans="21:21">
      <c r="U6461" s="1820"/>
    </row>
    <row r="6462" ht="26.25" customHeight="1" spans="21:21">
      <c r="U6462" s="1820"/>
    </row>
    <row r="6463" ht="26.25" customHeight="1" spans="21:21">
      <c r="U6463" s="1820"/>
    </row>
    <row r="6464" ht="26.25" customHeight="1" spans="21:21">
      <c r="U6464" s="1820"/>
    </row>
    <row r="6465" ht="26.25" customHeight="1" spans="21:21">
      <c r="U6465" s="1820"/>
    </row>
    <row r="6466" ht="26.25" customHeight="1" spans="21:21">
      <c r="U6466" s="1820"/>
    </row>
    <row r="6467" ht="26.25" customHeight="1" spans="21:21">
      <c r="U6467" s="1820"/>
    </row>
    <row r="6468" ht="26.25" customHeight="1" spans="21:21">
      <c r="U6468" s="1820"/>
    </row>
    <row r="6469" ht="26.25" customHeight="1" spans="21:21">
      <c r="U6469" s="1820"/>
    </row>
    <row r="6470" ht="26.25" customHeight="1" spans="21:21">
      <c r="U6470" s="1820"/>
    </row>
    <row r="6471" ht="26.25" customHeight="1" spans="21:21">
      <c r="U6471" s="1820"/>
    </row>
    <row r="6472" ht="26.25" customHeight="1" spans="21:21">
      <c r="U6472" s="1820"/>
    </row>
    <row r="6473" ht="26.25" customHeight="1" spans="21:21">
      <c r="U6473" s="1820"/>
    </row>
    <row r="6474" ht="26.25" customHeight="1" spans="21:21">
      <c r="U6474" s="1820"/>
    </row>
    <row r="6475" ht="26.25" customHeight="1" spans="21:21">
      <c r="U6475" s="1820"/>
    </row>
    <row r="6476" ht="26.25" customHeight="1" spans="21:21">
      <c r="U6476" s="1820"/>
    </row>
    <row r="6477" ht="26.25" customHeight="1" spans="21:21">
      <c r="U6477" s="1820"/>
    </row>
    <row r="6478" ht="26.25" customHeight="1" spans="21:21">
      <c r="U6478" s="1820"/>
    </row>
    <row r="6479" ht="26.25" customHeight="1" spans="21:21">
      <c r="U6479" s="1820"/>
    </row>
    <row r="6480" ht="26.25" customHeight="1" spans="21:21">
      <c r="U6480" s="1820"/>
    </row>
    <row r="6481" ht="26.25" customHeight="1" spans="21:21">
      <c r="U6481" s="1820"/>
    </row>
    <row r="6482" ht="26.25" customHeight="1" spans="21:21">
      <c r="U6482" s="1820"/>
    </row>
    <row r="6483" ht="26.25" customHeight="1" spans="21:21">
      <c r="U6483" s="1820"/>
    </row>
    <row r="6484" ht="26.25" customHeight="1" spans="21:21">
      <c r="U6484" s="1820"/>
    </row>
    <row r="6485" ht="26.25" customHeight="1" spans="21:21">
      <c r="U6485" s="1820"/>
    </row>
    <row r="6486" ht="26.25" customHeight="1" spans="21:21">
      <c r="U6486" s="1820"/>
    </row>
    <row r="6487" ht="26.25" customHeight="1" spans="21:21">
      <c r="U6487" s="1820"/>
    </row>
    <row r="6488" ht="26.25" customHeight="1" spans="21:21">
      <c r="U6488" s="1820"/>
    </row>
    <row r="6489" ht="26.25" customHeight="1" spans="21:21">
      <c r="U6489" s="1820"/>
    </row>
    <row r="6490" ht="26.25" customHeight="1" spans="21:21">
      <c r="U6490" s="1820"/>
    </row>
    <row r="6491" ht="26.25" customHeight="1" spans="21:21">
      <c r="U6491" s="1820"/>
    </row>
    <row r="6492" ht="26.25" customHeight="1" spans="21:21">
      <c r="U6492" s="1820"/>
    </row>
    <row r="6493" ht="26.25" customHeight="1" spans="21:21">
      <c r="U6493" s="1820"/>
    </row>
    <row r="6494" ht="26.25" customHeight="1" spans="21:21">
      <c r="U6494" s="1820"/>
    </row>
    <row r="6495" ht="26.25" customHeight="1" spans="21:21">
      <c r="U6495" s="1820"/>
    </row>
    <row r="6496" ht="26.25" customHeight="1" spans="21:21">
      <c r="U6496" s="1820"/>
    </row>
    <row r="6497" ht="26.25" customHeight="1" spans="21:21">
      <c r="U6497" s="1820"/>
    </row>
    <row r="6498" ht="26.25" customHeight="1" spans="21:21">
      <c r="U6498" s="1820"/>
    </row>
    <row r="6499" ht="26.25" customHeight="1" spans="21:21">
      <c r="U6499" s="1820"/>
    </row>
    <row r="6500" ht="26.25" customHeight="1" spans="21:21">
      <c r="U6500" s="1820"/>
    </row>
    <row r="6501" ht="26.25" customHeight="1" spans="21:21">
      <c r="U6501" s="1820"/>
    </row>
    <row r="6502" ht="26.25" customHeight="1" spans="21:21">
      <c r="U6502" s="1820"/>
    </row>
    <row r="6503" ht="26.25" customHeight="1" spans="21:21">
      <c r="U6503" s="1820"/>
    </row>
    <row r="6504" ht="26.25" customHeight="1" spans="21:21">
      <c r="U6504" s="1820"/>
    </row>
    <row r="6505" ht="26.25" customHeight="1" spans="21:21">
      <c r="U6505" s="1820"/>
    </row>
    <row r="6506" ht="26.25" customHeight="1" spans="21:21">
      <c r="U6506" s="1820"/>
    </row>
    <row r="6507" ht="26.25" customHeight="1" spans="21:21">
      <c r="U6507" s="1820"/>
    </row>
    <row r="6508" ht="26.25" customHeight="1" spans="21:21">
      <c r="U6508" s="1820"/>
    </row>
    <row r="6509" ht="26.25" customHeight="1" spans="21:21">
      <c r="U6509" s="1820"/>
    </row>
    <row r="6510" ht="26.25" customHeight="1" spans="21:21">
      <c r="U6510" s="1820"/>
    </row>
    <row r="6511" ht="26.25" customHeight="1" spans="21:21">
      <c r="U6511" s="1820"/>
    </row>
    <row r="6512" ht="26.25" customHeight="1" spans="21:21">
      <c r="U6512" s="1820"/>
    </row>
    <row r="6513" ht="26.25" customHeight="1" spans="21:21">
      <c r="U6513" s="1820"/>
    </row>
    <row r="6514" ht="26.25" customHeight="1" spans="21:21">
      <c r="U6514" s="1820"/>
    </row>
    <row r="6515" ht="26.25" customHeight="1" spans="21:21">
      <c r="U6515" s="1820"/>
    </row>
    <row r="6516" ht="26.25" customHeight="1" spans="21:21">
      <c r="U6516" s="1820"/>
    </row>
    <row r="6517" ht="26.25" customHeight="1" spans="21:21">
      <c r="U6517" s="1820"/>
    </row>
    <row r="6518" ht="26.25" customHeight="1" spans="21:21">
      <c r="U6518" s="1820"/>
    </row>
    <row r="6519" ht="26.25" customHeight="1" spans="21:21">
      <c r="U6519" s="1820"/>
    </row>
    <row r="6520" ht="26.25" customHeight="1" spans="21:21">
      <c r="U6520" s="1820"/>
    </row>
    <row r="6521" ht="26.25" customHeight="1" spans="21:21">
      <c r="U6521" s="1820"/>
    </row>
    <row r="6522" ht="26.25" customHeight="1" spans="21:21">
      <c r="U6522" s="1820"/>
    </row>
    <row r="6523" ht="26.25" customHeight="1" spans="21:21">
      <c r="U6523" s="1820"/>
    </row>
    <row r="6524" ht="26.25" customHeight="1" spans="21:21">
      <c r="U6524" s="1820"/>
    </row>
    <row r="6525" ht="26.25" customHeight="1" spans="21:21">
      <c r="U6525" s="1820"/>
    </row>
    <row r="6526" ht="26.25" customHeight="1" spans="21:21">
      <c r="U6526" s="1820"/>
    </row>
    <row r="6527" ht="26.25" customHeight="1" spans="21:21">
      <c r="U6527" s="1820"/>
    </row>
    <row r="6528" ht="26.25" customHeight="1" spans="21:21">
      <c r="U6528" s="1820"/>
    </row>
    <row r="6529" ht="26.25" customHeight="1" spans="21:21">
      <c r="U6529" s="1820"/>
    </row>
    <row r="6530" ht="26.25" customHeight="1" spans="21:21">
      <c r="U6530" s="1820"/>
    </row>
    <row r="6531" ht="26.25" customHeight="1" spans="21:21">
      <c r="U6531" s="1820"/>
    </row>
    <row r="6532" ht="26.25" customHeight="1" spans="21:21">
      <c r="U6532" s="1820"/>
    </row>
    <row r="6533" ht="26.25" customHeight="1" spans="21:21">
      <c r="U6533" s="1820"/>
    </row>
    <row r="6534" ht="26.25" customHeight="1" spans="21:21">
      <c r="U6534" s="1820"/>
    </row>
    <row r="6535" ht="26.25" customHeight="1" spans="21:21">
      <c r="U6535" s="1820"/>
    </row>
    <row r="6536" ht="26.25" customHeight="1" spans="21:21">
      <c r="U6536" s="1820"/>
    </row>
    <row r="6537" ht="26.25" customHeight="1" spans="21:21">
      <c r="U6537" s="1820"/>
    </row>
    <row r="6538" ht="26.25" customHeight="1" spans="21:21">
      <c r="U6538" s="1820"/>
    </row>
    <row r="6539" ht="26.25" customHeight="1" spans="21:21">
      <c r="U6539" s="1820"/>
    </row>
    <row r="6540" ht="26.25" customHeight="1" spans="21:21">
      <c r="U6540" s="1820"/>
    </row>
    <row r="6541" ht="26.25" customHeight="1" spans="21:21">
      <c r="U6541" s="1820"/>
    </row>
    <row r="6542" ht="26.25" customHeight="1" spans="21:21">
      <c r="U6542" s="1820"/>
    </row>
    <row r="6543" ht="26.25" customHeight="1" spans="21:21">
      <c r="U6543" s="1820"/>
    </row>
    <row r="6544" ht="26.25" customHeight="1" spans="21:21">
      <c r="U6544" s="1820"/>
    </row>
    <row r="6545" ht="26.25" customHeight="1" spans="21:21">
      <c r="U6545" s="1820"/>
    </row>
    <row r="6546" ht="26.25" customHeight="1" spans="21:21">
      <c r="U6546" s="1820"/>
    </row>
    <row r="6547" ht="26.25" customHeight="1" spans="21:21">
      <c r="U6547" s="1820"/>
    </row>
    <row r="6548" ht="26.25" customHeight="1" spans="21:21">
      <c r="U6548" s="1820"/>
    </row>
    <row r="6549" ht="26.25" customHeight="1" spans="21:21">
      <c r="U6549" s="1820"/>
    </row>
    <row r="6550" ht="26.25" customHeight="1" spans="21:21">
      <c r="U6550" s="1820"/>
    </row>
    <row r="6551" ht="26.25" customHeight="1" spans="21:21">
      <c r="U6551" s="1820"/>
    </row>
    <row r="6552" ht="26.25" customHeight="1" spans="21:21">
      <c r="U6552" s="1820"/>
    </row>
    <row r="6553" ht="26.25" customHeight="1" spans="21:21">
      <c r="U6553" s="1820"/>
    </row>
    <row r="6554" ht="26.25" customHeight="1" spans="21:21">
      <c r="U6554" s="1820"/>
    </row>
    <row r="6555" ht="26.25" customHeight="1" spans="21:21">
      <c r="U6555" s="1820"/>
    </row>
    <row r="6556" ht="26.25" customHeight="1" spans="21:21">
      <c r="U6556" s="1820"/>
    </row>
    <row r="6557" ht="26.25" customHeight="1" spans="21:21">
      <c r="U6557" s="1820"/>
    </row>
    <row r="6558" ht="26.25" customHeight="1" spans="21:21">
      <c r="U6558" s="1820"/>
    </row>
    <row r="6559" ht="26.25" customHeight="1" spans="21:21">
      <c r="U6559" s="1820"/>
    </row>
    <row r="6560" ht="26.25" customHeight="1" spans="21:21">
      <c r="U6560" s="1820"/>
    </row>
    <row r="6561" ht="26.25" customHeight="1" spans="21:21">
      <c r="U6561" s="1820"/>
    </row>
    <row r="6562" ht="26.25" customHeight="1" spans="21:21">
      <c r="U6562" s="1820"/>
    </row>
    <row r="6563" ht="26.25" customHeight="1" spans="21:21">
      <c r="U6563" s="1820"/>
    </row>
    <row r="6564" ht="26.25" customHeight="1" spans="21:21">
      <c r="U6564" s="1820"/>
    </row>
    <row r="6565" ht="26.25" customHeight="1" spans="21:21">
      <c r="U6565" s="1820"/>
    </row>
    <row r="6566" ht="26.25" customHeight="1" spans="21:21">
      <c r="U6566" s="1820"/>
    </row>
    <row r="6567" ht="26.25" customHeight="1" spans="21:21">
      <c r="U6567" s="1820"/>
    </row>
    <row r="6568" ht="26.25" customHeight="1" spans="21:21">
      <c r="U6568" s="1820"/>
    </row>
    <row r="6569" ht="26.25" customHeight="1" spans="21:21">
      <c r="U6569" s="1820"/>
    </row>
    <row r="6570" ht="26.25" customHeight="1" spans="21:21">
      <c r="U6570" s="1820"/>
    </row>
    <row r="6571" ht="26.25" customHeight="1" spans="21:21">
      <c r="U6571" s="1820"/>
    </row>
    <row r="6572" ht="26.25" customHeight="1" spans="21:21">
      <c r="U6572" s="1820"/>
    </row>
    <row r="6573" ht="26.25" customHeight="1" spans="21:21">
      <c r="U6573" s="1820"/>
    </row>
    <row r="6574" ht="26.25" customHeight="1" spans="21:21">
      <c r="U6574" s="1820"/>
    </row>
    <row r="6575" ht="26.25" customHeight="1" spans="21:21">
      <c r="U6575" s="1820"/>
    </row>
    <row r="6576" ht="26.25" customHeight="1" spans="21:21">
      <c r="U6576" s="1820"/>
    </row>
    <row r="6577" ht="26.25" customHeight="1" spans="21:21">
      <c r="U6577" s="1820"/>
    </row>
    <row r="6578" ht="26.25" customHeight="1" spans="21:21">
      <c r="U6578" s="1820"/>
    </row>
    <row r="6579" ht="26.25" customHeight="1" spans="21:21">
      <c r="U6579" s="1820"/>
    </row>
    <row r="6580" ht="26.25" customHeight="1" spans="21:21">
      <c r="U6580" s="1820"/>
    </row>
    <row r="6581" ht="26.25" customHeight="1" spans="21:21">
      <c r="U6581" s="1820"/>
    </row>
    <row r="6582" ht="26.25" customHeight="1" spans="21:21">
      <c r="U6582" s="1820"/>
    </row>
    <row r="6583" ht="26.25" customHeight="1" spans="21:21">
      <c r="U6583" s="1820"/>
    </row>
    <row r="6584" ht="26.25" customHeight="1" spans="21:21">
      <c r="U6584" s="1820"/>
    </row>
    <row r="6585" ht="26.25" customHeight="1" spans="21:21">
      <c r="U6585" s="1820"/>
    </row>
    <row r="6586" ht="26.25" customHeight="1" spans="21:21">
      <c r="U6586" s="1820"/>
    </row>
    <row r="6587" ht="26.25" customHeight="1" spans="21:21">
      <c r="U6587" s="1820"/>
    </row>
    <row r="6588" ht="26.25" customHeight="1" spans="21:21">
      <c r="U6588" s="1820"/>
    </row>
    <row r="6589" ht="26.25" customHeight="1" spans="21:21">
      <c r="U6589" s="1820"/>
    </row>
    <row r="6590" ht="26.25" customHeight="1" spans="21:21">
      <c r="U6590" s="1820"/>
    </row>
    <row r="6591" ht="26.25" customHeight="1" spans="21:21">
      <c r="U6591" s="1820"/>
    </row>
    <row r="6592" ht="26.25" customHeight="1" spans="21:21">
      <c r="U6592" s="1820"/>
    </row>
    <row r="6593" ht="26.25" customHeight="1" spans="21:21">
      <c r="U6593" s="1820"/>
    </row>
    <row r="6594" ht="26.25" customHeight="1" spans="21:21">
      <c r="U6594" s="1820"/>
    </row>
    <row r="6595" ht="26.25" customHeight="1" spans="21:21">
      <c r="U6595" s="1820"/>
    </row>
    <row r="6596" ht="26.25" customHeight="1" spans="21:21">
      <c r="U6596" s="1820"/>
    </row>
    <row r="6597" ht="26.25" customHeight="1" spans="21:21">
      <c r="U6597" s="1820"/>
    </row>
    <row r="6598" ht="26.25" customHeight="1" spans="21:21">
      <c r="U6598" s="1820"/>
    </row>
    <row r="6599" ht="26.25" customHeight="1" spans="21:21">
      <c r="U6599" s="1820"/>
    </row>
    <row r="6600" ht="26.25" customHeight="1" spans="21:21">
      <c r="U6600" s="1820"/>
    </row>
    <row r="6601" ht="26.25" customHeight="1" spans="21:21">
      <c r="U6601" s="1820"/>
    </row>
    <row r="6602" ht="26.25" customHeight="1" spans="21:21">
      <c r="U6602" s="1820"/>
    </row>
    <row r="6603" ht="26.25" customHeight="1" spans="21:21">
      <c r="U6603" s="1820"/>
    </row>
    <row r="6604" ht="26.25" customHeight="1" spans="21:21">
      <c r="U6604" s="1820"/>
    </row>
    <row r="6605" ht="26.25" customHeight="1" spans="21:21">
      <c r="U6605" s="1820"/>
    </row>
    <row r="6606" ht="26.25" customHeight="1" spans="21:21">
      <c r="U6606" s="1820"/>
    </row>
    <row r="6607" ht="26.25" customHeight="1" spans="21:21">
      <c r="U6607" s="1820"/>
    </row>
    <row r="6608" ht="26.25" customHeight="1" spans="21:21">
      <c r="U6608" s="1820"/>
    </row>
    <row r="6609" ht="26.25" customHeight="1" spans="21:21">
      <c r="U6609" s="1820"/>
    </row>
    <row r="6610" ht="26.25" customHeight="1" spans="21:21">
      <c r="U6610" s="1820"/>
    </row>
    <row r="6611" ht="26.25" customHeight="1" spans="21:21">
      <c r="U6611" s="1820"/>
    </row>
    <row r="6612" ht="26.25" customHeight="1" spans="21:21">
      <c r="U6612" s="1820"/>
    </row>
    <row r="6613" ht="26.25" customHeight="1" spans="21:21">
      <c r="U6613" s="1820"/>
    </row>
    <row r="6614" ht="26.25" customHeight="1" spans="21:21">
      <c r="U6614" s="1820"/>
    </row>
    <row r="6615" ht="26.25" customHeight="1" spans="21:21">
      <c r="U6615" s="1820"/>
    </row>
    <row r="6616" ht="26.25" customHeight="1" spans="21:21">
      <c r="U6616" s="1820"/>
    </row>
    <row r="6617" ht="26.25" customHeight="1" spans="21:21">
      <c r="U6617" s="1820"/>
    </row>
    <row r="6618" ht="26.25" customHeight="1" spans="21:21">
      <c r="U6618" s="1820"/>
    </row>
    <row r="6619" ht="26.25" customHeight="1" spans="21:21">
      <c r="U6619" s="1820"/>
    </row>
    <row r="6620" ht="26.25" customHeight="1" spans="21:21">
      <c r="U6620" s="1820"/>
    </row>
    <row r="6621" ht="26.25" customHeight="1" spans="21:21">
      <c r="U6621" s="1820"/>
    </row>
    <row r="6622" ht="26.25" customHeight="1" spans="21:21">
      <c r="U6622" s="1820"/>
    </row>
    <row r="6623" ht="26.25" customHeight="1" spans="21:21">
      <c r="U6623" s="1820"/>
    </row>
    <row r="6624" ht="26.25" customHeight="1" spans="21:21">
      <c r="U6624" s="1820"/>
    </row>
    <row r="6625" ht="26.25" customHeight="1" spans="21:21">
      <c r="U6625" s="1820"/>
    </row>
    <row r="6626" ht="26.25" customHeight="1" spans="21:21">
      <c r="U6626" s="1820"/>
    </row>
    <row r="6627" ht="26.25" customHeight="1" spans="21:21">
      <c r="U6627" s="1820"/>
    </row>
    <row r="6628" ht="26.25" customHeight="1" spans="21:21">
      <c r="U6628" s="1820"/>
    </row>
    <row r="6629" ht="26.25" customHeight="1" spans="21:21">
      <c r="U6629" s="1820"/>
    </row>
    <row r="6630" ht="26.25" customHeight="1" spans="21:21">
      <c r="U6630" s="1820"/>
    </row>
    <row r="6631" ht="26.25" customHeight="1" spans="21:21">
      <c r="U6631" s="1820"/>
    </row>
    <row r="6632" ht="26.25" customHeight="1" spans="21:21">
      <c r="U6632" s="1820"/>
    </row>
    <row r="6633" ht="26.25" customHeight="1" spans="21:21">
      <c r="U6633" s="1820"/>
    </row>
    <row r="6634" ht="26.25" customHeight="1" spans="21:21">
      <c r="U6634" s="1820"/>
    </row>
    <row r="6635" ht="26.25" customHeight="1" spans="21:21">
      <c r="U6635" s="1820"/>
    </row>
    <row r="6636" ht="26.25" customHeight="1" spans="21:21">
      <c r="U6636" s="1820"/>
    </row>
    <row r="6637" ht="26.25" customHeight="1" spans="21:21">
      <c r="U6637" s="1820"/>
    </row>
    <row r="6638" ht="26.25" customHeight="1" spans="21:21">
      <c r="U6638" s="1820"/>
    </row>
    <row r="6639" ht="26.25" customHeight="1" spans="21:21">
      <c r="U6639" s="1820"/>
    </row>
    <row r="6640" ht="26.25" customHeight="1" spans="21:21">
      <c r="U6640" s="1820"/>
    </row>
    <row r="6641" ht="26.25" customHeight="1" spans="21:21">
      <c r="U6641" s="1820"/>
    </row>
    <row r="6642" ht="26.25" customHeight="1" spans="21:21">
      <c r="U6642" s="1820"/>
    </row>
    <row r="6643" ht="26.25" customHeight="1" spans="21:21">
      <c r="U6643" s="1820"/>
    </row>
    <row r="6644" ht="26.25" customHeight="1" spans="21:21">
      <c r="U6644" s="1820"/>
    </row>
    <row r="6645" ht="26.25" customHeight="1" spans="21:21">
      <c r="U6645" s="1820"/>
    </row>
    <row r="6646" ht="26.25" customHeight="1" spans="21:21">
      <c r="U6646" s="1820"/>
    </row>
    <row r="6647" ht="26.25" customHeight="1" spans="21:21">
      <c r="U6647" s="1820"/>
    </row>
    <row r="6648" ht="26.25" customHeight="1" spans="21:21">
      <c r="U6648" s="1820"/>
    </row>
    <row r="6649" ht="26.25" customHeight="1" spans="21:21">
      <c r="U6649" s="1820"/>
    </row>
    <row r="6650" ht="26.25" customHeight="1" spans="21:21">
      <c r="U6650" s="1820"/>
    </row>
    <row r="6651" ht="26.25" customHeight="1" spans="21:21">
      <c r="U6651" s="1820"/>
    </row>
    <row r="6652" ht="26.25" customHeight="1" spans="21:21">
      <c r="U6652" s="1820"/>
    </row>
    <row r="6653" ht="26.25" customHeight="1" spans="21:21">
      <c r="U6653" s="1820"/>
    </row>
    <row r="6654" ht="26.25" customHeight="1" spans="21:21">
      <c r="U6654" s="1820"/>
    </row>
    <row r="6655" ht="26.25" customHeight="1" spans="21:21">
      <c r="U6655" s="1820"/>
    </row>
    <row r="6656" ht="26.25" customHeight="1" spans="21:21">
      <c r="U6656" s="1820"/>
    </row>
    <row r="6657" ht="26.25" customHeight="1" spans="21:21">
      <c r="U6657" s="1820"/>
    </row>
    <row r="6658" ht="26.25" customHeight="1" spans="21:21">
      <c r="U6658" s="1820"/>
    </row>
    <row r="6659" ht="26.25" customHeight="1" spans="21:21">
      <c r="U6659" s="1820"/>
    </row>
    <row r="6660" ht="26.25" customHeight="1" spans="21:21">
      <c r="U6660" s="1820"/>
    </row>
    <row r="6661" ht="26.25" customHeight="1" spans="21:21">
      <c r="U6661" s="1820"/>
    </row>
    <row r="6662" ht="26.25" customHeight="1" spans="21:21">
      <c r="U6662" s="1820"/>
    </row>
    <row r="6663" ht="26.25" customHeight="1" spans="21:21">
      <c r="U6663" s="1820"/>
    </row>
    <row r="6664" ht="26.25" customHeight="1" spans="21:21">
      <c r="U6664" s="1820"/>
    </row>
    <row r="6665" ht="26.25" customHeight="1" spans="21:21">
      <c r="U6665" s="1820"/>
    </row>
    <row r="6666" ht="26.25" customHeight="1" spans="21:21">
      <c r="U6666" s="1820"/>
    </row>
    <row r="6667" ht="26.25" customHeight="1" spans="21:21">
      <c r="U6667" s="1820"/>
    </row>
    <row r="6668" ht="26.25" customHeight="1" spans="21:21">
      <c r="U6668" s="1820"/>
    </row>
    <row r="6669" ht="26.25" customHeight="1" spans="21:21">
      <c r="U6669" s="1820"/>
    </row>
    <row r="6670" ht="26.25" customHeight="1" spans="21:21">
      <c r="U6670" s="1820"/>
    </row>
    <row r="6671" ht="26.25" customHeight="1" spans="21:21">
      <c r="U6671" s="1820"/>
    </row>
    <row r="6672" ht="26.25" customHeight="1" spans="21:21">
      <c r="U6672" s="1820"/>
    </row>
    <row r="6673" ht="26.25" customHeight="1" spans="21:21">
      <c r="U6673" s="1820"/>
    </row>
    <row r="6674" ht="26.25" customHeight="1" spans="21:21">
      <c r="U6674" s="1820"/>
    </row>
    <row r="6675" ht="26.25" customHeight="1" spans="21:21">
      <c r="U6675" s="1820"/>
    </row>
    <row r="6676" ht="26.25" customHeight="1" spans="21:21">
      <c r="U6676" s="1820"/>
    </row>
    <row r="6677" ht="26.25" customHeight="1" spans="21:21">
      <c r="U6677" s="1820"/>
    </row>
    <row r="6678" ht="26.25" customHeight="1" spans="21:21">
      <c r="U6678" s="1820"/>
    </row>
    <row r="6679" ht="26.25" customHeight="1" spans="21:21">
      <c r="U6679" s="1820"/>
    </row>
    <row r="6680" ht="26.25" customHeight="1" spans="21:21">
      <c r="U6680" s="1820"/>
    </row>
    <row r="6681" ht="26.25" customHeight="1" spans="21:21">
      <c r="U6681" s="1820"/>
    </row>
    <row r="6682" ht="26.25" customHeight="1" spans="21:21">
      <c r="U6682" s="1820"/>
    </row>
    <row r="6683" ht="26.25" customHeight="1" spans="21:21">
      <c r="U6683" s="1820"/>
    </row>
    <row r="6684" ht="26.25" customHeight="1" spans="21:21">
      <c r="U6684" s="1820"/>
    </row>
    <row r="6685" ht="26.25" customHeight="1" spans="21:21">
      <c r="U6685" s="1820"/>
    </row>
    <row r="6686" ht="26.25" customHeight="1" spans="21:21">
      <c r="U6686" s="1820"/>
    </row>
    <row r="6687" ht="26.25" customHeight="1" spans="21:21">
      <c r="U6687" s="1820"/>
    </row>
    <row r="6688" ht="26.25" customHeight="1" spans="21:21">
      <c r="U6688" s="1820"/>
    </row>
    <row r="6689" ht="26.25" customHeight="1" spans="21:21">
      <c r="U6689" s="1820"/>
    </row>
    <row r="6690" ht="26.25" customHeight="1" spans="21:21">
      <c r="U6690" s="1820"/>
    </row>
    <row r="6691" ht="26.25" customHeight="1" spans="21:21">
      <c r="U6691" s="1820"/>
    </row>
    <row r="6692" ht="26.25" customHeight="1" spans="21:21">
      <c r="U6692" s="1820"/>
    </row>
    <row r="6693" ht="26.25" customHeight="1" spans="21:21">
      <c r="U6693" s="1820"/>
    </row>
    <row r="6694" ht="26.25" customHeight="1" spans="21:21">
      <c r="U6694" s="1820"/>
    </row>
    <row r="6695" ht="26.25" customHeight="1" spans="21:21">
      <c r="U6695" s="1820"/>
    </row>
    <row r="6696" ht="26.25" customHeight="1" spans="21:21">
      <c r="U6696" s="1820"/>
    </row>
    <row r="6697" ht="26.25" customHeight="1" spans="21:21">
      <c r="U6697" s="1820"/>
    </row>
    <row r="6698" ht="26.25" customHeight="1" spans="21:21">
      <c r="U6698" s="1820"/>
    </row>
    <row r="6699" ht="26.25" customHeight="1" spans="21:21">
      <c r="U6699" s="1820"/>
    </row>
    <row r="6700" ht="26.25" customHeight="1" spans="21:21">
      <c r="U6700" s="1820"/>
    </row>
    <row r="6701" ht="26.25" customHeight="1" spans="21:21">
      <c r="U6701" s="1820"/>
    </row>
    <row r="6702" ht="26.25" customHeight="1" spans="21:21">
      <c r="U6702" s="1820"/>
    </row>
    <row r="6703" ht="26.25" customHeight="1" spans="21:21">
      <c r="U6703" s="1820"/>
    </row>
    <row r="6704" ht="26.25" customHeight="1" spans="21:21">
      <c r="U6704" s="1820"/>
    </row>
    <row r="6705" ht="26.25" customHeight="1" spans="21:21">
      <c r="U6705" s="1820"/>
    </row>
    <row r="6706" ht="26.25" customHeight="1" spans="21:21">
      <c r="U6706" s="1820"/>
    </row>
    <row r="6707" ht="26.25" customHeight="1" spans="21:21">
      <c r="U6707" s="1820"/>
    </row>
    <row r="6708" ht="26.25" customHeight="1" spans="21:21">
      <c r="U6708" s="1820"/>
    </row>
    <row r="6709" ht="26.25" customHeight="1" spans="21:21">
      <c r="U6709" s="1820"/>
    </row>
    <row r="6710" ht="26.25" customHeight="1" spans="21:21">
      <c r="U6710" s="1820"/>
    </row>
    <row r="6711" ht="26.25" customHeight="1" spans="21:21">
      <c r="U6711" s="1820"/>
    </row>
    <row r="6712" ht="26.25" customHeight="1" spans="21:21">
      <c r="U6712" s="1820"/>
    </row>
    <row r="6713" ht="26.25" customHeight="1" spans="21:21">
      <c r="U6713" s="1820"/>
    </row>
    <row r="6714" ht="26.25" customHeight="1" spans="21:21">
      <c r="U6714" s="1820"/>
    </row>
    <row r="6715" ht="26.25" customHeight="1" spans="21:21">
      <c r="U6715" s="1820"/>
    </row>
    <row r="6716" ht="26.25" customHeight="1" spans="21:21">
      <c r="U6716" s="1820"/>
    </row>
    <row r="6717" ht="26.25" customHeight="1" spans="21:21">
      <c r="U6717" s="1820"/>
    </row>
    <row r="6718" ht="26.25" customHeight="1" spans="21:21">
      <c r="U6718" s="1820"/>
    </row>
    <row r="6719" ht="26.25" customHeight="1" spans="21:21">
      <c r="U6719" s="1820"/>
    </row>
    <row r="6720" ht="26.25" customHeight="1" spans="21:21">
      <c r="U6720" s="1820"/>
    </row>
    <row r="6721" ht="26.25" customHeight="1" spans="21:21">
      <c r="U6721" s="1820"/>
    </row>
    <row r="6722" ht="26.25" customHeight="1" spans="21:21">
      <c r="U6722" s="1820"/>
    </row>
    <row r="6723" ht="26.25" customHeight="1" spans="21:21">
      <c r="U6723" s="1820"/>
    </row>
    <row r="6724" ht="26.25" customHeight="1" spans="21:21">
      <c r="U6724" s="1820"/>
    </row>
    <row r="6725" ht="26.25" customHeight="1" spans="21:21">
      <c r="U6725" s="1820"/>
    </row>
    <row r="6726" ht="26.25" customHeight="1" spans="21:21">
      <c r="U6726" s="1820"/>
    </row>
    <row r="6727" ht="26.25" customHeight="1" spans="21:21">
      <c r="U6727" s="1820"/>
    </row>
    <row r="6728" ht="26.25" customHeight="1" spans="21:21">
      <c r="U6728" s="1820"/>
    </row>
    <row r="6729" ht="26.25" customHeight="1" spans="21:21">
      <c r="U6729" s="1820"/>
    </row>
    <row r="6730" ht="26.25" customHeight="1" spans="21:21">
      <c r="U6730" s="1820"/>
    </row>
    <row r="6731" ht="26.25" customHeight="1" spans="21:21">
      <c r="U6731" s="1820"/>
    </row>
    <row r="6732" ht="26.25" customHeight="1" spans="21:21">
      <c r="U6732" s="1820"/>
    </row>
    <row r="6733" ht="26.25" customHeight="1" spans="21:21">
      <c r="U6733" s="1820"/>
    </row>
    <row r="6734" ht="26.25" customHeight="1" spans="21:21">
      <c r="U6734" s="1820"/>
    </row>
    <row r="6735" ht="26.25" customHeight="1" spans="21:21">
      <c r="U6735" s="1820"/>
    </row>
    <row r="6736" ht="26.25" customHeight="1" spans="21:21">
      <c r="U6736" s="1820"/>
    </row>
    <row r="6737" ht="26.25" customHeight="1" spans="21:21">
      <c r="U6737" s="1820"/>
    </row>
    <row r="6738" ht="26.25" customHeight="1" spans="21:21">
      <c r="U6738" s="1820"/>
    </row>
    <row r="6739" ht="26.25" customHeight="1" spans="21:21">
      <c r="U6739" s="1820"/>
    </row>
    <row r="6740" ht="26.25" customHeight="1" spans="21:21">
      <c r="U6740" s="1820"/>
    </row>
    <row r="6741" ht="26.25" customHeight="1" spans="21:21">
      <c r="U6741" s="1820"/>
    </row>
    <row r="6742" ht="26.25" customHeight="1" spans="21:21">
      <c r="U6742" s="1820"/>
    </row>
    <row r="6743" ht="26.25" customHeight="1" spans="21:21">
      <c r="U6743" s="1820"/>
    </row>
    <row r="6744" ht="26.25" customHeight="1" spans="21:21">
      <c r="U6744" s="1820"/>
    </row>
    <row r="6745" ht="26.25" customHeight="1" spans="21:21">
      <c r="U6745" s="1820"/>
    </row>
    <row r="6746" ht="26.25" customHeight="1" spans="21:21">
      <c r="U6746" s="1820"/>
    </row>
    <row r="6747" ht="26.25" customHeight="1" spans="21:21">
      <c r="U6747" s="1820"/>
    </row>
    <row r="6748" ht="26.25" customHeight="1" spans="21:21">
      <c r="U6748" s="1820"/>
    </row>
    <row r="6749" ht="26.25" customHeight="1" spans="21:21">
      <c r="U6749" s="1820"/>
    </row>
    <row r="6750" ht="26.25" customHeight="1" spans="21:21">
      <c r="U6750" s="1820"/>
    </row>
    <row r="6751" ht="26.25" customHeight="1" spans="21:21">
      <c r="U6751" s="1820"/>
    </row>
    <row r="6752" ht="26.25" customHeight="1" spans="21:21">
      <c r="U6752" s="1820"/>
    </row>
    <row r="6753" ht="26.25" customHeight="1" spans="21:21">
      <c r="U6753" s="1820"/>
    </row>
    <row r="6754" ht="26.25" customHeight="1" spans="21:21">
      <c r="U6754" s="1820"/>
    </row>
    <row r="6755" ht="26.25" customHeight="1" spans="21:21">
      <c r="U6755" s="1820"/>
    </row>
    <row r="6756" ht="26.25" customHeight="1" spans="21:21">
      <c r="U6756" s="1820"/>
    </row>
    <row r="6757" ht="26.25" customHeight="1" spans="21:21">
      <c r="U6757" s="1820"/>
    </row>
    <row r="6758" ht="26.25" customHeight="1" spans="21:21">
      <c r="U6758" s="1820"/>
    </row>
    <row r="6759" ht="26.25" customHeight="1" spans="21:21">
      <c r="U6759" s="1820"/>
    </row>
    <row r="6760" ht="26.25" customHeight="1" spans="21:21">
      <c r="U6760" s="1820"/>
    </row>
    <row r="6761" ht="26.25" customHeight="1" spans="21:21">
      <c r="U6761" s="1820"/>
    </row>
    <row r="6762" ht="26.25" customHeight="1" spans="21:21">
      <c r="U6762" s="1820"/>
    </row>
    <row r="6763" ht="26.25" customHeight="1" spans="21:21">
      <c r="U6763" s="1820"/>
    </row>
    <row r="6764" ht="26.25" customHeight="1" spans="21:21">
      <c r="U6764" s="1820"/>
    </row>
    <row r="6765" ht="26.25" customHeight="1" spans="21:21">
      <c r="U6765" s="1820"/>
    </row>
    <row r="6766" ht="26.25" customHeight="1" spans="21:21">
      <c r="U6766" s="1820"/>
    </row>
    <row r="6767" ht="26.25" customHeight="1" spans="21:21">
      <c r="U6767" s="1820"/>
    </row>
    <row r="6768" ht="26.25" customHeight="1" spans="21:21">
      <c r="U6768" s="1820"/>
    </row>
    <row r="6769" ht="26.25" customHeight="1" spans="21:21">
      <c r="U6769" s="1820"/>
    </row>
    <row r="6770" ht="26.25" customHeight="1" spans="21:21">
      <c r="U6770" s="1820"/>
    </row>
    <row r="6771" ht="26.25" customHeight="1" spans="21:21">
      <c r="U6771" s="1820"/>
    </row>
    <row r="6772" ht="26.25" customHeight="1" spans="21:21">
      <c r="U6772" s="1820"/>
    </row>
    <row r="6773" ht="26.25" customHeight="1" spans="21:21">
      <c r="U6773" s="1820"/>
    </row>
    <row r="6774" ht="26.25" customHeight="1" spans="21:21">
      <c r="U6774" s="1820"/>
    </row>
    <row r="6775" ht="26.25" customHeight="1" spans="21:21">
      <c r="U6775" s="1820"/>
    </row>
    <row r="6776" ht="26.25" customHeight="1" spans="21:21">
      <c r="U6776" s="1820"/>
    </row>
    <row r="6777" ht="26.25" customHeight="1" spans="21:21">
      <c r="U6777" s="1820"/>
    </row>
    <row r="6778" ht="26.25" customHeight="1" spans="21:21">
      <c r="U6778" s="1820"/>
    </row>
    <row r="6779" ht="26.25" customHeight="1" spans="21:21">
      <c r="U6779" s="1820"/>
    </row>
    <row r="6780" ht="26.25" customHeight="1" spans="21:21">
      <c r="U6780" s="1820"/>
    </row>
    <row r="6781" ht="26.25" customHeight="1" spans="21:21">
      <c r="U6781" s="1820"/>
    </row>
    <row r="6782" ht="26.25" customHeight="1" spans="21:21">
      <c r="U6782" s="1820"/>
    </row>
    <row r="6783" ht="26.25" customHeight="1" spans="21:21">
      <c r="U6783" s="1820"/>
    </row>
    <row r="6784" ht="26.25" customHeight="1" spans="21:21">
      <c r="U6784" s="1820"/>
    </row>
    <row r="6785" ht="26.25" customHeight="1" spans="21:21">
      <c r="U6785" s="1820"/>
    </row>
    <row r="6786" ht="26.25" customHeight="1" spans="21:21">
      <c r="U6786" s="1820"/>
    </row>
    <row r="6787" ht="26.25" customHeight="1" spans="21:21">
      <c r="U6787" s="1820"/>
    </row>
    <row r="6788" ht="26.25" customHeight="1" spans="21:21">
      <c r="U6788" s="1820"/>
    </row>
    <row r="6789" ht="26.25" customHeight="1" spans="21:21">
      <c r="U6789" s="1820"/>
    </row>
    <row r="6790" ht="26.25" customHeight="1" spans="21:21">
      <c r="U6790" s="1820"/>
    </row>
    <row r="6791" ht="26.25" customHeight="1" spans="21:21">
      <c r="U6791" s="1820"/>
    </row>
    <row r="6792" ht="26.25" customHeight="1" spans="21:21">
      <c r="U6792" s="1820"/>
    </row>
    <row r="6793" ht="26.25" customHeight="1" spans="21:21">
      <c r="U6793" s="1820"/>
    </row>
    <row r="6794" ht="26.25" customHeight="1" spans="21:21">
      <c r="U6794" s="1820"/>
    </row>
    <row r="6795" ht="26.25" customHeight="1" spans="21:21">
      <c r="U6795" s="1820"/>
    </row>
    <row r="6796" ht="26.25" customHeight="1" spans="21:21">
      <c r="U6796" s="1820"/>
    </row>
    <row r="6797" ht="26.25" customHeight="1" spans="21:21">
      <c r="U6797" s="1820"/>
    </row>
    <row r="6798" ht="26.25" customHeight="1" spans="21:21">
      <c r="U6798" s="1820"/>
    </row>
    <row r="6799" ht="26.25" customHeight="1" spans="21:21">
      <c r="U6799" s="1820"/>
    </row>
    <row r="6800" ht="26.25" customHeight="1" spans="21:21">
      <c r="U6800" s="1820"/>
    </row>
    <row r="6801" ht="26.25" customHeight="1" spans="21:21">
      <c r="U6801" s="1820"/>
    </row>
    <row r="6802" ht="26.25" customHeight="1" spans="21:21">
      <c r="U6802" s="1820"/>
    </row>
    <row r="6803" ht="26.25" customHeight="1" spans="21:21">
      <c r="U6803" s="1820"/>
    </row>
    <row r="6804" ht="26.25" customHeight="1" spans="21:21">
      <c r="U6804" s="1820"/>
    </row>
    <row r="6805" ht="26.25" customHeight="1" spans="21:21">
      <c r="U6805" s="1820"/>
    </row>
    <row r="6806" ht="26.25" customHeight="1" spans="21:21">
      <c r="U6806" s="1820"/>
    </row>
    <row r="6807" ht="26.25" customHeight="1" spans="21:21">
      <c r="U6807" s="1820"/>
    </row>
    <row r="6808" ht="26.25" customHeight="1" spans="21:21">
      <c r="U6808" s="1820"/>
    </row>
    <row r="6809" ht="26.25" customHeight="1" spans="21:21">
      <c r="U6809" s="1820"/>
    </row>
    <row r="6810" ht="26.25" customHeight="1" spans="21:21">
      <c r="U6810" s="1820"/>
    </row>
    <row r="6811" ht="26.25" customHeight="1" spans="21:21">
      <c r="U6811" s="1820"/>
    </row>
    <row r="6812" ht="26.25" customHeight="1" spans="21:21">
      <c r="U6812" s="1820"/>
    </row>
    <row r="6813" ht="26.25" customHeight="1" spans="21:21">
      <c r="U6813" s="1820"/>
    </row>
    <row r="6814" ht="26.25" customHeight="1" spans="21:21">
      <c r="U6814" s="1820"/>
    </row>
    <row r="6815" ht="26.25" customHeight="1" spans="21:21">
      <c r="U6815" s="1820"/>
    </row>
    <row r="6816" ht="26.25" customHeight="1" spans="21:21">
      <c r="U6816" s="1820"/>
    </row>
    <row r="6817" ht="26.25" customHeight="1" spans="21:21">
      <c r="U6817" s="1820"/>
    </row>
    <row r="6818" ht="26.25" customHeight="1" spans="21:21">
      <c r="U6818" s="1820"/>
    </row>
    <row r="6819" ht="26.25" customHeight="1" spans="21:21">
      <c r="U6819" s="1820"/>
    </row>
    <row r="6820" ht="26.25" customHeight="1" spans="21:21">
      <c r="U6820" s="1820"/>
    </row>
    <row r="6821" ht="26.25" customHeight="1" spans="21:21">
      <c r="U6821" s="1820"/>
    </row>
    <row r="6822" ht="26.25" customHeight="1" spans="21:21">
      <c r="U6822" s="1820"/>
    </row>
    <row r="6823" ht="26.25" customHeight="1" spans="21:21">
      <c r="U6823" s="1820"/>
    </row>
    <row r="6824" ht="26.25" customHeight="1" spans="21:21">
      <c r="U6824" s="1820"/>
    </row>
    <row r="6825" ht="26.25" customHeight="1" spans="21:21">
      <c r="U6825" s="1820"/>
    </row>
    <row r="6826" ht="26.25" customHeight="1" spans="21:21">
      <c r="U6826" s="1820"/>
    </row>
    <row r="6827" ht="26.25" customHeight="1" spans="21:21">
      <c r="U6827" s="1820"/>
    </row>
    <row r="6828" ht="26.25" customHeight="1" spans="21:21">
      <c r="U6828" s="1820"/>
    </row>
    <row r="6829" ht="26.25" customHeight="1" spans="21:21">
      <c r="U6829" s="1820"/>
    </row>
    <row r="6830" ht="26.25" customHeight="1" spans="21:21">
      <c r="U6830" s="1820"/>
    </row>
    <row r="6831" ht="26.25" customHeight="1" spans="21:21">
      <c r="U6831" s="1820"/>
    </row>
    <row r="6832" ht="26.25" customHeight="1" spans="21:21">
      <c r="U6832" s="1820"/>
    </row>
    <row r="6833" ht="26.25" customHeight="1" spans="21:21">
      <c r="U6833" s="1820"/>
    </row>
    <row r="6834" ht="26.25" customHeight="1" spans="21:21">
      <c r="U6834" s="1820"/>
    </row>
    <row r="6835" ht="26.25" customHeight="1" spans="21:21">
      <c r="U6835" s="1820"/>
    </row>
    <row r="6836" ht="26.25" customHeight="1" spans="21:21">
      <c r="U6836" s="1820"/>
    </row>
    <row r="6837" ht="26.25" customHeight="1" spans="21:21">
      <c r="U6837" s="1820"/>
    </row>
    <row r="6838" ht="26.25" customHeight="1" spans="21:21">
      <c r="U6838" s="1820"/>
    </row>
    <row r="6839" ht="26.25" customHeight="1" spans="21:21">
      <c r="U6839" s="1820"/>
    </row>
    <row r="6840" ht="26.25" customHeight="1" spans="21:21">
      <c r="U6840" s="1820"/>
    </row>
    <row r="6841" ht="26.25" customHeight="1" spans="21:21">
      <c r="U6841" s="1820"/>
    </row>
    <row r="6842" ht="26.25" customHeight="1" spans="21:21">
      <c r="U6842" s="1820"/>
    </row>
    <row r="6843" ht="26.25" customHeight="1" spans="21:21">
      <c r="U6843" s="1820"/>
    </row>
    <row r="6844" ht="26.25" customHeight="1" spans="21:21">
      <c r="U6844" s="1820"/>
    </row>
    <row r="6845" ht="26.25" customHeight="1" spans="21:21">
      <c r="U6845" s="1820"/>
    </row>
    <row r="6846" ht="26.25" customHeight="1" spans="21:21">
      <c r="U6846" s="1820"/>
    </row>
    <row r="6847" ht="26.25" customHeight="1" spans="21:21">
      <c r="U6847" s="1820"/>
    </row>
    <row r="6848" ht="26.25" customHeight="1" spans="21:21">
      <c r="U6848" s="1820"/>
    </row>
    <row r="6849" ht="26.25" customHeight="1" spans="21:21">
      <c r="U6849" s="1820"/>
    </row>
    <row r="6850" ht="26.25" customHeight="1" spans="21:21">
      <c r="U6850" s="1820"/>
    </row>
    <row r="6851" ht="26.25" customHeight="1" spans="21:21">
      <c r="U6851" s="1820"/>
    </row>
    <row r="6852" ht="26.25" customHeight="1" spans="21:21">
      <c r="U6852" s="1820"/>
    </row>
    <row r="6853" ht="26.25" customHeight="1" spans="21:21">
      <c r="U6853" s="1820"/>
    </row>
    <row r="6854" ht="26.25" customHeight="1" spans="21:21">
      <c r="U6854" s="1820"/>
    </row>
    <row r="6855" ht="26.25" customHeight="1" spans="21:21">
      <c r="U6855" s="1820"/>
    </row>
    <row r="6856" ht="26.25" customHeight="1" spans="21:21">
      <c r="U6856" s="1820"/>
    </row>
    <row r="6857" ht="26.25" customHeight="1" spans="21:21">
      <c r="U6857" s="1820"/>
    </row>
    <row r="6858" ht="26.25" customHeight="1" spans="21:21">
      <c r="U6858" s="1820"/>
    </row>
    <row r="6859" ht="26.25" customHeight="1" spans="21:21">
      <c r="U6859" s="1820"/>
    </row>
    <row r="6860" ht="26.25" customHeight="1" spans="21:21">
      <c r="U6860" s="1820"/>
    </row>
    <row r="6861" ht="26.25" customHeight="1" spans="21:21">
      <c r="U6861" s="1820"/>
    </row>
    <row r="6862" ht="26.25" customHeight="1" spans="21:21">
      <c r="U6862" s="1820"/>
    </row>
    <row r="6863" ht="26.25" customHeight="1" spans="21:21">
      <c r="U6863" s="1820"/>
    </row>
    <row r="6864" ht="26.25" customHeight="1" spans="21:21">
      <c r="U6864" s="1820"/>
    </row>
    <row r="6865" ht="26.25" customHeight="1" spans="21:21">
      <c r="U6865" s="1820"/>
    </row>
    <row r="6866" ht="26.25" customHeight="1" spans="21:21">
      <c r="U6866" s="1820"/>
    </row>
    <row r="6867" ht="26.25" customHeight="1" spans="21:21">
      <c r="U6867" s="1820"/>
    </row>
    <row r="6868" ht="26.25" customHeight="1" spans="21:21">
      <c r="U6868" s="1820"/>
    </row>
    <row r="6869" ht="26.25" customHeight="1" spans="21:21">
      <c r="U6869" s="1820"/>
    </row>
    <row r="6870" ht="26.25" customHeight="1" spans="21:21">
      <c r="U6870" s="1820"/>
    </row>
    <row r="6871" ht="26.25" customHeight="1" spans="21:21">
      <c r="U6871" s="1820"/>
    </row>
    <row r="6872" ht="26.25" customHeight="1" spans="21:21">
      <c r="U6872" s="1820"/>
    </row>
    <row r="6873" ht="26.25" customHeight="1" spans="21:21">
      <c r="U6873" s="1820"/>
    </row>
    <row r="6874" ht="26.25" customHeight="1" spans="21:21">
      <c r="U6874" s="1820"/>
    </row>
    <row r="6875" ht="26.25" customHeight="1" spans="21:21">
      <c r="U6875" s="1820"/>
    </row>
    <row r="6876" ht="26.25" customHeight="1" spans="21:21">
      <c r="U6876" s="1820"/>
    </row>
    <row r="6877" ht="26.25" customHeight="1" spans="21:21">
      <c r="U6877" s="1820"/>
    </row>
    <row r="6878" ht="26.25" customHeight="1" spans="21:21">
      <c r="U6878" s="1820"/>
    </row>
    <row r="6879" ht="26.25" customHeight="1" spans="21:21">
      <c r="U6879" s="1820"/>
    </row>
    <row r="6880" ht="26.25" customHeight="1" spans="21:21">
      <c r="U6880" s="1820"/>
    </row>
    <row r="6881" ht="26.25" customHeight="1" spans="21:21">
      <c r="U6881" s="1820"/>
    </row>
    <row r="6882" ht="26.25" customHeight="1" spans="21:21">
      <c r="U6882" s="1820"/>
    </row>
    <row r="6883" ht="26.25" customHeight="1" spans="21:21">
      <c r="U6883" s="1820"/>
    </row>
    <row r="6884" ht="26.25" customHeight="1" spans="21:21">
      <c r="U6884" s="1820"/>
    </row>
    <row r="6885" ht="26.25" customHeight="1" spans="21:21">
      <c r="U6885" s="1820"/>
    </row>
    <row r="6886" ht="26.25" customHeight="1" spans="21:21">
      <c r="U6886" s="1820"/>
    </row>
    <row r="6887" ht="26.25" customHeight="1" spans="21:21">
      <c r="U6887" s="1820"/>
    </row>
    <row r="6888" ht="26.25" customHeight="1" spans="21:21">
      <c r="U6888" s="1820"/>
    </row>
    <row r="6889" ht="26.25" customHeight="1" spans="21:21">
      <c r="U6889" s="1820"/>
    </row>
    <row r="6890" ht="26.25" customHeight="1" spans="21:21">
      <c r="U6890" s="1820"/>
    </row>
    <row r="6891" ht="26.25" customHeight="1" spans="21:21">
      <c r="U6891" s="1820"/>
    </row>
    <row r="6892" ht="26.25" customHeight="1" spans="21:21">
      <c r="U6892" s="1820"/>
    </row>
    <row r="6893" ht="26.25" customHeight="1" spans="21:21">
      <c r="U6893" s="1820"/>
    </row>
    <row r="6894" ht="26.25" customHeight="1" spans="21:21">
      <c r="U6894" s="1820"/>
    </row>
    <row r="6895" ht="26.25" customHeight="1" spans="21:21">
      <c r="U6895" s="1820"/>
    </row>
    <row r="6896" ht="26.25" customHeight="1" spans="21:21">
      <c r="U6896" s="1820"/>
    </row>
    <row r="6897" ht="26.25" customHeight="1" spans="21:21">
      <c r="U6897" s="1820"/>
    </row>
    <row r="6898" ht="26.25" customHeight="1" spans="21:21">
      <c r="U6898" s="1820"/>
    </row>
    <row r="6899" ht="26.25" customHeight="1" spans="21:21">
      <c r="U6899" s="1820"/>
    </row>
    <row r="6900" ht="26.25" customHeight="1" spans="21:21">
      <c r="U6900" s="1820"/>
    </row>
    <row r="6901" ht="26.25" customHeight="1" spans="21:21">
      <c r="U6901" s="1820"/>
    </row>
    <row r="6902" ht="26.25" customHeight="1" spans="21:21">
      <c r="U6902" s="1820"/>
    </row>
    <row r="6903" ht="26.25" customHeight="1" spans="21:21">
      <c r="U6903" s="1820"/>
    </row>
    <row r="6904" ht="26.25" customHeight="1" spans="21:21">
      <c r="U6904" s="1820"/>
    </row>
    <row r="6905" ht="26.25" customHeight="1" spans="21:21">
      <c r="U6905" s="1820"/>
    </row>
    <row r="6906" ht="26.25" customHeight="1" spans="21:21">
      <c r="U6906" s="1820"/>
    </row>
    <row r="6907" ht="26.25" customHeight="1" spans="21:21">
      <c r="U6907" s="1820"/>
    </row>
    <row r="6908" ht="26.25" customHeight="1" spans="21:21">
      <c r="U6908" s="1820"/>
    </row>
    <row r="6909" ht="26.25" customHeight="1" spans="21:21">
      <c r="U6909" s="1820"/>
    </row>
    <row r="6910" ht="26.25" customHeight="1" spans="21:21">
      <c r="U6910" s="1820"/>
    </row>
    <row r="6911" ht="26.25" customHeight="1" spans="21:21">
      <c r="U6911" s="1820"/>
    </row>
    <row r="6912" ht="26.25" customHeight="1" spans="21:21">
      <c r="U6912" s="1820"/>
    </row>
    <row r="6913" ht="26.25" customHeight="1" spans="21:21">
      <c r="U6913" s="1820"/>
    </row>
    <row r="6914" ht="26.25" customHeight="1" spans="21:21">
      <c r="U6914" s="1820"/>
    </row>
    <row r="6915" ht="26.25" customHeight="1" spans="21:21">
      <c r="U6915" s="1820"/>
    </row>
    <row r="6916" ht="26.25" customHeight="1" spans="21:21">
      <c r="U6916" s="1820"/>
    </row>
    <row r="6917" ht="26.25" customHeight="1" spans="21:21">
      <c r="U6917" s="1820"/>
    </row>
    <row r="6918" ht="26.25" customHeight="1" spans="21:21">
      <c r="U6918" s="1820"/>
    </row>
    <row r="6919" ht="26.25" customHeight="1" spans="21:21">
      <c r="U6919" s="1820"/>
    </row>
    <row r="6920" ht="26.25" customHeight="1" spans="21:21">
      <c r="U6920" s="1820"/>
    </row>
    <row r="6921" ht="26.25" customHeight="1" spans="21:21">
      <c r="U6921" s="1820"/>
    </row>
    <row r="6922" ht="26.25" customHeight="1" spans="21:21">
      <c r="U6922" s="1820"/>
    </row>
    <row r="6923" ht="26.25" customHeight="1" spans="21:21">
      <c r="U6923" s="1820"/>
    </row>
    <row r="6924" ht="26.25" customHeight="1" spans="21:21">
      <c r="U6924" s="1820"/>
    </row>
    <row r="6925" ht="26.25" customHeight="1" spans="21:21">
      <c r="U6925" s="1820"/>
    </row>
    <row r="6926" ht="26.25" customHeight="1" spans="21:21">
      <c r="U6926" s="1820"/>
    </row>
    <row r="6927" ht="26.25" customHeight="1" spans="21:21">
      <c r="U6927" s="1820"/>
    </row>
    <row r="6928" ht="26.25" customHeight="1" spans="21:21">
      <c r="U6928" s="1820"/>
    </row>
    <row r="6929" ht="26.25" customHeight="1" spans="21:21">
      <c r="U6929" s="1820"/>
    </row>
    <row r="6930" ht="26.25" customHeight="1" spans="21:21">
      <c r="U6930" s="1820"/>
    </row>
    <row r="6931" ht="26.25" customHeight="1" spans="21:21">
      <c r="U6931" s="1820"/>
    </row>
    <row r="6932" ht="26.25" customHeight="1" spans="21:21">
      <c r="U6932" s="1820"/>
    </row>
    <row r="6933" ht="26.25" customHeight="1" spans="21:21">
      <c r="U6933" s="1820"/>
    </row>
    <row r="6934" ht="26.25" customHeight="1" spans="21:21">
      <c r="U6934" s="1820"/>
    </row>
    <row r="6935" ht="26.25" customHeight="1" spans="21:21">
      <c r="U6935" s="1820"/>
    </row>
    <row r="6936" ht="26.25" customHeight="1" spans="21:21">
      <c r="U6936" s="1820"/>
    </row>
    <row r="6937" ht="26.25" customHeight="1" spans="21:21">
      <c r="U6937" s="1820"/>
    </row>
    <row r="6938" ht="26.25" customHeight="1" spans="21:21">
      <c r="U6938" s="1820"/>
    </row>
    <row r="6939" ht="26.25" customHeight="1" spans="21:21">
      <c r="U6939" s="1820"/>
    </row>
    <row r="6940" ht="26.25" customHeight="1" spans="21:21">
      <c r="U6940" s="1820"/>
    </row>
    <row r="6941" ht="26.25" customHeight="1" spans="21:21">
      <c r="U6941" s="1820"/>
    </row>
    <row r="6942" ht="26.25" customHeight="1" spans="21:21">
      <c r="U6942" s="1820"/>
    </row>
    <row r="6943" ht="26.25" customHeight="1" spans="21:21">
      <c r="U6943" s="1820"/>
    </row>
    <row r="6944" ht="26.25" customHeight="1" spans="21:21">
      <c r="U6944" s="1820"/>
    </row>
    <row r="6945" ht="26.25" customHeight="1" spans="21:21">
      <c r="U6945" s="1820"/>
    </row>
    <row r="6946" ht="26.25" customHeight="1" spans="21:21">
      <c r="U6946" s="1820"/>
    </row>
    <row r="6947" ht="26.25" customHeight="1" spans="21:21">
      <c r="U6947" s="1820"/>
    </row>
    <row r="6948" ht="26.25" customHeight="1" spans="21:21">
      <c r="U6948" s="1820"/>
    </row>
    <row r="6949" ht="26.25" customHeight="1" spans="21:21">
      <c r="U6949" s="1820"/>
    </row>
    <row r="6950" ht="26.25" customHeight="1" spans="21:21">
      <c r="U6950" s="1820"/>
    </row>
    <row r="6951" ht="26.25" customHeight="1" spans="21:21">
      <c r="U6951" s="1820"/>
    </row>
    <row r="6952" ht="26.25" customHeight="1" spans="21:21">
      <c r="U6952" s="1820"/>
    </row>
    <row r="6953" ht="26.25" customHeight="1" spans="21:21">
      <c r="U6953" s="1820"/>
    </row>
    <row r="6954" ht="26.25" customHeight="1" spans="21:21">
      <c r="U6954" s="1820"/>
    </row>
    <row r="6955" ht="26.25" customHeight="1" spans="21:21">
      <c r="U6955" s="1820"/>
    </row>
    <row r="6956" ht="26.25" customHeight="1" spans="21:21">
      <c r="U6956" s="1820"/>
    </row>
    <row r="6957" ht="26.25" customHeight="1" spans="21:21">
      <c r="U6957" s="1820"/>
    </row>
    <row r="6958" ht="26.25" customHeight="1" spans="21:21">
      <c r="U6958" s="1820"/>
    </row>
    <row r="6959" ht="26.25" customHeight="1" spans="21:21">
      <c r="U6959" s="1820"/>
    </row>
    <row r="6960" ht="26.25" customHeight="1" spans="21:21">
      <c r="U6960" s="1820"/>
    </row>
    <row r="6961" ht="26.25" customHeight="1" spans="21:21">
      <c r="U6961" s="1820"/>
    </row>
    <row r="6962" ht="26.25" customHeight="1" spans="21:21">
      <c r="U6962" s="1820"/>
    </row>
    <row r="6963" ht="26.25" customHeight="1" spans="21:21">
      <c r="U6963" s="1820"/>
    </row>
    <row r="6964" ht="26.25" customHeight="1" spans="21:21">
      <c r="U6964" s="1820"/>
    </row>
    <row r="6965" ht="26.25" customHeight="1" spans="21:21">
      <c r="U6965" s="1820"/>
    </row>
    <row r="6966" ht="26.25" customHeight="1" spans="21:21">
      <c r="U6966" s="1820"/>
    </row>
    <row r="6967" ht="26.25" customHeight="1" spans="21:21">
      <c r="U6967" s="1820"/>
    </row>
    <row r="6968" ht="26.25" customHeight="1" spans="21:21">
      <c r="U6968" s="1820"/>
    </row>
    <row r="6969" ht="26.25" customHeight="1" spans="21:21">
      <c r="U6969" s="1820"/>
    </row>
    <row r="6970" ht="26.25" customHeight="1" spans="21:21">
      <c r="U6970" s="1820"/>
    </row>
    <row r="6971" ht="26.25" customHeight="1" spans="21:21">
      <c r="U6971" s="1820"/>
    </row>
    <row r="6972" ht="26.25" customHeight="1" spans="21:21">
      <c r="U6972" s="1820"/>
    </row>
    <row r="6973" ht="26.25" customHeight="1" spans="21:21">
      <c r="U6973" s="1820"/>
    </row>
    <row r="6974" ht="26.25" customHeight="1" spans="21:21">
      <c r="U6974" s="1820"/>
    </row>
    <row r="6975" ht="26.25" customHeight="1" spans="21:21">
      <c r="U6975" s="1820"/>
    </row>
    <row r="6976" ht="26.25" customHeight="1" spans="21:21">
      <c r="U6976" s="1820"/>
    </row>
    <row r="6977" ht="26.25" customHeight="1" spans="21:21">
      <c r="U6977" s="1820"/>
    </row>
    <row r="6978" ht="26.25" customHeight="1" spans="21:21">
      <c r="U6978" s="1820"/>
    </row>
    <row r="6979" ht="26.25" customHeight="1" spans="21:21">
      <c r="U6979" s="1820"/>
    </row>
    <row r="6980" ht="26.25" customHeight="1" spans="21:21">
      <c r="U6980" s="1820"/>
    </row>
    <row r="6981" ht="26.25" customHeight="1" spans="21:21">
      <c r="U6981" s="1820"/>
    </row>
    <row r="6982" ht="26.25" customHeight="1" spans="21:21">
      <c r="U6982" s="1820"/>
    </row>
    <row r="6983" ht="26.25" customHeight="1" spans="21:21">
      <c r="U6983" s="1820"/>
    </row>
    <row r="6984" ht="26.25" customHeight="1" spans="21:21">
      <c r="U6984" s="1820"/>
    </row>
    <row r="6985" ht="26.25" customHeight="1" spans="21:21">
      <c r="U6985" s="1820"/>
    </row>
    <row r="6986" ht="26.25" customHeight="1" spans="21:21">
      <c r="U6986" s="1820"/>
    </row>
    <row r="6987" ht="26.25" customHeight="1" spans="21:21">
      <c r="U6987" s="1820"/>
    </row>
    <row r="6988" ht="26.25" customHeight="1" spans="21:21">
      <c r="U6988" s="1820"/>
    </row>
    <row r="6989" ht="26.25" customHeight="1" spans="21:21">
      <c r="U6989" s="1820"/>
    </row>
    <row r="6990" ht="26.25" customHeight="1" spans="21:21">
      <c r="U6990" s="1820"/>
    </row>
    <row r="6991" ht="26.25" customHeight="1" spans="21:21">
      <c r="U6991" s="1820"/>
    </row>
    <row r="6992" ht="26.25" customHeight="1" spans="21:21">
      <c r="U6992" s="1820"/>
    </row>
    <row r="6993" ht="26.25" customHeight="1" spans="21:21">
      <c r="U6993" s="1820"/>
    </row>
    <row r="6994" ht="26.25" customHeight="1" spans="21:21">
      <c r="U6994" s="1820"/>
    </row>
    <row r="6995" ht="26.25" customHeight="1" spans="21:21">
      <c r="U6995" s="1820"/>
    </row>
    <row r="6996" ht="26.25" customHeight="1" spans="21:21">
      <c r="U6996" s="1820"/>
    </row>
    <row r="6997" ht="26.25" customHeight="1" spans="21:21">
      <c r="U6997" s="1820"/>
    </row>
    <row r="6998" ht="26.25" customHeight="1" spans="21:21">
      <c r="U6998" s="1820"/>
    </row>
    <row r="6999" ht="26.25" customHeight="1" spans="21:21">
      <c r="U6999" s="1820"/>
    </row>
    <row r="7000" ht="26.25" customHeight="1" spans="21:21">
      <c r="U7000" s="1820"/>
    </row>
    <row r="7001" ht="26.25" customHeight="1" spans="21:21">
      <c r="U7001" s="1820"/>
    </row>
    <row r="7002" ht="26.25" customHeight="1" spans="21:21">
      <c r="U7002" s="1820"/>
    </row>
    <row r="7003" ht="26.25" customHeight="1" spans="21:21">
      <c r="U7003" s="1820"/>
    </row>
    <row r="7004" ht="26.25" customHeight="1" spans="21:21">
      <c r="U7004" s="1820"/>
    </row>
    <row r="7005" ht="26.25" customHeight="1" spans="21:21">
      <c r="U7005" s="1820"/>
    </row>
    <row r="7006" ht="26.25" customHeight="1" spans="21:21">
      <c r="U7006" s="1820"/>
    </row>
    <row r="7007" ht="26.25" customHeight="1" spans="21:21">
      <c r="U7007" s="1820"/>
    </row>
    <row r="7008" ht="26.25" customHeight="1" spans="21:21">
      <c r="U7008" s="1820"/>
    </row>
    <row r="7009" ht="26.25" customHeight="1" spans="21:21">
      <c r="U7009" s="1820"/>
    </row>
    <row r="7010" ht="26.25" customHeight="1" spans="21:21">
      <c r="U7010" s="1820"/>
    </row>
    <row r="7011" ht="26.25" customHeight="1" spans="21:21">
      <c r="U7011" s="1820"/>
    </row>
    <row r="7012" ht="26.25" customHeight="1" spans="21:21">
      <c r="U7012" s="1820"/>
    </row>
    <row r="7013" ht="26.25" customHeight="1" spans="21:21">
      <c r="U7013" s="1820"/>
    </row>
    <row r="7014" ht="26.25" customHeight="1" spans="21:21">
      <c r="U7014" s="1820"/>
    </row>
    <row r="7015" ht="26.25" customHeight="1" spans="21:21">
      <c r="U7015" s="1820"/>
    </row>
    <row r="7016" ht="26.25" customHeight="1" spans="21:21">
      <c r="U7016" s="1820"/>
    </row>
    <row r="7017" ht="26.25" customHeight="1" spans="21:21">
      <c r="U7017" s="1820"/>
    </row>
    <row r="7018" ht="26.25" customHeight="1" spans="21:21">
      <c r="U7018" s="1820"/>
    </row>
    <row r="7019" ht="26.25" customHeight="1" spans="21:21">
      <c r="U7019" s="1820"/>
    </row>
    <row r="7020" ht="26.25" customHeight="1" spans="21:21">
      <c r="U7020" s="1820"/>
    </row>
    <row r="7021" ht="26.25" customHeight="1" spans="21:21">
      <c r="U7021" s="1820"/>
    </row>
    <row r="7022" ht="26.25" customHeight="1" spans="21:21">
      <c r="U7022" s="1820"/>
    </row>
    <row r="7023" ht="26.25" customHeight="1" spans="21:21">
      <c r="U7023" s="1820"/>
    </row>
    <row r="7024" ht="26.25" customHeight="1" spans="21:21">
      <c r="U7024" s="1820"/>
    </row>
    <row r="7025" ht="26.25" customHeight="1" spans="21:21">
      <c r="U7025" s="1820"/>
    </row>
    <row r="7026" ht="26.25" customHeight="1" spans="21:21">
      <c r="U7026" s="1820"/>
    </row>
    <row r="7027" ht="26.25" customHeight="1" spans="21:21">
      <c r="U7027" s="1820"/>
    </row>
    <row r="7028" ht="26.25" customHeight="1" spans="21:21">
      <c r="U7028" s="1820"/>
    </row>
    <row r="7029" ht="26.25" customHeight="1" spans="21:21">
      <c r="U7029" s="1820"/>
    </row>
    <row r="7030" ht="26.25" customHeight="1" spans="21:21">
      <c r="U7030" s="1820"/>
    </row>
    <row r="7031" ht="26.25" customHeight="1" spans="21:21">
      <c r="U7031" s="1820"/>
    </row>
    <row r="7032" ht="26.25" customHeight="1" spans="21:21">
      <c r="U7032" s="1820"/>
    </row>
    <row r="7033" ht="26.25" customHeight="1" spans="21:21">
      <c r="U7033" s="1820"/>
    </row>
    <row r="7034" ht="26.25" customHeight="1" spans="21:21">
      <c r="U7034" s="1820"/>
    </row>
    <row r="7035" ht="26.25" customHeight="1" spans="21:21">
      <c r="U7035" s="1820"/>
    </row>
    <row r="7036" ht="26.25" customHeight="1" spans="21:21">
      <c r="U7036" s="1820"/>
    </row>
    <row r="7037" ht="26.25" customHeight="1" spans="21:21">
      <c r="U7037" s="1820"/>
    </row>
    <row r="7038" ht="26.25" customHeight="1" spans="21:21">
      <c r="U7038" s="1820"/>
    </row>
    <row r="7039" ht="26.25" customHeight="1" spans="21:21">
      <c r="U7039" s="1820"/>
    </row>
    <row r="7040" ht="26.25" customHeight="1" spans="21:21">
      <c r="U7040" s="1820"/>
    </row>
    <row r="7041" ht="26.25" customHeight="1" spans="21:21">
      <c r="U7041" s="1820"/>
    </row>
    <row r="7042" ht="26.25" customHeight="1" spans="21:21">
      <c r="U7042" s="1820"/>
    </row>
    <row r="7043" ht="26.25" customHeight="1" spans="21:21">
      <c r="U7043" s="1820"/>
    </row>
    <row r="7044" ht="26.25" customHeight="1" spans="21:21">
      <c r="U7044" s="1820"/>
    </row>
    <row r="7045" ht="26.25" customHeight="1" spans="21:21">
      <c r="U7045" s="1820"/>
    </row>
    <row r="7046" ht="26.25" customHeight="1" spans="21:21">
      <c r="U7046" s="1820"/>
    </row>
    <row r="7047" ht="26.25" customHeight="1" spans="21:21">
      <c r="U7047" s="1820"/>
    </row>
    <row r="7048" ht="26.25" customHeight="1" spans="21:21">
      <c r="U7048" s="1820"/>
    </row>
    <row r="7049" ht="26.25" customHeight="1" spans="21:21">
      <c r="U7049" s="1820"/>
    </row>
    <row r="7050" ht="26.25" customHeight="1" spans="21:21">
      <c r="U7050" s="1820"/>
    </row>
    <row r="7051" ht="26.25" customHeight="1" spans="21:21">
      <c r="U7051" s="1820"/>
    </row>
    <row r="7052" ht="26.25" customHeight="1" spans="21:21">
      <c r="U7052" s="1820"/>
    </row>
    <row r="7053" ht="26.25" customHeight="1" spans="21:21">
      <c r="U7053" s="1820"/>
    </row>
    <row r="7054" ht="26.25" customHeight="1" spans="21:21">
      <c r="U7054" s="1820"/>
    </row>
    <row r="7055" ht="26.25" customHeight="1" spans="21:21">
      <c r="U7055" s="1820"/>
    </row>
    <row r="7056" ht="26.25" customHeight="1" spans="21:21">
      <c r="U7056" s="1820"/>
    </row>
    <row r="7057" ht="26.25" customHeight="1" spans="21:21">
      <c r="U7057" s="1820"/>
    </row>
    <row r="7058" ht="26.25" customHeight="1" spans="21:21">
      <c r="U7058" s="1820"/>
    </row>
    <row r="7059" ht="26.25" customHeight="1" spans="21:21">
      <c r="U7059" s="1820"/>
    </row>
    <row r="7060" ht="26.25" customHeight="1" spans="21:21">
      <c r="U7060" s="1820"/>
    </row>
    <row r="7061" ht="26.25" customHeight="1" spans="21:21">
      <c r="U7061" s="1820"/>
    </row>
    <row r="7062" ht="26.25" customHeight="1" spans="21:21">
      <c r="U7062" s="1820"/>
    </row>
    <row r="7063" ht="26.25" customHeight="1" spans="21:21">
      <c r="U7063" s="1820"/>
    </row>
    <row r="7064" ht="26.25" customHeight="1" spans="21:21">
      <c r="U7064" s="1820"/>
    </row>
    <row r="7065" ht="26.25" customHeight="1" spans="21:21">
      <c r="U7065" s="1820"/>
    </row>
    <row r="7066" ht="26.25" customHeight="1" spans="21:21">
      <c r="U7066" s="1820"/>
    </row>
    <row r="7067" ht="26.25" customHeight="1" spans="21:21">
      <c r="U7067" s="1820"/>
    </row>
    <row r="7068" ht="26.25" customHeight="1" spans="21:21">
      <c r="U7068" s="1820"/>
    </row>
    <row r="7069" ht="26.25" customHeight="1" spans="21:21">
      <c r="U7069" s="1820"/>
    </row>
    <row r="7070" ht="26.25" customHeight="1" spans="21:21">
      <c r="U7070" s="1820"/>
    </row>
    <row r="7071" ht="26.25" customHeight="1" spans="21:21">
      <c r="U7071" s="1820"/>
    </row>
    <row r="7072" ht="26.25" customHeight="1" spans="21:21">
      <c r="U7072" s="1820"/>
    </row>
    <row r="7073" ht="26.25" customHeight="1" spans="21:21">
      <c r="U7073" s="1820"/>
    </row>
    <row r="7074" ht="26.25" customHeight="1" spans="21:21">
      <c r="U7074" s="1820"/>
    </row>
    <row r="7075" ht="26.25" customHeight="1" spans="21:21">
      <c r="U7075" s="1820"/>
    </row>
    <row r="7076" ht="26.25" customHeight="1" spans="21:21">
      <c r="U7076" s="1820"/>
    </row>
    <row r="7077" ht="26.25" customHeight="1" spans="21:21">
      <c r="U7077" s="1820"/>
    </row>
    <row r="7078" ht="26.25" customHeight="1" spans="21:21">
      <c r="U7078" s="1820"/>
    </row>
    <row r="7079" ht="26.25" customHeight="1" spans="21:21">
      <c r="U7079" s="1820"/>
    </row>
    <row r="7080" ht="26.25" customHeight="1" spans="21:21">
      <c r="U7080" s="1820"/>
    </row>
    <row r="7081" ht="26.25" customHeight="1" spans="21:21">
      <c r="U7081" s="1820"/>
    </row>
    <row r="7082" ht="26.25" customHeight="1" spans="21:21">
      <c r="U7082" s="1820"/>
    </row>
    <row r="7083" ht="26.25" customHeight="1" spans="21:21">
      <c r="U7083" s="1820"/>
    </row>
    <row r="7084" ht="26.25" customHeight="1" spans="21:21">
      <c r="U7084" s="1820"/>
    </row>
    <row r="7085" ht="26.25" customHeight="1" spans="21:21">
      <c r="U7085" s="1820"/>
    </row>
    <row r="7086" ht="26.25" customHeight="1" spans="21:21">
      <c r="U7086" s="1820"/>
    </row>
    <row r="7087" ht="26.25" customHeight="1" spans="21:21">
      <c r="U7087" s="1820"/>
    </row>
    <row r="7088" ht="26.25" customHeight="1" spans="21:21">
      <c r="U7088" s="1820"/>
    </row>
    <row r="7089" ht="26.25" customHeight="1" spans="21:21">
      <c r="U7089" s="1820"/>
    </row>
    <row r="7090" ht="26.25" customHeight="1" spans="21:21">
      <c r="U7090" s="1820"/>
    </row>
    <row r="7091" ht="26.25" customHeight="1" spans="21:21">
      <c r="U7091" s="1820"/>
    </row>
    <row r="7092" ht="26.25" customHeight="1" spans="21:21">
      <c r="U7092" s="1820"/>
    </row>
    <row r="7093" ht="26.25" customHeight="1" spans="21:21">
      <c r="U7093" s="1820"/>
    </row>
    <row r="7094" ht="26.25" customHeight="1" spans="21:21">
      <c r="U7094" s="1820"/>
    </row>
    <row r="7095" ht="26.25" customHeight="1" spans="21:21">
      <c r="U7095" s="1820"/>
    </row>
    <row r="7096" ht="26.25" customHeight="1" spans="21:21">
      <c r="U7096" s="1820"/>
    </row>
    <row r="7097" ht="26.25" customHeight="1" spans="21:21">
      <c r="U7097" s="1820"/>
    </row>
    <row r="7098" ht="26.25" customHeight="1" spans="21:21">
      <c r="U7098" s="1820"/>
    </row>
    <row r="7099" ht="26.25" customHeight="1" spans="21:21">
      <c r="U7099" s="1820"/>
    </row>
    <row r="7100" ht="26.25" customHeight="1" spans="21:21">
      <c r="U7100" s="1820"/>
    </row>
    <row r="7101" ht="26.25" customHeight="1" spans="21:21">
      <c r="U7101" s="1820"/>
    </row>
    <row r="7102" ht="26.25" customHeight="1" spans="21:21">
      <c r="U7102" s="1820"/>
    </row>
    <row r="7103" ht="26.25" customHeight="1" spans="21:21">
      <c r="U7103" s="1820"/>
    </row>
    <row r="7104" ht="26.25" customHeight="1" spans="21:21">
      <c r="U7104" s="1820"/>
    </row>
    <row r="7105" ht="26.25" customHeight="1" spans="21:21">
      <c r="U7105" s="1820"/>
    </row>
    <row r="7106" ht="26.25" customHeight="1" spans="21:21">
      <c r="U7106" s="1820"/>
    </row>
    <row r="7107" ht="26.25" customHeight="1" spans="21:21">
      <c r="U7107" s="1820"/>
    </row>
    <row r="7108" ht="26.25" customHeight="1" spans="21:21">
      <c r="U7108" s="1820"/>
    </row>
    <row r="7109" ht="26.25" customHeight="1" spans="21:21">
      <c r="U7109" s="1820"/>
    </row>
    <row r="7110" ht="26.25" customHeight="1" spans="21:21">
      <c r="U7110" s="1820"/>
    </row>
    <row r="7111" ht="26.25" customHeight="1" spans="21:21">
      <c r="U7111" s="1820"/>
    </row>
    <row r="7112" ht="26.25" customHeight="1" spans="21:21">
      <c r="U7112" s="1820"/>
    </row>
    <row r="7113" ht="26.25" customHeight="1" spans="21:21">
      <c r="U7113" s="1820"/>
    </row>
    <row r="7114" ht="26.25" customHeight="1" spans="21:21">
      <c r="U7114" s="1820"/>
    </row>
    <row r="7115" ht="26.25" customHeight="1" spans="21:21">
      <c r="U7115" s="1820"/>
    </row>
    <row r="7116" ht="26.25" customHeight="1" spans="21:21">
      <c r="U7116" s="1820"/>
    </row>
    <row r="7117" ht="26.25" customHeight="1" spans="21:21">
      <c r="U7117" s="1820"/>
    </row>
    <row r="7118" ht="26.25" customHeight="1" spans="21:21">
      <c r="U7118" s="1820"/>
    </row>
    <row r="7119" ht="26.25" customHeight="1" spans="21:21">
      <c r="U7119" s="1820"/>
    </row>
    <row r="7120" ht="26.25" customHeight="1" spans="21:21">
      <c r="U7120" s="1820"/>
    </row>
    <row r="7121" ht="26.25" customHeight="1" spans="21:21">
      <c r="U7121" s="1820"/>
    </row>
    <row r="7122" ht="26.25" customHeight="1" spans="21:21">
      <c r="U7122" s="1820"/>
    </row>
    <row r="7123" ht="26.25" customHeight="1" spans="21:21">
      <c r="U7123" s="1820"/>
    </row>
    <row r="7124" ht="26.25" customHeight="1" spans="21:21">
      <c r="U7124" s="1820"/>
    </row>
    <row r="7125" ht="26.25" customHeight="1" spans="21:21">
      <c r="U7125" s="1820"/>
    </row>
    <row r="7126" ht="26.25" customHeight="1" spans="21:21">
      <c r="U7126" s="1820"/>
    </row>
    <row r="7127" ht="26.25" customHeight="1" spans="21:21">
      <c r="U7127" s="1820"/>
    </row>
    <row r="7128" ht="26.25" customHeight="1" spans="21:21">
      <c r="U7128" s="1820"/>
    </row>
    <row r="7129" ht="26.25" customHeight="1" spans="21:21">
      <c r="U7129" s="1820"/>
    </row>
    <row r="7130" ht="26.25" customHeight="1" spans="21:21">
      <c r="U7130" s="1820"/>
    </row>
    <row r="7131" ht="26.25" customHeight="1" spans="21:21">
      <c r="U7131" s="1820"/>
    </row>
    <row r="7132" ht="26.25" customHeight="1" spans="21:21">
      <c r="U7132" s="1820"/>
    </row>
    <row r="7133" ht="26.25" customHeight="1" spans="21:21">
      <c r="U7133" s="1820"/>
    </row>
    <row r="7134" ht="26.25" customHeight="1" spans="21:21">
      <c r="U7134" s="1820"/>
    </row>
    <row r="7135" ht="26.25" customHeight="1" spans="21:21">
      <c r="U7135" s="1820"/>
    </row>
    <row r="7136" ht="26.25" customHeight="1" spans="21:21">
      <c r="U7136" s="1820"/>
    </row>
    <row r="7137" ht="26.25" customHeight="1" spans="21:21">
      <c r="U7137" s="1820"/>
    </row>
    <row r="7138" ht="26.25" customHeight="1" spans="21:21">
      <c r="U7138" s="1820"/>
    </row>
    <row r="7139" ht="26.25" customHeight="1" spans="21:21">
      <c r="U7139" s="1820"/>
    </row>
    <row r="7140" ht="26.25" customHeight="1" spans="21:21">
      <c r="U7140" s="1820"/>
    </row>
    <row r="7141" ht="26.25" customHeight="1" spans="21:21">
      <c r="U7141" s="1820"/>
    </row>
    <row r="7142" ht="26.25" customHeight="1" spans="21:21">
      <c r="U7142" s="1820"/>
    </row>
    <row r="7143" ht="26.25" customHeight="1" spans="21:21">
      <c r="U7143" s="1820"/>
    </row>
    <row r="7144" ht="26.25" customHeight="1" spans="21:21">
      <c r="U7144" s="1820"/>
    </row>
    <row r="7145" ht="26.25" customHeight="1" spans="21:21">
      <c r="U7145" s="1820"/>
    </row>
    <row r="7146" ht="26.25" customHeight="1" spans="21:21">
      <c r="U7146" s="1820"/>
    </row>
    <row r="7147" ht="26.25" customHeight="1" spans="21:21">
      <c r="U7147" s="1820"/>
    </row>
    <row r="7148" ht="26.25" customHeight="1" spans="21:21">
      <c r="U7148" s="1820"/>
    </row>
    <row r="7149" ht="26.25" customHeight="1" spans="21:21">
      <c r="U7149" s="1820"/>
    </row>
    <row r="7150" ht="26.25" customHeight="1" spans="21:21">
      <c r="U7150" s="1820"/>
    </row>
    <row r="7151" ht="26.25" customHeight="1" spans="21:21">
      <c r="U7151" s="1820"/>
    </row>
    <row r="7152" ht="26.25" customHeight="1" spans="21:21">
      <c r="U7152" s="1820"/>
    </row>
    <row r="7153" ht="26.25" customHeight="1" spans="21:21">
      <c r="U7153" s="1820"/>
    </row>
    <row r="7154" ht="26.25" customHeight="1" spans="21:21">
      <c r="U7154" s="1820"/>
    </row>
    <row r="7155" ht="26.25" customHeight="1" spans="21:21">
      <c r="U7155" s="1820"/>
    </row>
    <row r="7156" ht="26.25" customHeight="1" spans="21:21">
      <c r="U7156" s="1820"/>
    </row>
    <row r="7157" ht="26.25" customHeight="1" spans="21:21">
      <c r="U7157" s="1820"/>
    </row>
    <row r="7158" ht="26.25" customHeight="1" spans="21:21">
      <c r="U7158" s="1820"/>
    </row>
    <row r="7159" ht="26.25" customHeight="1" spans="21:21">
      <c r="U7159" s="1820"/>
    </row>
    <row r="7160" ht="26.25" customHeight="1" spans="21:21">
      <c r="U7160" s="1820"/>
    </row>
    <row r="7161" ht="26.25" customHeight="1" spans="21:21">
      <c r="U7161" s="1820"/>
    </row>
    <row r="7162" ht="26.25" customHeight="1" spans="21:21">
      <c r="U7162" s="1820"/>
    </row>
    <row r="7163" ht="26.25" customHeight="1" spans="21:21">
      <c r="U7163" s="1820"/>
    </row>
    <row r="7164" ht="26.25" customHeight="1" spans="21:21">
      <c r="U7164" s="1820"/>
    </row>
    <row r="7165" ht="26.25" customHeight="1" spans="21:21">
      <c r="U7165" s="1820"/>
    </row>
    <row r="7166" ht="26.25" customHeight="1" spans="21:21">
      <c r="U7166" s="1820"/>
    </row>
    <row r="7167" ht="26.25" customHeight="1" spans="21:21">
      <c r="U7167" s="1820"/>
    </row>
    <row r="7168" ht="26.25" customHeight="1" spans="21:21">
      <c r="U7168" s="1820"/>
    </row>
    <row r="7169" ht="26.25" customHeight="1" spans="21:21">
      <c r="U7169" s="1820"/>
    </row>
    <row r="7170" ht="26.25" customHeight="1" spans="21:21">
      <c r="U7170" s="1820"/>
    </row>
    <row r="7171" ht="26.25" customHeight="1" spans="21:21">
      <c r="U7171" s="1820"/>
    </row>
    <row r="7172" ht="26.25" customHeight="1" spans="21:21">
      <c r="U7172" s="1820"/>
    </row>
    <row r="7173" ht="26.25" customHeight="1" spans="21:21">
      <c r="U7173" s="1820"/>
    </row>
    <row r="7174" ht="26.25" customHeight="1" spans="21:21">
      <c r="U7174" s="1820"/>
    </row>
    <row r="7175" ht="26.25" customHeight="1" spans="21:21">
      <c r="U7175" s="1820"/>
    </row>
    <row r="7176" ht="26.25" customHeight="1" spans="21:21">
      <c r="U7176" s="1820"/>
    </row>
    <row r="7177" ht="26.25" customHeight="1" spans="21:21">
      <c r="U7177" s="1820"/>
    </row>
    <row r="7178" ht="26.25" customHeight="1" spans="21:21">
      <c r="U7178" s="1820"/>
    </row>
    <row r="7179" ht="26.25" customHeight="1" spans="21:21">
      <c r="U7179" s="1820"/>
    </row>
    <row r="7180" ht="26.25" customHeight="1" spans="21:21">
      <c r="U7180" s="1820"/>
    </row>
    <row r="7181" ht="26.25" customHeight="1" spans="21:21">
      <c r="U7181" s="1820"/>
    </row>
    <row r="7182" ht="26.25" customHeight="1" spans="21:21">
      <c r="U7182" s="1820"/>
    </row>
    <row r="7183" ht="26.25" customHeight="1" spans="21:21">
      <c r="U7183" s="1820"/>
    </row>
    <row r="7184" ht="26.25" customHeight="1" spans="21:21">
      <c r="U7184" s="1820"/>
    </row>
    <row r="7185" ht="26.25" customHeight="1" spans="21:21">
      <c r="U7185" s="1820"/>
    </row>
    <row r="7186" ht="26.25" customHeight="1" spans="21:21">
      <c r="U7186" s="1820"/>
    </row>
    <row r="7187" ht="26.25" customHeight="1" spans="21:21">
      <c r="U7187" s="1820"/>
    </row>
    <row r="7188" ht="26.25" customHeight="1" spans="21:21">
      <c r="U7188" s="1820"/>
    </row>
    <row r="7189" ht="26.25" customHeight="1" spans="21:21">
      <c r="U7189" s="1820"/>
    </row>
    <row r="7190" ht="26.25" customHeight="1" spans="21:21">
      <c r="U7190" s="1820"/>
    </row>
    <row r="7191" ht="26.25" customHeight="1" spans="21:21">
      <c r="U7191" s="1820"/>
    </row>
    <row r="7192" ht="26.25" customHeight="1" spans="21:21">
      <c r="U7192" s="1820"/>
    </row>
    <row r="7193" ht="26.25" customHeight="1" spans="21:21">
      <c r="U7193" s="1820"/>
    </row>
    <row r="7194" ht="26.25" customHeight="1" spans="21:21">
      <c r="U7194" s="1820"/>
    </row>
    <row r="7195" ht="26.25" customHeight="1" spans="21:21">
      <c r="U7195" s="1820"/>
    </row>
    <row r="7196" ht="26.25" customHeight="1" spans="21:21">
      <c r="U7196" s="1820"/>
    </row>
    <row r="7197" ht="26.25" customHeight="1" spans="21:21">
      <c r="U7197" s="1820"/>
    </row>
    <row r="7198" ht="26.25" customHeight="1" spans="21:21">
      <c r="U7198" s="1820"/>
    </row>
    <row r="7199" ht="26.25" customHeight="1" spans="21:21">
      <c r="U7199" s="1820"/>
    </row>
    <row r="7200" ht="26.25" customHeight="1" spans="21:21">
      <c r="U7200" s="1820"/>
    </row>
    <row r="7201" ht="26.25" customHeight="1" spans="21:21">
      <c r="U7201" s="1820"/>
    </row>
    <row r="7202" ht="26.25" customHeight="1" spans="21:21">
      <c r="U7202" s="1820"/>
    </row>
    <row r="7203" ht="26.25" customHeight="1" spans="21:21">
      <c r="U7203" s="1820"/>
    </row>
    <row r="7204" ht="26.25" customHeight="1" spans="21:21">
      <c r="U7204" s="1820"/>
    </row>
    <row r="7205" ht="26.25" customHeight="1" spans="21:21">
      <c r="U7205" s="1820"/>
    </row>
    <row r="7206" ht="26.25" customHeight="1" spans="21:21">
      <c r="U7206" s="1820"/>
    </row>
    <row r="7207" ht="26.25" customHeight="1" spans="21:21">
      <c r="U7207" s="1820"/>
    </row>
    <row r="7208" ht="26.25" customHeight="1" spans="21:21">
      <c r="U7208" s="1820"/>
    </row>
    <row r="7209" ht="26.25" customHeight="1" spans="21:21">
      <c r="U7209" s="1820"/>
    </row>
    <row r="7210" ht="26.25" customHeight="1" spans="21:21">
      <c r="U7210" s="1820"/>
    </row>
    <row r="7211" ht="26.25" customHeight="1" spans="21:21">
      <c r="U7211" s="1820"/>
    </row>
    <row r="7212" ht="26.25" customHeight="1" spans="21:21">
      <c r="U7212" s="1820"/>
    </row>
    <row r="7213" ht="26.25" customHeight="1" spans="21:21">
      <c r="U7213" s="1820"/>
    </row>
    <row r="7214" ht="26.25" customHeight="1" spans="21:21">
      <c r="U7214" s="1820"/>
    </row>
    <row r="7215" ht="26.25" customHeight="1" spans="21:21">
      <c r="U7215" s="1820"/>
    </row>
    <row r="7216" ht="26.25" customHeight="1" spans="21:21">
      <c r="U7216" s="1820"/>
    </row>
    <row r="7217" ht="26.25" customHeight="1" spans="21:21">
      <c r="U7217" s="1820"/>
    </row>
    <row r="7218" ht="26.25" customHeight="1" spans="21:21">
      <c r="U7218" s="1820"/>
    </row>
    <row r="7219" ht="26.25" customHeight="1" spans="21:21">
      <c r="U7219" s="1820"/>
    </row>
    <row r="7220" ht="26.25" customHeight="1" spans="21:21">
      <c r="U7220" s="1820"/>
    </row>
    <row r="7221" ht="26.25" customHeight="1" spans="21:21">
      <c r="U7221" s="1820"/>
    </row>
    <row r="7222" ht="26.25" customHeight="1" spans="21:21">
      <c r="U7222" s="1820"/>
    </row>
    <row r="7223" ht="26.25" customHeight="1" spans="21:21">
      <c r="U7223" s="1820"/>
    </row>
    <row r="7224" ht="26.25" customHeight="1" spans="21:21">
      <c r="U7224" s="1820"/>
    </row>
    <row r="7225" ht="26.25" customHeight="1" spans="21:21">
      <c r="U7225" s="1820"/>
    </row>
    <row r="7226" ht="26.25" customHeight="1" spans="21:21">
      <c r="U7226" s="1820"/>
    </row>
    <row r="7227" ht="26.25" customHeight="1" spans="21:21">
      <c r="U7227" s="1820"/>
    </row>
    <row r="7228" ht="26.25" customHeight="1" spans="21:21">
      <c r="U7228" s="1820"/>
    </row>
    <row r="7229" ht="26.25" customHeight="1" spans="21:21">
      <c r="U7229" s="1820"/>
    </row>
    <row r="7230" ht="26.25" customHeight="1" spans="21:21">
      <c r="U7230" s="1820"/>
    </row>
    <row r="7231" ht="26.25" customHeight="1" spans="21:21">
      <c r="U7231" s="1820"/>
    </row>
    <row r="7232" ht="26.25" customHeight="1" spans="21:21">
      <c r="U7232" s="1820"/>
    </row>
    <row r="7233" ht="26.25" customHeight="1" spans="21:21">
      <c r="U7233" s="1820"/>
    </row>
    <row r="7234" ht="26.25" customHeight="1" spans="21:21">
      <c r="U7234" s="1820"/>
    </row>
    <row r="7235" ht="26.25" customHeight="1" spans="21:21">
      <c r="U7235" s="1820"/>
    </row>
    <row r="7236" ht="26.25" customHeight="1" spans="21:21">
      <c r="U7236" s="1820"/>
    </row>
    <row r="7237" ht="26.25" customHeight="1" spans="21:21">
      <c r="U7237" s="1820"/>
    </row>
    <row r="7238" ht="26.25" customHeight="1" spans="21:21">
      <c r="U7238" s="1820"/>
    </row>
    <row r="7239" ht="26.25" customHeight="1" spans="21:21">
      <c r="U7239" s="1820"/>
    </row>
    <row r="7240" ht="26.25" customHeight="1" spans="21:21">
      <c r="U7240" s="1820"/>
    </row>
    <row r="7241" ht="26.25" customHeight="1" spans="21:21">
      <c r="U7241" s="1820"/>
    </row>
    <row r="7242" ht="26.25" customHeight="1" spans="21:21">
      <c r="U7242" s="1820"/>
    </row>
    <row r="7243" ht="26.25" customHeight="1" spans="21:21">
      <c r="U7243" s="1820"/>
    </row>
    <row r="7244" ht="26.25" customHeight="1" spans="21:21">
      <c r="U7244" s="1820"/>
    </row>
    <row r="7245" ht="26.25" customHeight="1" spans="21:21">
      <c r="U7245" s="1820"/>
    </row>
    <row r="7246" ht="26.25" customHeight="1" spans="21:21">
      <c r="U7246" s="1820"/>
    </row>
    <row r="7247" ht="26.25" customHeight="1" spans="21:21">
      <c r="U7247" s="1820"/>
    </row>
    <row r="7248" ht="26.25" customHeight="1" spans="21:21">
      <c r="U7248" s="1820"/>
    </row>
    <row r="7249" ht="26.25" customHeight="1" spans="21:21">
      <c r="U7249" s="1820"/>
    </row>
    <row r="7250" ht="26.25" customHeight="1" spans="21:21">
      <c r="U7250" s="1820"/>
    </row>
    <row r="7251" ht="26.25" customHeight="1" spans="21:21">
      <c r="U7251" s="1820"/>
    </row>
    <row r="7252" ht="26.25" customHeight="1" spans="21:21">
      <c r="U7252" s="1820"/>
    </row>
    <row r="7253" ht="26.25" customHeight="1" spans="21:21">
      <c r="U7253" s="1820"/>
    </row>
    <row r="7254" ht="26.25" customHeight="1" spans="21:21">
      <c r="U7254" s="1820"/>
    </row>
    <row r="7255" ht="26.25" customHeight="1" spans="21:21">
      <c r="U7255" s="1820"/>
    </row>
    <row r="7256" ht="26.25" customHeight="1" spans="21:21">
      <c r="U7256" s="1820"/>
    </row>
    <row r="7257" ht="26.25" customHeight="1" spans="21:21">
      <c r="U7257" s="1820"/>
    </row>
    <row r="7258" ht="26.25" customHeight="1" spans="21:21">
      <c r="U7258" s="1820"/>
    </row>
    <row r="7259" ht="26.25" customHeight="1" spans="21:21">
      <c r="U7259" s="1820"/>
    </row>
    <row r="7260" ht="26.25" customHeight="1" spans="21:21">
      <c r="U7260" s="1820"/>
    </row>
    <row r="7261" ht="26.25" customHeight="1" spans="21:21">
      <c r="U7261" s="1820"/>
    </row>
    <row r="7262" ht="26.25" customHeight="1" spans="21:21">
      <c r="U7262" s="1820"/>
    </row>
    <row r="7263" ht="26.25" customHeight="1" spans="21:21">
      <c r="U7263" s="1820"/>
    </row>
    <row r="7264" ht="26.25" customHeight="1" spans="21:21">
      <c r="U7264" s="1820"/>
    </row>
    <row r="7265" ht="26.25" customHeight="1" spans="21:21">
      <c r="U7265" s="1820"/>
    </row>
    <row r="7266" ht="26.25" customHeight="1" spans="21:21">
      <c r="U7266" s="1820"/>
    </row>
    <row r="7267" ht="26.25" customHeight="1" spans="21:21">
      <c r="U7267" s="1820"/>
    </row>
    <row r="7268" ht="26.25" customHeight="1" spans="21:21">
      <c r="U7268" s="1820"/>
    </row>
    <row r="7269" ht="26.25" customHeight="1" spans="21:21">
      <c r="U7269" s="1820"/>
    </row>
    <row r="7270" ht="26.25" customHeight="1" spans="21:21">
      <c r="U7270" s="1820"/>
    </row>
    <row r="7271" ht="26.25" customHeight="1" spans="21:21">
      <c r="U7271" s="1820"/>
    </row>
    <row r="7272" ht="26.25" customHeight="1" spans="21:21">
      <c r="U7272" s="1820"/>
    </row>
    <row r="7273" ht="26.25" customHeight="1" spans="21:21">
      <c r="U7273" s="1820"/>
    </row>
    <row r="7274" ht="26.25" customHeight="1" spans="21:21">
      <c r="U7274" s="1820"/>
    </row>
    <row r="7275" ht="26.25" customHeight="1" spans="21:21">
      <c r="U7275" s="1820"/>
    </row>
    <row r="7276" ht="26.25" customHeight="1" spans="21:21">
      <c r="U7276" s="1820"/>
    </row>
    <row r="7277" ht="26.25" customHeight="1" spans="21:21">
      <c r="U7277" s="1820"/>
    </row>
    <row r="7278" ht="26.25" customHeight="1" spans="21:21">
      <c r="U7278" s="1820"/>
    </row>
    <row r="7279" ht="26.25" customHeight="1" spans="21:21">
      <c r="U7279" s="1820"/>
    </row>
    <row r="7280" ht="26.25" customHeight="1" spans="21:21">
      <c r="U7280" s="1820"/>
    </row>
    <row r="7281" ht="26.25" customHeight="1" spans="21:21">
      <c r="U7281" s="1820"/>
    </row>
    <row r="7282" ht="26.25" customHeight="1" spans="21:21">
      <c r="U7282" s="1820"/>
    </row>
    <row r="7283" ht="26.25" customHeight="1" spans="21:21">
      <c r="U7283" s="1820"/>
    </row>
    <row r="7284" ht="26.25" customHeight="1" spans="21:21">
      <c r="U7284" s="1820"/>
    </row>
    <row r="7285" ht="26.25" customHeight="1" spans="21:21">
      <c r="U7285" s="1820"/>
    </row>
    <row r="7286" ht="26.25" customHeight="1" spans="21:21">
      <c r="U7286" s="1820"/>
    </row>
    <row r="7287" ht="26.25" customHeight="1" spans="21:21">
      <c r="U7287" s="1820"/>
    </row>
    <row r="7288" ht="26.25" customHeight="1" spans="21:21">
      <c r="U7288" s="1820"/>
    </row>
    <row r="7289" ht="26.25" customHeight="1" spans="21:21">
      <c r="U7289" s="1820"/>
    </row>
    <row r="7290" ht="26.25" customHeight="1" spans="21:21">
      <c r="U7290" s="1820"/>
    </row>
    <row r="7291" ht="26.25" customHeight="1" spans="21:21">
      <c r="U7291" s="1820"/>
    </row>
    <row r="7292" ht="26.25" customHeight="1" spans="21:21">
      <c r="U7292" s="1820"/>
    </row>
    <row r="7293" ht="26.25" customHeight="1" spans="21:21">
      <c r="U7293" s="1820"/>
    </row>
    <row r="7294" ht="26.25" customHeight="1" spans="21:21">
      <c r="U7294" s="1820"/>
    </row>
    <row r="7295" ht="26.25" customHeight="1" spans="21:21">
      <c r="U7295" s="1820"/>
    </row>
    <row r="7296" ht="26.25" customHeight="1" spans="21:21">
      <c r="U7296" s="1820"/>
    </row>
    <row r="7297" ht="26.25" customHeight="1" spans="21:21">
      <c r="U7297" s="1820"/>
    </row>
    <row r="7298" ht="26.25" customHeight="1" spans="21:21">
      <c r="U7298" s="1820"/>
    </row>
    <row r="7299" ht="26.25" customHeight="1" spans="21:21">
      <c r="U7299" s="1820"/>
    </row>
    <row r="7300" ht="26.25" customHeight="1" spans="21:21">
      <c r="U7300" s="1820"/>
    </row>
    <row r="7301" ht="26.25" customHeight="1" spans="21:21">
      <c r="U7301" s="1820"/>
    </row>
    <row r="7302" ht="26.25" customHeight="1" spans="21:21">
      <c r="U7302" s="1820"/>
    </row>
    <row r="7303" ht="26.25" customHeight="1" spans="21:21">
      <c r="U7303" s="1820"/>
    </row>
    <row r="7304" ht="26.25" customHeight="1" spans="21:21">
      <c r="U7304" s="1820"/>
    </row>
    <row r="7305" ht="26.25" customHeight="1" spans="21:21">
      <c r="U7305" s="1820"/>
    </row>
    <row r="7306" ht="26.25" customHeight="1" spans="21:21">
      <c r="U7306" s="1820"/>
    </row>
    <row r="7307" ht="26.25" customHeight="1" spans="21:21">
      <c r="U7307" s="1820"/>
    </row>
    <row r="7308" ht="26.25" customHeight="1" spans="21:21">
      <c r="U7308" s="1820"/>
    </row>
    <row r="7309" ht="26.25" customHeight="1" spans="21:21">
      <c r="U7309" s="1820"/>
    </row>
    <row r="7310" ht="26.25" customHeight="1" spans="21:21">
      <c r="U7310" s="1820"/>
    </row>
    <row r="7311" ht="26.25" customHeight="1" spans="21:21">
      <c r="U7311" s="1820"/>
    </row>
    <row r="7312" ht="26.25" customHeight="1" spans="21:21">
      <c r="U7312" s="1820"/>
    </row>
    <row r="7313" ht="26.25" customHeight="1" spans="21:21">
      <c r="U7313" s="1820"/>
    </row>
    <row r="7314" ht="26.25" customHeight="1" spans="21:21">
      <c r="U7314" s="1820"/>
    </row>
    <row r="7315" ht="26.25" customHeight="1" spans="21:21">
      <c r="U7315" s="1820"/>
    </row>
    <row r="7316" ht="26.25" customHeight="1" spans="21:21">
      <c r="U7316" s="1820"/>
    </row>
    <row r="7317" ht="26.25" customHeight="1" spans="21:21">
      <c r="U7317" s="1820"/>
    </row>
    <row r="7318" ht="26.25" customHeight="1" spans="21:21">
      <c r="U7318" s="1820"/>
    </row>
    <row r="7319" ht="26.25" customHeight="1" spans="21:21">
      <c r="U7319" s="1820"/>
    </row>
    <row r="7320" ht="26.25" customHeight="1" spans="21:21">
      <c r="U7320" s="1820"/>
    </row>
    <row r="7321" ht="26.25" customHeight="1" spans="21:21">
      <c r="U7321" s="1820"/>
    </row>
    <row r="7322" ht="26.25" customHeight="1" spans="21:21">
      <c r="U7322" s="1820"/>
    </row>
    <row r="7323" ht="26.25" customHeight="1" spans="21:21">
      <c r="U7323" s="1820"/>
    </row>
    <row r="7324" ht="26.25" customHeight="1" spans="21:21">
      <c r="U7324" s="1820"/>
    </row>
    <row r="7325" ht="26.25" customHeight="1" spans="21:21">
      <c r="U7325" s="1820"/>
    </row>
    <row r="7326" ht="26.25" customHeight="1" spans="21:21">
      <c r="U7326" s="1820"/>
    </row>
    <row r="7327" ht="26.25" customHeight="1" spans="21:21">
      <c r="U7327" s="1820"/>
    </row>
    <row r="7328" ht="26.25" customHeight="1" spans="21:21">
      <c r="U7328" s="1820"/>
    </row>
    <row r="7329" ht="26.25" customHeight="1" spans="21:21">
      <c r="U7329" s="1820"/>
    </row>
    <row r="7330" ht="26.25" customHeight="1" spans="21:21">
      <c r="U7330" s="1820"/>
    </row>
    <row r="7331" ht="26.25" customHeight="1" spans="21:21">
      <c r="U7331" s="1820"/>
    </row>
    <row r="7332" ht="26.25" customHeight="1" spans="21:21">
      <c r="U7332" s="1820"/>
    </row>
    <row r="7333" ht="26.25" customHeight="1" spans="21:21">
      <c r="U7333" s="1820"/>
    </row>
    <row r="7334" ht="26.25" customHeight="1" spans="21:21">
      <c r="U7334" s="1820"/>
    </row>
    <row r="7335" ht="26.25" customHeight="1" spans="21:21">
      <c r="U7335" s="1820"/>
    </row>
    <row r="7336" ht="26.25" customHeight="1" spans="21:21">
      <c r="U7336" s="1820"/>
    </row>
    <row r="7337" ht="26.25" customHeight="1" spans="21:21">
      <c r="U7337" s="1820"/>
    </row>
    <row r="7338" ht="26.25" customHeight="1" spans="21:21">
      <c r="U7338" s="1820"/>
    </row>
    <row r="7339" ht="26.25" customHeight="1" spans="21:21">
      <c r="U7339" s="1820"/>
    </row>
    <row r="7340" ht="26.25" customHeight="1" spans="21:21">
      <c r="U7340" s="1820"/>
    </row>
    <row r="7341" ht="26.25" customHeight="1" spans="21:21">
      <c r="U7341" s="1820"/>
    </row>
    <row r="7342" ht="26.25" customHeight="1" spans="21:21">
      <c r="U7342" s="1820"/>
    </row>
    <row r="7343" ht="26.25" customHeight="1" spans="21:21">
      <c r="U7343" s="1820"/>
    </row>
    <row r="7344" ht="26.25" customHeight="1" spans="21:21">
      <c r="U7344" s="1820"/>
    </row>
    <row r="7345" ht="26.25" customHeight="1" spans="21:21">
      <c r="U7345" s="1820"/>
    </row>
    <row r="7346" ht="26.25" customHeight="1" spans="21:21">
      <c r="U7346" s="1820"/>
    </row>
    <row r="7347" ht="26.25" customHeight="1" spans="21:21">
      <c r="U7347" s="1820"/>
    </row>
    <row r="7348" ht="26.25" customHeight="1" spans="21:21">
      <c r="U7348" s="1820"/>
    </row>
    <row r="7349" ht="26.25" customHeight="1" spans="21:21">
      <c r="U7349" s="1820"/>
    </row>
    <row r="7350" ht="26.25" customHeight="1" spans="21:21">
      <c r="U7350" s="1820"/>
    </row>
    <row r="7351" ht="26.25" customHeight="1" spans="21:21">
      <c r="U7351" s="1820"/>
    </row>
    <row r="7352" ht="26.25" customHeight="1" spans="21:21">
      <c r="U7352" s="1820"/>
    </row>
    <row r="7353" ht="26.25" customHeight="1" spans="21:21">
      <c r="U7353" s="1820"/>
    </row>
    <row r="7354" ht="26.25" customHeight="1" spans="21:21">
      <c r="U7354" s="1820"/>
    </row>
    <row r="7355" ht="26.25" customHeight="1" spans="21:21">
      <c r="U7355" s="1820"/>
    </row>
    <row r="7356" ht="26.25" customHeight="1" spans="21:21">
      <c r="U7356" s="1820"/>
    </row>
    <row r="7357" ht="26.25" customHeight="1" spans="21:21">
      <c r="U7357" s="1820"/>
    </row>
    <row r="7358" ht="26.25" customHeight="1" spans="21:21">
      <c r="U7358" s="1820"/>
    </row>
    <row r="7359" ht="26.25" customHeight="1" spans="21:21">
      <c r="U7359" s="1820"/>
    </row>
    <row r="7360" ht="26.25" customHeight="1" spans="21:21">
      <c r="U7360" s="1820"/>
    </row>
    <row r="7361" ht="26.25" customHeight="1" spans="21:21">
      <c r="U7361" s="1820"/>
    </row>
    <row r="7362" ht="26.25" customHeight="1" spans="21:21">
      <c r="U7362" s="1820"/>
    </row>
    <row r="7363" ht="26.25" customHeight="1" spans="21:21">
      <c r="U7363" s="1820"/>
    </row>
    <row r="7364" ht="26.25" customHeight="1" spans="21:21">
      <c r="U7364" s="1820"/>
    </row>
    <row r="7365" ht="26.25" customHeight="1" spans="21:21">
      <c r="U7365" s="1820"/>
    </row>
    <row r="7366" ht="26.25" customHeight="1" spans="21:21">
      <c r="U7366" s="1820"/>
    </row>
    <row r="7367" ht="26.25" customHeight="1" spans="21:21">
      <c r="U7367" s="1820"/>
    </row>
    <row r="7368" ht="26.25" customHeight="1" spans="21:21">
      <c r="U7368" s="1820"/>
    </row>
    <row r="7369" ht="26.25" customHeight="1" spans="21:21">
      <c r="U7369" s="1820"/>
    </row>
    <row r="7370" ht="26.25" customHeight="1" spans="21:21">
      <c r="U7370" s="1820"/>
    </row>
    <row r="7371" ht="26.25" customHeight="1" spans="21:21">
      <c r="U7371" s="1820"/>
    </row>
    <row r="7372" ht="26.25" customHeight="1" spans="21:21">
      <c r="U7372" s="1820"/>
    </row>
    <row r="7373" ht="26.25" customHeight="1" spans="21:21">
      <c r="U7373" s="1820"/>
    </row>
    <row r="7374" ht="26.25" customHeight="1" spans="21:21">
      <c r="U7374" s="1820"/>
    </row>
    <row r="7375" ht="26.25" customHeight="1" spans="21:21">
      <c r="U7375" s="1820"/>
    </row>
    <row r="7376" ht="26.25" customHeight="1" spans="21:21">
      <c r="U7376" s="1820"/>
    </row>
    <row r="7377" ht="26.25" customHeight="1" spans="21:21">
      <c r="U7377" s="1820"/>
    </row>
    <row r="7378" ht="26.25" customHeight="1" spans="21:21">
      <c r="U7378" s="1820"/>
    </row>
    <row r="7379" ht="26.25" customHeight="1" spans="21:21">
      <c r="U7379" s="1820"/>
    </row>
    <row r="7380" ht="26.25" customHeight="1" spans="21:21">
      <c r="U7380" s="1820"/>
    </row>
    <row r="7381" ht="26.25" customHeight="1" spans="21:21">
      <c r="U7381" s="1820"/>
    </row>
    <row r="7382" ht="26.25" customHeight="1" spans="21:21">
      <c r="U7382" s="1820"/>
    </row>
    <row r="7383" ht="26.25" customHeight="1" spans="21:21">
      <c r="U7383" s="1820"/>
    </row>
    <row r="7384" ht="26.25" customHeight="1" spans="21:21">
      <c r="U7384" s="1820"/>
    </row>
    <row r="7385" ht="26.25" customHeight="1" spans="21:21">
      <c r="U7385" s="1820"/>
    </row>
    <row r="7386" ht="26.25" customHeight="1" spans="21:21">
      <c r="U7386" s="1820"/>
    </row>
    <row r="7387" ht="26.25" customHeight="1" spans="21:21">
      <c r="U7387" s="1820"/>
    </row>
    <row r="7388" ht="26.25" customHeight="1" spans="21:21">
      <c r="U7388" s="1820"/>
    </row>
    <row r="7389" ht="26.25" customHeight="1" spans="21:21">
      <c r="U7389" s="1820"/>
    </row>
    <row r="7390" ht="26.25" customHeight="1" spans="21:21">
      <c r="U7390" s="1820"/>
    </row>
    <row r="7391" ht="26.25" customHeight="1" spans="21:21">
      <c r="U7391" s="1820"/>
    </row>
    <row r="7392" ht="26.25" customHeight="1" spans="21:21">
      <c r="U7392" s="1820"/>
    </row>
    <row r="7393" ht="26.25" customHeight="1" spans="21:21">
      <c r="U7393" s="1820"/>
    </row>
    <row r="7394" ht="26.25" customHeight="1" spans="21:21">
      <c r="U7394" s="1820"/>
    </row>
    <row r="7395" ht="26.25" customHeight="1" spans="21:21">
      <c r="U7395" s="1820"/>
    </row>
    <row r="7396" ht="26.25" customHeight="1" spans="21:21">
      <c r="U7396" s="1820"/>
    </row>
    <row r="7397" ht="26.25" customHeight="1" spans="21:21">
      <c r="U7397" s="1820"/>
    </row>
    <row r="7398" ht="26.25" customHeight="1" spans="21:21">
      <c r="U7398" s="1820"/>
    </row>
    <row r="7399" ht="26.25" customHeight="1" spans="21:21">
      <c r="U7399" s="1820"/>
    </row>
    <row r="7400" ht="26.25" customHeight="1" spans="21:21">
      <c r="U7400" s="1820"/>
    </row>
    <row r="7401" ht="26.25" customHeight="1" spans="21:21">
      <c r="U7401" s="1820"/>
    </row>
    <row r="7402" ht="26.25" customHeight="1" spans="21:21">
      <c r="U7402" s="1820"/>
    </row>
    <row r="7403" ht="26.25" customHeight="1" spans="21:21">
      <c r="U7403" s="1820"/>
    </row>
    <row r="7404" ht="26.25" customHeight="1" spans="21:21">
      <c r="U7404" s="1820"/>
    </row>
    <row r="7405" ht="26.25" customHeight="1" spans="21:21">
      <c r="U7405" s="1820"/>
    </row>
    <row r="7406" ht="26.25" customHeight="1" spans="21:21">
      <c r="U7406" s="1820"/>
    </row>
    <row r="7407" ht="26.25" customHeight="1" spans="21:21">
      <c r="U7407" s="1820"/>
    </row>
    <row r="7408" ht="26.25" customHeight="1" spans="21:21">
      <c r="U7408" s="1820"/>
    </row>
    <row r="7409" ht="26.25" customHeight="1" spans="21:21">
      <c r="U7409" s="1820"/>
    </row>
    <row r="7410" ht="26.25" customHeight="1" spans="21:21">
      <c r="U7410" s="1820"/>
    </row>
    <row r="7411" ht="26.25" customHeight="1" spans="21:21">
      <c r="U7411" s="1820"/>
    </row>
    <row r="7412" ht="26.25" customHeight="1" spans="21:21">
      <c r="U7412" s="1820"/>
    </row>
    <row r="7413" ht="26.25" customHeight="1" spans="21:21">
      <c r="U7413" s="1820"/>
    </row>
    <row r="7414" ht="26.25" customHeight="1" spans="21:21">
      <c r="U7414" s="1820"/>
    </row>
    <row r="7415" ht="26.25" customHeight="1" spans="21:21">
      <c r="U7415" s="1820"/>
    </row>
    <row r="7416" ht="26.25" customHeight="1" spans="21:21">
      <c r="U7416" s="1820"/>
    </row>
    <row r="7417" ht="26.25" customHeight="1" spans="21:21">
      <c r="U7417" s="1820"/>
    </row>
    <row r="7418" ht="26.25" customHeight="1" spans="21:21">
      <c r="U7418" s="1820"/>
    </row>
    <row r="7419" ht="26.25" customHeight="1" spans="21:21">
      <c r="U7419" s="1820"/>
    </row>
    <row r="7420" ht="26.25" customHeight="1" spans="21:21">
      <c r="U7420" s="1820"/>
    </row>
    <row r="7421" ht="26.25" customHeight="1" spans="21:21">
      <c r="U7421" s="1820"/>
    </row>
    <row r="7422" ht="26.25" customHeight="1" spans="21:21">
      <c r="U7422" s="1820"/>
    </row>
    <row r="7423" ht="26.25" customHeight="1" spans="21:21">
      <c r="U7423" s="1820"/>
    </row>
    <row r="7424" ht="26.25" customHeight="1" spans="21:21">
      <c r="U7424" s="1820"/>
    </row>
    <row r="7425" ht="26.25" customHeight="1" spans="21:21">
      <c r="U7425" s="1820"/>
    </row>
    <row r="7426" ht="26.25" customHeight="1" spans="21:21">
      <c r="U7426" s="1820"/>
    </row>
    <row r="7427" ht="26.25" customHeight="1" spans="21:21">
      <c r="U7427" s="1820"/>
    </row>
    <row r="7428" ht="26.25" customHeight="1" spans="21:21">
      <c r="U7428" s="1820"/>
    </row>
    <row r="7429" ht="26.25" customHeight="1" spans="21:21">
      <c r="U7429" s="1820"/>
    </row>
    <row r="7430" ht="26.25" customHeight="1" spans="21:21">
      <c r="U7430" s="1820"/>
    </row>
    <row r="7431" ht="26.25" customHeight="1" spans="21:21">
      <c r="U7431" s="1820"/>
    </row>
    <row r="7432" ht="26.25" customHeight="1" spans="21:21">
      <c r="U7432" s="1820"/>
    </row>
    <row r="7433" ht="26.25" customHeight="1" spans="21:21">
      <c r="U7433" s="1820"/>
    </row>
    <row r="7434" ht="26.25" customHeight="1" spans="21:21">
      <c r="U7434" s="1820"/>
    </row>
    <row r="7435" ht="26.25" customHeight="1" spans="21:21">
      <c r="U7435" s="1820"/>
    </row>
    <row r="7436" ht="26.25" customHeight="1" spans="21:21">
      <c r="U7436" s="1820"/>
    </row>
    <row r="7437" ht="26.25" customHeight="1" spans="21:21">
      <c r="U7437" s="1820"/>
    </row>
    <row r="7438" ht="26.25" customHeight="1" spans="21:21">
      <c r="U7438" s="1820"/>
    </row>
    <row r="7439" ht="26.25" customHeight="1" spans="21:21">
      <c r="U7439" s="1820"/>
    </row>
    <row r="7440" ht="26.25" customHeight="1" spans="21:21">
      <c r="U7440" s="1820"/>
    </row>
    <row r="7441" ht="26.25" customHeight="1" spans="21:21">
      <c r="U7441" s="1820"/>
    </row>
    <row r="7442" ht="26.25" customHeight="1" spans="21:21">
      <c r="U7442" s="1820"/>
    </row>
    <row r="7443" ht="26.25" customHeight="1" spans="21:21">
      <c r="U7443" s="1820"/>
    </row>
    <row r="7444" ht="26.25" customHeight="1" spans="21:21">
      <c r="U7444" s="1820"/>
    </row>
    <row r="7445" ht="26.25" customHeight="1" spans="21:21">
      <c r="U7445" s="1820"/>
    </row>
    <row r="7446" ht="26.25" customHeight="1" spans="21:21">
      <c r="U7446" s="1820"/>
    </row>
    <row r="7447" ht="26.25" customHeight="1" spans="21:21">
      <c r="U7447" s="1820"/>
    </row>
    <row r="7448" ht="26.25" customHeight="1" spans="21:21">
      <c r="U7448" s="1820"/>
    </row>
    <row r="7449" ht="26.25" customHeight="1" spans="21:21">
      <c r="U7449" s="1820"/>
    </row>
    <row r="7450" ht="26.25" customHeight="1" spans="21:21">
      <c r="U7450" s="1820"/>
    </row>
    <row r="7451" ht="26.25" customHeight="1" spans="21:21">
      <c r="U7451" s="1820"/>
    </row>
    <row r="7452" ht="26.25" customHeight="1" spans="21:21">
      <c r="U7452" s="1820"/>
    </row>
    <row r="7453" ht="26.25" customHeight="1" spans="21:21">
      <c r="U7453" s="1820"/>
    </row>
    <row r="7454" ht="26.25" customHeight="1" spans="21:21">
      <c r="U7454" s="1820"/>
    </row>
    <row r="7455" ht="26.25" customHeight="1" spans="21:21">
      <c r="U7455" s="1820"/>
    </row>
    <row r="7456" ht="26.25" customHeight="1" spans="21:21">
      <c r="U7456" s="1820"/>
    </row>
    <row r="7457" ht="26.25" customHeight="1" spans="21:21">
      <c r="U7457" s="1820"/>
    </row>
    <row r="7458" ht="26.25" customHeight="1" spans="21:21">
      <c r="U7458" s="1820"/>
    </row>
    <row r="7459" ht="26.25" customHeight="1" spans="21:21">
      <c r="U7459" s="1820"/>
    </row>
    <row r="7460" ht="26.25" customHeight="1" spans="21:21">
      <c r="U7460" s="1820"/>
    </row>
    <row r="7461" ht="26.25" customHeight="1" spans="21:21">
      <c r="U7461" s="1820"/>
    </row>
    <row r="7462" ht="26.25" customHeight="1" spans="21:21">
      <c r="U7462" s="1820"/>
    </row>
    <row r="7463" ht="26.25" customHeight="1" spans="21:21">
      <c r="U7463" s="1820"/>
    </row>
    <row r="7464" ht="26.25" customHeight="1" spans="21:21">
      <c r="U7464" s="1820"/>
    </row>
    <row r="7465" ht="26.25" customHeight="1" spans="21:21">
      <c r="U7465" s="1820"/>
    </row>
    <row r="7466" ht="26.25" customHeight="1" spans="21:21">
      <c r="U7466" s="1820"/>
    </row>
    <row r="7467" ht="26.25" customHeight="1" spans="21:21">
      <c r="U7467" s="1820"/>
    </row>
    <row r="7468" ht="26.25" customHeight="1" spans="21:21">
      <c r="U7468" s="1820"/>
    </row>
    <row r="7469" ht="26.25" customHeight="1" spans="21:21">
      <c r="U7469" s="1820"/>
    </row>
    <row r="7470" ht="26.25" customHeight="1" spans="21:21">
      <c r="U7470" s="1820"/>
    </row>
    <row r="7471" ht="26.25" customHeight="1" spans="21:21">
      <c r="U7471" s="1820"/>
    </row>
    <row r="7472" ht="26.25" customHeight="1" spans="21:21">
      <c r="U7472" s="1820"/>
    </row>
    <row r="7473" ht="26.25" customHeight="1" spans="21:21">
      <c r="U7473" s="1820"/>
    </row>
    <row r="7474" ht="26.25" customHeight="1" spans="21:21">
      <c r="U7474" s="1820"/>
    </row>
    <row r="7475" ht="26.25" customHeight="1" spans="21:21">
      <c r="U7475" s="1820"/>
    </row>
    <row r="7476" ht="26.25" customHeight="1" spans="21:21">
      <c r="U7476" s="1820"/>
    </row>
    <row r="7477" ht="26.25" customHeight="1" spans="21:21">
      <c r="U7477" s="1820"/>
    </row>
    <row r="7478" ht="26.25" customHeight="1" spans="21:21">
      <c r="U7478" s="1820"/>
    </row>
    <row r="7479" ht="26.25" customHeight="1" spans="21:21">
      <c r="U7479" s="1820"/>
    </row>
    <row r="7480" ht="26.25" customHeight="1" spans="21:21">
      <c r="U7480" s="1820"/>
    </row>
    <row r="7481" ht="26.25" customHeight="1" spans="21:21">
      <c r="U7481" s="1820"/>
    </row>
    <row r="7482" ht="26.25" customHeight="1" spans="21:21">
      <c r="U7482" s="1820"/>
    </row>
    <row r="7483" ht="26.25" customHeight="1" spans="21:21">
      <c r="U7483" s="1820"/>
    </row>
    <row r="7484" ht="26.25" customHeight="1" spans="21:21">
      <c r="U7484" s="1820"/>
    </row>
    <row r="7485" ht="26.25" customHeight="1" spans="21:21">
      <c r="U7485" s="1820"/>
    </row>
    <row r="7486" ht="26.25" customHeight="1" spans="21:21">
      <c r="U7486" s="1820"/>
    </row>
    <row r="7487" ht="26.25" customHeight="1" spans="21:21">
      <c r="U7487" s="1820"/>
    </row>
    <row r="7488" ht="26.25" customHeight="1" spans="21:21">
      <c r="U7488" s="1820"/>
    </row>
    <row r="7489" ht="26.25" customHeight="1" spans="21:21">
      <c r="U7489" s="1820"/>
    </row>
    <row r="7490" ht="26.25" customHeight="1" spans="21:21">
      <c r="U7490" s="1820"/>
    </row>
    <row r="7491" ht="26.25" customHeight="1" spans="21:21">
      <c r="U7491" s="1820"/>
    </row>
    <row r="7492" ht="26.25" customHeight="1" spans="21:21">
      <c r="U7492" s="1820"/>
    </row>
    <row r="7493" ht="26.25" customHeight="1" spans="21:21">
      <c r="U7493" s="1820"/>
    </row>
    <row r="7494" ht="26.25" customHeight="1" spans="21:21">
      <c r="U7494" s="1820"/>
    </row>
    <row r="7495" ht="26.25" customHeight="1" spans="21:21">
      <c r="U7495" s="1820"/>
    </row>
    <row r="7496" ht="26.25" customHeight="1" spans="21:21">
      <c r="U7496" s="1820"/>
    </row>
    <row r="7497" ht="26.25" customHeight="1" spans="21:21">
      <c r="U7497" s="1820"/>
    </row>
    <row r="7498" ht="26.25" customHeight="1" spans="21:21">
      <c r="U7498" s="1820"/>
    </row>
    <row r="7499" ht="26.25" customHeight="1" spans="21:21">
      <c r="U7499" s="1820"/>
    </row>
    <row r="7500" ht="26.25" customHeight="1" spans="21:21">
      <c r="U7500" s="1820"/>
    </row>
    <row r="7501" ht="26.25" customHeight="1" spans="21:21">
      <c r="U7501" s="1820"/>
    </row>
    <row r="7502" ht="26.25" customHeight="1" spans="21:21">
      <c r="U7502" s="1820"/>
    </row>
    <row r="7503" ht="26.25" customHeight="1" spans="21:21">
      <c r="U7503" s="1820"/>
    </row>
    <row r="7504" ht="26.25" customHeight="1" spans="21:21">
      <c r="U7504" s="1820"/>
    </row>
    <row r="7505" ht="26.25" customHeight="1" spans="21:21">
      <c r="U7505" s="1820"/>
    </row>
    <row r="7506" ht="26.25" customHeight="1" spans="21:21">
      <c r="U7506" s="1820"/>
    </row>
    <row r="7507" ht="26.25" customHeight="1" spans="21:21">
      <c r="U7507" s="1820"/>
    </row>
    <row r="7508" ht="26.25" customHeight="1" spans="21:21">
      <c r="U7508" s="1820"/>
    </row>
    <row r="7509" ht="26.25" customHeight="1" spans="21:21">
      <c r="U7509" s="1820"/>
    </row>
    <row r="7510" ht="26.25" customHeight="1" spans="21:21">
      <c r="U7510" s="1820"/>
    </row>
    <row r="7511" ht="26.25" customHeight="1" spans="21:21">
      <c r="U7511" s="1820"/>
    </row>
    <row r="7512" ht="26.25" customHeight="1" spans="21:21">
      <c r="U7512" s="1820"/>
    </row>
    <row r="7513" ht="26.25" customHeight="1" spans="21:21">
      <c r="U7513" s="1820"/>
    </row>
    <row r="7514" ht="26.25" customHeight="1" spans="21:21">
      <c r="U7514" s="1820"/>
    </row>
    <row r="7515" ht="26.25" customHeight="1" spans="21:21">
      <c r="U7515" s="1820"/>
    </row>
    <row r="7516" ht="26.25" customHeight="1" spans="21:21">
      <c r="U7516" s="1820"/>
    </row>
    <row r="7517" ht="26.25" customHeight="1" spans="21:21">
      <c r="U7517" s="1820"/>
    </row>
    <row r="7518" ht="26.25" customHeight="1" spans="21:21">
      <c r="U7518" s="1820"/>
    </row>
    <row r="7519" ht="26.25" customHeight="1" spans="21:21">
      <c r="U7519" s="1820"/>
    </row>
    <row r="7520" ht="26.25" customHeight="1" spans="21:21">
      <c r="U7520" s="1820"/>
    </row>
    <row r="7521" ht="26.25" customHeight="1" spans="21:21">
      <c r="U7521" s="1820"/>
    </row>
    <row r="7522" ht="26.25" customHeight="1" spans="21:21">
      <c r="U7522" s="1820"/>
    </row>
    <row r="7523" ht="26.25" customHeight="1" spans="21:21">
      <c r="U7523" s="1820"/>
    </row>
    <row r="7524" ht="26.25" customHeight="1" spans="21:21">
      <c r="U7524" s="1820"/>
    </row>
    <row r="7525" ht="26.25" customHeight="1" spans="21:21">
      <c r="U7525" s="1820"/>
    </row>
    <row r="7526" ht="26.25" customHeight="1" spans="21:21">
      <c r="U7526" s="1820"/>
    </row>
    <row r="7527" ht="26.25" customHeight="1" spans="21:21">
      <c r="U7527" s="1820"/>
    </row>
    <row r="7528" ht="26.25" customHeight="1" spans="21:21">
      <c r="U7528" s="1820"/>
    </row>
    <row r="7529" ht="26.25" customHeight="1" spans="21:21">
      <c r="U7529" s="1820"/>
    </row>
    <row r="7530" ht="26.25" customHeight="1" spans="21:21">
      <c r="U7530" s="1820"/>
    </row>
    <row r="7531" ht="26.25" customHeight="1" spans="21:21">
      <c r="U7531" s="1820"/>
    </row>
    <row r="7532" ht="26.25" customHeight="1" spans="21:21">
      <c r="U7532" s="1820"/>
    </row>
    <row r="7533" ht="26.25" customHeight="1" spans="21:21">
      <c r="U7533" s="1820"/>
    </row>
    <row r="7534" ht="26.25" customHeight="1" spans="21:21">
      <c r="U7534" s="1820"/>
    </row>
    <row r="7535" ht="26.25" customHeight="1" spans="21:21">
      <c r="U7535" s="1820"/>
    </row>
    <row r="7536" ht="26.25" customHeight="1" spans="21:21">
      <c r="U7536" s="1820"/>
    </row>
    <row r="7537" ht="26.25" customHeight="1" spans="21:21">
      <c r="U7537" s="1820"/>
    </row>
    <row r="7538" ht="26.25" customHeight="1" spans="21:21">
      <c r="U7538" s="1820"/>
    </row>
    <row r="7539" ht="26.25" customHeight="1" spans="21:21">
      <c r="U7539" s="1820"/>
    </row>
    <row r="7540" ht="26.25" customHeight="1" spans="21:21">
      <c r="U7540" s="1820"/>
    </row>
    <row r="7541" ht="26.25" customHeight="1" spans="21:21">
      <c r="U7541" s="1820"/>
    </row>
    <row r="7542" ht="26.25" customHeight="1" spans="21:21">
      <c r="U7542" s="1820"/>
    </row>
    <row r="7543" ht="26.25" customHeight="1" spans="21:21">
      <c r="U7543" s="1820"/>
    </row>
    <row r="7544" ht="26.25" customHeight="1" spans="21:21">
      <c r="U7544" s="1820"/>
    </row>
    <row r="7545" ht="26.25" customHeight="1" spans="21:21">
      <c r="U7545" s="1820"/>
    </row>
    <row r="7546" ht="26.25" customHeight="1" spans="21:21">
      <c r="U7546" s="1820"/>
    </row>
    <row r="7547" ht="26.25" customHeight="1" spans="21:21">
      <c r="U7547" s="1820"/>
    </row>
    <row r="7548" ht="26.25" customHeight="1" spans="21:21">
      <c r="U7548" s="1820"/>
    </row>
    <row r="7549" ht="26.25" customHeight="1" spans="21:21">
      <c r="U7549" s="1820"/>
    </row>
    <row r="7550" ht="26.25" customHeight="1" spans="21:21">
      <c r="U7550" s="1820"/>
    </row>
    <row r="7551" ht="26.25" customHeight="1" spans="21:21">
      <c r="U7551" s="1820"/>
    </row>
    <row r="7552" ht="26.25" customHeight="1" spans="21:21">
      <c r="U7552" s="1820"/>
    </row>
    <row r="7553" ht="26.25" customHeight="1" spans="21:21">
      <c r="U7553" s="1820"/>
    </row>
    <row r="7554" ht="26.25" customHeight="1" spans="21:21">
      <c r="U7554" s="1820"/>
    </row>
    <row r="7555" ht="26.25" customHeight="1" spans="21:21">
      <c r="U7555" s="1820"/>
    </row>
    <row r="7556" ht="26.25" customHeight="1" spans="21:21">
      <c r="U7556" s="1820"/>
    </row>
    <row r="7557" ht="26.25" customHeight="1" spans="21:21">
      <c r="U7557" s="1820"/>
    </row>
    <row r="7558" ht="26.25" customHeight="1" spans="21:21">
      <c r="U7558" s="1820"/>
    </row>
    <row r="7559" ht="26.25" customHeight="1" spans="21:21">
      <c r="U7559" s="1820"/>
    </row>
    <row r="7560" ht="26.25" customHeight="1" spans="21:21">
      <c r="U7560" s="1820"/>
    </row>
    <row r="7561" ht="26.25" customHeight="1" spans="21:21">
      <c r="U7561" s="1820"/>
    </row>
    <row r="7562" ht="26.25" customHeight="1" spans="21:21">
      <c r="U7562" s="1820"/>
    </row>
    <row r="7563" ht="26.25" customHeight="1" spans="21:21">
      <c r="U7563" s="1820"/>
    </row>
    <row r="7564" ht="26.25" customHeight="1" spans="21:21">
      <c r="U7564" s="1820"/>
    </row>
    <row r="7565" ht="26.25" customHeight="1" spans="21:21">
      <c r="U7565" s="1820"/>
    </row>
    <row r="7566" ht="26.25" customHeight="1" spans="21:21">
      <c r="U7566" s="1820"/>
    </row>
    <row r="7567" ht="26.25" customHeight="1" spans="21:21">
      <c r="U7567" s="1820"/>
    </row>
    <row r="7568" ht="26.25" customHeight="1" spans="21:21">
      <c r="U7568" s="1820"/>
    </row>
    <row r="7569" ht="26.25" customHeight="1" spans="21:21">
      <c r="U7569" s="1820"/>
    </row>
    <row r="7570" ht="26.25" customHeight="1" spans="21:21">
      <c r="U7570" s="1820"/>
    </row>
    <row r="7571" ht="26.25" customHeight="1" spans="21:21">
      <c r="U7571" s="1820"/>
    </row>
    <row r="7572" ht="26.25" customHeight="1" spans="21:21">
      <c r="U7572" s="1820"/>
    </row>
    <row r="7573" ht="26.25" customHeight="1" spans="21:21">
      <c r="U7573" s="1820"/>
    </row>
    <row r="7574" ht="26.25" customHeight="1" spans="21:21">
      <c r="U7574" s="1820"/>
    </row>
    <row r="7575" ht="26.25" customHeight="1" spans="21:21">
      <c r="U7575" s="1820"/>
    </row>
    <row r="7576" ht="26.25" customHeight="1" spans="21:21">
      <c r="U7576" s="1820"/>
    </row>
    <row r="7577" ht="26.25" customHeight="1" spans="21:21">
      <c r="U7577" s="1820"/>
    </row>
    <row r="7578" ht="26.25" customHeight="1" spans="21:21">
      <c r="U7578" s="1820"/>
    </row>
    <row r="7579" ht="26.25" customHeight="1" spans="21:21">
      <c r="U7579" s="1820"/>
    </row>
    <row r="7580" ht="26.25" customHeight="1" spans="21:21">
      <c r="U7580" s="1820"/>
    </row>
    <row r="7581" ht="26.25" customHeight="1" spans="21:21">
      <c r="U7581" s="1820"/>
    </row>
    <row r="7582" ht="26.25" customHeight="1" spans="21:21">
      <c r="U7582" s="1820"/>
    </row>
    <row r="7583" ht="26.25" customHeight="1" spans="21:21">
      <c r="U7583" s="1820"/>
    </row>
    <row r="7584" ht="26.25" customHeight="1" spans="21:21">
      <c r="U7584" s="1820"/>
    </row>
    <row r="7585" ht="26.25" customHeight="1" spans="21:21">
      <c r="U7585" s="1820"/>
    </row>
    <row r="7586" ht="26.25" customHeight="1" spans="21:21">
      <c r="U7586" s="1820"/>
    </row>
    <row r="7587" ht="26.25" customHeight="1" spans="21:21">
      <c r="U7587" s="1820"/>
    </row>
    <row r="7588" ht="26.25" customHeight="1" spans="21:21">
      <c r="U7588" s="1820"/>
    </row>
    <row r="7589" ht="26.25" customHeight="1" spans="21:21">
      <c r="U7589" s="1820"/>
    </row>
    <row r="7590" ht="26.25" customHeight="1" spans="21:21">
      <c r="U7590" s="1820"/>
    </row>
    <row r="7591" ht="26.25" customHeight="1" spans="21:21">
      <c r="U7591" s="1820"/>
    </row>
    <row r="7592" ht="26.25" customHeight="1" spans="21:21">
      <c r="U7592" s="1820"/>
    </row>
    <row r="7593" ht="26.25" customHeight="1" spans="21:21">
      <c r="U7593" s="1820"/>
    </row>
    <row r="7594" ht="26.25" customHeight="1" spans="21:21">
      <c r="U7594" s="1820"/>
    </row>
    <row r="7595" ht="26.25" customHeight="1" spans="21:21">
      <c r="U7595" s="1820"/>
    </row>
    <row r="7596" ht="26.25" customHeight="1" spans="21:21">
      <c r="U7596" s="1820"/>
    </row>
    <row r="7597" ht="26.25" customHeight="1" spans="21:21">
      <c r="U7597" s="1820"/>
    </row>
    <row r="7598" ht="26.25" customHeight="1" spans="21:21">
      <c r="U7598" s="1820"/>
    </row>
    <row r="7599" ht="26.25" customHeight="1" spans="21:21">
      <c r="U7599" s="1820"/>
    </row>
    <row r="7600" ht="26.25" customHeight="1" spans="21:21">
      <c r="U7600" s="1820"/>
    </row>
    <row r="7601" ht="26.25" customHeight="1" spans="21:21">
      <c r="U7601" s="1820"/>
    </row>
    <row r="7602" ht="26.25" customHeight="1" spans="21:21">
      <c r="U7602" s="1820"/>
    </row>
    <row r="7603" ht="26.25" customHeight="1" spans="21:21">
      <c r="U7603" s="1820"/>
    </row>
    <row r="7604" ht="26.25" customHeight="1" spans="21:21">
      <c r="U7604" s="1820"/>
    </row>
    <row r="7605" ht="26.25" customHeight="1" spans="21:21">
      <c r="U7605" s="1820"/>
    </row>
    <row r="7606" ht="26.25" customHeight="1" spans="21:21">
      <c r="U7606" s="1820"/>
    </row>
    <row r="7607" ht="26.25" customHeight="1" spans="21:21">
      <c r="U7607" s="1820"/>
    </row>
    <row r="7608" ht="26.25" customHeight="1" spans="21:21">
      <c r="U7608" s="1820"/>
    </row>
    <row r="7609" ht="26.25" customHeight="1" spans="21:21">
      <c r="U7609" s="1820"/>
    </row>
    <row r="7610" ht="26.25" customHeight="1" spans="21:21">
      <c r="U7610" s="1820"/>
    </row>
    <row r="7611" ht="26.25" customHeight="1" spans="21:21">
      <c r="U7611" s="1820"/>
    </row>
    <row r="7612" ht="26.25" customHeight="1" spans="21:21">
      <c r="U7612" s="1820"/>
    </row>
    <row r="7613" ht="26.25" customHeight="1" spans="21:21">
      <c r="U7613" s="1820"/>
    </row>
    <row r="7614" ht="26.25" customHeight="1" spans="21:21">
      <c r="U7614" s="1820"/>
    </row>
    <row r="7615" ht="26.25" customHeight="1" spans="21:21">
      <c r="U7615" s="1820"/>
    </row>
    <row r="7616" ht="26.25" customHeight="1" spans="21:21">
      <c r="U7616" s="1820"/>
    </row>
    <row r="7617" ht="26.25" customHeight="1" spans="21:21">
      <c r="U7617" s="1820"/>
    </row>
    <row r="7618" ht="26.25" customHeight="1" spans="21:21">
      <c r="U7618" s="1820"/>
    </row>
    <row r="7619" ht="26.25" customHeight="1" spans="21:21">
      <c r="U7619" s="1820"/>
    </row>
    <row r="7620" ht="26.25" customHeight="1" spans="21:21">
      <c r="U7620" s="1820"/>
    </row>
    <row r="7621" ht="26.25" customHeight="1" spans="21:21">
      <c r="U7621" s="1820"/>
    </row>
    <row r="7622" ht="26.25" customHeight="1" spans="21:21">
      <c r="U7622" s="1820"/>
    </row>
    <row r="7623" ht="26.25" customHeight="1" spans="21:21">
      <c r="U7623" s="1820"/>
    </row>
    <row r="7624" ht="26.25" customHeight="1" spans="21:21">
      <c r="U7624" s="1820"/>
    </row>
    <row r="7625" ht="26.25" customHeight="1" spans="21:21">
      <c r="U7625" s="1820"/>
    </row>
    <row r="7626" ht="26.25" customHeight="1" spans="21:21">
      <c r="U7626" s="1820"/>
    </row>
    <row r="7627" ht="26.25" customHeight="1" spans="21:21">
      <c r="U7627" s="1820"/>
    </row>
    <row r="7628" ht="26.25" customHeight="1" spans="21:21">
      <c r="U7628" s="1820"/>
    </row>
    <row r="7629" ht="26.25" customHeight="1" spans="21:21">
      <c r="U7629" s="1820"/>
    </row>
    <row r="7630" ht="26.25" customHeight="1" spans="21:21">
      <c r="U7630" s="1820"/>
    </row>
    <row r="7631" ht="26.25" customHeight="1" spans="21:21">
      <c r="U7631" s="1820"/>
    </row>
    <row r="7632" ht="26.25" customHeight="1" spans="21:21">
      <c r="U7632" s="1820"/>
    </row>
    <row r="7633" ht="26.25" customHeight="1" spans="21:21">
      <c r="U7633" s="1820"/>
    </row>
    <row r="7634" ht="26.25" customHeight="1" spans="21:21">
      <c r="U7634" s="1820"/>
    </row>
    <row r="7635" ht="26.25" customHeight="1" spans="21:21">
      <c r="U7635" s="1820"/>
    </row>
    <row r="7636" ht="26.25" customHeight="1" spans="21:21">
      <c r="U7636" s="1820"/>
    </row>
    <row r="7637" ht="26.25" customHeight="1" spans="21:21">
      <c r="U7637" s="1820"/>
    </row>
    <row r="7638" ht="26.25" customHeight="1" spans="21:21">
      <c r="U7638" s="1820"/>
    </row>
    <row r="7639" ht="26.25" customHeight="1" spans="21:21">
      <c r="U7639" s="1820"/>
    </row>
    <row r="7640" ht="26.25" customHeight="1" spans="21:21">
      <c r="U7640" s="1820"/>
    </row>
    <row r="7641" ht="26.25" customHeight="1" spans="21:21">
      <c r="U7641" s="1820"/>
    </row>
    <row r="7642" ht="26.25" customHeight="1" spans="21:21">
      <c r="U7642" s="1820"/>
    </row>
    <row r="7643" ht="26.25" customHeight="1" spans="21:21">
      <c r="U7643" s="1820"/>
    </row>
    <row r="7644" ht="26.25" customHeight="1" spans="21:21">
      <c r="U7644" s="1820"/>
    </row>
    <row r="7645" ht="26.25" customHeight="1" spans="21:21">
      <c r="U7645" s="1820"/>
    </row>
    <row r="7646" ht="26.25" customHeight="1" spans="21:21">
      <c r="U7646" s="1820"/>
    </row>
    <row r="7647" ht="26.25" customHeight="1" spans="21:21">
      <c r="U7647" s="1820"/>
    </row>
    <row r="7648" ht="26.25" customHeight="1" spans="21:21">
      <c r="U7648" s="1820"/>
    </row>
    <row r="7649" ht="26.25" customHeight="1" spans="21:21">
      <c r="U7649" s="1820"/>
    </row>
    <row r="7650" ht="26.25" customHeight="1" spans="21:21">
      <c r="U7650" s="1820"/>
    </row>
    <row r="7651" ht="26.25" customHeight="1" spans="21:21">
      <c r="U7651" s="1820"/>
    </row>
    <row r="7652" ht="26.25" customHeight="1" spans="21:21">
      <c r="U7652" s="1820"/>
    </row>
    <row r="7653" ht="26.25" customHeight="1" spans="21:21">
      <c r="U7653" s="1820"/>
    </row>
    <row r="7654" ht="26.25" customHeight="1" spans="21:21">
      <c r="U7654" s="1820"/>
    </row>
    <row r="7655" ht="26.25" customHeight="1" spans="21:21">
      <c r="U7655" s="1820"/>
    </row>
    <row r="7656" ht="26.25" customHeight="1" spans="21:21">
      <c r="U7656" s="1820"/>
    </row>
    <row r="7657" ht="26.25" customHeight="1" spans="21:21">
      <c r="U7657" s="1820"/>
    </row>
    <row r="7658" ht="26.25" customHeight="1" spans="21:21">
      <c r="U7658" s="1820"/>
    </row>
    <row r="7659" ht="26.25" customHeight="1" spans="21:21">
      <c r="U7659" s="1820"/>
    </row>
    <row r="7660" ht="26.25" customHeight="1" spans="21:21">
      <c r="U7660" s="1820"/>
    </row>
    <row r="7661" ht="26.25" customHeight="1" spans="21:21">
      <c r="U7661" s="1820"/>
    </row>
    <row r="7662" ht="26.25" customHeight="1" spans="21:21">
      <c r="U7662" s="1820"/>
    </row>
    <row r="7663" ht="26.25" customHeight="1" spans="21:21">
      <c r="U7663" s="1820"/>
    </row>
    <row r="7664" ht="26.25" customHeight="1" spans="21:21">
      <c r="U7664" s="1820"/>
    </row>
    <row r="7665" ht="26.25" customHeight="1" spans="21:21">
      <c r="U7665" s="1820"/>
    </row>
    <row r="7666" ht="26.25" customHeight="1" spans="21:21">
      <c r="U7666" s="1820"/>
    </row>
    <row r="7667" ht="26.25" customHeight="1" spans="21:21">
      <c r="U7667" s="1820"/>
    </row>
    <row r="7668" ht="26.25" customHeight="1" spans="21:21">
      <c r="U7668" s="1820"/>
    </row>
    <row r="7669" ht="26.25" customHeight="1" spans="21:21">
      <c r="U7669" s="1820"/>
    </row>
    <row r="7670" ht="26.25" customHeight="1" spans="21:21">
      <c r="U7670" s="1820"/>
    </row>
    <row r="7671" ht="26.25" customHeight="1" spans="21:21">
      <c r="U7671" s="1820"/>
    </row>
    <row r="7672" ht="26.25" customHeight="1" spans="21:21">
      <c r="U7672" s="1820"/>
    </row>
    <row r="7673" ht="26.25" customHeight="1" spans="21:21">
      <c r="U7673" s="1820"/>
    </row>
    <row r="7674" ht="26.25" customHeight="1" spans="21:21">
      <c r="U7674" s="1820"/>
    </row>
    <row r="7675" ht="26.25" customHeight="1" spans="21:21">
      <c r="U7675" s="1820"/>
    </row>
    <row r="7676" ht="26.25" customHeight="1" spans="21:21">
      <c r="U7676" s="1820"/>
    </row>
    <row r="7677" ht="26.25" customHeight="1" spans="21:21">
      <c r="U7677" s="1820"/>
    </row>
    <row r="7678" ht="26.25" customHeight="1" spans="21:21">
      <c r="U7678" s="1820"/>
    </row>
    <row r="7679" ht="26.25" customHeight="1" spans="21:21">
      <c r="U7679" s="1820"/>
    </row>
    <row r="7680" ht="26.25" customHeight="1" spans="21:21">
      <c r="U7680" s="1820"/>
    </row>
    <row r="7681" ht="26.25" customHeight="1" spans="21:21">
      <c r="U7681" s="1820"/>
    </row>
    <row r="7682" ht="26.25" customHeight="1" spans="21:21">
      <c r="U7682" s="1820"/>
    </row>
    <row r="7683" ht="26.25" customHeight="1" spans="21:21">
      <c r="U7683" s="1820"/>
    </row>
    <row r="7684" ht="26.25" customHeight="1" spans="21:21">
      <c r="U7684" s="1820"/>
    </row>
    <row r="7685" ht="26.25" customHeight="1" spans="21:21">
      <c r="U7685" s="1820"/>
    </row>
    <row r="7686" ht="26.25" customHeight="1" spans="21:21">
      <c r="U7686" s="1820"/>
    </row>
    <row r="7687" ht="26.25" customHeight="1" spans="21:21">
      <c r="U7687" s="1820"/>
    </row>
    <row r="7688" ht="26.25" customHeight="1" spans="21:21">
      <c r="U7688" s="1820"/>
    </row>
    <row r="7689" ht="26.25" customHeight="1" spans="21:21">
      <c r="U7689" s="1820"/>
    </row>
    <row r="7690" ht="26.25" customHeight="1" spans="21:21">
      <c r="U7690" s="1820"/>
    </row>
    <row r="7691" ht="26.25" customHeight="1" spans="21:21">
      <c r="U7691" s="1820"/>
    </row>
    <row r="7692" ht="26.25" customHeight="1" spans="21:21">
      <c r="U7692" s="1820"/>
    </row>
    <row r="7693" ht="26.25" customHeight="1" spans="21:21">
      <c r="U7693" s="1820"/>
    </row>
    <row r="7694" ht="26.25" customHeight="1" spans="21:21">
      <c r="U7694" s="1820"/>
    </row>
    <row r="7695" ht="26.25" customHeight="1" spans="21:21">
      <c r="U7695" s="1820"/>
    </row>
    <row r="7696" ht="26.25" customHeight="1" spans="21:21">
      <c r="U7696" s="1820"/>
    </row>
    <row r="7697" ht="26.25" customHeight="1" spans="21:21">
      <c r="U7697" s="1820"/>
    </row>
    <row r="7698" ht="26.25" customHeight="1" spans="21:21">
      <c r="U7698" s="1820"/>
    </row>
    <row r="7699" ht="26.25" customHeight="1" spans="21:21">
      <c r="U7699" s="1820"/>
    </row>
    <row r="7700" ht="26.25" customHeight="1" spans="21:21">
      <c r="U7700" s="1820"/>
    </row>
    <row r="7701" ht="26.25" customHeight="1" spans="21:21">
      <c r="U7701" s="1820"/>
    </row>
    <row r="7702" ht="26.25" customHeight="1" spans="21:21">
      <c r="U7702" s="1820"/>
    </row>
    <row r="7703" ht="26.25" customHeight="1" spans="21:21">
      <c r="U7703" s="1820"/>
    </row>
    <row r="7704" ht="26.25" customHeight="1" spans="21:21">
      <c r="U7704" s="1820"/>
    </row>
    <row r="7705" ht="26.25" customHeight="1" spans="21:21">
      <c r="U7705" s="1820"/>
    </row>
    <row r="7706" ht="26.25" customHeight="1" spans="21:21">
      <c r="U7706" s="1820"/>
    </row>
    <row r="7707" ht="26.25" customHeight="1" spans="21:21">
      <c r="U7707" s="1820"/>
    </row>
    <row r="7708" ht="26.25" customHeight="1" spans="21:21">
      <c r="U7708" s="1820"/>
    </row>
    <row r="7709" ht="26.25" customHeight="1" spans="21:21">
      <c r="U7709" s="1820"/>
    </row>
    <row r="7710" ht="26.25" customHeight="1" spans="21:21">
      <c r="U7710" s="1820"/>
    </row>
    <row r="7711" ht="26.25" customHeight="1" spans="21:21">
      <c r="U7711" s="1820"/>
    </row>
    <row r="7712" ht="26.25" customHeight="1" spans="21:21">
      <c r="U7712" s="1820"/>
    </row>
    <row r="7713" ht="26.25" customHeight="1" spans="21:21">
      <c r="U7713" s="1820"/>
    </row>
    <row r="7714" ht="26.25" customHeight="1" spans="21:21">
      <c r="U7714" s="1820"/>
    </row>
    <row r="7715" ht="26.25" customHeight="1" spans="21:21">
      <c r="U7715" s="1820"/>
    </row>
    <row r="7716" ht="26.25" customHeight="1" spans="21:21">
      <c r="U7716" s="1820"/>
    </row>
    <row r="7717" ht="26.25" customHeight="1" spans="21:21">
      <c r="U7717" s="1820"/>
    </row>
    <row r="7718" ht="26.25" customHeight="1" spans="21:21">
      <c r="U7718" s="1820"/>
    </row>
    <row r="7719" ht="26.25" customHeight="1" spans="21:21">
      <c r="U7719" s="1820"/>
    </row>
    <row r="7720" ht="26.25" customHeight="1" spans="21:21">
      <c r="U7720" s="1820"/>
    </row>
    <row r="7721" ht="26.25" customHeight="1" spans="21:21">
      <c r="U7721" s="1820"/>
    </row>
    <row r="7722" ht="26.25" customHeight="1" spans="21:21">
      <c r="U7722" s="1820"/>
    </row>
    <row r="7723" ht="26.25" customHeight="1" spans="21:21">
      <c r="U7723" s="1820"/>
    </row>
    <row r="7724" ht="26.25" customHeight="1" spans="21:21">
      <c r="U7724" s="1820"/>
    </row>
    <row r="7725" ht="26.25" customHeight="1" spans="21:21">
      <c r="U7725" s="1820"/>
    </row>
    <row r="7726" ht="26.25" customHeight="1" spans="21:21">
      <c r="U7726" s="1820"/>
    </row>
    <row r="7727" ht="26.25" customHeight="1" spans="21:21">
      <c r="U7727" s="1820"/>
    </row>
    <row r="7728" ht="26.25" customHeight="1" spans="21:21">
      <c r="U7728" s="1820"/>
    </row>
    <row r="7729" ht="26.25" customHeight="1" spans="21:21">
      <c r="U7729" s="1820"/>
    </row>
    <row r="7730" ht="26.25" customHeight="1" spans="21:21">
      <c r="U7730" s="1820"/>
    </row>
    <row r="7731" ht="26.25" customHeight="1" spans="21:21">
      <c r="U7731" s="1820"/>
    </row>
    <row r="7732" ht="26.25" customHeight="1" spans="21:21">
      <c r="U7732" s="1820"/>
    </row>
    <row r="7733" ht="26.25" customHeight="1" spans="21:21">
      <c r="U7733" s="1820"/>
    </row>
    <row r="7734" ht="26.25" customHeight="1" spans="21:21">
      <c r="U7734" s="1820"/>
    </row>
    <row r="7735" ht="26.25" customHeight="1" spans="21:21">
      <c r="U7735" s="1820"/>
    </row>
    <row r="7736" ht="26.25" customHeight="1" spans="21:21">
      <c r="U7736" s="1820"/>
    </row>
    <row r="7737" ht="26.25" customHeight="1" spans="21:21">
      <c r="U7737" s="1820"/>
    </row>
    <row r="7738" ht="26.25" customHeight="1" spans="21:21">
      <c r="U7738" s="1820"/>
    </row>
    <row r="7739" ht="26.25" customHeight="1" spans="21:21">
      <c r="U7739" s="1820"/>
    </row>
    <row r="7740" ht="26.25" customHeight="1" spans="21:21">
      <c r="U7740" s="1820"/>
    </row>
    <row r="7741" ht="26.25" customHeight="1" spans="21:21">
      <c r="U7741" s="1820"/>
    </row>
    <row r="7742" ht="26.25" customHeight="1" spans="21:21">
      <c r="U7742" s="1820"/>
    </row>
    <row r="7743" ht="26.25" customHeight="1" spans="21:21">
      <c r="U7743" s="1820"/>
    </row>
    <row r="7744" ht="26.25" customHeight="1" spans="21:21">
      <c r="U7744" s="1820"/>
    </row>
    <row r="7745" ht="26.25" customHeight="1" spans="21:21">
      <c r="U7745" s="1820"/>
    </row>
    <row r="7746" ht="26.25" customHeight="1" spans="21:21">
      <c r="U7746" s="1820"/>
    </row>
    <row r="7747" ht="26.25" customHeight="1" spans="21:21">
      <c r="U7747" s="1820"/>
    </row>
    <row r="7748" ht="26.25" customHeight="1" spans="21:21">
      <c r="U7748" s="1820"/>
    </row>
    <row r="7749" ht="26.25" customHeight="1" spans="21:21">
      <c r="U7749" s="1820"/>
    </row>
    <row r="7750" ht="26.25" customHeight="1" spans="21:21">
      <c r="U7750" s="1820"/>
    </row>
    <row r="7751" ht="26.25" customHeight="1" spans="21:21">
      <c r="U7751" s="1820"/>
    </row>
    <row r="7752" ht="26.25" customHeight="1" spans="21:21">
      <c r="U7752" s="1820"/>
    </row>
    <row r="7753" ht="26.25" customHeight="1" spans="21:21">
      <c r="U7753" s="1820"/>
    </row>
    <row r="7754" ht="26.25" customHeight="1" spans="21:21">
      <c r="U7754" s="1820"/>
    </row>
    <row r="7755" ht="26.25" customHeight="1" spans="21:21">
      <c r="U7755" s="1820"/>
    </row>
    <row r="7756" ht="26.25" customHeight="1" spans="21:21">
      <c r="U7756" s="1820"/>
    </row>
    <row r="7757" ht="26.25" customHeight="1" spans="21:21">
      <c r="U7757" s="1820"/>
    </row>
    <row r="7758" ht="26.25" customHeight="1" spans="21:21">
      <c r="U7758" s="1820"/>
    </row>
    <row r="7759" ht="26.25" customHeight="1" spans="21:21">
      <c r="U7759" s="1820"/>
    </row>
    <row r="7760" ht="26.25" customHeight="1" spans="21:21">
      <c r="U7760" s="1820"/>
    </row>
    <row r="7761" ht="26.25" customHeight="1" spans="21:21">
      <c r="U7761" s="1820"/>
    </row>
    <row r="7762" ht="26.25" customHeight="1" spans="21:21">
      <c r="U7762" s="1820"/>
    </row>
    <row r="7763" ht="26.25" customHeight="1" spans="21:21">
      <c r="U7763" s="1820"/>
    </row>
    <row r="7764" ht="26.25" customHeight="1" spans="21:21">
      <c r="U7764" s="1820"/>
    </row>
    <row r="7765" ht="26.25" customHeight="1" spans="21:21">
      <c r="U7765" s="1820"/>
    </row>
    <row r="7766" ht="26.25" customHeight="1" spans="21:21">
      <c r="U7766" s="1820"/>
    </row>
    <row r="7767" ht="26.25" customHeight="1" spans="21:21">
      <c r="U7767" s="1820"/>
    </row>
    <row r="7768" ht="26.25" customHeight="1" spans="21:21">
      <c r="U7768" s="1820"/>
    </row>
    <row r="7769" ht="26.25" customHeight="1" spans="21:21">
      <c r="U7769" s="1820"/>
    </row>
    <row r="7770" ht="26.25" customHeight="1" spans="21:21">
      <c r="U7770" s="1820"/>
    </row>
    <row r="7771" ht="26.25" customHeight="1" spans="21:21">
      <c r="U7771" s="1820"/>
    </row>
    <row r="7772" ht="26.25" customHeight="1" spans="21:21">
      <c r="U7772" s="1820"/>
    </row>
    <row r="7773" ht="26.25" customHeight="1" spans="21:21">
      <c r="U7773" s="1820"/>
    </row>
    <row r="7774" ht="26.25" customHeight="1" spans="21:21">
      <c r="U7774" s="1820"/>
    </row>
    <row r="7775" ht="26.25" customHeight="1" spans="21:21">
      <c r="U7775" s="1820"/>
    </row>
    <row r="7776" ht="26.25" customHeight="1" spans="21:21">
      <c r="U7776" s="1820"/>
    </row>
    <row r="7777" ht="26.25" customHeight="1" spans="21:21">
      <c r="U7777" s="1820"/>
    </row>
    <row r="7778" ht="26.25" customHeight="1" spans="21:21">
      <c r="U7778" s="1820"/>
    </row>
    <row r="7779" ht="26.25" customHeight="1" spans="21:21">
      <c r="U7779" s="1820"/>
    </row>
    <row r="7780" ht="26.25" customHeight="1" spans="21:21">
      <c r="U7780" s="1820"/>
    </row>
    <row r="7781" ht="26.25" customHeight="1" spans="21:21">
      <c r="U7781" s="1820"/>
    </row>
    <row r="7782" ht="26.25" customHeight="1" spans="21:21">
      <c r="U7782" s="1820"/>
    </row>
    <row r="7783" ht="26.25" customHeight="1" spans="21:21">
      <c r="U7783" s="1820"/>
    </row>
    <row r="7784" ht="26.25" customHeight="1" spans="21:21">
      <c r="U7784" s="1820"/>
    </row>
    <row r="7785" ht="26.25" customHeight="1" spans="21:21">
      <c r="U7785" s="1820"/>
    </row>
    <row r="7786" ht="26.25" customHeight="1" spans="21:21">
      <c r="U7786" s="1820"/>
    </row>
    <row r="7787" ht="26.25" customHeight="1" spans="21:21">
      <c r="U7787" s="1820"/>
    </row>
    <row r="7788" ht="26.25" customHeight="1" spans="21:21">
      <c r="U7788" s="1820"/>
    </row>
    <row r="7789" ht="26.25" customHeight="1" spans="21:21">
      <c r="U7789" s="1820"/>
    </row>
    <row r="7790" ht="26.25" customHeight="1" spans="21:21">
      <c r="U7790" s="1820"/>
    </row>
    <row r="7791" ht="26.25" customHeight="1" spans="21:21">
      <c r="U7791" s="1820"/>
    </row>
    <row r="7792" ht="26.25" customHeight="1" spans="21:21">
      <c r="U7792" s="1820"/>
    </row>
    <row r="7793" ht="26.25" customHeight="1" spans="21:21">
      <c r="U7793" s="1820"/>
    </row>
    <row r="7794" ht="26.25" customHeight="1" spans="21:21">
      <c r="U7794" s="1820"/>
    </row>
    <row r="7795" ht="26.25" customHeight="1" spans="21:21">
      <c r="U7795" s="1820"/>
    </row>
    <row r="7796" ht="26.25" customHeight="1" spans="21:21">
      <c r="U7796" s="1820"/>
    </row>
    <row r="7797" ht="26.25" customHeight="1" spans="21:21">
      <c r="U7797" s="1820"/>
    </row>
    <row r="7798" ht="26.25" customHeight="1" spans="21:21">
      <c r="U7798" s="1820"/>
    </row>
    <row r="7799" ht="26.25" customHeight="1" spans="21:21">
      <c r="U7799" s="1820"/>
    </row>
    <row r="7800" ht="26.25" customHeight="1" spans="21:21">
      <c r="U7800" s="1820"/>
    </row>
    <row r="7801" ht="26.25" customHeight="1" spans="21:21">
      <c r="U7801" s="1820"/>
    </row>
    <row r="7802" ht="26.25" customHeight="1" spans="21:21">
      <c r="U7802" s="1820"/>
    </row>
    <row r="7803" ht="26.25" customHeight="1" spans="21:21">
      <c r="U7803" s="1820"/>
    </row>
    <row r="7804" ht="26.25" customHeight="1" spans="21:21">
      <c r="U7804" s="1820"/>
    </row>
    <row r="7805" ht="26.25" customHeight="1" spans="21:21">
      <c r="U7805" s="1820"/>
    </row>
    <row r="7806" ht="26.25" customHeight="1" spans="21:21">
      <c r="U7806" s="1820"/>
    </row>
    <row r="7807" ht="26.25" customHeight="1" spans="21:21">
      <c r="U7807" s="1820"/>
    </row>
    <row r="7808" ht="26.25" customHeight="1" spans="21:21">
      <c r="U7808" s="1820"/>
    </row>
    <row r="7809" ht="26.25" customHeight="1" spans="21:21">
      <c r="U7809" s="1820"/>
    </row>
    <row r="7810" ht="26.25" customHeight="1" spans="21:21">
      <c r="U7810" s="1820"/>
    </row>
    <row r="7811" ht="26.25" customHeight="1" spans="21:21">
      <c r="U7811" s="1820"/>
    </row>
    <row r="7812" ht="26.25" customHeight="1" spans="21:21">
      <c r="U7812" s="1820"/>
    </row>
    <row r="7813" ht="26.25" customHeight="1" spans="21:21">
      <c r="U7813" s="1820"/>
    </row>
    <row r="7814" ht="26.25" customHeight="1" spans="21:21">
      <c r="U7814" s="1820"/>
    </row>
    <row r="7815" ht="26.25" customHeight="1" spans="21:21">
      <c r="U7815" s="1820"/>
    </row>
    <row r="7816" ht="26.25" customHeight="1" spans="21:21">
      <c r="U7816" s="1820"/>
    </row>
    <row r="7817" ht="26.25" customHeight="1" spans="21:21">
      <c r="U7817" s="1820"/>
    </row>
    <row r="7818" ht="26.25" customHeight="1" spans="21:21">
      <c r="U7818" s="1820"/>
    </row>
    <row r="7819" ht="26.25" customHeight="1" spans="21:21">
      <c r="U7819" s="1820"/>
    </row>
    <row r="7820" ht="26.25" customHeight="1" spans="21:21">
      <c r="U7820" s="1820"/>
    </row>
    <row r="7821" ht="26.25" customHeight="1" spans="21:21">
      <c r="U7821" s="1820"/>
    </row>
    <row r="7822" ht="26.25" customHeight="1" spans="21:21">
      <c r="U7822" s="1820"/>
    </row>
    <row r="7823" ht="26.25" customHeight="1" spans="21:21">
      <c r="U7823" s="1820"/>
    </row>
    <row r="7824" ht="26.25" customHeight="1" spans="21:21">
      <c r="U7824" s="1820"/>
    </row>
    <row r="7825" ht="26.25" customHeight="1" spans="21:21">
      <c r="U7825" s="1820"/>
    </row>
    <row r="7826" ht="26.25" customHeight="1" spans="21:21">
      <c r="U7826" s="1820"/>
    </row>
    <row r="7827" ht="26.25" customHeight="1" spans="21:21">
      <c r="U7827" s="1820"/>
    </row>
    <row r="7828" ht="26.25" customHeight="1" spans="21:21">
      <c r="U7828" s="1820"/>
    </row>
    <row r="7829" ht="26.25" customHeight="1" spans="21:21">
      <c r="U7829" s="1820"/>
    </row>
    <row r="7830" ht="26.25" customHeight="1" spans="21:21">
      <c r="U7830" s="1820"/>
    </row>
    <row r="7831" ht="26.25" customHeight="1" spans="21:21">
      <c r="U7831" s="1820"/>
    </row>
    <row r="7832" ht="26.25" customHeight="1" spans="21:21">
      <c r="U7832" s="1820"/>
    </row>
    <row r="7833" ht="26.25" customHeight="1" spans="21:21">
      <c r="U7833" s="1820"/>
    </row>
    <row r="7834" ht="26.25" customHeight="1" spans="21:21">
      <c r="U7834" s="1820"/>
    </row>
    <row r="7835" ht="26.25" customHeight="1" spans="21:21">
      <c r="U7835" s="1820"/>
    </row>
    <row r="7836" ht="26.25" customHeight="1" spans="21:21">
      <c r="U7836" s="1820"/>
    </row>
    <row r="7837" ht="26.25" customHeight="1" spans="21:21">
      <c r="U7837" s="1820"/>
    </row>
    <row r="7838" ht="26.25" customHeight="1" spans="21:21">
      <c r="U7838" s="1820"/>
    </row>
    <row r="7839" ht="26.25" customHeight="1" spans="21:21">
      <c r="U7839" s="1820"/>
    </row>
    <row r="7840" ht="26.25" customHeight="1" spans="21:21">
      <c r="U7840" s="1820"/>
    </row>
    <row r="7841" ht="26.25" customHeight="1" spans="21:21">
      <c r="U7841" s="1820"/>
    </row>
    <row r="7842" ht="26.25" customHeight="1" spans="21:21">
      <c r="U7842" s="1820"/>
    </row>
    <row r="7843" ht="26.25" customHeight="1" spans="21:21">
      <c r="U7843" s="1820"/>
    </row>
    <row r="7844" ht="26.25" customHeight="1" spans="21:21">
      <c r="U7844" s="1820"/>
    </row>
    <row r="7845" ht="26.25" customHeight="1" spans="21:21">
      <c r="U7845" s="1820"/>
    </row>
    <row r="7846" ht="26.25" customHeight="1" spans="21:21">
      <c r="U7846" s="1820"/>
    </row>
    <row r="7847" ht="26.25" customHeight="1" spans="21:21">
      <c r="U7847" s="1820"/>
    </row>
    <row r="7848" ht="26.25" customHeight="1" spans="21:21">
      <c r="U7848" s="1820"/>
    </row>
    <row r="7849" ht="26.25" customHeight="1" spans="21:21">
      <c r="U7849" s="1820"/>
    </row>
    <row r="7850" ht="26.25" customHeight="1" spans="21:21">
      <c r="U7850" s="1820"/>
    </row>
    <row r="7851" ht="26.25" customHeight="1" spans="21:21">
      <c r="U7851" s="1820"/>
    </row>
    <row r="7852" ht="26.25" customHeight="1" spans="21:21">
      <c r="U7852" s="1820"/>
    </row>
    <row r="7853" ht="26.25" customHeight="1" spans="21:21">
      <c r="U7853" s="1820"/>
    </row>
    <row r="7854" ht="26.25" customHeight="1" spans="21:21">
      <c r="U7854" s="1820"/>
    </row>
    <row r="7855" ht="26.25" customHeight="1" spans="21:21">
      <c r="U7855" s="1820"/>
    </row>
    <row r="7856" ht="26.25" customHeight="1" spans="21:21">
      <c r="U7856" s="1820"/>
    </row>
    <row r="7857" ht="26.25" customHeight="1" spans="21:21">
      <c r="U7857" s="1820"/>
    </row>
    <row r="7858" ht="26.25" customHeight="1" spans="21:21">
      <c r="U7858" s="1820"/>
    </row>
    <row r="7859" ht="26.25" customHeight="1" spans="21:21">
      <c r="U7859" s="1820"/>
    </row>
    <row r="7860" ht="26.25" customHeight="1" spans="21:21">
      <c r="U7860" s="1820"/>
    </row>
    <row r="7861" ht="26.25" customHeight="1" spans="21:21">
      <c r="U7861" s="1820"/>
    </row>
    <row r="7862" ht="26.25" customHeight="1" spans="21:21">
      <c r="U7862" s="1820"/>
    </row>
    <row r="7863" ht="26.25" customHeight="1" spans="21:21">
      <c r="U7863" s="1820"/>
    </row>
    <row r="7864" ht="26.25" customHeight="1" spans="21:21">
      <c r="U7864" s="1820"/>
    </row>
    <row r="7865" ht="26.25" customHeight="1" spans="21:21">
      <c r="U7865" s="1820"/>
    </row>
    <row r="7866" ht="26.25" customHeight="1" spans="21:21">
      <c r="U7866" s="1820"/>
    </row>
    <row r="7867" ht="26.25" customHeight="1" spans="21:21">
      <c r="U7867" s="1820"/>
    </row>
    <row r="7868" ht="26.25" customHeight="1" spans="21:21">
      <c r="U7868" s="1820"/>
    </row>
    <row r="7869" ht="26.25" customHeight="1" spans="21:21">
      <c r="U7869" s="1820"/>
    </row>
    <row r="7870" ht="26.25" customHeight="1" spans="21:21">
      <c r="U7870" s="1820"/>
    </row>
    <row r="7871" ht="26.25" customHeight="1" spans="21:21">
      <c r="U7871" s="1820"/>
    </row>
    <row r="7872" ht="26.25" customHeight="1" spans="21:21">
      <c r="U7872" s="1820"/>
    </row>
    <row r="7873" ht="26.25" customHeight="1" spans="21:21">
      <c r="U7873" s="1820"/>
    </row>
    <row r="7874" ht="26.25" customHeight="1" spans="21:21">
      <c r="U7874" s="1820"/>
    </row>
    <row r="7875" ht="26.25" customHeight="1" spans="21:21">
      <c r="U7875" s="1820"/>
    </row>
    <row r="7876" ht="26.25" customHeight="1" spans="21:21">
      <c r="U7876" s="1820"/>
    </row>
    <row r="7877" ht="26.25" customHeight="1" spans="21:21">
      <c r="U7877" s="1820"/>
    </row>
    <row r="7878" ht="26.25" customHeight="1" spans="21:21">
      <c r="U7878" s="1820"/>
    </row>
    <row r="7879" ht="26.25" customHeight="1" spans="21:21">
      <c r="U7879" s="1820"/>
    </row>
    <row r="7880" ht="26.25" customHeight="1" spans="21:21">
      <c r="U7880" s="1820"/>
    </row>
    <row r="7881" ht="26.25" customHeight="1" spans="21:21">
      <c r="U7881" s="1820"/>
    </row>
    <row r="7882" ht="26.25" customHeight="1" spans="21:21">
      <c r="U7882" s="1820"/>
    </row>
    <row r="7883" ht="26.25" customHeight="1" spans="21:21">
      <c r="U7883" s="1820"/>
    </row>
    <row r="7884" ht="26.25" customHeight="1" spans="21:21">
      <c r="U7884" s="1820"/>
    </row>
    <row r="7885" ht="26.25" customHeight="1" spans="21:21">
      <c r="U7885" s="1820"/>
    </row>
    <row r="7886" ht="26.25" customHeight="1" spans="21:21">
      <c r="U7886" s="1820"/>
    </row>
    <row r="7887" ht="26.25" customHeight="1" spans="21:21">
      <c r="U7887" s="1820"/>
    </row>
    <row r="7888" ht="26.25" customHeight="1" spans="21:21">
      <c r="U7888" s="1820"/>
    </row>
    <row r="7889" ht="26.25" customHeight="1" spans="21:21">
      <c r="U7889" s="1820"/>
    </row>
    <row r="7890" ht="26.25" customHeight="1" spans="21:21">
      <c r="U7890" s="1820"/>
    </row>
    <row r="7891" ht="26.25" customHeight="1" spans="21:21">
      <c r="U7891" s="1820"/>
    </row>
    <row r="7892" ht="26.25" customHeight="1" spans="21:21">
      <c r="U7892" s="1820"/>
    </row>
    <row r="7893" ht="26.25" customHeight="1" spans="21:21">
      <c r="U7893" s="1820"/>
    </row>
    <row r="7894" ht="26.25" customHeight="1" spans="21:21">
      <c r="U7894" s="1820"/>
    </row>
    <row r="7895" ht="26.25" customHeight="1" spans="21:21">
      <c r="U7895" s="1820"/>
    </row>
    <row r="7896" ht="26.25" customHeight="1" spans="21:21">
      <c r="U7896" s="1820"/>
    </row>
    <row r="7897" ht="26.25" customHeight="1" spans="21:21">
      <c r="U7897" s="1820"/>
    </row>
    <row r="7898" ht="26.25" customHeight="1" spans="21:21">
      <c r="U7898" s="1820"/>
    </row>
    <row r="7899" ht="26.25" customHeight="1" spans="21:21">
      <c r="U7899" s="1820"/>
    </row>
    <row r="7900" ht="26.25" customHeight="1" spans="21:21">
      <c r="U7900" s="1820"/>
    </row>
    <row r="7901" ht="26.25" customHeight="1" spans="21:21">
      <c r="U7901" s="1820"/>
    </row>
    <row r="7902" ht="26.25" customHeight="1" spans="21:21">
      <c r="U7902" s="1820"/>
    </row>
    <row r="7903" ht="26.25" customHeight="1" spans="21:21">
      <c r="U7903" s="1820"/>
    </row>
    <row r="7904" ht="26.25" customHeight="1" spans="21:21">
      <c r="U7904" s="1820"/>
    </row>
    <row r="7905" ht="26.25" customHeight="1" spans="21:21">
      <c r="U7905" s="1820"/>
    </row>
    <row r="7906" ht="26.25" customHeight="1" spans="21:21">
      <c r="U7906" s="1820"/>
    </row>
    <row r="7907" ht="26.25" customHeight="1" spans="21:21">
      <c r="U7907" s="1820"/>
    </row>
    <row r="7908" ht="26.25" customHeight="1" spans="21:21">
      <c r="U7908" s="1820"/>
    </row>
    <row r="7909" ht="26.25" customHeight="1" spans="21:21">
      <c r="U7909" s="1820"/>
    </row>
    <row r="7910" ht="26.25" customHeight="1" spans="21:21">
      <c r="U7910" s="1820"/>
    </row>
    <row r="7911" ht="26.25" customHeight="1" spans="21:21">
      <c r="U7911" s="1820"/>
    </row>
    <row r="7912" ht="26.25" customHeight="1" spans="21:21">
      <c r="U7912" s="1820"/>
    </row>
    <row r="7913" ht="26.25" customHeight="1" spans="21:21">
      <c r="U7913" s="1820"/>
    </row>
    <row r="7914" ht="26.25" customHeight="1" spans="21:21">
      <c r="U7914" s="1820"/>
    </row>
    <row r="7915" ht="26.25" customHeight="1" spans="21:21">
      <c r="U7915" s="1820"/>
    </row>
    <row r="7916" ht="26.25" customHeight="1" spans="21:21">
      <c r="U7916" s="1820"/>
    </row>
    <row r="7917" ht="26.25" customHeight="1" spans="21:21">
      <c r="U7917" s="1820"/>
    </row>
    <row r="7918" ht="26.25" customHeight="1" spans="21:21">
      <c r="U7918" s="1820"/>
    </row>
    <row r="7919" ht="26.25" customHeight="1" spans="21:21">
      <c r="U7919" s="1820"/>
    </row>
    <row r="7920" ht="26.25" customHeight="1" spans="21:21">
      <c r="U7920" s="1820"/>
    </row>
    <row r="7921" ht="26.25" customHeight="1" spans="21:21">
      <c r="U7921" s="1820"/>
    </row>
    <row r="7922" ht="26.25" customHeight="1" spans="21:21">
      <c r="U7922" s="1820"/>
    </row>
    <row r="7923" ht="26.25" customHeight="1" spans="21:21">
      <c r="U7923" s="1820"/>
    </row>
    <row r="7924" ht="26.25" customHeight="1" spans="21:21">
      <c r="U7924" s="1820"/>
    </row>
    <row r="7925" ht="26.25" customHeight="1" spans="21:21">
      <c r="U7925" s="1820"/>
    </row>
    <row r="7926" ht="26.25" customHeight="1" spans="21:21">
      <c r="U7926" s="1820"/>
    </row>
    <row r="7927" ht="26.25" customHeight="1" spans="21:21">
      <c r="U7927" s="1820"/>
    </row>
    <row r="7928" ht="26.25" customHeight="1" spans="21:21">
      <c r="U7928" s="1820"/>
    </row>
    <row r="7929" ht="26.25" customHeight="1" spans="21:21">
      <c r="U7929" s="1820"/>
    </row>
    <row r="7930" ht="26.25" customHeight="1" spans="21:21">
      <c r="U7930" s="1820"/>
    </row>
    <row r="7931" ht="26.25" customHeight="1" spans="21:21">
      <c r="U7931" s="1820"/>
    </row>
    <row r="7932" ht="26.25" customHeight="1" spans="21:21">
      <c r="U7932" s="1820"/>
    </row>
    <row r="7933" ht="26.25" customHeight="1" spans="21:21">
      <c r="U7933" s="1820"/>
    </row>
    <row r="7934" ht="26.25" customHeight="1" spans="21:21">
      <c r="U7934" s="1820"/>
    </row>
    <row r="7935" ht="26.25" customHeight="1" spans="21:21">
      <c r="U7935" s="1820"/>
    </row>
    <row r="7936" ht="26.25" customHeight="1" spans="21:21">
      <c r="U7936" s="1820"/>
    </row>
    <row r="7937" ht="26.25" customHeight="1" spans="21:21">
      <c r="U7937" s="1820"/>
    </row>
    <row r="7938" ht="26.25" customHeight="1" spans="21:21">
      <c r="U7938" s="1820"/>
    </row>
    <row r="7939" ht="26.25" customHeight="1" spans="21:21">
      <c r="U7939" s="1820"/>
    </row>
    <row r="7940" ht="26.25" customHeight="1" spans="21:21">
      <c r="U7940" s="1820"/>
    </row>
    <row r="7941" ht="26.25" customHeight="1" spans="21:21">
      <c r="U7941" s="1820"/>
    </row>
    <row r="7942" ht="26.25" customHeight="1" spans="21:21">
      <c r="U7942" s="1820"/>
    </row>
    <row r="7943" ht="26.25" customHeight="1" spans="21:21">
      <c r="U7943" s="1820"/>
    </row>
    <row r="7944" ht="26.25" customHeight="1" spans="21:21">
      <c r="U7944" s="1820"/>
    </row>
    <row r="7945" ht="26.25" customHeight="1" spans="21:21">
      <c r="U7945" s="1820"/>
    </row>
    <row r="7946" ht="26.25" customHeight="1" spans="21:21">
      <c r="U7946" s="1820"/>
    </row>
    <row r="7947" ht="26.25" customHeight="1" spans="21:21">
      <c r="U7947" s="1820"/>
    </row>
    <row r="7948" ht="26.25" customHeight="1" spans="21:21">
      <c r="U7948" s="1820"/>
    </row>
    <row r="7949" ht="26.25" customHeight="1" spans="21:21">
      <c r="U7949" s="1820"/>
    </row>
    <row r="7950" ht="26.25" customHeight="1" spans="21:21">
      <c r="U7950" s="1820"/>
    </row>
    <row r="7951" ht="26.25" customHeight="1" spans="21:21">
      <c r="U7951" s="1820"/>
    </row>
    <row r="7952" ht="26.25" customHeight="1" spans="21:21">
      <c r="U7952" s="1820"/>
    </row>
    <row r="7953" ht="26.25" customHeight="1" spans="21:21">
      <c r="U7953" s="1820"/>
    </row>
    <row r="7954" ht="26.25" customHeight="1" spans="21:21">
      <c r="U7954" s="1820"/>
    </row>
    <row r="7955" ht="26.25" customHeight="1" spans="21:21">
      <c r="U7955" s="1820"/>
    </row>
    <row r="7956" ht="26.25" customHeight="1" spans="21:21">
      <c r="U7956" s="1820"/>
    </row>
    <row r="7957" ht="26.25" customHeight="1" spans="21:21">
      <c r="U7957" s="1820"/>
    </row>
    <row r="7958" ht="26.25" customHeight="1" spans="21:21">
      <c r="U7958" s="1820"/>
    </row>
    <row r="7959" ht="26.25" customHeight="1" spans="21:21">
      <c r="U7959" s="1820"/>
    </row>
    <row r="7960" ht="26.25" customHeight="1" spans="21:21">
      <c r="U7960" s="1820"/>
    </row>
    <row r="7961" ht="26.25" customHeight="1" spans="21:21">
      <c r="U7961" s="1820"/>
    </row>
    <row r="7962" ht="26.25" customHeight="1" spans="21:21">
      <c r="U7962" s="1820"/>
    </row>
    <row r="7963" ht="26.25" customHeight="1" spans="21:21">
      <c r="U7963" s="1820"/>
    </row>
    <row r="7964" ht="26.25" customHeight="1" spans="21:21">
      <c r="U7964" s="1820"/>
    </row>
    <row r="7965" ht="26.25" customHeight="1" spans="21:21">
      <c r="U7965" s="1820"/>
    </row>
    <row r="7966" ht="26.25" customHeight="1" spans="21:21">
      <c r="U7966" s="1820"/>
    </row>
    <row r="7967" ht="26.25" customHeight="1" spans="21:21">
      <c r="U7967" s="1820"/>
    </row>
    <row r="7968" ht="26.25" customHeight="1" spans="21:21">
      <c r="U7968" s="1820"/>
    </row>
    <row r="7969" ht="26.25" customHeight="1" spans="21:21">
      <c r="U7969" s="1820"/>
    </row>
    <row r="7970" ht="26.25" customHeight="1" spans="21:21">
      <c r="U7970" s="1820"/>
    </row>
    <row r="7971" ht="26.25" customHeight="1" spans="21:21">
      <c r="U7971" s="1820"/>
    </row>
    <row r="7972" ht="26.25" customHeight="1" spans="21:21">
      <c r="U7972" s="1820"/>
    </row>
    <row r="7973" ht="26.25" customHeight="1" spans="21:21">
      <c r="U7973" s="1820"/>
    </row>
    <row r="7974" ht="26.25" customHeight="1" spans="21:21">
      <c r="U7974" s="1820"/>
    </row>
    <row r="7975" ht="26.25" customHeight="1" spans="21:21">
      <c r="U7975" s="1820"/>
    </row>
    <row r="7976" ht="26.25" customHeight="1" spans="21:21">
      <c r="U7976" s="1820"/>
    </row>
    <row r="7977" ht="26.25" customHeight="1" spans="21:21">
      <c r="U7977" s="1820"/>
    </row>
    <row r="7978" ht="26.25" customHeight="1" spans="21:21">
      <c r="U7978" s="1820"/>
    </row>
    <row r="7979" ht="26.25" customHeight="1" spans="21:21">
      <c r="U7979" s="1820"/>
    </row>
    <row r="7980" ht="26.25" customHeight="1" spans="21:21">
      <c r="U7980" s="1820"/>
    </row>
    <row r="7981" ht="26.25" customHeight="1" spans="21:21">
      <c r="U7981" s="1820"/>
    </row>
    <row r="7982" ht="26.25" customHeight="1" spans="21:21">
      <c r="U7982" s="1820"/>
    </row>
    <row r="7983" ht="26.25" customHeight="1" spans="21:21">
      <c r="U7983" s="1820"/>
    </row>
    <row r="7984" ht="26.25" customHeight="1" spans="21:21">
      <c r="U7984" s="1820"/>
    </row>
    <row r="7985" ht="26.25" customHeight="1" spans="21:21">
      <c r="U7985" s="1820"/>
    </row>
    <row r="7986" ht="26.25" customHeight="1" spans="21:21">
      <c r="U7986" s="1820"/>
    </row>
    <row r="7987" ht="26.25" customHeight="1" spans="21:21">
      <c r="U7987" s="1820"/>
    </row>
    <row r="7988" ht="26.25" customHeight="1" spans="21:21">
      <c r="U7988" s="1820"/>
    </row>
    <row r="7989" ht="26.25" customHeight="1" spans="21:21">
      <c r="U7989" s="1820"/>
    </row>
    <row r="7990" ht="26.25" customHeight="1" spans="21:21">
      <c r="U7990" s="1820"/>
    </row>
    <row r="7991" ht="26.25" customHeight="1" spans="21:21">
      <c r="U7991" s="1820"/>
    </row>
    <row r="7992" ht="26.25" customHeight="1" spans="21:21">
      <c r="U7992" s="1820"/>
    </row>
    <row r="7993" ht="26.25" customHeight="1" spans="21:21">
      <c r="U7993" s="1820"/>
    </row>
    <row r="7994" ht="26.25" customHeight="1" spans="21:21">
      <c r="U7994" s="1820"/>
    </row>
    <row r="7995" ht="26.25" customHeight="1" spans="21:21">
      <c r="U7995" s="1820"/>
    </row>
    <row r="7996" ht="26.25" customHeight="1" spans="21:21">
      <c r="U7996" s="1820"/>
    </row>
    <row r="7997" ht="26.25" customHeight="1" spans="21:21">
      <c r="U7997" s="1820"/>
    </row>
    <row r="7998" ht="26.25" customHeight="1" spans="21:21">
      <c r="U7998" s="1820"/>
    </row>
    <row r="7999" ht="26.25" customHeight="1" spans="21:21">
      <c r="U7999" s="1820"/>
    </row>
    <row r="8000" ht="26.25" customHeight="1" spans="21:21">
      <c r="U8000" s="1820"/>
    </row>
    <row r="8001" ht="26.25" customHeight="1" spans="21:21">
      <c r="U8001" s="1820"/>
    </row>
    <row r="8002" ht="26.25" customHeight="1" spans="21:21">
      <c r="U8002" s="1820"/>
    </row>
    <row r="8003" ht="26.25" customHeight="1" spans="21:21">
      <c r="U8003" s="1820"/>
    </row>
    <row r="8004" ht="26.25" customHeight="1" spans="21:21">
      <c r="U8004" s="1820"/>
    </row>
    <row r="8005" ht="26.25" customHeight="1" spans="21:21">
      <c r="U8005" s="1820"/>
    </row>
    <row r="8006" ht="26.25" customHeight="1" spans="21:21">
      <c r="U8006" s="1820"/>
    </row>
    <row r="8007" ht="26.25" customHeight="1" spans="21:21">
      <c r="U8007" s="1820"/>
    </row>
    <row r="8008" ht="26.25" customHeight="1" spans="21:21">
      <c r="U8008" s="1820"/>
    </row>
    <row r="8009" ht="26.25" customHeight="1" spans="21:21">
      <c r="U8009" s="1820"/>
    </row>
    <row r="8010" ht="26.25" customHeight="1" spans="21:21">
      <c r="U8010" s="1820"/>
    </row>
    <row r="8011" ht="26.25" customHeight="1" spans="21:21">
      <c r="U8011" s="1820"/>
    </row>
    <row r="8012" ht="26.25" customHeight="1" spans="21:21">
      <c r="U8012" s="1820"/>
    </row>
    <row r="8013" ht="26.25" customHeight="1" spans="21:21">
      <c r="U8013" s="1820"/>
    </row>
    <row r="8014" ht="26.25" customHeight="1" spans="21:21">
      <c r="U8014" s="1820"/>
    </row>
    <row r="8015" ht="26.25" customHeight="1" spans="21:21">
      <c r="U8015" s="1820"/>
    </row>
    <row r="8016" ht="26.25" customHeight="1" spans="21:21">
      <c r="U8016" s="1820"/>
    </row>
    <row r="8017" ht="26.25" customHeight="1" spans="21:21">
      <c r="U8017" s="1820"/>
    </row>
    <row r="8018" ht="26.25" customHeight="1" spans="21:21">
      <c r="U8018" s="1820"/>
    </row>
    <row r="8019" ht="26.25" customHeight="1" spans="21:21">
      <c r="U8019" s="1820"/>
    </row>
    <row r="8020" ht="26.25" customHeight="1" spans="21:21">
      <c r="U8020" s="1820"/>
    </row>
    <row r="8021" ht="26.25" customHeight="1" spans="21:21">
      <c r="U8021" s="1820"/>
    </row>
    <row r="8022" ht="26.25" customHeight="1" spans="21:21">
      <c r="U8022" s="1820"/>
    </row>
    <row r="8023" ht="26.25" customHeight="1" spans="21:21">
      <c r="U8023" s="1820"/>
    </row>
    <row r="8024" ht="26.25" customHeight="1" spans="21:21">
      <c r="U8024" s="1820"/>
    </row>
    <row r="8025" ht="26.25" customHeight="1" spans="21:21">
      <c r="U8025" s="1820"/>
    </row>
    <row r="8026" ht="26.25" customHeight="1" spans="21:21">
      <c r="U8026" s="1820"/>
    </row>
    <row r="8027" ht="26.25" customHeight="1" spans="21:21">
      <c r="U8027" s="1820"/>
    </row>
    <row r="8028" ht="26.25" customHeight="1" spans="21:21">
      <c r="U8028" s="1820"/>
    </row>
    <row r="8029" ht="26.25" customHeight="1" spans="21:21">
      <c r="U8029" s="1820"/>
    </row>
    <row r="8030" ht="26.25" customHeight="1" spans="21:21">
      <c r="U8030" s="1820"/>
    </row>
    <row r="8031" ht="26.25" customHeight="1" spans="21:21">
      <c r="U8031" s="1820"/>
    </row>
    <row r="8032" ht="26.25" customHeight="1" spans="21:21">
      <c r="U8032" s="1820"/>
    </row>
    <row r="8033" ht="26.25" customHeight="1" spans="21:21">
      <c r="U8033" s="1820"/>
    </row>
    <row r="8034" ht="26.25" customHeight="1" spans="21:21">
      <c r="U8034" s="1820"/>
    </row>
    <row r="8035" ht="26.25" customHeight="1" spans="21:21">
      <c r="U8035" s="1820"/>
    </row>
    <row r="8036" ht="26.25" customHeight="1" spans="21:21">
      <c r="U8036" s="1820"/>
    </row>
    <row r="8037" ht="26.25" customHeight="1" spans="21:21">
      <c r="U8037" s="1820"/>
    </row>
    <row r="8038" ht="26.25" customHeight="1" spans="21:21">
      <c r="U8038" s="1820"/>
    </row>
    <row r="8039" ht="26.25" customHeight="1" spans="21:21">
      <c r="U8039" s="1820"/>
    </row>
    <row r="8040" ht="26.25" customHeight="1" spans="21:21">
      <c r="U8040" s="1820"/>
    </row>
    <row r="8041" ht="26.25" customHeight="1" spans="21:21">
      <c r="U8041" s="1820"/>
    </row>
    <row r="8042" ht="26.25" customHeight="1" spans="21:21">
      <c r="U8042" s="1820"/>
    </row>
    <row r="8043" ht="26.25" customHeight="1" spans="21:21">
      <c r="U8043" s="1820"/>
    </row>
    <row r="8044" ht="26.25" customHeight="1" spans="21:21">
      <c r="U8044" s="1820"/>
    </row>
    <row r="8045" ht="26.25" customHeight="1" spans="21:21">
      <c r="U8045" s="1820"/>
    </row>
    <row r="8046" ht="26.25" customHeight="1" spans="21:21">
      <c r="U8046" s="1820"/>
    </row>
    <row r="8047" ht="26.25" customHeight="1" spans="21:21">
      <c r="U8047" s="1820"/>
    </row>
    <row r="8048" ht="26.25" customHeight="1" spans="21:21">
      <c r="U8048" s="1820"/>
    </row>
    <row r="8049" ht="26.25" customHeight="1" spans="21:21">
      <c r="U8049" s="1820"/>
    </row>
    <row r="8050" ht="26.25" customHeight="1" spans="21:21">
      <c r="U8050" s="1820"/>
    </row>
    <row r="8051" ht="26.25" customHeight="1" spans="21:21">
      <c r="U8051" s="1820"/>
    </row>
    <row r="8052" ht="26.25" customHeight="1" spans="21:21">
      <c r="U8052" s="1820"/>
    </row>
    <row r="8053" ht="26.25" customHeight="1" spans="21:21">
      <c r="U8053" s="1820"/>
    </row>
    <row r="8054" ht="26.25" customHeight="1" spans="21:21">
      <c r="U8054" s="1820"/>
    </row>
    <row r="8055" ht="26.25" customHeight="1" spans="21:21">
      <c r="U8055" s="1820"/>
    </row>
    <row r="8056" ht="26.25" customHeight="1" spans="21:21">
      <c r="U8056" s="1820"/>
    </row>
    <row r="8057" ht="26.25" customHeight="1" spans="21:21">
      <c r="U8057" s="1820"/>
    </row>
    <row r="8058" ht="26.25" customHeight="1" spans="21:21">
      <c r="U8058" s="1820"/>
    </row>
    <row r="8059" ht="26.25" customHeight="1" spans="21:21">
      <c r="U8059" s="1820"/>
    </row>
    <row r="8060" ht="26.25" customHeight="1" spans="21:21">
      <c r="U8060" s="1820"/>
    </row>
    <row r="8061" ht="26.25" customHeight="1" spans="21:21">
      <c r="U8061" s="1820"/>
    </row>
    <row r="8062" ht="26.25" customHeight="1" spans="21:21">
      <c r="U8062" s="1820"/>
    </row>
    <row r="8063" ht="26.25" customHeight="1" spans="21:21">
      <c r="U8063" s="1820"/>
    </row>
    <row r="8064" ht="26.25" customHeight="1" spans="21:21">
      <c r="U8064" s="1820"/>
    </row>
    <row r="8065" ht="26.25" customHeight="1" spans="21:21">
      <c r="U8065" s="1820"/>
    </row>
    <row r="8066" ht="26.25" customHeight="1" spans="21:21">
      <c r="U8066" s="1820"/>
    </row>
    <row r="8067" ht="26.25" customHeight="1" spans="21:21">
      <c r="U8067" s="1820"/>
    </row>
    <row r="8068" ht="26.25" customHeight="1" spans="21:21">
      <c r="U8068" s="1820"/>
    </row>
    <row r="8069" ht="26.25" customHeight="1" spans="21:21">
      <c r="U8069" s="1820"/>
    </row>
    <row r="8070" ht="26.25" customHeight="1" spans="21:21">
      <c r="U8070" s="1820"/>
    </row>
    <row r="8071" ht="26.25" customHeight="1" spans="21:21">
      <c r="U8071" s="1820"/>
    </row>
    <row r="8072" ht="26.25" customHeight="1" spans="21:21">
      <c r="U8072" s="1820"/>
    </row>
    <row r="8073" ht="26.25" customHeight="1" spans="21:21">
      <c r="U8073" s="1820"/>
    </row>
    <row r="8074" ht="26.25" customHeight="1" spans="21:21">
      <c r="U8074" s="1820"/>
    </row>
    <row r="8075" ht="26.25" customHeight="1" spans="21:21">
      <c r="U8075" s="1820"/>
    </row>
    <row r="8076" ht="26.25" customHeight="1" spans="21:21">
      <c r="U8076" s="1820"/>
    </row>
    <row r="8077" ht="26.25" customHeight="1" spans="21:21">
      <c r="U8077" s="1820"/>
    </row>
    <row r="8078" ht="26.25" customHeight="1" spans="21:21">
      <c r="U8078" s="1820"/>
    </row>
    <row r="8079" ht="26.25" customHeight="1" spans="21:21">
      <c r="U8079" s="1820"/>
    </row>
    <row r="8080" ht="26.25" customHeight="1" spans="21:21">
      <c r="U8080" s="1820"/>
    </row>
    <row r="8081" ht="26.25" customHeight="1" spans="21:21">
      <c r="U8081" s="1820"/>
    </row>
    <row r="8082" ht="26.25" customHeight="1" spans="21:21">
      <c r="U8082" s="1820"/>
    </row>
    <row r="8083" ht="26.25" customHeight="1" spans="21:21">
      <c r="U8083" s="1820"/>
    </row>
    <row r="8084" ht="26.25" customHeight="1" spans="21:21">
      <c r="U8084" s="1820"/>
    </row>
    <row r="8085" ht="26.25" customHeight="1" spans="21:21">
      <c r="U8085" s="1820"/>
    </row>
    <row r="8086" ht="26.25" customHeight="1" spans="21:21">
      <c r="U8086" s="1820"/>
    </row>
    <row r="8087" ht="26.25" customHeight="1" spans="21:21">
      <c r="U8087" s="1820"/>
    </row>
    <row r="8088" ht="26.25" customHeight="1" spans="21:21">
      <c r="U8088" s="1820"/>
    </row>
    <row r="8089" ht="26.25" customHeight="1" spans="21:21">
      <c r="U8089" s="1820"/>
    </row>
    <row r="8090" ht="26.25" customHeight="1" spans="21:21">
      <c r="U8090" s="1820"/>
    </row>
    <row r="8091" ht="26.25" customHeight="1" spans="21:21">
      <c r="U8091" s="1820"/>
    </row>
    <row r="8092" ht="26.25" customHeight="1" spans="21:21">
      <c r="U8092" s="1820"/>
    </row>
    <row r="8093" ht="26.25" customHeight="1" spans="21:21">
      <c r="U8093" s="1820"/>
    </row>
    <row r="8094" ht="26.25" customHeight="1" spans="21:21">
      <c r="U8094" s="1820"/>
    </row>
    <row r="8095" ht="26.25" customHeight="1" spans="21:21">
      <c r="U8095" s="1820"/>
    </row>
    <row r="8096" ht="26.25" customHeight="1" spans="21:21">
      <c r="U8096" s="1820"/>
    </row>
    <row r="8097" ht="26.25" customHeight="1" spans="21:21">
      <c r="U8097" s="1820"/>
    </row>
    <row r="8098" ht="26.25" customHeight="1" spans="21:21">
      <c r="U8098" s="1820"/>
    </row>
    <row r="8099" ht="26.25" customHeight="1" spans="21:21">
      <c r="U8099" s="1820"/>
    </row>
    <row r="8100" ht="26.25" customHeight="1" spans="21:21">
      <c r="U8100" s="1820"/>
    </row>
    <row r="8101" ht="26.25" customHeight="1" spans="21:21">
      <c r="U8101" s="1820"/>
    </row>
    <row r="8102" ht="26.25" customHeight="1" spans="21:21">
      <c r="U8102" s="1820"/>
    </row>
    <row r="8103" ht="26.25" customHeight="1" spans="21:21">
      <c r="U8103" s="1820"/>
    </row>
    <row r="8104" ht="26.25" customHeight="1" spans="21:21">
      <c r="U8104" s="1820"/>
    </row>
    <row r="8105" ht="26.25" customHeight="1" spans="21:21">
      <c r="U8105" s="1820"/>
    </row>
    <row r="8106" ht="26.25" customHeight="1" spans="21:21">
      <c r="U8106" s="1820"/>
    </row>
    <row r="8107" ht="26.25" customHeight="1" spans="21:21">
      <c r="U8107" s="1820"/>
    </row>
    <row r="8108" ht="26.25" customHeight="1" spans="21:21">
      <c r="U8108" s="1820"/>
    </row>
    <row r="8109" ht="26.25" customHeight="1" spans="21:21">
      <c r="U8109" s="1820"/>
    </row>
    <row r="8110" ht="26.25" customHeight="1" spans="21:21">
      <c r="U8110" s="1820"/>
    </row>
    <row r="8111" ht="26.25" customHeight="1" spans="21:21">
      <c r="U8111" s="1820"/>
    </row>
    <row r="8112" ht="26.25" customHeight="1" spans="21:21">
      <c r="U8112" s="1820"/>
    </row>
    <row r="8113" ht="26.25" customHeight="1" spans="21:21">
      <c r="U8113" s="1820"/>
    </row>
    <row r="8114" ht="26.25" customHeight="1" spans="21:21">
      <c r="U8114" s="1820"/>
    </row>
    <row r="8115" ht="26.25" customHeight="1" spans="21:21">
      <c r="U8115" s="1820"/>
    </row>
    <row r="8116" ht="26.25" customHeight="1" spans="21:21">
      <c r="U8116" s="1820"/>
    </row>
    <row r="8117" ht="26.25" customHeight="1" spans="21:21">
      <c r="U8117" s="1820"/>
    </row>
    <row r="8118" ht="26.25" customHeight="1" spans="21:21">
      <c r="U8118" s="1820"/>
    </row>
    <row r="8119" ht="26.25" customHeight="1" spans="21:21">
      <c r="U8119" s="1820"/>
    </row>
    <row r="8120" ht="26.25" customHeight="1" spans="21:21">
      <c r="U8120" s="1820"/>
    </row>
    <row r="8121" ht="26.25" customHeight="1" spans="21:21">
      <c r="U8121" s="1820"/>
    </row>
    <row r="8122" ht="26.25" customHeight="1" spans="21:21">
      <c r="U8122" s="1820"/>
    </row>
    <row r="8123" ht="26.25" customHeight="1" spans="21:21">
      <c r="U8123" s="1820"/>
    </row>
    <row r="8124" ht="26.25" customHeight="1" spans="21:21">
      <c r="U8124" s="1820"/>
    </row>
    <row r="8125" ht="26.25" customHeight="1" spans="21:21">
      <c r="U8125" s="1820"/>
    </row>
    <row r="8126" ht="26.25" customHeight="1" spans="21:21">
      <c r="U8126" s="1820"/>
    </row>
    <row r="8127" ht="26.25" customHeight="1" spans="21:21">
      <c r="U8127" s="1820"/>
    </row>
    <row r="8128" ht="26.25" customHeight="1" spans="21:21">
      <c r="U8128" s="1820"/>
    </row>
    <row r="8129" ht="26.25" customHeight="1" spans="21:21">
      <c r="U8129" s="1820"/>
    </row>
    <row r="8130" ht="26.25" customHeight="1" spans="21:21">
      <c r="U8130" s="1820"/>
    </row>
    <row r="8131" ht="26.25" customHeight="1" spans="21:21">
      <c r="U8131" s="1820"/>
    </row>
    <row r="8132" ht="26.25" customHeight="1" spans="21:21">
      <c r="U8132" s="1820"/>
    </row>
    <row r="8133" ht="26.25" customHeight="1" spans="21:21">
      <c r="U8133" s="1820"/>
    </row>
    <row r="8134" ht="26.25" customHeight="1" spans="21:21">
      <c r="U8134" s="1820"/>
    </row>
    <row r="8135" ht="26.25" customHeight="1" spans="21:21">
      <c r="U8135" s="1820"/>
    </row>
    <row r="8136" ht="26.25" customHeight="1" spans="21:21">
      <c r="U8136" s="1820"/>
    </row>
    <row r="8137" ht="26.25" customHeight="1" spans="21:21">
      <c r="U8137" s="1820"/>
    </row>
    <row r="8138" ht="26.25" customHeight="1" spans="21:21">
      <c r="U8138" s="1820"/>
    </row>
    <row r="8139" ht="26.25" customHeight="1" spans="21:21">
      <c r="U8139" s="1820"/>
    </row>
    <row r="8140" ht="26.25" customHeight="1" spans="21:21">
      <c r="U8140" s="1820"/>
    </row>
    <row r="8141" ht="26.25" customHeight="1" spans="21:21">
      <c r="U8141" s="1820"/>
    </row>
    <row r="8142" ht="26.25" customHeight="1" spans="21:21">
      <c r="U8142" s="1820"/>
    </row>
    <row r="8143" ht="26.25" customHeight="1" spans="21:21">
      <c r="U8143" s="1820"/>
    </row>
    <row r="8144" ht="26.25" customHeight="1" spans="21:21">
      <c r="U8144" s="1820"/>
    </row>
    <row r="8145" ht="26.25" customHeight="1" spans="21:21">
      <c r="U8145" s="1820"/>
    </row>
    <row r="8146" ht="26.25" customHeight="1" spans="21:21">
      <c r="U8146" s="1820"/>
    </row>
    <row r="8147" ht="26.25" customHeight="1" spans="21:21">
      <c r="U8147" s="1820"/>
    </row>
    <row r="8148" ht="26.25" customHeight="1" spans="21:21">
      <c r="U8148" s="1820"/>
    </row>
    <row r="8149" ht="26.25" customHeight="1" spans="21:21">
      <c r="U8149" s="1820"/>
    </row>
    <row r="8150" ht="26.25" customHeight="1" spans="21:21">
      <c r="U8150" s="1820"/>
    </row>
    <row r="8151" ht="26.25" customHeight="1" spans="21:21">
      <c r="U8151" s="1820"/>
    </row>
    <row r="8152" ht="26.25" customHeight="1" spans="21:21">
      <c r="U8152" s="1820"/>
    </row>
    <row r="8153" ht="26.25" customHeight="1" spans="21:21">
      <c r="U8153" s="1820"/>
    </row>
    <row r="8154" ht="26.25" customHeight="1" spans="21:21">
      <c r="U8154" s="1820"/>
    </row>
    <row r="8155" ht="26.25" customHeight="1" spans="21:21">
      <c r="U8155" s="1820"/>
    </row>
    <row r="8156" ht="26.25" customHeight="1" spans="21:21">
      <c r="U8156" s="1820"/>
    </row>
    <row r="8157" ht="26.25" customHeight="1" spans="21:21">
      <c r="U8157" s="1820"/>
    </row>
    <row r="8158" ht="26.25" customHeight="1" spans="21:21">
      <c r="U8158" s="1820"/>
    </row>
    <row r="8159" ht="26.25" customHeight="1" spans="21:21">
      <c r="U8159" s="1820"/>
    </row>
    <row r="8160" ht="26.25" customHeight="1" spans="21:21">
      <c r="U8160" s="1820"/>
    </row>
    <row r="8161" ht="26.25" customHeight="1" spans="21:21">
      <c r="U8161" s="1820"/>
    </row>
    <row r="8162" ht="26.25" customHeight="1" spans="21:21">
      <c r="U8162" s="1820"/>
    </row>
    <row r="8163" ht="26.25" customHeight="1" spans="21:21">
      <c r="U8163" s="1820"/>
    </row>
    <row r="8164" ht="26.25" customHeight="1" spans="21:21">
      <c r="U8164" s="1820"/>
    </row>
    <row r="8165" ht="26.25" customHeight="1" spans="21:21">
      <c r="U8165" s="1820"/>
    </row>
    <row r="8166" ht="26.25" customHeight="1" spans="21:21">
      <c r="U8166" s="1820"/>
    </row>
    <row r="8167" ht="26.25" customHeight="1" spans="21:21">
      <c r="U8167" s="1820"/>
    </row>
    <row r="8168" ht="26.25" customHeight="1" spans="21:21">
      <c r="U8168" s="1820"/>
    </row>
    <row r="8169" ht="26.25" customHeight="1" spans="21:21">
      <c r="U8169" s="1820"/>
    </row>
    <row r="8170" ht="26.25" customHeight="1" spans="21:21">
      <c r="U8170" s="1820"/>
    </row>
    <row r="8171" ht="26.25" customHeight="1" spans="21:21">
      <c r="U8171" s="1820"/>
    </row>
    <row r="8172" ht="26.25" customHeight="1" spans="21:21">
      <c r="U8172" s="1820"/>
    </row>
    <row r="8173" ht="26.25" customHeight="1" spans="21:21">
      <c r="U8173" s="1820"/>
    </row>
    <row r="8174" ht="26.25" customHeight="1" spans="21:21">
      <c r="U8174" s="1820"/>
    </row>
    <row r="8175" ht="26.25" customHeight="1" spans="21:21">
      <c r="U8175" s="1820"/>
    </row>
    <row r="8176" ht="26.25" customHeight="1" spans="21:21">
      <c r="U8176" s="1820"/>
    </row>
    <row r="8177" ht="26.25" customHeight="1" spans="21:21">
      <c r="U8177" s="1820"/>
    </row>
    <row r="8178" ht="26.25" customHeight="1" spans="21:21">
      <c r="U8178" s="1820"/>
    </row>
    <row r="8179" ht="26.25" customHeight="1" spans="21:21">
      <c r="U8179" s="1820"/>
    </row>
    <row r="8180" ht="26.25" customHeight="1" spans="21:21">
      <c r="U8180" s="1820"/>
    </row>
    <row r="8181" ht="26.25" customHeight="1" spans="21:21">
      <c r="U8181" s="1820"/>
    </row>
    <row r="8182" ht="26.25" customHeight="1" spans="21:21">
      <c r="U8182" s="1820"/>
    </row>
    <row r="8183" ht="26.25" customHeight="1" spans="21:21">
      <c r="U8183" s="1820"/>
    </row>
    <row r="8184" ht="26.25" customHeight="1" spans="21:21">
      <c r="U8184" s="1820"/>
    </row>
    <row r="8185" ht="26.25" customHeight="1" spans="21:21">
      <c r="U8185" s="1820"/>
    </row>
    <row r="8186" ht="26.25" customHeight="1" spans="21:21">
      <c r="U8186" s="1820"/>
    </row>
    <row r="8187" ht="26.25" customHeight="1" spans="21:21">
      <c r="U8187" s="1820"/>
    </row>
    <row r="8188" ht="26.25" customHeight="1" spans="21:21">
      <c r="U8188" s="1820"/>
    </row>
    <row r="8189" ht="26.25" customHeight="1" spans="21:21">
      <c r="U8189" s="1820"/>
    </row>
    <row r="8190" ht="26.25" customHeight="1" spans="21:21">
      <c r="U8190" s="1820"/>
    </row>
    <row r="8191" ht="26.25" customHeight="1" spans="21:21">
      <c r="U8191" s="1820"/>
    </row>
    <row r="8192" ht="26.25" customHeight="1" spans="21:21">
      <c r="U8192" s="1820"/>
    </row>
    <row r="8193" ht="26.25" customHeight="1" spans="21:21">
      <c r="U8193" s="1820"/>
    </row>
    <row r="8194" ht="26.25" customHeight="1" spans="21:21">
      <c r="U8194" s="1820"/>
    </row>
    <row r="8195" ht="26.25" customHeight="1" spans="21:21">
      <c r="U8195" s="1820"/>
    </row>
    <row r="8196" ht="26.25" customHeight="1" spans="21:21">
      <c r="U8196" s="1820"/>
    </row>
    <row r="8197" ht="26.25" customHeight="1" spans="21:21">
      <c r="U8197" s="1820"/>
    </row>
    <row r="8198" ht="26.25" customHeight="1" spans="21:21">
      <c r="U8198" s="1820"/>
    </row>
    <row r="8199" ht="26.25" customHeight="1" spans="21:21">
      <c r="U8199" s="1820"/>
    </row>
    <row r="8200" ht="26.25" customHeight="1" spans="21:21">
      <c r="U8200" s="1820"/>
    </row>
    <row r="8201" ht="26.25" customHeight="1" spans="21:21">
      <c r="U8201" s="1820"/>
    </row>
    <row r="8202" ht="26.25" customHeight="1" spans="21:21">
      <c r="U8202" s="1820"/>
    </row>
    <row r="8203" ht="26.25" customHeight="1" spans="21:21">
      <c r="U8203" s="1820"/>
    </row>
    <row r="8204" ht="26.25" customHeight="1" spans="21:21">
      <c r="U8204" s="1820"/>
    </row>
    <row r="8205" ht="26.25" customHeight="1" spans="21:21">
      <c r="U8205" s="1820"/>
    </row>
    <row r="8206" ht="26.25" customHeight="1" spans="21:21">
      <c r="U8206" s="1820"/>
    </row>
    <row r="8207" ht="26.25" customHeight="1" spans="21:21">
      <c r="U8207" s="1820"/>
    </row>
    <row r="8208" ht="26.25" customHeight="1" spans="21:21">
      <c r="U8208" s="1820"/>
    </row>
    <row r="8209" ht="26.25" customHeight="1" spans="21:21">
      <c r="U8209" s="1820"/>
    </row>
    <row r="8210" ht="26.25" customHeight="1" spans="21:21">
      <c r="U8210" s="1820"/>
    </row>
    <row r="8211" ht="26.25" customHeight="1" spans="21:21">
      <c r="U8211" s="1820"/>
    </row>
    <row r="8212" ht="26.25" customHeight="1" spans="21:21">
      <c r="U8212" s="1820"/>
    </row>
    <row r="8213" ht="26.25" customHeight="1" spans="21:21">
      <c r="U8213" s="1820"/>
    </row>
    <row r="8214" ht="26.25" customHeight="1" spans="21:21">
      <c r="U8214" s="1820"/>
    </row>
    <row r="8215" ht="26.25" customHeight="1" spans="21:21">
      <c r="U8215" s="1820"/>
    </row>
    <row r="8216" ht="26.25" customHeight="1" spans="21:21">
      <c r="U8216" s="1820"/>
    </row>
    <row r="8217" ht="26.25" customHeight="1" spans="21:21">
      <c r="U8217" s="1820"/>
    </row>
    <row r="8218" ht="26.25" customHeight="1" spans="21:21">
      <c r="U8218" s="1820"/>
    </row>
    <row r="8219" ht="26.25" customHeight="1" spans="21:21">
      <c r="U8219" s="1820"/>
    </row>
    <row r="8220" ht="26.25" customHeight="1" spans="21:21">
      <c r="U8220" s="1820"/>
    </row>
    <row r="8221" ht="26.25" customHeight="1" spans="21:21">
      <c r="U8221" s="1820"/>
    </row>
    <row r="8222" ht="26.25" customHeight="1" spans="21:21">
      <c r="U8222" s="1820"/>
    </row>
    <row r="8223" ht="26.25" customHeight="1" spans="21:21">
      <c r="U8223" s="1820"/>
    </row>
    <row r="8224" ht="26.25" customHeight="1" spans="21:21">
      <c r="U8224" s="1820"/>
    </row>
    <row r="8225" ht="26.25" customHeight="1" spans="21:21">
      <c r="U8225" s="1820"/>
    </row>
    <row r="8226" ht="26.25" customHeight="1" spans="21:21">
      <c r="U8226" s="1820"/>
    </row>
    <row r="8227" ht="26.25" customHeight="1" spans="21:21">
      <c r="U8227" s="1820"/>
    </row>
    <row r="8228" ht="26.25" customHeight="1" spans="21:21">
      <c r="U8228" s="1820"/>
    </row>
    <row r="8229" ht="26.25" customHeight="1" spans="21:21">
      <c r="U8229" s="1820"/>
    </row>
    <row r="8230" ht="26.25" customHeight="1" spans="21:21">
      <c r="U8230" s="1820"/>
    </row>
    <row r="8231" ht="26.25" customHeight="1" spans="21:21">
      <c r="U8231" s="1820"/>
    </row>
    <row r="8232" ht="26.25" customHeight="1" spans="21:21">
      <c r="U8232" s="1820"/>
    </row>
    <row r="8233" ht="26.25" customHeight="1" spans="21:21">
      <c r="U8233" s="1820"/>
    </row>
    <row r="8234" ht="26.25" customHeight="1" spans="21:21">
      <c r="U8234" s="1820"/>
    </row>
    <row r="8235" ht="26.25" customHeight="1" spans="21:21">
      <c r="U8235" s="1820"/>
    </row>
    <row r="8236" ht="26.25" customHeight="1" spans="21:21">
      <c r="U8236" s="1820"/>
    </row>
    <row r="8237" ht="26.25" customHeight="1" spans="21:21">
      <c r="U8237" s="1820"/>
    </row>
    <row r="8238" ht="26.25" customHeight="1" spans="21:21">
      <c r="U8238" s="1820"/>
    </row>
    <row r="8239" ht="26.25" customHeight="1" spans="21:21">
      <c r="U8239" s="1820"/>
    </row>
    <row r="8240" ht="26.25" customHeight="1" spans="21:21">
      <c r="U8240" s="1820"/>
    </row>
    <row r="8241" ht="26.25" customHeight="1" spans="21:21">
      <c r="U8241" s="1820"/>
    </row>
    <row r="8242" ht="26.25" customHeight="1" spans="21:21">
      <c r="U8242" s="1820"/>
    </row>
    <row r="8243" ht="26.25" customHeight="1" spans="21:21">
      <c r="U8243" s="1820"/>
    </row>
    <row r="8244" ht="26.25" customHeight="1" spans="21:21">
      <c r="U8244" s="1820"/>
    </row>
    <row r="8245" ht="26.25" customHeight="1" spans="21:21">
      <c r="U8245" s="1820"/>
    </row>
    <row r="8246" ht="26.25" customHeight="1" spans="21:21">
      <c r="U8246" s="1820"/>
    </row>
    <row r="8247" ht="26.25" customHeight="1" spans="21:21">
      <c r="U8247" s="1820"/>
    </row>
    <row r="8248" ht="26.25" customHeight="1" spans="21:21">
      <c r="U8248" s="1820"/>
    </row>
    <row r="8249" ht="26.25" customHeight="1" spans="21:21">
      <c r="U8249" s="1820"/>
    </row>
    <row r="8250" ht="26.25" customHeight="1" spans="21:21">
      <c r="U8250" s="1820"/>
    </row>
    <row r="8251" ht="26.25" customHeight="1" spans="21:21">
      <c r="U8251" s="1820"/>
    </row>
    <row r="8252" ht="26.25" customHeight="1" spans="21:21">
      <c r="U8252" s="1820"/>
    </row>
    <row r="8253" ht="26.25" customHeight="1" spans="21:21">
      <c r="U8253" s="1820"/>
    </row>
    <row r="8254" ht="26.25" customHeight="1" spans="21:21">
      <c r="U8254" s="1820"/>
    </row>
    <row r="8255" ht="26.25" customHeight="1" spans="21:21">
      <c r="U8255" s="1820"/>
    </row>
    <row r="8256" ht="26.25" customHeight="1" spans="21:21">
      <c r="U8256" s="1820"/>
    </row>
    <row r="8257" ht="26.25" customHeight="1" spans="21:21">
      <c r="U8257" s="1820"/>
    </row>
    <row r="8258" ht="26.25" customHeight="1" spans="21:21">
      <c r="U8258" s="1820"/>
    </row>
    <row r="8259" ht="26.25" customHeight="1" spans="21:21">
      <c r="U8259" s="1820"/>
    </row>
    <row r="8260" ht="26.25" customHeight="1" spans="21:21">
      <c r="U8260" s="1820"/>
    </row>
    <row r="8261" ht="26.25" customHeight="1" spans="21:21">
      <c r="U8261" s="1820"/>
    </row>
    <row r="8262" ht="26.25" customHeight="1" spans="21:21">
      <c r="U8262" s="1820"/>
    </row>
    <row r="8263" ht="26.25" customHeight="1" spans="21:21">
      <c r="U8263" s="1820"/>
    </row>
    <row r="8264" ht="26.25" customHeight="1" spans="21:21">
      <c r="U8264" s="1820"/>
    </row>
    <row r="8265" ht="26.25" customHeight="1" spans="21:21">
      <c r="U8265" s="1820"/>
    </row>
    <row r="8266" ht="26.25" customHeight="1" spans="21:21">
      <c r="U8266" s="1820"/>
    </row>
    <row r="8267" ht="26.25" customHeight="1" spans="21:21">
      <c r="U8267" s="1820"/>
    </row>
    <row r="8268" ht="26.25" customHeight="1" spans="21:21">
      <c r="U8268" s="1820"/>
    </row>
    <row r="8269" ht="26.25" customHeight="1" spans="21:21">
      <c r="U8269" s="1820"/>
    </row>
    <row r="8270" ht="26.25" customHeight="1" spans="21:21">
      <c r="U8270" s="1820"/>
    </row>
    <row r="8271" ht="26.25" customHeight="1" spans="21:21">
      <c r="U8271" s="1820"/>
    </row>
    <row r="8272" ht="26.25" customHeight="1" spans="21:21">
      <c r="U8272" s="1820"/>
    </row>
    <row r="8273" ht="26.25" customHeight="1" spans="21:21">
      <c r="U8273" s="1820"/>
    </row>
    <row r="8274" ht="26.25" customHeight="1" spans="21:21">
      <c r="U8274" s="1820"/>
    </row>
    <row r="8275" ht="26.25" customHeight="1" spans="21:21">
      <c r="U8275" s="1820"/>
    </row>
    <row r="8276" ht="26.25" customHeight="1" spans="21:21">
      <c r="U8276" s="1820"/>
    </row>
    <row r="8277" ht="26.25" customHeight="1" spans="21:21">
      <c r="U8277" s="1820"/>
    </row>
    <row r="8278" ht="26.25" customHeight="1" spans="21:21">
      <c r="U8278" s="1820"/>
    </row>
    <row r="8279" ht="26.25" customHeight="1" spans="21:21">
      <c r="U8279" s="1820"/>
    </row>
    <row r="8280" ht="26.25" customHeight="1" spans="21:21">
      <c r="U8280" s="1820"/>
    </row>
    <row r="8281" ht="26.25" customHeight="1" spans="21:21">
      <c r="U8281" s="1820"/>
    </row>
    <row r="8282" ht="26.25" customHeight="1" spans="21:21">
      <c r="U8282" s="1820"/>
    </row>
    <row r="8283" ht="26.25" customHeight="1" spans="21:21">
      <c r="U8283" s="1820"/>
    </row>
    <row r="8284" ht="26.25" customHeight="1" spans="21:21">
      <c r="U8284" s="1820"/>
    </row>
    <row r="8285" ht="26.25" customHeight="1" spans="21:21">
      <c r="U8285" s="1820"/>
    </row>
    <row r="8286" ht="26.25" customHeight="1" spans="21:21">
      <c r="U8286" s="1820"/>
    </row>
    <row r="8287" ht="26.25" customHeight="1" spans="21:21">
      <c r="U8287" s="1820"/>
    </row>
    <row r="8288" ht="26.25" customHeight="1" spans="21:21">
      <c r="U8288" s="1820"/>
    </row>
    <row r="8289" ht="26.25" customHeight="1" spans="21:21">
      <c r="U8289" s="1820"/>
    </row>
    <row r="8290" ht="26.25" customHeight="1" spans="21:21">
      <c r="U8290" s="1820"/>
    </row>
    <row r="8291" ht="26.25" customHeight="1" spans="21:21">
      <c r="U8291" s="1820"/>
    </row>
    <row r="8292" ht="26.25" customHeight="1" spans="21:21">
      <c r="U8292" s="1820"/>
    </row>
    <row r="8293" ht="26.25" customHeight="1" spans="21:21">
      <c r="U8293" s="1820"/>
    </row>
    <row r="8294" ht="26.25" customHeight="1" spans="21:21">
      <c r="U8294" s="1820"/>
    </row>
    <row r="8295" ht="26.25" customHeight="1" spans="21:21">
      <c r="U8295" s="1820"/>
    </row>
    <row r="8296" ht="26.25" customHeight="1" spans="21:21">
      <c r="U8296" s="1820"/>
    </row>
    <row r="8297" ht="26.25" customHeight="1" spans="21:21">
      <c r="U8297" s="1820"/>
    </row>
    <row r="8298" ht="26.25" customHeight="1" spans="21:21">
      <c r="U8298" s="1820"/>
    </row>
    <row r="8299" ht="26.25" customHeight="1" spans="21:21">
      <c r="U8299" s="1820"/>
    </row>
    <row r="8300" ht="26.25" customHeight="1" spans="21:21">
      <c r="U8300" s="1820"/>
    </row>
    <row r="8301" ht="26.25" customHeight="1" spans="21:21">
      <c r="U8301" s="1820"/>
    </row>
    <row r="8302" ht="26.25" customHeight="1" spans="21:21">
      <c r="U8302" s="1820"/>
    </row>
    <row r="8303" ht="26.25" customHeight="1" spans="21:21">
      <c r="U8303" s="1820"/>
    </row>
    <row r="8304" ht="26.25" customHeight="1" spans="21:21">
      <c r="U8304" s="1820"/>
    </row>
    <row r="8305" ht="26.25" customHeight="1" spans="21:21">
      <c r="U8305" s="1820"/>
    </row>
    <row r="8306" ht="26.25" customHeight="1" spans="21:21">
      <c r="U8306" s="1820"/>
    </row>
    <row r="8307" ht="26.25" customHeight="1" spans="21:21">
      <c r="U8307" s="1820"/>
    </row>
    <row r="8308" ht="26.25" customHeight="1" spans="21:21">
      <c r="U8308" s="1820"/>
    </row>
    <row r="8309" ht="26.25" customHeight="1" spans="21:21">
      <c r="U8309" s="1820"/>
    </row>
    <row r="8310" ht="26.25" customHeight="1" spans="21:21">
      <c r="U8310" s="1820"/>
    </row>
    <row r="8311" ht="26.25" customHeight="1" spans="21:21">
      <c r="U8311" s="1820"/>
    </row>
    <row r="8312" ht="26.25" customHeight="1" spans="21:21">
      <c r="U8312" s="1820"/>
    </row>
    <row r="8313" ht="26.25" customHeight="1" spans="21:21">
      <c r="U8313" s="1820"/>
    </row>
    <row r="8314" ht="26.25" customHeight="1" spans="21:21">
      <c r="U8314" s="1820"/>
    </row>
    <row r="8315" ht="26.25" customHeight="1" spans="21:21">
      <c r="U8315" s="1820"/>
    </row>
    <row r="8316" ht="26.25" customHeight="1" spans="21:21">
      <c r="U8316" s="1820"/>
    </row>
    <row r="8317" ht="26.25" customHeight="1" spans="21:21">
      <c r="U8317" s="1820"/>
    </row>
    <row r="8318" ht="26.25" customHeight="1" spans="21:21">
      <c r="U8318" s="1820"/>
    </row>
    <row r="8319" ht="26.25" customHeight="1" spans="21:21">
      <c r="U8319" s="1820"/>
    </row>
    <row r="8320" ht="26.25" customHeight="1" spans="21:21">
      <c r="U8320" s="1820"/>
    </row>
    <row r="8321" ht="26.25" customHeight="1" spans="21:21">
      <c r="U8321" s="1820"/>
    </row>
    <row r="8322" ht="26.25" customHeight="1" spans="21:21">
      <c r="U8322" s="1820"/>
    </row>
    <row r="8323" ht="26.25" customHeight="1" spans="21:21">
      <c r="U8323" s="1820"/>
    </row>
    <row r="8324" ht="26.25" customHeight="1" spans="21:21">
      <c r="U8324" s="1820"/>
    </row>
    <row r="8325" ht="26.25" customHeight="1" spans="21:21">
      <c r="U8325" s="1820"/>
    </row>
    <row r="8326" ht="26.25" customHeight="1" spans="21:21">
      <c r="U8326" s="1820"/>
    </row>
    <row r="8327" ht="26.25" customHeight="1" spans="21:21">
      <c r="U8327" s="1820"/>
    </row>
    <row r="8328" ht="26.25" customHeight="1" spans="21:21">
      <c r="U8328" s="1820"/>
    </row>
    <row r="8329" ht="26.25" customHeight="1" spans="21:21">
      <c r="U8329" s="1820"/>
    </row>
    <row r="8330" ht="26.25" customHeight="1" spans="21:21">
      <c r="U8330" s="1820"/>
    </row>
    <row r="8331" ht="26.25" customHeight="1" spans="21:21">
      <c r="U8331" s="1820"/>
    </row>
    <row r="8332" ht="26.25" customHeight="1" spans="21:21">
      <c r="U8332" s="1820"/>
    </row>
    <row r="8333" ht="26.25" customHeight="1" spans="21:21">
      <c r="U8333" s="1820"/>
    </row>
    <row r="8334" ht="26.25" customHeight="1" spans="21:21">
      <c r="U8334" s="1820"/>
    </row>
    <row r="8335" ht="26.25" customHeight="1" spans="21:21">
      <c r="U8335" s="1820"/>
    </row>
    <row r="8336" ht="26.25" customHeight="1" spans="21:21">
      <c r="U8336" s="1820"/>
    </row>
    <row r="8337" ht="26.25" customHeight="1" spans="21:21">
      <c r="U8337" s="1820"/>
    </row>
    <row r="8338" ht="26.25" customHeight="1" spans="21:21">
      <c r="U8338" s="1820"/>
    </row>
    <row r="8339" ht="26.25" customHeight="1" spans="21:21">
      <c r="U8339" s="1820"/>
    </row>
    <row r="8340" ht="26.25" customHeight="1" spans="21:21">
      <c r="U8340" s="1820"/>
    </row>
    <row r="8341" ht="26.25" customHeight="1" spans="21:21">
      <c r="U8341" s="1820"/>
    </row>
    <row r="8342" ht="26.25" customHeight="1" spans="21:21">
      <c r="U8342" s="1820"/>
    </row>
    <row r="8343" ht="26.25" customHeight="1" spans="21:21">
      <c r="U8343" s="1820"/>
    </row>
    <row r="8344" ht="26.25" customHeight="1" spans="21:21">
      <c r="U8344" s="1820"/>
    </row>
    <row r="8345" ht="26.25" customHeight="1" spans="21:21">
      <c r="U8345" s="1820"/>
    </row>
    <row r="8346" ht="26.25" customHeight="1" spans="21:21">
      <c r="U8346" s="1820"/>
    </row>
    <row r="8347" ht="26.25" customHeight="1" spans="21:21">
      <c r="U8347" s="1820"/>
    </row>
    <row r="8348" ht="26.25" customHeight="1" spans="21:21">
      <c r="U8348" s="1820"/>
    </row>
    <row r="8349" ht="26.25" customHeight="1" spans="21:21">
      <c r="U8349" s="1820"/>
    </row>
    <row r="8350" ht="26.25" customHeight="1" spans="21:21">
      <c r="U8350" s="1820"/>
    </row>
    <row r="8351" ht="26.25" customHeight="1" spans="21:21">
      <c r="U8351" s="1820"/>
    </row>
    <row r="8352" ht="26.25" customHeight="1" spans="21:21">
      <c r="U8352" s="1820"/>
    </row>
    <row r="8353" ht="26.25" customHeight="1" spans="21:21">
      <c r="U8353" s="1820"/>
    </row>
    <row r="8354" ht="26.25" customHeight="1" spans="21:21">
      <c r="U8354" s="1820"/>
    </row>
    <row r="8355" ht="26.25" customHeight="1" spans="21:21">
      <c r="U8355" s="1820"/>
    </row>
    <row r="8356" ht="26.25" customHeight="1" spans="21:21">
      <c r="U8356" s="1820"/>
    </row>
    <row r="8357" ht="26.25" customHeight="1" spans="21:21">
      <c r="U8357" s="1820"/>
    </row>
    <row r="8358" ht="26.25" customHeight="1" spans="21:21">
      <c r="U8358" s="1820"/>
    </row>
    <row r="8359" ht="26.25" customHeight="1" spans="21:21">
      <c r="U8359" s="1820"/>
    </row>
    <row r="8360" ht="26.25" customHeight="1" spans="21:21">
      <c r="U8360" s="1820"/>
    </row>
    <row r="8361" ht="26.25" customHeight="1" spans="21:21">
      <c r="U8361" s="1820"/>
    </row>
    <row r="8362" ht="26.25" customHeight="1" spans="21:21">
      <c r="U8362" s="1820"/>
    </row>
    <row r="8363" ht="26.25" customHeight="1" spans="21:21">
      <c r="U8363" s="1820"/>
    </row>
    <row r="8364" ht="26.25" customHeight="1" spans="21:21">
      <c r="U8364" s="1820"/>
    </row>
    <row r="8365" ht="26.25" customHeight="1" spans="21:21">
      <c r="U8365" s="1820"/>
    </row>
    <row r="8366" ht="26.25" customHeight="1" spans="21:21">
      <c r="U8366" s="1820"/>
    </row>
    <row r="8367" ht="26.25" customHeight="1" spans="21:21">
      <c r="U8367" s="1820"/>
    </row>
    <row r="8368" ht="26.25" customHeight="1" spans="21:21">
      <c r="U8368" s="1820"/>
    </row>
    <row r="8369" ht="26.25" customHeight="1" spans="21:21">
      <c r="U8369" s="1820"/>
    </row>
    <row r="8370" ht="26.25" customHeight="1" spans="21:21">
      <c r="U8370" s="1820"/>
    </row>
    <row r="8371" ht="26.25" customHeight="1" spans="21:21">
      <c r="U8371" s="1820"/>
    </row>
    <row r="8372" ht="26.25" customHeight="1" spans="21:21">
      <c r="U8372" s="1820"/>
    </row>
    <row r="8373" ht="26.25" customHeight="1" spans="21:21">
      <c r="U8373" s="1820"/>
    </row>
    <row r="8374" ht="26.25" customHeight="1" spans="21:21">
      <c r="U8374" s="1820"/>
    </row>
    <row r="8375" ht="26.25" customHeight="1" spans="21:21">
      <c r="U8375" s="1820"/>
    </row>
    <row r="8376" ht="26.25" customHeight="1" spans="21:21">
      <c r="U8376" s="1820"/>
    </row>
    <row r="8377" ht="26.25" customHeight="1" spans="21:21">
      <c r="U8377" s="1820"/>
    </row>
    <row r="8378" ht="26.25" customHeight="1" spans="21:21">
      <c r="U8378" s="1820"/>
    </row>
    <row r="8379" ht="26.25" customHeight="1" spans="21:21">
      <c r="U8379" s="1820"/>
    </row>
    <row r="8380" ht="26.25" customHeight="1" spans="21:21">
      <c r="U8380" s="1820"/>
    </row>
    <row r="8381" ht="26.25" customHeight="1" spans="21:21">
      <c r="U8381" s="1820"/>
    </row>
    <row r="8382" ht="26.25" customHeight="1" spans="21:21">
      <c r="U8382" s="1820"/>
    </row>
    <row r="8383" ht="26.25" customHeight="1" spans="21:21">
      <c r="U8383" s="1820"/>
    </row>
    <row r="8384" ht="26.25" customHeight="1" spans="21:21">
      <c r="U8384" s="1820"/>
    </row>
    <row r="8385" ht="26.25" customHeight="1" spans="21:21">
      <c r="U8385" s="1820"/>
    </row>
    <row r="8386" ht="26.25" customHeight="1" spans="21:21">
      <c r="U8386" s="1820"/>
    </row>
    <row r="8387" ht="26.25" customHeight="1" spans="21:21">
      <c r="U8387" s="1820"/>
    </row>
    <row r="8388" ht="26.25" customHeight="1" spans="21:21">
      <c r="U8388" s="1820"/>
    </row>
    <row r="8389" ht="26.25" customHeight="1" spans="21:21">
      <c r="U8389" s="1820"/>
    </row>
    <row r="8390" ht="26.25" customHeight="1" spans="21:21">
      <c r="U8390" s="1820"/>
    </row>
    <row r="8391" ht="26.25" customHeight="1" spans="21:21">
      <c r="U8391" s="1820"/>
    </row>
    <row r="8392" ht="26.25" customHeight="1" spans="21:21">
      <c r="U8392" s="1820"/>
    </row>
    <row r="8393" ht="26.25" customHeight="1" spans="21:21">
      <c r="U8393" s="1820"/>
    </row>
    <row r="8394" ht="26.25" customHeight="1" spans="21:21">
      <c r="U8394" s="1820"/>
    </row>
    <row r="8395" ht="26.25" customHeight="1" spans="21:21">
      <c r="U8395" s="1820"/>
    </row>
    <row r="8396" ht="26.25" customHeight="1" spans="21:21">
      <c r="U8396" s="1820"/>
    </row>
    <row r="8397" ht="26.25" customHeight="1" spans="21:21">
      <c r="U8397" s="1820"/>
    </row>
    <row r="8398" ht="26.25" customHeight="1" spans="21:21">
      <c r="U8398" s="1820"/>
    </row>
    <row r="8399" ht="26.25" customHeight="1" spans="21:21">
      <c r="U8399" s="1820"/>
    </row>
    <row r="8400" ht="26.25" customHeight="1" spans="21:21">
      <c r="U8400" s="1820"/>
    </row>
    <row r="8401" ht="26.25" customHeight="1" spans="21:21">
      <c r="U8401" s="1820"/>
    </row>
    <row r="8402" ht="26.25" customHeight="1" spans="21:21">
      <c r="U8402" s="1820"/>
    </row>
    <row r="8403" ht="26.25" customHeight="1" spans="21:21">
      <c r="U8403" s="1820"/>
    </row>
    <row r="8404" ht="26.25" customHeight="1" spans="21:21">
      <c r="U8404" s="1820"/>
    </row>
    <row r="8405" ht="26.25" customHeight="1" spans="21:21">
      <c r="U8405" s="1820"/>
    </row>
    <row r="8406" ht="26.25" customHeight="1" spans="21:21">
      <c r="U8406" s="1820"/>
    </row>
    <row r="8407" ht="26.25" customHeight="1" spans="21:21">
      <c r="U8407" s="1820"/>
    </row>
    <row r="8408" ht="26.25" customHeight="1" spans="21:21">
      <c r="U8408" s="1820"/>
    </row>
    <row r="8409" ht="26.25" customHeight="1" spans="21:21">
      <c r="U8409" s="1820"/>
    </row>
    <row r="8410" ht="26.25" customHeight="1" spans="21:21">
      <c r="U8410" s="1820"/>
    </row>
    <row r="8411" ht="26.25" customHeight="1" spans="21:21">
      <c r="U8411" s="1820"/>
    </row>
    <row r="8412" ht="26.25" customHeight="1" spans="21:21">
      <c r="U8412" s="1820"/>
    </row>
    <row r="8413" ht="26.25" customHeight="1" spans="21:21">
      <c r="U8413" s="1820"/>
    </row>
    <row r="8414" ht="26.25" customHeight="1" spans="21:21">
      <c r="U8414" s="1820"/>
    </row>
    <row r="8415" ht="26.25" customHeight="1" spans="21:21">
      <c r="U8415" s="1820"/>
    </row>
    <row r="8416" ht="26.25" customHeight="1" spans="21:21">
      <c r="U8416" s="1820"/>
    </row>
    <row r="8417" ht="26.25" customHeight="1" spans="21:21">
      <c r="U8417" s="1820"/>
    </row>
    <row r="8418" ht="26.25" customHeight="1" spans="21:21">
      <c r="U8418" s="1820"/>
    </row>
    <row r="8419" ht="26.25" customHeight="1" spans="21:21">
      <c r="U8419" s="1820"/>
    </row>
    <row r="8420" ht="26.25" customHeight="1" spans="21:21">
      <c r="U8420" s="1820"/>
    </row>
    <row r="8421" ht="26.25" customHeight="1" spans="21:21">
      <c r="U8421" s="1820"/>
    </row>
    <row r="8422" ht="26.25" customHeight="1" spans="21:21">
      <c r="U8422" s="1820"/>
    </row>
    <row r="8423" ht="26.25" customHeight="1" spans="21:21">
      <c r="U8423" s="1820"/>
    </row>
    <row r="8424" ht="26.25" customHeight="1" spans="21:21">
      <c r="U8424" s="1820"/>
    </row>
    <row r="8425" ht="26.25" customHeight="1" spans="21:21">
      <c r="U8425" s="1820"/>
    </row>
    <row r="8426" ht="26.25" customHeight="1" spans="21:21">
      <c r="U8426" s="1820"/>
    </row>
    <row r="8427" ht="26.25" customHeight="1" spans="21:21">
      <c r="U8427" s="1820"/>
    </row>
    <row r="8428" ht="26.25" customHeight="1" spans="21:21">
      <c r="U8428" s="1820"/>
    </row>
    <row r="8429" ht="26.25" customHeight="1" spans="21:21">
      <c r="U8429" s="1820"/>
    </row>
    <row r="8430" ht="26.25" customHeight="1" spans="21:21">
      <c r="U8430" s="1820"/>
    </row>
    <row r="8431" ht="26.25" customHeight="1" spans="21:21">
      <c r="U8431" s="1820"/>
    </row>
    <row r="8432" ht="26.25" customHeight="1" spans="21:21">
      <c r="U8432" s="1820"/>
    </row>
    <row r="8433" ht="26.25" customHeight="1" spans="21:21">
      <c r="U8433" s="1820"/>
    </row>
    <row r="8434" ht="26.25" customHeight="1" spans="21:21">
      <c r="U8434" s="1820"/>
    </row>
    <row r="8435" ht="26.25" customHeight="1" spans="21:21">
      <c r="U8435" s="1820"/>
    </row>
    <row r="8436" ht="26.25" customHeight="1" spans="21:21">
      <c r="U8436" s="1820"/>
    </row>
    <row r="8437" ht="26.25" customHeight="1" spans="21:21">
      <c r="U8437" s="1820"/>
    </row>
    <row r="8438" ht="26.25" customHeight="1" spans="21:21">
      <c r="U8438" s="1820"/>
    </row>
    <row r="8439" ht="26.25" customHeight="1" spans="21:21">
      <c r="U8439" s="1820"/>
    </row>
    <row r="8440" ht="26.25" customHeight="1" spans="21:21">
      <c r="U8440" s="1820"/>
    </row>
    <row r="8441" ht="26.25" customHeight="1" spans="21:21">
      <c r="U8441" s="1820"/>
    </row>
    <row r="8442" ht="26.25" customHeight="1" spans="21:21">
      <c r="U8442" s="1820"/>
    </row>
    <row r="8443" ht="26.25" customHeight="1" spans="21:21">
      <c r="U8443" s="1820"/>
    </row>
    <row r="8444" ht="26.25" customHeight="1" spans="21:21">
      <c r="U8444" s="1820"/>
    </row>
    <row r="8445" ht="26.25" customHeight="1" spans="21:21">
      <c r="U8445" s="1820"/>
    </row>
    <row r="8446" ht="26.25" customHeight="1" spans="21:21">
      <c r="U8446" s="1820"/>
    </row>
    <row r="8447" ht="26.25" customHeight="1" spans="21:21">
      <c r="U8447" s="1820"/>
    </row>
    <row r="8448" ht="26.25" customHeight="1" spans="21:21">
      <c r="U8448" s="1820"/>
    </row>
    <row r="8449" ht="26.25" customHeight="1" spans="21:21">
      <c r="U8449" s="1820"/>
    </row>
    <row r="8450" ht="26.25" customHeight="1" spans="21:21">
      <c r="U8450" s="1820"/>
    </row>
    <row r="8451" ht="26.25" customHeight="1" spans="21:21">
      <c r="U8451" s="1820"/>
    </row>
    <row r="8452" ht="26.25" customHeight="1" spans="21:21">
      <c r="U8452" s="1820"/>
    </row>
    <row r="8453" ht="26.25" customHeight="1" spans="21:21">
      <c r="U8453" s="1820"/>
    </row>
    <row r="8454" ht="26.25" customHeight="1" spans="21:21">
      <c r="U8454" s="1820"/>
    </row>
    <row r="8455" ht="26.25" customHeight="1" spans="21:21">
      <c r="U8455" s="1820"/>
    </row>
    <row r="8456" ht="26.25" customHeight="1" spans="21:21">
      <c r="U8456" s="1820"/>
    </row>
    <row r="8457" ht="26.25" customHeight="1" spans="21:21">
      <c r="U8457" s="1820"/>
    </row>
    <row r="8458" ht="26.25" customHeight="1" spans="21:21">
      <c r="U8458" s="1820"/>
    </row>
    <row r="8459" ht="26.25" customHeight="1" spans="21:21">
      <c r="U8459" s="1820"/>
    </row>
    <row r="8460" ht="26.25" customHeight="1" spans="21:21">
      <c r="U8460" s="1820"/>
    </row>
    <row r="8461" ht="26.25" customHeight="1" spans="21:21">
      <c r="U8461" s="1820"/>
    </row>
    <row r="8462" ht="26.25" customHeight="1" spans="21:21">
      <c r="U8462" s="1820"/>
    </row>
    <row r="8463" ht="26.25" customHeight="1" spans="21:21">
      <c r="U8463" s="1820"/>
    </row>
    <row r="8464" ht="26.25" customHeight="1" spans="21:21">
      <c r="U8464" s="1820"/>
    </row>
    <row r="8465" ht="26.25" customHeight="1" spans="21:21">
      <c r="U8465" s="1820"/>
    </row>
    <row r="8466" ht="26.25" customHeight="1" spans="21:21">
      <c r="U8466" s="1820"/>
    </row>
    <row r="8467" ht="26.25" customHeight="1" spans="21:21">
      <c r="U8467" s="1820"/>
    </row>
    <row r="8468" ht="26.25" customHeight="1" spans="21:21">
      <c r="U8468" s="1820"/>
    </row>
    <row r="8469" ht="26.25" customHeight="1" spans="21:21">
      <c r="U8469" s="1820"/>
    </row>
    <row r="8470" ht="26.25" customHeight="1" spans="21:21">
      <c r="U8470" s="1820"/>
    </row>
    <row r="8471" ht="26.25" customHeight="1" spans="21:21">
      <c r="U8471" s="1820"/>
    </row>
    <row r="8472" ht="26.25" customHeight="1" spans="21:21">
      <c r="U8472" s="1820"/>
    </row>
    <row r="8473" ht="26.25" customHeight="1" spans="21:21">
      <c r="U8473" s="1820"/>
    </row>
    <row r="8474" ht="26.25" customHeight="1" spans="21:21">
      <c r="U8474" s="1820"/>
    </row>
    <row r="8475" ht="26.25" customHeight="1" spans="21:21">
      <c r="U8475" s="1820"/>
    </row>
    <row r="8476" ht="26.25" customHeight="1" spans="21:21">
      <c r="U8476" s="1820"/>
    </row>
    <row r="8477" ht="26.25" customHeight="1" spans="21:21">
      <c r="U8477" s="1820"/>
    </row>
    <row r="8478" ht="26.25" customHeight="1" spans="21:21">
      <c r="U8478" s="1820"/>
    </row>
    <row r="8479" ht="26.25" customHeight="1" spans="21:21">
      <c r="U8479" s="1820"/>
    </row>
    <row r="8480" ht="26.25" customHeight="1" spans="21:21">
      <c r="U8480" s="1820"/>
    </row>
    <row r="8481" ht="26.25" customHeight="1" spans="21:21">
      <c r="U8481" s="1820"/>
    </row>
    <row r="8482" ht="26.25" customHeight="1" spans="21:21">
      <c r="U8482" s="1820"/>
    </row>
    <row r="8483" ht="26.25" customHeight="1" spans="21:21">
      <c r="U8483" s="1820"/>
    </row>
    <row r="8484" ht="26.25" customHeight="1" spans="21:21">
      <c r="U8484" s="1820"/>
    </row>
    <row r="8485" ht="26.25" customHeight="1" spans="21:21">
      <c r="U8485" s="1820"/>
    </row>
    <row r="8486" ht="26.25" customHeight="1" spans="21:21">
      <c r="U8486" s="1820"/>
    </row>
    <row r="8487" ht="26.25" customHeight="1" spans="21:21">
      <c r="U8487" s="1820"/>
    </row>
    <row r="8488" ht="26.25" customHeight="1" spans="21:21">
      <c r="U8488" s="1820"/>
    </row>
    <row r="8489" ht="26.25" customHeight="1" spans="21:21">
      <c r="U8489" s="1820"/>
    </row>
    <row r="8490" ht="26.25" customHeight="1" spans="21:21">
      <c r="U8490" s="1820"/>
    </row>
    <row r="8491" ht="26.25" customHeight="1" spans="21:21">
      <c r="U8491" s="1820"/>
    </row>
    <row r="8492" ht="26.25" customHeight="1" spans="21:21">
      <c r="U8492" s="1820"/>
    </row>
    <row r="8493" ht="26.25" customHeight="1" spans="21:21">
      <c r="U8493" s="1820"/>
    </row>
    <row r="8494" ht="26.25" customHeight="1" spans="21:21">
      <c r="U8494" s="1820"/>
    </row>
    <row r="8495" ht="26.25" customHeight="1" spans="21:21">
      <c r="U8495" s="1820"/>
    </row>
    <row r="8496" ht="26.25" customHeight="1" spans="21:21">
      <c r="U8496" s="1820"/>
    </row>
    <row r="8497" ht="26.25" customHeight="1" spans="21:21">
      <c r="U8497" s="1820"/>
    </row>
    <row r="8498" ht="26.25" customHeight="1" spans="21:21">
      <c r="U8498" s="1820"/>
    </row>
    <row r="8499" ht="26.25" customHeight="1" spans="21:21">
      <c r="U8499" s="1820"/>
    </row>
    <row r="8500" ht="26.25" customHeight="1" spans="21:21">
      <c r="U8500" s="1820"/>
    </row>
    <row r="8501" ht="26.25" customHeight="1" spans="21:21">
      <c r="U8501" s="1820"/>
    </row>
    <row r="8502" ht="26.25" customHeight="1" spans="21:21">
      <c r="U8502" s="1820"/>
    </row>
    <row r="8503" ht="26.25" customHeight="1" spans="21:21">
      <c r="U8503" s="1820"/>
    </row>
    <row r="8504" ht="26.25" customHeight="1" spans="21:21">
      <c r="U8504" s="1820"/>
    </row>
    <row r="8505" ht="26.25" customHeight="1" spans="21:21">
      <c r="U8505" s="1820"/>
    </row>
    <row r="8506" ht="26.25" customHeight="1" spans="21:21">
      <c r="U8506" s="1820"/>
    </row>
    <row r="8507" ht="26.25" customHeight="1" spans="21:21">
      <c r="U8507" s="1820"/>
    </row>
    <row r="8508" ht="26.25" customHeight="1" spans="21:21">
      <c r="U8508" s="1820"/>
    </row>
    <row r="8509" ht="26.25" customHeight="1" spans="21:21">
      <c r="U8509" s="1820"/>
    </row>
    <row r="8510" ht="26.25" customHeight="1" spans="21:21">
      <c r="U8510" s="1820"/>
    </row>
    <row r="8511" ht="26.25" customHeight="1" spans="21:21">
      <c r="U8511" s="1820"/>
    </row>
    <row r="8512" ht="26.25" customHeight="1" spans="21:21">
      <c r="U8512" s="1820"/>
    </row>
    <row r="8513" ht="26.25" customHeight="1" spans="21:21">
      <c r="U8513" s="1820"/>
    </row>
    <row r="8514" ht="26.25" customHeight="1" spans="21:21">
      <c r="U8514" s="1820"/>
    </row>
    <row r="8515" ht="26.25" customHeight="1" spans="21:21">
      <c r="U8515" s="1820"/>
    </row>
    <row r="8516" ht="26.25" customHeight="1" spans="21:21">
      <c r="U8516" s="1820"/>
    </row>
    <row r="8517" ht="26.25" customHeight="1" spans="21:21">
      <c r="U8517" s="1820"/>
    </row>
    <row r="8518" ht="26.25" customHeight="1" spans="21:21">
      <c r="U8518" s="1820"/>
    </row>
    <row r="8519" ht="26.25" customHeight="1" spans="21:21">
      <c r="U8519" s="1820"/>
    </row>
    <row r="8520" ht="26.25" customHeight="1" spans="21:21">
      <c r="U8520" s="1820"/>
    </row>
    <row r="8521" ht="26.25" customHeight="1" spans="21:21">
      <c r="U8521" s="1820"/>
    </row>
    <row r="8522" ht="26.25" customHeight="1" spans="21:21">
      <c r="U8522" s="1820"/>
    </row>
    <row r="8523" ht="26.25" customHeight="1" spans="21:21">
      <c r="U8523" s="1820"/>
    </row>
    <row r="8524" ht="26.25" customHeight="1" spans="21:21">
      <c r="U8524" s="1820"/>
    </row>
    <row r="8525" ht="26.25" customHeight="1" spans="21:21">
      <c r="U8525" s="1820"/>
    </row>
    <row r="8526" ht="26.25" customHeight="1" spans="21:21">
      <c r="U8526" s="1820"/>
    </row>
    <row r="8527" ht="26.25" customHeight="1" spans="21:21">
      <c r="U8527" s="1820"/>
    </row>
    <row r="8528" ht="26.25" customHeight="1" spans="21:21">
      <c r="U8528" s="1820"/>
    </row>
    <row r="8529" ht="26.25" customHeight="1" spans="21:21">
      <c r="U8529" s="1820"/>
    </row>
    <row r="8530" ht="26.25" customHeight="1" spans="21:21">
      <c r="U8530" s="1820"/>
    </row>
    <row r="8531" ht="26.25" customHeight="1" spans="21:21">
      <c r="U8531" s="1820"/>
    </row>
    <row r="8532" ht="26.25" customHeight="1" spans="21:21">
      <c r="U8532" s="1820"/>
    </row>
    <row r="8533" ht="26.25" customHeight="1" spans="21:21">
      <c r="U8533" s="1820"/>
    </row>
    <row r="8534" ht="26.25" customHeight="1" spans="21:21">
      <c r="U8534" s="1820"/>
    </row>
    <row r="8535" ht="26.25" customHeight="1" spans="21:21">
      <c r="U8535" s="1820"/>
    </row>
    <row r="8536" ht="26.25" customHeight="1" spans="21:21">
      <c r="U8536" s="1820"/>
    </row>
    <row r="8537" ht="26.25" customHeight="1" spans="21:21">
      <c r="U8537" s="1820"/>
    </row>
    <row r="8538" ht="26.25" customHeight="1" spans="21:21">
      <c r="U8538" s="1820"/>
    </row>
    <row r="8539" ht="26.25" customHeight="1" spans="21:21">
      <c r="U8539" s="1820"/>
    </row>
    <row r="8540" ht="26.25" customHeight="1" spans="21:21">
      <c r="U8540" s="1820"/>
    </row>
    <row r="8541" ht="26.25" customHeight="1" spans="21:21">
      <c r="U8541" s="1820"/>
    </row>
    <row r="8542" ht="26.25" customHeight="1" spans="21:21">
      <c r="U8542" s="1820"/>
    </row>
    <row r="8543" ht="26.25" customHeight="1" spans="21:21">
      <c r="U8543" s="1820"/>
    </row>
    <row r="8544" ht="26.25" customHeight="1" spans="21:21">
      <c r="U8544" s="1820"/>
    </row>
    <row r="8545" ht="26.25" customHeight="1" spans="21:21">
      <c r="U8545" s="1820"/>
    </row>
    <row r="8546" ht="26.25" customHeight="1" spans="21:21">
      <c r="U8546" s="1820"/>
    </row>
    <row r="8547" ht="26.25" customHeight="1" spans="21:21">
      <c r="U8547" s="1820"/>
    </row>
    <row r="8548" ht="26.25" customHeight="1" spans="21:21">
      <c r="U8548" s="1820"/>
    </row>
    <row r="8549" ht="26.25" customHeight="1" spans="21:21">
      <c r="U8549" s="1820"/>
    </row>
    <row r="8550" ht="26.25" customHeight="1" spans="21:21">
      <c r="U8550" s="1820"/>
    </row>
    <row r="8551" ht="26.25" customHeight="1" spans="21:21">
      <c r="U8551" s="1820"/>
    </row>
    <row r="8552" ht="26.25" customHeight="1" spans="21:21">
      <c r="U8552" s="1820"/>
    </row>
    <row r="8553" ht="26.25" customHeight="1" spans="21:21">
      <c r="U8553" s="1820"/>
    </row>
    <row r="8554" ht="26.25" customHeight="1" spans="21:21">
      <c r="U8554" s="1820"/>
    </row>
    <row r="8555" ht="26.25" customHeight="1" spans="21:21">
      <c r="U8555" s="1820"/>
    </row>
    <row r="8556" ht="26.25" customHeight="1" spans="21:21">
      <c r="U8556" s="1820"/>
    </row>
    <row r="8557" ht="26.25" customHeight="1" spans="21:21">
      <c r="U8557" s="1820"/>
    </row>
    <row r="8558" ht="26.25" customHeight="1" spans="21:21">
      <c r="U8558" s="1820"/>
    </row>
    <row r="8559" ht="26.25" customHeight="1" spans="21:21">
      <c r="U8559" s="1820"/>
    </row>
    <row r="8560" ht="26.25" customHeight="1" spans="21:21">
      <c r="U8560" s="1820"/>
    </row>
    <row r="8561" ht="26.25" customHeight="1" spans="21:21">
      <c r="U8561" s="1820"/>
    </row>
    <row r="8562" ht="26.25" customHeight="1" spans="21:21">
      <c r="U8562" s="1820"/>
    </row>
    <row r="8563" ht="26.25" customHeight="1" spans="21:21">
      <c r="U8563" s="1820"/>
    </row>
    <row r="8564" ht="26.25" customHeight="1" spans="21:21">
      <c r="U8564" s="1820"/>
    </row>
    <row r="8565" ht="26.25" customHeight="1" spans="21:21">
      <c r="U8565" s="1820"/>
    </row>
    <row r="8566" ht="26.25" customHeight="1" spans="21:21">
      <c r="U8566" s="1820"/>
    </row>
    <row r="8567" ht="26.25" customHeight="1" spans="21:21">
      <c r="U8567" s="1820"/>
    </row>
    <row r="8568" ht="26.25" customHeight="1" spans="21:21">
      <c r="U8568" s="1820"/>
    </row>
    <row r="8569" ht="26.25" customHeight="1" spans="21:21">
      <c r="U8569" s="1820"/>
    </row>
    <row r="8570" ht="26.25" customHeight="1" spans="21:21">
      <c r="U8570" s="1820"/>
    </row>
    <row r="8571" ht="26.25" customHeight="1" spans="21:21">
      <c r="U8571" s="1820"/>
    </row>
    <row r="8572" ht="26.25" customHeight="1" spans="21:21">
      <c r="U8572" s="1820"/>
    </row>
    <row r="8573" ht="26.25" customHeight="1" spans="21:21">
      <c r="U8573" s="1820"/>
    </row>
    <row r="8574" ht="26.25" customHeight="1" spans="21:21">
      <c r="U8574" s="1820"/>
    </row>
    <row r="8575" ht="26.25" customHeight="1" spans="21:21">
      <c r="U8575" s="1820"/>
    </row>
    <row r="8576" ht="26.25" customHeight="1" spans="21:21">
      <c r="U8576" s="1820"/>
    </row>
    <row r="8577" ht="26.25" customHeight="1" spans="21:21">
      <c r="U8577" s="1820"/>
    </row>
    <row r="8578" ht="26.25" customHeight="1" spans="21:21">
      <c r="U8578" s="1820"/>
    </row>
    <row r="8579" ht="26.25" customHeight="1" spans="21:21">
      <c r="U8579" s="1820"/>
    </row>
    <row r="8580" ht="26.25" customHeight="1" spans="21:21">
      <c r="U8580" s="1820"/>
    </row>
    <row r="8581" ht="26.25" customHeight="1" spans="21:21">
      <c r="U8581" s="1820"/>
    </row>
    <row r="8582" ht="26.25" customHeight="1" spans="21:21">
      <c r="U8582" s="1820"/>
    </row>
    <row r="8583" ht="26.25" customHeight="1" spans="21:21">
      <c r="U8583" s="1820"/>
    </row>
    <row r="8584" ht="26.25" customHeight="1" spans="21:21">
      <c r="U8584" s="1820"/>
    </row>
    <row r="8585" ht="26.25" customHeight="1" spans="21:21">
      <c r="U8585" s="1820"/>
    </row>
    <row r="8586" ht="26.25" customHeight="1" spans="21:21">
      <c r="U8586" s="1820"/>
    </row>
    <row r="8587" ht="26.25" customHeight="1" spans="21:21">
      <c r="U8587" s="1820"/>
    </row>
    <row r="8588" ht="26.25" customHeight="1" spans="21:21">
      <c r="U8588" s="1820"/>
    </row>
    <row r="8589" ht="26.25" customHeight="1" spans="21:21">
      <c r="U8589" s="1820"/>
    </row>
    <row r="8590" ht="26.25" customHeight="1" spans="21:21">
      <c r="U8590" s="1820"/>
    </row>
    <row r="8591" ht="26.25" customHeight="1" spans="21:21">
      <c r="U8591" s="1820"/>
    </row>
    <row r="8592" ht="26.25" customHeight="1" spans="21:21">
      <c r="U8592" s="1820"/>
    </row>
    <row r="8593" ht="26.25" customHeight="1" spans="21:21">
      <c r="U8593" s="1820"/>
    </row>
    <row r="8594" ht="26.25" customHeight="1" spans="21:21">
      <c r="U8594" s="1820"/>
    </row>
    <row r="8595" ht="26.25" customHeight="1" spans="21:21">
      <c r="U8595" s="1820"/>
    </row>
    <row r="8596" ht="26.25" customHeight="1" spans="21:21">
      <c r="U8596" s="1820"/>
    </row>
    <row r="8597" ht="26.25" customHeight="1" spans="21:21">
      <c r="U8597" s="1820"/>
    </row>
    <row r="8598" ht="26.25" customHeight="1" spans="21:21">
      <c r="U8598" s="1820"/>
    </row>
    <row r="8599" ht="26.25" customHeight="1" spans="21:21">
      <c r="U8599" s="1820"/>
    </row>
    <row r="8600" ht="26.25" customHeight="1" spans="21:21">
      <c r="U8600" s="1820"/>
    </row>
    <row r="8601" ht="26.25" customHeight="1" spans="21:21">
      <c r="U8601" s="1820"/>
    </row>
    <row r="8602" ht="26.25" customHeight="1" spans="21:21">
      <c r="U8602" s="1820"/>
    </row>
    <row r="8603" ht="26.25" customHeight="1" spans="21:21">
      <c r="U8603" s="1820"/>
    </row>
    <row r="8604" ht="26.25" customHeight="1" spans="21:21">
      <c r="U8604" s="1820"/>
    </row>
    <row r="8605" ht="26.25" customHeight="1" spans="21:21">
      <c r="U8605" s="1820"/>
    </row>
    <row r="8606" ht="26.25" customHeight="1" spans="21:21">
      <c r="U8606" s="1820"/>
    </row>
    <row r="8607" ht="26.25" customHeight="1" spans="21:21">
      <c r="U8607" s="1820"/>
    </row>
    <row r="8608" ht="26.25" customHeight="1" spans="21:21">
      <c r="U8608" s="1820"/>
    </row>
    <row r="8609" ht="26.25" customHeight="1" spans="21:21">
      <c r="U8609" s="1820"/>
    </row>
    <row r="8610" ht="26.25" customHeight="1" spans="21:21">
      <c r="U8610" s="1820"/>
    </row>
    <row r="8611" ht="26.25" customHeight="1" spans="21:21">
      <c r="U8611" s="1820"/>
    </row>
    <row r="8612" ht="26.25" customHeight="1" spans="21:21">
      <c r="U8612" s="1820"/>
    </row>
    <row r="8613" ht="26.25" customHeight="1" spans="21:21">
      <c r="U8613" s="1820"/>
    </row>
    <row r="8614" ht="26.25" customHeight="1" spans="21:21">
      <c r="U8614" s="1820"/>
    </row>
    <row r="8615" ht="26.25" customHeight="1" spans="21:21">
      <c r="U8615" s="1820"/>
    </row>
    <row r="8616" ht="26.25" customHeight="1" spans="21:21">
      <c r="U8616" s="1820"/>
    </row>
    <row r="8617" ht="26.25" customHeight="1" spans="21:21">
      <c r="U8617" s="1820"/>
    </row>
    <row r="8618" ht="26.25" customHeight="1" spans="21:21">
      <c r="U8618" s="1820"/>
    </row>
    <row r="8619" ht="26.25" customHeight="1" spans="21:21">
      <c r="U8619" s="1820"/>
    </row>
    <row r="8620" ht="26.25" customHeight="1" spans="21:21">
      <c r="U8620" s="1820"/>
    </row>
    <row r="8621" ht="26.25" customHeight="1" spans="21:21">
      <c r="U8621" s="1820"/>
    </row>
    <row r="8622" ht="26.25" customHeight="1" spans="21:21">
      <c r="U8622" s="1820"/>
    </row>
    <row r="8623" ht="26.25" customHeight="1" spans="21:21">
      <c r="U8623" s="1820"/>
    </row>
    <row r="8624" ht="26.25" customHeight="1" spans="21:21">
      <c r="U8624" s="1820"/>
    </row>
    <row r="8625" ht="26.25" customHeight="1" spans="21:21">
      <c r="U8625" s="1820"/>
    </row>
    <row r="8626" ht="26.25" customHeight="1" spans="21:21">
      <c r="U8626" s="1820"/>
    </row>
    <row r="8627" ht="26.25" customHeight="1" spans="21:21">
      <c r="U8627" s="1820"/>
    </row>
    <row r="8628" ht="26.25" customHeight="1" spans="21:21">
      <c r="U8628" s="1820"/>
    </row>
    <row r="8629" ht="26.25" customHeight="1" spans="21:21">
      <c r="U8629" s="1820"/>
    </row>
    <row r="8630" ht="26.25" customHeight="1" spans="21:21">
      <c r="U8630" s="1820"/>
    </row>
    <row r="8631" ht="26.25" customHeight="1" spans="21:21">
      <c r="U8631" s="1820"/>
    </row>
    <row r="8632" ht="26.25" customHeight="1" spans="21:21">
      <c r="U8632" s="1820"/>
    </row>
    <row r="8633" ht="26.25" customHeight="1" spans="21:21">
      <c r="U8633" s="1820"/>
    </row>
    <row r="8634" ht="26.25" customHeight="1" spans="21:21">
      <c r="U8634" s="1820"/>
    </row>
    <row r="8635" ht="26.25" customHeight="1" spans="21:21">
      <c r="U8635" s="1820"/>
    </row>
    <row r="8636" ht="26.25" customHeight="1" spans="21:21">
      <c r="U8636" s="1820"/>
    </row>
    <row r="8637" ht="26.25" customHeight="1" spans="21:21">
      <c r="U8637" s="1820"/>
    </row>
    <row r="8638" ht="26.25" customHeight="1" spans="21:21">
      <c r="U8638" s="1820"/>
    </row>
    <row r="8639" ht="26.25" customHeight="1" spans="21:21">
      <c r="U8639" s="1820"/>
    </row>
    <row r="8640" ht="26.25" customHeight="1" spans="21:21">
      <c r="U8640" s="1820"/>
    </row>
    <row r="8641" ht="26.25" customHeight="1" spans="21:21">
      <c r="U8641" s="1820"/>
    </row>
    <row r="8642" ht="26.25" customHeight="1" spans="21:21">
      <c r="U8642" s="1820"/>
    </row>
    <row r="8643" ht="26.25" customHeight="1" spans="21:21">
      <c r="U8643" s="1820"/>
    </row>
    <row r="8644" ht="26.25" customHeight="1" spans="21:21">
      <c r="U8644" s="1820"/>
    </row>
    <row r="8645" ht="26.25" customHeight="1" spans="21:21">
      <c r="U8645" s="1820"/>
    </row>
    <row r="8646" ht="26.25" customHeight="1" spans="21:21">
      <c r="U8646" s="1820"/>
    </row>
    <row r="8647" ht="26.25" customHeight="1" spans="21:21">
      <c r="U8647" s="1820"/>
    </row>
    <row r="8648" ht="26.25" customHeight="1" spans="21:21">
      <c r="U8648" s="1820"/>
    </row>
    <row r="8649" ht="26.25" customHeight="1" spans="21:21">
      <c r="U8649" s="1820"/>
    </row>
    <row r="8650" ht="26.25" customHeight="1" spans="21:21">
      <c r="U8650" s="1820"/>
    </row>
    <row r="8651" ht="26.25" customHeight="1" spans="21:21">
      <c r="U8651" s="1820"/>
    </row>
    <row r="8652" ht="26.25" customHeight="1" spans="21:21">
      <c r="U8652" s="1820"/>
    </row>
    <row r="8653" ht="26.25" customHeight="1" spans="21:21">
      <c r="U8653" s="1820"/>
    </row>
    <row r="8654" ht="26.25" customHeight="1" spans="21:21">
      <c r="U8654" s="1820"/>
    </row>
    <row r="8655" ht="26.25" customHeight="1" spans="21:21">
      <c r="U8655" s="1820"/>
    </row>
    <row r="8656" ht="26.25" customHeight="1" spans="21:21">
      <c r="U8656" s="1820"/>
    </row>
    <row r="8657" ht="26.25" customHeight="1" spans="21:21">
      <c r="U8657" s="1820"/>
    </row>
    <row r="8658" ht="26.25" customHeight="1" spans="21:21">
      <c r="U8658" s="1820"/>
    </row>
    <row r="8659" ht="26.25" customHeight="1" spans="21:21">
      <c r="U8659" s="1820"/>
    </row>
    <row r="8660" ht="26.25" customHeight="1" spans="21:21">
      <c r="U8660" s="1820"/>
    </row>
    <row r="8661" ht="26.25" customHeight="1" spans="21:21">
      <c r="U8661" s="1820"/>
    </row>
    <row r="8662" ht="26.25" customHeight="1" spans="21:21">
      <c r="U8662" s="1820"/>
    </row>
    <row r="8663" ht="26.25" customHeight="1" spans="21:21">
      <c r="U8663" s="1820"/>
    </row>
    <row r="8664" ht="26.25" customHeight="1" spans="21:21">
      <c r="U8664" s="1820"/>
    </row>
    <row r="8665" ht="26.25" customHeight="1" spans="21:21">
      <c r="U8665" s="1820"/>
    </row>
    <row r="8666" ht="26.25" customHeight="1" spans="21:21">
      <c r="U8666" s="1820"/>
    </row>
    <row r="8667" ht="26.25" customHeight="1" spans="21:21">
      <c r="U8667" s="1820"/>
    </row>
    <row r="8668" ht="26.25" customHeight="1" spans="21:21">
      <c r="U8668" s="1820"/>
    </row>
    <row r="8669" ht="26.25" customHeight="1" spans="21:21">
      <c r="U8669" s="1820"/>
    </row>
    <row r="8670" ht="26.25" customHeight="1" spans="21:21">
      <c r="U8670" s="1820"/>
    </row>
    <row r="8671" ht="26.25" customHeight="1" spans="21:21">
      <c r="U8671" s="1820"/>
    </row>
    <row r="8672" ht="26.25" customHeight="1" spans="21:21">
      <c r="U8672" s="1820"/>
    </row>
    <row r="8673" ht="26.25" customHeight="1" spans="21:21">
      <c r="U8673" s="1820"/>
    </row>
    <row r="8674" ht="26.25" customHeight="1" spans="21:21">
      <c r="U8674" s="1820"/>
    </row>
    <row r="8675" ht="26.25" customHeight="1" spans="21:21">
      <c r="U8675" s="1820"/>
    </row>
    <row r="8676" ht="26.25" customHeight="1" spans="21:21">
      <c r="U8676" s="1820"/>
    </row>
    <row r="8677" ht="26.25" customHeight="1" spans="21:21">
      <c r="U8677" s="1820"/>
    </row>
    <row r="8678" ht="26.25" customHeight="1" spans="21:21">
      <c r="U8678" s="1820"/>
    </row>
    <row r="8679" ht="26.25" customHeight="1" spans="21:21">
      <c r="U8679" s="1820"/>
    </row>
    <row r="8680" ht="26.25" customHeight="1" spans="21:21">
      <c r="U8680" s="1820"/>
    </row>
    <row r="8681" ht="26.25" customHeight="1" spans="21:21">
      <c r="U8681" s="1820"/>
    </row>
    <row r="8682" ht="26.25" customHeight="1" spans="21:21">
      <c r="U8682" s="1820"/>
    </row>
    <row r="8683" ht="26.25" customHeight="1" spans="21:21">
      <c r="U8683" s="1820"/>
    </row>
    <row r="8684" ht="26.25" customHeight="1" spans="21:21">
      <c r="U8684" s="1820"/>
    </row>
    <row r="8685" ht="26.25" customHeight="1" spans="21:21">
      <c r="U8685" s="1820"/>
    </row>
    <row r="8686" ht="26.25" customHeight="1" spans="21:21">
      <c r="U8686" s="1820"/>
    </row>
    <row r="8687" ht="26.25" customHeight="1" spans="21:21">
      <c r="U8687" s="1820"/>
    </row>
    <row r="8688" ht="26.25" customHeight="1" spans="21:21">
      <c r="U8688" s="1820"/>
    </row>
    <row r="8689" ht="26.25" customHeight="1" spans="21:21">
      <c r="U8689" s="1820"/>
    </row>
    <row r="8690" ht="26.25" customHeight="1" spans="21:21">
      <c r="U8690" s="1820"/>
    </row>
    <row r="8691" ht="26.25" customHeight="1" spans="21:21">
      <c r="U8691" s="1820"/>
    </row>
    <row r="8692" ht="26.25" customHeight="1" spans="21:21">
      <c r="U8692" s="1820"/>
    </row>
    <row r="8693" ht="26.25" customHeight="1" spans="21:21">
      <c r="U8693" s="1820"/>
    </row>
    <row r="8694" ht="26.25" customHeight="1" spans="21:21">
      <c r="U8694" s="1820"/>
    </row>
    <row r="8695" ht="26.25" customHeight="1" spans="21:21">
      <c r="U8695" s="1820"/>
    </row>
    <row r="8696" ht="26.25" customHeight="1" spans="21:21">
      <c r="U8696" s="1820"/>
    </row>
    <row r="8697" ht="26.25" customHeight="1" spans="21:21">
      <c r="U8697" s="1820"/>
    </row>
    <row r="8698" ht="26.25" customHeight="1" spans="21:21">
      <c r="U8698" s="1820"/>
    </row>
    <row r="8699" ht="26.25" customHeight="1" spans="21:21">
      <c r="U8699" s="1820"/>
    </row>
    <row r="8700" ht="26.25" customHeight="1" spans="21:21">
      <c r="U8700" s="1820"/>
    </row>
    <row r="8701" ht="26.25" customHeight="1" spans="21:21">
      <c r="U8701" s="1820"/>
    </row>
    <row r="8702" ht="26.25" customHeight="1" spans="21:21">
      <c r="U8702" s="1820"/>
    </row>
    <row r="8703" ht="26.25" customHeight="1" spans="21:21">
      <c r="U8703" s="1820"/>
    </row>
    <row r="8704" ht="26.25" customHeight="1" spans="21:21">
      <c r="U8704" s="1820"/>
    </row>
    <row r="8705" ht="26.25" customHeight="1" spans="21:21">
      <c r="U8705" s="1820"/>
    </row>
    <row r="8706" ht="26.25" customHeight="1" spans="21:21">
      <c r="U8706" s="1820"/>
    </row>
    <row r="8707" ht="26.25" customHeight="1" spans="21:21">
      <c r="U8707" s="1820"/>
    </row>
    <row r="8708" ht="26.25" customHeight="1" spans="21:21">
      <c r="U8708" s="1820"/>
    </row>
    <row r="8709" ht="26.25" customHeight="1" spans="21:21">
      <c r="U8709" s="1820"/>
    </row>
    <row r="8710" ht="26.25" customHeight="1" spans="21:21">
      <c r="U8710" s="1820"/>
    </row>
    <row r="8711" ht="26.25" customHeight="1" spans="21:21">
      <c r="U8711" s="1820"/>
    </row>
    <row r="8712" ht="26.25" customHeight="1" spans="21:21">
      <c r="U8712" s="1820"/>
    </row>
    <row r="8713" ht="26.25" customHeight="1" spans="21:21">
      <c r="U8713" s="1820"/>
    </row>
    <row r="8714" ht="26.25" customHeight="1" spans="21:21">
      <c r="U8714" s="1820"/>
    </row>
    <row r="8715" ht="26.25" customHeight="1" spans="21:21">
      <c r="U8715" s="1820"/>
    </row>
    <row r="8716" ht="26.25" customHeight="1" spans="21:21">
      <c r="U8716" s="1820"/>
    </row>
    <row r="8717" ht="26.25" customHeight="1" spans="21:21">
      <c r="U8717" s="1820"/>
    </row>
    <row r="8718" ht="26.25" customHeight="1" spans="21:21">
      <c r="U8718" s="1820"/>
    </row>
    <row r="8719" ht="26.25" customHeight="1" spans="21:21">
      <c r="U8719" s="1820"/>
    </row>
    <row r="8720" ht="26.25" customHeight="1" spans="21:21">
      <c r="U8720" s="1820"/>
    </row>
    <row r="8721" ht="26.25" customHeight="1" spans="21:21">
      <c r="U8721" s="1820"/>
    </row>
    <row r="8722" ht="26.25" customHeight="1" spans="21:21">
      <c r="U8722" s="1820"/>
    </row>
    <row r="8723" ht="26.25" customHeight="1" spans="21:21">
      <c r="U8723" s="1820"/>
    </row>
    <row r="8724" ht="26.25" customHeight="1" spans="21:21">
      <c r="U8724" s="1820"/>
    </row>
    <row r="8725" ht="26.25" customHeight="1" spans="21:21">
      <c r="U8725" s="1820"/>
    </row>
    <row r="8726" ht="26.25" customHeight="1" spans="21:21">
      <c r="U8726" s="1820"/>
    </row>
    <row r="8727" ht="26.25" customHeight="1" spans="21:21">
      <c r="U8727" s="1820"/>
    </row>
    <row r="8728" ht="26.25" customHeight="1" spans="21:21">
      <c r="U8728" s="1820"/>
    </row>
    <row r="8729" ht="26.25" customHeight="1" spans="21:21">
      <c r="U8729" s="1820"/>
    </row>
    <row r="8730" ht="26.25" customHeight="1" spans="21:21">
      <c r="U8730" s="1820"/>
    </row>
    <row r="8731" ht="26.25" customHeight="1" spans="21:21">
      <c r="U8731" s="1820"/>
    </row>
    <row r="8732" ht="26.25" customHeight="1" spans="21:21">
      <c r="U8732" s="1820"/>
    </row>
    <row r="8733" ht="26.25" customHeight="1" spans="21:21">
      <c r="U8733" s="1820"/>
    </row>
    <row r="8734" ht="26.25" customHeight="1" spans="21:21">
      <c r="U8734" s="1820"/>
    </row>
    <row r="8735" ht="26.25" customHeight="1" spans="21:21">
      <c r="U8735" s="1820"/>
    </row>
    <row r="8736" ht="26.25" customHeight="1" spans="21:21">
      <c r="U8736" s="1820"/>
    </row>
    <row r="8737" ht="26.25" customHeight="1" spans="21:21">
      <c r="U8737" s="1820"/>
    </row>
    <row r="8738" ht="26.25" customHeight="1" spans="21:21">
      <c r="U8738" s="1820"/>
    </row>
    <row r="8739" ht="26.25" customHeight="1" spans="21:21">
      <c r="U8739" s="1820"/>
    </row>
    <row r="8740" ht="26.25" customHeight="1" spans="21:21">
      <c r="U8740" s="1820"/>
    </row>
    <row r="8741" ht="26.25" customHeight="1" spans="21:21">
      <c r="U8741" s="1820"/>
    </row>
    <row r="8742" ht="26.25" customHeight="1" spans="21:21">
      <c r="U8742" s="1820"/>
    </row>
    <row r="8743" ht="26.25" customHeight="1" spans="21:21">
      <c r="U8743" s="1820"/>
    </row>
    <row r="8744" ht="26.25" customHeight="1" spans="21:21">
      <c r="U8744" s="1820"/>
    </row>
    <row r="8745" ht="26.25" customHeight="1" spans="21:21">
      <c r="U8745" s="1820"/>
    </row>
    <row r="8746" ht="26.25" customHeight="1" spans="21:21">
      <c r="U8746" s="1820"/>
    </row>
    <row r="8747" ht="26.25" customHeight="1" spans="21:21">
      <c r="U8747" s="1820"/>
    </row>
    <row r="8748" ht="26.25" customHeight="1" spans="21:21">
      <c r="U8748" s="1820"/>
    </row>
    <row r="8749" ht="26.25" customHeight="1" spans="21:21">
      <c r="U8749" s="1820"/>
    </row>
    <row r="8750" ht="26.25" customHeight="1" spans="21:21">
      <c r="U8750" s="1820"/>
    </row>
    <row r="8751" ht="26.25" customHeight="1" spans="21:21">
      <c r="U8751" s="1820"/>
    </row>
    <row r="8752" ht="26.25" customHeight="1" spans="21:21">
      <c r="U8752" s="1820"/>
    </row>
    <row r="8753" ht="26.25" customHeight="1" spans="21:21">
      <c r="U8753" s="1820"/>
    </row>
    <row r="8754" ht="26.25" customHeight="1" spans="21:21">
      <c r="U8754" s="1820"/>
    </row>
    <row r="8755" ht="26.25" customHeight="1" spans="21:21">
      <c r="U8755" s="1820"/>
    </row>
    <row r="8756" ht="26.25" customHeight="1" spans="21:21">
      <c r="U8756" s="1820"/>
    </row>
    <row r="8757" ht="26.25" customHeight="1" spans="21:21">
      <c r="U8757" s="1820"/>
    </row>
    <row r="8758" ht="26.25" customHeight="1" spans="21:21">
      <c r="U8758" s="1820"/>
    </row>
    <row r="8759" ht="26.25" customHeight="1" spans="21:21">
      <c r="U8759" s="1820"/>
    </row>
    <row r="8760" ht="26.25" customHeight="1" spans="21:21">
      <c r="U8760" s="1820"/>
    </row>
    <row r="8761" ht="26.25" customHeight="1" spans="21:21">
      <c r="U8761" s="1820"/>
    </row>
    <row r="8762" ht="26.25" customHeight="1" spans="21:21">
      <c r="U8762" s="1820"/>
    </row>
    <row r="8763" ht="26.25" customHeight="1" spans="21:21">
      <c r="U8763" s="1820"/>
    </row>
    <row r="8764" ht="26.25" customHeight="1" spans="21:21">
      <c r="U8764" s="1820"/>
    </row>
    <row r="8765" ht="26.25" customHeight="1" spans="21:21">
      <c r="U8765" s="1820"/>
    </row>
    <row r="8766" ht="26.25" customHeight="1" spans="21:21">
      <c r="U8766" s="1820"/>
    </row>
    <row r="8767" ht="26.25" customHeight="1" spans="21:21">
      <c r="U8767" s="1820"/>
    </row>
    <row r="8768" ht="26.25" customHeight="1" spans="21:21">
      <c r="U8768" s="1820"/>
    </row>
    <row r="8769" ht="26.25" customHeight="1" spans="21:21">
      <c r="U8769" s="1820"/>
    </row>
    <row r="8770" ht="26.25" customHeight="1" spans="21:21">
      <c r="U8770" s="1820"/>
    </row>
    <row r="8771" ht="26.25" customHeight="1" spans="21:21">
      <c r="U8771" s="1820"/>
    </row>
    <row r="8772" ht="26.25" customHeight="1" spans="21:21">
      <c r="U8772" s="1820"/>
    </row>
    <row r="8773" ht="26.25" customHeight="1" spans="21:21">
      <c r="U8773" s="1820"/>
    </row>
    <row r="8774" ht="26.25" customHeight="1" spans="21:21">
      <c r="U8774" s="1820"/>
    </row>
    <row r="8775" ht="26.25" customHeight="1" spans="21:21">
      <c r="U8775" s="1820"/>
    </row>
    <row r="8776" ht="26.25" customHeight="1" spans="21:21">
      <c r="U8776" s="1820"/>
    </row>
    <row r="8777" ht="26.25" customHeight="1" spans="21:21">
      <c r="U8777" s="1820"/>
    </row>
    <row r="8778" ht="26.25" customHeight="1" spans="21:21">
      <c r="U8778" s="1820"/>
    </row>
    <row r="8779" ht="26.25" customHeight="1" spans="21:21">
      <c r="U8779" s="1820"/>
    </row>
    <row r="8780" ht="26.25" customHeight="1" spans="21:21">
      <c r="U8780" s="1820"/>
    </row>
    <row r="8781" ht="26.25" customHeight="1" spans="21:21">
      <c r="U8781" s="1820"/>
    </row>
    <row r="8782" ht="26.25" customHeight="1" spans="21:21">
      <c r="U8782" s="1820"/>
    </row>
    <row r="8783" ht="26.25" customHeight="1" spans="21:21">
      <c r="U8783" s="1820"/>
    </row>
    <row r="8784" ht="26.25" customHeight="1" spans="21:21">
      <c r="U8784" s="1820"/>
    </row>
    <row r="8785" ht="26.25" customHeight="1" spans="21:21">
      <c r="U8785" s="1820"/>
    </row>
    <row r="8786" ht="26.25" customHeight="1" spans="21:21">
      <c r="U8786" s="1820"/>
    </row>
    <row r="8787" ht="26.25" customHeight="1" spans="21:21">
      <c r="U8787" s="1820"/>
    </row>
    <row r="8788" ht="26.25" customHeight="1" spans="21:21">
      <c r="U8788" s="1820"/>
    </row>
    <row r="8789" ht="26.25" customHeight="1" spans="21:21">
      <c r="U8789" s="1820"/>
    </row>
    <row r="8790" ht="26.25" customHeight="1" spans="21:21">
      <c r="U8790" s="1820"/>
    </row>
    <row r="8791" ht="26.25" customHeight="1" spans="21:21">
      <c r="U8791" s="1820"/>
    </row>
    <row r="8792" ht="26.25" customHeight="1" spans="21:21">
      <c r="U8792" s="1820"/>
    </row>
    <row r="8793" ht="26.25" customHeight="1" spans="21:21">
      <c r="U8793" s="1820"/>
    </row>
    <row r="8794" ht="26.25" customHeight="1" spans="21:21">
      <c r="U8794" s="1820"/>
    </row>
    <row r="8795" ht="26.25" customHeight="1" spans="21:21">
      <c r="U8795" s="1820"/>
    </row>
    <row r="8796" ht="26.25" customHeight="1" spans="21:21">
      <c r="U8796" s="1820"/>
    </row>
    <row r="8797" ht="26.25" customHeight="1" spans="21:21">
      <c r="U8797" s="1820"/>
    </row>
    <row r="8798" ht="26.25" customHeight="1" spans="21:21">
      <c r="U8798" s="1820"/>
    </row>
    <row r="8799" ht="26.25" customHeight="1" spans="21:21">
      <c r="U8799" s="1820"/>
    </row>
    <row r="8800" ht="26.25" customHeight="1" spans="21:21">
      <c r="U8800" s="1820"/>
    </row>
    <row r="8801" ht="26.25" customHeight="1" spans="21:21">
      <c r="U8801" s="1820"/>
    </row>
    <row r="8802" ht="26.25" customHeight="1" spans="21:21">
      <c r="U8802" s="1820"/>
    </row>
    <row r="8803" ht="26.25" customHeight="1" spans="21:21">
      <c r="U8803" s="1820"/>
    </row>
    <row r="8804" ht="26.25" customHeight="1" spans="21:21">
      <c r="U8804" s="1820"/>
    </row>
    <row r="8805" ht="26.25" customHeight="1" spans="21:21">
      <c r="U8805" s="1820"/>
    </row>
    <row r="8806" ht="26.25" customHeight="1" spans="21:21">
      <c r="U8806" s="1820"/>
    </row>
    <row r="8807" ht="26.25" customHeight="1" spans="21:21">
      <c r="U8807" s="1820"/>
    </row>
    <row r="8808" ht="26.25" customHeight="1" spans="21:21">
      <c r="U8808" s="1820"/>
    </row>
    <row r="8809" ht="26.25" customHeight="1" spans="21:21">
      <c r="U8809" s="1820"/>
    </row>
    <row r="8810" ht="26.25" customHeight="1" spans="21:21">
      <c r="U8810" s="1820"/>
    </row>
    <row r="8811" ht="26.25" customHeight="1" spans="21:21">
      <c r="U8811" s="1820"/>
    </row>
    <row r="8812" ht="26.25" customHeight="1" spans="21:21">
      <c r="U8812" s="1820"/>
    </row>
    <row r="8813" ht="26.25" customHeight="1" spans="21:21">
      <c r="U8813" s="1820"/>
    </row>
    <row r="8814" ht="26.25" customHeight="1" spans="21:21">
      <c r="U8814" s="1820"/>
    </row>
    <row r="8815" ht="26.25" customHeight="1" spans="21:21">
      <c r="U8815" s="1820"/>
    </row>
    <row r="8816" ht="26.25" customHeight="1" spans="21:21">
      <c r="U8816" s="1820"/>
    </row>
    <row r="8817" ht="26.25" customHeight="1" spans="21:21">
      <c r="U8817" s="1820"/>
    </row>
    <row r="8818" ht="26.25" customHeight="1" spans="21:21">
      <c r="U8818" s="1820"/>
    </row>
    <row r="8819" ht="26.25" customHeight="1" spans="21:21">
      <c r="U8819" s="1820"/>
    </row>
    <row r="8820" ht="26.25" customHeight="1" spans="21:21">
      <c r="U8820" s="1820"/>
    </row>
    <row r="8821" ht="26.25" customHeight="1" spans="21:21">
      <c r="U8821" s="1820"/>
    </row>
    <row r="8822" ht="26.25" customHeight="1" spans="21:21">
      <c r="U8822" s="1820"/>
    </row>
    <row r="8823" ht="26.25" customHeight="1" spans="21:21">
      <c r="U8823" s="1820"/>
    </row>
    <row r="8824" ht="26.25" customHeight="1" spans="21:21">
      <c r="U8824" s="1820"/>
    </row>
    <row r="8825" ht="26.25" customHeight="1" spans="21:21">
      <c r="U8825" s="1820"/>
    </row>
    <row r="8826" ht="26.25" customHeight="1" spans="21:21">
      <c r="U8826" s="1820"/>
    </row>
    <row r="8827" ht="26.25" customHeight="1" spans="21:21">
      <c r="U8827" s="1820"/>
    </row>
    <row r="8828" ht="26.25" customHeight="1" spans="21:21">
      <c r="U8828" s="1820"/>
    </row>
    <row r="8829" ht="26.25" customHeight="1" spans="21:21">
      <c r="U8829" s="1820"/>
    </row>
    <row r="8830" ht="26.25" customHeight="1" spans="21:21">
      <c r="U8830" s="1820"/>
    </row>
    <row r="8831" ht="26.25" customHeight="1" spans="21:21">
      <c r="U8831" s="1820"/>
    </row>
    <row r="8832" ht="26.25" customHeight="1" spans="21:21">
      <c r="U8832" s="1820"/>
    </row>
    <row r="8833" ht="26.25" customHeight="1" spans="21:21">
      <c r="U8833" s="1820"/>
    </row>
    <row r="8834" ht="26.25" customHeight="1" spans="21:21">
      <c r="U8834" s="1820"/>
    </row>
    <row r="8835" ht="26.25" customHeight="1" spans="21:21">
      <c r="U8835" s="1820"/>
    </row>
    <row r="8836" ht="26.25" customHeight="1" spans="21:21">
      <c r="U8836" s="1820"/>
    </row>
    <row r="8837" ht="26.25" customHeight="1" spans="21:21">
      <c r="U8837" s="1820"/>
    </row>
    <row r="8838" ht="26.25" customHeight="1" spans="21:21">
      <c r="U8838" s="1820"/>
    </row>
    <row r="8839" ht="26.25" customHeight="1" spans="21:21">
      <c r="U8839" s="1820"/>
    </row>
    <row r="8840" ht="26.25" customHeight="1" spans="21:21">
      <c r="U8840" s="1820"/>
    </row>
    <row r="8841" ht="26.25" customHeight="1" spans="21:21">
      <c r="U8841" s="1820"/>
    </row>
    <row r="8842" ht="26.25" customHeight="1" spans="21:21">
      <c r="U8842" s="1820"/>
    </row>
    <row r="8843" ht="26.25" customHeight="1" spans="21:21">
      <c r="U8843" s="1820"/>
    </row>
    <row r="8844" ht="26.25" customHeight="1" spans="21:21">
      <c r="U8844" s="1820"/>
    </row>
    <row r="8845" ht="26.25" customHeight="1" spans="21:21">
      <c r="U8845" s="1820"/>
    </row>
    <row r="8846" ht="26.25" customHeight="1" spans="21:21">
      <c r="U8846" s="1820"/>
    </row>
    <row r="8847" ht="26.25" customHeight="1" spans="21:21">
      <c r="U8847" s="1820"/>
    </row>
    <row r="8848" ht="26.25" customHeight="1" spans="21:21">
      <c r="U8848" s="1820"/>
    </row>
    <row r="8849" ht="26.25" customHeight="1" spans="21:21">
      <c r="U8849" s="1820"/>
    </row>
    <row r="8850" ht="26.25" customHeight="1" spans="21:21">
      <c r="U8850" s="1820"/>
    </row>
    <row r="8851" ht="26.25" customHeight="1" spans="21:21">
      <c r="U8851" s="1820"/>
    </row>
    <row r="8852" ht="26.25" customHeight="1" spans="21:21">
      <c r="U8852" s="1820"/>
    </row>
    <row r="8853" ht="26.25" customHeight="1" spans="21:21">
      <c r="U8853" s="1820"/>
    </row>
    <row r="8854" ht="26.25" customHeight="1" spans="21:21">
      <c r="U8854" s="1820"/>
    </row>
    <row r="8855" ht="26.25" customHeight="1" spans="21:21">
      <c r="U8855" s="1820"/>
    </row>
    <row r="8856" ht="26.25" customHeight="1" spans="21:21">
      <c r="U8856" s="1820"/>
    </row>
    <row r="8857" ht="26.25" customHeight="1" spans="21:21">
      <c r="U8857" s="1820"/>
    </row>
    <row r="8858" ht="26.25" customHeight="1" spans="21:21">
      <c r="U8858" s="1820"/>
    </row>
    <row r="8859" ht="26.25" customHeight="1" spans="21:21">
      <c r="U8859" s="1820"/>
    </row>
    <row r="8860" ht="26.25" customHeight="1" spans="21:21">
      <c r="U8860" s="1820"/>
    </row>
    <row r="8861" ht="26.25" customHeight="1" spans="21:21">
      <c r="U8861" s="1820"/>
    </row>
    <row r="8862" ht="26.25" customHeight="1" spans="21:21">
      <c r="U8862" s="1820"/>
    </row>
    <row r="8863" ht="26.25" customHeight="1" spans="21:21">
      <c r="U8863" s="1820"/>
    </row>
    <row r="8864" ht="26.25" customHeight="1" spans="21:21">
      <c r="U8864" s="1820"/>
    </row>
    <row r="8865" ht="26.25" customHeight="1" spans="21:21">
      <c r="U8865" s="1820"/>
    </row>
    <row r="8866" ht="26.25" customHeight="1" spans="21:21">
      <c r="U8866" s="1820"/>
    </row>
    <row r="8867" ht="26.25" customHeight="1" spans="21:21">
      <c r="U8867" s="1820"/>
    </row>
    <row r="8868" ht="26.25" customHeight="1" spans="21:21">
      <c r="U8868" s="1820"/>
    </row>
    <row r="8869" ht="26.25" customHeight="1" spans="21:21">
      <c r="U8869" s="1820"/>
    </row>
    <row r="8870" ht="26.25" customHeight="1" spans="21:21">
      <c r="U8870" s="1820"/>
    </row>
    <row r="8871" ht="26.25" customHeight="1" spans="21:21">
      <c r="U8871" s="1820"/>
    </row>
    <row r="8872" ht="26.25" customHeight="1" spans="21:21">
      <c r="U8872" s="1820"/>
    </row>
    <row r="8873" ht="26.25" customHeight="1" spans="21:21">
      <c r="U8873" s="1820"/>
    </row>
    <row r="8874" ht="26.25" customHeight="1" spans="21:21">
      <c r="U8874" s="1820"/>
    </row>
    <row r="8875" ht="26.25" customHeight="1" spans="21:21">
      <c r="U8875" s="1820"/>
    </row>
    <row r="8876" ht="26.25" customHeight="1" spans="21:21">
      <c r="U8876" s="1820"/>
    </row>
    <row r="8877" ht="26.25" customHeight="1" spans="21:21">
      <c r="U8877" s="1820"/>
    </row>
    <row r="8878" ht="26.25" customHeight="1" spans="21:21">
      <c r="U8878" s="1820"/>
    </row>
    <row r="8879" ht="26.25" customHeight="1" spans="21:21">
      <c r="U8879" s="1820"/>
    </row>
    <row r="8880" ht="26.25" customHeight="1" spans="21:21">
      <c r="U8880" s="1820"/>
    </row>
    <row r="8881" ht="26.25" customHeight="1" spans="21:21">
      <c r="U8881" s="1820"/>
    </row>
    <row r="8882" ht="26.25" customHeight="1" spans="21:21">
      <c r="U8882" s="1820"/>
    </row>
    <row r="8883" ht="26.25" customHeight="1" spans="21:21">
      <c r="U8883" s="1820"/>
    </row>
    <row r="8884" ht="26.25" customHeight="1" spans="21:21">
      <c r="U8884" s="1820"/>
    </row>
    <row r="8885" ht="26.25" customHeight="1" spans="21:21">
      <c r="U8885" s="1820"/>
    </row>
    <row r="8886" ht="26.25" customHeight="1" spans="21:21">
      <c r="U8886" s="1820"/>
    </row>
    <row r="8887" ht="26.25" customHeight="1" spans="21:21">
      <c r="U8887" s="1820"/>
    </row>
    <row r="8888" ht="26.25" customHeight="1" spans="21:21">
      <c r="U8888" s="1820"/>
    </row>
    <row r="8889" ht="26.25" customHeight="1" spans="21:21">
      <c r="U8889" s="1820"/>
    </row>
    <row r="8890" ht="26.25" customHeight="1" spans="21:21">
      <c r="U8890" s="1820"/>
    </row>
    <row r="8891" ht="26.25" customHeight="1" spans="21:21">
      <c r="U8891" s="1820"/>
    </row>
    <row r="8892" ht="26.25" customHeight="1" spans="21:21">
      <c r="U8892" s="1820"/>
    </row>
    <row r="8893" ht="26.25" customHeight="1" spans="21:21">
      <c r="U8893" s="1820"/>
    </row>
    <row r="8894" ht="26.25" customHeight="1" spans="21:21">
      <c r="U8894" s="1820"/>
    </row>
    <row r="8895" ht="26.25" customHeight="1" spans="21:21">
      <c r="U8895" s="1820"/>
    </row>
    <row r="8896" ht="26.25" customHeight="1" spans="21:21">
      <c r="U8896" s="1820"/>
    </row>
    <row r="8897" ht="26.25" customHeight="1" spans="21:21">
      <c r="U8897" s="1820"/>
    </row>
    <row r="8898" ht="26.25" customHeight="1" spans="21:21">
      <c r="U8898" s="1820"/>
    </row>
    <row r="8899" ht="26.25" customHeight="1" spans="21:21">
      <c r="U8899" s="1820"/>
    </row>
    <row r="8900" ht="26.25" customHeight="1" spans="21:21">
      <c r="U8900" s="1820"/>
    </row>
    <row r="8901" ht="26.25" customHeight="1" spans="21:21">
      <c r="U8901" s="1820"/>
    </row>
    <row r="8902" ht="26.25" customHeight="1" spans="21:21">
      <c r="U8902" s="1820"/>
    </row>
    <row r="8903" ht="26.25" customHeight="1" spans="21:21">
      <c r="U8903" s="1820"/>
    </row>
    <row r="8904" ht="26.25" customHeight="1" spans="21:21">
      <c r="U8904" s="1820"/>
    </row>
    <row r="8905" ht="26.25" customHeight="1" spans="21:21">
      <c r="U8905" s="1820"/>
    </row>
    <row r="8906" ht="26.25" customHeight="1" spans="21:21">
      <c r="U8906" s="1820"/>
    </row>
    <row r="8907" ht="26.25" customHeight="1" spans="21:21">
      <c r="U8907" s="1820"/>
    </row>
    <row r="8908" ht="26.25" customHeight="1" spans="21:21">
      <c r="U8908" s="1820"/>
    </row>
    <row r="8909" ht="26.25" customHeight="1" spans="21:21">
      <c r="U8909" s="1820"/>
    </row>
    <row r="8910" ht="26.25" customHeight="1" spans="21:21">
      <c r="U8910" s="1820"/>
    </row>
    <row r="8911" ht="26.25" customHeight="1" spans="21:21">
      <c r="U8911" s="1820"/>
    </row>
    <row r="8912" ht="26.25" customHeight="1" spans="21:21">
      <c r="U8912" s="1820"/>
    </row>
    <row r="8913" ht="26.25" customHeight="1" spans="21:21">
      <c r="U8913" s="1820"/>
    </row>
    <row r="8914" ht="26.25" customHeight="1" spans="21:21">
      <c r="U8914" s="1820"/>
    </row>
    <row r="8915" ht="26.25" customHeight="1" spans="21:21">
      <c r="U8915" s="1820"/>
    </row>
    <row r="8916" ht="26.25" customHeight="1" spans="21:21">
      <c r="U8916" s="1820"/>
    </row>
    <row r="8917" ht="26.25" customHeight="1" spans="21:21">
      <c r="U8917" s="1820"/>
    </row>
    <row r="8918" ht="26.25" customHeight="1" spans="21:21">
      <c r="U8918" s="1820"/>
    </row>
    <row r="8919" ht="26.25" customHeight="1" spans="21:21">
      <c r="U8919" s="1820"/>
    </row>
    <row r="8920" ht="26.25" customHeight="1" spans="21:21">
      <c r="U8920" s="1820"/>
    </row>
    <row r="8921" ht="26.25" customHeight="1" spans="21:21">
      <c r="U8921" s="1820"/>
    </row>
    <row r="8922" ht="26.25" customHeight="1" spans="21:21">
      <c r="U8922" s="1820"/>
    </row>
    <row r="8923" ht="26.25" customHeight="1" spans="21:21">
      <c r="U8923" s="1820"/>
    </row>
    <row r="8924" ht="26.25" customHeight="1" spans="21:21">
      <c r="U8924" s="1820"/>
    </row>
    <row r="8925" ht="26.25" customHeight="1" spans="21:21">
      <c r="U8925" s="1820"/>
    </row>
    <row r="8926" ht="26.25" customHeight="1" spans="21:21">
      <c r="U8926" s="1820"/>
    </row>
    <row r="8927" ht="26.25" customHeight="1" spans="21:21">
      <c r="U8927" s="1820"/>
    </row>
    <row r="8928" ht="26.25" customHeight="1" spans="21:21">
      <c r="U8928" s="1820"/>
    </row>
    <row r="8929" ht="26.25" customHeight="1" spans="21:21">
      <c r="U8929" s="1820"/>
    </row>
    <row r="8930" ht="26.25" customHeight="1" spans="21:21">
      <c r="U8930" s="1820"/>
    </row>
    <row r="8931" ht="26.25" customHeight="1" spans="21:21">
      <c r="U8931" s="1820"/>
    </row>
    <row r="8932" ht="26.25" customHeight="1" spans="21:21">
      <c r="U8932" s="1820"/>
    </row>
    <row r="8933" ht="26.25" customHeight="1" spans="21:21">
      <c r="U8933" s="1820"/>
    </row>
    <row r="8934" ht="26.25" customHeight="1" spans="21:21">
      <c r="U8934" s="1820"/>
    </row>
    <row r="8935" ht="26.25" customHeight="1" spans="21:21">
      <c r="U8935" s="1820"/>
    </row>
    <row r="8936" ht="26.25" customHeight="1" spans="21:21">
      <c r="U8936" s="1820"/>
    </row>
    <row r="8937" ht="26.25" customHeight="1" spans="21:21">
      <c r="U8937" s="1820"/>
    </row>
    <row r="8938" ht="26.25" customHeight="1" spans="21:21">
      <c r="U8938" s="1820"/>
    </row>
    <row r="8939" ht="26.25" customHeight="1" spans="21:21">
      <c r="U8939" s="1820"/>
    </row>
    <row r="8940" ht="26.25" customHeight="1" spans="21:21">
      <c r="U8940" s="1820"/>
    </row>
    <row r="8941" ht="26.25" customHeight="1" spans="21:21">
      <c r="U8941" s="1820"/>
    </row>
    <row r="8942" ht="26.25" customHeight="1" spans="21:21">
      <c r="U8942" s="1820"/>
    </row>
    <row r="8943" ht="26.25" customHeight="1" spans="21:21">
      <c r="U8943" s="1820"/>
    </row>
    <row r="8944" ht="26.25" customHeight="1" spans="21:21">
      <c r="U8944" s="1820"/>
    </row>
    <row r="8945" ht="26.25" customHeight="1" spans="21:21">
      <c r="U8945" s="1820"/>
    </row>
    <row r="8946" ht="26.25" customHeight="1" spans="21:21">
      <c r="U8946" s="1820"/>
    </row>
    <row r="8947" ht="26.25" customHeight="1" spans="21:21">
      <c r="U8947" s="1820"/>
    </row>
    <row r="8948" ht="26.25" customHeight="1" spans="21:21">
      <c r="U8948" s="1820"/>
    </row>
    <row r="8949" ht="26.25" customHeight="1" spans="21:21">
      <c r="U8949" s="1820"/>
    </row>
    <row r="8950" ht="26.25" customHeight="1" spans="21:21">
      <c r="U8950" s="1820"/>
    </row>
    <row r="8951" ht="26.25" customHeight="1" spans="21:21">
      <c r="U8951" s="1820"/>
    </row>
    <row r="8952" ht="26.25" customHeight="1" spans="21:21">
      <c r="U8952" s="1820"/>
    </row>
    <row r="8953" ht="26.25" customHeight="1" spans="21:21">
      <c r="U8953" s="1820"/>
    </row>
    <row r="8954" ht="26.25" customHeight="1" spans="21:21">
      <c r="U8954" s="1820"/>
    </row>
    <row r="8955" ht="26.25" customHeight="1" spans="21:21">
      <c r="U8955" s="1820"/>
    </row>
    <row r="8956" ht="26.25" customHeight="1" spans="21:21">
      <c r="U8956" s="1820"/>
    </row>
    <row r="8957" ht="26.25" customHeight="1" spans="21:21">
      <c r="U8957" s="1820"/>
    </row>
    <row r="8958" ht="26.25" customHeight="1" spans="21:21">
      <c r="U8958" s="1820"/>
    </row>
    <row r="8959" ht="26.25" customHeight="1" spans="21:21">
      <c r="U8959" s="1820"/>
    </row>
    <row r="8960" ht="26.25" customHeight="1" spans="21:21">
      <c r="U8960" s="1820"/>
    </row>
    <row r="8961" ht="26.25" customHeight="1" spans="21:21">
      <c r="U8961" s="1820"/>
    </row>
    <row r="8962" ht="26.25" customHeight="1" spans="21:21">
      <c r="U8962" s="1820"/>
    </row>
    <row r="8963" ht="26.25" customHeight="1" spans="21:21">
      <c r="U8963" s="1820"/>
    </row>
    <row r="8964" ht="26.25" customHeight="1" spans="21:21">
      <c r="U8964" s="1820"/>
    </row>
    <row r="8965" ht="26.25" customHeight="1" spans="21:21">
      <c r="U8965" s="1820"/>
    </row>
    <row r="8966" ht="26.25" customHeight="1" spans="21:21">
      <c r="U8966" s="1820"/>
    </row>
    <row r="8967" ht="26.25" customHeight="1" spans="21:21">
      <c r="U8967" s="1820"/>
    </row>
    <row r="8968" ht="26.25" customHeight="1" spans="21:21">
      <c r="U8968" s="1820"/>
    </row>
    <row r="8969" ht="26.25" customHeight="1" spans="21:21">
      <c r="U8969" s="1820"/>
    </row>
    <row r="8970" ht="26.25" customHeight="1" spans="21:21">
      <c r="U8970" s="1820"/>
    </row>
    <row r="8971" ht="26.25" customHeight="1" spans="21:21">
      <c r="U8971" s="1820"/>
    </row>
    <row r="8972" ht="26.25" customHeight="1" spans="21:21">
      <c r="U8972" s="1820"/>
    </row>
    <row r="8973" ht="26.25" customHeight="1" spans="21:21">
      <c r="U8973" s="1820"/>
    </row>
    <row r="8974" ht="26.25" customHeight="1" spans="21:21">
      <c r="U8974" s="1820"/>
    </row>
    <row r="8975" ht="26.25" customHeight="1" spans="21:21">
      <c r="U8975" s="1820"/>
    </row>
    <row r="8976" ht="26.25" customHeight="1" spans="21:21">
      <c r="U8976" s="1820"/>
    </row>
    <row r="8977" ht="26.25" customHeight="1" spans="21:21">
      <c r="U8977" s="1820"/>
    </row>
    <row r="8978" ht="26.25" customHeight="1" spans="21:21">
      <c r="U8978" s="1820"/>
    </row>
    <row r="8979" ht="26.25" customHeight="1" spans="21:21">
      <c r="U8979" s="1820"/>
    </row>
    <row r="8980" ht="26.25" customHeight="1" spans="21:21">
      <c r="U8980" s="1820"/>
    </row>
    <row r="8981" ht="26.25" customHeight="1" spans="21:21">
      <c r="U8981" s="1820"/>
    </row>
    <row r="8982" ht="26.25" customHeight="1" spans="21:21">
      <c r="U8982" s="1820"/>
    </row>
    <row r="8983" ht="26.25" customHeight="1" spans="21:21">
      <c r="U8983" s="1820"/>
    </row>
    <row r="8984" ht="26.25" customHeight="1" spans="21:21">
      <c r="U8984" s="1820"/>
    </row>
    <row r="8985" ht="26.25" customHeight="1" spans="21:21">
      <c r="U8985" s="1820"/>
    </row>
    <row r="8986" ht="26.25" customHeight="1" spans="21:21">
      <c r="U8986" s="1820"/>
    </row>
    <row r="8987" ht="26.25" customHeight="1" spans="21:21">
      <c r="U8987" s="1820"/>
    </row>
    <row r="8988" ht="26.25" customHeight="1" spans="21:21">
      <c r="U8988" s="1820"/>
    </row>
    <row r="8989" ht="26.25" customHeight="1" spans="21:21">
      <c r="U8989" s="1820"/>
    </row>
    <row r="8990" ht="26.25" customHeight="1" spans="21:21">
      <c r="U8990" s="1820"/>
    </row>
    <row r="8991" ht="26.25" customHeight="1" spans="21:21">
      <c r="U8991" s="1820"/>
    </row>
    <row r="8992" ht="26.25" customHeight="1" spans="21:21">
      <c r="U8992" s="1820"/>
    </row>
    <row r="8993" ht="26.25" customHeight="1" spans="21:21">
      <c r="U8993" s="1820"/>
    </row>
    <row r="8994" ht="26.25" customHeight="1" spans="21:21">
      <c r="U8994" s="1820"/>
    </row>
    <row r="8995" ht="26.25" customHeight="1" spans="21:21">
      <c r="U8995" s="1820"/>
    </row>
    <row r="8996" ht="26.25" customHeight="1" spans="21:21">
      <c r="U8996" s="1820"/>
    </row>
    <row r="8997" ht="26.25" customHeight="1" spans="21:21">
      <c r="U8997" s="1820"/>
    </row>
    <row r="8998" ht="26.25" customHeight="1" spans="21:21">
      <c r="U8998" s="1820"/>
    </row>
    <row r="8999" ht="26.25" customHeight="1" spans="21:21">
      <c r="U8999" s="1820"/>
    </row>
    <row r="9000" ht="26.25" customHeight="1" spans="21:21">
      <c r="U9000" s="1820"/>
    </row>
    <row r="9001" ht="26.25" customHeight="1" spans="21:21">
      <c r="U9001" s="1820"/>
    </row>
    <row r="9002" ht="26.25" customHeight="1" spans="21:21">
      <c r="U9002" s="1820"/>
    </row>
    <row r="9003" ht="26.25" customHeight="1" spans="21:21">
      <c r="U9003" s="1820"/>
    </row>
    <row r="9004" ht="26.25" customHeight="1" spans="21:21">
      <c r="U9004" s="1820"/>
    </row>
    <row r="9005" ht="26.25" customHeight="1" spans="21:21">
      <c r="U9005" s="1820"/>
    </row>
    <row r="9006" ht="26.25" customHeight="1" spans="21:21">
      <c r="U9006" s="1820"/>
    </row>
    <row r="9007" ht="26.25" customHeight="1" spans="21:21">
      <c r="U9007" s="1820"/>
    </row>
    <row r="9008" ht="26.25" customHeight="1" spans="21:21">
      <c r="U9008" s="1820"/>
    </row>
    <row r="9009" ht="26.25" customHeight="1" spans="21:21">
      <c r="U9009" s="1820"/>
    </row>
    <row r="9010" ht="26.25" customHeight="1" spans="21:21">
      <c r="U9010" s="1820"/>
    </row>
    <row r="9011" ht="26.25" customHeight="1" spans="21:21">
      <c r="U9011" s="1820"/>
    </row>
    <row r="9012" ht="26.25" customHeight="1" spans="21:21">
      <c r="U9012" s="1820"/>
    </row>
    <row r="9013" ht="26.25" customHeight="1" spans="21:21">
      <c r="U9013" s="1820"/>
    </row>
    <row r="9014" ht="26.25" customHeight="1" spans="21:21">
      <c r="U9014" s="1820"/>
    </row>
    <row r="9015" ht="26.25" customHeight="1" spans="21:21">
      <c r="U9015" s="1820"/>
    </row>
    <row r="9016" ht="26.25" customHeight="1" spans="21:21">
      <c r="U9016" s="1820"/>
    </row>
    <row r="9017" ht="26.25" customHeight="1" spans="21:21">
      <c r="U9017" s="1820"/>
    </row>
    <row r="9018" ht="26.25" customHeight="1" spans="21:21">
      <c r="U9018" s="1820"/>
    </row>
    <row r="9019" ht="26.25" customHeight="1" spans="21:21">
      <c r="U9019" s="1820"/>
    </row>
    <row r="9020" ht="26.25" customHeight="1" spans="21:21">
      <c r="U9020" s="1820"/>
    </row>
    <row r="9021" ht="26.25" customHeight="1" spans="21:21">
      <c r="U9021" s="1820"/>
    </row>
    <row r="9022" ht="26.25" customHeight="1" spans="21:21">
      <c r="U9022" s="1820"/>
    </row>
    <row r="9023" ht="26.25" customHeight="1" spans="21:21">
      <c r="U9023" s="1820"/>
    </row>
    <row r="9024" ht="26.25" customHeight="1" spans="21:21">
      <c r="U9024" s="1820"/>
    </row>
    <row r="9025" ht="26.25" customHeight="1" spans="21:21">
      <c r="U9025" s="1820"/>
    </row>
    <row r="9026" ht="26.25" customHeight="1" spans="21:21">
      <c r="U9026" s="1820"/>
    </row>
    <row r="9027" ht="26.25" customHeight="1" spans="21:21">
      <c r="U9027" s="1820"/>
    </row>
    <row r="9028" ht="26.25" customHeight="1" spans="21:21">
      <c r="U9028" s="1820"/>
    </row>
    <row r="9029" ht="26.25" customHeight="1" spans="21:21">
      <c r="U9029" s="1820"/>
    </row>
    <row r="9030" ht="26.25" customHeight="1" spans="21:21">
      <c r="U9030" s="1820"/>
    </row>
    <row r="9031" ht="26.25" customHeight="1" spans="21:21">
      <c r="U9031" s="1820"/>
    </row>
    <row r="9032" ht="26.25" customHeight="1" spans="21:21">
      <c r="U9032" s="1820"/>
    </row>
    <row r="9033" ht="26.25" customHeight="1" spans="21:21">
      <c r="U9033" s="1820"/>
    </row>
    <row r="9034" ht="26.25" customHeight="1" spans="21:21">
      <c r="U9034" s="1820"/>
    </row>
    <row r="9035" ht="26.25" customHeight="1" spans="21:21">
      <c r="U9035" s="1820"/>
    </row>
    <row r="9036" ht="26.25" customHeight="1" spans="21:21">
      <c r="U9036" s="1820"/>
    </row>
    <row r="9037" ht="26.25" customHeight="1" spans="21:21">
      <c r="U9037" s="1820"/>
    </row>
    <row r="9038" ht="26.25" customHeight="1" spans="21:21">
      <c r="U9038" s="1820"/>
    </row>
    <row r="9039" ht="26.25" customHeight="1" spans="21:21">
      <c r="U9039" s="1820"/>
    </row>
    <row r="9040" ht="26.25" customHeight="1" spans="21:21">
      <c r="U9040" s="1820"/>
    </row>
    <row r="9041" ht="26.25" customHeight="1" spans="21:21">
      <c r="U9041" s="1820"/>
    </row>
    <row r="9042" ht="26.25" customHeight="1" spans="21:21">
      <c r="U9042" s="1820"/>
    </row>
    <row r="9043" ht="26.25" customHeight="1" spans="21:21">
      <c r="U9043" s="1820"/>
    </row>
    <row r="9044" ht="26.25" customHeight="1" spans="21:21">
      <c r="U9044" s="1820"/>
    </row>
    <row r="9045" ht="26.25" customHeight="1" spans="21:21">
      <c r="U9045" s="1820"/>
    </row>
    <row r="9046" ht="26.25" customHeight="1" spans="21:21">
      <c r="U9046" s="1820"/>
    </row>
    <row r="9047" ht="26.25" customHeight="1" spans="21:21">
      <c r="U9047" s="1820"/>
    </row>
    <row r="9048" ht="26.25" customHeight="1" spans="21:21">
      <c r="U9048" s="1820"/>
    </row>
    <row r="9049" ht="26.25" customHeight="1" spans="21:21">
      <c r="U9049" s="1820"/>
    </row>
    <row r="9050" ht="26.25" customHeight="1" spans="21:21">
      <c r="U9050" s="1820"/>
    </row>
    <row r="9051" ht="26.25" customHeight="1" spans="21:21">
      <c r="U9051" s="1820"/>
    </row>
    <row r="9052" ht="26.25" customHeight="1" spans="21:21">
      <c r="U9052" s="1820"/>
    </row>
    <row r="9053" ht="26.25" customHeight="1" spans="21:21">
      <c r="U9053" s="1820"/>
    </row>
    <row r="9054" ht="26.25" customHeight="1" spans="21:21">
      <c r="U9054" s="1820"/>
    </row>
    <row r="9055" ht="26.25" customHeight="1" spans="21:21">
      <c r="U9055" s="1820"/>
    </row>
    <row r="9056" ht="26.25" customHeight="1" spans="21:21">
      <c r="U9056" s="1820"/>
    </row>
    <row r="9057" ht="26.25" customHeight="1" spans="21:21">
      <c r="U9057" s="1820"/>
    </row>
    <row r="9058" ht="26.25" customHeight="1" spans="21:21">
      <c r="U9058" s="1820"/>
    </row>
    <row r="9059" ht="26.25" customHeight="1" spans="21:21">
      <c r="U9059" s="1820"/>
    </row>
    <row r="9060" ht="26.25" customHeight="1" spans="21:21">
      <c r="U9060" s="1820"/>
    </row>
    <row r="9061" ht="26.25" customHeight="1" spans="21:21">
      <c r="U9061" s="1820"/>
    </row>
    <row r="9062" ht="26.25" customHeight="1" spans="21:21">
      <c r="U9062" s="1820"/>
    </row>
    <row r="9063" ht="26.25" customHeight="1" spans="21:21">
      <c r="U9063" s="1820"/>
    </row>
    <row r="9064" ht="26.25" customHeight="1" spans="21:21">
      <c r="U9064" s="1820"/>
    </row>
    <row r="9065" ht="26.25" customHeight="1" spans="21:21">
      <c r="U9065" s="1820"/>
    </row>
    <row r="9066" ht="26.25" customHeight="1" spans="21:21">
      <c r="U9066" s="1820"/>
    </row>
    <row r="9067" ht="26.25" customHeight="1" spans="21:21">
      <c r="U9067" s="1820"/>
    </row>
    <row r="9068" ht="26.25" customHeight="1" spans="21:21">
      <c r="U9068" s="1820"/>
    </row>
    <row r="9069" ht="26.25" customHeight="1" spans="21:21">
      <c r="U9069" s="1820"/>
    </row>
    <row r="9070" ht="26.25" customHeight="1" spans="21:21">
      <c r="U9070" s="1820"/>
    </row>
    <row r="9071" ht="26.25" customHeight="1" spans="21:21">
      <c r="U9071" s="1820"/>
    </row>
    <row r="9072" ht="26.25" customHeight="1" spans="21:21">
      <c r="U9072" s="1820"/>
    </row>
    <row r="9073" ht="26.25" customHeight="1" spans="21:21">
      <c r="U9073" s="1820"/>
    </row>
    <row r="9074" ht="26.25" customHeight="1" spans="21:21">
      <c r="U9074" s="1820"/>
    </row>
    <row r="9075" ht="26.25" customHeight="1" spans="21:21">
      <c r="U9075" s="1820"/>
    </row>
    <row r="9076" ht="26.25" customHeight="1" spans="21:21">
      <c r="U9076" s="1820"/>
    </row>
    <row r="9077" ht="26.25" customHeight="1" spans="21:21">
      <c r="U9077" s="1820"/>
    </row>
    <row r="9078" ht="26.25" customHeight="1" spans="21:21">
      <c r="U9078" s="1820"/>
    </row>
    <row r="9079" ht="26.25" customHeight="1" spans="21:21">
      <c r="U9079" s="1820"/>
    </row>
    <row r="9080" ht="26.25" customHeight="1" spans="21:21">
      <c r="U9080" s="1820"/>
    </row>
    <row r="9081" ht="26.25" customHeight="1" spans="21:21">
      <c r="U9081" s="1820"/>
    </row>
    <row r="9082" ht="26.25" customHeight="1" spans="21:21">
      <c r="U9082" s="1820"/>
    </row>
    <row r="9083" ht="26.25" customHeight="1" spans="21:21">
      <c r="U9083" s="1820"/>
    </row>
    <row r="9084" ht="26.25" customHeight="1" spans="21:21">
      <c r="U9084" s="1820"/>
    </row>
    <row r="9085" ht="26.25" customHeight="1" spans="21:21">
      <c r="U9085" s="1820"/>
    </row>
    <row r="9086" ht="26.25" customHeight="1" spans="21:21">
      <c r="U9086" s="1820"/>
    </row>
    <row r="9087" ht="26.25" customHeight="1" spans="21:21">
      <c r="U9087" s="1820"/>
    </row>
    <row r="9088" ht="26.25" customHeight="1" spans="21:21">
      <c r="U9088" s="1820"/>
    </row>
    <row r="9089" ht="26.25" customHeight="1" spans="21:21">
      <c r="U9089" s="1820"/>
    </row>
    <row r="9090" ht="26.25" customHeight="1" spans="21:21">
      <c r="U9090" s="1820"/>
    </row>
    <row r="9091" ht="26.25" customHeight="1" spans="21:21">
      <c r="U9091" s="1820"/>
    </row>
    <row r="9092" ht="26.25" customHeight="1" spans="21:21">
      <c r="U9092" s="1820"/>
    </row>
    <row r="9093" ht="26.25" customHeight="1" spans="21:21">
      <c r="U9093" s="1820"/>
    </row>
    <row r="9094" ht="26.25" customHeight="1" spans="21:21">
      <c r="U9094" s="1820"/>
    </row>
    <row r="9095" ht="26.25" customHeight="1" spans="21:21">
      <c r="U9095" s="1820"/>
    </row>
    <row r="9096" ht="26.25" customHeight="1" spans="21:21">
      <c r="U9096" s="1820"/>
    </row>
    <row r="9097" ht="26.25" customHeight="1" spans="21:21">
      <c r="U9097" s="1820"/>
    </row>
    <row r="9098" ht="26.25" customHeight="1" spans="21:21">
      <c r="U9098" s="1820"/>
    </row>
    <row r="9099" ht="26.25" customHeight="1" spans="21:21">
      <c r="U9099" s="1820"/>
    </row>
    <row r="9100" ht="26.25" customHeight="1" spans="21:21">
      <c r="U9100" s="1820"/>
    </row>
    <row r="9101" ht="26.25" customHeight="1" spans="21:21">
      <c r="U9101" s="1820"/>
    </row>
    <row r="9102" ht="26.25" customHeight="1" spans="21:21">
      <c r="U9102" s="1820"/>
    </row>
    <row r="9103" ht="26.25" customHeight="1" spans="21:21">
      <c r="U9103" s="1820"/>
    </row>
    <row r="9104" ht="26.25" customHeight="1" spans="21:21">
      <c r="U9104" s="1820"/>
    </row>
    <row r="9105" ht="26.25" customHeight="1" spans="21:21">
      <c r="U9105" s="1820"/>
    </row>
    <row r="9106" ht="26.25" customHeight="1" spans="21:21">
      <c r="U9106" s="1820"/>
    </row>
    <row r="9107" ht="26.25" customHeight="1" spans="21:21">
      <c r="U9107" s="1820"/>
    </row>
    <row r="9108" ht="26.25" customHeight="1" spans="21:21">
      <c r="U9108" s="1820"/>
    </row>
    <row r="9109" ht="26.25" customHeight="1" spans="21:21">
      <c r="U9109" s="1820"/>
    </row>
    <row r="9110" ht="26.25" customHeight="1" spans="21:21">
      <c r="U9110" s="1820"/>
    </row>
    <row r="9111" ht="26.25" customHeight="1" spans="21:21">
      <c r="U9111" s="1820"/>
    </row>
    <row r="9112" ht="26.25" customHeight="1" spans="21:21">
      <c r="U9112" s="1820"/>
    </row>
    <row r="9113" ht="26.25" customHeight="1" spans="21:21">
      <c r="U9113" s="1820"/>
    </row>
    <row r="9114" ht="26.25" customHeight="1" spans="21:21">
      <c r="U9114" s="1820"/>
    </row>
    <row r="9115" ht="26.25" customHeight="1" spans="21:21">
      <c r="U9115" s="1820"/>
    </row>
    <row r="9116" ht="26.25" customHeight="1" spans="21:21">
      <c r="U9116" s="1820"/>
    </row>
    <row r="9117" ht="26.25" customHeight="1" spans="21:21">
      <c r="U9117" s="1820"/>
    </row>
    <row r="9118" ht="26.25" customHeight="1" spans="21:21">
      <c r="U9118" s="1820"/>
    </row>
    <row r="9119" ht="26.25" customHeight="1" spans="21:21">
      <c r="U9119" s="1820"/>
    </row>
    <row r="9120" ht="26.25" customHeight="1" spans="21:21">
      <c r="U9120" s="1820"/>
    </row>
    <row r="9121" ht="26.25" customHeight="1" spans="21:21">
      <c r="U9121" s="1820"/>
    </row>
    <row r="9122" ht="26.25" customHeight="1" spans="21:21">
      <c r="U9122" s="1820"/>
    </row>
    <row r="9123" ht="26.25" customHeight="1" spans="21:21">
      <c r="U9123" s="1820"/>
    </row>
    <row r="9124" ht="26.25" customHeight="1" spans="21:21">
      <c r="U9124" s="1820"/>
    </row>
    <row r="9125" ht="26.25" customHeight="1" spans="21:21">
      <c r="U9125" s="1820"/>
    </row>
    <row r="9126" ht="26.25" customHeight="1" spans="21:21">
      <c r="U9126" s="1820"/>
    </row>
    <row r="9127" ht="26.25" customHeight="1" spans="21:21">
      <c r="U9127" s="1820"/>
    </row>
    <row r="9128" ht="26.25" customHeight="1" spans="21:21">
      <c r="U9128" s="1820"/>
    </row>
    <row r="9129" ht="26.25" customHeight="1" spans="21:21">
      <c r="U9129" s="1820"/>
    </row>
    <row r="9130" ht="26.25" customHeight="1" spans="21:21">
      <c r="U9130" s="1820"/>
    </row>
    <row r="9131" ht="26.25" customHeight="1" spans="21:21">
      <c r="U9131" s="1820"/>
    </row>
    <row r="9132" ht="26.25" customHeight="1" spans="21:21">
      <c r="U9132" s="1820"/>
    </row>
    <row r="9133" ht="26.25" customHeight="1" spans="21:21">
      <c r="U9133" s="1820"/>
    </row>
    <row r="9134" ht="26.25" customHeight="1" spans="21:21">
      <c r="U9134" s="1820"/>
    </row>
    <row r="9135" ht="26.25" customHeight="1" spans="21:21">
      <c r="U9135" s="1820"/>
    </row>
    <row r="9136" ht="26.25" customHeight="1" spans="21:21">
      <c r="U9136" s="1820"/>
    </row>
    <row r="9137" ht="26.25" customHeight="1" spans="21:21">
      <c r="U9137" s="1820"/>
    </row>
    <row r="9138" ht="26.25" customHeight="1" spans="21:21">
      <c r="U9138" s="1820"/>
    </row>
    <row r="9139" ht="26.25" customHeight="1" spans="21:21">
      <c r="U9139" s="1820"/>
    </row>
    <row r="9140" ht="26.25" customHeight="1" spans="21:21">
      <c r="U9140" s="1820"/>
    </row>
    <row r="9141" ht="26.25" customHeight="1" spans="21:21">
      <c r="U9141" s="1820"/>
    </row>
    <row r="9142" ht="26.25" customHeight="1" spans="21:21">
      <c r="U9142" s="1820"/>
    </row>
    <row r="9143" ht="26.25" customHeight="1" spans="21:21">
      <c r="U9143" s="1820"/>
    </row>
    <row r="9144" ht="26.25" customHeight="1" spans="21:21">
      <c r="U9144" s="1820"/>
    </row>
    <row r="9145" ht="26.25" customHeight="1" spans="21:21">
      <c r="U9145" s="1820"/>
    </row>
    <row r="9146" ht="26.25" customHeight="1" spans="21:21">
      <c r="U9146" s="1820"/>
    </row>
    <row r="9147" ht="26.25" customHeight="1" spans="21:21">
      <c r="U9147" s="1820"/>
    </row>
    <row r="9148" ht="26.25" customHeight="1" spans="21:21">
      <c r="U9148" s="1820"/>
    </row>
    <row r="9149" ht="26.25" customHeight="1" spans="21:21">
      <c r="U9149" s="1820"/>
    </row>
    <row r="9150" ht="26.25" customHeight="1" spans="21:21">
      <c r="U9150" s="1820"/>
    </row>
    <row r="9151" ht="26.25" customHeight="1" spans="21:21">
      <c r="U9151" s="1820"/>
    </row>
    <row r="9152" ht="26.25" customHeight="1" spans="21:21">
      <c r="U9152" s="1820"/>
    </row>
    <row r="9153" ht="26.25" customHeight="1" spans="21:21">
      <c r="U9153" s="1820"/>
    </row>
    <row r="9154" ht="26.25" customHeight="1" spans="21:21">
      <c r="U9154" s="1820"/>
    </row>
    <row r="9155" ht="26.25" customHeight="1" spans="21:21">
      <c r="U9155" s="1820"/>
    </row>
    <row r="9156" ht="26.25" customHeight="1" spans="21:21">
      <c r="U9156" s="1820"/>
    </row>
    <row r="9157" ht="26.25" customHeight="1" spans="21:21">
      <c r="U9157" s="1820"/>
    </row>
    <row r="9158" ht="26.25" customHeight="1" spans="21:21">
      <c r="U9158" s="1820"/>
    </row>
    <row r="9159" ht="26.25" customHeight="1" spans="21:21">
      <c r="U9159" s="1820"/>
    </row>
    <row r="9160" ht="26.25" customHeight="1" spans="21:21">
      <c r="U9160" s="1820"/>
    </row>
    <row r="9161" ht="26.25" customHeight="1" spans="21:21">
      <c r="U9161" s="1820"/>
    </row>
    <row r="9162" ht="26.25" customHeight="1" spans="21:21">
      <c r="U9162" s="1820"/>
    </row>
    <row r="9163" ht="26.25" customHeight="1" spans="21:21">
      <c r="U9163" s="1820"/>
    </row>
    <row r="9164" ht="26.25" customHeight="1" spans="21:21">
      <c r="U9164" s="1820"/>
    </row>
    <row r="9165" ht="26.25" customHeight="1" spans="21:21">
      <c r="U9165" s="1820"/>
    </row>
    <row r="9166" ht="26.25" customHeight="1" spans="21:21">
      <c r="U9166" s="1820"/>
    </row>
    <row r="9167" ht="26.25" customHeight="1" spans="21:21">
      <c r="U9167" s="1820"/>
    </row>
    <row r="9168" ht="26.25" customHeight="1" spans="21:21">
      <c r="U9168" s="1820"/>
    </row>
    <row r="9169" ht="26.25" customHeight="1" spans="21:21">
      <c r="U9169" s="1820"/>
    </row>
    <row r="9170" ht="26.25" customHeight="1" spans="21:21">
      <c r="U9170" s="1820"/>
    </row>
    <row r="9171" ht="26.25" customHeight="1" spans="21:21">
      <c r="U9171" s="1820"/>
    </row>
    <row r="9172" ht="26.25" customHeight="1" spans="21:21">
      <c r="U9172" s="1820"/>
    </row>
    <row r="9173" ht="26.25" customHeight="1" spans="21:21">
      <c r="U9173" s="1820"/>
    </row>
    <row r="9174" ht="26.25" customHeight="1" spans="21:21">
      <c r="U9174" s="1820"/>
    </row>
    <row r="9175" ht="26.25" customHeight="1" spans="21:21">
      <c r="U9175" s="1820"/>
    </row>
    <row r="9176" ht="26.25" customHeight="1" spans="21:21">
      <c r="U9176" s="1820"/>
    </row>
    <row r="9177" ht="26.25" customHeight="1" spans="21:21">
      <c r="U9177" s="1820"/>
    </row>
    <row r="9178" ht="26.25" customHeight="1" spans="21:21">
      <c r="U9178" s="1820"/>
    </row>
    <row r="9179" ht="26.25" customHeight="1" spans="21:21">
      <c r="U9179" s="1820"/>
    </row>
    <row r="9180" ht="26.25" customHeight="1" spans="21:21">
      <c r="U9180" s="1820"/>
    </row>
    <row r="9181" ht="26.25" customHeight="1" spans="21:21">
      <c r="U9181" s="1820"/>
    </row>
    <row r="9182" ht="26.25" customHeight="1" spans="21:21">
      <c r="U9182" s="1820"/>
    </row>
    <row r="9183" ht="26.25" customHeight="1" spans="21:21">
      <c r="U9183" s="1820"/>
    </row>
    <row r="9184" ht="26.25" customHeight="1" spans="21:21">
      <c r="U9184" s="1820"/>
    </row>
    <row r="9185" ht="26.25" customHeight="1" spans="21:21">
      <c r="U9185" s="1820"/>
    </row>
    <row r="9186" ht="26.25" customHeight="1" spans="21:21">
      <c r="U9186" s="1820"/>
    </row>
    <row r="9187" ht="26.25" customHeight="1" spans="21:21">
      <c r="U9187" s="1820"/>
    </row>
    <row r="9188" ht="26.25" customHeight="1" spans="21:21">
      <c r="U9188" s="1820"/>
    </row>
    <row r="9189" ht="26.25" customHeight="1" spans="21:21">
      <c r="U9189" s="1820"/>
    </row>
    <row r="9190" ht="26.25" customHeight="1" spans="21:21">
      <c r="U9190" s="1820"/>
    </row>
    <row r="9191" ht="26.25" customHeight="1" spans="21:21">
      <c r="U9191" s="1820"/>
    </row>
    <row r="9192" ht="26.25" customHeight="1" spans="21:21">
      <c r="U9192" s="1820"/>
    </row>
    <row r="9193" ht="26.25" customHeight="1" spans="21:21">
      <c r="U9193" s="1820"/>
    </row>
    <row r="9194" ht="26.25" customHeight="1" spans="21:21">
      <c r="U9194" s="1820"/>
    </row>
    <row r="9195" ht="26.25" customHeight="1" spans="21:21">
      <c r="U9195" s="1820"/>
    </row>
    <row r="9196" ht="26.25" customHeight="1" spans="21:21">
      <c r="U9196" s="1820"/>
    </row>
    <row r="9197" ht="26.25" customHeight="1" spans="21:21">
      <c r="U9197" s="1820"/>
    </row>
    <row r="9198" ht="26.25" customHeight="1" spans="21:21">
      <c r="U9198" s="1820"/>
    </row>
    <row r="9199" ht="26.25" customHeight="1" spans="21:21">
      <c r="U9199" s="1820"/>
    </row>
    <row r="9200" ht="26.25" customHeight="1" spans="21:21">
      <c r="U9200" s="1820"/>
    </row>
    <row r="9201" ht="26.25" customHeight="1" spans="21:21">
      <c r="U9201" s="1820"/>
    </row>
    <row r="9202" ht="26.25" customHeight="1" spans="21:21">
      <c r="U9202" s="1820"/>
    </row>
    <row r="9203" ht="26.25" customHeight="1" spans="21:21">
      <c r="U9203" s="1820"/>
    </row>
    <row r="9204" ht="26.25" customHeight="1" spans="21:21">
      <c r="U9204" s="1820"/>
    </row>
    <row r="9205" ht="26.25" customHeight="1" spans="21:21">
      <c r="U9205" s="1820"/>
    </row>
    <row r="9206" ht="26.25" customHeight="1" spans="21:21">
      <c r="U9206" s="1820"/>
    </row>
    <row r="9207" ht="26.25" customHeight="1" spans="21:21">
      <c r="U9207" s="1820"/>
    </row>
    <row r="9208" ht="26.25" customHeight="1" spans="21:21">
      <c r="U9208" s="1820"/>
    </row>
    <row r="9209" ht="26.25" customHeight="1" spans="21:21">
      <c r="U9209" s="1820"/>
    </row>
    <row r="9210" ht="26.25" customHeight="1" spans="21:21">
      <c r="U9210" s="1820"/>
    </row>
    <row r="9211" ht="26.25" customHeight="1" spans="21:21">
      <c r="U9211" s="1820"/>
    </row>
    <row r="9212" ht="26.25" customHeight="1" spans="21:21">
      <c r="U9212" s="1820"/>
    </row>
    <row r="9213" ht="26.25" customHeight="1" spans="21:21">
      <c r="U9213" s="1820"/>
    </row>
    <row r="9214" ht="26.25" customHeight="1" spans="21:21">
      <c r="U9214" s="1820"/>
    </row>
    <row r="9215" ht="26.25" customHeight="1" spans="21:21">
      <c r="U9215" s="1820"/>
    </row>
    <row r="9216" ht="26.25" customHeight="1" spans="21:21">
      <c r="U9216" s="1820"/>
    </row>
    <row r="9217" ht="26.25" customHeight="1" spans="21:21">
      <c r="U9217" s="1820"/>
    </row>
    <row r="9218" ht="26.25" customHeight="1" spans="21:21">
      <c r="U9218" s="1820"/>
    </row>
    <row r="9219" ht="26.25" customHeight="1" spans="21:21">
      <c r="U9219" s="1820"/>
    </row>
    <row r="9220" ht="26.25" customHeight="1" spans="21:21">
      <c r="U9220" s="1820"/>
    </row>
    <row r="9221" ht="26.25" customHeight="1" spans="21:21">
      <c r="U9221" s="1820"/>
    </row>
    <row r="9222" ht="26.25" customHeight="1" spans="21:21">
      <c r="U9222" s="1820"/>
    </row>
    <row r="9223" ht="26.25" customHeight="1" spans="21:21">
      <c r="U9223" s="1820"/>
    </row>
    <row r="9224" ht="26.25" customHeight="1" spans="21:21">
      <c r="U9224" s="1820"/>
    </row>
    <row r="9225" ht="26.25" customHeight="1" spans="21:21">
      <c r="U9225" s="1820"/>
    </row>
    <row r="9226" ht="26.25" customHeight="1" spans="21:21">
      <c r="U9226" s="1820"/>
    </row>
    <row r="9227" ht="26.25" customHeight="1" spans="21:21">
      <c r="U9227" s="1820"/>
    </row>
    <row r="9228" ht="26.25" customHeight="1" spans="21:21">
      <c r="U9228" s="1820"/>
    </row>
    <row r="9229" ht="26.25" customHeight="1" spans="21:21">
      <c r="U9229" s="1820"/>
    </row>
    <row r="9230" ht="26.25" customHeight="1" spans="21:21">
      <c r="U9230" s="1820"/>
    </row>
    <row r="9231" ht="26.25" customHeight="1" spans="21:21">
      <c r="U9231" s="1820"/>
    </row>
    <row r="9232" ht="26.25" customHeight="1" spans="21:21">
      <c r="U9232" s="1820"/>
    </row>
    <row r="9233" ht="26.25" customHeight="1" spans="21:21">
      <c r="U9233" s="1820"/>
    </row>
    <row r="9234" ht="26.25" customHeight="1" spans="21:21">
      <c r="U9234" s="1820"/>
    </row>
    <row r="9235" ht="26.25" customHeight="1" spans="21:21">
      <c r="U9235" s="1820"/>
    </row>
    <row r="9236" ht="26.25" customHeight="1" spans="21:21">
      <c r="U9236" s="1820"/>
    </row>
    <row r="9237" ht="26.25" customHeight="1" spans="21:21">
      <c r="U9237" s="1820"/>
    </row>
    <row r="9238" ht="26.25" customHeight="1" spans="21:21">
      <c r="U9238" s="1820"/>
    </row>
    <row r="9239" ht="26.25" customHeight="1" spans="21:21">
      <c r="U9239" s="1820"/>
    </row>
    <row r="9240" ht="26.25" customHeight="1" spans="21:21">
      <c r="U9240" s="1820"/>
    </row>
    <row r="9241" ht="26.25" customHeight="1" spans="21:21">
      <c r="U9241" s="1820"/>
    </row>
    <row r="9242" ht="26.25" customHeight="1" spans="21:21">
      <c r="U9242" s="1820"/>
    </row>
    <row r="9243" ht="26.25" customHeight="1" spans="21:21">
      <c r="U9243" s="1820"/>
    </row>
    <row r="9244" ht="26.25" customHeight="1" spans="21:21">
      <c r="U9244" s="1820"/>
    </row>
    <row r="9245" ht="26.25" customHeight="1" spans="21:21">
      <c r="U9245" s="1820"/>
    </row>
    <row r="9246" ht="26.25" customHeight="1" spans="21:21">
      <c r="U9246" s="1820"/>
    </row>
    <row r="9247" ht="26.25" customHeight="1" spans="21:21">
      <c r="U9247" s="1820"/>
    </row>
    <row r="9248" ht="26.25" customHeight="1" spans="21:21">
      <c r="U9248" s="1820"/>
    </row>
    <row r="9249" ht="26.25" customHeight="1" spans="21:21">
      <c r="U9249" s="1820"/>
    </row>
    <row r="9250" ht="26.25" customHeight="1" spans="21:21">
      <c r="U9250" s="1820"/>
    </row>
    <row r="9251" ht="26.25" customHeight="1" spans="21:21">
      <c r="U9251" s="1820"/>
    </row>
    <row r="9252" ht="26.25" customHeight="1" spans="21:21">
      <c r="U9252" s="1820"/>
    </row>
    <row r="9253" ht="26.25" customHeight="1" spans="21:21">
      <c r="U9253" s="1820"/>
    </row>
    <row r="9254" ht="26.25" customHeight="1" spans="21:21">
      <c r="U9254" s="1820"/>
    </row>
    <row r="9255" ht="26.25" customHeight="1" spans="21:21">
      <c r="U9255" s="1820"/>
    </row>
    <row r="9256" ht="26.25" customHeight="1" spans="21:21">
      <c r="U9256" s="1820"/>
    </row>
    <row r="9257" ht="26.25" customHeight="1" spans="21:21">
      <c r="U9257" s="1820"/>
    </row>
    <row r="9258" ht="26.25" customHeight="1" spans="21:21">
      <c r="U9258" s="1820"/>
    </row>
    <row r="9259" ht="26.25" customHeight="1" spans="21:21">
      <c r="U9259" s="1820"/>
    </row>
    <row r="9260" ht="26.25" customHeight="1" spans="21:21">
      <c r="U9260" s="1820"/>
    </row>
    <row r="9261" ht="26.25" customHeight="1" spans="21:21">
      <c r="U9261" s="1820"/>
    </row>
    <row r="9262" ht="26.25" customHeight="1" spans="21:21">
      <c r="U9262" s="1820"/>
    </row>
    <row r="9263" ht="26.25" customHeight="1" spans="21:21">
      <c r="U9263" s="1820"/>
    </row>
    <row r="9264" ht="26.25" customHeight="1" spans="21:21">
      <c r="U9264" s="1820"/>
    </row>
    <row r="9265" ht="26.25" customHeight="1" spans="21:21">
      <c r="U9265" s="1820"/>
    </row>
    <row r="9266" ht="26.25" customHeight="1" spans="21:21">
      <c r="U9266" s="1820"/>
    </row>
    <row r="9267" ht="26.25" customHeight="1" spans="21:21">
      <c r="U9267" s="1820"/>
    </row>
    <row r="9268" ht="26.25" customHeight="1" spans="21:21">
      <c r="U9268" s="1820"/>
    </row>
    <row r="9269" ht="26.25" customHeight="1" spans="21:21">
      <c r="U9269" s="1820"/>
    </row>
    <row r="9270" ht="26.25" customHeight="1" spans="21:21">
      <c r="U9270" s="1820"/>
    </row>
    <row r="9271" ht="26.25" customHeight="1" spans="21:21">
      <c r="U9271" s="1820"/>
    </row>
    <row r="9272" ht="26.25" customHeight="1" spans="21:21">
      <c r="U9272" s="1820"/>
    </row>
    <row r="9273" ht="26.25" customHeight="1" spans="21:21">
      <c r="U9273" s="1820"/>
    </row>
    <row r="9274" ht="26.25" customHeight="1" spans="21:21">
      <c r="U9274" s="1820"/>
    </row>
    <row r="9275" ht="26.25" customHeight="1" spans="21:21">
      <c r="U9275" s="1820"/>
    </row>
    <row r="9276" ht="26.25" customHeight="1" spans="21:21">
      <c r="U9276" s="1820"/>
    </row>
    <row r="9277" ht="26.25" customHeight="1" spans="21:21">
      <c r="U9277" s="1820"/>
    </row>
    <row r="9278" ht="26.25" customHeight="1" spans="21:21">
      <c r="U9278" s="1820"/>
    </row>
    <row r="9279" ht="26.25" customHeight="1" spans="21:21">
      <c r="U9279" s="1820"/>
    </row>
    <row r="9280" ht="26.25" customHeight="1" spans="21:21">
      <c r="U9280" s="1820"/>
    </row>
    <row r="9281" ht="26.25" customHeight="1" spans="21:21">
      <c r="U9281" s="1820"/>
    </row>
    <row r="9282" ht="26.25" customHeight="1" spans="21:21">
      <c r="U9282" s="1820"/>
    </row>
    <row r="9283" ht="26.25" customHeight="1" spans="21:21">
      <c r="U9283" s="1820"/>
    </row>
    <row r="9284" ht="26.25" customHeight="1" spans="21:21">
      <c r="U9284" s="1820"/>
    </row>
    <row r="9285" ht="26.25" customHeight="1" spans="21:21">
      <c r="U9285" s="1820"/>
    </row>
    <row r="9286" ht="26.25" customHeight="1" spans="21:21">
      <c r="U9286" s="1820"/>
    </row>
    <row r="9287" ht="26.25" customHeight="1" spans="21:21">
      <c r="U9287" s="1820"/>
    </row>
    <row r="9288" ht="26.25" customHeight="1" spans="21:21">
      <c r="U9288" s="1820"/>
    </row>
    <row r="9289" ht="26.25" customHeight="1" spans="21:21">
      <c r="U9289" s="1820"/>
    </row>
    <row r="9290" ht="26.25" customHeight="1" spans="21:21">
      <c r="U9290" s="1820"/>
    </row>
    <row r="9291" ht="26.25" customHeight="1" spans="21:21">
      <c r="U9291" s="1820"/>
    </row>
    <row r="9292" ht="26.25" customHeight="1" spans="21:21">
      <c r="U9292" s="1820"/>
    </row>
    <row r="9293" ht="26.25" customHeight="1" spans="21:21">
      <c r="U9293" s="1820"/>
    </row>
    <row r="9294" ht="26.25" customHeight="1" spans="21:21">
      <c r="U9294" s="1820"/>
    </row>
    <row r="9295" ht="26.25" customHeight="1" spans="21:21">
      <c r="U9295" s="1820"/>
    </row>
    <row r="9296" ht="26.25" customHeight="1" spans="21:21">
      <c r="U9296" s="1820"/>
    </row>
    <row r="9297" ht="26.25" customHeight="1" spans="21:21">
      <c r="U9297" s="1820"/>
    </row>
    <row r="9298" ht="26.25" customHeight="1" spans="21:21">
      <c r="U9298" s="1820"/>
    </row>
    <row r="9299" ht="26.25" customHeight="1" spans="21:21">
      <c r="U9299" s="1820"/>
    </row>
    <row r="9300" ht="26.25" customHeight="1" spans="21:21">
      <c r="U9300" s="1820"/>
    </row>
    <row r="9301" ht="26.25" customHeight="1" spans="21:21">
      <c r="U9301" s="1820"/>
    </row>
    <row r="9302" ht="26.25" customHeight="1" spans="21:21">
      <c r="U9302" s="1820"/>
    </row>
    <row r="9303" ht="26.25" customHeight="1" spans="21:21">
      <c r="U9303" s="1820"/>
    </row>
    <row r="9304" ht="26.25" customHeight="1" spans="21:21">
      <c r="U9304" s="1820"/>
    </row>
    <row r="9305" ht="26.25" customHeight="1" spans="21:21">
      <c r="U9305" s="1820"/>
    </row>
    <row r="9306" ht="26.25" customHeight="1" spans="21:21">
      <c r="U9306" s="1820"/>
    </row>
    <row r="9307" ht="26.25" customHeight="1" spans="21:21">
      <c r="U9307" s="1820"/>
    </row>
    <row r="9308" ht="26.25" customHeight="1" spans="21:21">
      <c r="U9308" s="1820"/>
    </row>
    <row r="9309" ht="26.25" customHeight="1" spans="21:21">
      <c r="U9309" s="1820"/>
    </row>
    <row r="9310" ht="26.25" customHeight="1" spans="21:21">
      <c r="U9310" s="1820"/>
    </row>
    <row r="9311" ht="26.25" customHeight="1" spans="21:21">
      <c r="U9311" s="1820"/>
    </row>
    <row r="9312" ht="26.25" customHeight="1" spans="21:21">
      <c r="U9312" s="1820"/>
    </row>
    <row r="9313" ht="26.25" customHeight="1" spans="21:21">
      <c r="U9313" s="1820"/>
    </row>
    <row r="9314" ht="26.25" customHeight="1" spans="21:21">
      <c r="U9314" s="1820"/>
    </row>
    <row r="9315" ht="26.25" customHeight="1" spans="21:21">
      <c r="U9315" s="1820"/>
    </row>
    <row r="9316" ht="26.25" customHeight="1" spans="21:21">
      <c r="U9316" s="1820"/>
    </row>
    <row r="9317" ht="26.25" customHeight="1" spans="21:21">
      <c r="U9317" s="1820"/>
    </row>
    <row r="9318" ht="26.25" customHeight="1" spans="21:21">
      <c r="U9318" s="1820"/>
    </row>
    <row r="9319" ht="26.25" customHeight="1" spans="21:21">
      <c r="U9319" s="1820"/>
    </row>
    <row r="9320" ht="26.25" customHeight="1" spans="21:21">
      <c r="U9320" s="1820"/>
    </row>
    <row r="9321" ht="26.25" customHeight="1" spans="21:21">
      <c r="U9321" s="1820"/>
    </row>
    <row r="9322" ht="26.25" customHeight="1" spans="21:21">
      <c r="U9322" s="1820"/>
    </row>
    <row r="9323" ht="26.25" customHeight="1" spans="21:21">
      <c r="U9323" s="1820"/>
    </row>
    <row r="9324" ht="26.25" customHeight="1" spans="21:21">
      <c r="U9324" s="1820"/>
    </row>
    <row r="9325" ht="26.25" customHeight="1" spans="21:21">
      <c r="U9325" s="1820"/>
    </row>
    <row r="9326" ht="26.25" customHeight="1" spans="21:21">
      <c r="U9326" s="1820"/>
    </row>
    <row r="9327" ht="26.25" customHeight="1" spans="21:21">
      <c r="U9327" s="1820"/>
    </row>
    <row r="9328" ht="26.25" customHeight="1" spans="21:21">
      <c r="U9328" s="1820"/>
    </row>
    <row r="9329" ht="26.25" customHeight="1" spans="21:21">
      <c r="U9329" s="1820"/>
    </row>
    <row r="9330" ht="26.25" customHeight="1" spans="21:21">
      <c r="U9330" s="1820"/>
    </row>
    <row r="9331" ht="26.25" customHeight="1" spans="21:21">
      <c r="U9331" s="1820"/>
    </row>
    <row r="9332" ht="26.25" customHeight="1" spans="21:21">
      <c r="U9332" s="1820"/>
    </row>
    <row r="9333" ht="26.25" customHeight="1" spans="21:21">
      <c r="U9333" s="1820"/>
    </row>
    <row r="9334" ht="26.25" customHeight="1" spans="21:21">
      <c r="U9334" s="1820"/>
    </row>
    <row r="9335" ht="26.25" customHeight="1" spans="21:21">
      <c r="U9335" s="1820"/>
    </row>
    <row r="9336" ht="26.25" customHeight="1" spans="21:21">
      <c r="U9336" s="1820"/>
    </row>
    <row r="9337" ht="26.25" customHeight="1" spans="21:21">
      <c r="U9337" s="1820"/>
    </row>
    <row r="9338" ht="26.25" customHeight="1" spans="21:21">
      <c r="U9338" s="1820"/>
    </row>
    <row r="9339" ht="26.25" customHeight="1" spans="21:21">
      <c r="U9339" s="1820"/>
    </row>
    <row r="9340" ht="26.25" customHeight="1" spans="21:21">
      <c r="U9340" s="1820"/>
    </row>
    <row r="9341" ht="26.25" customHeight="1" spans="21:21">
      <c r="U9341" s="1820"/>
    </row>
    <row r="9342" ht="26.25" customHeight="1" spans="21:21">
      <c r="U9342" s="1820"/>
    </row>
    <row r="9343" ht="26.25" customHeight="1" spans="21:21">
      <c r="U9343" s="1820"/>
    </row>
    <row r="9344" ht="26.25" customHeight="1" spans="21:21">
      <c r="U9344" s="1820"/>
    </row>
    <row r="9345" ht="26.25" customHeight="1" spans="21:21">
      <c r="U9345" s="1820"/>
    </row>
    <row r="9346" ht="26.25" customHeight="1" spans="21:21">
      <c r="U9346" s="1820"/>
    </row>
    <row r="9347" ht="26.25" customHeight="1" spans="21:21">
      <c r="U9347" s="1820"/>
    </row>
    <row r="9348" ht="26.25" customHeight="1" spans="21:21">
      <c r="U9348" s="1820"/>
    </row>
    <row r="9349" ht="26.25" customHeight="1" spans="21:21">
      <c r="U9349" s="1820"/>
    </row>
    <row r="9350" ht="26.25" customHeight="1" spans="21:21">
      <c r="U9350" s="1820"/>
    </row>
    <row r="9351" ht="26.25" customHeight="1" spans="21:21">
      <c r="U9351" s="1820"/>
    </row>
    <row r="9352" ht="26.25" customHeight="1" spans="21:21">
      <c r="U9352" s="1820"/>
    </row>
    <row r="9353" ht="26.25" customHeight="1" spans="21:21">
      <c r="U9353" s="1820"/>
    </row>
    <row r="9354" ht="26.25" customHeight="1" spans="21:21">
      <c r="U9354" s="1820"/>
    </row>
    <row r="9355" ht="26.25" customHeight="1" spans="21:21">
      <c r="U9355" s="1820"/>
    </row>
    <row r="9356" ht="26.25" customHeight="1" spans="21:21">
      <c r="U9356" s="1820"/>
    </row>
    <row r="9357" ht="26.25" customHeight="1" spans="21:21">
      <c r="U9357" s="1820"/>
    </row>
    <row r="9358" ht="26.25" customHeight="1" spans="21:21">
      <c r="U9358" s="1820"/>
    </row>
    <row r="9359" ht="26.25" customHeight="1" spans="21:21">
      <c r="U9359" s="1820"/>
    </row>
    <row r="9360" ht="26.25" customHeight="1" spans="21:21">
      <c r="U9360" s="1820"/>
    </row>
    <row r="9361" ht="26.25" customHeight="1" spans="21:21">
      <c r="U9361" s="1820"/>
    </row>
    <row r="9362" ht="26.25" customHeight="1" spans="21:21">
      <c r="U9362" s="1820"/>
    </row>
    <row r="9363" ht="26.25" customHeight="1" spans="21:21">
      <c r="U9363" s="1820"/>
    </row>
    <row r="9364" ht="26.25" customHeight="1" spans="21:21">
      <c r="U9364" s="1820"/>
    </row>
    <row r="9365" ht="26.25" customHeight="1" spans="21:21">
      <c r="U9365" s="1820"/>
    </row>
    <row r="9366" ht="26.25" customHeight="1" spans="21:21">
      <c r="U9366" s="1820"/>
    </row>
    <row r="9367" ht="26.25" customHeight="1" spans="21:21">
      <c r="U9367" s="1820"/>
    </row>
    <row r="9368" ht="26.25" customHeight="1" spans="21:21">
      <c r="U9368" s="1820"/>
    </row>
    <row r="9369" ht="26.25" customHeight="1" spans="21:21">
      <c r="U9369" s="1820"/>
    </row>
    <row r="9370" ht="26.25" customHeight="1" spans="21:21">
      <c r="U9370" s="1820"/>
    </row>
    <row r="9371" ht="26.25" customHeight="1" spans="21:21">
      <c r="U9371" s="1820"/>
    </row>
    <row r="9372" ht="26.25" customHeight="1" spans="21:21">
      <c r="U9372" s="1820"/>
    </row>
    <row r="9373" ht="26.25" customHeight="1" spans="21:21">
      <c r="U9373" s="1820"/>
    </row>
    <row r="9374" ht="26.25" customHeight="1" spans="21:21">
      <c r="U9374" s="1820"/>
    </row>
    <row r="9375" ht="26.25" customHeight="1" spans="21:21">
      <c r="U9375" s="1820"/>
    </row>
    <row r="9376" ht="26.25" customHeight="1" spans="21:21">
      <c r="U9376" s="1820"/>
    </row>
    <row r="9377" ht="26.25" customHeight="1" spans="21:21">
      <c r="U9377" s="1820"/>
    </row>
    <row r="9378" ht="26.25" customHeight="1" spans="21:21">
      <c r="U9378" s="1820"/>
    </row>
    <row r="9379" ht="26.25" customHeight="1" spans="21:21">
      <c r="U9379" s="1820"/>
    </row>
    <row r="9380" ht="26.25" customHeight="1" spans="21:21">
      <c r="U9380" s="1820"/>
    </row>
    <row r="9381" ht="26.25" customHeight="1" spans="21:21">
      <c r="U9381" s="1820"/>
    </row>
    <row r="9382" ht="26.25" customHeight="1" spans="21:21">
      <c r="U9382" s="1820"/>
    </row>
    <row r="9383" ht="26.25" customHeight="1" spans="21:21">
      <c r="U9383" s="1820"/>
    </row>
    <row r="9384" ht="26.25" customHeight="1" spans="21:21">
      <c r="U9384" s="1820"/>
    </row>
    <row r="9385" ht="26.25" customHeight="1" spans="21:21">
      <c r="U9385" s="1820"/>
    </row>
    <row r="9386" ht="26.25" customHeight="1" spans="21:21">
      <c r="U9386" s="1820"/>
    </row>
    <row r="9387" ht="26.25" customHeight="1" spans="21:21">
      <c r="U9387" s="1820"/>
    </row>
    <row r="9388" ht="26.25" customHeight="1" spans="21:21">
      <c r="U9388" s="1820"/>
    </row>
    <row r="9389" ht="26.25" customHeight="1" spans="21:21">
      <c r="U9389" s="1820"/>
    </row>
    <row r="9390" ht="26.25" customHeight="1" spans="21:21">
      <c r="U9390" s="1820"/>
    </row>
    <row r="9391" ht="26.25" customHeight="1" spans="21:21">
      <c r="U9391" s="1820"/>
    </row>
    <row r="9392" ht="26.25" customHeight="1" spans="21:21">
      <c r="U9392" s="1820"/>
    </row>
    <row r="9393" ht="26.25" customHeight="1" spans="21:21">
      <c r="U9393" s="1820"/>
    </row>
    <row r="9394" ht="26.25" customHeight="1" spans="21:21">
      <c r="U9394" s="1820"/>
    </row>
    <row r="9395" ht="26.25" customHeight="1" spans="21:21">
      <c r="U9395" s="1820"/>
    </row>
    <row r="9396" ht="26.25" customHeight="1" spans="21:21">
      <c r="U9396" s="1820"/>
    </row>
    <row r="9397" ht="26.25" customHeight="1" spans="21:21">
      <c r="U9397" s="1820"/>
    </row>
    <row r="9398" ht="26.25" customHeight="1" spans="21:21">
      <c r="U9398" s="1820"/>
    </row>
    <row r="9399" ht="26.25" customHeight="1" spans="21:21">
      <c r="U9399" s="1820"/>
    </row>
    <row r="9400" ht="26.25" customHeight="1" spans="21:21">
      <c r="U9400" s="1820"/>
    </row>
    <row r="9401" ht="26.25" customHeight="1" spans="21:21">
      <c r="U9401" s="1820"/>
    </row>
    <row r="9402" ht="26.25" customHeight="1" spans="21:21">
      <c r="U9402" s="1820"/>
    </row>
    <row r="9403" ht="26.25" customHeight="1" spans="21:21">
      <c r="U9403" s="1820"/>
    </row>
    <row r="9404" ht="26.25" customHeight="1" spans="21:21">
      <c r="U9404" s="1820"/>
    </row>
    <row r="9405" ht="26.25" customHeight="1" spans="21:21">
      <c r="U9405" s="1820"/>
    </row>
    <row r="9406" ht="26.25" customHeight="1" spans="21:21">
      <c r="U9406" s="1820"/>
    </row>
    <row r="9407" ht="26.25" customHeight="1" spans="21:21">
      <c r="U9407" s="1820"/>
    </row>
    <row r="9408" ht="26.25" customHeight="1" spans="21:21">
      <c r="U9408" s="1820"/>
    </row>
    <row r="9409" ht="26.25" customHeight="1" spans="21:21">
      <c r="U9409" s="1820"/>
    </row>
    <row r="9410" ht="26.25" customHeight="1" spans="21:21">
      <c r="U9410" s="1820"/>
    </row>
    <row r="9411" ht="26.25" customHeight="1" spans="21:21">
      <c r="U9411" s="1820"/>
    </row>
    <row r="9412" ht="26.25" customHeight="1" spans="21:21">
      <c r="U9412" s="1820"/>
    </row>
    <row r="9413" ht="26.25" customHeight="1" spans="21:21">
      <c r="U9413" s="1820"/>
    </row>
    <row r="9414" ht="26.25" customHeight="1" spans="21:21">
      <c r="U9414" s="1820"/>
    </row>
    <row r="9415" ht="26.25" customHeight="1" spans="21:21">
      <c r="U9415" s="1820"/>
    </row>
    <row r="9416" ht="26.25" customHeight="1" spans="21:21">
      <c r="U9416" s="1820"/>
    </row>
    <row r="9417" ht="26.25" customHeight="1" spans="21:21">
      <c r="U9417" s="1820"/>
    </row>
    <row r="9418" ht="26.25" customHeight="1" spans="21:21">
      <c r="U9418" s="1820"/>
    </row>
    <row r="9419" ht="26.25" customHeight="1" spans="21:21">
      <c r="U9419" s="1820"/>
    </row>
    <row r="9420" ht="26.25" customHeight="1" spans="21:21">
      <c r="U9420" s="1820"/>
    </row>
    <row r="9421" ht="26.25" customHeight="1" spans="21:21">
      <c r="U9421" s="1820"/>
    </row>
    <row r="9422" ht="26.25" customHeight="1" spans="21:21">
      <c r="U9422" s="1820"/>
    </row>
    <row r="9423" ht="26.25" customHeight="1" spans="21:21">
      <c r="U9423" s="1820"/>
    </row>
    <row r="9424" ht="26.25" customHeight="1" spans="21:21">
      <c r="U9424" s="1820"/>
    </row>
    <row r="9425" ht="26.25" customHeight="1" spans="21:21">
      <c r="U9425" s="1820"/>
    </row>
    <row r="9426" ht="26.25" customHeight="1" spans="21:21">
      <c r="U9426" s="1820"/>
    </row>
    <row r="9427" ht="26.25" customHeight="1" spans="21:21">
      <c r="U9427" s="1820"/>
    </row>
    <row r="9428" ht="26.25" customHeight="1" spans="21:21">
      <c r="U9428" s="1820"/>
    </row>
    <row r="9429" ht="26.25" customHeight="1" spans="21:21">
      <c r="U9429" s="1820"/>
    </row>
    <row r="9430" ht="26.25" customHeight="1" spans="21:21">
      <c r="U9430" s="1820"/>
    </row>
    <row r="9431" ht="26.25" customHeight="1" spans="21:21">
      <c r="U9431" s="1820"/>
    </row>
    <row r="9432" ht="26.25" customHeight="1" spans="21:21">
      <c r="U9432" s="1820"/>
    </row>
    <row r="9433" ht="26.25" customHeight="1" spans="21:21">
      <c r="U9433" s="1820"/>
    </row>
    <row r="9434" ht="26.25" customHeight="1" spans="21:21">
      <c r="U9434" s="1820"/>
    </row>
    <row r="9435" ht="26.25" customHeight="1" spans="21:21">
      <c r="U9435" s="1820"/>
    </row>
    <row r="9436" ht="26.25" customHeight="1" spans="21:21">
      <c r="U9436" s="1820"/>
    </row>
    <row r="9437" ht="26.25" customHeight="1" spans="21:21">
      <c r="U9437" s="1820"/>
    </row>
    <row r="9438" ht="26.25" customHeight="1" spans="21:21">
      <c r="U9438" s="1820"/>
    </row>
    <row r="9439" ht="26.25" customHeight="1" spans="21:21">
      <c r="U9439" s="1820"/>
    </row>
    <row r="9440" ht="26.25" customHeight="1" spans="21:21">
      <c r="U9440" s="1820"/>
    </row>
    <row r="9441" ht="26.25" customHeight="1" spans="21:21">
      <c r="U9441" s="1820"/>
    </row>
    <row r="9442" ht="26.25" customHeight="1" spans="21:21">
      <c r="U9442" s="1820"/>
    </row>
    <row r="9443" ht="26.25" customHeight="1" spans="21:21">
      <c r="U9443" s="1820"/>
    </row>
    <row r="9444" ht="26.25" customHeight="1" spans="21:21">
      <c r="U9444" s="1820"/>
    </row>
    <row r="9445" ht="26.25" customHeight="1" spans="21:21">
      <c r="U9445" s="1820"/>
    </row>
    <row r="9446" ht="26.25" customHeight="1" spans="21:21">
      <c r="U9446" s="1820"/>
    </row>
    <row r="9447" ht="26.25" customHeight="1" spans="21:21">
      <c r="U9447" s="1820"/>
    </row>
    <row r="9448" ht="26.25" customHeight="1" spans="21:21">
      <c r="U9448" s="1820"/>
    </row>
    <row r="9449" ht="26.25" customHeight="1" spans="21:21">
      <c r="U9449" s="1820"/>
    </row>
    <row r="9450" ht="26.25" customHeight="1" spans="21:21">
      <c r="U9450" s="1820"/>
    </row>
    <row r="9451" ht="26.25" customHeight="1" spans="21:21">
      <c r="U9451" s="1820"/>
    </row>
    <row r="9452" ht="26.25" customHeight="1" spans="21:21">
      <c r="U9452" s="1820"/>
    </row>
    <row r="9453" ht="26.25" customHeight="1" spans="21:21">
      <c r="U9453" s="1820"/>
    </row>
    <row r="9454" ht="26.25" customHeight="1" spans="21:21">
      <c r="U9454" s="1820"/>
    </row>
    <row r="9455" ht="26.25" customHeight="1" spans="21:21">
      <c r="U9455" s="1820"/>
    </row>
    <row r="9456" ht="26.25" customHeight="1" spans="21:21">
      <c r="U9456" s="1820"/>
    </row>
    <row r="9457" ht="26.25" customHeight="1" spans="21:21">
      <c r="U9457" s="1820"/>
    </row>
    <row r="9458" ht="26.25" customHeight="1" spans="21:21">
      <c r="U9458" s="1820"/>
    </row>
    <row r="9459" ht="26.25" customHeight="1" spans="21:21">
      <c r="U9459" s="1820"/>
    </row>
    <row r="9460" ht="26.25" customHeight="1" spans="21:21">
      <c r="U9460" s="1820"/>
    </row>
    <row r="9461" ht="26.25" customHeight="1" spans="21:21">
      <c r="U9461" s="1820"/>
    </row>
    <row r="9462" ht="26.25" customHeight="1" spans="21:21">
      <c r="U9462" s="1820"/>
    </row>
    <row r="9463" ht="26.25" customHeight="1" spans="21:21">
      <c r="U9463" s="1820"/>
    </row>
    <row r="9464" ht="26.25" customHeight="1" spans="21:21">
      <c r="U9464" s="1820"/>
    </row>
    <row r="9465" ht="26.25" customHeight="1" spans="21:21">
      <c r="U9465" s="1820"/>
    </row>
    <row r="9466" ht="26.25" customHeight="1" spans="21:21">
      <c r="U9466" s="1820"/>
    </row>
    <row r="9467" ht="26.25" customHeight="1" spans="21:21">
      <c r="U9467" s="1820"/>
    </row>
    <row r="9468" ht="26.25" customHeight="1" spans="21:21">
      <c r="U9468" s="1820"/>
    </row>
    <row r="9469" ht="26.25" customHeight="1" spans="21:21">
      <c r="U9469" s="1820"/>
    </row>
    <row r="9470" ht="26.25" customHeight="1" spans="21:21">
      <c r="U9470" s="1820"/>
    </row>
    <row r="9471" ht="26.25" customHeight="1" spans="21:21">
      <c r="U9471" s="1820"/>
    </row>
    <row r="9472" ht="26.25" customHeight="1" spans="21:21">
      <c r="U9472" s="1820"/>
    </row>
    <row r="9473" ht="26.25" customHeight="1" spans="21:21">
      <c r="U9473" s="1820"/>
    </row>
    <row r="9474" ht="26.25" customHeight="1" spans="21:21">
      <c r="U9474" s="1820"/>
    </row>
    <row r="9475" ht="26.25" customHeight="1" spans="21:21">
      <c r="U9475" s="1820"/>
    </row>
    <row r="9476" ht="26.25" customHeight="1" spans="21:21">
      <c r="U9476" s="1820"/>
    </row>
    <row r="9477" ht="26.25" customHeight="1" spans="21:21">
      <c r="U9477" s="1820"/>
    </row>
    <row r="9478" ht="26.25" customHeight="1" spans="21:21">
      <c r="U9478" s="1820"/>
    </row>
    <row r="9479" ht="26.25" customHeight="1" spans="21:21">
      <c r="U9479" s="1820"/>
    </row>
    <row r="9480" ht="26.25" customHeight="1" spans="21:21">
      <c r="U9480" s="1820"/>
    </row>
    <row r="9481" ht="26.25" customHeight="1" spans="21:21">
      <c r="U9481" s="1820"/>
    </row>
    <row r="9482" ht="26.25" customHeight="1" spans="21:21">
      <c r="U9482" s="1820"/>
    </row>
    <row r="9483" ht="26.25" customHeight="1" spans="21:21">
      <c r="U9483" s="1820"/>
    </row>
    <row r="9484" ht="26.25" customHeight="1" spans="21:21">
      <c r="U9484" s="1820"/>
    </row>
    <row r="9485" ht="26.25" customHeight="1" spans="21:21">
      <c r="U9485" s="1820"/>
    </row>
    <row r="9486" ht="26.25" customHeight="1" spans="21:21">
      <c r="U9486" s="1820"/>
    </row>
    <row r="9487" ht="26.25" customHeight="1" spans="21:21">
      <c r="U9487" s="1820"/>
    </row>
    <row r="9488" ht="26.25" customHeight="1" spans="21:21">
      <c r="U9488" s="1820"/>
    </row>
    <row r="9489" ht="26.25" customHeight="1" spans="21:21">
      <c r="U9489" s="1820"/>
    </row>
    <row r="9490" ht="26.25" customHeight="1" spans="21:21">
      <c r="U9490" s="1820"/>
    </row>
    <row r="9491" ht="26.25" customHeight="1" spans="21:21">
      <c r="U9491" s="1820"/>
    </row>
    <row r="9492" ht="26.25" customHeight="1" spans="21:21">
      <c r="U9492" s="1820"/>
    </row>
    <row r="9493" ht="26.25" customHeight="1" spans="21:21">
      <c r="U9493" s="1820"/>
    </row>
    <row r="9494" ht="26.25" customHeight="1" spans="21:21">
      <c r="U9494" s="1820"/>
    </row>
    <row r="9495" ht="26.25" customHeight="1" spans="21:21">
      <c r="U9495" s="1820"/>
    </row>
    <row r="9496" ht="26.25" customHeight="1" spans="21:21">
      <c r="U9496" s="1820"/>
    </row>
    <row r="9497" ht="26.25" customHeight="1" spans="21:21">
      <c r="U9497" s="1820"/>
    </row>
    <row r="9498" ht="26.25" customHeight="1" spans="21:21">
      <c r="U9498" s="1820"/>
    </row>
    <row r="9499" ht="26.25" customHeight="1" spans="21:21">
      <c r="U9499" s="1820"/>
    </row>
    <row r="9500" ht="26.25" customHeight="1" spans="21:21">
      <c r="U9500" s="1820"/>
    </row>
    <row r="9501" ht="26.25" customHeight="1" spans="21:21">
      <c r="U9501" s="1820"/>
    </row>
    <row r="9502" ht="26.25" customHeight="1" spans="21:21">
      <c r="U9502" s="1820"/>
    </row>
    <row r="9503" ht="26.25" customHeight="1" spans="21:21">
      <c r="U9503" s="1820"/>
    </row>
    <row r="9504" ht="26.25" customHeight="1" spans="21:21">
      <c r="U9504" s="1820"/>
    </row>
    <row r="9505" ht="26.25" customHeight="1" spans="21:21">
      <c r="U9505" s="1820"/>
    </row>
    <row r="9506" ht="26.25" customHeight="1" spans="21:21">
      <c r="U9506" s="1820"/>
    </row>
    <row r="9507" ht="26.25" customHeight="1" spans="21:21">
      <c r="U9507" s="1820"/>
    </row>
    <row r="9508" ht="26.25" customHeight="1" spans="21:21">
      <c r="U9508" s="1820"/>
    </row>
    <row r="9509" ht="26.25" customHeight="1" spans="21:21">
      <c r="U9509" s="1820"/>
    </row>
    <row r="9510" ht="26.25" customHeight="1" spans="21:21">
      <c r="U9510" s="1820"/>
    </row>
    <row r="9511" ht="26.25" customHeight="1" spans="21:21">
      <c r="U9511" s="1820"/>
    </row>
    <row r="9512" ht="26.25" customHeight="1" spans="21:21">
      <c r="U9512" s="1820"/>
    </row>
    <row r="9513" ht="26.25" customHeight="1" spans="21:21">
      <c r="U9513" s="1820"/>
    </row>
    <row r="9514" ht="26.25" customHeight="1" spans="21:21">
      <c r="U9514" s="1820"/>
    </row>
    <row r="9515" ht="26.25" customHeight="1" spans="21:21">
      <c r="U9515" s="1820"/>
    </row>
    <row r="9516" ht="26.25" customHeight="1" spans="21:21">
      <c r="U9516" s="1820"/>
    </row>
    <row r="9517" ht="26.25" customHeight="1" spans="21:21">
      <c r="U9517" s="1820"/>
    </row>
    <row r="9518" ht="26.25" customHeight="1" spans="21:21">
      <c r="U9518" s="1820"/>
    </row>
    <row r="9519" ht="26.25" customHeight="1" spans="21:21">
      <c r="U9519" s="1820"/>
    </row>
    <row r="9520" ht="26.25" customHeight="1" spans="21:21">
      <c r="U9520" s="1820"/>
    </row>
    <row r="9521" ht="26.25" customHeight="1" spans="21:21">
      <c r="U9521" s="1820"/>
    </row>
    <row r="9522" ht="26.25" customHeight="1" spans="21:21">
      <c r="U9522" s="1820"/>
    </row>
    <row r="9523" ht="26.25" customHeight="1" spans="21:21">
      <c r="U9523" s="1820"/>
    </row>
    <row r="9524" ht="26.25" customHeight="1" spans="21:21">
      <c r="U9524" s="1820"/>
    </row>
    <row r="9525" ht="26.25" customHeight="1" spans="21:21">
      <c r="U9525" s="1820"/>
    </row>
    <row r="9526" ht="26.25" customHeight="1" spans="21:21">
      <c r="U9526" s="1820"/>
    </row>
    <row r="9527" ht="26.25" customHeight="1" spans="21:21">
      <c r="U9527" s="1820"/>
    </row>
    <row r="9528" ht="26.25" customHeight="1" spans="21:21">
      <c r="U9528" s="1820"/>
    </row>
    <row r="9529" ht="26.25" customHeight="1" spans="21:21">
      <c r="U9529" s="1820"/>
    </row>
    <row r="9530" ht="26.25" customHeight="1" spans="21:21">
      <c r="U9530" s="1820"/>
    </row>
    <row r="9531" ht="26.25" customHeight="1" spans="21:21">
      <c r="U9531" s="1820"/>
    </row>
    <row r="9532" ht="26.25" customHeight="1" spans="21:21">
      <c r="U9532" s="1820"/>
    </row>
    <row r="9533" ht="26.25" customHeight="1" spans="21:21">
      <c r="U9533" s="1820"/>
    </row>
    <row r="9534" ht="26.25" customHeight="1" spans="21:21">
      <c r="U9534" s="1820"/>
    </row>
    <row r="9535" ht="26.25" customHeight="1" spans="21:21">
      <c r="U9535" s="1820"/>
    </row>
    <row r="9536" ht="26.25" customHeight="1" spans="21:21">
      <c r="U9536" s="1820"/>
    </row>
    <row r="9537" ht="26.25" customHeight="1" spans="21:21">
      <c r="U9537" s="1820"/>
    </row>
    <row r="9538" ht="26.25" customHeight="1" spans="21:21">
      <c r="U9538" s="1820"/>
    </row>
    <row r="9539" ht="26.25" customHeight="1" spans="21:21">
      <c r="U9539" s="1820"/>
    </row>
    <row r="9540" ht="26.25" customHeight="1" spans="21:21">
      <c r="U9540" s="1820"/>
    </row>
    <row r="9541" ht="26.25" customHeight="1" spans="21:21">
      <c r="U9541" s="1820"/>
    </row>
    <row r="9542" ht="26.25" customHeight="1" spans="21:21">
      <c r="U9542" s="1820"/>
    </row>
    <row r="9543" ht="26.25" customHeight="1" spans="21:21">
      <c r="U9543" s="1820"/>
    </row>
    <row r="9544" ht="26.25" customHeight="1" spans="21:21">
      <c r="U9544" s="1820"/>
    </row>
    <row r="9545" ht="26.25" customHeight="1" spans="21:21">
      <c r="U9545" s="1820"/>
    </row>
    <row r="9546" ht="26.25" customHeight="1" spans="21:21">
      <c r="U9546" s="1820"/>
    </row>
    <row r="9547" ht="26.25" customHeight="1" spans="21:21">
      <c r="U9547" s="1820"/>
    </row>
    <row r="9548" ht="26.25" customHeight="1" spans="21:21">
      <c r="U9548" s="1820"/>
    </row>
    <row r="9549" ht="26.25" customHeight="1" spans="21:21">
      <c r="U9549" s="1820"/>
    </row>
    <row r="9550" ht="26.25" customHeight="1" spans="21:21">
      <c r="U9550" s="1820"/>
    </row>
    <row r="9551" ht="26.25" customHeight="1" spans="21:21">
      <c r="U9551" s="1820"/>
    </row>
    <row r="9552" ht="26.25" customHeight="1" spans="21:21">
      <c r="U9552" s="1820"/>
    </row>
    <row r="9553" ht="26.25" customHeight="1" spans="21:21">
      <c r="U9553" s="1820"/>
    </row>
    <row r="9554" ht="26.25" customHeight="1" spans="21:21">
      <c r="U9554" s="1820"/>
    </row>
    <row r="9555" ht="26.25" customHeight="1" spans="21:21">
      <c r="U9555" s="1820"/>
    </row>
    <row r="9556" ht="26.25" customHeight="1" spans="21:21">
      <c r="U9556" s="1820"/>
    </row>
    <row r="9557" ht="26.25" customHeight="1" spans="21:21">
      <c r="U9557" s="1820"/>
    </row>
    <row r="9558" ht="26.25" customHeight="1" spans="21:21">
      <c r="U9558" s="1820"/>
    </row>
    <row r="9559" ht="26.25" customHeight="1" spans="21:21">
      <c r="U9559" s="1820"/>
    </row>
    <row r="9560" ht="26.25" customHeight="1" spans="21:21">
      <c r="U9560" s="1820"/>
    </row>
    <row r="9561" ht="26.25" customHeight="1" spans="21:21">
      <c r="U9561" s="1820"/>
    </row>
    <row r="9562" ht="26.25" customHeight="1" spans="21:21">
      <c r="U9562" s="1820"/>
    </row>
    <row r="9563" ht="26.25" customHeight="1" spans="21:21">
      <c r="U9563" s="1820"/>
    </row>
    <row r="9564" ht="26.25" customHeight="1" spans="21:21">
      <c r="U9564" s="1820"/>
    </row>
    <row r="9565" ht="26.25" customHeight="1" spans="21:21">
      <c r="U9565" s="1820"/>
    </row>
    <row r="9566" ht="26.25" customHeight="1" spans="21:21">
      <c r="U9566" s="1820"/>
    </row>
    <row r="9567" ht="26.25" customHeight="1" spans="21:21">
      <c r="U9567" s="1820"/>
    </row>
    <row r="9568" ht="26.25" customHeight="1" spans="21:21">
      <c r="U9568" s="1820"/>
    </row>
    <row r="9569" ht="26.25" customHeight="1" spans="21:21">
      <c r="U9569" s="1820"/>
    </row>
    <row r="9570" ht="26.25" customHeight="1" spans="21:21">
      <c r="U9570" s="1820"/>
    </row>
    <row r="9571" ht="26.25" customHeight="1" spans="21:21">
      <c r="U9571" s="1820"/>
    </row>
    <row r="9572" ht="26.25" customHeight="1" spans="21:21">
      <c r="U9572" s="1820"/>
    </row>
    <row r="9573" ht="26.25" customHeight="1" spans="21:21">
      <c r="U9573" s="1820"/>
    </row>
    <row r="9574" ht="26.25" customHeight="1" spans="21:21">
      <c r="U9574" s="1820"/>
    </row>
    <row r="9575" ht="26.25" customHeight="1" spans="21:21">
      <c r="U9575" s="1820"/>
    </row>
    <row r="9576" ht="26.25" customHeight="1" spans="21:21">
      <c r="U9576" s="1820"/>
    </row>
    <row r="9577" ht="26.25" customHeight="1" spans="21:21">
      <c r="U9577" s="1820"/>
    </row>
    <row r="9578" ht="26.25" customHeight="1" spans="21:21">
      <c r="U9578" s="1820"/>
    </row>
    <row r="9579" ht="26.25" customHeight="1" spans="21:21">
      <c r="U9579" s="1820"/>
    </row>
    <row r="9580" ht="26.25" customHeight="1" spans="21:21">
      <c r="U9580" s="1820"/>
    </row>
    <row r="9581" ht="26.25" customHeight="1" spans="21:21">
      <c r="U9581" s="1820"/>
    </row>
    <row r="9582" ht="26.25" customHeight="1" spans="21:21">
      <c r="U9582" s="1820"/>
    </row>
    <row r="9583" ht="26.25" customHeight="1" spans="21:21">
      <c r="U9583" s="1820"/>
    </row>
    <row r="9584" ht="26.25" customHeight="1" spans="21:21">
      <c r="U9584" s="1820"/>
    </row>
    <row r="9585" ht="26.25" customHeight="1" spans="21:21">
      <c r="U9585" s="1820"/>
    </row>
    <row r="9586" ht="26.25" customHeight="1" spans="21:21">
      <c r="U9586" s="1820"/>
    </row>
    <row r="9587" ht="26.25" customHeight="1" spans="21:21">
      <c r="U9587" s="1820"/>
    </row>
    <row r="9588" ht="26.25" customHeight="1" spans="21:21">
      <c r="U9588" s="1820"/>
    </row>
    <row r="9589" ht="26.25" customHeight="1" spans="21:21">
      <c r="U9589" s="1820"/>
    </row>
    <row r="9590" ht="26.25" customHeight="1" spans="21:21">
      <c r="U9590" s="1820"/>
    </row>
    <row r="9591" ht="26.25" customHeight="1" spans="21:21">
      <c r="U9591" s="1820"/>
    </row>
    <row r="9592" ht="26.25" customHeight="1" spans="21:21">
      <c r="U9592" s="1820"/>
    </row>
    <row r="9593" ht="26.25" customHeight="1" spans="21:21">
      <c r="U9593" s="1820"/>
    </row>
    <row r="9594" ht="26.25" customHeight="1" spans="21:21">
      <c r="U9594" s="1820"/>
    </row>
    <row r="9595" ht="26.25" customHeight="1" spans="21:21">
      <c r="U9595" s="1820"/>
    </row>
    <row r="9596" ht="26.25" customHeight="1" spans="21:21">
      <c r="U9596" s="1820"/>
    </row>
    <row r="9597" ht="26.25" customHeight="1" spans="21:21">
      <c r="U9597" s="1820"/>
    </row>
    <row r="9598" ht="26.25" customHeight="1" spans="21:21">
      <c r="U9598" s="1820"/>
    </row>
    <row r="9599" ht="26.25" customHeight="1" spans="21:21">
      <c r="U9599" s="1820"/>
    </row>
    <row r="9600" ht="26.25" customHeight="1" spans="21:21">
      <c r="U9600" s="1820"/>
    </row>
    <row r="9601" ht="26.25" customHeight="1" spans="21:21">
      <c r="U9601" s="1820"/>
    </row>
    <row r="9602" ht="26.25" customHeight="1" spans="21:21">
      <c r="U9602" s="1820"/>
    </row>
    <row r="9603" ht="26.25" customHeight="1" spans="21:21">
      <c r="U9603" s="1820"/>
    </row>
    <row r="9604" ht="26.25" customHeight="1" spans="21:21">
      <c r="U9604" s="1820"/>
    </row>
    <row r="9605" ht="26.25" customHeight="1" spans="21:21">
      <c r="U9605" s="1820"/>
    </row>
    <row r="9606" ht="26.25" customHeight="1" spans="21:21">
      <c r="U9606" s="1820"/>
    </row>
    <row r="9607" ht="26.25" customHeight="1" spans="21:21">
      <c r="U9607" s="1820"/>
    </row>
    <row r="9608" ht="26.25" customHeight="1" spans="21:21">
      <c r="U9608" s="1820"/>
    </row>
    <row r="9609" ht="26.25" customHeight="1" spans="21:21">
      <c r="U9609" s="1820"/>
    </row>
    <row r="9610" ht="26.25" customHeight="1" spans="21:21">
      <c r="U9610" s="1820"/>
    </row>
    <row r="9611" ht="26.25" customHeight="1" spans="21:21">
      <c r="U9611" s="1820"/>
    </row>
    <row r="9612" ht="26.25" customHeight="1" spans="21:21">
      <c r="U9612" s="1820"/>
    </row>
    <row r="9613" ht="26.25" customHeight="1" spans="21:21">
      <c r="U9613" s="1820"/>
    </row>
    <row r="9614" ht="26.25" customHeight="1" spans="21:21">
      <c r="U9614" s="1820"/>
    </row>
    <row r="9615" ht="26.25" customHeight="1" spans="21:21">
      <c r="U9615" s="1820"/>
    </row>
    <row r="9616" ht="26.25" customHeight="1" spans="21:21">
      <c r="U9616" s="1820"/>
    </row>
    <row r="9617" ht="26.25" customHeight="1" spans="21:21">
      <c r="U9617" s="1820"/>
    </row>
    <row r="9618" ht="26.25" customHeight="1" spans="21:21">
      <c r="U9618" s="1820"/>
    </row>
    <row r="9619" ht="26.25" customHeight="1" spans="21:21">
      <c r="U9619" s="1820"/>
    </row>
    <row r="9620" ht="26.25" customHeight="1" spans="21:21">
      <c r="U9620" s="1820"/>
    </row>
    <row r="9621" ht="26.25" customHeight="1" spans="21:21">
      <c r="U9621" s="1820"/>
    </row>
    <row r="9622" ht="26.25" customHeight="1" spans="21:21">
      <c r="U9622" s="1820"/>
    </row>
    <row r="9623" ht="26.25" customHeight="1" spans="21:21">
      <c r="U9623" s="1820"/>
    </row>
    <row r="9624" ht="26.25" customHeight="1" spans="21:21">
      <c r="U9624" s="1820"/>
    </row>
    <row r="9625" ht="26.25" customHeight="1" spans="21:21">
      <c r="U9625" s="1820"/>
    </row>
    <row r="9626" ht="26.25" customHeight="1" spans="21:21">
      <c r="U9626" s="1820"/>
    </row>
    <row r="9627" ht="26.25" customHeight="1" spans="21:21">
      <c r="U9627" s="1820"/>
    </row>
    <row r="9628" ht="26.25" customHeight="1" spans="21:21">
      <c r="U9628" s="1820"/>
    </row>
    <row r="9629" ht="26.25" customHeight="1" spans="21:21">
      <c r="U9629" s="1820"/>
    </row>
    <row r="9630" ht="26.25" customHeight="1" spans="21:21">
      <c r="U9630" s="1820"/>
    </row>
    <row r="9631" ht="26.25" customHeight="1" spans="21:21">
      <c r="U9631" s="1820"/>
    </row>
    <row r="9632" ht="26.25" customHeight="1" spans="21:21">
      <c r="U9632" s="1820"/>
    </row>
    <row r="9633" ht="26.25" customHeight="1" spans="21:21">
      <c r="U9633" s="1820"/>
    </row>
    <row r="9634" ht="26.25" customHeight="1" spans="21:21">
      <c r="U9634" s="1820"/>
    </row>
    <row r="9635" ht="26.25" customHeight="1" spans="21:21">
      <c r="U9635" s="1820"/>
    </row>
    <row r="9636" ht="26.25" customHeight="1" spans="21:21">
      <c r="U9636" s="1820"/>
    </row>
    <row r="9637" ht="26.25" customHeight="1" spans="21:21">
      <c r="U9637" s="1820"/>
    </row>
    <row r="9638" ht="26.25" customHeight="1" spans="21:21">
      <c r="U9638" s="1820"/>
    </row>
    <row r="9639" ht="26.25" customHeight="1" spans="21:21">
      <c r="U9639" s="1820"/>
    </row>
    <row r="9640" ht="26.25" customHeight="1" spans="21:21">
      <c r="U9640" s="1820"/>
    </row>
    <row r="9641" ht="26.25" customHeight="1" spans="21:21">
      <c r="U9641" s="1820"/>
    </row>
    <row r="9642" ht="26.25" customHeight="1" spans="21:21">
      <c r="U9642" s="1820"/>
    </row>
    <row r="9643" ht="26.25" customHeight="1" spans="21:21">
      <c r="U9643" s="1820"/>
    </row>
    <row r="9644" ht="26.25" customHeight="1" spans="21:21">
      <c r="U9644" s="1820"/>
    </row>
    <row r="9645" ht="26.25" customHeight="1" spans="21:21">
      <c r="U9645" s="1820"/>
    </row>
    <row r="9646" ht="26.25" customHeight="1" spans="21:21">
      <c r="U9646" s="1820"/>
    </row>
    <row r="9647" ht="26.25" customHeight="1" spans="21:21">
      <c r="U9647" s="1820"/>
    </row>
    <row r="9648" ht="26.25" customHeight="1" spans="21:21">
      <c r="U9648" s="1820"/>
    </row>
    <row r="9649" ht="26.25" customHeight="1" spans="21:21">
      <c r="U9649" s="1820"/>
    </row>
    <row r="9650" ht="26.25" customHeight="1" spans="21:21">
      <c r="U9650" s="1820"/>
    </row>
    <row r="9651" ht="26.25" customHeight="1" spans="21:21">
      <c r="U9651" s="1820"/>
    </row>
    <row r="9652" ht="26.25" customHeight="1" spans="21:21">
      <c r="U9652" s="1820"/>
    </row>
    <row r="9653" ht="26.25" customHeight="1" spans="21:21">
      <c r="U9653" s="1820"/>
    </row>
    <row r="9654" ht="26.25" customHeight="1" spans="21:21">
      <c r="U9654" s="1820"/>
    </row>
    <row r="9655" ht="26.25" customHeight="1" spans="21:21">
      <c r="U9655" s="1820"/>
    </row>
    <row r="9656" ht="26.25" customHeight="1" spans="21:21">
      <c r="U9656" s="1820"/>
    </row>
    <row r="9657" ht="26.25" customHeight="1" spans="21:21">
      <c r="U9657" s="1820"/>
    </row>
    <row r="9658" ht="26.25" customHeight="1" spans="21:21">
      <c r="U9658" s="1820"/>
    </row>
    <row r="9659" ht="26.25" customHeight="1" spans="21:21">
      <c r="U9659" s="1820"/>
    </row>
    <row r="9660" ht="26.25" customHeight="1" spans="21:21">
      <c r="U9660" s="1820"/>
    </row>
    <row r="9661" ht="26.25" customHeight="1" spans="21:21">
      <c r="U9661" s="1820"/>
    </row>
    <row r="9662" ht="26.25" customHeight="1" spans="21:21">
      <c r="U9662" s="1820"/>
    </row>
    <row r="9663" ht="26.25" customHeight="1" spans="21:21">
      <c r="U9663" s="1820"/>
    </row>
    <row r="9664" ht="26.25" customHeight="1" spans="21:21">
      <c r="U9664" s="1820"/>
    </row>
    <row r="9665" ht="26.25" customHeight="1" spans="21:21">
      <c r="U9665" s="1820"/>
    </row>
    <row r="9666" ht="26.25" customHeight="1" spans="21:21">
      <c r="U9666" s="1820"/>
    </row>
    <row r="9667" ht="26.25" customHeight="1" spans="21:21">
      <c r="U9667" s="1820"/>
    </row>
    <row r="9668" ht="26.25" customHeight="1" spans="21:21">
      <c r="U9668" s="1820"/>
    </row>
    <row r="9669" ht="26.25" customHeight="1" spans="21:21">
      <c r="U9669" s="1820"/>
    </row>
    <row r="9670" ht="26.25" customHeight="1" spans="21:21">
      <c r="U9670" s="1820"/>
    </row>
    <row r="9671" ht="26.25" customHeight="1" spans="21:21">
      <c r="U9671" s="1820"/>
    </row>
    <row r="9672" ht="26.25" customHeight="1" spans="21:21">
      <c r="U9672" s="1820"/>
    </row>
    <row r="9673" ht="26.25" customHeight="1" spans="21:21">
      <c r="U9673" s="1820"/>
    </row>
    <row r="9674" ht="26.25" customHeight="1" spans="21:21">
      <c r="U9674" s="1820"/>
    </row>
    <row r="9675" ht="26.25" customHeight="1" spans="21:21">
      <c r="U9675" s="1820"/>
    </row>
    <row r="9676" ht="26.25" customHeight="1" spans="21:21">
      <c r="U9676" s="1820"/>
    </row>
    <row r="9677" ht="26.25" customHeight="1" spans="21:21">
      <c r="U9677" s="1820"/>
    </row>
    <row r="9678" ht="26.25" customHeight="1" spans="21:21">
      <c r="U9678" s="1820"/>
    </row>
    <row r="9679" ht="26.25" customHeight="1" spans="21:21">
      <c r="U9679" s="1820"/>
    </row>
    <row r="9680" ht="26.25" customHeight="1" spans="21:21">
      <c r="U9680" s="1820"/>
    </row>
    <row r="9681" ht="26.25" customHeight="1" spans="21:21">
      <c r="U9681" s="1820"/>
    </row>
    <row r="9682" ht="26.25" customHeight="1" spans="21:21">
      <c r="U9682" s="1820"/>
    </row>
    <row r="9683" ht="26.25" customHeight="1" spans="21:21">
      <c r="U9683" s="1820"/>
    </row>
    <row r="9684" ht="26.25" customHeight="1" spans="21:21">
      <c r="U9684" s="1820"/>
    </row>
    <row r="9685" ht="26.25" customHeight="1" spans="21:21">
      <c r="U9685" s="1820"/>
    </row>
    <row r="9686" ht="26.25" customHeight="1" spans="21:21">
      <c r="U9686" s="1820"/>
    </row>
    <row r="9687" ht="26.25" customHeight="1" spans="21:21">
      <c r="U9687" s="1820"/>
    </row>
    <row r="9688" ht="26.25" customHeight="1" spans="21:21">
      <c r="U9688" s="1820"/>
    </row>
    <row r="9689" ht="26.25" customHeight="1" spans="21:21">
      <c r="U9689" s="1820"/>
    </row>
    <row r="9690" ht="26.25" customHeight="1" spans="21:21">
      <c r="U9690" s="1820"/>
    </row>
    <row r="9691" ht="26.25" customHeight="1" spans="21:21">
      <c r="U9691" s="1820"/>
    </row>
    <row r="9692" ht="26.25" customHeight="1" spans="21:21">
      <c r="U9692" s="1820"/>
    </row>
    <row r="9693" ht="26.25" customHeight="1" spans="21:21">
      <c r="U9693" s="1820"/>
    </row>
    <row r="9694" ht="26.25" customHeight="1" spans="21:21">
      <c r="U9694" s="1820"/>
    </row>
    <row r="9695" ht="26.25" customHeight="1" spans="21:21">
      <c r="U9695" s="1820"/>
    </row>
    <row r="9696" ht="26.25" customHeight="1" spans="21:21">
      <c r="U9696" s="1820"/>
    </row>
    <row r="9697" ht="26.25" customHeight="1" spans="21:21">
      <c r="U9697" s="1820"/>
    </row>
    <row r="9698" ht="26.25" customHeight="1" spans="21:21">
      <c r="U9698" s="1820"/>
    </row>
    <row r="9699" ht="26.25" customHeight="1" spans="21:21">
      <c r="U9699" s="1820"/>
    </row>
    <row r="9700" ht="26.25" customHeight="1" spans="21:21">
      <c r="U9700" s="1820"/>
    </row>
    <row r="9701" ht="26.25" customHeight="1" spans="21:21">
      <c r="U9701" s="1820"/>
    </row>
    <row r="9702" ht="26.25" customHeight="1" spans="21:21">
      <c r="U9702" s="1820"/>
    </row>
    <row r="9703" ht="26.25" customHeight="1" spans="21:21">
      <c r="U9703" s="1820"/>
    </row>
    <row r="9704" ht="26.25" customHeight="1" spans="21:21">
      <c r="U9704" s="1820"/>
    </row>
    <row r="9705" ht="26.25" customHeight="1" spans="21:21">
      <c r="U9705" s="1820"/>
    </row>
    <row r="9706" ht="26.25" customHeight="1" spans="21:21">
      <c r="U9706" s="1820"/>
    </row>
    <row r="9707" ht="26.25" customHeight="1" spans="21:21">
      <c r="U9707" s="1820"/>
    </row>
    <row r="9708" ht="26.25" customHeight="1" spans="21:21">
      <c r="U9708" s="1820"/>
    </row>
    <row r="9709" ht="26.25" customHeight="1" spans="21:21">
      <c r="U9709" s="1820"/>
    </row>
    <row r="9710" ht="26.25" customHeight="1" spans="21:21">
      <c r="U9710" s="1820"/>
    </row>
    <row r="9711" ht="26.25" customHeight="1" spans="21:21">
      <c r="U9711" s="1820"/>
    </row>
    <row r="9712" ht="26.25" customHeight="1" spans="21:21">
      <c r="U9712" s="1820"/>
    </row>
    <row r="9713" ht="26.25" customHeight="1" spans="21:21">
      <c r="U9713" s="1820"/>
    </row>
    <row r="9714" ht="26.25" customHeight="1" spans="21:21">
      <c r="U9714" s="1820"/>
    </row>
    <row r="9715" ht="26.25" customHeight="1" spans="21:21">
      <c r="U9715" s="1820"/>
    </row>
    <row r="9716" ht="26.25" customHeight="1" spans="21:21">
      <c r="U9716" s="1820"/>
    </row>
    <row r="9717" ht="26.25" customHeight="1" spans="21:21">
      <c r="U9717" s="1820"/>
    </row>
    <row r="9718" ht="26.25" customHeight="1" spans="21:21">
      <c r="U9718" s="1820"/>
    </row>
    <row r="9719" ht="26.25" customHeight="1" spans="21:21">
      <c r="U9719" s="1820"/>
    </row>
    <row r="9720" ht="26.25" customHeight="1" spans="21:21">
      <c r="U9720" s="1820"/>
    </row>
    <row r="9721" ht="26.25" customHeight="1" spans="21:21">
      <c r="U9721" s="1820"/>
    </row>
    <row r="9722" ht="26.25" customHeight="1" spans="21:21">
      <c r="U9722" s="1820"/>
    </row>
    <row r="9723" ht="26.25" customHeight="1" spans="21:21">
      <c r="U9723" s="1820"/>
    </row>
    <row r="9724" ht="26.25" customHeight="1" spans="21:21">
      <c r="U9724" s="1820"/>
    </row>
    <row r="9725" ht="26.25" customHeight="1" spans="21:21">
      <c r="U9725" s="1820"/>
    </row>
    <row r="9726" ht="26.25" customHeight="1" spans="21:21">
      <c r="U9726" s="1820"/>
    </row>
    <row r="9727" ht="26.25" customHeight="1" spans="21:21">
      <c r="U9727" s="1820"/>
    </row>
    <row r="9728" ht="26.25" customHeight="1" spans="21:21">
      <c r="U9728" s="1820"/>
    </row>
    <row r="9729" ht="26.25" customHeight="1" spans="21:21">
      <c r="U9729" s="1820"/>
    </row>
    <row r="9730" ht="26.25" customHeight="1" spans="21:21">
      <c r="U9730" s="1820"/>
    </row>
    <row r="9731" ht="26.25" customHeight="1" spans="21:21">
      <c r="U9731" s="1820"/>
    </row>
    <row r="9732" ht="26.25" customHeight="1" spans="21:21">
      <c r="U9732" s="1820"/>
    </row>
    <row r="9733" ht="26.25" customHeight="1" spans="21:21">
      <c r="U9733" s="1820"/>
    </row>
    <row r="9734" ht="26.25" customHeight="1" spans="21:21">
      <c r="U9734" s="1820"/>
    </row>
    <row r="9735" ht="26.25" customHeight="1" spans="21:21">
      <c r="U9735" s="1820"/>
    </row>
    <row r="9736" ht="26.25" customHeight="1" spans="21:21">
      <c r="U9736" s="1820"/>
    </row>
    <row r="9737" ht="26.25" customHeight="1" spans="21:21">
      <c r="U9737" s="1820"/>
    </row>
    <row r="9738" ht="26.25" customHeight="1" spans="21:21">
      <c r="U9738" s="1820"/>
    </row>
    <row r="9739" ht="26.25" customHeight="1" spans="21:21">
      <c r="U9739" s="1820"/>
    </row>
    <row r="9740" ht="26.25" customHeight="1" spans="21:21">
      <c r="U9740" s="1820"/>
    </row>
    <row r="9741" ht="26.25" customHeight="1" spans="21:21">
      <c r="U9741" s="1820"/>
    </row>
    <row r="9742" ht="26.25" customHeight="1" spans="21:21">
      <c r="U9742" s="1820"/>
    </row>
    <row r="9743" ht="26.25" customHeight="1" spans="21:21">
      <c r="U9743" s="1820"/>
    </row>
    <row r="9744" ht="26.25" customHeight="1" spans="21:21">
      <c r="U9744" s="1820"/>
    </row>
    <row r="9745" ht="26.25" customHeight="1" spans="21:21">
      <c r="U9745" s="1820"/>
    </row>
    <row r="9746" ht="26.25" customHeight="1" spans="21:21">
      <c r="U9746" s="1820"/>
    </row>
    <row r="9747" ht="26.25" customHeight="1" spans="21:21">
      <c r="U9747" s="1820"/>
    </row>
    <row r="9748" ht="26.25" customHeight="1" spans="21:21">
      <c r="U9748" s="1820"/>
    </row>
    <row r="9749" ht="26.25" customHeight="1" spans="21:21">
      <c r="U9749" s="1820"/>
    </row>
    <row r="9750" ht="26.25" customHeight="1" spans="21:21">
      <c r="U9750" s="1820"/>
    </row>
    <row r="9751" ht="26.25" customHeight="1" spans="21:21">
      <c r="U9751" s="1820"/>
    </row>
    <row r="9752" ht="26.25" customHeight="1" spans="21:21">
      <c r="U9752" s="1820"/>
    </row>
    <row r="9753" ht="26.25" customHeight="1" spans="21:21">
      <c r="U9753" s="1820"/>
    </row>
    <row r="9754" ht="26.25" customHeight="1" spans="21:21">
      <c r="U9754" s="1820"/>
    </row>
    <row r="9755" ht="26.25" customHeight="1" spans="21:21">
      <c r="U9755" s="1820"/>
    </row>
    <row r="9756" ht="26.25" customHeight="1" spans="21:21">
      <c r="U9756" s="1820"/>
    </row>
    <row r="9757" ht="26.25" customHeight="1" spans="21:21">
      <c r="U9757" s="1820"/>
    </row>
    <row r="9758" ht="26.25" customHeight="1" spans="21:21">
      <c r="U9758" s="1820"/>
    </row>
    <row r="9759" ht="26.25" customHeight="1" spans="21:21">
      <c r="U9759" s="1820"/>
    </row>
    <row r="9760" ht="26.25" customHeight="1" spans="21:21">
      <c r="U9760" s="1820"/>
    </row>
    <row r="9761" ht="26.25" customHeight="1" spans="21:21">
      <c r="U9761" s="1820"/>
    </row>
    <row r="9762" ht="26.25" customHeight="1" spans="21:21">
      <c r="U9762" s="1820"/>
    </row>
    <row r="9763" ht="26.25" customHeight="1" spans="21:21">
      <c r="U9763" s="1820"/>
    </row>
    <row r="9764" ht="26.25" customHeight="1" spans="21:21">
      <c r="U9764" s="1820"/>
    </row>
    <row r="9765" ht="26.25" customHeight="1" spans="21:21">
      <c r="U9765" s="1820"/>
    </row>
    <row r="9766" ht="26.25" customHeight="1" spans="21:21">
      <c r="U9766" s="1820"/>
    </row>
    <row r="9767" ht="26.25" customHeight="1" spans="21:21">
      <c r="U9767" s="1820"/>
    </row>
    <row r="9768" ht="26.25" customHeight="1" spans="21:21">
      <c r="U9768" s="1820"/>
    </row>
    <row r="9769" ht="26.25" customHeight="1" spans="21:21">
      <c r="U9769" s="1820"/>
    </row>
    <row r="9770" ht="26.25" customHeight="1" spans="21:21">
      <c r="U9770" s="1820"/>
    </row>
    <row r="9771" ht="26.25" customHeight="1" spans="21:21">
      <c r="U9771" s="1820"/>
    </row>
    <row r="9772" ht="26.25" customHeight="1" spans="21:21">
      <c r="U9772" s="1820"/>
    </row>
    <row r="9773" ht="26.25" customHeight="1" spans="21:21">
      <c r="U9773" s="1820"/>
    </row>
    <row r="9774" ht="26.25" customHeight="1" spans="21:21">
      <c r="U9774" s="1820"/>
    </row>
    <row r="9775" ht="26.25" customHeight="1" spans="21:21">
      <c r="U9775" s="1820"/>
    </row>
    <row r="9776" ht="26.25" customHeight="1" spans="21:21">
      <c r="U9776" s="1820"/>
    </row>
    <row r="9777" ht="26.25" customHeight="1" spans="21:21">
      <c r="U9777" s="1820"/>
    </row>
    <row r="9778" ht="26.25" customHeight="1" spans="21:21">
      <c r="U9778" s="1820"/>
    </row>
    <row r="9779" ht="26.25" customHeight="1" spans="21:21">
      <c r="U9779" s="1820"/>
    </row>
    <row r="9780" ht="26.25" customHeight="1" spans="21:21">
      <c r="U9780" s="1820"/>
    </row>
    <row r="9781" ht="26.25" customHeight="1" spans="21:21">
      <c r="U9781" s="1820"/>
    </row>
    <row r="9782" ht="26.25" customHeight="1" spans="21:21">
      <c r="U9782" s="1820"/>
    </row>
    <row r="9783" ht="26.25" customHeight="1" spans="21:21">
      <c r="U9783" s="1820"/>
    </row>
    <row r="9784" ht="26.25" customHeight="1" spans="21:21">
      <c r="U9784" s="1820"/>
    </row>
    <row r="9785" ht="26.25" customHeight="1" spans="21:21">
      <c r="U9785" s="1820"/>
    </row>
    <row r="9786" ht="26.25" customHeight="1" spans="21:21">
      <c r="U9786" s="1820"/>
    </row>
    <row r="9787" ht="26.25" customHeight="1" spans="21:21">
      <c r="U9787" s="1820"/>
    </row>
    <row r="9788" ht="26.25" customHeight="1" spans="21:21">
      <c r="U9788" s="1820"/>
    </row>
    <row r="9789" ht="26.25" customHeight="1" spans="21:21">
      <c r="U9789" s="1820"/>
    </row>
    <row r="9790" ht="26.25" customHeight="1" spans="21:21">
      <c r="U9790" s="1820"/>
    </row>
    <row r="9791" ht="26.25" customHeight="1" spans="21:21">
      <c r="U9791" s="1820"/>
    </row>
    <row r="9792" ht="26.25" customHeight="1" spans="21:21">
      <c r="U9792" s="1820"/>
    </row>
    <row r="9793" ht="26.25" customHeight="1" spans="21:21">
      <c r="U9793" s="1820"/>
    </row>
    <row r="9794" ht="26.25" customHeight="1" spans="21:21">
      <c r="U9794" s="1820"/>
    </row>
    <row r="9795" ht="26.25" customHeight="1" spans="21:21">
      <c r="U9795" s="1820"/>
    </row>
    <row r="9796" ht="26.25" customHeight="1" spans="21:21">
      <c r="U9796" s="1820"/>
    </row>
    <row r="9797" ht="26.25" customHeight="1" spans="21:21">
      <c r="U9797" s="1820"/>
    </row>
    <row r="9798" ht="26.25" customHeight="1" spans="21:21">
      <c r="U9798" s="1820"/>
    </row>
    <row r="9799" ht="26.25" customHeight="1" spans="21:21">
      <c r="U9799" s="1820"/>
    </row>
    <row r="9800" ht="26.25" customHeight="1" spans="21:21">
      <c r="U9800" s="1820"/>
    </row>
    <row r="9801" ht="26.25" customHeight="1" spans="21:21">
      <c r="U9801" s="1820"/>
    </row>
    <row r="9802" ht="26.25" customHeight="1" spans="21:21">
      <c r="U9802" s="1820"/>
    </row>
    <row r="9803" ht="26.25" customHeight="1" spans="21:21">
      <c r="U9803" s="1820"/>
    </row>
    <row r="9804" ht="26.25" customHeight="1" spans="21:21">
      <c r="U9804" s="1820"/>
    </row>
    <row r="9805" ht="26.25" customHeight="1" spans="21:21">
      <c r="U9805" s="1820"/>
    </row>
    <row r="9806" ht="26.25" customHeight="1" spans="21:21">
      <c r="U9806" s="1820"/>
    </row>
    <row r="9807" ht="26.25" customHeight="1" spans="21:21">
      <c r="U9807" s="1820"/>
    </row>
    <row r="9808" ht="26.25" customHeight="1" spans="21:21">
      <c r="U9808" s="1820"/>
    </row>
    <row r="9809" ht="26.25" customHeight="1" spans="21:21">
      <c r="U9809" s="1820"/>
    </row>
    <row r="9810" ht="26.25" customHeight="1" spans="21:21">
      <c r="U9810" s="1820"/>
    </row>
    <row r="9811" ht="26.25" customHeight="1" spans="21:21">
      <c r="U9811" s="1820"/>
    </row>
    <row r="9812" ht="26.25" customHeight="1" spans="21:21">
      <c r="U9812" s="1820"/>
    </row>
    <row r="9813" ht="26.25" customHeight="1" spans="21:21">
      <c r="U9813" s="1820"/>
    </row>
    <row r="9814" ht="26.25" customHeight="1" spans="21:21">
      <c r="U9814" s="1820"/>
    </row>
    <row r="9815" ht="26.25" customHeight="1" spans="21:21">
      <c r="U9815" s="1820"/>
    </row>
    <row r="9816" ht="26.25" customHeight="1" spans="21:21">
      <c r="U9816" s="1820"/>
    </row>
    <row r="9817" ht="26.25" customHeight="1" spans="21:21">
      <c r="U9817" s="1820"/>
    </row>
    <row r="9818" ht="26.25" customHeight="1" spans="21:21">
      <c r="U9818" s="1820"/>
    </row>
    <row r="9819" ht="26.25" customHeight="1" spans="21:21">
      <c r="U9819" s="1820"/>
    </row>
    <row r="9820" ht="26.25" customHeight="1" spans="21:21">
      <c r="U9820" s="1820"/>
    </row>
    <row r="9821" ht="26.25" customHeight="1" spans="21:21">
      <c r="U9821" s="1820"/>
    </row>
    <row r="9822" ht="26.25" customHeight="1" spans="21:21">
      <c r="U9822" s="1820"/>
    </row>
    <row r="9823" ht="26.25" customHeight="1" spans="21:21">
      <c r="U9823" s="1820"/>
    </row>
    <row r="9824" ht="26.25" customHeight="1" spans="21:21">
      <c r="U9824" s="1820"/>
    </row>
    <row r="9825" ht="26.25" customHeight="1" spans="21:21">
      <c r="U9825" s="1820"/>
    </row>
    <row r="9826" ht="26.25" customHeight="1" spans="21:21">
      <c r="U9826" s="1820"/>
    </row>
    <row r="9827" ht="26.25" customHeight="1" spans="21:21">
      <c r="U9827" s="1820"/>
    </row>
    <row r="9828" ht="26.25" customHeight="1" spans="21:21">
      <c r="U9828" s="1820"/>
    </row>
    <row r="9829" ht="26.25" customHeight="1" spans="21:21">
      <c r="U9829" s="1820"/>
    </row>
    <row r="9830" ht="26.25" customHeight="1" spans="21:21">
      <c r="U9830" s="1820"/>
    </row>
    <row r="9831" ht="26.25" customHeight="1" spans="21:21">
      <c r="U9831" s="1820"/>
    </row>
    <row r="9832" ht="26.25" customHeight="1" spans="21:21">
      <c r="U9832" s="1820"/>
    </row>
    <row r="9833" ht="26.25" customHeight="1" spans="21:21">
      <c r="U9833" s="1820"/>
    </row>
    <row r="9834" ht="26.25" customHeight="1" spans="21:21">
      <c r="U9834" s="1820"/>
    </row>
    <row r="9835" ht="26.25" customHeight="1" spans="21:21">
      <c r="U9835" s="1820"/>
    </row>
    <row r="9836" ht="26.25" customHeight="1" spans="21:21">
      <c r="U9836" s="1820"/>
    </row>
    <row r="9837" ht="26.25" customHeight="1" spans="21:21">
      <c r="U9837" s="1820"/>
    </row>
    <row r="9838" ht="26.25" customHeight="1" spans="21:21">
      <c r="U9838" s="1820"/>
    </row>
    <row r="9839" ht="26.25" customHeight="1" spans="21:21">
      <c r="U9839" s="1820"/>
    </row>
    <row r="9840" ht="26.25" customHeight="1" spans="21:21">
      <c r="U9840" s="1820"/>
    </row>
    <row r="9841" ht="26.25" customHeight="1" spans="21:21">
      <c r="U9841" s="1820"/>
    </row>
    <row r="9842" ht="26.25" customHeight="1" spans="21:21">
      <c r="U9842" s="1820"/>
    </row>
    <row r="9843" ht="26.25" customHeight="1" spans="21:21">
      <c r="U9843" s="1820"/>
    </row>
    <row r="9844" ht="26.25" customHeight="1" spans="21:21">
      <c r="U9844" s="1820"/>
    </row>
    <row r="9845" ht="26.25" customHeight="1" spans="21:21">
      <c r="U9845" s="1820"/>
    </row>
    <row r="9846" ht="26.25" customHeight="1" spans="21:21">
      <c r="U9846" s="1820"/>
    </row>
    <row r="9847" ht="26.25" customHeight="1" spans="21:21">
      <c r="U9847" s="1820"/>
    </row>
    <row r="9848" ht="26.25" customHeight="1" spans="21:21">
      <c r="U9848" s="1820"/>
    </row>
    <row r="9849" ht="26.25" customHeight="1" spans="21:21">
      <c r="U9849" s="1820"/>
    </row>
    <row r="9850" ht="26.25" customHeight="1" spans="21:21">
      <c r="U9850" s="1820"/>
    </row>
    <row r="9851" ht="26.25" customHeight="1" spans="21:21">
      <c r="U9851" s="1820"/>
    </row>
    <row r="9852" ht="26.25" customHeight="1" spans="21:21">
      <c r="U9852" s="1820"/>
    </row>
    <row r="9853" ht="26.25" customHeight="1" spans="21:21">
      <c r="U9853" s="1820"/>
    </row>
    <row r="9854" ht="26.25" customHeight="1" spans="21:21">
      <c r="U9854" s="1820"/>
    </row>
    <row r="9855" ht="26.25" customHeight="1" spans="21:21">
      <c r="U9855" s="1820"/>
    </row>
    <row r="9856" ht="26.25" customHeight="1" spans="21:21">
      <c r="U9856" s="1820"/>
    </row>
    <row r="9857" ht="26.25" customHeight="1" spans="21:21">
      <c r="U9857" s="1820"/>
    </row>
    <row r="9858" ht="26.25" customHeight="1" spans="21:21">
      <c r="U9858" s="1820"/>
    </row>
    <row r="9859" ht="26.25" customHeight="1" spans="21:21">
      <c r="U9859" s="1820"/>
    </row>
    <row r="9860" ht="26.25" customHeight="1" spans="21:21">
      <c r="U9860" s="1820"/>
    </row>
    <row r="9861" ht="26.25" customHeight="1" spans="21:21">
      <c r="U9861" s="1820"/>
    </row>
    <row r="9862" ht="26.25" customHeight="1" spans="21:21">
      <c r="U9862" s="1820"/>
    </row>
    <row r="9863" ht="26.25" customHeight="1" spans="21:21">
      <c r="U9863" s="1820"/>
    </row>
    <row r="9864" ht="26.25" customHeight="1" spans="21:21">
      <c r="U9864" s="1820"/>
    </row>
    <row r="9865" ht="26.25" customHeight="1" spans="21:21">
      <c r="U9865" s="1820"/>
    </row>
    <row r="9866" ht="26.25" customHeight="1" spans="21:21">
      <c r="U9866" s="1820"/>
    </row>
    <row r="9867" ht="26.25" customHeight="1" spans="21:21">
      <c r="U9867" s="1820"/>
    </row>
    <row r="9868" ht="26.25" customHeight="1" spans="21:21">
      <c r="U9868" s="1820"/>
    </row>
    <row r="9869" ht="26.25" customHeight="1" spans="21:21">
      <c r="U9869" s="1820"/>
    </row>
    <row r="9870" ht="26.25" customHeight="1" spans="21:21">
      <c r="U9870" s="1820"/>
    </row>
    <row r="9871" ht="26.25" customHeight="1" spans="21:21">
      <c r="U9871" s="1820"/>
    </row>
    <row r="9872" ht="26.25" customHeight="1" spans="21:21">
      <c r="U9872" s="1820"/>
    </row>
    <row r="9873" ht="26.25" customHeight="1" spans="21:21">
      <c r="U9873" s="1820"/>
    </row>
    <row r="9874" ht="26.25" customHeight="1" spans="21:21">
      <c r="U9874" s="1820"/>
    </row>
    <row r="9875" ht="26.25" customHeight="1" spans="21:21">
      <c r="U9875" s="1820"/>
    </row>
    <row r="9876" ht="26.25" customHeight="1" spans="21:21">
      <c r="U9876" s="1820"/>
    </row>
    <row r="9877" ht="26.25" customHeight="1" spans="21:21">
      <c r="U9877" s="1820"/>
    </row>
    <row r="9878" ht="26.25" customHeight="1" spans="21:21">
      <c r="U9878" s="1820"/>
    </row>
    <row r="9879" ht="26.25" customHeight="1" spans="21:21">
      <c r="U9879" s="1820"/>
    </row>
    <row r="9880" ht="26.25" customHeight="1" spans="21:21">
      <c r="U9880" s="1820"/>
    </row>
    <row r="9881" ht="26.25" customHeight="1" spans="21:21">
      <c r="U9881" s="1820"/>
    </row>
    <row r="9882" ht="26.25" customHeight="1" spans="21:21">
      <c r="U9882" s="1820"/>
    </row>
    <row r="9883" ht="26.25" customHeight="1" spans="21:21">
      <c r="U9883" s="1820"/>
    </row>
    <row r="9884" ht="26.25" customHeight="1" spans="21:21">
      <c r="U9884" s="1820"/>
    </row>
    <row r="9885" ht="26.25" customHeight="1" spans="21:21">
      <c r="U9885" s="1820"/>
    </row>
    <row r="9886" ht="26.25" customHeight="1" spans="21:21">
      <c r="U9886" s="1820"/>
    </row>
    <row r="9887" ht="26.25" customHeight="1" spans="21:21">
      <c r="U9887" s="1820"/>
    </row>
    <row r="9888" ht="26.25" customHeight="1" spans="21:21">
      <c r="U9888" s="1820"/>
    </row>
    <row r="9889" ht="26.25" customHeight="1" spans="21:21">
      <c r="U9889" s="1820"/>
    </row>
    <row r="9890" ht="26.25" customHeight="1" spans="21:21">
      <c r="U9890" s="1820"/>
    </row>
    <row r="9891" ht="26.25" customHeight="1" spans="21:21">
      <c r="U9891" s="1820"/>
    </row>
    <row r="9892" ht="26.25" customHeight="1" spans="21:21">
      <c r="U9892" s="1820"/>
    </row>
    <row r="9893" ht="26.25" customHeight="1" spans="21:21">
      <c r="U9893" s="1820"/>
    </row>
    <row r="9894" ht="26.25" customHeight="1" spans="21:21">
      <c r="U9894" s="1820"/>
    </row>
    <row r="9895" ht="26.25" customHeight="1" spans="21:21">
      <c r="U9895" s="1820"/>
    </row>
    <row r="9896" ht="26.25" customHeight="1" spans="21:21">
      <c r="U9896" s="1820"/>
    </row>
    <row r="9897" ht="26.25" customHeight="1" spans="21:21">
      <c r="U9897" s="1820"/>
    </row>
    <row r="9898" ht="26.25" customHeight="1" spans="21:21">
      <c r="U9898" s="1820"/>
    </row>
    <row r="9899" ht="26.25" customHeight="1" spans="21:21">
      <c r="U9899" s="1820"/>
    </row>
    <row r="9900" ht="26.25" customHeight="1" spans="21:21">
      <c r="U9900" s="1820"/>
    </row>
    <row r="9901" ht="26.25" customHeight="1" spans="21:21">
      <c r="U9901" s="1820"/>
    </row>
    <row r="9902" ht="26.25" customHeight="1" spans="21:21">
      <c r="U9902" s="1820"/>
    </row>
    <row r="9903" ht="26.25" customHeight="1" spans="21:21">
      <c r="U9903" s="1820"/>
    </row>
    <row r="9904" ht="26.25" customHeight="1" spans="21:21">
      <c r="U9904" s="1820"/>
    </row>
    <row r="9905" ht="26.25" customHeight="1" spans="21:21">
      <c r="U9905" s="1820"/>
    </row>
    <row r="9906" ht="26.25" customHeight="1" spans="21:21">
      <c r="U9906" s="1820"/>
    </row>
    <row r="9907" ht="26.25" customHeight="1" spans="21:21">
      <c r="U9907" s="1820"/>
    </row>
    <row r="9908" ht="26.25" customHeight="1" spans="21:21">
      <c r="U9908" s="1820"/>
    </row>
    <row r="9909" ht="26.25" customHeight="1" spans="21:21">
      <c r="U9909" s="1820"/>
    </row>
    <row r="9910" ht="26.25" customHeight="1" spans="21:21">
      <c r="U9910" s="1820"/>
    </row>
    <row r="9911" ht="26.25" customHeight="1" spans="21:21">
      <c r="U9911" s="1820"/>
    </row>
    <row r="9912" ht="26.25" customHeight="1" spans="21:21">
      <c r="U9912" s="1820"/>
    </row>
    <row r="9913" ht="26.25" customHeight="1" spans="21:21">
      <c r="U9913" s="1820"/>
    </row>
    <row r="9914" ht="26.25" customHeight="1" spans="21:21">
      <c r="U9914" s="1820"/>
    </row>
    <row r="9915" ht="26.25" customHeight="1" spans="21:21">
      <c r="U9915" s="1820"/>
    </row>
    <row r="9916" ht="26.25" customHeight="1" spans="21:21">
      <c r="U9916" s="1820"/>
    </row>
    <row r="9917" ht="26.25" customHeight="1" spans="21:21">
      <c r="U9917" s="1820"/>
    </row>
    <row r="9918" ht="26.25" customHeight="1" spans="21:21">
      <c r="U9918" s="1820"/>
    </row>
    <row r="9919" ht="26.25" customHeight="1" spans="21:21">
      <c r="U9919" s="1820"/>
    </row>
    <row r="9920" ht="26.25" customHeight="1" spans="21:21">
      <c r="U9920" s="1820"/>
    </row>
    <row r="9921" ht="26.25" customHeight="1" spans="21:21">
      <c r="U9921" s="1820"/>
    </row>
    <row r="9922" ht="26.25" customHeight="1" spans="21:21">
      <c r="U9922" s="1820"/>
    </row>
    <row r="9923" ht="26.25" customHeight="1" spans="21:21">
      <c r="U9923" s="1820"/>
    </row>
    <row r="9924" ht="26.25" customHeight="1" spans="21:21">
      <c r="U9924" s="1820"/>
    </row>
    <row r="9925" ht="26.25" customHeight="1" spans="21:21">
      <c r="U9925" s="1820"/>
    </row>
    <row r="9926" ht="26.25" customHeight="1" spans="21:21">
      <c r="U9926" s="1820"/>
    </row>
    <row r="9927" ht="26.25" customHeight="1" spans="21:21">
      <c r="U9927" s="1820"/>
    </row>
    <row r="9928" ht="26.25" customHeight="1" spans="21:21">
      <c r="U9928" s="1820"/>
    </row>
    <row r="9929" ht="26.25" customHeight="1" spans="21:21">
      <c r="U9929" s="1820"/>
    </row>
    <row r="9930" ht="26.25" customHeight="1" spans="21:21">
      <c r="U9930" s="1820"/>
    </row>
    <row r="9931" ht="26.25" customHeight="1" spans="21:21">
      <c r="U9931" s="1820"/>
    </row>
    <row r="9932" ht="26.25" customHeight="1" spans="21:21">
      <c r="U9932" s="1820"/>
    </row>
    <row r="9933" ht="26.25" customHeight="1" spans="21:21">
      <c r="U9933" s="1820"/>
    </row>
    <row r="9934" ht="26.25" customHeight="1" spans="21:21">
      <c r="U9934" s="1820"/>
    </row>
    <row r="9935" ht="26.25" customHeight="1" spans="21:21">
      <c r="U9935" s="1820"/>
    </row>
    <row r="9936" ht="26.25" customHeight="1" spans="21:21">
      <c r="U9936" s="1820"/>
    </row>
    <row r="9937" ht="26.25" customHeight="1" spans="21:21">
      <c r="U9937" s="1820"/>
    </row>
    <row r="9938" ht="26.25" customHeight="1" spans="21:21">
      <c r="U9938" s="1820"/>
    </row>
    <row r="9939" ht="26.25" customHeight="1" spans="21:21">
      <c r="U9939" s="1820"/>
    </row>
    <row r="9940" ht="26.25" customHeight="1" spans="21:21">
      <c r="U9940" s="1820"/>
    </row>
    <row r="9941" ht="26.25" customHeight="1" spans="21:21">
      <c r="U9941" s="1820"/>
    </row>
    <row r="9942" ht="26.25" customHeight="1" spans="21:21">
      <c r="U9942" s="1820"/>
    </row>
    <row r="9943" ht="26.25" customHeight="1" spans="21:21">
      <c r="U9943" s="1820"/>
    </row>
    <row r="9944" ht="26.25" customHeight="1" spans="21:21">
      <c r="U9944" s="1820"/>
    </row>
    <row r="9945" ht="26.25" customHeight="1" spans="21:21">
      <c r="U9945" s="1820"/>
    </row>
    <row r="9946" ht="26.25" customHeight="1" spans="21:21">
      <c r="U9946" s="1820"/>
    </row>
    <row r="9947" ht="26.25" customHeight="1" spans="21:21">
      <c r="U9947" s="1820"/>
    </row>
    <row r="9948" ht="26.25" customHeight="1" spans="21:21">
      <c r="U9948" s="1820"/>
    </row>
    <row r="9949" ht="26.25" customHeight="1" spans="21:21">
      <c r="U9949" s="1820"/>
    </row>
    <row r="9950" ht="26.25" customHeight="1" spans="21:21">
      <c r="U9950" s="1820"/>
    </row>
    <row r="9951" ht="26.25" customHeight="1" spans="21:21">
      <c r="U9951" s="1820"/>
    </row>
    <row r="9952" ht="26.25" customHeight="1" spans="21:21">
      <c r="U9952" s="1820"/>
    </row>
    <row r="9953" ht="26.25" customHeight="1" spans="21:21">
      <c r="U9953" s="1820"/>
    </row>
    <row r="9954" ht="26.25" customHeight="1" spans="21:21">
      <c r="U9954" s="1820"/>
    </row>
    <row r="9955" ht="26.25" customHeight="1" spans="21:21">
      <c r="U9955" s="1820"/>
    </row>
    <row r="9956" ht="26.25" customHeight="1" spans="21:21">
      <c r="U9956" s="1820"/>
    </row>
    <row r="9957" ht="26.25" customHeight="1" spans="21:21">
      <c r="U9957" s="1820"/>
    </row>
    <row r="9958" ht="26.25" customHeight="1" spans="21:21">
      <c r="U9958" s="1820"/>
    </row>
    <row r="9959" ht="26.25" customHeight="1" spans="21:21">
      <c r="U9959" s="1820"/>
    </row>
    <row r="9960" ht="26.25" customHeight="1" spans="21:21">
      <c r="U9960" s="1820"/>
    </row>
    <row r="9961" ht="26.25" customHeight="1" spans="21:21">
      <c r="U9961" s="1820"/>
    </row>
    <row r="9962" ht="26.25" customHeight="1" spans="21:21">
      <c r="U9962" s="1820"/>
    </row>
    <row r="9963" ht="26.25" customHeight="1" spans="21:21">
      <c r="U9963" s="1820"/>
    </row>
    <row r="9964" ht="26.25" customHeight="1" spans="21:21">
      <c r="U9964" s="1820"/>
    </row>
    <row r="9965" ht="26.25" customHeight="1" spans="21:21">
      <c r="U9965" s="1820"/>
    </row>
    <row r="9966" ht="26.25" customHeight="1" spans="21:21">
      <c r="U9966" s="1820"/>
    </row>
    <row r="9967" ht="26.25" customHeight="1" spans="21:21">
      <c r="U9967" s="1820"/>
    </row>
    <row r="9968" ht="26.25" customHeight="1" spans="21:21">
      <c r="U9968" s="1820"/>
    </row>
    <row r="9969" ht="26.25" customHeight="1" spans="21:21">
      <c r="U9969" s="1820"/>
    </row>
    <row r="9970" ht="26.25" customHeight="1" spans="21:21">
      <c r="U9970" s="1820"/>
    </row>
    <row r="9971" ht="26.25" customHeight="1" spans="21:21">
      <c r="U9971" s="1820"/>
    </row>
    <row r="9972" ht="26.25" customHeight="1" spans="21:21">
      <c r="U9972" s="1820"/>
    </row>
    <row r="9973" ht="26.25" customHeight="1" spans="21:21">
      <c r="U9973" s="1820"/>
    </row>
    <row r="9974" ht="26.25" customHeight="1" spans="21:21">
      <c r="U9974" s="1820"/>
    </row>
    <row r="9975" ht="26.25" customHeight="1" spans="21:21">
      <c r="U9975" s="1820"/>
    </row>
    <row r="9976" ht="26.25" customHeight="1" spans="21:21">
      <c r="U9976" s="1820"/>
    </row>
    <row r="9977" ht="26.25" customHeight="1" spans="21:21">
      <c r="U9977" s="1820"/>
    </row>
    <row r="9978" ht="26.25" customHeight="1" spans="21:21">
      <c r="U9978" s="1820"/>
    </row>
    <row r="9979" ht="26.25" customHeight="1" spans="21:21">
      <c r="U9979" s="1820"/>
    </row>
    <row r="9980" ht="26.25" customHeight="1" spans="21:21">
      <c r="U9980" s="1820"/>
    </row>
    <row r="9981" ht="26.25" customHeight="1" spans="21:21">
      <c r="U9981" s="1820"/>
    </row>
    <row r="9982" ht="26.25" customHeight="1" spans="21:21">
      <c r="U9982" s="1820"/>
    </row>
    <row r="9983" ht="26.25" customHeight="1" spans="21:21">
      <c r="U9983" s="1820"/>
    </row>
    <row r="9984" ht="26.25" customHeight="1" spans="21:21">
      <c r="U9984" s="1820"/>
    </row>
    <row r="9985" ht="26.25" customHeight="1" spans="21:21">
      <c r="U9985" s="1820"/>
    </row>
    <row r="9986" ht="26.25" customHeight="1" spans="21:21">
      <c r="U9986" s="1820"/>
    </row>
    <row r="9987" ht="26.25" customHeight="1" spans="21:21">
      <c r="U9987" s="1820"/>
    </row>
    <row r="9988" ht="26.25" customHeight="1" spans="21:21">
      <c r="U9988" s="1820"/>
    </row>
    <row r="9989" ht="26.25" customHeight="1" spans="21:21">
      <c r="U9989" s="1820"/>
    </row>
    <row r="9990" ht="26.25" customHeight="1" spans="21:21">
      <c r="U9990" s="1820"/>
    </row>
    <row r="9991" ht="26.25" customHeight="1" spans="21:21">
      <c r="U9991" s="1820"/>
    </row>
    <row r="9992" ht="26.25" customHeight="1" spans="21:21">
      <c r="U9992" s="1820"/>
    </row>
    <row r="9993" ht="26.25" customHeight="1" spans="21:21">
      <c r="U9993" s="1820"/>
    </row>
    <row r="9994" ht="26.25" customHeight="1" spans="21:21">
      <c r="U9994" s="1820"/>
    </row>
    <row r="9995" ht="26.25" customHeight="1" spans="21:21">
      <c r="U9995" s="1820"/>
    </row>
    <row r="9996" ht="26.25" customHeight="1" spans="21:21">
      <c r="U9996" s="1820"/>
    </row>
    <row r="9997" ht="26.25" customHeight="1" spans="21:21">
      <c r="U9997" s="1820"/>
    </row>
    <row r="9998" ht="26.25" customHeight="1" spans="21:21">
      <c r="U9998" s="1820"/>
    </row>
    <row r="9999" ht="26.25" customHeight="1" spans="21:21">
      <c r="U9999" s="1820"/>
    </row>
    <row r="10000" ht="26.25" customHeight="1" spans="21:21">
      <c r="U10000" s="1820"/>
    </row>
    <row r="10001" ht="26.25" customHeight="1" spans="21:21">
      <c r="U10001" s="1820"/>
    </row>
    <row r="10002" ht="26.25" customHeight="1" spans="21:21">
      <c r="U10002" s="1820"/>
    </row>
    <row r="10003" ht="26.25" customHeight="1" spans="21:21">
      <c r="U10003" s="1820"/>
    </row>
    <row r="10004" ht="26.25" customHeight="1" spans="21:21">
      <c r="U10004" s="1820"/>
    </row>
    <row r="10005" ht="26.25" customHeight="1" spans="21:21">
      <c r="U10005" s="1820"/>
    </row>
    <row r="10006" ht="26.25" customHeight="1" spans="21:21">
      <c r="U10006" s="1820"/>
    </row>
    <row r="10007" ht="26.25" customHeight="1" spans="21:21">
      <c r="U10007" s="1820"/>
    </row>
    <row r="10008" ht="26.25" customHeight="1" spans="21:21">
      <c r="U10008" s="1820"/>
    </row>
    <row r="10009" ht="26.25" customHeight="1" spans="21:21">
      <c r="U10009" s="1820"/>
    </row>
    <row r="10010" ht="26.25" customHeight="1" spans="21:21">
      <c r="U10010" s="1820"/>
    </row>
    <row r="10011" ht="26.25" customHeight="1" spans="21:21">
      <c r="U10011" s="1820"/>
    </row>
    <row r="10012" ht="26.25" customHeight="1" spans="21:21">
      <c r="U10012" s="1820"/>
    </row>
    <row r="10013" ht="26.25" customHeight="1" spans="21:21">
      <c r="U10013" s="1820"/>
    </row>
    <row r="10014" ht="26.25" customHeight="1" spans="21:21">
      <c r="U10014" s="1820"/>
    </row>
    <row r="10015" ht="26.25" customHeight="1" spans="21:21">
      <c r="U10015" s="1820"/>
    </row>
    <row r="10016" ht="26.25" customHeight="1" spans="21:21">
      <c r="U10016" s="1820"/>
    </row>
    <row r="10017" ht="26.25" customHeight="1" spans="21:21">
      <c r="U10017" s="1820"/>
    </row>
    <row r="10018" ht="26.25" customHeight="1" spans="21:21">
      <c r="U10018" s="1820"/>
    </row>
    <row r="10019" ht="26.25" customHeight="1" spans="21:21">
      <c r="U10019" s="1820"/>
    </row>
    <row r="10020" ht="26.25" customHeight="1" spans="21:21">
      <c r="U10020" s="1820"/>
    </row>
    <row r="10021" ht="26.25" customHeight="1" spans="21:21">
      <c r="U10021" s="1820"/>
    </row>
    <row r="10022" ht="26.25" customHeight="1" spans="21:21">
      <c r="U10022" s="1820"/>
    </row>
    <row r="10023" ht="26.25" customHeight="1" spans="21:21">
      <c r="U10023" s="1820"/>
    </row>
    <row r="10024" ht="26.25" customHeight="1" spans="21:21">
      <c r="U10024" s="1820"/>
    </row>
    <row r="10025" ht="26.25" customHeight="1" spans="21:21">
      <c r="U10025" s="1820"/>
    </row>
    <row r="10026" ht="26.25" customHeight="1" spans="21:21">
      <c r="U10026" s="1820"/>
    </row>
    <row r="10027" ht="26.25" customHeight="1" spans="21:21">
      <c r="U10027" s="1820"/>
    </row>
    <row r="10028" ht="26.25" customHeight="1" spans="21:21">
      <c r="U10028" s="1820"/>
    </row>
    <row r="10029" ht="26.25" customHeight="1" spans="21:21">
      <c r="U10029" s="1820"/>
    </row>
    <row r="10030" ht="26.25" customHeight="1" spans="21:21">
      <c r="U10030" s="1820"/>
    </row>
    <row r="10031" ht="26.25" customHeight="1" spans="21:21">
      <c r="U10031" s="1820"/>
    </row>
    <row r="10032" ht="26.25" customHeight="1" spans="21:21">
      <c r="U10032" s="1820"/>
    </row>
    <row r="10033" ht="26.25" customHeight="1" spans="21:21">
      <c r="U10033" s="1820"/>
    </row>
    <row r="10034" ht="26.25" customHeight="1" spans="21:21">
      <c r="U10034" s="1820"/>
    </row>
    <row r="10035" ht="26.25" customHeight="1" spans="21:21">
      <c r="U10035" s="1820"/>
    </row>
    <row r="10036" ht="26.25" customHeight="1" spans="21:21">
      <c r="U10036" s="1820"/>
    </row>
    <row r="10037" ht="26.25" customHeight="1" spans="21:21">
      <c r="U10037" s="1820"/>
    </row>
    <row r="10038" ht="26.25" customHeight="1" spans="21:21">
      <c r="U10038" s="1820"/>
    </row>
    <row r="10039" ht="26.25" customHeight="1" spans="21:21">
      <c r="U10039" s="1820"/>
    </row>
    <row r="10040" ht="26.25" customHeight="1" spans="21:21">
      <c r="U10040" s="1820"/>
    </row>
    <row r="10041" ht="26.25" customHeight="1" spans="21:21">
      <c r="U10041" s="1820"/>
    </row>
    <row r="10042" ht="26.25" customHeight="1" spans="21:21">
      <c r="U10042" s="1820"/>
    </row>
    <row r="10043" ht="26.25" customHeight="1" spans="21:21">
      <c r="U10043" s="1820"/>
    </row>
    <row r="10044" ht="26.25" customHeight="1" spans="21:21">
      <c r="U10044" s="1820"/>
    </row>
    <row r="10045" ht="26.25" customHeight="1" spans="21:21">
      <c r="U10045" s="1820"/>
    </row>
    <row r="10046" ht="26.25" customHeight="1" spans="21:21">
      <c r="U10046" s="1820"/>
    </row>
    <row r="10047" ht="26.25" customHeight="1" spans="21:21">
      <c r="U10047" s="1820"/>
    </row>
    <row r="10048" ht="26.25" customHeight="1" spans="21:21">
      <c r="U10048" s="1820"/>
    </row>
    <row r="10049" ht="26.25" customHeight="1" spans="21:21">
      <c r="U10049" s="1820"/>
    </row>
    <row r="10050" ht="26.25" customHeight="1" spans="21:21">
      <c r="U10050" s="1820"/>
    </row>
    <row r="10051" ht="26.25" customHeight="1" spans="21:21">
      <c r="U10051" s="1820"/>
    </row>
    <row r="10052" ht="26.25" customHeight="1" spans="21:21">
      <c r="U10052" s="1820"/>
    </row>
    <row r="10053" ht="26.25" customHeight="1" spans="21:21">
      <c r="U10053" s="1820"/>
    </row>
    <row r="10054" ht="26.25" customHeight="1" spans="21:21">
      <c r="U10054" s="1820"/>
    </row>
    <row r="10055" ht="26.25" customHeight="1" spans="21:21">
      <c r="U10055" s="1820"/>
    </row>
    <row r="10056" ht="26.25" customHeight="1" spans="21:21">
      <c r="U10056" s="1820"/>
    </row>
    <row r="10057" ht="26.25" customHeight="1" spans="21:21">
      <c r="U10057" s="1820"/>
    </row>
    <row r="10058" ht="26.25" customHeight="1" spans="21:21">
      <c r="U10058" s="1820"/>
    </row>
    <row r="10059" ht="26.25" customHeight="1" spans="21:21">
      <c r="U10059" s="1820"/>
    </row>
    <row r="10060" ht="26.25" customHeight="1" spans="21:21">
      <c r="U10060" s="1820"/>
    </row>
    <row r="10061" ht="26.25" customHeight="1" spans="21:21">
      <c r="U10061" s="1820"/>
    </row>
    <row r="10062" ht="26.25" customHeight="1" spans="21:21">
      <c r="U10062" s="1820"/>
    </row>
    <row r="10063" ht="26.25" customHeight="1" spans="21:21">
      <c r="U10063" s="1820"/>
    </row>
    <row r="10064" ht="26.25" customHeight="1" spans="21:21">
      <c r="U10064" s="1820"/>
    </row>
    <row r="10065" ht="26.25" customHeight="1" spans="21:21">
      <c r="U10065" s="1820"/>
    </row>
    <row r="10066" ht="26.25" customHeight="1" spans="21:21">
      <c r="U10066" s="1820"/>
    </row>
    <row r="10067" ht="26.25" customHeight="1" spans="21:21">
      <c r="U10067" s="1820"/>
    </row>
    <row r="10068" ht="26.25" customHeight="1" spans="21:21">
      <c r="U10068" s="1820"/>
    </row>
    <row r="10069" ht="26.25" customHeight="1" spans="21:21">
      <c r="U10069" s="1820"/>
    </row>
    <row r="10070" ht="26.25" customHeight="1" spans="21:21">
      <c r="U10070" s="1820"/>
    </row>
    <row r="10071" ht="26.25" customHeight="1" spans="21:21">
      <c r="U10071" s="1820"/>
    </row>
    <row r="10072" ht="26.25" customHeight="1" spans="21:21">
      <c r="U10072" s="1820"/>
    </row>
    <row r="10073" ht="26.25" customHeight="1" spans="21:21">
      <c r="U10073" s="1820"/>
    </row>
    <row r="10074" ht="26.25" customHeight="1" spans="21:21">
      <c r="U10074" s="1820"/>
    </row>
    <row r="10075" ht="26.25" customHeight="1" spans="21:21">
      <c r="U10075" s="1820"/>
    </row>
    <row r="10076" ht="26.25" customHeight="1" spans="21:21">
      <c r="U10076" s="1820"/>
    </row>
    <row r="10077" ht="26.25" customHeight="1" spans="21:21">
      <c r="U10077" s="1820"/>
    </row>
    <row r="10078" ht="26.25" customHeight="1" spans="21:21">
      <c r="U10078" s="1820"/>
    </row>
    <row r="10079" ht="26.25" customHeight="1" spans="21:21">
      <c r="U10079" s="1820"/>
    </row>
    <row r="10080" ht="26.25" customHeight="1" spans="21:21">
      <c r="U10080" s="1820"/>
    </row>
    <row r="10081" ht="26.25" customHeight="1" spans="21:21">
      <c r="U10081" s="1820"/>
    </row>
    <row r="10082" ht="26.25" customHeight="1" spans="21:21">
      <c r="U10082" s="1820"/>
    </row>
    <row r="10083" ht="26.25" customHeight="1" spans="21:21">
      <c r="U10083" s="1820"/>
    </row>
    <row r="10084" ht="26.25" customHeight="1" spans="21:21">
      <c r="U10084" s="1820"/>
    </row>
    <row r="10085" ht="26.25" customHeight="1" spans="21:21">
      <c r="U10085" s="1820"/>
    </row>
    <row r="10086" ht="26.25" customHeight="1" spans="21:21">
      <c r="U10086" s="1820"/>
    </row>
    <row r="10087" ht="26.25" customHeight="1" spans="21:21">
      <c r="U10087" s="1820"/>
    </row>
    <row r="10088" ht="26.25" customHeight="1" spans="21:21">
      <c r="U10088" s="1820"/>
    </row>
    <row r="10089" ht="26.25" customHeight="1" spans="21:21">
      <c r="U10089" s="1820"/>
    </row>
    <row r="10090" ht="26.25" customHeight="1" spans="21:21">
      <c r="U10090" s="1820"/>
    </row>
    <row r="10091" ht="26.25" customHeight="1" spans="21:21">
      <c r="U10091" s="1820"/>
    </row>
    <row r="10092" ht="26.25" customHeight="1" spans="21:21">
      <c r="U10092" s="1820"/>
    </row>
    <row r="10093" ht="26.25" customHeight="1" spans="21:21">
      <c r="U10093" s="1820"/>
    </row>
    <row r="10094" ht="26.25" customHeight="1" spans="21:21">
      <c r="U10094" s="1820"/>
    </row>
    <row r="10095" ht="26.25" customHeight="1" spans="21:21">
      <c r="U10095" s="1820"/>
    </row>
    <row r="10096" ht="26.25" customHeight="1" spans="21:21">
      <c r="U10096" s="1820"/>
    </row>
    <row r="10097" ht="26.25" customHeight="1" spans="21:21">
      <c r="U10097" s="1820"/>
    </row>
    <row r="10098" ht="26.25" customHeight="1" spans="21:21">
      <c r="U10098" s="1820"/>
    </row>
    <row r="10099" ht="26.25" customHeight="1" spans="21:21">
      <c r="U10099" s="1820"/>
    </row>
    <row r="10100" ht="26.25" customHeight="1" spans="21:21">
      <c r="U10100" s="1820"/>
    </row>
    <row r="10101" ht="26.25" customHeight="1" spans="21:21">
      <c r="U10101" s="1820"/>
    </row>
    <row r="10102" ht="26.25" customHeight="1" spans="21:21">
      <c r="U10102" s="1820"/>
    </row>
    <row r="10103" ht="26.25" customHeight="1" spans="21:21">
      <c r="U10103" s="1820"/>
    </row>
    <row r="10104" ht="26.25" customHeight="1" spans="21:21">
      <c r="U10104" s="1820"/>
    </row>
    <row r="10105" ht="26.25" customHeight="1" spans="21:21">
      <c r="U10105" s="1820"/>
    </row>
    <row r="10106" ht="26.25" customHeight="1" spans="21:21">
      <c r="U10106" s="1820"/>
    </row>
    <row r="10107" ht="26.25" customHeight="1" spans="21:21">
      <c r="U10107" s="1820"/>
    </row>
    <row r="10108" ht="26.25" customHeight="1" spans="21:21">
      <c r="U10108" s="1820"/>
    </row>
    <row r="10109" ht="26.25" customHeight="1" spans="21:21">
      <c r="U10109" s="1820"/>
    </row>
    <row r="10110" ht="26.25" customHeight="1" spans="21:21">
      <c r="U10110" s="1820"/>
    </row>
    <row r="10111" ht="26.25" customHeight="1" spans="21:21">
      <c r="U10111" s="1820"/>
    </row>
    <row r="10112" ht="26.25" customHeight="1" spans="21:21">
      <c r="U10112" s="1820"/>
    </row>
    <row r="10113" ht="26.25" customHeight="1" spans="21:21">
      <c r="U10113" s="1820"/>
    </row>
    <row r="10114" ht="26.25" customHeight="1" spans="21:21">
      <c r="U10114" s="1820"/>
    </row>
    <row r="10115" ht="26.25" customHeight="1" spans="21:21">
      <c r="U10115" s="1820"/>
    </row>
    <row r="10116" ht="26.25" customHeight="1" spans="21:21">
      <c r="U10116" s="1820"/>
    </row>
    <row r="10117" ht="26.25" customHeight="1" spans="21:21">
      <c r="U10117" s="1820"/>
    </row>
    <row r="10118" ht="26.25" customHeight="1" spans="21:21">
      <c r="U10118" s="1820"/>
    </row>
    <row r="10119" ht="26.25" customHeight="1" spans="21:21">
      <c r="U10119" s="1820"/>
    </row>
    <row r="10120" ht="26.25" customHeight="1" spans="21:21">
      <c r="U10120" s="1820"/>
    </row>
    <row r="10121" ht="26.25" customHeight="1" spans="21:21">
      <c r="U10121" s="1820"/>
    </row>
    <row r="10122" ht="26.25" customHeight="1" spans="21:21">
      <c r="U10122" s="1820"/>
    </row>
    <row r="10123" ht="26.25" customHeight="1" spans="21:21">
      <c r="U10123" s="1820"/>
    </row>
    <row r="10124" ht="26.25" customHeight="1" spans="21:21">
      <c r="U10124" s="1820"/>
    </row>
    <row r="10125" ht="26.25" customHeight="1" spans="21:21">
      <c r="U10125" s="1820"/>
    </row>
    <row r="10126" ht="26.25" customHeight="1" spans="21:21">
      <c r="U10126" s="1820"/>
    </row>
    <row r="10127" ht="26.25" customHeight="1" spans="21:21">
      <c r="U10127" s="1820"/>
    </row>
    <row r="10128" ht="26.25" customHeight="1" spans="21:21">
      <c r="U10128" s="1820"/>
    </row>
    <row r="10129" ht="26.25" customHeight="1" spans="21:21">
      <c r="U10129" s="1820"/>
    </row>
    <row r="10130" ht="26.25" customHeight="1" spans="21:21">
      <c r="U10130" s="1820"/>
    </row>
    <row r="10131" ht="26.25" customHeight="1" spans="21:21">
      <c r="U10131" s="1820"/>
    </row>
    <row r="10132" ht="26.25" customHeight="1" spans="21:21">
      <c r="U10132" s="1820"/>
    </row>
    <row r="10133" ht="26.25" customHeight="1" spans="21:21">
      <c r="U10133" s="1820"/>
    </row>
    <row r="10134" ht="26.25" customHeight="1" spans="21:21">
      <c r="U10134" s="1820"/>
    </row>
    <row r="10135" ht="26.25" customHeight="1" spans="21:21">
      <c r="U10135" s="1820"/>
    </row>
    <row r="10136" ht="26.25" customHeight="1" spans="21:21">
      <c r="U10136" s="1820"/>
    </row>
    <row r="10137" ht="26.25" customHeight="1" spans="21:21">
      <c r="U10137" s="1820"/>
    </row>
    <row r="10138" ht="26.25" customHeight="1" spans="21:21">
      <c r="U10138" s="1820"/>
    </row>
    <row r="10139" ht="26.25" customHeight="1" spans="21:21">
      <c r="U10139" s="1820"/>
    </row>
    <row r="10140" ht="26.25" customHeight="1" spans="21:21">
      <c r="U10140" s="1820"/>
    </row>
    <row r="10141" ht="26.25" customHeight="1" spans="21:21">
      <c r="U10141" s="1820"/>
    </row>
    <row r="10142" ht="26.25" customHeight="1" spans="21:21">
      <c r="U10142" s="1820"/>
    </row>
    <row r="10143" ht="26.25" customHeight="1" spans="21:21">
      <c r="U10143" s="1820"/>
    </row>
    <row r="10144" ht="26.25" customHeight="1" spans="21:21">
      <c r="U10144" s="1820"/>
    </row>
    <row r="10145" ht="26.25" customHeight="1" spans="21:21">
      <c r="U10145" s="1820"/>
    </row>
    <row r="10146" ht="26.25" customHeight="1" spans="21:21">
      <c r="U10146" s="1820"/>
    </row>
    <row r="10147" ht="26.25" customHeight="1" spans="21:21">
      <c r="U10147" s="1820"/>
    </row>
    <row r="10148" ht="26.25" customHeight="1" spans="21:21">
      <c r="U10148" s="1820"/>
    </row>
    <row r="10149" ht="26.25" customHeight="1" spans="21:21">
      <c r="U10149" s="1820"/>
    </row>
    <row r="10150" ht="26.25" customHeight="1" spans="21:21">
      <c r="U10150" s="1820"/>
    </row>
    <row r="10151" ht="26.25" customHeight="1" spans="21:21">
      <c r="U10151" s="1820"/>
    </row>
    <row r="10152" ht="26.25" customHeight="1" spans="21:21">
      <c r="U10152" s="1820"/>
    </row>
    <row r="10153" ht="26.25" customHeight="1" spans="21:21">
      <c r="U10153" s="1820"/>
    </row>
    <row r="10154" ht="26.25" customHeight="1" spans="21:21">
      <c r="U10154" s="1820"/>
    </row>
    <row r="10155" ht="26.25" customHeight="1" spans="21:21">
      <c r="U10155" s="1820"/>
    </row>
    <row r="10156" ht="26.25" customHeight="1" spans="21:21">
      <c r="U10156" s="1820"/>
    </row>
    <row r="10157" ht="26.25" customHeight="1" spans="21:21">
      <c r="U10157" s="1820"/>
    </row>
    <row r="10158" ht="26.25" customHeight="1" spans="21:21">
      <c r="U10158" s="1820"/>
    </row>
    <row r="10159" ht="26.25" customHeight="1" spans="21:21">
      <c r="U10159" s="1820"/>
    </row>
    <row r="10160" ht="26.25" customHeight="1" spans="21:21">
      <c r="U10160" s="1820"/>
    </row>
    <row r="10161" ht="26.25" customHeight="1" spans="21:21">
      <c r="U10161" s="1820"/>
    </row>
    <row r="10162" ht="26.25" customHeight="1" spans="21:21">
      <c r="U10162" s="1820"/>
    </row>
    <row r="10163" ht="26.25" customHeight="1" spans="21:21">
      <c r="U10163" s="1820"/>
    </row>
    <row r="10164" ht="26.25" customHeight="1" spans="21:21">
      <c r="U10164" s="1820"/>
    </row>
    <row r="10165" ht="26.25" customHeight="1" spans="21:21">
      <c r="U10165" s="1820"/>
    </row>
    <row r="10166" ht="26.25" customHeight="1" spans="21:21">
      <c r="U10166" s="1820"/>
    </row>
    <row r="10167" ht="26.25" customHeight="1" spans="21:21">
      <c r="U10167" s="1820"/>
    </row>
    <row r="10168" ht="26.25" customHeight="1" spans="21:21">
      <c r="U10168" s="1820"/>
    </row>
    <row r="10169" ht="26.25" customHeight="1" spans="21:21">
      <c r="U10169" s="1820"/>
    </row>
    <row r="10170" ht="26.25" customHeight="1" spans="21:21">
      <c r="U10170" s="1820"/>
    </row>
    <row r="10171" ht="26.25" customHeight="1" spans="21:21">
      <c r="U10171" s="1820"/>
    </row>
    <row r="10172" ht="26.25" customHeight="1" spans="21:21">
      <c r="U10172" s="1820"/>
    </row>
    <row r="10173" ht="26.25" customHeight="1" spans="21:21">
      <c r="U10173" s="1820"/>
    </row>
    <row r="10174" ht="26.25" customHeight="1" spans="21:21">
      <c r="U10174" s="1820"/>
    </row>
    <row r="10175" ht="26.25" customHeight="1" spans="21:21">
      <c r="U10175" s="1820"/>
    </row>
    <row r="10176" ht="26.25" customHeight="1" spans="21:21">
      <c r="U10176" s="1820"/>
    </row>
    <row r="10177" ht="26.25" customHeight="1" spans="21:21">
      <c r="U10177" s="1820"/>
    </row>
    <row r="10178" ht="26.25" customHeight="1" spans="21:21">
      <c r="U10178" s="1820"/>
    </row>
    <row r="10179" ht="26.25" customHeight="1" spans="21:21">
      <c r="U10179" s="1820"/>
    </row>
    <row r="10180" ht="26.25" customHeight="1" spans="21:21">
      <c r="U10180" s="1820"/>
    </row>
    <row r="10181" ht="26.25" customHeight="1" spans="21:21">
      <c r="U10181" s="1820"/>
    </row>
    <row r="10182" ht="26.25" customHeight="1" spans="21:21">
      <c r="U10182" s="1820"/>
    </row>
    <row r="10183" ht="26.25" customHeight="1" spans="21:21">
      <c r="U10183" s="1820"/>
    </row>
    <row r="10184" ht="26.25" customHeight="1" spans="21:21">
      <c r="U10184" s="1820"/>
    </row>
    <row r="10185" ht="26.25" customHeight="1" spans="21:21">
      <c r="U10185" s="1820"/>
    </row>
    <row r="10186" ht="26.25" customHeight="1" spans="21:21">
      <c r="U10186" s="1820"/>
    </row>
    <row r="10187" ht="26.25" customHeight="1" spans="21:21">
      <c r="U10187" s="1820"/>
    </row>
    <row r="10188" ht="26.25" customHeight="1" spans="21:21">
      <c r="U10188" s="1820"/>
    </row>
    <row r="10189" ht="26.25" customHeight="1" spans="21:21">
      <c r="U10189" s="1820"/>
    </row>
    <row r="10190" ht="26.25" customHeight="1" spans="21:21">
      <c r="U10190" s="1820"/>
    </row>
    <row r="10191" ht="26.25" customHeight="1" spans="21:21">
      <c r="U10191" s="1820"/>
    </row>
    <row r="10192" ht="26.25" customHeight="1" spans="21:21">
      <c r="U10192" s="1820"/>
    </row>
    <row r="10193" ht="26.25" customHeight="1" spans="21:21">
      <c r="U10193" s="1820"/>
    </row>
    <row r="10194" ht="26.25" customHeight="1" spans="21:21">
      <c r="U10194" s="1820"/>
    </row>
    <row r="10195" ht="26.25" customHeight="1" spans="21:21">
      <c r="U10195" s="1820"/>
    </row>
    <row r="10196" ht="26.25" customHeight="1" spans="21:21">
      <c r="U10196" s="1820"/>
    </row>
    <row r="10197" ht="26.25" customHeight="1" spans="21:21">
      <c r="U10197" s="1820"/>
    </row>
    <row r="10198" ht="26.25" customHeight="1" spans="21:21">
      <c r="U10198" s="1820"/>
    </row>
    <row r="10199" ht="26.25" customHeight="1" spans="21:21">
      <c r="U10199" s="1820"/>
    </row>
    <row r="10200" ht="26.25" customHeight="1" spans="21:21">
      <c r="U10200" s="1820"/>
    </row>
    <row r="10201" ht="26.25" customHeight="1" spans="21:21">
      <c r="U10201" s="1820"/>
    </row>
    <row r="10202" ht="26.25" customHeight="1" spans="21:21">
      <c r="U10202" s="1820"/>
    </row>
    <row r="10203" ht="26.25" customHeight="1" spans="21:21">
      <c r="U10203" s="1820"/>
    </row>
    <row r="10204" ht="26.25" customHeight="1" spans="21:21">
      <c r="U10204" s="1820"/>
    </row>
    <row r="10205" ht="26.25" customHeight="1" spans="21:21">
      <c r="U10205" s="1820"/>
    </row>
    <row r="10206" ht="26.25" customHeight="1" spans="21:21">
      <c r="U10206" s="1820"/>
    </row>
    <row r="10207" ht="26.25" customHeight="1" spans="21:21">
      <c r="U10207" s="1820"/>
    </row>
    <row r="10208" ht="26.25" customHeight="1" spans="21:21">
      <c r="U10208" s="1820"/>
    </row>
    <row r="10209" ht="26.25" customHeight="1" spans="21:21">
      <c r="U10209" s="1820"/>
    </row>
    <row r="10210" ht="26.25" customHeight="1" spans="21:21">
      <c r="U10210" s="1820"/>
    </row>
    <row r="10211" ht="26.25" customHeight="1" spans="21:21">
      <c r="U10211" s="1820"/>
    </row>
    <row r="10212" ht="26.25" customHeight="1" spans="21:21">
      <c r="U10212" s="1820"/>
    </row>
    <row r="10213" ht="26.25" customHeight="1" spans="21:21">
      <c r="U10213" s="1820"/>
    </row>
    <row r="10214" ht="26.25" customHeight="1" spans="21:21">
      <c r="U10214" s="1820"/>
    </row>
    <row r="10215" ht="26.25" customHeight="1" spans="21:21">
      <c r="U10215" s="1820"/>
    </row>
    <row r="10216" ht="26.25" customHeight="1" spans="21:21">
      <c r="U10216" s="1820"/>
    </row>
    <row r="10217" ht="26.25" customHeight="1" spans="21:21">
      <c r="U10217" s="1820"/>
    </row>
    <row r="10218" ht="26.25" customHeight="1" spans="21:21">
      <c r="U10218" s="1820"/>
    </row>
    <row r="10219" ht="26.25" customHeight="1" spans="21:21">
      <c r="U10219" s="1820"/>
    </row>
    <row r="10220" ht="26.25" customHeight="1" spans="21:21">
      <c r="U10220" s="1820"/>
    </row>
    <row r="10221" ht="26.25" customHeight="1" spans="21:21">
      <c r="U10221" s="1820"/>
    </row>
    <row r="10222" ht="26.25" customHeight="1" spans="21:21">
      <c r="U10222" s="1820"/>
    </row>
    <row r="10223" ht="26.25" customHeight="1" spans="21:21">
      <c r="U10223" s="1820"/>
    </row>
    <row r="10224" ht="26.25" customHeight="1" spans="21:21">
      <c r="U10224" s="1820"/>
    </row>
    <row r="10225" ht="26.25" customHeight="1" spans="21:21">
      <c r="U10225" s="1820"/>
    </row>
    <row r="10226" ht="26.25" customHeight="1" spans="21:21">
      <c r="U10226" s="1820"/>
    </row>
    <row r="10227" ht="26.25" customHeight="1" spans="21:21">
      <c r="U10227" s="1820"/>
    </row>
    <row r="10228" ht="26.25" customHeight="1" spans="21:21">
      <c r="U10228" s="1820"/>
    </row>
    <row r="10229" ht="26.25" customHeight="1" spans="21:21">
      <c r="U10229" s="1820"/>
    </row>
    <row r="10230" ht="26.25" customHeight="1" spans="21:21">
      <c r="U10230" s="1820"/>
    </row>
    <row r="10231" ht="26.25" customHeight="1" spans="21:21">
      <c r="U10231" s="1820"/>
    </row>
    <row r="10232" ht="26.25" customHeight="1" spans="21:21">
      <c r="U10232" s="1820"/>
    </row>
    <row r="10233" ht="26.25" customHeight="1" spans="21:21">
      <c r="U10233" s="1820"/>
    </row>
    <row r="10234" ht="26.25" customHeight="1" spans="21:21">
      <c r="U10234" s="1820"/>
    </row>
    <row r="10235" ht="26.25" customHeight="1" spans="21:21">
      <c r="U10235" s="1820"/>
    </row>
    <row r="10236" ht="26.25" customHeight="1" spans="21:21">
      <c r="U10236" s="1820"/>
    </row>
    <row r="10237" ht="26.25" customHeight="1" spans="21:21">
      <c r="U10237" s="1820"/>
    </row>
    <row r="10238" ht="26.25" customHeight="1" spans="21:21">
      <c r="U10238" s="1820"/>
    </row>
    <row r="10239" ht="26.25" customHeight="1" spans="21:21">
      <c r="U10239" s="1820"/>
    </row>
    <row r="10240" ht="26.25" customHeight="1" spans="21:21">
      <c r="U10240" s="1820"/>
    </row>
    <row r="10241" ht="26.25" customHeight="1" spans="21:21">
      <c r="U10241" s="1820"/>
    </row>
    <row r="10242" ht="26.25" customHeight="1" spans="21:21">
      <c r="U10242" s="1820"/>
    </row>
    <row r="10243" ht="26.25" customHeight="1" spans="21:21">
      <c r="U10243" s="1820"/>
    </row>
    <row r="10244" ht="26.25" customHeight="1" spans="21:21">
      <c r="U10244" s="1820"/>
    </row>
    <row r="10245" ht="26.25" customHeight="1" spans="21:21">
      <c r="U10245" s="1820"/>
    </row>
    <row r="10246" ht="26.25" customHeight="1" spans="21:21">
      <c r="U10246" s="1820"/>
    </row>
    <row r="10247" ht="26.25" customHeight="1" spans="21:21">
      <c r="U10247" s="1820"/>
    </row>
    <row r="10248" ht="26.25" customHeight="1" spans="21:21">
      <c r="U10248" s="1820"/>
    </row>
    <row r="10249" ht="26.25" customHeight="1" spans="21:21">
      <c r="U10249" s="1820"/>
    </row>
    <row r="10250" ht="26.25" customHeight="1" spans="21:21">
      <c r="U10250" s="1820"/>
    </row>
    <row r="10251" ht="26.25" customHeight="1" spans="21:21">
      <c r="U10251" s="1820"/>
    </row>
    <row r="10252" ht="26.25" customHeight="1" spans="21:21">
      <c r="U10252" s="1820"/>
    </row>
    <row r="10253" ht="26.25" customHeight="1" spans="21:21">
      <c r="U10253" s="1820"/>
    </row>
    <row r="10254" ht="26.25" customHeight="1" spans="21:21">
      <c r="U10254" s="1820"/>
    </row>
    <row r="10255" ht="26.25" customHeight="1" spans="21:21">
      <c r="U10255" s="1820"/>
    </row>
    <row r="10256" ht="26.25" customHeight="1" spans="21:21">
      <c r="U10256" s="1820"/>
    </row>
    <row r="10257" ht="26.25" customHeight="1" spans="21:21">
      <c r="U10257" s="1820"/>
    </row>
    <row r="10258" ht="26.25" customHeight="1" spans="21:21">
      <c r="U10258" s="1820"/>
    </row>
    <row r="10259" ht="26.25" customHeight="1" spans="21:21">
      <c r="U10259" s="1820"/>
    </row>
    <row r="10260" ht="26.25" customHeight="1" spans="21:21">
      <c r="U10260" s="1820"/>
    </row>
    <row r="10261" ht="26.25" customHeight="1" spans="21:21">
      <c r="U10261" s="1820"/>
    </row>
    <row r="10262" ht="26.25" customHeight="1" spans="21:21">
      <c r="U10262" s="1820"/>
    </row>
    <row r="10263" ht="26.25" customHeight="1" spans="21:21">
      <c r="U10263" s="1820"/>
    </row>
    <row r="10264" ht="26.25" customHeight="1" spans="21:21">
      <c r="U10264" s="1820"/>
    </row>
    <row r="10265" ht="26.25" customHeight="1" spans="21:21">
      <c r="U10265" s="1820"/>
    </row>
    <row r="10266" ht="26.25" customHeight="1" spans="21:21">
      <c r="U10266" s="1820"/>
    </row>
    <row r="10267" ht="26.25" customHeight="1" spans="21:21">
      <c r="U10267" s="1820"/>
    </row>
    <row r="10268" ht="26.25" customHeight="1" spans="21:21">
      <c r="U10268" s="1820"/>
    </row>
    <row r="10269" ht="26.25" customHeight="1" spans="21:21">
      <c r="U10269" s="1820"/>
    </row>
    <row r="10270" ht="26.25" customHeight="1" spans="21:21">
      <c r="U10270" s="1820"/>
    </row>
    <row r="10271" ht="26.25" customHeight="1" spans="21:21">
      <c r="U10271" s="1820"/>
    </row>
    <row r="10272" ht="26.25" customHeight="1" spans="21:21">
      <c r="U10272" s="1820"/>
    </row>
    <row r="10273" ht="26.25" customHeight="1" spans="21:21">
      <c r="U10273" s="1820"/>
    </row>
    <row r="10274" ht="26.25" customHeight="1" spans="21:21">
      <c r="U10274" s="1820"/>
    </row>
    <row r="10275" ht="26.25" customHeight="1" spans="21:21">
      <c r="U10275" s="1820"/>
    </row>
    <row r="10276" ht="26.25" customHeight="1" spans="21:21">
      <c r="U10276" s="1820"/>
    </row>
    <row r="10277" ht="26.25" customHeight="1" spans="21:21">
      <c r="U10277" s="1820"/>
    </row>
    <row r="10278" ht="26.25" customHeight="1" spans="21:21">
      <c r="U10278" s="1820"/>
    </row>
    <row r="10279" ht="26.25" customHeight="1" spans="21:21">
      <c r="U10279" s="1820"/>
    </row>
    <row r="10280" ht="26.25" customHeight="1" spans="21:21">
      <c r="U10280" s="1820"/>
    </row>
    <row r="10281" ht="26.25" customHeight="1" spans="21:21">
      <c r="U10281" s="1820"/>
    </row>
    <row r="10282" ht="26.25" customHeight="1" spans="21:21">
      <c r="U10282" s="1820"/>
    </row>
    <row r="10283" ht="26.25" customHeight="1" spans="21:21">
      <c r="U10283" s="1820"/>
    </row>
    <row r="10284" ht="26.25" customHeight="1" spans="21:21">
      <c r="U10284" s="1820"/>
    </row>
    <row r="10285" ht="26.25" customHeight="1" spans="21:21">
      <c r="U10285" s="1820"/>
    </row>
    <row r="10286" ht="26.25" customHeight="1" spans="21:21">
      <c r="U10286" s="1820"/>
    </row>
    <row r="10287" ht="26.25" customHeight="1" spans="21:21">
      <c r="U10287" s="1820"/>
    </row>
    <row r="10288" ht="26.25" customHeight="1" spans="21:21">
      <c r="U10288" s="1820"/>
    </row>
    <row r="10289" ht="26.25" customHeight="1" spans="21:21">
      <c r="U10289" s="1820"/>
    </row>
    <row r="10290" ht="26.25" customHeight="1" spans="21:21">
      <c r="U10290" s="1820"/>
    </row>
    <row r="10291" ht="26.25" customHeight="1" spans="21:21">
      <c r="U10291" s="1820"/>
    </row>
    <row r="10292" ht="26.25" customHeight="1" spans="21:21">
      <c r="U10292" s="1820"/>
    </row>
    <row r="10293" ht="26.25" customHeight="1" spans="21:21">
      <c r="U10293" s="1820"/>
    </row>
    <row r="10294" ht="26.25" customHeight="1" spans="21:21">
      <c r="U10294" s="1820"/>
    </row>
    <row r="10295" ht="26.25" customHeight="1" spans="21:21">
      <c r="U10295" s="1820"/>
    </row>
    <row r="10296" ht="26.25" customHeight="1" spans="21:21">
      <c r="U10296" s="1820"/>
    </row>
    <row r="10297" ht="26.25" customHeight="1" spans="21:21">
      <c r="U10297" s="1820"/>
    </row>
    <row r="10298" ht="26.25" customHeight="1" spans="21:21">
      <c r="U10298" s="1820"/>
    </row>
    <row r="10299" ht="26.25" customHeight="1" spans="21:21">
      <c r="U10299" s="1820"/>
    </row>
    <row r="10300" ht="26.25" customHeight="1" spans="21:21">
      <c r="U10300" s="1820"/>
    </row>
    <row r="10301" ht="26.25" customHeight="1" spans="21:21">
      <c r="U10301" s="1820"/>
    </row>
    <row r="10302" ht="26.25" customHeight="1" spans="21:21">
      <c r="U10302" s="1820"/>
    </row>
    <row r="10303" ht="26.25" customHeight="1" spans="21:21">
      <c r="U10303" s="1820"/>
    </row>
    <row r="10304" ht="26.25" customHeight="1" spans="21:21">
      <c r="U10304" s="1820"/>
    </row>
    <row r="10305" ht="26.25" customHeight="1" spans="21:21">
      <c r="U10305" s="1820"/>
    </row>
    <row r="10306" ht="26.25" customHeight="1" spans="21:21">
      <c r="U10306" s="1820"/>
    </row>
    <row r="10307" ht="26.25" customHeight="1" spans="21:21">
      <c r="U10307" s="1820"/>
    </row>
    <row r="10308" ht="26.25" customHeight="1" spans="21:21">
      <c r="U10308" s="1820"/>
    </row>
    <row r="10309" ht="26.25" customHeight="1" spans="21:21">
      <c r="U10309" s="1820"/>
    </row>
    <row r="10310" ht="26.25" customHeight="1" spans="21:21">
      <c r="U10310" s="1820"/>
    </row>
    <row r="10311" ht="26.25" customHeight="1" spans="21:21">
      <c r="U10311" s="1820"/>
    </row>
    <row r="10312" ht="26.25" customHeight="1" spans="21:21">
      <c r="U10312" s="1820"/>
    </row>
    <row r="10313" ht="26.25" customHeight="1" spans="21:21">
      <c r="U10313" s="1820"/>
    </row>
    <row r="10314" ht="26.25" customHeight="1" spans="21:21">
      <c r="U10314" s="1820"/>
    </row>
    <row r="10315" ht="26.25" customHeight="1" spans="21:21">
      <c r="U10315" s="1820"/>
    </row>
    <row r="10316" ht="26.25" customHeight="1" spans="21:21">
      <c r="U10316" s="1820"/>
    </row>
    <row r="10317" ht="26.25" customHeight="1" spans="21:21">
      <c r="U10317" s="1820"/>
    </row>
    <row r="10318" ht="26.25" customHeight="1" spans="21:21">
      <c r="U10318" s="1820"/>
    </row>
    <row r="10319" ht="26.25" customHeight="1" spans="21:21">
      <c r="U10319" s="1820"/>
    </row>
    <row r="10320" ht="26.25" customHeight="1" spans="21:21">
      <c r="U10320" s="1820"/>
    </row>
    <row r="10321" ht="26.25" customHeight="1" spans="21:21">
      <c r="U10321" s="1820"/>
    </row>
    <row r="10322" ht="26.25" customHeight="1" spans="21:21">
      <c r="U10322" s="1820"/>
    </row>
    <row r="10323" ht="26.25" customHeight="1" spans="21:21">
      <c r="U10323" s="1820"/>
    </row>
    <row r="10324" ht="26.25" customHeight="1" spans="21:21">
      <c r="U10324" s="1820"/>
    </row>
    <row r="10325" ht="26.25" customHeight="1" spans="21:21">
      <c r="U10325" s="1820"/>
    </row>
    <row r="10326" ht="26.25" customHeight="1" spans="21:21">
      <c r="U10326" s="1820"/>
    </row>
    <row r="10327" ht="26.25" customHeight="1" spans="21:21">
      <c r="U10327" s="1820"/>
    </row>
    <row r="10328" ht="26.25" customHeight="1" spans="21:21">
      <c r="U10328" s="1820"/>
    </row>
    <row r="10329" ht="26.25" customHeight="1" spans="21:21">
      <c r="U10329" s="1820"/>
    </row>
    <row r="10330" ht="26.25" customHeight="1" spans="21:21">
      <c r="U10330" s="1820"/>
    </row>
    <row r="10331" ht="26.25" customHeight="1" spans="21:21">
      <c r="U10331" s="1820"/>
    </row>
    <row r="10332" ht="26.25" customHeight="1" spans="21:21">
      <c r="U10332" s="1820"/>
    </row>
    <row r="10333" ht="26.25" customHeight="1" spans="21:21">
      <c r="U10333" s="1820"/>
    </row>
    <row r="10334" ht="26.25" customHeight="1" spans="21:21">
      <c r="U10334" s="1820"/>
    </row>
    <row r="10335" ht="26.25" customHeight="1" spans="21:21">
      <c r="U10335" s="1820"/>
    </row>
    <row r="10336" ht="26.25" customHeight="1" spans="21:21">
      <c r="U10336" s="1820"/>
    </row>
    <row r="10337" ht="26.25" customHeight="1" spans="21:21">
      <c r="U10337" s="1820"/>
    </row>
    <row r="10338" ht="26.25" customHeight="1" spans="21:21">
      <c r="U10338" s="1820"/>
    </row>
    <row r="10339" ht="26.25" customHeight="1" spans="21:21">
      <c r="U10339" s="1820"/>
    </row>
    <row r="10340" ht="26.25" customHeight="1" spans="21:21">
      <c r="U10340" s="1820"/>
    </row>
    <row r="10341" ht="26.25" customHeight="1" spans="21:21">
      <c r="U10341" s="1820"/>
    </row>
    <row r="10342" ht="26.25" customHeight="1" spans="21:21">
      <c r="U10342" s="1820"/>
    </row>
    <row r="10343" ht="26.25" customHeight="1" spans="21:21">
      <c r="U10343" s="1820"/>
    </row>
    <row r="10344" ht="26.25" customHeight="1" spans="21:21">
      <c r="U10344" s="1820"/>
    </row>
    <row r="10345" ht="26.25" customHeight="1" spans="21:21">
      <c r="U10345" s="1820"/>
    </row>
    <row r="10346" ht="26.25" customHeight="1" spans="21:21">
      <c r="U10346" s="1820"/>
    </row>
    <row r="10347" ht="26.25" customHeight="1" spans="21:21">
      <c r="U10347" s="1820"/>
    </row>
    <row r="10348" ht="26.25" customHeight="1" spans="21:21">
      <c r="U10348" s="1820"/>
    </row>
    <row r="10349" ht="26.25" customHeight="1" spans="21:21">
      <c r="U10349" s="1820"/>
    </row>
    <row r="10350" ht="26.25" customHeight="1" spans="21:21">
      <c r="U10350" s="1820"/>
    </row>
    <row r="10351" ht="26.25" customHeight="1" spans="21:21">
      <c r="U10351" s="1820"/>
    </row>
    <row r="10352" ht="26.25" customHeight="1" spans="21:21">
      <c r="U10352" s="1820"/>
    </row>
    <row r="10353" ht="26.25" customHeight="1" spans="21:21">
      <c r="U10353" s="1820"/>
    </row>
    <row r="10354" ht="26.25" customHeight="1" spans="21:21">
      <c r="U10354" s="1820"/>
    </row>
    <row r="10355" ht="26.25" customHeight="1" spans="21:21">
      <c r="U10355" s="1820"/>
    </row>
    <row r="10356" ht="26.25" customHeight="1" spans="21:21">
      <c r="U10356" s="1820"/>
    </row>
    <row r="10357" ht="26.25" customHeight="1" spans="21:21">
      <c r="U10357" s="1820"/>
    </row>
    <row r="10358" ht="26.25" customHeight="1" spans="21:21">
      <c r="U10358" s="1820"/>
    </row>
    <row r="10359" ht="26.25" customHeight="1" spans="21:21">
      <c r="U10359" s="1820"/>
    </row>
    <row r="10360" ht="26.25" customHeight="1" spans="21:21">
      <c r="U10360" s="1820"/>
    </row>
    <row r="10361" ht="26.25" customHeight="1" spans="21:21">
      <c r="U10361" s="1820"/>
    </row>
    <row r="10362" ht="26.25" customHeight="1" spans="21:21">
      <c r="U10362" s="1820"/>
    </row>
    <row r="10363" ht="26.25" customHeight="1" spans="21:21">
      <c r="U10363" s="1820"/>
    </row>
    <row r="10364" ht="26.25" customHeight="1" spans="21:21">
      <c r="U10364" s="1820"/>
    </row>
    <row r="10365" ht="26.25" customHeight="1" spans="21:21">
      <c r="U10365" s="1820"/>
    </row>
    <row r="10366" ht="26.25" customHeight="1" spans="21:21">
      <c r="U10366" s="1820"/>
    </row>
    <row r="10367" ht="26.25" customHeight="1" spans="21:21">
      <c r="U10367" s="1820"/>
    </row>
    <row r="10368" ht="26.25" customHeight="1" spans="21:21">
      <c r="U10368" s="1820"/>
    </row>
    <row r="10369" ht="26.25" customHeight="1" spans="21:21">
      <c r="U10369" s="1820"/>
    </row>
    <row r="10370" ht="26.25" customHeight="1" spans="21:21">
      <c r="U10370" s="1820"/>
    </row>
    <row r="10371" ht="26.25" customHeight="1" spans="21:21">
      <c r="U10371" s="1820"/>
    </row>
    <row r="10372" ht="26.25" customHeight="1" spans="21:21">
      <c r="U10372" s="1820"/>
    </row>
    <row r="10373" ht="26.25" customHeight="1" spans="21:21">
      <c r="U10373" s="1820"/>
    </row>
    <row r="10374" ht="26.25" customHeight="1" spans="21:21">
      <c r="U10374" s="1820"/>
    </row>
    <row r="10375" ht="26.25" customHeight="1" spans="21:21">
      <c r="U10375" s="1820"/>
    </row>
    <row r="10376" ht="26.25" customHeight="1" spans="21:21">
      <c r="U10376" s="1820"/>
    </row>
    <row r="10377" ht="26.25" customHeight="1" spans="21:21">
      <c r="U10377" s="1820"/>
    </row>
    <row r="10378" ht="26.25" customHeight="1" spans="21:21">
      <c r="U10378" s="1820"/>
    </row>
    <row r="10379" ht="26.25" customHeight="1" spans="21:21">
      <c r="U10379" s="1820"/>
    </row>
    <row r="10380" ht="26.25" customHeight="1" spans="21:21">
      <c r="U10380" s="1820"/>
    </row>
    <row r="10381" ht="26.25" customHeight="1" spans="21:21">
      <c r="U10381" s="1820"/>
    </row>
    <row r="10382" ht="26.25" customHeight="1" spans="21:21">
      <c r="U10382" s="1820"/>
    </row>
    <row r="10383" ht="26.25" customHeight="1" spans="21:21">
      <c r="U10383" s="1820"/>
    </row>
    <row r="10384" ht="26.25" customHeight="1" spans="21:21">
      <c r="U10384" s="1820"/>
    </row>
    <row r="10385" ht="26.25" customHeight="1" spans="21:21">
      <c r="U10385" s="1820"/>
    </row>
    <row r="10386" ht="26.25" customHeight="1" spans="21:21">
      <c r="U10386" s="1820"/>
    </row>
    <row r="10387" ht="26.25" customHeight="1" spans="21:21">
      <c r="U10387" s="1820"/>
    </row>
    <row r="10388" ht="26.25" customHeight="1" spans="21:21">
      <c r="U10388" s="1820"/>
    </row>
    <row r="10389" ht="26.25" customHeight="1" spans="21:21">
      <c r="U10389" s="1820"/>
    </row>
    <row r="10390" ht="26.25" customHeight="1" spans="21:21">
      <c r="U10390" s="1820"/>
    </row>
    <row r="10391" ht="26.25" customHeight="1" spans="21:21">
      <c r="U10391" s="1820"/>
    </row>
    <row r="10392" ht="26.25" customHeight="1" spans="21:21">
      <c r="U10392" s="1820"/>
    </row>
    <row r="10393" ht="26.25" customHeight="1" spans="21:21">
      <c r="U10393" s="1820"/>
    </row>
    <row r="10394" ht="26.25" customHeight="1" spans="21:21">
      <c r="U10394" s="1820"/>
    </row>
    <row r="10395" ht="26.25" customHeight="1" spans="21:21">
      <c r="U10395" s="1820"/>
    </row>
    <row r="10396" ht="26.25" customHeight="1" spans="21:21">
      <c r="U10396" s="1820"/>
    </row>
    <row r="10397" ht="26.25" customHeight="1" spans="21:21">
      <c r="U10397" s="1820"/>
    </row>
    <row r="10398" ht="26.25" customHeight="1" spans="21:21">
      <c r="U10398" s="1820"/>
    </row>
    <row r="10399" ht="26.25" customHeight="1" spans="21:21">
      <c r="U10399" s="1820"/>
    </row>
    <row r="10400" ht="26.25" customHeight="1" spans="21:21">
      <c r="U10400" s="1820"/>
    </row>
    <row r="10401" ht="26.25" customHeight="1" spans="21:21">
      <c r="U10401" s="1820"/>
    </row>
    <row r="10402" ht="26.25" customHeight="1" spans="21:21">
      <c r="U10402" s="1820"/>
    </row>
    <row r="10403" ht="26.25" customHeight="1" spans="21:21">
      <c r="U10403" s="1820"/>
    </row>
    <row r="10404" ht="26.25" customHeight="1" spans="21:21">
      <c r="U10404" s="1820"/>
    </row>
    <row r="10405" ht="26.25" customHeight="1" spans="21:21">
      <c r="U10405" s="1820"/>
    </row>
    <row r="10406" ht="26.25" customHeight="1" spans="21:21">
      <c r="U10406" s="1820"/>
    </row>
    <row r="10407" ht="26.25" customHeight="1" spans="21:21">
      <c r="U10407" s="1820"/>
    </row>
    <row r="10408" ht="26.25" customHeight="1" spans="21:21">
      <c r="U10408" s="1820"/>
    </row>
    <row r="10409" ht="26.25" customHeight="1" spans="21:21">
      <c r="U10409" s="1820"/>
    </row>
    <row r="10410" ht="26.25" customHeight="1" spans="21:21">
      <c r="U10410" s="1820"/>
    </row>
    <row r="10411" ht="26.25" customHeight="1" spans="21:21">
      <c r="U10411" s="1820"/>
    </row>
    <row r="10412" ht="26.25" customHeight="1" spans="21:21">
      <c r="U10412" s="1820"/>
    </row>
    <row r="10413" ht="26.25" customHeight="1" spans="21:21">
      <c r="U10413" s="1820"/>
    </row>
    <row r="10414" ht="26.25" customHeight="1" spans="21:21">
      <c r="U10414" s="1820"/>
    </row>
    <row r="10415" ht="26.25" customHeight="1" spans="21:21">
      <c r="U10415" s="1820"/>
    </row>
    <row r="10416" ht="26.25" customHeight="1" spans="21:21">
      <c r="U10416" s="1820"/>
    </row>
    <row r="10417" ht="26.25" customHeight="1" spans="21:21">
      <c r="U10417" s="1820"/>
    </row>
    <row r="10418" ht="26.25" customHeight="1" spans="21:21">
      <c r="U10418" s="1820"/>
    </row>
    <row r="10419" ht="26.25" customHeight="1" spans="21:21">
      <c r="U10419" s="1820"/>
    </row>
    <row r="10420" ht="26.25" customHeight="1" spans="21:21">
      <c r="U10420" s="1820"/>
    </row>
    <row r="10421" ht="26.25" customHeight="1" spans="21:21">
      <c r="U10421" s="1820"/>
    </row>
    <row r="10422" ht="26.25" customHeight="1" spans="21:21">
      <c r="U10422" s="1820"/>
    </row>
    <row r="10423" ht="26.25" customHeight="1" spans="21:21">
      <c r="U10423" s="1820"/>
    </row>
    <row r="10424" ht="26.25" customHeight="1" spans="21:21">
      <c r="U10424" s="1820"/>
    </row>
    <row r="10425" ht="26.25" customHeight="1" spans="21:21">
      <c r="U10425" s="1820"/>
    </row>
    <row r="10426" ht="26.25" customHeight="1" spans="21:21">
      <c r="U10426" s="1820"/>
    </row>
    <row r="10427" ht="26.25" customHeight="1" spans="21:21">
      <c r="U10427" s="1820"/>
    </row>
    <row r="10428" ht="26.25" customHeight="1" spans="21:21">
      <c r="U10428" s="1820"/>
    </row>
    <row r="10429" ht="26.25" customHeight="1" spans="21:21">
      <c r="U10429" s="1820"/>
    </row>
    <row r="10430" ht="26.25" customHeight="1" spans="21:21">
      <c r="U10430" s="1820"/>
    </row>
    <row r="10431" ht="26.25" customHeight="1" spans="21:21">
      <c r="U10431" s="1820"/>
    </row>
    <row r="10432" ht="26.25" customHeight="1" spans="21:21">
      <c r="U10432" s="1820"/>
    </row>
    <row r="10433" ht="26.25" customHeight="1" spans="21:21">
      <c r="U10433" s="1820"/>
    </row>
    <row r="10434" ht="26.25" customHeight="1" spans="21:21">
      <c r="U10434" s="1820"/>
    </row>
    <row r="10435" ht="26.25" customHeight="1" spans="21:21">
      <c r="U10435" s="1820"/>
    </row>
    <row r="10436" ht="26.25" customHeight="1" spans="21:21">
      <c r="U10436" s="1820"/>
    </row>
    <row r="10437" ht="26.25" customHeight="1" spans="21:21">
      <c r="U10437" s="1820"/>
    </row>
    <row r="10438" ht="26.25" customHeight="1" spans="21:21">
      <c r="U10438" s="1820"/>
    </row>
    <row r="10439" ht="26.25" customHeight="1" spans="21:21">
      <c r="U10439" s="1820"/>
    </row>
    <row r="10440" ht="26.25" customHeight="1" spans="21:21">
      <c r="U10440" s="1820"/>
    </row>
    <row r="10441" ht="26.25" customHeight="1" spans="21:21">
      <c r="U10441" s="1820"/>
    </row>
    <row r="10442" ht="26.25" customHeight="1" spans="21:21">
      <c r="U10442" s="1820"/>
    </row>
    <row r="10443" ht="26.25" customHeight="1" spans="21:21">
      <c r="U10443" s="1820"/>
    </row>
    <row r="10444" ht="26.25" customHeight="1" spans="21:21">
      <c r="U10444" s="1820"/>
    </row>
    <row r="10445" ht="26.25" customHeight="1" spans="21:21">
      <c r="U10445" s="1820"/>
    </row>
    <row r="10446" ht="26.25" customHeight="1" spans="21:21">
      <c r="U10446" s="1820"/>
    </row>
    <row r="10447" ht="26.25" customHeight="1" spans="21:21">
      <c r="U10447" s="1820"/>
    </row>
    <row r="10448" ht="26.25" customHeight="1" spans="21:21">
      <c r="U10448" s="1820"/>
    </row>
    <row r="10449" ht="26.25" customHeight="1" spans="21:21">
      <c r="U10449" s="1820"/>
    </row>
    <row r="10450" ht="26.25" customHeight="1" spans="21:21">
      <c r="U10450" s="1820"/>
    </row>
    <row r="10451" ht="26.25" customHeight="1" spans="21:21">
      <c r="U10451" s="1820"/>
    </row>
    <row r="10452" ht="26.25" customHeight="1" spans="21:21">
      <c r="U10452" s="1820"/>
    </row>
    <row r="10453" ht="26.25" customHeight="1" spans="21:21">
      <c r="U10453" s="1820"/>
    </row>
    <row r="10454" ht="26.25" customHeight="1" spans="21:21">
      <c r="U10454" s="1820"/>
    </row>
    <row r="10455" ht="26.25" customHeight="1" spans="21:21">
      <c r="U10455" s="1820"/>
    </row>
    <row r="10456" ht="26.25" customHeight="1" spans="21:21">
      <c r="U10456" s="1820"/>
    </row>
    <row r="10457" ht="26.25" customHeight="1" spans="21:21">
      <c r="U10457" s="1820"/>
    </row>
    <row r="10458" ht="26.25" customHeight="1" spans="21:21">
      <c r="U10458" s="1820"/>
    </row>
    <row r="10459" ht="26.25" customHeight="1" spans="21:21">
      <c r="U10459" s="1820"/>
    </row>
    <row r="10460" ht="26.25" customHeight="1" spans="21:21">
      <c r="U10460" s="1820"/>
    </row>
    <row r="10461" ht="26.25" customHeight="1" spans="21:21">
      <c r="U10461" s="1820"/>
    </row>
    <row r="10462" ht="26.25" customHeight="1" spans="21:21">
      <c r="U10462" s="1820"/>
    </row>
    <row r="10463" ht="26.25" customHeight="1" spans="21:21">
      <c r="U10463" s="1820"/>
    </row>
    <row r="10464" ht="26.25" customHeight="1" spans="21:21">
      <c r="U10464" s="1820"/>
    </row>
    <row r="10465" ht="26.25" customHeight="1" spans="21:21">
      <c r="U10465" s="1820"/>
    </row>
    <row r="10466" ht="26.25" customHeight="1" spans="21:21">
      <c r="U10466" s="1820"/>
    </row>
    <row r="10467" ht="26.25" customHeight="1" spans="21:21">
      <c r="U10467" s="1820"/>
    </row>
    <row r="10468" ht="26.25" customHeight="1" spans="21:21">
      <c r="U10468" s="1820"/>
    </row>
    <row r="10469" ht="26.25" customHeight="1" spans="21:21">
      <c r="U10469" s="1820"/>
    </row>
    <row r="10470" ht="26.25" customHeight="1" spans="21:21">
      <c r="U10470" s="1820"/>
    </row>
    <row r="10471" ht="26.25" customHeight="1" spans="21:21">
      <c r="U10471" s="1820"/>
    </row>
    <row r="10472" ht="26.25" customHeight="1" spans="21:21">
      <c r="U10472" s="1820"/>
    </row>
    <row r="10473" ht="26.25" customHeight="1" spans="21:21">
      <c r="U10473" s="1820"/>
    </row>
    <row r="10474" ht="26.25" customHeight="1" spans="21:21">
      <c r="U10474" s="1820"/>
    </row>
    <row r="10475" ht="26.25" customHeight="1" spans="21:21">
      <c r="U10475" s="1820"/>
    </row>
    <row r="10476" ht="26.25" customHeight="1" spans="21:21">
      <c r="U10476" s="1820"/>
    </row>
    <row r="10477" ht="26.25" customHeight="1" spans="21:21">
      <c r="U10477" s="1820"/>
    </row>
    <row r="10478" ht="26.25" customHeight="1" spans="21:21">
      <c r="U10478" s="1820"/>
    </row>
    <row r="10479" ht="26.25" customHeight="1" spans="21:21">
      <c r="U10479" s="1820"/>
    </row>
    <row r="10480" ht="26.25" customHeight="1" spans="21:21">
      <c r="U10480" s="1820"/>
    </row>
    <row r="10481" ht="26.25" customHeight="1" spans="21:21">
      <c r="U10481" s="1820"/>
    </row>
    <row r="10482" ht="26.25" customHeight="1" spans="21:21">
      <c r="U10482" s="1820"/>
    </row>
    <row r="10483" ht="26.25" customHeight="1" spans="21:21">
      <c r="U10483" s="1820"/>
    </row>
    <row r="10484" ht="26.25" customHeight="1" spans="21:21">
      <c r="U10484" s="1820"/>
    </row>
    <row r="10485" ht="26.25" customHeight="1" spans="21:21">
      <c r="U10485" s="1820"/>
    </row>
    <row r="10486" ht="26.25" customHeight="1" spans="21:21">
      <c r="U10486" s="1820"/>
    </row>
    <row r="10487" ht="26.25" customHeight="1" spans="21:21">
      <c r="U10487" s="1820"/>
    </row>
    <row r="10488" ht="26.25" customHeight="1" spans="21:21">
      <c r="U10488" s="1820"/>
    </row>
    <row r="10489" ht="26.25" customHeight="1" spans="21:21">
      <c r="U10489" s="1820"/>
    </row>
    <row r="10490" ht="26.25" customHeight="1" spans="21:21">
      <c r="U10490" s="1820"/>
    </row>
    <row r="10491" ht="26.25" customHeight="1" spans="21:21">
      <c r="U10491" s="1820"/>
    </row>
    <row r="10492" ht="26.25" customHeight="1" spans="21:21">
      <c r="U10492" s="1820"/>
    </row>
    <row r="10493" ht="26.25" customHeight="1" spans="21:21">
      <c r="U10493" s="1820"/>
    </row>
    <row r="10494" ht="26.25" customHeight="1" spans="21:21">
      <c r="U10494" s="1820"/>
    </row>
    <row r="10495" ht="26.25" customHeight="1" spans="21:21">
      <c r="U10495" s="1820"/>
    </row>
    <row r="10496" ht="26.25" customHeight="1" spans="21:21">
      <c r="U10496" s="1820"/>
    </row>
    <row r="10497" ht="26.25" customHeight="1" spans="21:21">
      <c r="U10497" s="1820"/>
    </row>
    <row r="10498" ht="26.25" customHeight="1" spans="21:21">
      <c r="U10498" s="1820"/>
    </row>
    <row r="10499" ht="26.25" customHeight="1" spans="21:21">
      <c r="U10499" s="1820"/>
    </row>
    <row r="10500" ht="26.25" customHeight="1" spans="21:21">
      <c r="U10500" s="1820"/>
    </row>
    <row r="10501" ht="26.25" customHeight="1" spans="21:21">
      <c r="U10501" s="1820"/>
    </row>
    <row r="10502" ht="26.25" customHeight="1" spans="21:21">
      <c r="U10502" s="1820"/>
    </row>
    <row r="10503" ht="26.25" customHeight="1" spans="21:21">
      <c r="U10503" s="1820"/>
    </row>
    <row r="10504" ht="26.25" customHeight="1" spans="21:21">
      <c r="U10504" s="1820"/>
    </row>
    <row r="10505" ht="26.25" customHeight="1" spans="21:21">
      <c r="U10505" s="1820"/>
    </row>
    <row r="10506" ht="26.25" customHeight="1" spans="21:21">
      <c r="U10506" s="1820"/>
    </row>
    <row r="10507" ht="26.25" customHeight="1" spans="21:21">
      <c r="U10507" s="1820"/>
    </row>
    <row r="10508" ht="26.25" customHeight="1" spans="21:21">
      <c r="U10508" s="1820"/>
    </row>
    <row r="10509" ht="26.25" customHeight="1" spans="21:21">
      <c r="U10509" s="1820"/>
    </row>
    <row r="10510" ht="26.25" customHeight="1" spans="21:21">
      <c r="U10510" s="1820"/>
    </row>
    <row r="10511" ht="26.25" customHeight="1" spans="21:21">
      <c r="U10511" s="1820"/>
    </row>
    <row r="10512" ht="26.25" customHeight="1" spans="21:21">
      <c r="U10512" s="1820"/>
    </row>
    <row r="10513" ht="26.25" customHeight="1" spans="21:21">
      <c r="U10513" s="1820"/>
    </row>
    <row r="10514" ht="26.25" customHeight="1" spans="21:21">
      <c r="U10514" s="1820"/>
    </row>
    <row r="10515" ht="26.25" customHeight="1" spans="21:21">
      <c r="U10515" s="1820"/>
    </row>
    <row r="10516" ht="26.25" customHeight="1" spans="21:21">
      <c r="U10516" s="1820"/>
    </row>
    <row r="10517" ht="26.25" customHeight="1" spans="21:21">
      <c r="U10517" s="1820"/>
    </row>
    <row r="10518" ht="26.25" customHeight="1" spans="21:21">
      <c r="U10518" s="1820"/>
    </row>
    <row r="10519" ht="26.25" customHeight="1" spans="21:21">
      <c r="U10519" s="1820"/>
    </row>
    <row r="10520" ht="26.25" customHeight="1" spans="21:21">
      <c r="U10520" s="1820"/>
    </row>
    <row r="10521" ht="26.25" customHeight="1" spans="21:21">
      <c r="U10521" s="1820"/>
    </row>
    <row r="10522" ht="26.25" customHeight="1" spans="21:21">
      <c r="U10522" s="1820"/>
    </row>
    <row r="10523" ht="26.25" customHeight="1" spans="21:21">
      <c r="U10523" s="1820"/>
    </row>
    <row r="10524" ht="26.25" customHeight="1" spans="21:21">
      <c r="U10524" s="1820"/>
    </row>
    <row r="10525" ht="26.25" customHeight="1" spans="21:21">
      <c r="U10525" s="1820"/>
    </row>
    <row r="10526" ht="26.25" customHeight="1" spans="21:21">
      <c r="U10526" s="1820"/>
    </row>
    <row r="10527" ht="26.25" customHeight="1" spans="21:21">
      <c r="U10527" s="1820"/>
    </row>
    <row r="10528" ht="26.25" customHeight="1" spans="21:21">
      <c r="U10528" s="1820"/>
    </row>
    <row r="10529" ht="26.25" customHeight="1" spans="21:21">
      <c r="U10529" s="1820"/>
    </row>
    <row r="10530" ht="26.25" customHeight="1" spans="21:21">
      <c r="U10530" s="1820"/>
    </row>
    <row r="10531" ht="26.25" customHeight="1" spans="21:21">
      <c r="U10531" s="1820"/>
    </row>
    <row r="10532" ht="26.25" customHeight="1" spans="21:21">
      <c r="U10532" s="1820"/>
    </row>
    <row r="10533" ht="26.25" customHeight="1" spans="21:21">
      <c r="U10533" s="1820"/>
    </row>
    <row r="10534" ht="26.25" customHeight="1" spans="21:21">
      <c r="U10534" s="1820"/>
    </row>
    <row r="10535" ht="26.25" customHeight="1" spans="21:21">
      <c r="U10535" s="1820"/>
    </row>
    <row r="10536" ht="26.25" customHeight="1" spans="21:21">
      <c r="U10536" s="1820"/>
    </row>
    <row r="10537" ht="26.25" customHeight="1" spans="21:21">
      <c r="U10537" s="1820"/>
    </row>
    <row r="10538" ht="26.25" customHeight="1" spans="21:21">
      <c r="U10538" s="1820"/>
    </row>
    <row r="10539" ht="26.25" customHeight="1" spans="21:21">
      <c r="U10539" s="1820"/>
    </row>
    <row r="10540" ht="26.25" customHeight="1" spans="21:21">
      <c r="U10540" s="1820"/>
    </row>
    <row r="10541" ht="26.25" customHeight="1" spans="21:21">
      <c r="U10541" s="1820"/>
    </row>
    <row r="10542" ht="26.25" customHeight="1" spans="21:21">
      <c r="U10542" s="1820"/>
    </row>
    <row r="10543" ht="26.25" customHeight="1" spans="21:21">
      <c r="U10543" s="1820"/>
    </row>
    <row r="10544" ht="26.25" customHeight="1" spans="21:21">
      <c r="U10544" s="1820"/>
    </row>
    <row r="10545" ht="26.25" customHeight="1" spans="21:21">
      <c r="U10545" s="1820"/>
    </row>
    <row r="10546" ht="26.25" customHeight="1" spans="21:21">
      <c r="U10546" s="1820"/>
    </row>
    <row r="10547" ht="26.25" customHeight="1" spans="21:21">
      <c r="U10547" s="1820"/>
    </row>
    <row r="10548" ht="26.25" customHeight="1" spans="21:21">
      <c r="U10548" s="1820"/>
    </row>
    <row r="10549" ht="26.25" customHeight="1" spans="21:21">
      <c r="U10549" s="1820"/>
    </row>
    <row r="10550" ht="26.25" customHeight="1" spans="21:21">
      <c r="U10550" s="1820"/>
    </row>
    <row r="10551" ht="26.25" customHeight="1" spans="21:21">
      <c r="U10551" s="1820"/>
    </row>
    <row r="10552" ht="26.25" customHeight="1" spans="21:21">
      <c r="U10552" s="1820"/>
    </row>
    <row r="10553" ht="26.25" customHeight="1" spans="21:21">
      <c r="U10553" s="1820"/>
    </row>
    <row r="10554" ht="26.25" customHeight="1" spans="21:21">
      <c r="U10554" s="1820"/>
    </row>
    <row r="10555" ht="26.25" customHeight="1" spans="21:21">
      <c r="U10555" s="1820"/>
    </row>
    <row r="10556" ht="26.25" customHeight="1" spans="21:21">
      <c r="U10556" s="1820"/>
    </row>
    <row r="10557" ht="26.25" customHeight="1" spans="21:21">
      <c r="U10557" s="1820"/>
    </row>
    <row r="10558" ht="26.25" customHeight="1" spans="21:21">
      <c r="U10558" s="1820"/>
    </row>
    <row r="10559" ht="26.25" customHeight="1" spans="21:21">
      <c r="U10559" s="1820"/>
    </row>
    <row r="10560" ht="26.25" customHeight="1" spans="21:21">
      <c r="U10560" s="1820"/>
    </row>
    <row r="10561" ht="26.25" customHeight="1" spans="21:21">
      <c r="U10561" s="1820"/>
    </row>
    <row r="10562" ht="26.25" customHeight="1" spans="21:21">
      <c r="U10562" s="1820"/>
    </row>
    <row r="10563" ht="26.25" customHeight="1" spans="21:21">
      <c r="U10563" s="1820"/>
    </row>
    <row r="10564" ht="26.25" customHeight="1" spans="21:21">
      <c r="U10564" s="1820"/>
    </row>
    <row r="10565" ht="26.25" customHeight="1" spans="21:21">
      <c r="U10565" s="1820"/>
    </row>
    <row r="10566" ht="26.25" customHeight="1" spans="21:21">
      <c r="U10566" s="1820"/>
    </row>
    <row r="10567" ht="26.25" customHeight="1" spans="21:21">
      <c r="U10567" s="1820"/>
    </row>
    <row r="10568" ht="26.25" customHeight="1" spans="21:21">
      <c r="U10568" s="1820"/>
    </row>
    <row r="10569" ht="26.25" customHeight="1" spans="21:21">
      <c r="U10569" s="1820"/>
    </row>
    <row r="10570" ht="26.25" customHeight="1" spans="21:21">
      <c r="U10570" s="1820"/>
    </row>
    <row r="10571" ht="26.25" customHeight="1" spans="21:21">
      <c r="U10571" s="1820"/>
    </row>
    <row r="10572" ht="26.25" customHeight="1" spans="21:21">
      <c r="U10572" s="1820"/>
    </row>
    <row r="10573" ht="26.25" customHeight="1" spans="21:21">
      <c r="U10573" s="1820"/>
    </row>
    <row r="10574" ht="26.25" customHeight="1" spans="21:21">
      <c r="U10574" s="1820"/>
    </row>
    <row r="10575" ht="26.25" customHeight="1" spans="21:21">
      <c r="U10575" s="1820"/>
    </row>
    <row r="10576" ht="26.25" customHeight="1" spans="21:21">
      <c r="U10576" s="1820"/>
    </row>
    <row r="10577" ht="26.25" customHeight="1" spans="21:21">
      <c r="U10577" s="1820"/>
    </row>
    <row r="10578" ht="26.25" customHeight="1" spans="21:21">
      <c r="U10578" s="1820"/>
    </row>
    <row r="10579" ht="26.25" customHeight="1" spans="21:21">
      <c r="U10579" s="1820"/>
    </row>
    <row r="10580" ht="26.25" customHeight="1" spans="21:21">
      <c r="U10580" s="1820"/>
    </row>
    <row r="10581" ht="26.25" customHeight="1" spans="21:21">
      <c r="U10581" s="1820"/>
    </row>
    <row r="10582" ht="26.25" customHeight="1" spans="21:21">
      <c r="U10582" s="1820"/>
    </row>
    <row r="10583" ht="26.25" customHeight="1" spans="21:21">
      <c r="U10583" s="1820"/>
    </row>
    <row r="10584" ht="26.25" customHeight="1" spans="21:21">
      <c r="U10584" s="1820"/>
    </row>
    <row r="10585" ht="26.25" customHeight="1" spans="21:21">
      <c r="U10585" s="1820"/>
    </row>
    <row r="10586" ht="26.25" customHeight="1" spans="21:21">
      <c r="U10586" s="1820"/>
    </row>
    <row r="10587" ht="26.25" customHeight="1" spans="21:21">
      <c r="U10587" s="1820"/>
    </row>
    <row r="10588" ht="26.25" customHeight="1" spans="21:21">
      <c r="U10588" s="1820"/>
    </row>
    <row r="10589" ht="26.25" customHeight="1" spans="21:21">
      <c r="U10589" s="1820"/>
    </row>
    <row r="10590" ht="26.25" customHeight="1" spans="21:21">
      <c r="U10590" s="1820"/>
    </row>
    <row r="10591" ht="26.25" customHeight="1" spans="21:21">
      <c r="U10591" s="1820"/>
    </row>
    <row r="10592" ht="26.25" customHeight="1" spans="21:21">
      <c r="U10592" s="1820"/>
    </row>
    <row r="10593" ht="26.25" customHeight="1" spans="21:21">
      <c r="U10593" s="1820"/>
    </row>
    <row r="10594" ht="26.25" customHeight="1" spans="21:21">
      <c r="U10594" s="1820"/>
    </row>
    <row r="10595" ht="26.25" customHeight="1" spans="21:21">
      <c r="U10595" s="1820"/>
    </row>
    <row r="10596" ht="26.25" customHeight="1" spans="21:21">
      <c r="U10596" s="1820"/>
    </row>
    <row r="10597" ht="26.25" customHeight="1" spans="21:21">
      <c r="U10597" s="1820"/>
    </row>
    <row r="10598" ht="26.25" customHeight="1" spans="21:21">
      <c r="U10598" s="1820"/>
    </row>
    <row r="10599" ht="26.25" customHeight="1" spans="21:21">
      <c r="U10599" s="1820"/>
    </row>
    <row r="10600" ht="26.25" customHeight="1" spans="21:21">
      <c r="U10600" s="1820"/>
    </row>
    <row r="10601" ht="26.25" customHeight="1" spans="21:21">
      <c r="U10601" s="1820"/>
    </row>
    <row r="10602" ht="26.25" customHeight="1" spans="21:21">
      <c r="U10602" s="1820"/>
    </row>
    <row r="10603" ht="26.25" customHeight="1" spans="21:21">
      <c r="U10603" s="1820"/>
    </row>
    <row r="10604" ht="26.25" customHeight="1" spans="21:21">
      <c r="U10604" s="1820"/>
    </row>
    <row r="10605" ht="26.25" customHeight="1" spans="21:21">
      <c r="U10605" s="1820"/>
    </row>
    <row r="10606" ht="26.25" customHeight="1" spans="21:21">
      <c r="U10606" s="1820"/>
    </row>
    <row r="10607" ht="26.25" customHeight="1" spans="21:21">
      <c r="U10607" s="1820"/>
    </row>
    <row r="10608" ht="26.25" customHeight="1" spans="21:21">
      <c r="U10608" s="1820"/>
    </row>
    <row r="10609" ht="26.25" customHeight="1" spans="21:21">
      <c r="U10609" s="1820"/>
    </row>
    <row r="10610" ht="26.25" customHeight="1" spans="21:21">
      <c r="U10610" s="1820"/>
    </row>
    <row r="10611" ht="26.25" customHeight="1" spans="21:21">
      <c r="U10611" s="1820"/>
    </row>
    <row r="10612" ht="26.25" customHeight="1" spans="21:21">
      <c r="U10612" s="1820"/>
    </row>
    <row r="10613" ht="26.25" customHeight="1" spans="21:21">
      <c r="U10613" s="1820"/>
    </row>
    <row r="10614" ht="26.25" customHeight="1" spans="21:21">
      <c r="U10614" s="1820"/>
    </row>
    <row r="10615" ht="26.25" customHeight="1" spans="21:21">
      <c r="U10615" s="1820"/>
    </row>
    <row r="10616" ht="26.25" customHeight="1" spans="21:21">
      <c r="U10616" s="1820"/>
    </row>
    <row r="10617" ht="26.25" customHeight="1" spans="21:21">
      <c r="U10617" s="1820"/>
    </row>
    <row r="10618" ht="26.25" customHeight="1" spans="21:21">
      <c r="U10618" s="1820"/>
    </row>
    <row r="10619" ht="26.25" customHeight="1" spans="21:21">
      <c r="U10619" s="1820"/>
    </row>
    <row r="10620" ht="26.25" customHeight="1" spans="21:21">
      <c r="U10620" s="1820"/>
    </row>
    <row r="10621" ht="26.25" customHeight="1" spans="21:21">
      <c r="U10621" s="1820"/>
    </row>
    <row r="10622" ht="26.25" customHeight="1" spans="21:21">
      <c r="U10622" s="1820"/>
    </row>
    <row r="10623" ht="26.25" customHeight="1" spans="21:21">
      <c r="U10623" s="1820"/>
    </row>
    <row r="10624" ht="26.25" customHeight="1" spans="21:21">
      <c r="U10624" s="1820"/>
    </row>
    <row r="10625" ht="26.25" customHeight="1" spans="21:21">
      <c r="U10625" s="1820"/>
    </row>
    <row r="10626" ht="26.25" customHeight="1" spans="21:21">
      <c r="U10626" s="1820"/>
    </row>
    <row r="10627" ht="26.25" customHeight="1" spans="21:21">
      <c r="U10627" s="1820"/>
    </row>
    <row r="10628" ht="26.25" customHeight="1" spans="21:21">
      <c r="U10628" s="1820"/>
    </row>
    <row r="10629" ht="26.25" customHeight="1" spans="21:21">
      <c r="U10629" s="1820"/>
    </row>
    <row r="10630" ht="26.25" customHeight="1" spans="21:21">
      <c r="U10630" s="1820"/>
    </row>
    <row r="10631" ht="26.25" customHeight="1" spans="21:21">
      <c r="U10631" s="1820"/>
    </row>
    <row r="10632" ht="26.25" customHeight="1" spans="21:21">
      <c r="U10632" s="1820"/>
    </row>
    <row r="10633" ht="26.25" customHeight="1" spans="21:21">
      <c r="U10633" s="1820"/>
    </row>
    <row r="10634" ht="26.25" customHeight="1" spans="21:21">
      <c r="U10634" s="1820"/>
    </row>
    <row r="10635" ht="26.25" customHeight="1" spans="21:21">
      <c r="U10635" s="1820"/>
    </row>
    <row r="10636" ht="26.25" customHeight="1" spans="21:21">
      <c r="U10636" s="1820"/>
    </row>
    <row r="10637" ht="26.25" customHeight="1" spans="21:21">
      <c r="U10637" s="1820"/>
    </row>
    <row r="10638" ht="26.25" customHeight="1" spans="21:21">
      <c r="U10638" s="1820"/>
    </row>
    <row r="10639" ht="26.25" customHeight="1" spans="21:21">
      <c r="U10639" s="1820"/>
    </row>
    <row r="10640" ht="26.25" customHeight="1" spans="21:21">
      <c r="U10640" s="1820"/>
    </row>
    <row r="10641" ht="26.25" customHeight="1" spans="21:21">
      <c r="U10641" s="1820"/>
    </row>
    <row r="10642" ht="26.25" customHeight="1" spans="21:21">
      <c r="U10642" s="1820"/>
    </row>
    <row r="10643" ht="26.25" customHeight="1" spans="21:21">
      <c r="U10643" s="1820"/>
    </row>
    <row r="10644" ht="26.25" customHeight="1" spans="21:21">
      <c r="U10644" s="1820"/>
    </row>
    <row r="10645" ht="26.25" customHeight="1" spans="21:21">
      <c r="U10645" s="1820"/>
    </row>
    <row r="10646" ht="26.25" customHeight="1" spans="21:21">
      <c r="U10646" s="1820"/>
    </row>
    <row r="10647" ht="26.25" customHeight="1" spans="21:21">
      <c r="U10647" s="1820"/>
    </row>
    <row r="10648" ht="26.25" customHeight="1" spans="21:21">
      <c r="U10648" s="1820"/>
    </row>
    <row r="10649" ht="26.25" customHeight="1" spans="21:21">
      <c r="U10649" s="1820"/>
    </row>
    <row r="10650" ht="26.25" customHeight="1" spans="21:21">
      <c r="U10650" s="1820"/>
    </row>
    <row r="10651" ht="26.25" customHeight="1" spans="21:21">
      <c r="U10651" s="1820"/>
    </row>
    <row r="10652" ht="26.25" customHeight="1" spans="21:21">
      <c r="U10652" s="1820"/>
    </row>
    <row r="10653" ht="26.25" customHeight="1" spans="21:21">
      <c r="U10653" s="1820"/>
    </row>
    <row r="10654" ht="26.25" customHeight="1" spans="21:21">
      <c r="U10654" s="1820"/>
    </row>
    <row r="10655" ht="26.25" customHeight="1" spans="21:21">
      <c r="U10655" s="1820"/>
    </row>
    <row r="10656" ht="26.25" customHeight="1" spans="21:21">
      <c r="U10656" s="1820"/>
    </row>
    <row r="10657" ht="26.25" customHeight="1" spans="21:21">
      <c r="U10657" s="1820"/>
    </row>
    <row r="10658" ht="26.25" customHeight="1" spans="21:21">
      <c r="U10658" s="1820"/>
    </row>
    <row r="10659" ht="26.25" customHeight="1" spans="21:21">
      <c r="U10659" s="1820"/>
    </row>
    <row r="10660" ht="26.25" customHeight="1" spans="21:21">
      <c r="U10660" s="1820"/>
    </row>
    <row r="10661" ht="26.25" customHeight="1" spans="21:21">
      <c r="U10661" s="1820"/>
    </row>
    <row r="10662" ht="26.25" customHeight="1" spans="21:21">
      <c r="U10662" s="1820"/>
    </row>
    <row r="10663" ht="26.25" customHeight="1" spans="21:21">
      <c r="U10663" s="1820"/>
    </row>
    <row r="10664" ht="26.25" customHeight="1" spans="21:21">
      <c r="U10664" s="1820"/>
    </row>
    <row r="10665" ht="26.25" customHeight="1" spans="21:21">
      <c r="U10665" s="1820"/>
    </row>
    <row r="10666" ht="26.25" customHeight="1" spans="21:21">
      <c r="U10666" s="1820"/>
    </row>
    <row r="10667" ht="26.25" customHeight="1" spans="21:21">
      <c r="U10667" s="1820"/>
    </row>
    <row r="10668" ht="26.25" customHeight="1" spans="21:21">
      <c r="U10668" s="1820"/>
    </row>
    <row r="10669" ht="26.25" customHeight="1" spans="21:21">
      <c r="U10669" s="1820"/>
    </row>
    <row r="10670" ht="26.25" customHeight="1" spans="21:21">
      <c r="U10670" s="1820"/>
    </row>
    <row r="10671" ht="26.25" customHeight="1" spans="21:21">
      <c r="U10671" s="1820"/>
    </row>
    <row r="10672" ht="26.25" customHeight="1" spans="21:21">
      <c r="U10672" s="1820"/>
    </row>
    <row r="10673" ht="26.25" customHeight="1" spans="21:21">
      <c r="U10673" s="1820"/>
    </row>
    <row r="10674" ht="26.25" customHeight="1" spans="21:21">
      <c r="U10674" s="1820"/>
    </row>
    <row r="10675" ht="26.25" customHeight="1" spans="21:21">
      <c r="U10675" s="1820"/>
    </row>
    <row r="10676" ht="26.25" customHeight="1" spans="21:21">
      <c r="U10676" s="1820"/>
    </row>
    <row r="10677" ht="26.25" customHeight="1" spans="21:21">
      <c r="U10677" s="1820"/>
    </row>
    <row r="10678" ht="26.25" customHeight="1" spans="21:21">
      <c r="U10678" s="1820"/>
    </row>
    <row r="10679" ht="26.25" customHeight="1" spans="21:21">
      <c r="U10679" s="1820"/>
    </row>
    <row r="10680" ht="26.25" customHeight="1" spans="21:21">
      <c r="U10680" s="1820"/>
    </row>
    <row r="10681" ht="26.25" customHeight="1" spans="21:21">
      <c r="U10681" s="1820"/>
    </row>
    <row r="10682" ht="26.25" customHeight="1" spans="21:21">
      <c r="U10682" s="1820"/>
    </row>
    <row r="10683" ht="26.25" customHeight="1" spans="21:21">
      <c r="U10683" s="1820"/>
    </row>
    <row r="10684" ht="26.25" customHeight="1" spans="21:21">
      <c r="U10684" s="1820"/>
    </row>
    <row r="10685" ht="26.25" customHeight="1" spans="21:21">
      <c r="U10685" s="1820"/>
    </row>
    <row r="10686" ht="26.25" customHeight="1" spans="21:21">
      <c r="U10686" s="1820"/>
    </row>
    <row r="10687" ht="26.25" customHeight="1" spans="21:21">
      <c r="U10687" s="1820"/>
    </row>
    <row r="10688" ht="26.25" customHeight="1" spans="21:21">
      <c r="U10688" s="1820"/>
    </row>
    <row r="10689" ht="26.25" customHeight="1" spans="21:21">
      <c r="U10689" s="1820"/>
    </row>
    <row r="10690" ht="26.25" customHeight="1" spans="21:21">
      <c r="U10690" s="1820"/>
    </row>
    <row r="10691" ht="26.25" customHeight="1" spans="21:21">
      <c r="U10691" s="1820"/>
    </row>
    <row r="10692" ht="26.25" customHeight="1" spans="21:21">
      <c r="U10692" s="1820"/>
    </row>
    <row r="10693" ht="26.25" customHeight="1" spans="21:21">
      <c r="U10693" s="1820"/>
    </row>
    <row r="10694" ht="26.25" customHeight="1" spans="21:21">
      <c r="U10694" s="1820"/>
    </row>
    <row r="10695" ht="26.25" customHeight="1" spans="21:21">
      <c r="U10695" s="1820"/>
    </row>
    <row r="10696" ht="26.25" customHeight="1" spans="21:21">
      <c r="U10696" s="1820"/>
    </row>
    <row r="10697" ht="26.25" customHeight="1" spans="21:21">
      <c r="U10697" s="1820"/>
    </row>
    <row r="10698" ht="26.25" customHeight="1" spans="21:21">
      <c r="U10698" s="1820"/>
    </row>
    <row r="10699" ht="26.25" customHeight="1" spans="21:21">
      <c r="U10699" s="1820"/>
    </row>
    <row r="10700" ht="26.25" customHeight="1" spans="21:21">
      <c r="U10700" s="1820"/>
    </row>
    <row r="10701" ht="26.25" customHeight="1" spans="21:21">
      <c r="U10701" s="1820"/>
    </row>
    <row r="10702" ht="26.25" customHeight="1" spans="21:21">
      <c r="U10702" s="1820"/>
    </row>
    <row r="10703" ht="26.25" customHeight="1" spans="21:21">
      <c r="U10703" s="1820"/>
    </row>
    <row r="10704" ht="26.25" customHeight="1" spans="21:21">
      <c r="U10704" s="1820"/>
    </row>
    <row r="10705" ht="26.25" customHeight="1" spans="21:21">
      <c r="U10705" s="1820"/>
    </row>
    <row r="10706" ht="26.25" customHeight="1" spans="21:21">
      <c r="U10706" s="1820"/>
    </row>
    <row r="10707" ht="26.25" customHeight="1" spans="21:21">
      <c r="U10707" s="1820"/>
    </row>
    <row r="10708" ht="26.25" customHeight="1" spans="21:21">
      <c r="U10708" s="1820"/>
    </row>
    <row r="10709" ht="26.25" customHeight="1" spans="21:21">
      <c r="U10709" s="1820"/>
    </row>
    <row r="10710" ht="26.25" customHeight="1" spans="21:21">
      <c r="U10710" s="1820"/>
    </row>
    <row r="10711" ht="26.25" customHeight="1" spans="21:21">
      <c r="U10711" s="1820"/>
    </row>
    <row r="10712" ht="26.25" customHeight="1" spans="21:21">
      <c r="U10712" s="1820"/>
    </row>
    <row r="10713" ht="26.25" customHeight="1" spans="21:21">
      <c r="U10713" s="1820"/>
    </row>
    <row r="10714" ht="26.25" customHeight="1" spans="21:21">
      <c r="U10714" s="1820"/>
    </row>
    <row r="10715" ht="26.25" customHeight="1" spans="21:21">
      <c r="U10715" s="1820"/>
    </row>
    <row r="10716" ht="26.25" customHeight="1" spans="21:21">
      <c r="U10716" s="1820"/>
    </row>
    <row r="10717" ht="26.25" customHeight="1" spans="21:21">
      <c r="U10717" s="1820"/>
    </row>
    <row r="10718" ht="26.25" customHeight="1" spans="21:21">
      <c r="U10718" s="1820"/>
    </row>
    <row r="10719" ht="26.25" customHeight="1" spans="21:21">
      <c r="U10719" s="1820"/>
    </row>
    <row r="10720" ht="26.25" customHeight="1" spans="21:21">
      <c r="U10720" s="1820"/>
    </row>
    <row r="10721" ht="26.25" customHeight="1" spans="21:21">
      <c r="U10721" s="1820"/>
    </row>
    <row r="10722" ht="26.25" customHeight="1" spans="21:21">
      <c r="U10722" s="1820"/>
    </row>
    <row r="10723" ht="26.25" customHeight="1" spans="21:21">
      <c r="U10723" s="1820"/>
    </row>
    <row r="10724" ht="26.25" customHeight="1" spans="21:21">
      <c r="U10724" s="1820"/>
    </row>
    <row r="10725" ht="26.25" customHeight="1" spans="21:21">
      <c r="U10725" s="1820"/>
    </row>
    <row r="10726" ht="26.25" customHeight="1" spans="21:21">
      <c r="U10726" s="1820"/>
    </row>
    <row r="10727" ht="26.25" customHeight="1" spans="21:21">
      <c r="U10727" s="1820"/>
    </row>
    <row r="10728" ht="26.25" customHeight="1" spans="21:21">
      <c r="U10728" s="1820"/>
    </row>
    <row r="10729" ht="26.25" customHeight="1" spans="21:21">
      <c r="U10729" s="1820"/>
    </row>
    <row r="10730" ht="26.25" customHeight="1" spans="21:21">
      <c r="U10730" s="1820"/>
    </row>
    <row r="10731" ht="26.25" customHeight="1" spans="21:21">
      <c r="U10731" s="1820"/>
    </row>
    <row r="10732" ht="26.25" customHeight="1" spans="21:21">
      <c r="U10732" s="1820"/>
    </row>
    <row r="10733" ht="26.25" customHeight="1" spans="21:21">
      <c r="U10733" s="1820"/>
    </row>
    <row r="10734" ht="26.25" customHeight="1" spans="21:21">
      <c r="U10734" s="1820"/>
    </row>
    <row r="10735" ht="26.25" customHeight="1" spans="21:21">
      <c r="U10735" s="1820"/>
    </row>
    <row r="10736" ht="26.25" customHeight="1" spans="21:21">
      <c r="U10736" s="1820"/>
    </row>
    <row r="10737" ht="26.25" customHeight="1" spans="21:21">
      <c r="U10737" s="1820"/>
    </row>
    <row r="10738" ht="26.25" customHeight="1" spans="21:21">
      <c r="U10738" s="1820"/>
    </row>
    <row r="10739" ht="26.25" customHeight="1" spans="21:21">
      <c r="U10739" s="1820"/>
    </row>
    <row r="10740" ht="26.25" customHeight="1" spans="21:21">
      <c r="U10740" s="1820"/>
    </row>
    <row r="10741" ht="26.25" customHeight="1" spans="21:21">
      <c r="U10741" s="1820"/>
    </row>
    <row r="10742" ht="26.25" customHeight="1" spans="21:21">
      <c r="U10742" s="1820"/>
    </row>
    <row r="10743" ht="26.25" customHeight="1" spans="21:21">
      <c r="U10743" s="1820"/>
    </row>
    <row r="10744" ht="26.25" customHeight="1" spans="21:21">
      <c r="U10744" s="1820"/>
    </row>
    <row r="10745" ht="26.25" customHeight="1" spans="21:21">
      <c r="U10745" s="1820"/>
    </row>
    <row r="10746" ht="26.25" customHeight="1" spans="21:21">
      <c r="U10746" s="1820"/>
    </row>
    <row r="10747" ht="26.25" customHeight="1" spans="21:21">
      <c r="U10747" s="1820"/>
    </row>
    <row r="10748" ht="26.25" customHeight="1" spans="21:21">
      <c r="U10748" s="1820"/>
    </row>
    <row r="10749" ht="26.25" customHeight="1" spans="21:21">
      <c r="U10749" s="1820"/>
    </row>
    <row r="10750" ht="26.25" customHeight="1" spans="21:21">
      <c r="U10750" s="1820"/>
    </row>
    <row r="10751" ht="26.25" customHeight="1" spans="21:21">
      <c r="U10751" s="1820"/>
    </row>
    <row r="10752" ht="26.25" customHeight="1" spans="21:21">
      <c r="U10752" s="1820"/>
    </row>
    <row r="10753" ht="26.25" customHeight="1" spans="21:21">
      <c r="U10753" s="1820"/>
    </row>
    <row r="10754" ht="26.25" customHeight="1" spans="21:21">
      <c r="U10754" s="1820"/>
    </row>
    <row r="10755" ht="26.25" customHeight="1" spans="21:21">
      <c r="U10755" s="1820"/>
    </row>
    <row r="10756" ht="26.25" customHeight="1" spans="21:21">
      <c r="U10756" s="1820"/>
    </row>
    <row r="10757" ht="26.25" customHeight="1" spans="21:21">
      <c r="U10757" s="1820"/>
    </row>
    <row r="10758" ht="26.25" customHeight="1" spans="21:21">
      <c r="U10758" s="1820"/>
    </row>
    <row r="10759" ht="26.25" customHeight="1" spans="21:21">
      <c r="U10759" s="1820"/>
    </row>
    <row r="10760" ht="26.25" customHeight="1" spans="21:21">
      <c r="U10760" s="1820"/>
    </row>
    <row r="10761" ht="26.25" customHeight="1" spans="21:21">
      <c r="U10761" s="1820"/>
    </row>
    <row r="10762" ht="26.25" customHeight="1" spans="21:21">
      <c r="U10762" s="1820"/>
    </row>
    <row r="10763" ht="26.25" customHeight="1" spans="21:21">
      <c r="U10763" s="1820"/>
    </row>
    <row r="10764" ht="26.25" customHeight="1" spans="21:21">
      <c r="U10764" s="1820"/>
    </row>
    <row r="10765" ht="26.25" customHeight="1" spans="21:21">
      <c r="U10765" s="1820"/>
    </row>
    <row r="10766" ht="26.25" customHeight="1" spans="21:21">
      <c r="U10766" s="1820"/>
    </row>
    <row r="10767" ht="26.25" customHeight="1" spans="21:21">
      <c r="U10767" s="1820"/>
    </row>
    <row r="10768" ht="26.25" customHeight="1" spans="21:21">
      <c r="U10768" s="1820"/>
    </row>
    <row r="10769" ht="26.25" customHeight="1" spans="21:21">
      <c r="U10769" s="1820"/>
    </row>
    <row r="10770" ht="26.25" customHeight="1" spans="21:21">
      <c r="U10770" s="1820"/>
    </row>
    <row r="10771" ht="26.25" customHeight="1" spans="21:21">
      <c r="U10771" s="1820"/>
    </row>
    <row r="10772" ht="26.25" customHeight="1" spans="21:21">
      <c r="U10772" s="1820"/>
    </row>
    <row r="10773" ht="26.25" customHeight="1" spans="21:21">
      <c r="U10773" s="1820"/>
    </row>
    <row r="10774" ht="26.25" customHeight="1" spans="21:21">
      <c r="U10774" s="1820"/>
    </row>
    <row r="10775" ht="26.25" customHeight="1" spans="21:21">
      <c r="U10775" s="1820"/>
    </row>
    <row r="10776" ht="26.25" customHeight="1" spans="21:21">
      <c r="U10776" s="1820"/>
    </row>
    <row r="10777" ht="26.25" customHeight="1" spans="21:21">
      <c r="U10777" s="1820"/>
    </row>
    <row r="10778" ht="26.25" customHeight="1" spans="21:21">
      <c r="U10778" s="1820"/>
    </row>
    <row r="10779" ht="26.25" customHeight="1" spans="21:21">
      <c r="U10779" s="1820"/>
    </row>
    <row r="10780" ht="26.25" customHeight="1" spans="21:21">
      <c r="U10780" s="1820"/>
    </row>
    <row r="10781" ht="26.25" customHeight="1" spans="21:21">
      <c r="U10781" s="1820"/>
    </row>
    <row r="10782" ht="26.25" customHeight="1" spans="21:21">
      <c r="U10782" s="1820"/>
    </row>
    <row r="10783" ht="26.25" customHeight="1" spans="21:21">
      <c r="U10783" s="1820"/>
    </row>
    <row r="10784" ht="26.25" customHeight="1" spans="21:21">
      <c r="U10784" s="1820"/>
    </row>
    <row r="10785" ht="26.25" customHeight="1" spans="21:21">
      <c r="U10785" s="1820"/>
    </row>
    <row r="10786" ht="26.25" customHeight="1" spans="21:21">
      <c r="U10786" s="1820"/>
    </row>
    <row r="10787" ht="26.25" customHeight="1" spans="21:21">
      <c r="U10787" s="1820"/>
    </row>
    <row r="10788" ht="26.25" customHeight="1" spans="21:21">
      <c r="U10788" s="1820"/>
    </row>
    <row r="10789" ht="26.25" customHeight="1" spans="21:21">
      <c r="U10789" s="1820"/>
    </row>
    <row r="10790" ht="26.25" customHeight="1" spans="21:21">
      <c r="U10790" s="1820"/>
    </row>
    <row r="10791" ht="26.25" customHeight="1" spans="21:21">
      <c r="U10791" s="1820"/>
    </row>
    <row r="10792" ht="26.25" customHeight="1" spans="21:21">
      <c r="U10792" s="1820"/>
    </row>
    <row r="10793" ht="26.25" customHeight="1" spans="21:21">
      <c r="U10793" s="1820"/>
    </row>
    <row r="10794" ht="26.25" customHeight="1" spans="21:21">
      <c r="U10794" s="1820"/>
    </row>
    <row r="10795" ht="26.25" customHeight="1" spans="21:21">
      <c r="U10795" s="1820"/>
    </row>
    <row r="10796" ht="26.25" customHeight="1" spans="21:21">
      <c r="U10796" s="1820"/>
    </row>
    <row r="10797" ht="26.25" customHeight="1" spans="21:21">
      <c r="U10797" s="1820"/>
    </row>
    <row r="10798" ht="26.25" customHeight="1" spans="21:21">
      <c r="U10798" s="1820"/>
    </row>
    <row r="10799" ht="26.25" customHeight="1" spans="21:21">
      <c r="U10799" s="1820"/>
    </row>
    <row r="10800" ht="26.25" customHeight="1" spans="21:21">
      <c r="U10800" s="1820"/>
    </row>
    <row r="10801" ht="26.25" customHeight="1" spans="21:21">
      <c r="U10801" s="1820"/>
    </row>
    <row r="10802" ht="26.25" customHeight="1" spans="21:21">
      <c r="U10802" s="1820"/>
    </row>
    <row r="10803" ht="26.25" customHeight="1" spans="21:21">
      <c r="U10803" s="1820"/>
    </row>
    <row r="10804" ht="26.25" customHeight="1" spans="21:21">
      <c r="U10804" s="1820"/>
    </row>
    <row r="10805" ht="26.25" customHeight="1" spans="21:21">
      <c r="U10805" s="1820"/>
    </row>
    <row r="10806" ht="26.25" customHeight="1" spans="21:21">
      <c r="U10806" s="1820"/>
    </row>
    <row r="10807" ht="26.25" customHeight="1" spans="21:21">
      <c r="U10807" s="1820"/>
    </row>
    <row r="10808" ht="26.25" customHeight="1" spans="21:21">
      <c r="U10808" s="1820"/>
    </row>
    <row r="10809" ht="26.25" customHeight="1" spans="21:21">
      <c r="U10809" s="1820"/>
    </row>
    <row r="10810" ht="26.25" customHeight="1" spans="21:21">
      <c r="U10810" s="1820"/>
    </row>
    <row r="10811" ht="26.25" customHeight="1" spans="21:21">
      <c r="U10811" s="1820"/>
    </row>
    <row r="10812" ht="26.25" customHeight="1" spans="21:21">
      <c r="U10812" s="1820"/>
    </row>
    <row r="10813" ht="26.25" customHeight="1" spans="21:21">
      <c r="U10813" s="1820"/>
    </row>
    <row r="10814" ht="26.25" customHeight="1" spans="21:21">
      <c r="U10814" s="1820"/>
    </row>
    <row r="10815" ht="26.25" customHeight="1" spans="21:21">
      <c r="U10815" s="1820"/>
    </row>
    <row r="10816" ht="26.25" customHeight="1" spans="21:21">
      <c r="U10816" s="1820"/>
    </row>
    <row r="10817" ht="26.25" customHeight="1" spans="21:21">
      <c r="U10817" s="1820"/>
    </row>
    <row r="10818" ht="26.25" customHeight="1" spans="21:21">
      <c r="U10818" s="1820"/>
    </row>
    <row r="10819" ht="26.25" customHeight="1" spans="21:21">
      <c r="U10819" s="1820"/>
    </row>
    <row r="10820" ht="26.25" customHeight="1" spans="21:21">
      <c r="U10820" s="1820"/>
    </row>
    <row r="10821" ht="26.25" customHeight="1" spans="21:21">
      <c r="U10821" s="1820"/>
    </row>
    <row r="10822" ht="26.25" customHeight="1" spans="21:21">
      <c r="U10822" s="1820"/>
    </row>
    <row r="10823" ht="26.25" customHeight="1" spans="21:21">
      <c r="U10823" s="1820"/>
    </row>
    <row r="10824" ht="26.25" customHeight="1" spans="21:21">
      <c r="U10824" s="1820"/>
    </row>
    <row r="10825" ht="26.25" customHeight="1" spans="21:21">
      <c r="U10825" s="1820"/>
    </row>
    <row r="10826" ht="26.25" customHeight="1" spans="21:21">
      <c r="U10826" s="1820"/>
    </row>
    <row r="10827" ht="26.25" customHeight="1" spans="21:21">
      <c r="U10827" s="1820"/>
    </row>
    <row r="10828" ht="26.25" customHeight="1" spans="21:21">
      <c r="U10828" s="1820"/>
    </row>
    <row r="10829" ht="26.25" customHeight="1" spans="21:21">
      <c r="U10829" s="1820"/>
    </row>
    <row r="10830" ht="26.25" customHeight="1" spans="21:21">
      <c r="U10830" s="1820"/>
    </row>
    <row r="10831" ht="26.25" customHeight="1" spans="21:21">
      <c r="U10831" s="1820"/>
    </row>
    <row r="10832" ht="26.25" customHeight="1" spans="21:21">
      <c r="U10832" s="1820"/>
    </row>
    <row r="10833" ht="26.25" customHeight="1" spans="21:21">
      <c r="U10833" s="1820"/>
    </row>
    <row r="10834" ht="26.25" customHeight="1" spans="21:21">
      <c r="U10834" s="1820"/>
    </row>
    <row r="10835" ht="26.25" customHeight="1" spans="21:21">
      <c r="U10835" s="1820"/>
    </row>
    <row r="10836" ht="26.25" customHeight="1" spans="21:21">
      <c r="U10836" s="1820"/>
    </row>
    <row r="10837" ht="26.25" customHeight="1" spans="21:21">
      <c r="U10837" s="1820"/>
    </row>
    <row r="10838" ht="26.25" customHeight="1" spans="21:21">
      <c r="U10838" s="1820"/>
    </row>
    <row r="10839" ht="26.25" customHeight="1" spans="21:21">
      <c r="U10839" s="1820"/>
    </row>
    <row r="10840" ht="26.25" customHeight="1" spans="21:21">
      <c r="U10840" s="1820"/>
    </row>
    <row r="10841" ht="26.25" customHeight="1" spans="21:21">
      <c r="U10841" s="1820"/>
    </row>
    <row r="10842" ht="26.25" customHeight="1" spans="21:21">
      <c r="U10842" s="1820"/>
    </row>
    <row r="10843" ht="26.25" customHeight="1" spans="21:21">
      <c r="U10843" s="1820"/>
    </row>
    <row r="10844" ht="26.25" customHeight="1" spans="21:21">
      <c r="U10844" s="1820"/>
    </row>
    <row r="10845" ht="26.25" customHeight="1" spans="21:21">
      <c r="U10845" s="1820"/>
    </row>
    <row r="10846" ht="26.25" customHeight="1" spans="21:21">
      <c r="U10846" s="1820"/>
    </row>
    <row r="10847" ht="26.25" customHeight="1" spans="21:21">
      <c r="U10847" s="1820"/>
    </row>
    <row r="10848" ht="26.25" customHeight="1" spans="21:21">
      <c r="U10848" s="1820"/>
    </row>
    <row r="10849" ht="26.25" customHeight="1" spans="21:21">
      <c r="U10849" s="1820"/>
    </row>
    <row r="10850" ht="26.25" customHeight="1" spans="21:21">
      <c r="U10850" s="1820"/>
    </row>
    <row r="10851" ht="26.25" customHeight="1" spans="21:21">
      <c r="U10851" s="1820"/>
    </row>
    <row r="10852" ht="26.25" customHeight="1" spans="21:21">
      <c r="U10852" s="1820"/>
    </row>
    <row r="10853" ht="26.25" customHeight="1" spans="21:21">
      <c r="U10853" s="1820"/>
    </row>
    <row r="10854" ht="26.25" customHeight="1" spans="21:21">
      <c r="U10854" s="1820"/>
    </row>
    <row r="10855" ht="26.25" customHeight="1" spans="21:21">
      <c r="U10855" s="1820"/>
    </row>
    <row r="10856" ht="26.25" customHeight="1" spans="21:21">
      <c r="U10856" s="1820"/>
    </row>
    <row r="10857" ht="26.25" customHeight="1" spans="21:21">
      <c r="U10857" s="1820"/>
    </row>
    <row r="10858" ht="26.25" customHeight="1" spans="21:21">
      <c r="U10858" s="1820"/>
    </row>
    <row r="10859" ht="26.25" customHeight="1" spans="21:21">
      <c r="U10859" s="1820"/>
    </row>
    <row r="10860" ht="26.25" customHeight="1" spans="21:21">
      <c r="U10860" s="1820"/>
    </row>
    <row r="10861" ht="26.25" customHeight="1" spans="21:21">
      <c r="U10861" s="1820"/>
    </row>
    <row r="10862" ht="26.25" customHeight="1" spans="21:21">
      <c r="U10862" s="1820"/>
    </row>
    <row r="10863" ht="26.25" customHeight="1" spans="21:21">
      <c r="U10863" s="1820"/>
    </row>
    <row r="10864" ht="26.25" customHeight="1" spans="21:21">
      <c r="U10864" s="1820"/>
    </row>
    <row r="10865" ht="26.25" customHeight="1" spans="21:21">
      <c r="U10865" s="1820"/>
    </row>
    <row r="10866" ht="26.25" customHeight="1" spans="21:21">
      <c r="U10866" s="1820"/>
    </row>
    <row r="10867" ht="26.25" customHeight="1" spans="21:21">
      <c r="U10867" s="1820"/>
    </row>
    <row r="10868" ht="26.25" customHeight="1" spans="21:21">
      <c r="U10868" s="1820"/>
    </row>
    <row r="10869" ht="26.25" customHeight="1" spans="21:21">
      <c r="U10869" s="1820"/>
    </row>
    <row r="10870" ht="26.25" customHeight="1" spans="21:21">
      <c r="U10870" s="1820"/>
    </row>
    <row r="10871" ht="26.25" customHeight="1" spans="21:21">
      <c r="U10871" s="1820"/>
    </row>
    <row r="10872" ht="26.25" customHeight="1" spans="21:21">
      <c r="U10872" s="1820"/>
    </row>
    <row r="10873" ht="26.25" customHeight="1" spans="21:21">
      <c r="U10873" s="1820"/>
    </row>
    <row r="10874" ht="26.25" customHeight="1" spans="21:21">
      <c r="U10874" s="1820"/>
    </row>
    <row r="10875" ht="26.25" customHeight="1" spans="21:21">
      <c r="U10875" s="1820"/>
    </row>
    <row r="10876" ht="26.25" customHeight="1" spans="21:21">
      <c r="U10876" s="1820"/>
    </row>
    <row r="10877" ht="26.25" customHeight="1" spans="21:21">
      <c r="U10877" s="1820"/>
    </row>
    <row r="10878" ht="26.25" customHeight="1" spans="21:21">
      <c r="U10878" s="1820"/>
    </row>
    <row r="10879" ht="26.25" customHeight="1" spans="21:21">
      <c r="U10879" s="1820"/>
    </row>
    <row r="10880" ht="26.25" customHeight="1" spans="21:21">
      <c r="U10880" s="1820"/>
    </row>
    <row r="10881" ht="26.25" customHeight="1" spans="21:21">
      <c r="U10881" s="1820"/>
    </row>
    <row r="10882" ht="26.25" customHeight="1" spans="21:21">
      <c r="U10882" s="1820"/>
    </row>
    <row r="10883" ht="26.25" customHeight="1" spans="21:21">
      <c r="U10883" s="1820"/>
    </row>
    <row r="10884" ht="26.25" customHeight="1" spans="21:21">
      <c r="U10884" s="1820"/>
    </row>
    <row r="10885" ht="26.25" customHeight="1" spans="21:21">
      <c r="U10885" s="1820"/>
    </row>
    <row r="10886" ht="26.25" customHeight="1" spans="21:21">
      <c r="U10886" s="1820"/>
    </row>
    <row r="10887" ht="26.25" customHeight="1" spans="21:21">
      <c r="U10887" s="1820"/>
    </row>
    <row r="10888" ht="26.25" customHeight="1" spans="21:21">
      <c r="U10888" s="1820"/>
    </row>
    <row r="10889" ht="26.25" customHeight="1" spans="21:21">
      <c r="U10889" s="1820"/>
    </row>
    <row r="10890" ht="26.25" customHeight="1" spans="21:21">
      <c r="U10890" s="1820"/>
    </row>
    <row r="10891" ht="26.25" customHeight="1" spans="21:21">
      <c r="U10891" s="1820"/>
    </row>
    <row r="10892" ht="26.25" customHeight="1" spans="21:21">
      <c r="U10892" s="1820"/>
    </row>
    <row r="10893" ht="26.25" customHeight="1" spans="21:21">
      <c r="U10893" s="1820"/>
    </row>
    <row r="10894" ht="26.25" customHeight="1" spans="21:21">
      <c r="U10894" s="1820"/>
    </row>
    <row r="10895" ht="26.25" customHeight="1" spans="21:21">
      <c r="U10895" s="1820"/>
    </row>
    <row r="10896" ht="26.25" customHeight="1" spans="21:21">
      <c r="U10896" s="1820"/>
    </row>
    <row r="10897" ht="26.25" customHeight="1" spans="21:21">
      <c r="U10897" s="1820"/>
    </row>
    <row r="10898" ht="26.25" customHeight="1" spans="21:21">
      <c r="U10898" s="1820"/>
    </row>
    <row r="10899" ht="26.25" customHeight="1" spans="21:21">
      <c r="U10899" s="1820"/>
    </row>
    <row r="10900" ht="26.25" customHeight="1" spans="21:21">
      <c r="U10900" s="1820"/>
    </row>
    <row r="10901" ht="26.25" customHeight="1" spans="21:21">
      <c r="U10901" s="1820"/>
    </row>
    <row r="10902" ht="26.25" customHeight="1" spans="21:21">
      <c r="U10902" s="1820"/>
    </row>
    <row r="10903" ht="26.25" customHeight="1" spans="21:21">
      <c r="U10903" s="1820"/>
    </row>
    <row r="10904" ht="26.25" customHeight="1" spans="21:21">
      <c r="U10904" s="1820"/>
    </row>
    <row r="10905" ht="26.25" customHeight="1" spans="21:21">
      <c r="U10905" s="1820"/>
    </row>
    <row r="10906" ht="26.25" customHeight="1" spans="21:21">
      <c r="U10906" s="1820"/>
    </row>
    <row r="10907" ht="26.25" customHeight="1" spans="21:21">
      <c r="U10907" s="1820"/>
    </row>
    <row r="10908" ht="26.25" customHeight="1" spans="21:21">
      <c r="U10908" s="1820"/>
    </row>
    <row r="10909" ht="26.25" customHeight="1" spans="21:21">
      <c r="U10909" s="1820"/>
    </row>
    <row r="10910" ht="26.25" customHeight="1" spans="21:21">
      <c r="U10910" s="1820"/>
    </row>
    <row r="10911" ht="26.25" customHeight="1" spans="21:21">
      <c r="U10911" s="1820"/>
    </row>
    <row r="10912" ht="26.25" customHeight="1" spans="21:21">
      <c r="U10912" s="1820"/>
    </row>
    <row r="10913" ht="26.25" customHeight="1" spans="21:21">
      <c r="U10913" s="1820"/>
    </row>
    <row r="10914" ht="26.25" customHeight="1" spans="21:21">
      <c r="U10914" s="1820"/>
    </row>
    <row r="10915" ht="26.25" customHeight="1" spans="21:21">
      <c r="U10915" s="1820"/>
    </row>
    <row r="10916" ht="26.25" customHeight="1" spans="21:21">
      <c r="U10916" s="1820"/>
    </row>
    <row r="10917" ht="26.25" customHeight="1" spans="21:21">
      <c r="U10917" s="1820"/>
    </row>
    <row r="10918" ht="26.25" customHeight="1" spans="21:21">
      <c r="U10918" s="1820"/>
    </row>
    <row r="10919" ht="26.25" customHeight="1" spans="21:21">
      <c r="U10919" s="1820"/>
    </row>
    <row r="10920" ht="26.25" customHeight="1" spans="21:21">
      <c r="U10920" s="1820"/>
    </row>
    <row r="10921" ht="26.25" customHeight="1" spans="21:21">
      <c r="U10921" s="1820"/>
    </row>
    <row r="10922" ht="26.25" customHeight="1" spans="21:21">
      <c r="U10922" s="1820"/>
    </row>
    <row r="10923" ht="26.25" customHeight="1" spans="21:21">
      <c r="U10923" s="1820"/>
    </row>
    <row r="10924" ht="26.25" customHeight="1" spans="21:21">
      <c r="U10924" s="1820"/>
    </row>
    <row r="10925" ht="26.25" customHeight="1" spans="21:21">
      <c r="U10925" s="1820"/>
    </row>
    <row r="10926" ht="26.25" customHeight="1" spans="21:21">
      <c r="U10926" s="1820"/>
    </row>
    <row r="10927" ht="26.25" customHeight="1" spans="21:21">
      <c r="U10927" s="1820"/>
    </row>
    <row r="10928" ht="26.25" customHeight="1" spans="21:21">
      <c r="U10928" s="1820"/>
    </row>
    <row r="10929" ht="26.25" customHeight="1" spans="21:21">
      <c r="U10929" s="1820"/>
    </row>
    <row r="10930" ht="26.25" customHeight="1" spans="21:21">
      <c r="U10930" s="1820"/>
    </row>
    <row r="10931" ht="26.25" customHeight="1" spans="21:21">
      <c r="U10931" s="1820"/>
    </row>
    <row r="10932" ht="26.25" customHeight="1" spans="21:21">
      <c r="U10932" s="1820"/>
    </row>
    <row r="10933" ht="26.25" customHeight="1" spans="21:21">
      <c r="U10933" s="1820"/>
    </row>
    <row r="10934" ht="26.25" customHeight="1" spans="21:21">
      <c r="U10934" s="1820"/>
    </row>
    <row r="10935" ht="26.25" customHeight="1" spans="21:21">
      <c r="U10935" s="1820"/>
    </row>
    <row r="10936" ht="26.25" customHeight="1" spans="21:21">
      <c r="U10936" s="1820"/>
    </row>
    <row r="10937" ht="26.25" customHeight="1" spans="21:21">
      <c r="U10937" s="1820"/>
    </row>
    <row r="10938" ht="26.25" customHeight="1" spans="21:21">
      <c r="U10938" s="1820"/>
    </row>
    <row r="10939" ht="26.25" customHeight="1" spans="21:21">
      <c r="U10939" s="1820"/>
    </row>
    <row r="10940" ht="26.25" customHeight="1" spans="21:21">
      <c r="U10940" s="1820"/>
    </row>
    <row r="10941" ht="26.25" customHeight="1" spans="21:21">
      <c r="U10941" s="1820"/>
    </row>
    <row r="10942" ht="26.25" customHeight="1" spans="21:21">
      <c r="U10942" s="1820"/>
    </row>
    <row r="10943" ht="26.25" customHeight="1" spans="21:21">
      <c r="U10943" s="1820"/>
    </row>
    <row r="10944" ht="26.25" customHeight="1" spans="21:21">
      <c r="U10944" s="1820"/>
    </row>
    <row r="10945" ht="26.25" customHeight="1" spans="21:21">
      <c r="U10945" s="1820"/>
    </row>
    <row r="10946" ht="26.25" customHeight="1" spans="21:21">
      <c r="U10946" s="1820"/>
    </row>
    <row r="10947" ht="26.25" customHeight="1" spans="21:21">
      <c r="U10947" s="1820"/>
    </row>
    <row r="10948" ht="26.25" customHeight="1" spans="21:21">
      <c r="U10948" s="1820"/>
    </row>
    <row r="10949" ht="26.25" customHeight="1" spans="21:21">
      <c r="U10949" s="1820"/>
    </row>
    <row r="10950" ht="26.25" customHeight="1" spans="21:21">
      <c r="U10950" s="1820"/>
    </row>
    <row r="10951" ht="26.25" customHeight="1" spans="21:21">
      <c r="U10951" s="1820"/>
    </row>
    <row r="10952" ht="26.25" customHeight="1" spans="21:21">
      <c r="U10952" s="1820"/>
    </row>
    <row r="10953" ht="26.25" customHeight="1" spans="21:21">
      <c r="U10953" s="1820"/>
    </row>
    <row r="10954" ht="26.25" customHeight="1" spans="21:21">
      <c r="U10954" s="1820"/>
    </row>
    <row r="10955" ht="26.25" customHeight="1" spans="21:21">
      <c r="U10955" s="1820"/>
    </row>
    <row r="10956" ht="26.25" customHeight="1" spans="21:21">
      <c r="U10956" s="1820"/>
    </row>
    <row r="10957" ht="26.25" customHeight="1" spans="21:21">
      <c r="U10957" s="1820"/>
    </row>
    <row r="10958" ht="26.25" customHeight="1" spans="21:21">
      <c r="U10958" s="1820"/>
    </row>
    <row r="10959" ht="26.25" customHeight="1" spans="21:21">
      <c r="U10959" s="1820"/>
    </row>
    <row r="10960" ht="26.25" customHeight="1" spans="21:21">
      <c r="U10960" s="1820"/>
    </row>
    <row r="10961" ht="26.25" customHeight="1" spans="21:21">
      <c r="U10961" s="1820"/>
    </row>
    <row r="10962" ht="26.25" customHeight="1" spans="21:21">
      <c r="U10962" s="1820"/>
    </row>
    <row r="10963" ht="26.25" customHeight="1" spans="21:21">
      <c r="U10963" s="1820"/>
    </row>
    <row r="10964" ht="26.25" customHeight="1" spans="21:21">
      <c r="U10964" s="1820"/>
    </row>
    <row r="10965" ht="26.25" customHeight="1" spans="21:21">
      <c r="U10965" s="1820"/>
    </row>
    <row r="10966" ht="26.25" customHeight="1" spans="21:21">
      <c r="U10966" s="1820"/>
    </row>
    <row r="10967" ht="26.25" customHeight="1" spans="21:21">
      <c r="U10967" s="1820"/>
    </row>
    <row r="10968" ht="26.25" customHeight="1" spans="21:21">
      <c r="U10968" s="1820"/>
    </row>
    <row r="10969" ht="26.25" customHeight="1" spans="21:21">
      <c r="U10969" s="1820"/>
    </row>
    <row r="10970" ht="26.25" customHeight="1" spans="21:21">
      <c r="U10970" s="1820"/>
    </row>
    <row r="10971" ht="26.25" customHeight="1" spans="21:21">
      <c r="U10971" s="1820"/>
    </row>
    <row r="10972" ht="26.25" customHeight="1" spans="21:21">
      <c r="U10972" s="1820"/>
    </row>
    <row r="10973" ht="26.25" customHeight="1" spans="21:21">
      <c r="U10973" s="1820"/>
    </row>
    <row r="10974" ht="26.25" customHeight="1" spans="21:21">
      <c r="U10974" s="1820"/>
    </row>
    <row r="10975" ht="26.25" customHeight="1" spans="21:21">
      <c r="U10975" s="1820"/>
    </row>
    <row r="10976" ht="26.25" customHeight="1" spans="21:21">
      <c r="U10976" s="1820"/>
    </row>
    <row r="10977" ht="26.25" customHeight="1" spans="21:21">
      <c r="U10977" s="1820"/>
    </row>
    <row r="10978" ht="26.25" customHeight="1" spans="21:21">
      <c r="U10978" s="1820"/>
    </row>
    <row r="10979" ht="26.25" customHeight="1" spans="21:21">
      <c r="U10979" s="1820"/>
    </row>
    <row r="10980" ht="26.25" customHeight="1" spans="21:21">
      <c r="U10980" s="1820"/>
    </row>
    <row r="10981" ht="26.25" customHeight="1" spans="21:21">
      <c r="U10981" s="1820"/>
    </row>
    <row r="10982" ht="26.25" customHeight="1" spans="21:21">
      <c r="U10982" s="1820"/>
    </row>
    <row r="10983" ht="26.25" customHeight="1" spans="21:21">
      <c r="U10983" s="1820"/>
    </row>
    <row r="10984" ht="26.25" customHeight="1" spans="21:21">
      <c r="U10984" s="1820"/>
    </row>
    <row r="10985" ht="26.25" customHeight="1" spans="21:21">
      <c r="U10985" s="1820"/>
    </row>
    <row r="10986" ht="26.25" customHeight="1" spans="21:21">
      <c r="U10986" s="1820"/>
    </row>
    <row r="10987" ht="26.25" customHeight="1" spans="21:21">
      <c r="U10987" s="1820"/>
    </row>
    <row r="10988" ht="26.25" customHeight="1" spans="21:21">
      <c r="U10988" s="1820"/>
    </row>
    <row r="10989" ht="26.25" customHeight="1" spans="21:21">
      <c r="U10989" s="1820"/>
    </row>
    <row r="10990" ht="26.25" customHeight="1" spans="21:21">
      <c r="U10990" s="1820"/>
    </row>
    <row r="10991" ht="26.25" customHeight="1" spans="21:21">
      <c r="U10991" s="1820"/>
    </row>
    <row r="10992" ht="26.25" customHeight="1" spans="21:21">
      <c r="U10992" s="1820"/>
    </row>
    <row r="10993" ht="26.25" customHeight="1" spans="21:21">
      <c r="U10993" s="1820"/>
    </row>
    <row r="10994" ht="26.25" customHeight="1" spans="21:21">
      <c r="U10994" s="1820"/>
    </row>
    <row r="10995" ht="26.25" customHeight="1" spans="21:21">
      <c r="U10995" s="1820"/>
    </row>
    <row r="10996" ht="26.25" customHeight="1" spans="21:21">
      <c r="U10996" s="1820"/>
    </row>
    <row r="10997" ht="26.25" customHeight="1" spans="21:21">
      <c r="U10997" s="1820"/>
    </row>
    <row r="10998" ht="26.25" customHeight="1" spans="21:21">
      <c r="U10998" s="1820"/>
    </row>
    <row r="10999" ht="26.25" customHeight="1" spans="21:21">
      <c r="U10999" s="1820"/>
    </row>
    <row r="11000" ht="26.25" customHeight="1" spans="21:21">
      <c r="U11000" s="1820"/>
    </row>
    <row r="11001" ht="26.25" customHeight="1" spans="21:21">
      <c r="U11001" s="1820"/>
    </row>
    <row r="11002" ht="26.25" customHeight="1" spans="21:21">
      <c r="U11002" s="1820"/>
    </row>
    <row r="11003" ht="26.25" customHeight="1" spans="21:21">
      <c r="U11003" s="1820"/>
    </row>
    <row r="11004" ht="26.25" customHeight="1" spans="21:21">
      <c r="U11004" s="1820"/>
    </row>
    <row r="11005" ht="26.25" customHeight="1" spans="21:21">
      <c r="U11005" s="1820"/>
    </row>
    <row r="11006" ht="26.25" customHeight="1" spans="21:21">
      <c r="U11006" s="1820"/>
    </row>
    <row r="11007" ht="26.25" customHeight="1" spans="21:21">
      <c r="U11007" s="1820"/>
    </row>
    <row r="11008" ht="26.25" customHeight="1" spans="21:21">
      <c r="U11008" s="1820"/>
    </row>
    <row r="11009" ht="26.25" customHeight="1" spans="21:21">
      <c r="U11009" s="1820"/>
    </row>
    <row r="11010" ht="26.25" customHeight="1" spans="21:21">
      <c r="U11010" s="1820"/>
    </row>
    <row r="11011" ht="26.25" customHeight="1" spans="21:21">
      <c r="U11011" s="1820"/>
    </row>
    <row r="11012" ht="26.25" customHeight="1" spans="21:21">
      <c r="U11012" s="1820"/>
    </row>
    <row r="11013" ht="26.25" customHeight="1" spans="21:21">
      <c r="U11013" s="1820"/>
    </row>
    <row r="11014" ht="26.25" customHeight="1" spans="21:21">
      <c r="U11014" s="1820"/>
    </row>
    <row r="11015" ht="26.25" customHeight="1" spans="21:21">
      <c r="U11015" s="1820"/>
    </row>
    <row r="11016" ht="26.25" customHeight="1" spans="21:21">
      <c r="U11016" s="1820"/>
    </row>
    <row r="11017" ht="26.25" customHeight="1" spans="21:21">
      <c r="U11017" s="1820"/>
    </row>
    <row r="11018" ht="26.25" customHeight="1" spans="21:21">
      <c r="U11018" s="1820"/>
    </row>
    <row r="11019" ht="26.25" customHeight="1" spans="21:21">
      <c r="U11019" s="1820"/>
    </row>
    <row r="11020" ht="26.25" customHeight="1" spans="21:21">
      <c r="U11020" s="1820"/>
    </row>
    <row r="11021" ht="26.25" customHeight="1" spans="21:21">
      <c r="U11021" s="1820"/>
    </row>
    <row r="11022" ht="26.25" customHeight="1" spans="21:21">
      <c r="U11022" s="1820"/>
    </row>
    <row r="11023" ht="26.25" customHeight="1" spans="21:21">
      <c r="U11023" s="1820"/>
    </row>
    <row r="11024" ht="26.25" customHeight="1" spans="21:21">
      <c r="U11024" s="1820"/>
    </row>
    <row r="11025" ht="26.25" customHeight="1" spans="21:21">
      <c r="U11025" s="1820"/>
    </row>
    <row r="11026" ht="26.25" customHeight="1" spans="21:21">
      <c r="U11026" s="1820"/>
    </row>
    <row r="11027" ht="26.25" customHeight="1" spans="21:21">
      <c r="U11027" s="1820"/>
    </row>
    <row r="11028" ht="26.25" customHeight="1" spans="21:21">
      <c r="U11028" s="1820"/>
    </row>
    <row r="11029" ht="26.25" customHeight="1" spans="21:21">
      <c r="U11029" s="1820"/>
    </row>
    <row r="11030" ht="26.25" customHeight="1" spans="21:21">
      <c r="U11030" s="1820"/>
    </row>
    <row r="11031" ht="26.25" customHeight="1" spans="21:21">
      <c r="U11031" s="1820"/>
    </row>
    <row r="11032" ht="26.25" customHeight="1" spans="21:21">
      <c r="U11032" s="1820"/>
    </row>
    <row r="11033" ht="26.25" customHeight="1" spans="21:21">
      <c r="U11033" s="1820"/>
    </row>
    <row r="11034" ht="26.25" customHeight="1" spans="21:21">
      <c r="U11034" s="1820"/>
    </row>
    <row r="11035" ht="26.25" customHeight="1" spans="21:21">
      <c r="U11035" s="1820"/>
    </row>
    <row r="11036" ht="26.25" customHeight="1" spans="21:21">
      <c r="U11036" s="1820"/>
    </row>
    <row r="11037" ht="26.25" customHeight="1" spans="21:21">
      <c r="U11037" s="1820"/>
    </row>
    <row r="11038" ht="26.25" customHeight="1" spans="21:21">
      <c r="U11038" s="1820"/>
    </row>
    <row r="11039" ht="26.25" customHeight="1" spans="21:21">
      <c r="U11039" s="1820"/>
    </row>
    <row r="11040" ht="26.25" customHeight="1" spans="21:21">
      <c r="U11040" s="1820"/>
    </row>
    <row r="11041" ht="26.25" customHeight="1" spans="21:21">
      <c r="U11041" s="1820"/>
    </row>
    <row r="11042" ht="26.25" customHeight="1" spans="21:21">
      <c r="U11042" s="1820"/>
    </row>
    <row r="11043" ht="26.25" customHeight="1" spans="21:21">
      <c r="U11043" s="1820"/>
    </row>
    <row r="11044" ht="26.25" customHeight="1" spans="21:21">
      <c r="U11044" s="1820"/>
    </row>
    <row r="11045" ht="26.25" customHeight="1" spans="21:21">
      <c r="U11045" s="1820"/>
    </row>
    <row r="11046" ht="26.25" customHeight="1" spans="21:21">
      <c r="U11046" s="1820"/>
    </row>
    <row r="11047" ht="26.25" customHeight="1" spans="21:21">
      <c r="U11047" s="1820"/>
    </row>
    <row r="11048" ht="26.25" customHeight="1" spans="21:21">
      <c r="U11048" s="1820"/>
    </row>
    <row r="11049" ht="26.25" customHeight="1" spans="21:21">
      <c r="U11049" s="1820"/>
    </row>
    <row r="11050" ht="26.25" customHeight="1" spans="21:21">
      <c r="U11050" s="1820"/>
    </row>
    <row r="11051" ht="26.25" customHeight="1" spans="21:21">
      <c r="U11051" s="1820"/>
    </row>
    <row r="11052" ht="26.25" customHeight="1" spans="21:21">
      <c r="U11052" s="1820"/>
    </row>
    <row r="11053" ht="26.25" customHeight="1" spans="21:21">
      <c r="U11053" s="1820"/>
    </row>
    <row r="11054" ht="26.25" customHeight="1" spans="21:21">
      <c r="U11054" s="1820"/>
    </row>
    <row r="11055" ht="26.25" customHeight="1" spans="21:21">
      <c r="U11055" s="1820"/>
    </row>
    <row r="11056" ht="26.25" customHeight="1" spans="21:21">
      <c r="U11056" s="1820"/>
    </row>
    <row r="11057" ht="26.25" customHeight="1" spans="21:21">
      <c r="U11057" s="1820"/>
    </row>
    <row r="11058" ht="26.25" customHeight="1" spans="21:21">
      <c r="U11058" s="1820"/>
    </row>
    <row r="11059" ht="26.25" customHeight="1" spans="21:21">
      <c r="U11059" s="1820"/>
    </row>
    <row r="11060" ht="26.25" customHeight="1" spans="21:21">
      <c r="U11060" s="1820"/>
    </row>
    <row r="11061" ht="26.25" customHeight="1" spans="21:21">
      <c r="U11061" s="1820"/>
    </row>
    <row r="11062" ht="26.25" customHeight="1" spans="21:21">
      <c r="U11062" s="1820"/>
    </row>
    <row r="11063" ht="26.25" customHeight="1" spans="21:21">
      <c r="U11063" s="1820"/>
    </row>
    <row r="11064" ht="26.25" customHeight="1" spans="21:21">
      <c r="U11064" s="1820"/>
    </row>
    <row r="11065" ht="26.25" customHeight="1" spans="21:21">
      <c r="U11065" s="1820"/>
    </row>
    <row r="11066" ht="26.25" customHeight="1" spans="21:21">
      <c r="U11066" s="1820"/>
    </row>
    <row r="11067" ht="26.25" customHeight="1" spans="21:21">
      <c r="U11067" s="1820"/>
    </row>
    <row r="11068" ht="26.25" customHeight="1" spans="21:21">
      <c r="U11068" s="1820"/>
    </row>
    <row r="11069" ht="26.25" customHeight="1" spans="21:21">
      <c r="U11069" s="1820"/>
    </row>
    <row r="11070" ht="26.25" customHeight="1" spans="21:21">
      <c r="U11070" s="1820"/>
    </row>
    <row r="11071" ht="26.25" customHeight="1" spans="21:21">
      <c r="U11071" s="1820"/>
    </row>
    <row r="11072" ht="26.25" customHeight="1" spans="21:21">
      <c r="U11072" s="1820"/>
    </row>
    <row r="11073" ht="26.25" customHeight="1" spans="21:21">
      <c r="U11073" s="1820"/>
    </row>
    <row r="11074" ht="26.25" customHeight="1" spans="21:21">
      <c r="U11074" s="1820"/>
    </row>
    <row r="11075" ht="26.25" customHeight="1" spans="21:21">
      <c r="U11075" s="1820"/>
    </row>
    <row r="11076" ht="26.25" customHeight="1" spans="21:21">
      <c r="U11076" s="1820"/>
    </row>
    <row r="11077" ht="26.25" customHeight="1" spans="21:21">
      <c r="U11077" s="1820"/>
    </row>
    <row r="11078" ht="26.25" customHeight="1" spans="21:21">
      <c r="U11078" s="1820"/>
    </row>
    <row r="11079" ht="26.25" customHeight="1" spans="21:21">
      <c r="U11079" s="1820"/>
    </row>
    <row r="11080" ht="26.25" customHeight="1" spans="21:21">
      <c r="U11080" s="1820"/>
    </row>
    <row r="11081" ht="26.25" customHeight="1" spans="21:21">
      <c r="U11081" s="1820"/>
    </row>
    <row r="11082" ht="26.25" customHeight="1" spans="21:21">
      <c r="U11082" s="1820"/>
    </row>
    <row r="11083" ht="26.25" customHeight="1" spans="21:21">
      <c r="U11083" s="1820"/>
    </row>
    <row r="11084" ht="26.25" customHeight="1" spans="21:21">
      <c r="U11084" s="1820"/>
    </row>
    <row r="11085" ht="26.25" customHeight="1" spans="21:21">
      <c r="U11085" s="1820"/>
    </row>
    <row r="11086" ht="26.25" customHeight="1" spans="21:21">
      <c r="U11086" s="1820"/>
    </row>
    <row r="11087" ht="26.25" customHeight="1" spans="21:21">
      <c r="U11087" s="1820"/>
    </row>
    <row r="11088" ht="26.25" customHeight="1" spans="21:21">
      <c r="U11088" s="1820"/>
    </row>
    <row r="11089" ht="26.25" customHeight="1" spans="21:21">
      <c r="U11089" s="1820"/>
    </row>
    <row r="11090" ht="26.25" customHeight="1" spans="21:21">
      <c r="U11090" s="1820"/>
    </row>
    <row r="11091" ht="26.25" customHeight="1" spans="21:21">
      <c r="U11091" s="1820"/>
    </row>
    <row r="11092" ht="26.25" customHeight="1" spans="21:21">
      <c r="U11092" s="1820"/>
    </row>
    <row r="11093" ht="26.25" customHeight="1" spans="21:21">
      <c r="U11093" s="1820"/>
    </row>
    <row r="11094" ht="26.25" customHeight="1" spans="21:21">
      <c r="U11094" s="1820"/>
    </row>
    <row r="11095" ht="26.25" customHeight="1" spans="21:21">
      <c r="U11095" s="1820"/>
    </row>
    <row r="11096" ht="26.25" customHeight="1" spans="21:21">
      <c r="U11096" s="1820"/>
    </row>
    <row r="11097" ht="26.25" customHeight="1" spans="21:21">
      <c r="U11097" s="1820"/>
    </row>
    <row r="11098" ht="26.25" customHeight="1" spans="21:21">
      <c r="U11098" s="1820"/>
    </row>
    <row r="11099" ht="26.25" customHeight="1" spans="21:21">
      <c r="U11099" s="1820"/>
    </row>
    <row r="11100" ht="26.25" customHeight="1" spans="21:21">
      <c r="U11100" s="1820"/>
    </row>
    <row r="11101" ht="26.25" customHeight="1" spans="21:21">
      <c r="U11101" s="1820"/>
    </row>
    <row r="11102" ht="26.25" customHeight="1" spans="21:21">
      <c r="U11102" s="1820"/>
    </row>
    <row r="11103" ht="26.25" customHeight="1" spans="21:21">
      <c r="U11103" s="1820"/>
    </row>
    <row r="11104" ht="26.25" customHeight="1" spans="21:21">
      <c r="U11104" s="1820"/>
    </row>
    <row r="11105" ht="26.25" customHeight="1" spans="21:21">
      <c r="U11105" s="1820"/>
    </row>
    <row r="11106" ht="26.25" customHeight="1" spans="21:21">
      <c r="U11106" s="1820"/>
    </row>
    <row r="11107" ht="26.25" customHeight="1" spans="21:21">
      <c r="U11107" s="1820"/>
    </row>
    <row r="11108" ht="26.25" customHeight="1" spans="21:21">
      <c r="U11108" s="1820"/>
    </row>
    <row r="11109" ht="26.25" customHeight="1" spans="21:21">
      <c r="U11109" s="1820"/>
    </row>
    <row r="11110" ht="26.25" customHeight="1" spans="21:21">
      <c r="U11110" s="1820"/>
    </row>
    <row r="11111" ht="26.25" customHeight="1" spans="21:21">
      <c r="U11111" s="1820"/>
    </row>
    <row r="11112" ht="26.25" customHeight="1" spans="21:21">
      <c r="U11112" s="1820"/>
    </row>
    <row r="11113" ht="26.25" customHeight="1" spans="21:21">
      <c r="U11113" s="1820"/>
    </row>
    <row r="11114" ht="26.25" customHeight="1" spans="21:21">
      <c r="U11114" s="1820"/>
    </row>
    <row r="11115" ht="26.25" customHeight="1" spans="21:21">
      <c r="U11115" s="1820"/>
    </row>
    <row r="11116" ht="26.25" customHeight="1" spans="21:21">
      <c r="U11116" s="1820"/>
    </row>
    <row r="11117" ht="26.25" customHeight="1" spans="21:21">
      <c r="U11117" s="1820"/>
    </row>
    <row r="11118" ht="26.25" customHeight="1" spans="21:21">
      <c r="U11118" s="1820"/>
    </row>
    <row r="11119" ht="26.25" customHeight="1" spans="21:21">
      <c r="U11119" s="1820"/>
    </row>
    <row r="11120" ht="26.25" customHeight="1" spans="21:21">
      <c r="U11120" s="1820"/>
    </row>
    <row r="11121" ht="26.25" customHeight="1" spans="21:21">
      <c r="U11121" s="1820"/>
    </row>
    <row r="11122" ht="26.25" customHeight="1" spans="21:21">
      <c r="U11122" s="1820"/>
    </row>
    <row r="11123" ht="26.25" customHeight="1" spans="21:21">
      <c r="U11123" s="1820"/>
    </row>
    <row r="11124" ht="26.25" customHeight="1" spans="21:21">
      <c r="U11124" s="1820"/>
    </row>
    <row r="11125" ht="26.25" customHeight="1" spans="21:21">
      <c r="U11125" s="1820"/>
    </row>
    <row r="11126" ht="26.25" customHeight="1" spans="21:21">
      <c r="U11126" s="1820"/>
    </row>
    <row r="11127" ht="26.25" customHeight="1" spans="21:21">
      <c r="U11127" s="1820"/>
    </row>
    <row r="11128" ht="26.25" customHeight="1" spans="21:21">
      <c r="U11128" s="1820"/>
    </row>
    <row r="11129" ht="26.25" customHeight="1" spans="21:21">
      <c r="U11129" s="1820"/>
    </row>
    <row r="11130" ht="26.25" customHeight="1" spans="21:21">
      <c r="U11130" s="1820"/>
    </row>
    <row r="11131" ht="26.25" customHeight="1" spans="21:21">
      <c r="U11131" s="1820"/>
    </row>
    <row r="11132" ht="26.25" customHeight="1" spans="21:21">
      <c r="U11132" s="1820"/>
    </row>
    <row r="11133" ht="26.25" customHeight="1" spans="21:21">
      <c r="U11133" s="1820"/>
    </row>
    <row r="11134" ht="26.25" customHeight="1" spans="21:21">
      <c r="U11134" s="1820"/>
    </row>
    <row r="11135" ht="26.25" customHeight="1" spans="21:21">
      <c r="U11135" s="1820"/>
    </row>
    <row r="11136" ht="26.25" customHeight="1" spans="21:21">
      <c r="U11136" s="1820"/>
    </row>
    <row r="11137" ht="26.25" customHeight="1" spans="21:21">
      <c r="U11137" s="1820"/>
    </row>
    <row r="11138" ht="26.25" customHeight="1" spans="21:21">
      <c r="U11138" s="1820"/>
    </row>
    <row r="11139" ht="26.25" customHeight="1" spans="21:21">
      <c r="U11139" s="1820"/>
    </row>
    <row r="11140" ht="26.25" customHeight="1" spans="21:21">
      <c r="U11140" s="1820"/>
    </row>
    <row r="11141" ht="26.25" customHeight="1" spans="21:21">
      <c r="U11141" s="1820"/>
    </row>
    <row r="11142" ht="26.25" customHeight="1" spans="21:21">
      <c r="U11142" s="1820"/>
    </row>
    <row r="11143" ht="26.25" customHeight="1" spans="21:21">
      <c r="U11143" s="1820"/>
    </row>
    <row r="11144" ht="26.25" customHeight="1" spans="21:21">
      <c r="U11144" s="1820"/>
    </row>
    <row r="11145" ht="26.25" customHeight="1" spans="21:21">
      <c r="U11145" s="1820"/>
    </row>
    <row r="11146" ht="26.25" customHeight="1" spans="21:21">
      <c r="U11146" s="1820"/>
    </row>
    <row r="11147" ht="26.25" customHeight="1" spans="21:21">
      <c r="U11147" s="1820"/>
    </row>
    <row r="11148" ht="26.25" customHeight="1" spans="21:21">
      <c r="U11148" s="1820"/>
    </row>
    <row r="11149" ht="26.25" customHeight="1" spans="21:21">
      <c r="U11149" s="1820"/>
    </row>
    <row r="11150" ht="26.25" customHeight="1" spans="21:21">
      <c r="U11150" s="1820"/>
    </row>
    <row r="11151" ht="26.25" customHeight="1" spans="21:21">
      <c r="U11151" s="1820"/>
    </row>
    <row r="11152" ht="26.25" customHeight="1" spans="21:21">
      <c r="U11152" s="1820"/>
    </row>
    <row r="11153" ht="26.25" customHeight="1" spans="21:21">
      <c r="U11153" s="1820"/>
    </row>
    <row r="11154" ht="26.25" customHeight="1" spans="21:21">
      <c r="U11154" s="1820"/>
    </row>
    <row r="11155" ht="26.25" customHeight="1" spans="21:21">
      <c r="U11155" s="1820"/>
    </row>
    <row r="11156" ht="26.25" customHeight="1" spans="21:21">
      <c r="U11156" s="1820"/>
    </row>
    <row r="11157" ht="26.25" customHeight="1" spans="21:21">
      <c r="U11157" s="1820"/>
    </row>
    <row r="11158" ht="26.25" customHeight="1" spans="21:21">
      <c r="U11158" s="1820"/>
    </row>
    <row r="11159" ht="26.25" customHeight="1" spans="21:21">
      <c r="U11159" s="1820"/>
    </row>
    <row r="11160" ht="26.25" customHeight="1" spans="21:21">
      <c r="U11160" s="1820"/>
    </row>
    <row r="11161" ht="26.25" customHeight="1" spans="21:21">
      <c r="U11161" s="1820"/>
    </row>
    <row r="11162" ht="26.25" customHeight="1" spans="21:21">
      <c r="U11162" s="1820"/>
    </row>
    <row r="11163" ht="26.25" customHeight="1" spans="21:21">
      <c r="U11163" s="1820"/>
    </row>
    <row r="11164" ht="26.25" customHeight="1" spans="21:21">
      <c r="U11164" s="1820"/>
    </row>
    <row r="11165" ht="26.25" customHeight="1" spans="21:21">
      <c r="U11165" s="1820"/>
    </row>
    <row r="11166" ht="26.25" customHeight="1" spans="21:21">
      <c r="U11166" s="1820"/>
    </row>
    <row r="11167" ht="26.25" customHeight="1" spans="21:21">
      <c r="U11167" s="1820"/>
    </row>
    <row r="11168" ht="26.25" customHeight="1" spans="21:21">
      <c r="U11168" s="1820"/>
    </row>
    <row r="11169" ht="26.25" customHeight="1" spans="21:21">
      <c r="U11169" s="1820"/>
    </row>
    <row r="11170" ht="26.25" customHeight="1" spans="21:21">
      <c r="U11170" s="1820"/>
    </row>
    <row r="11171" ht="26.25" customHeight="1" spans="21:21">
      <c r="U11171" s="1820"/>
    </row>
    <row r="11172" ht="26.25" customHeight="1" spans="21:21">
      <c r="U11172" s="1820"/>
    </row>
    <row r="11173" ht="26.25" customHeight="1" spans="21:21">
      <c r="U11173" s="1820"/>
    </row>
    <row r="11174" ht="26.25" customHeight="1" spans="21:21">
      <c r="U11174" s="1820"/>
    </row>
    <row r="11175" ht="26.25" customHeight="1" spans="21:21">
      <c r="U11175" s="1820"/>
    </row>
    <row r="11176" ht="26.25" customHeight="1" spans="21:21">
      <c r="U11176" s="1820"/>
    </row>
    <row r="11177" ht="26.25" customHeight="1" spans="21:21">
      <c r="U11177" s="1820"/>
    </row>
    <row r="11178" ht="26.25" customHeight="1" spans="21:21">
      <c r="U11178" s="1820"/>
    </row>
    <row r="11179" ht="26.25" customHeight="1" spans="21:21">
      <c r="U11179" s="1820"/>
    </row>
    <row r="11180" ht="26.25" customHeight="1" spans="21:21">
      <c r="U11180" s="1820"/>
    </row>
    <row r="11181" ht="26.25" customHeight="1" spans="21:21">
      <c r="U11181" s="1820"/>
    </row>
    <row r="11182" ht="26.25" customHeight="1" spans="21:21">
      <c r="U11182" s="1820"/>
    </row>
    <row r="11183" ht="26.25" customHeight="1" spans="21:21">
      <c r="U11183" s="1820"/>
    </row>
    <row r="11184" ht="26.25" customHeight="1" spans="21:21">
      <c r="U11184" s="1820"/>
    </row>
    <row r="11185" ht="26.25" customHeight="1" spans="21:21">
      <c r="U11185" s="1820"/>
    </row>
    <row r="11186" ht="26.25" customHeight="1" spans="21:21">
      <c r="U11186" s="1820"/>
    </row>
    <row r="11187" ht="26.25" customHeight="1" spans="21:21">
      <c r="U11187" s="1820"/>
    </row>
    <row r="11188" ht="26.25" customHeight="1" spans="21:21">
      <c r="U11188" s="1820"/>
    </row>
    <row r="11189" ht="26.25" customHeight="1" spans="21:21">
      <c r="U11189" s="1820"/>
    </row>
    <row r="11190" ht="26.25" customHeight="1" spans="21:21">
      <c r="U11190" s="1820"/>
    </row>
    <row r="11191" ht="26.25" customHeight="1" spans="21:21">
      <c r="U11191" s="1820"/>
    </row>
    <row r="11192" ht="26.25" customHeight="1" spans="21:21">
      <c r="U11192" s="1820"/>
    </row>
    <row r="11193" ht="26.25" customHeight="1" spans="21:21">
      <c r="U11193" s="1820"/>
    </row>
    <row r="11194" ht="26.25" customHeight="1" spans="21:21">
      <c r="U11194" s="1820"/>
    </row>
    <row r="11195" ht="26.25" customHeight="1" spans="21:21">
      <c r="U11195" s="1820"/>
    </row>
    <row r="11196" ht="26.25" customHeight="1" spans="21:21">
      <c r="U11196" s="1820"/>
    </row>
    <row r="11197" ht="26.25" customHeight="1" spans="21:21">
      <c r="U11197" s="1820"/>
    </row>
    <row r="11198" ht="26.25" customHeight="1" spans="21:21">
      <c r="U11198" s="1820"/>
    </row>
    <row r="11199" ht="26.25" customHeight="1" spans="21:21">
      <c r="U11199" s="1820"/>
    </row>
    <row r="11200" ht="26.25" customHeight="1" spans="21:21">
      <c r="U11200" s="1820"/>
    </row>
    <row r="11201" ht="26.25" customHeight="1" spans="21:21">
      <c r="U11201" s="1820"/>
    </row>
    <row r="11202" ht="26.25" customHeight="1" spans="21:21">
      <c r="U11202" s="1820"/>
    </row>
    <row r="11203" ht="26.25" customHeight="1" spans="21:21">
      <c r="U11203" s="1820"/>
    </row>
    <row r="11204" ht="26.25" customHeight="1" spans="21:21">
      <c r="U11204" s="1820"/>
    </row>
    <row r="11205" ht="26.25" customHeight="1" spans="21:21">
      <c r="U11205" s="1820"/>
    </row>
    <row r="11206" ht="26.25" customHeight="1" spans="21:21">
      <c r="U11206" s="1820"/>
    </row>
    <row r="11207" ht="26.25" customHeight="1" spans="21:21">
      <c r="U11207" s="1820"/>
    </row>
    <row r="11208" ht="26.25" customHeight="1" spans="21:21">
      <c r="U11208" s="1820"/>
    </row>
    <row r="11209" ht="26.25" customHeight="1" spans="21:21">
      <c r="U11209" s="1820"/>
    </row>
    <row r="11210" ht="26.25" customHeight="1" spans="21:21">
      <c r="U11210" s="1820"/>
    </row>
    <row r="11211" ht="26.25" customHeight="1" spans="21:21">
      <c r="U11211" s="1820"/>
    </row>
    <row r="11212" ht="26.25" customHeight="1" spans="21:21">
      <c r="U11212" s="1820"/>
    </row>
    <row r="11213" ht="26.25" customHeight="1" spans="21:21">
      <c r="U11213" s="1820"/>
    </row>
    <row r="11214" ht="26.25" customHeight="1" spans="21:21">
      <c r="U11214" s="1820"/>
    </row>
    <row r="11215" ht="26.25" customHeight="1" spans="21:21">
      <c r="U11215" s="1820"/>
    </row>
    <row r="11216" ht="26.25" customHeight="1" spans="21:21">
      <c r="U11216" s="1820"/>
    </row>
    <row r="11217" ht="26.25" customHeight="1" spans="21:21">
      <c r="U11217" s="1820"/>
    </row>
    <row r="11218" ht="26.25" customHeight="1" spans="21:21">
      <c r="U11218" s="1820"/>
    </row>
    <row r="11219" ht="26.25" customHeight="1" spans="21:21">
      <c r="U11219" s="1820"/>
    </row>
    <row r="11220" ht="26.25" customHeight="1" spans="21:21">
      <c r="U11220" s="1820"/>
    </row>
    <row r="11221" ht="26.25" customHeight="1" spans="21:21">
      <c r="U11221" s="1820"/>
    </row>
    <row r="11222" ht="26.25" customHeight="1" spans="21:21">
      <c r="U11222" s="1820"/>
    </row>
    <row r="11223" ht="26.25" customHeight="1" spans="21:21">
      <c r="U11223" s="1820"/>
    </row>
    <row r="11224" ht="26.25" customHeight="1" spans="21:21">
      <c r="U11224" s="1820"/>
    </row>
    <row r="11225" ht="26.25" customHeight="1" spans="21:21">
      <c r="U11225" s="1820"/>
    </row>
    <row r="11226" ht="26.25" customHeight="1" spans="21:21">
      <c r="U11226" s="1820"/>
    </row>
    <row r="11227" ht="26.25" customHeight="1" spans="21:21">
      <c r="U11227" s="1820"/>
    </row>
    <row r="11228" ht="26.25" customHeight="1" spans="21:21">
      <c r="U11228" s="1820"/>
    </row>
    <row r="11229" ht="26.25" customHeight="1" spans="21:21">
      <c r="U11229" s="1820"/>
    </row>
    <row r="11230" ht="26.25" customHeight="1" spans="21:21">
      <c r="U11230" s="1820"/>
    </row>
    <row r="11231" ht="26.25" customHeight="1" spans="21:21">
      <c r="U11231" s="1820"/>
    </row>
    <row r="11232" ht="26.25" customHeight="1" spans="21:21">
      <c r="U11232" s="1820"/>
    </row>
    <row r="11233" ht="26.25" customHeight="1" spans="21:21">
      <c r="U11233" s="1820"/>
    </row>
    <row r="11234" ht="26.25" customHeight="1" spans="21:21">
      <c r="U11234" s="1820"/>
    </row>
    <row r="11235" ht="26.25" customHeight="1" spans="21:21">
      <c r="U11235" s="1820"/>
    </row>
    <row r="11236" ht="26.25" customHeight="1" spans="21:21">
      <c r="U11236" s="1820"/>
    </row>
    <row r="11237" ht="26.25" customHeight="1" spans="21:21">
      <c r="U11237" s="1820"/>
    </row>
    <row r="11238" ht="26.25" customHeight="1" spans="21:21">
      <c r="U11238" s="1820"/>
    </row>
    <row r="11239" ht="26.25" customHeight="1" spans="21:21">
      <c r="U11239" s="1820"/>
    </row>
    <row r="11240" ht="26.25" customHeight="1" spans="21:21">
      <c r="U11240" s="1820"/>
    </row>
    <row r="11241" ht="26.25" customHeight="1" spans="21:21">
      <c r="U11241" s="1820"/>
    </row>
    <row r="11242" ht="26.25" customHeight="1" spans="21:21">
      <c r="U11242" s="1820"/>
    </row>
    <row r="11243" ht="26.25" customHeight="1" spans="21:21">
      <c r="U11243" s="1820"/>
    </row>
    <row r="11244" ht="26.25" customHeight="1" spans="21:21">
      <c r="U11244" s="1820"/>
    </row>
    <row r="11245" ht="26.25" customHeight="1" spans="21:21">
      <c r="U11245" s="1820"/>
    </row>
    <row r="11246" ht="26.25" customHeight="1" spans="21:21">
      <c r="U11246" s="1820"/>
    </row>
    <row r="11247" ht="26.25" customHeight="1" spans="21:21">
      <c r="U11247" s="1820"/>
    </row>
    <row r="11248" ht="26.25" customHeight="1" spans="21:21">
      <c r="U11248" s="1820"/>
    </row>
    <row r="11249" ht="26.25" customHeight="1" spans="21:21">
      <c r="U11249" s="1820"/>
    </row>
    <row r="11250" ht="26.25" customHeight="1" spans="21:21">
      <c r="U11250" s="1820"/>
    </row>
    <row r="11251" ht="26.25" customHeight="1" spans="21:21">
      <c r="U11251" s="1820"/>
    </row>
    <row r="11252" ht="26.25" customHeight="1" spans="21:21">
      <c r="U11252" s="1820"/>
    </row>
    <row r="11253" ht="26.25" customHeight="1" spans="21:21">
      <c r="U11253" s="1820"/>
    </row>
    <row r="11254" ht="26.25" customHeight="1" spans="21:21">
      <c r="U11254" s="1820"/>
    </row>
    <row r="11255" ht="26.25" customHeight="1" spans="21:21">
      <c r="U11255" s="1820"/>
    </row>
    <row r="11256" ht="26.25" customHeight="1" spans="21:21">
      <c r="U11256" s="1820"/>
    </row>
    <row r="11257" ht="26.25" customHeight="1" spans="21:21">
      <c r="U11257" s="1820"/>
    </row>
    <row r="11258" ht="26.25" customHeight="1" spans="21:21">
      <c r="U11258" s="1820"/>
    </row>
    <row r="11259" ht="26.25" customHeight="1" spans="21:21">
      <c r="U11259" s="1820"/>
    </row>
    <row r="11260" ht="26.25" customHeight="1" spans="21:21">
      <c r="U11260" s="1820"/>
    </row>
    <row r="11261" ht="26.25" customHeight="1" spans="21:21">
      <c r="U11261" s="1820"/>
    </row>
    <row r="11262" ht="26.25" customHeight="1" spans="21:21">
      <c r="U11262" s="1820"/>
    </row>
    <row r="11263" ht="26.25" customHeight="1" spans="21:21">
      <c r="U11263" s="1820"/>
    </row>
    <row r="11264" ht="26.25" customHeight="1" spans="21:21">
      <c r="U11264" s="1820"/>
    </row>
    <row r="11265" ht="26.25" customHeight="1" spans="21:21">
      <c r="U11265" s="1820"/>
    </row>
    <row r="11266" ht="26.25" customHeight="1" spans="21:21">
      <c r="U11266" s="1820"/>
    </row>
    <row r="11267" ht="26.25" customHeight="1" spans="21:21">
      <c r="U11267" s="1820"/>
    </row>
    <row r="11268" ht="26.25" customHeight="1" spans="21:21">
      <c r="U11268" s="1820"/>
    </row>
    <row r="11269" ht="26.25" customHeight="1" spans="21:21">
      <c r="U11269" s="1820"/>
    </row>
    <row r="11270" ht="26.25" customHeight="1" spans="21:21">
      <c r="U11270" s="1820"/>
    </row>
    <row r="11271" ht="26.25" customHeight="1" spans="21:21">
      <c r="U11271" s="1820"/>
    </row>
    <row r="11272" ht="26.25" customHeight="1" spans="21:21">
      <c r="U11272" s="1820"/>
    </row>
    <row r="11273" ht="26.25" customHeight="1" spans="21:21">
      <c r="U11273" s="1820"/>
    </row>
    <row r="11274" ht="26.25" customHeight="1" spans="21:21">
      <c r="U11274" s="1820"/>
    </row>
    <row r="11275" ht="26.25" customHeight="1" spans="21:21">
      <c r="U11275" s="1820"/>
    </row>
    <row r="11276" ht="26.25" customHeight="1" spans="21:21">
      <c r="U11276" s="1820"/>
    </row>
    <row r="11277" ht="26.25" customHeight="1" spans="21:21">
      <c r="U11277" s="1820"/>
    </row>
    <row r="11278" ht="26.25" customHeight="1" spans="21:21">
      <c r="U11278" s="1820"/>
    </row>
    <row r="11279" ht="26.25" customHeight="1" spans="21:21">
      <c r="U11279" s="1820"/>
    </row>
    <row r="11280" ht="26.25" customHeight="1" spans="21:21">
      <c r="U11280" s="1820"/>
    </row>
    <row r="11281" ht="26.25" customHeight="1" spans="21:21">
      <c r="U11281" s="1820"/>
    </row>
    <row r="11282" ht="26.25" customHeight="1" spans="21:21">
      <c r="U11282" s="1820"/>
    </row>
    <row r="11283" ht="26.25" customHeight="1" spans="21:21">
      <c r="U11283" s="1820"/>
    </row>
    <row r="11284" ht="26.25" customHeight="1" spans="21:21">
      <c r="U11284" s="1820"/>
    </row>
    <row r="11285" ht="26.25" customHeight="1" spans="21:21">
      <c r="U11285" s="1820"/>
    </row>
    <row r="11286" ht="26.25" customHeight="1" spans="21:21">
      <c r="U11286" s="1820"/>
    </row>
    <row r="11287" ht="26.25" customHeight="1" spans="21:21">
      <c r="U11287" s="1820"/>
    </row>
    <row r="11288" ht="26.25" customHeight="1" spans="21:21">
      <c r="U11288" s="1820"/>
    </row>
    <row r="11289" ht="26.25" customHeight="1" spans="21:21">
      <c r="U11289" s="1820"/>
    </row>
    <row r="11290" ht="26.25" customHeight="1" spans="21:21">
      <c r="U11290" s="1820"/>
    </row>
    <row r="11291" ht="26.25" customHeight="1" spans="21:21">
      <c r="U11291" s="1820"/>
    </row>
    <row r="11292" ht="26.25" customHeight="1" spans="21:21">
      <c r="U11292" s="1820"/>
    </row>
    <row r="11293" ht="26.25" customHeight="1" spans="21:21">
      <c r="U11293" s="1820"/>
    </row>
    <row r="11294" ht="26.25" customHeight="1" spans="21:21">
      <c r="U11294" s="1820"/>
    </row>
    <row r="11295" ht="26.25" customHeight="1" spans="21:21">
      <c r="U11295" s="1820"/>
    </row>
    <row r="11296" ht="26.25" customHeight="1" spans="21:21">
      <c r="U11296" s="1820"/>
    </row>
    <row r="11297" ht="26.25" customHeight="1" spans="21:21">
      <c r="U11297" s="1820"/>
    </row>
    <row r="11298" ht="26.25" customHeight="1" spans="21:21">
      <c r="U11298" s="1820"/>
    </row>
    <row r="11299" ht="26.25" customHeight="1" spans="21:21">
      <c r="U11299" s="1820"/>
    </row>
    <row r="11300" ht="26.25" customHeight="1" spans="21:21">
      <c r="U11300" s="1820"/>
    </row>
    <row r="11301" ht="26.25" customHeight="1" spans="21:21">
      <c r="U11301" s="1820"/>
    </row>
    <row r="11302" ht="26.25" customHeight="1" spans="21:21">
      <c r="U11302" s="1820"/>
    </row>
    <row r="11303" ht="26.25" customHeight="1" spans="21:21">
      <c r="U11303" s="1820"/>
    </row>
    <row r="11304" ht="26.25" customHeight="1" spans="21:21">
      <c r="U11304" s="1820"/>
    </row>
    <row r="11305" ht="26.25" customHeight="1" spans="21:21">
      <c r="U11305" s="1820"/>
    </row>
    <row r="11306" ht="26.25" customHeight="1" spans="21:21">
      <c r="U11306" s="1820"/>
    </row>
    <row r="11307" ht="26.25" customHeight="1" spans="21:21">
      <c r="U11307" s="1820"/>
    </row>
    <row r="11308" ht="26.25" customHeight="1" spans="21:21">
      <c r="U11308" s="1820"/>
    </row>
    <row r="11309" ht="26.25" customHeight="1" spans="21:21">
      <c r="U11309" s="1820"/>
    </row>
    <row r="11310" ht="26.25" customHeight="1" spans="21:21">
      <c r="U11310" s="1820"/>
    </row>
    <row r="11311" ht="26.25" customHeight="1" spans="21:21">
      <c r="U11311" s="1820"/>
    </row>
    <row r="11312" ht="26.25" customHeight="1" spans="21:21">
      <c r="U11312" s="1820"/>
    </row>
    <row r="11313" ht="26.25" customHeight="1" spans="21:21">
      <c r="U11313" s="1820"/>
    </row>
    <row r="11314" ht="26.25" customHeight="1" spans="21:21">
      <c r="U11314" s="1820"/>
    </row>
    <row r="11315" ht="26.25" customHeight="1" spans="21:21">
      <c r="U11315" s="1820"/>
    </row>
    <row r="11316" ht="26.25" customHeight="1" spans="21:21">
      <c r="U11316" s="1820"/>
    </row>
    <row r="11317" ht="26.25" customHeight="1" spans="21:21">
      <c r="U11317" s="1820"/>
    </row>
    <row r="11318" ht="26.25" customHeight="1" spans="21:21">
      <c r="U11318" s="1820"/>
    </row>
    <row r="11319" ht="26.25" customHeight="1" spans="21:21">
      <c r="U11319" s="1820"/>
    </row>
    <row r="11320" ht="26.25" customHeight="1" spans="21:21">
      <c r="U11320" s="1820"/>
    </row>
    <row r="11321" ht="26.25" customHeight="1" spans="21:21">
      <c r="U11321" s="1820"/>
    </row>
    <row r="11322" ht="26.25" customHeight="1" spans="21:21">
      <c r="U11322" s="1820"/>
    </row>
    <row r="11323" ht="26.25" customHeight="1" spans="21:21">
      <c r="U11323" s="1820"/>
    </row>
    <row r="11324" ht="26.25" customHeight="1" spans="21:21">
      <c r="U11324" s="1820"/>
    </row>
    <row r="11325" ht="26.25" customHeight="1" spans="21:21">
      <c r="U11325" s="1820"/>
    </row>
    <row r="11326" ht="26.25" customHeight="1" spans="21:21">
      <c r="U11326" s="1820"/>
    </row>
    <row r="11327" ht="26.25" customHeight="1" spans="21:21">
      <c r="U11327" s="1820"/>
    </row>
    <row r="11328" ht="26.25" customHeight="1" spans="21:21">
      <c r="U11328" s="1820"/>
    </row>
    <row r="11329" ht="26.25" customHeight="1" spans="21:21">
      <c r="U11329" s="1820"/>
    </row>
    <row r="11330" ht="26.25" customHeight="1" spans="21:21">
      <c r="U11330" s="1820"/>
    </row>
    <row r="11331" ht="26.25" customHeight="1" spans="21:21">
      <c r="U11331" s="1820"/>
    </row>
    <row r="11332" ht="26.25" customHeight="1" spans="21:21">
      <c r="U11332" s="1820"/>
    </row>
    <row r="11333" ht="26.25" customHeight="1" spans="21:21">
      <c r="U11333" s="1820"/>
    </row>
    <row r="11334" ht="26.25" customHeight="1" spans="21:21">
      <c r="U11334" s="1820"/>
    </row>
    <row r="11335" ht="26.25" customHeight="1" spans="21:21">
      <c r="U11335" s="1820"/>
    </row>
    <row r="11336" ht="26.25" customHeight="1" spans="21:21">
      <c r="U11336" s="1820"/>
    </row>
    <row r="11337" ht="26.25" customHeight="1" spans="21:21">
      <c r="U11337" s="1820"/>
    </row>
    <row r="11338" ht="26.25" customHeight="1" spans="21:21">
      <c r="U11338" s="1820"/>
    </row>
    <row r="11339" ht="26.25" customHeight="1" spans="21:21">
      <c r="U11339" s="1820"/>
    </row>
    <row r="11340" ht="26.25" customHeight="1" spans="21:21">
      <c r="U11340" s="1820"/>
    </row>
    <row r="11341" ht="26.25" customHeight="1" spans="21:21">
      <c r="U11341" s="1820"/>
    </row>
    <row r="11342" ht="26.25" customHeight="1" spans="21:21">
      <c r="U11342" s="1820"/>
    </row>
    <row r="11343" ht="26.25" customHeight="1" spans="21:21">
      <c r="U11343" s="1820"/>
    </row>
    <row r="11344" ht="26.25" customHeight="1" spans="21:21">
      <c r="U11344" s="1820"/>
    </row>
    <row r="11345" ht="26.25" customHeight="1" spans="21:21">
      <c r="U11345" s="1820"/>
    </row>
    <row r="11346" ht="26.25" customHeight="1" spans="21:21">
      <c r="U11346" s="1820"/>
    </row>
    <row r="11347" ht="26.25" customHeight="1" spans="21:21">
      <c r="U11347" s="1820"/>
    </row>
    <row r="11348" ht="26.25" customHeight="1" spans="21:21">
      <c r="U11348" s="1820"/>
    </row>
    <row r="11349" ht="26.25" customHeight="1" spans="21:21">
      <c r="U11349" s="1820"/>
    </row>
    <row r="11350" ht="26.25" customHeight="1" spans="21:21">
      <c r="U11350" s="1820"/>
    </row>
    <row r="11351" ht="26.25" customHeight="1" spans="21:21">
      <c r="U11351" s="1820"/>
    </row>
    <row r="11352" ht="26.25" customHeight="1" spans="21:21">
      <c r="U11352" s="1820"/>
    </row>
    <row r="11353" ht="26.25" customHeight="1" spans="21:21">
      <c r="U11353" s="1820"/>
    </row>
    <row r="11354" ht="26.25" customHeight="1" spans="21:21">
      <c r="U11354" s="1820"/>
    </row>
    <row r="11355" ht="26.25" customHeight="1" spans="21:21">
      <c r="U11355" s="1820"/>
    </row>
    <row r="11356" ht="26.25" customHeight="1" spans="21:21">
      <c r="U11356" s="1820"/>
    </row>
    <row r="11357" ht="26.25" customHeight="1" spans="21:21">
      <c r="U11357" s="1820"/>
    </row>
    <row r="11358" ht="26.25" customHeight="1" spans="21:21">
      <c r="U11358" s="1820"/>
    </row>
    <row r="11359" ht="26.25" customHeight="1" spans="21:21">
      <c r="U11359" s="1820"/>
    </row>
    <row r="11360" ht="26.25" customHeight="1" spans="21:21">
      <c r="U11360" s="1820"/>
    </row>
    <row r="11361" ht="26.25" customHeight="1" spans="21:21">
      <c r="U11361" s="1820"/>
    </row>
    <row r="11362" ht="26.25" customHeight="1" spans="21:21">
      <c r="U11362" s="1820"/>
    </row>
    <row r="11363" ht="26.25" customHeight="1" spans="21:21">
      <c r="U11363" s="1820"/>
    </row>
    <row r="11364" ht="26.25" customHeight="1" spans="21:21">
      <c r="U11364" s="1820"/>
    </row>
    <row r="11365" ht="26.25" customHeight="1" spans="21:21">
      <c r="U11365" s="1820"/>
    </row>
    <row r="11366" ht="26.25" customHeight="1" spans="21:21">
      <c r="U11366" s="1820"/>
    </row>
    <row r="11367" ht="26.25" customHeight="1" spans="21:21">
      <c r="U11367" s="1820"/>
    </row>
    <row r="11368" ht="26.25" customHeight="1" spans="21:21">
      <c r="U11368" s="1820"/>
    </row>
    <row r="11369" ht="26.25" customHeight="1" spans="21:21">
      <c r="U11369" s="1820"/>
    </row>
    <row r="11370" ht="26.25" customHeight="1" spans="21:21">
      <c r="U11370" s="1820"/>
    </row>
    <row r="11371" ht="26.25" customHeight="1" spans="21:21">
      <c r="U11371" s="1820"/>
    </row>
    <row r="11372" ht="26.25" customHeight="1" spans="21:21">
      <c r="U11372" s="1820"/>
    </row>
    <row r="11373" ht="26.25" customHeight="1" spans="21:21">
      <c r="U11373" s="1820"/>
    </row>
    <row r="11374" ht="26.25" customHeight="1" spans="21:21">
      <c r="U11374" s="1820"/>
    </row>
    <row r="11375" ht="26.25" customHeight="1" spans="21:21">
      <c r="U11375" s="1820"/>
    </row>
    <row r="11376" ht="26.25" customHeight="1" spans="21:21">
      <c r="U11376" s="1820"/>
    </row>
    <row r="11377" ht="26.25" customHeight="1" spans="21:21">
      <c r="U11377" s="1820"/>
    </row>
    <row r="11378" ht="26.25" customHeight="1" spans="21:21">
      <c r="U11378" s="1820"/>
    </row>
    <row r="11379" ht="26.25" customHeight="1" spans="21:21">
      <c r="U11379" s="1820"/>
    </row>
    <row r="11380" ht="26.25" customHeight="1" spans="21:21">
      <c r="U11380" s="1820"/>
    </row>
    <row r="11381" ht="26.25" customHeight="1" spans="21:21">
      <c r="U11381" s="1820"/>
    </row>
    <row r="11382" ht="26.25" customHeight="1" spans="21:21">
      <c r="U11382" s="1820"/>
    </row>
    <row r="11383" ht="26.25" customHeight="1" spans="21:21">
      <c r="U11383" s="1820"/>
    </row>
    <row r="11384" ht="26.25" customHeight="1" spans="21:21">
      <c r="U11384" s="1820"/>
    </row>
    <row r="11385" ht="26.25" customHeight="1" spans="21:21">
      <c r="U11385" s="1820"/>
    </row>
    <row r="11386" ht="26.25" customHeight="1" spans="21:21">
      <c r="U11386" s="1820"/>
    </row>
    <row r="11387" ht="26.25" customHeight="1" spans="21:21">
      <c r="U11387" s="1820"/>
    </row>
    <row r="11388" ht="26.25" customHeight="1" spans="21:21">
      <c r="U11388" s="1820"/>
    </row>
    <row r="11389" ht="26.25" customHeight="1" spans="21:21">
      <c r="U11389" s="1820"/>
    </row>
    <row r="11390" ht="26.25" customHeight="1" spans="21:21">
      <c r="U11390" s="1820"/>
    </row>
    <row r="11391" ht="26.25" customHeight="1" spans="21:21">
      <c r="U11391" s="1820"/>
    </row>
    <row r="11392" ht="26.25" customHeight="1" spans="21:21">
      <c r="U11392" s="1820"/>
    </row>
    <row r="11393" ht="26.25" customHeight="1" spans="21:21">
      <c r="U11393" s="1820"/>
    </row>
    <row r="11394" ht="26.25" customHeight="1" spans="21:21">
      <c r="U11394" s="1820"/>
    </row>
    <row r="11395" ht="26.25" customHeight="1" spans="21:21">
      <c r="U11395" s="1820"/>
    </row>
    <row r="11396" ht="26.25" customHeight="1" spans="21:21">
      <c r="U11396" s="1820"/>
    </row>
    <row r="11397" ht="26.25" customHeight="1" spans="21:21">
      <c r="U11397" s="1820"/>
    </row>
    <row r="11398" ht="26.25" customHeight="1" spans="21:21">
      <c r="U11398" s="1820"/>
    </row>
    <row r="11399" ht="26.25" customHeight="1" spans="21:21">
      <c r="U11399" s="1820"/>
    </row>
    <row r="11400" ht="26.25" customHeight="1" spans="21:21">
      <c r="U11400" s="1820"/>
    </row>
    <row r="11401" ht="26.25" customHeight="1" spans="21:21">
      <c r="U11401" s="1820"/>
    </row>
    <row r="11402" ht="26.25" customHeight="1" spans="21:21">
      <c r="U11402" s="1820"/>
    </row>
    <row r="11403" ht="26.25" customHeight="1" spans="21:21">
      <c r="U11403" s="1820"/>
    </row>
    <row r="11404" ht="26.25" customHeight="1" spans="21:21">
      <c r="U11404" s="1820"/>
    </row>
    <row r="11405" ht="26.25" customHeight="1" spans="21:21">
      <c r="U11405" s="1820"/>
    </row>
    <row r="11406" ht="26.25" customHeight="1" spans="21:21">
      <c r="U11406" s="1820"/>
    </row>
    <row r="11407" ht="26.25" customHeight="1" spans="21:21">
      <c r="U11407" s="1820"/>
    </row>
    <row r="11408" ht="26.25" customHeight="1" spans="21:21">
      <c r="U11408" s="1820"/>
    </row>
    <row r="11409" ht="26.25" customHeight="1" spans="21:21">
      <c r="U11409" s="1820"/>
    </row>
    <row r="11410" ht="26.25" customHeight="1" spans="21:21">
      <c r="U11410" s="1820"/>
    </row>
    <row r="11411" ht="26.25" customHeight="1" spans="21:21">
      <c r="U11411" s="1820"/>
    </row>
    <row r="11412" ht="26.25" customHeight="1" spans="21:21">
      <c r="U11412" s="1820"/>
    </row>
    <row r="11413" ht="26.25" customHeight="1" spans="21:21">
      <c r="U11413" s="1820"/>
    </row>
    <row r="11414" ht="26.25" customHeight="1" spans="21:21">
      <c r="U11414" s="1820"/>
    </row>
    <row r="11415" ht="26.25" customHeight="1" spans="21:21">
      <c r="U11415" s="1820"/>
    </row>
    <row r="11416" ht="26.25" customHeight="1" spans="21:21">
      <c r="U11416" s="1820"/>
    </row>
    <row r="11417" ht="26.25" customHeight="1" spans="21:21">
      <c r="U11417" s="1820"/>
    </row>
    <row r="11418" ht="26.25" customHeight="1" spans="21:21">
      <c r="U11418" s="1820"/>
    </row>
    <row r="11419" ht="26.25" customHeight="1" spans="21:21">
      <c r="U11419" s="1820"/>
    </row>
    <row r="11420" ht="26.25" customHeight="1" spans="21:21">
      <c r="U11420" s="1820"/>
    </row>
    <row r="11421" ht="26.25" customHeight="1" spans="21:21">
      <c r="U11421" s="1820"/>
    </row>
    <row r="11422" ht="26.25" customHeight="1" spans="21:21">
      <c r="U11422" s="1820"/>
    </row>
    <row r="11423" ht="26.25" customHeight="1" spans="21:21">
      <c r="U11423" s="1820"/>
    </row>
    <row r="11424" ht="26.25" customHeight="1" spans="21:21">
      <c r="U11424" s="1820"/>
    </row>
    <row r="11425" ht="26.25" customHeight="1" spans="21:21">
      <c r="U11425" s="1820"/>
    </row>
    <row r="11426" ht="26.25" customHeight="1" spans="21:21">
      <c r="U11426" s="1820"/>
    </row>
    <row r="11427" ht="26.25" customHeight="1" spans="21:21">
      <c r="U11427" s="1820"/>
    </row>
    <row r="11428" ht="26.25" customHeight="1" spans="21:21">
      <c r="U11428" s="1820"/>
    </row>
    <row r="11429" ht="26.25" customHeight="1" spans="21:21">
      <c r="U11429" s="1820"/>
    </row>
    <row r="11430" ht="26.25" customHeight="1" spans="21:21">
      <c r="U11430" s="1820"/>
    </row>
    <row r="11431" ht="26.25" customHeight="1" spans="21:21">
      <c r="U11431" s="1820"/>
    </row>
    <row r="11432" ht="26.25" customHeight="1" spans="21:21">
      <c r="U11432" s="1820"/>
    </row>
    <row r="11433" ht="26.25" customHeight="1" spans="21:21">
      <c r="U11433" s="1820"/>
    </row>
    <row r="11434" ht="26.25" customHeight="1" spans="21:21">
      <c r="U11434" s="1820"/>
    </row>
    <row r="11435" ht="26.25" customHeight="1" spans="21:21">
      <c r="U11435" s="1820"/>
    </row>
    <row r="11436" ht="26.25" customHeight="1" spans="21:21">
      <c r="U11436" s="1820"/>
    </row>
    <row r="11437" ht="26.25" customHeight="1" spans="21:21">
      <c r="U11437" s="1820"/>
    </row>
    <row r="11438" ht="26.25" customHeight="1" spans="21:21">
      <c r="U11438" s="1820"/>
    </row>
    <row r="11439" ht="26.25" customHeight="1" spans="21:21">
      <c r="U11439" s="1820"/>
    </row>
    <row r="11440" ht="26.25" customHeight="1" spans="21:21">
      <c r="U11440" s="1820"/>
    </row>
    <row r="11441" ht="26.25" customHeight="1" spans="21:21">
      <c r="U11441" s="1820"/>
    </row>
    <row r="11442" ht="26.25" customHeight="1" spans="21:21">
      <c r="U11442" s="1820"/>
    </row>
    <row r="11443" ht="26.25" customHeight="1" spans="21:21">
      <c r="U11443" s="1820"/>
    </row>
    <row r="11444" ht="26.25" customHeight="1" spans="21:21">
      <c r="U11444" s="1820"/>
    </row>
    <row r="11445" ht="26.25" customHeight="1" spans="21:21">
      <c r="U11445" s="1820"/>
    </row>
    <row r="11446" ht="26.25" customHeight="1" spans="21:21">
      <c r="U11446" s="1820"/>
    </row>
    <row r="11447" ht="26.25" customHeight="1" spans="21:21">
      <c r="U11447" s="1820"/>
    </row>
    <row r="11448" ht="26.25" customHeight="1" spans="21:21">
      <c r="U11448" s="1820"/>
    </row>
    <row r="11449" ht="26.25" customHeight="1" spans="21:21">
      <c r="U11449" s="1820"/>
    </row>
    <row r="11450" ht="26.25" customHeight="1" spans="21:21">
      <c r="U11450" s="1820"/>
    </row>
    <row r="11451" ht="26.25" customHeight="1" spans="21:21">
      <c r="U11451" s="1820"/>
    </row>
    <row r="11452" ht="26.25" customHeight="1" spans="21:21">
      <c r="U11452" s="1820"/>
    </row>
    <row r="11453" ht="26.25" customHeight="1" spans="21:21">
      <c r="U11453" s="1820"/>
    </row>
    <row r="11454" ht="26.25" customHeight="1" spans="21:21">
      <c r="U11454" s="1820"/>
    </row>
    <row r="11455" ht="26.25" customHeight="1" spans="21:21">
      <c r="U11455" s="1820"/>
    </row>
    <row r="11456" ht="26.25" customHeight="1" spans="21:21">
      <c r="U11456" s="1820"/>
    </row>
    <row r="11457" ht="26.25" customHeight="1" spans="21:21">
      <c r="U11457" s="1820"/>
    </row>
    <row r="11458" ht="26.25" customHeight="1" spans="21:21">
      <c r="U11458" s="1820"/>
    </row>
    <row r="11459" ht="26.25" customHeight="1" spans="21:21">
      <c r="U11459" s="1820"/>
    </row>
    <row r="11460" ht="26.25" customHeight="1" spans="21:21">
      <c r="U11460" s="1820"/>
    </row>
    <row r="11461" ht="26.25" customHeight="1" spans="21:21">
      <c r="U11461" s="1820"/>
    </row>
    <row r="11462" ht="26.25" customHeight="1" spans="21:21">
      <c r="U11462" s="1820"/>
    </row>
    <row r="11463" ht="26.25" customHeight="1" spans="21:21">
      <c r="U11463" s="1820"/>
    </row>
    <row r="11464" ht="26.25" customHeight="1" spans="21:21">
      <c r="U11464" s="1820"/>
    </row>
    <row r="11465" ht="26.25" customHeight="1" spans="21:21">
      <c r="U11465" s="1820"/>
    </row>
    <row r="11466" ht="26.25" customHeight="1" spans="21:21">
      <c r="U11466" s="1820"/>
    </row>
    <row r="11467" ht="26.25" customHeight="1" spans="21:21">
      <c r="U11467" s="1820"/>
    </row>
    <row r="11468" ht="26.25" customHeight="1" spans="21:21">
      <c r="U11468" s="1820"/>
    </row>
    <row r="11469" ht="26.25" customHeight="1" spans="21:21">
      <c r="U11469" s="1820"/>
    </row>
    <row r="11470" ht="26.25" customHeight="1" spans="21:21">
      <c r="U11470" s="1820"/>
    </row>
    <row r="11471" ht="26.25" customHeight="1" spans="21:21">
      <c r="U11471" s="1820"/>
    </row>
    <row r="11472" ht="26.25" customHeight="1" spans="21:21">
      <c r="U11472" s="1820"/>
    </row>
    <row r="11473" ht="26.25" customHeight="1" spans="21:21">
      <c r="U11473" s="1820"/>
    </row>
    <row r="11474" ht="26.25" customHeight="1" spans="21:21">
      <c r="U11474" s="1820"/>
    </row>
    <row r="11475" ht="26.25" customHeight="1" spans="21:21">
      <c r="U11475" s="1820"/>
    </row>
    <row r="11476" ht="26.25" customHeight="1" spans="21:21">
      <c r="U11476" s="1820"/>
    </row>
    <row r="11477" ht="26.25" customHeight="1" spans="21:21">
      <c r="U11477" s="1820"/>
    </row>
    <row r="11478" ht="26.25" customHeight="1" spans="21:21">
      <c r="U11478" s="1820"/>
    </row>
    <row r="11479" ht="26.25" customHeight="1" spans="21:21">
      <c r="U11479" s="1820"/>
    </row>
    <row r="11480" ht="26.25" customHeight="1" spans="21:21">
      <c r="U11480" s="1820"/>
    </row>
    <row r="11481" ht="26.25" customHeight="1" spans="21:21">
      <c r="U11481" s="1820"/>
    </row>
    <row r="11482" ht="26.25" customHeight="1" spans="21:21">
      <c r="U11482" s="1820"/>
    </row>
    <row r="11483" ht="26.25" customHeight="1" spans="21:21">
      <c r="U11483" s="1820"/>
    </row>
    <row r="11484" ht="26.25" customHeight="1" spans="21:21">
      <c r="U11484" s="1820"/>
    </row>
    <row r="11485" ht="26.25" customHeight="1" spans="21:21">
      <c r="U11485" s="1820"/>
    </row>
    <row r="11486" ht="26.25" customHeight="1" spans="21:21">
      <c r="U11486" s="1820"/>
    </row>
    <row r="11487" ht="26.25" customHeight="1" spans="21:21">
      <c r="U11487" s="1820"/>
    </row>
    <row r="11488" ht="26.25" customHeight="1" spans="21:21">
      <c r="U11488" s="1820"/>
    </row>
    <row r="11489" ht="26.25" customHeight="1" spans="21:21">
      <c r="U11489" s="1820"/>
    </row>
    <row r="11490" ht="26.25" customHeight="1" spans="21:21">
      <c r="U11490" s="1820"/>
    </row>
    <row r="11491" ht="26.25" customHeight="1" spans="21:21">
      <c r="U11491" s="1820"/>
    </row>
    <row r="11492" ht="26.25" customHeight="1" spans="21:21">
      <c r="U11492" s="1820"/>
    </row>
    <row r="11493" ht="26.25" customHeight="1" spans="21:21">
      <c r="U11493" s="1820"/>
    </row>
    <row r="11494" ht="26.25" customHeight="1" spans="21:21">
      <c r="U11494" s="1820"/>
    </row>
    <row r="11495" ht="26.25" customHeight="1" spans="21:21">
      <c r="U11495" s="1820"/>
    </row>
    <row r="11496" ht="26.25" customHeight="1" spans="21:21">
      <c r="U11496" s="1820"/>
    </row>
    <row r="11497" ht="26.25" customHeight="1" spans="21:21">
      <c r="U11497" s="1820"/>
    </row>
    <row r="11498" ht="26.25" customHeight="1" spans="21:21">
      <c r="U11498" s="1820"/>
    </row>
    <row r="11499" ht="26.25" customHeight="1" spans="21:21">
      <c r="U11499" s="1820"/>
    </row>
    <row r="11500" ht="26.25" customHeight="1" spans="21:21">
      <c r="U11500" s="1820"/>
    </row>
    <row r="11501" ht="26.25" customHeight="1" spans="21:21">
      <c r="U11501" s="1820"/>
    </row>
    <row r="11502" ht="26.25" customHeight="1" spans="21:21">
      <c r="U11502" s="1820"/>
    </row>
    <row r="11503" ht="26.25" customHeight="1" spans="21:21">
      <c r="U11503" s="1820"/>
    </row>
    <row r="11504" ht="26.25" customHeight="1" spans="21:21">
      <c r="U11504" s="1820"/>
    </row>
    <row r="11505" ht="26.25" customHeight="1" spans="21:21">
      <c r="U11505" s="1820"/>
    </row>
    <row r="11506" ht="26.25" customHeight="1" spans="21:21">
      <c r="U11506" s="1820"/>
    </row>
    <row r="11507" ht="26.25" customHeight="1" spans="21:21">
      <c r="U11507" s="1820"/>
    </row>
    <row r="11508" ht="26.25" customHeight="1" spans="21:21">
      <c r="U11508" s="1820"/>
    </row>
    <row r="11509" ht="26.25" customHeight="1" spans="21:21">
      <c r="U11509" s="1820"/>
    </row>
    <row r="11510" ht="26.25" customHeight="1" spans="21:21">
      <c r="U11510" s="1820"/>
    </row>
    <row r="11511" ht="26.25" customHeight="1" spans="21:21">
      <c r="U11511" s="1820"/>
    </row>
    <row r="11512" ht="26.25" customHeight="1" spans="21:21">
      <c r="U11512" s="1820"/>
    </row>
    <row r="11513" ht="26.25" customHeight="1" spans="21:21">
      <c r="U11513" s="1820"/>
    </row>
    <row r="11514" ht="26.25" customHeight="1" spans="21:21">
      <c r="U11514" s="1820"/>
    </row>
    <row r="11515" ht="26.25" customHeight="1" spans="21:21">
      <c r="U11515" s="1820"/>
    </row>
    <row r="11516" ht="26.25" customHeight="1" spans="21:21">
      <c r="U11516" s="1820"/>
    </row>
    <row r="11517" ht="26.25" customHeight="1" spans="21:21">
      <c r="U11517" s="1820"/>
    </row>
    <row r="11518" ht="26.25" customHeight="1" spans="21:21">
      <c r="U11518" s="1820"/>
    </row>
    <row r="11519" ht="26.25" customHeight="1" spans="21:21">
      <c r="U11519" s="1820"/>
    </row>
    <row r="11520" ht="26.25" customHeight="1" spans="21:21">
      <c r="U11520" s="1820"/>
    </row>
    <row r="11521" ht="26.25" customHeight="1" spans="21:21">
      <c r="U11521" s="1820"/>
    </row>
    <row r="11522" ht="26.25" customHeight="1" spans="21:21">
      <c r="U11522" s="1820"/>
    </row>
    <row r="11523" ht="26.25" customHeight="1" spans="21:21">
      <c r="U11523" s="1820"/>
    </row>
    <row r="11524" ht="26.25" customHeight="1" spans="21:21">
      <c r="U11524" s="1820"/>
    </row>
    <row r="11525" ht="26.25" customHeight="1" spans="21:21">
      <c r="U11525" s="1820"/>
    </row>
    <row r="11526" ht="26.25" customHeight="1" spans="21:21">
      <c r="U11526" s="1820"/>
    </row>
    <row r="11527" ht="26.25" customHeight="1" spans="21:21">
      <c r="U11527" s="1820"/>
    </row>
    <row r="11528" ht="26.25" customHeight="1" spans="21:21">
      <c r="U11528" s="1820"/>
    </row>
    <row r="11529" ht="26.25" customHeight="1" spans="21:21">
      <c r="U11529" s="1820"/>
    </row>
    <row r="11530" ht="26.25" customHeight="1" spans="21:21">
      <c r="U11530" s="1820"/>
    </row>
    <row r="11531" ht="26.25" customHeight="1" spans="21:21">
      <c r="U11531" s="1820"/>
    </row>
    <row r="11532" ht="26.25" customHeight="1" spans="21:21">
      <c r="U11532" s="1820"/>
    </row>
    <row r="11533" ht="26.25" customHeight="1" spans="21:21">
      <c r="U11533" s="1820"/>
    </row>
    <row r="11534" ht="26.25" customHeight="1" spans="21:21">
      <c r="U11534" s="1820"/>
    </row>
    <row r="11535" ht="26.25" customHeight="1" spans="21:21">
      <c r="U11535" s="1820"/>
    </row>
    <row r="11536" ht="26.25" customHeight="1" spans="21:21">
      <c r="U11536" s="1820"/>
    </row>
    <row r="11537" ht="26.25" customHeight="1" spans="21:21">
      <c r="U11537" s="1820"/>
    </row>
    <row r="11538" ht="26.25" customHeight="1" spans="21:21">
      <c r="U11538" s="1820"/>
    </row>
    <row r="11539" ht="26.25" customHeight="1" spans="21:21">
      <c r="U11539" s="1820"/>
    </row>
    <row r="11540" ht="26.25" customHeight="1" spans="21:21">
      <c r="U11540" s="1820"/>
    </row>
    <row r="11541" ht="26.25" customHeight="1" spans="21:21">
      <c r="U11541" s="1820"/>
    </row>
    <row r="11542" ht="26.25" customHeight="1" spans="21:21">
      <c r="U11542" s="1820"/>
    </row>
    <row r="11543" ht="26.25" customHeight="1" spans="21:21">
      <c r="U11543" s="1820"/>
    </row>
    <row r="11544" ht="26.25" customHeight="1" spans="21:21">
      <c r="U11544" s="1820"/>
    </row>
    <row r="11545" ht="26.25" customHeight="1" spans="21:21">
      <c r="U11545" s="1820"/>
    </row>
    <row r="11546" ht="26.25" customHeight="1" spans="21:21">
      <c r="U11546" s="1820"/>
    </row>
    <row r="11547" ht="26.25" customHeight="1" spans="21:21">
      <c r="U11547" s="1820"/>
    </row>
    <row r="11548" ht="26.25" customHeight="1" spans="21:21">
      <c r="U11548" s="1820"/>
    </row>
    <row r="11549" ht="26.25" customHeight="1" spans="21:21">
      <c r="U11549" s="1820"/>
    </row>
    <row r="11550" ht="26.25" customHeight="1" spans="21:21">
      <c r="U11550" s="1820"/>
    </row>
    <row r="11551" ht="26.25" customHeight="1" spans="21:21">
      <c r="U11551" s="1820"/>
    </row>
    <row r="11552" ht="26.25" customHeight="1" spans="21:21">
      <c r="U11552" s="1820"/>
    </row>
    <row r="11553" ht="26.25" customHeight="1" spans="21:21">
      <c r="U11553" s="1820"/>
    </row>
    <row r="11554" ht="26.25" customHeight="1" spans="21:21">
      <c r="U11554" s="1820"/>
    </row>
    <row r="11555" ht="26.25" customHeight="1" spans="21:21">
      <c r="U11555" s="1820"/>
    </row>
    <row r="11556" ht="26.25" customHeight="1" spans="21:21">
      <c r="U11556" s="1820"/>
    </row>
    <row r="11557" ht="26.25" customHeight="1" spans="21:21">
      <c r="U11557" s="1820"/>
    </row>
    <row r="11558" ht="26.25" customHeight="1" spans="21:21">
      <c r="U11558" s="1820"/>
    </row>
    <row r="11559" ht="26.25" customHeight="1" spans="21:21">
      <c r="U11559" s="1820"/>
    </row>
    <row r="11560" ht="26.25" customHeight="1" spans="21:21">
      <c r="U11560" s="1820"/>
    </row>
    <row r="11561" ht="26.25" customHeight="1" spans="21:21">
      <c r="U11561" s="1820"/>
    </row>
    <row r="11562" ht="26.25" customHeight="1" spans="21:21">
      <c r="U11562" s="1820"/>
    </row>
    <row r="11563" ht="26.25" customHeight="1" spans="21:21">
      <c r="U11563" s="1820"/>
    </row>
    <row r="11564" ht="26.25" customHeight="1" spans="21:21">
      <c r="U11564" s="1820"/>
    </row>
    <row r="11565" ht="26.25" customHeight="1" spans="21:21">
      <c r="U11565" s="1820"/>
    </row>
    <row r="11566" ht="26.25" customHeight="1" spans="21:21">
      <c r="U11566" s="1820"/>
    </row>
    <row r="11567" ht="26.25" customHeight="1" spans="21:21">
      <c r="U11567" s="1820"/>
    </row>
    <row r="11568" ht="26.25" customHeight="1" spans="21:21">
      <c r="U11568" s="1820"/>
    </row>
    <row r="11569" ht="26.25" customHeight="1" spans="21:21">
      <c r="U11569" s="1820"/>
    </row>
    <row r="11570" ht="26.25" customHeight="1" spans="21:21">
      <c r="U11570" s="1820"/>
    </row>
    <row r="11571" ht="26.25" customHeight="1" spans="21:21">
      <c r="U11571" s="1820"/>
    </row>
    <row r="11572" ht="26.25" customHeight="1" spans="21:21">
      <c r="U11572" s="1820"/>
    </row>
    <row r="11573" ht="26.25" customHeight="1" spans="21:21">
      <c r="U11573" s="1820"/>
    </row>
    <row r="11574" ht="26.25" customHeight="1" spans="21:21">
      <c r="U11574" s="1820"/>
    </row>
    <row r="11575" ht="26.25" customHeight="1" spans="21:21">
      <c r="U11575" s="1820"/>
    </row>
    <row r="11576" ht="26.25" customHeight="1" spans="21:21">
      <c r="U11576" s="1820"/>
    </row>
    <row r="11577" ht="26.25" customHeight="1" spans="21:21">
      <c r="U11577" s="1820"/>
    </row>
    <row r="11578" ht="26.25" customHeight="1" spans="21:21">
      <c r="U11578" s="1820"/>
    </row>
    <row r="11579" ht="26.25" customHeight="1" spans="21:21">
      <c r="U11579" s="1820"/>
    </row>
    <row r="11580" ht="26.25" customHeight="1" spans="21:21">
      <c r="U11580" s="1820"/>
    </row>
    <row r="11581" ht="26.25" customHeight="1" spans="21:21">
      <c r="U11581" s="1820"/>
    </row>
    <row r="11582" ht="26.25" customHeight="1" spans="21:21">
      <c r="U11582" s="1820"/>
    </row>
    <row r="11583" ht="26.25" customHeight="1" spans="21:21">
      <c r="U11583" s="1820"/>
    </row>
    <row r="11584" ht="26.25" customHeight="1" spans="21:21">
      <c r="U11584" s="1820"/>
    </row>
    <row r="11585" ht="26.25" customHeight="1" spans="21:21">
      <c r="U11585" s="1820"/>
    </row>
    <row r="11586" ht="26.25" customHeight="1" spans="21:21">
      <c r="U11586" s="1820"/>
    </row>
    <row r="11587" ht="26.25" customHeight="1" spans="21:21">
      <c r="U11587" s="1820"/>
    </row>
    <row r="11588" ht="26.25" customHeight="1" spans="21:21">
      <c r="U11588" s="1820"/>
    </row>
    <row r="11589" ht="26.25" customHeight="1" spans="21:21">
      <c r="U11589" s="1820"/>
    </row>
    <row r="11590" ht="26.25" customHeight="1" spans="21:21">
      <c r="U11590" s="1820"/>
    </row>
    <row r="11591" ht="26.25" customHeight="1" spans="21:21">
      <c r="U11591" s="1820"/>
    </row>
    <row r="11592" ht="26.25" customHeight="1" spans="21:21">
      <c r="U11592" s="1820"/>
    </row>
    <row r="11593" ht="26.25" customHeight="1" spans="21:21">
      <c r="U11593" s="1820"/>
    </row>
    <row r="11594" ht="26.25" customHeight="1" spans="21:21">
      <c r="U11594" s="1820"/>
    </row>
    <row r="11595" ht="26.25" customHeight="1" spans="21:21">
      <c r="U11595" s="1820"/>
    </row>
    <row r="11596" ht="26.25" customHeight="1" spans="21:21">
      <c r="U11596" s="1820"/>
    </row>
    <row r="11597" ht="26.25" customHeight="1" spans="21:21">
      <c r="U11597" s="1820"/>
    </row>
    <row r="11598" ht="26.25" customHeight="1" spans="21:21">
      <c r="U11598" s="1820"/>
    </row>
    <row r="11599" ht="26.25" customHeight="1" spans="21:21">
      <c r="U11599" s="1820"/>
    </row>
    <row r="11600" ht="26.25" customHeight="1" spans="21:21">
      <c r="U11600" s="1820"/>
    </row>
    <row r="11601" ht="26.25" customHeight="1" spans="21:21">
      <c r="U11601" s="1820"/>
    </row>
    <row r="11602" ht="26.25" customHeight="1" spans="21:21">
      <c r="U11602" s="1820"/>
    </row>
    <row r="11603" ht="26.25" customHeight="1" spans="21:21">
      <c r="U11603" s="1820"/>
    </row>
    <row r="11604" ht="26.25" customHeight="1" spans="21:21">
      <c r="U11604" s="1820"/>
    </row>
    <row r="11605" ht="26.25" customHeight="1" spans="21:21">
      <c r="U11605" s="1820"/>
    </row>
    <row r="11606" ht="26.25" customHeight="1" spans="21:21">
      <c r="U11606" s="1820"/>
    </row>
    <row r="11607" ht="26.25" customHeight="1" spans="21:21">
      <c r="U11607" s="1820"/>
    </row>
    <row r="11608" ht="26.25" customHeight="1" spans="21:21">
      <c r="U11608" s="1820"/>
    </row>
    <row r="11609" ht="26.25" customHeight="1" spans="21:21">
      <c r="U11609" s="1820"/>
    </row>
    <row r="11610" ht="26.25" customHeight="1" spans="21:21">
      <c r="U11610" s="1820"/>
    </row>
    <row r="11611" ht="26.25" customHeight="1" spans="21:21">
      <c r="U11611" s="1820"/>
    </row>
    <row r="11612" ht="26.25" customHeight="1" spans="21:21">
      <c r="U11612" s="1820"/>
    </row>
    <row r="11613" ht="26.25" customHeight="1" spans="21:21">
      <c r="U11613" s="1820"/>
    </row>
    <row r="11614" ht="26.25" customHeight="1" spans="21:21">
      <c r="U11614" s="1820"/>
    </row>
    <row r="11615" ht="26.25" customHeight="1" spans="21:21">
      <c r="U11615" s="1820"/>
    </row>
    <row r="11616" ht="26.25" customHeight="1" spans="21:21">
      <c r="U11616" s="1820"/>
    </row>
    <row r="11617" ht="26.25" customHeight="1" spans="21:21">
      <c r="U11617" s="1820"/>
    </row>
    <row r="11618" ht="26.25" customHeight="1" spans="21:21">
      <c r="U11618" s="1820"/>
    </row>
    <row r="11619" ht="26.25" customHeight="1" spans="21:21">
      <c r="U11619" s="1820"/>
    </row>
    <row r="11620" ht="26.25" customHeight="1" spans="21:21">
      <c r="U11620" s="1820"/>
    </row>
    <row r="11621" ht="26.25" customHeight="1" spans="21:21">
      <c r="U11621" s="1820"/>
    </row>
    <row r="11622" ht="26.25" customHeight="1" spans="21:21">
      <c r="U11622" s="1820"/>
    </row>
    <row r="11623" ht="26.25" customHeight="1" spans="21:21">
      <c r="U11623" s="1820"/>
    </row>
    <row r="11624" ht="26.25" customHeight="1" spans="21:21">
      <c r="U11624" s="1820"/>
    </row>
    <row r="11625" ht="26.25" customHeight="1" spans="21:21">
      <c r="U11625" s="1820"/>
    </row>
    <row r="11626" ht="26.25" customHeight="1" spans="21:21">
      <c r="U11626" s="1820"/>
    </row>
    <row r="11627" ht="26.25" customHeight="1" spans="21:21">
      <c r="U11627" s="1820"/>
    </row>
    <row r="11628" ht="26.25" customHeight="1" spans="21:21">
      <c r="U11628" s="1820"/>
    </row>
    <row r="11629" ht="26.25" customHeight="1" spans="21:21">
      <c r="U11629" s="1820"/>
    </row>
    <row r="11630" ht="26.25" customHeight="1" spans="21:21">
      <c r="U11630" s="1820"/>
    </row>
    <row r="11631" ht="26.25" customHeight="1" spans="21:21">
      <c r="U11631" s="1820"/>
    </row>
    <row r="11632" ht="26.25" customHeight="1" spans="21:21">
      <c r="U11632" s="1820"/>
    </row>
    <row r="11633" ht="26.25" customHeight="1" spans="21:21">
      <c r="U11633" s="1820"/>
    </row>
    <row r="11634" ht="26.25" customHeight="1" spans="21:21">
      <c r="U11634" s="1820"/>
    </row>
    <row r="11635" ht="26.25" customHeight="1" spans="21:21">
      <c r="U11635" s="1820"/>
    </row>
    <row r="11636" ht="26.25" customHeight="1" spans="21:21">
      <c r="U11636" s="1820"/>
    </row>
    <row r="11637" ht="26.25" customHeight="1" spans="21:21">
      <c r="U11637" s="1820"/>
    </row>
    <row r="11638" ht="26.25" customHeight="1" spans="21:21">
      <c r="U11638" s="1820"/>
    </row>
    <row r="11639" ht="26.25" customHeight="1" spans="21:21">
      <c r="U11639" s="1820"/>
    </row>
    <row r="11640" ht="26.25" customHeight="1" spans="21:21">
      <c r="U11640" s="1820"/>
    </row>
    <row r="11641" ht="26.25" customHeight="1" spans="21:21">
      <c r="U11641" s="1820"/>
    </row>
    <row r="11642" ht="26.25" customHeight="1" spans="21:21">
      <c r="U11642" s="1820"/>
    </row>
    <row r="11643" ht="26.25" customHeight="1" spans="21:21">
      <c r="U11643" s="1820"/>
    </row>
    <row r="11644" ht="26.25" customHeight="1" spans="21:21">
      <c r="U11644" s="1820"/>
    </row>
    <row r="11645" ht="26.25" customHeight="1" spans="21:21">
      <c r="U11645" s="1820"/>
    </row>
    <row r="11646" ht="26.25" customHeight="1" spans="21:21">
      <c r="U11646" s="1820"/>
    </row>
    <row r="11647" ht="26.25" customHeight="1" spans="21:21">
      <c r="U11647" s="1820"/>
    </row>
    <row r="11648" ht="26.25" customHeight="1" spans="21:21">
      <c r="U11648" s="1820"/>
    </row>
    <row r="11649" ht="26.25" customHeight="1" spans="21:21">
      <c r="U11649" s="1820"/>
    </row>
    <row r="11650" ht="26.25" customHeight="1" spans="21:21">
      <c r="U11650" s="1820"/>
    </row>
    <row r="11651" ht="26.25" customHeight="1" spans="21:21">
      <c r="U11651" s="1820"/>
    </row>
    <row r="11652" ht="26.25" customHeight="1" spans="21:21">
      <c r="U11652" s="1820"/>
    </row>
    <row r="11653" ht="26.25" customHeight="1" spans="21:21">
      <c r="U11653" s="1820"/>
    </row>
    <row r="11654" ht="26.25" customHeight="1" spans="21:21">
      <c r="U11654" s="1820"/>
    </row>
    <row r="11655" ht="26.25" customHeight="1" spans="21:21">
      <c r="U11655" s="1820"/>
    </row>
    <row r="11656" ht="26.25" customHeight="1" spans="21:21">
      <c r="U11656" s="1820"/>
    </row>
    <row r="11657" ht="26.25" customHeight="1" spans="21:21">
      <c r="U11657" s="1820"/>
    </row>
    <row r="11658" ht="26.25" customHeight="1" spans="21:21">
      <c r="U11658" s="1820"/>
    </row>
    <row r="11659" ht="26.25" customHeight="1" spans="21:21">
      <c r="U11659" s="1820"/>
    </row>
    <row r="11660" ht="26.25" customHeight="1" spans="21:21">
      <c r="U11660" s="1820"/>
    </row>
    <row r="11661" ht="26.25" customHeight="1" spans="21:21">
      <c r="U11661" s="1820"/>
    </row>
    <row r="11662" ht="26.25" customHeight="1" spans="21:21">
      <c r="U11662" s="1820"/>
    </row>
    <row r="11663" ht="26.25" customHeight="1" spans="21:21">
      <c r="U11663" s="1820"/>
    </row>
    <row r="11664" ht="26.25" customHeight="1" spans="21:21">
      <c r="U11664" s="1820"/>
    </row>
    <row r="11665" ht="26.25" customHeight="1" spans="21:21">
      <c r="U11665" s="1820"/>
    </row>
    <row r="11666" ht="26.25" customHeight="1" spans="21:21">
      <c r="U11666" s="1820"/>
    </row>
    <row r="11667" ht="26.25" customHeight="1" spans="21:21">
      <c r="U11667" s="1820"/>
    </row>
    <row r="11668" ht="26.25" customHeight="1" spans="21:21">
      <c r="U11668" s="1820"/>
    </row>
    <row r="11669" ht="26.25" customHeight="1" spans="21:21">
      <c r="U11669" s="1820"/>
    </row>
    <row r="11670" ht="26.25" customHeight="1" spans="21:21">
      <c r="U11670" s="1820"/>
    </row>
    <row r="11671" ht="26.25" customHeight="1" spans="21:21">
      <c r="U11671" s="1820"/>
    </row>
    <row r="11672" ht="26.25" customHeight="1" spans="21:21">
      <c r="U11672" s="1820"/>
    </row>
    <row r="11673" ht="26.25" customHeight="1" spans="21:21">
      <c r="U11673" s="1820"/>
    </row>
    <row r="11674" ht="26.25" customHeight="1" spans="21:21">
      <c r="U11674" s="1820"/>
    </row>
    <row r="11675" ht="26.25" customHeight="1" spans="21:21">
      <c r="U11675" s="1820"/>
    </row>
    <row r="11676" ht="26.25" customHeight="1" spans="21:21">
      <c r="U11676" s="1820"/>
    </row>
    <row r="11677" ht="26.25" customHeight="1" spans="21:21">
      <c r="U11677" s="1820"/>
    </row>
    <row r="11678" ht="26.25" customHeight="1" spans="21:21">
      <c r="U11678" s="1820"/>
    </row>
    <row r="11679" ht="26.25" customHeight="1" spans="21:21">
      <c r="U11679" s="1820"/>
    </row>
    <row r="11680" ht="26.25" customHeight="1" spans="21:21">
      <c r="U11680" s="1820"/>
    </row>
    <row r="11681" ht="26.25" customHeight="1" spans="21:21">
      <c r="U11681" s="1820"/>
    </row>
    <row r="11682" ht="26.25" customHeight="1" spans="21:21">
      <c r="U11682" s="1820"/>
    </row>
    <row r="11683" ht="26.25" customHeight="1" spans="21:21">
      <c r="U11683" s="1820"/>
    </row>
    <row r="11684" ht="26.25" customHeight="1" spans="21:21">
      <c r="U11684" s="1820"/>
    </row>
    <row r="11685" ht="26.25" customHeight="1" spans="21:21">
      <c r="U11685" s="1820"/>
    </row>
    <row r="11686" ht="26.25" customHeight="1" spans="21:21">
      <c r="U11686" s="1820"/>
    </row>
    <row r="11687" ht="26.25" customHeight="1" spans="21:21">
      <c r="U11687" s="1820"/>
    </row>
    <row r="11688" ht="26.25" customHeight="1" spans="21:21">
      <c r="U11688" s="1820"/>
    </row>
    <row r="11689" ht="26.25" customHeight="1" spans="21:21">
      <c r="U11689" s="1820"/>
    </row>
    <row r="11690" ht="26.25" customHeight="1" spans="21:21">
      <c r="U11690" s="1820"/>
    </row>
    <row r="11691" ht="26.25" customHeight="1" spans="21:21">
      <c r="U11691" s="1820"/>
    </row>
    <row r="11692" ht="26.25" customHeight="1" spans="21:21">
      <c r="U11692" s="1820"/>
    </row>
    <row r="11693" ht="26.25" customHeight="1" spans="21:21">
      <c r="U11693" s="1820"/>
    </row>
    <row r="11694" ht="26.25" customHeight="1" spans="21:21">
      <c r="U11694" s="1820"/>
    </row>
    <row r="11695" ht="26.25" customHeight="1" spans="21:21">
      <c r="U11695" s="1820"/>
    </row>
    <row r="11696" ht="26.25" customHeight="1" spans="21:21">
      <c r="U11696" s="1820"/>
    </row>
    <row r="11697" ht="26.25" customHeight="1" spans="21:21">
      <c r="U11697" s="1820"/>
    </row>
    <row r="11698" ht="26.25" customHeight="1" spans="21:21">
      <c r="U11698" s="1820"/>
    </row>
    <row r="11699" ht="26.25" customHeight="1" spans="21:21">
      <c r="U11699" s="1820"/>
    </row>
    <row r="11700" ht="26.25" customHeight="1" spans="21:21">
      <c r="U11700" s="1820"/>
    </row>
    <row r="11701" ht="26.25" customHeight="1" spans="21:21">
      <c r="U11701" s="1820"/>
    </row>
    <row r="11702" ht="26.25" customHeight="1" spans="21:21">
      <c r="U11702" s="1820"/>
    </row>
    <row r="11703" ht="26.25" customHeight="1" spans="21:21">
      <c r="U11703" s="1820"/>
    </row>
    <row r="11704" ht="26.25" customHeight="1" spans="21:21">
      <c r="U11704" s="1820"/>
    </row>
    <row r="11705" ht="26.25" customHeight="1" spans="21:21">
      <c r="U11705" s="1820"/>
    </row>
    <row r="11706" ht="26.25" customHeight="1" spans="21:21">
      <c r="U11706" s="1820"/>
    </row>
    <row r="11707" ht="26.25" customHeight="1" spans="21:21">
      <c r="U11707" s="1820"/>
    </row>
    <row r="11708" ht="26.25" customHeight="1" spans="21:21">
      <c r="U11708" s="1820"/>
    </row>
    <row r="11709" ht="26.25" customHeight="1" spans="21:21">
      <c r="U11709" s="1820"/>
    </row>
    <row r="11710" ht="26.25" customHeight="1" spans="21:21">
      <c r="U11710" s="1820"/>
    </row>
    <row r="11711" ht="26.25" customHeight="1" spans="21:21">
      <c r="U11711" s="1820"/>
    </row>
    <row r="11712" ht="26.25" customHeight="1" spans="21:21">
      <c r="U11712" s="1820"/>
    </row>
    <row r="11713" ht="26.25" customHeight="1" spans="21:21">
      <c r="U11713" s="1820"/>
    </row>
    <row r="11714" ht="26.25" customHeight="1" spans="21:21">
      <c r="U11714" s="1820"/>
    </row>
    <row r="11715" ht="26.25" customHeight="1" spans="21:21">
      <c r="U11715" s="1820"/>
    </row>
    <row r="11716" ht="26.25" customHeight="1" spans="21:21">
      <c r="U11716" s="1820"/>
    </row>
    <row r="11717" ht="26.25" customHeight="1" spans="21:21">
      <c r="U11717" s="1820"/>
    </row>
    <row r="11718" ht="26.25" customHeight="1" spans="21:21">
      <c r="U11718" s="1820"/>
    </row>
    <row r="11719" ht="26.25" customHeight="1" spans="21:21">
      <c r="U11719" s="1820"/>
    </row>
    <row r="11720" ht="26.25" customHeight="1" spans="21:21">
      <c r="U11720" s="1820"/>
    </row>
    <row r="11721" ht="26.25" customHeight="1" spans="21:21">
      <c r="U11721" s="1820"/>
    </row>
    <row r="11722" ht="26.25" customHeight="1" spans="21:21">
      <c r="U11722" s="1820"/>
    </row>
    <row r="11723" ht="26.25" customHeight="1" spans="21:21">
      <c r="U11723" s="1820"/>
    </row>
    <row r="11724" ht="26.25" customHeight="1" spans="21:21">
      <c r="U11724" s="1820"/>
    </row>
    <row r="11725" ht="26.25" customHeight="1" spans="21:21">
      <c r="U11725" s="1820"/>
    </row>
    <row r="11726" ht="26.25" customHeight="1" spans="21:21">
      <c r="U11726" s="1820"/>
    </row>
    <row r="11727" ht="26.25" customHeight="1" spans="21:21">
      <c r="U11727" s="1820"/>
    </row>
    <row r="11728" ht="26.25" customHeight="1" spans="21:21">
      <c r="U11728" s="1820"/>
    </row>
    <row r="11729" ht="26.25" customHeight="1" spans="21:21">
      <c r="U11729" s="1820"/>
    </row>
    <row r="11730" ht="26.25" customHeight="1" spans="21:21">
      <c r="U11730" s="1820"/>
    </row>
    <row r="11731" ht="26.25" customHeight="1" spans="21:21">
      <c r="U11731" s="1820"/>
    </row>
    <row r="11732" ht="26.25" customHeight="1" spans="21:21">
      <c r="U11732" s="1820"/>
    </row>
    <row r="11733" ht="26.25" customHeight="1" spans="21:21">
      <c r="U11733" s="1820"/>
    </row>
    <row r="11734" ht="26.25" customHeight="1" spans="21:21">
      <c r="U11734" s="1820"/>
    </row>
    <row r="11735" ht="26.25" customHeight="1" spans="21:21">
      <c r="U11735" s="1820"/>
    </row>
    <row r="11736" ht="26.25" customHeight="1" spans="21:21">
      <c r="U11736" s="1820"/>
    </row>
    <row r="11737" ht="26.25" customHeight="1" spans="21:21">
      <c r="U11737" s="1820"/>
    </row>
    <row r="11738" ht="26.25" customHeight="1" spans="21:21">
      <c r="U11738" s="1820"/>
    </row>
    <row r="11739" ht="26.25" customHeight="1" spans="21:21">
      <c r="U11739" s="1820"/>
    </row>
    <row r="11740" ht="26.25" customHeight="1" spans="21:21">
      <c r="U11740" s="1820"/>
    </row>
    <row r="11741" ht="26.25" customHeight="1" spans="21:21">
      <c r="U11741" s="1820"/>
    </row>
    <row r="11742" ht="26.25" customHeight="1" spans="21:21">
      <c r="U11742" s="1820"/>
    </row>
    <row r="11743" ht="26.25" customHeight="1" spans="21:21">
      <c r="U11743" s="1820"/>
    </row>
    <row r="11744" ht="26.25" customHeight="1" spans="21:21">
      <c r="U11744" s="1820"/>
    </row>
    <row r="11745" ht="26.25" customHeight="1" spans="21:21">
      <c r="U11745" s="1820"/>
    </row>
    <row r="11746" ht="26.25" customHeight="1" spans="21:21">
      <c r="U11746" s="1820"/>
    </row>
    <row r="11747" ht="26.25" customHeight="1" spans="21:21">
      <c r="U11747" s="1820"/>
    </row>
    <row r="11748" ht="26.25" customHeight="1" spans="21:21">
      <c r="U11748" s="1820"/>
    </row>
    <row r="11749" ht="26.25" customHeight="1" spans="21:21">
      <c r="U11749" s="1820"/>
    </row>
    <row r="11750" ht="26.25" customHeight="1" spans="21:21">
      <c r="U11750" s="1820"/>
    </row>
    <row r="11751" ht="26.25" customHeight="1" spans="21:21">
      <c r="U11751" s="1820"/>
    </row>
    <row r="11752" ht="26.25" customHeight="1" spans="21:21">
      <c r="U11752" s="1820"/>
    </row>
    <row r="11753" ht="26.25" customHeight="1" spans="21:21">
      <c r="U11753" s="1820"/>
    </row>
    <row r="11754" ht="26.25" customHeight="1" spans="21:21">
      <c r="U11754" s="1820"/>
    </row>
    <row r="11755" ht="26.25" customHeight="1" spans="21:21">
      <c r="U11755" s="1820"/>
    </row>
    <row r="11756" ht="26.25" customHeight="1" spans="21:21">
      <c r="U11756" s="1820"/>
    </row>
    <row r="11757" ht="26.25" customHeight="1" spans="21:21">
      <c r="U11757" s="1820"/>
    </row>
    <row r="11758" ht="26.25" customHeight="1" spans="21:21">
      <c r="U11758" s="1820"/>
    </row>
    <row r="11759" ht="26.25" customHeight="1" spans="21:21">
      <c r="U11759" s="1820"/>
    </row>
    <row r="11760" ht="26.25" customHeight="1" spans="21:21">
      <c r="U11760" s="1820"/>
    </row>
    <row r="11761" ht="26.25" customHeight="1" spans="21:21">
      <c r="U11761" s="1820"/>
    </row>
    <row r="11762" ht="26.25" customHeight="1" spans="21:21">
      <c r="U11762" s="1820"/>
    </row>
    <row r="11763" ht="26.25" customHeight="1" spans="21:21">
      <c r="U11763" s="1820"/>
    </row>
    <row r="11764" ht="26.25" customHeight="1" spans="21:21">
      <c r="U11764" s="1820"/>
    </row>
    <row r="11765" ht="26.25" customHeight="1" spans="21:21">
      <c r="U11765" s="1820"/>
    </row>
    <row r="11766" ht="26.25" customHeight="1" spans="21:21">
      <c r="U11766" s="1820"/>
    </row>
    <row r="11767" ht="26.25" customHeight="1" spans="21:21">
      <c r="U11767" s="1820"/>
    </row>
    <row r="11768" ht="26.25" customHeight="1" spans="21:21">
      <c r="U11768" s="1820"/>
    </row>
    <row r="11769" ht="26.25" customHeight="1" spans="21:21">
      <c r="U11769" s="1820"/>
    </row>
    <row r="11770" ht="26.25" customHeight="1" spans="21:21">
      <c r="U11770" s="1820"/>
    </row>
    <row r="11771" ht="26.25" customHeight="1" spans="21:21">
      <c r="U11771" s="1820"/>
    </row>
    <row r="11772" ht="26.25" customHeight="1" spans="21:21">
      <c r="U11772" s="1820"/>
    </row>
    <row r="11773" ht="26.25" customHeight="1" spans="21:21">
      <c r="U11773" s="1820"/>
    </row>
    <row r="11774" ht="26.25" customHeight="1" spans="21:21">
      <c r="U11774" s="1820"/>
    </row>
    <row r="11775" ht="26.25" customHeight="1" spans="21:21">
      <c r="U11775" s="1820"/>
    </row>
    <row r="11776" ht="26.25" customHeight="1" spans="21:21">
      <c r="U11776" s="1820"/>
    </row>
    <row r="11777" ht="26.25" customHeight="1" spans="21:21">
      <c r="U11777" s="1820"/>
    </row>
    <row r="11778" ht="26.25" customHeight="1" spans="21:21">
      <c r="U11778" s="1820"/>
    </row>
    <row r="11779" ht="26.25" customHeight="1" spans="21:21">
      <c r="U11779" s="1820"/>
    </row>
    <row r="11780" ht="26.25" customHeight="1" spans="21:21">
      <c r="U11780" s="1820"/>
    </row>
    <row r="11781" ht="26.25" customHeight="1" spans="21:21">
      <c r="U11781" s="1820"/>
    </row>
    <row r="11782" ht="26.25" customHeight="1" spans="21:21">
      <c r="U11782" s="1820"/>
    </row>
    <row r="11783" ht="26.25" customHeight="1" spans="21:21">
      <c r="U11783" s="1820"/>
    </row>
    <row r="11784" ht="26.25" customHeight="1" spans="21:21">
      <c r="U11784" s="1820"/>
    </row>
    <row r="11785" ht="26.25" customHeight="1" spans="21:21">
      <c r="U11785" s="1820"/>
    </row>
    <row r="11786" ht="26.25" customHeight="1" spans="21:21">
      <c r="U11786" s="1820"/>
    </row>
    <row r="11787" ht="26.25" customHeight="1" spans="21:21">
      <c r="U11787" s="1820"/>
    </row>
    <row r="11788" ht="26.25" customHeight="1" spans="21:21">
      <c r="U11788" s="1820"/>
    </row>
    <row r="11789" ht="26.25" customHeight="1" spans="21:21">
      <c r="U11789" s="1820"/>
    </row>
    <row r="11790" ht="26.25" customHeight="1" spans="21:21">
      <c r="U11790" s="1820"/>
    </row>
    <row r="11791" ht="26.25" customHeight="1" spans="21:21">
      <c r="U11791" s="1820"/>
    </row>
    <row r="11792" ht="26.25" customHeight="1" spans="21:21">
      <c r="U11792" s="1820"/>
    </row>
    <row r="11793" ht="26.25" customHeight="1" spans="21:21">
      <c r="U11793" s="1820"/>
    </row>
    <row r="11794" ht="26.25" customHeight="1" spans="21:21">
      <c r="U11794" s="1820"/>
    </row>
    <row r="11795" ht="26.25" customHeight="1" spans="21:21">
      <c r="U11795" s="1820"/>
    </row>
    <row r="11796" ht="26.25" customHeight="1" spans="21:21">
      <c r="U11796" s="1820"/>
    </row>
    <row r="11797" ht="26.25" customHeight="1" spans="21:21">
      <c r="U11797" s="1820"/>
    </row>
    <row r="11798" ht="26.25" customHeight="1" spans="21:21">
      <c r="U11798" s="1820"/>
    </row>
    <row r="11799" ht="26.25" customHeight="1" spans="21:21">
      <c r="U11799" s="1820"/>
    </row>
    <row r="11800" ht="26.25" customHeight="1" spans="21:21">
      <c r="U11800" s="1820"/>
    </row>
    <row r="11801" ht="26.25" customHeight="1" spans="21:21">
      <c r="U11801" s="1820"/>
    </row>
    <row r="11802" ht="26.25" customHeight="1" spans="21:21">
      <c r="U11802" s="1820"/>
    </row>
    <row r="11803" ht="26.25" customHeight="1" spans="21:21">
      <c r="U11803" s="1820"/>
    </row>
    <row r="11804" ht="26.25" customHeight="1" spans="21:21">
      <c r="U11804" s="1820"/>
    </row>
    <row r="11805" ht="26.25" customHeight="1" spans="21:21">
      <c r="U11805" s="1820"/>
    </row>
    <row r="11806" ht="26.25" customHeight="1" spans="21:21">
      <c r="U11806" s="1820"/>
    </row>
    <row r="11807" ht="26.25" customHeight="1" spans="21:21">
      <c r="U11807" s="1820"/>
    </row>
    <row r="11808" ht="26.25" customHeight="1" spans="21:21">
      <c r="U11808" s="1820"/>
    </row>
    <row r="11809" ht="26.25" customHeight="1" spans="21:21">
      <c r="U11809" s="1820"/>
    </row>
    <row r="11810" ht="26.25" customHeight="1" spans="21:21">
      <c r="U11810" s="1820"/>
    </row>
    <row r="11811" ht="26.25" customHeight="1" spans="21:21">
      <c r="U11811" s="1820"/>
    </row>
    <row r="11812" ht="26.25" customHeight="1" spans="21:21">
      <c r="U11812" s="1820"/>
    </row>
    <row r="11813" ht="26.25" customHeight="1" spans="21:21">
      <c r="U11813" s="1820"/>
    </row>
    <row r="11814" ht="26.25" customHeight="1" spans="21:21">
      <c r="U11814" s="1820"/>
    </row>
    <row r="11815" ht="26.25" customHeight="1" spans="21:21">
      <c r="U11815" s="1820"/>
    </row>
    <row r="11816" ht="26.25" customHeight="1" spans="21:21">
      <c r="U11816" s="1820"/>
    </row>
    <row r="11817" ht="26.25" customHeight="1" spans="21:21">
      <c r="U11817" s="1820"/>
    </row>
    <row r="11818" ht="26.25" customHeight="1" spans="21:21">
      <c r="U11818" s="1820"/>
    </row>
    <row r="11819" ht="26.25" customHeight="1" spans="21:21">
      <c r="U11819" s="1820"/>
    </row>
    <row r="11820" ht="26.25" customHeight="1" spans="21:21">
      <c r="U11820" s="1820"/>
    </row>
    <row r="11821" ht="26.25" customHeight="1" spans="21:21">
      <c r="U11821" s="1820"/>
    </row>
    <row r="11822" ht="26.25" customHeight="1" spans="21:21">
      <c r="U11822" s="1820"/>
    </row>
    <row r="11823" ht="26.25" customHeight="1" spans="21:21">
      <c r="U11823" s="1820"/>
    </row>
    <row r="11824" ht="26.25" customHeight="1" spans="21:21">
      <c r="U11824" s="1820"/>
    </row>
    <row r="11825" ht="26.25" customHeight="1" spans="21:21">
      <c r="U11825" s="1820"/>
    </row>
    <row r="11826" ht="26.25" customHeight="1" spans="21:21">
      <c r="U11826" s="1820"/>
    </row>
    <row r="11827" ht="26.25" customHeight="1" spans="21:21">
      <c r="U11827" s="1820"/>
    </row>
    <row r="11828" ht="26.25" customHeight="1" spans="21:21">
      <c r="U11828" s="1820"/>
    </row>
    <row r="11829" ht="26.25" customHeight="1" spans="21:21">
      <c r="U11829" s="1820"/>
    </row>
    <row r="11830" ht="26.25" customHeight="1" spans="21:21">
      <c r="U11830" s="1820"/>
    </row>
    <row r="11831" ht="26.25" customHeight="1" spans="21:21">
      <c r="U11831" s="1820"/>
    </row>
    <row r="11832" ht="26.25" customHeight="1" spans="21:21">
      <c r="U11832" s="1820"/>
    </row>
    <row r="11833" ht="26.25" customHeight="1" spans="21:21">
      <c r="U11833" s="1820"/>
    </row>
    <row r="11834" ht="26.25" customHeight="1" spans="21:21">
      <c r="U11834" s="1820"/>
    </row>
    <row r="11835" ht="26.25" customHeight="1" spans="21:21">
      <c r="U11835" s="1820"/>
    </row>
    <row r="11836" ht="26.25" customHeight="1" spans="21:21">
      <c r="U11836" s="1820"/>
    </row>
    <row r="11837" ht="26.25" customHeight="1" spans="21:21">
      <c r="U11837" s="1820"/>
    </row>
    <row r="11838" ht="26.25" customHeight="1" spans="21:21">
      <c r="U11838" s="1820"/>
    </row>
    <row r="11839" ht="26.25" customHeight="1" spans="21:21">
      <c r="U11839" s="1820"/>
    </row>
    <row r="11840" ht="26.25" customHeight="1" spans="21:21">
      <c r="U11840" s="1820"/>
    </row>
    <row r="11841" ht="26.25" customHeight="1" spans="21:21">
      <c r="U11841" s="1820"/>
    </row>
    <row r="11842" ht="26.25" customHeight="1" spans="21:21">
      <c r="U11842" s="1820"/>
    </row>
    <row r="11843" ht="26.25" customHeight="1" spans="21:21">
      <c r="U11843" s="1820"/>
    </row>
    <row r="11844" ht="26.25" customHeight="1" spans="21:21">
      <c r="U11844" s="1820"/>
    </row>
    <row r="11845" ht="26.25" customHeight="1" spans="21:21">
      <c r="U11845" s="1820"/>
    </row>
    <row r="11846" ht="26.25" customHeight="1" spans="21:21">
      <c r="U11846" s="1820"/>
    </row>
    <row r="11847" ht="26.25" customHeight="1" spans="21:21">
      <c r="U11847" s="1820"/>
    </row>
    <row r="11848" ht="26.25" customHeight="1" spans="21:21">
      <c r="U11848" s="1820"/>
    </row>
    <row r="11849" ht="26.25" customHeight="1" spans="21:21">
      <c r="U11849" s="1820"/>
    </row>
    <row r="11850" ht="26.25" customHeight="1" spans="21:21">
      <c r="U11850" s="1820"/>
    </row>
    <row r="11851" ht="26.25" customHeight="1" spans="21:21">
      <c r="U11851" s="1820"/>
    </row>
    <row r="11852" ht="26.25" customHeight="1" spans="21:21">
      <c r="U11852" s="1820"/>
    </row>
    <row r="11853" ht="26.25" customHeight="1" spans="21:21">
      <c r="U11853" s="1820"/>
    </row>
    <row r="11854" ht="26.25" customHeight="1" spans="21:21">
      <c r="U11854" s="1820"/>
    </row>
    <row r="11855" ht="26.25" customHeight="1" spans="21:21">
      <c r="U11855" s="1820"/>
    </row>
    <row r="11856" ht="26.25" customHeight="1" spans="21:21">
      <c r="U11856" s="1820"/>
    </row>
    <row r="11857" ht="26.25" customHeight="1" spans="21:21">
      <c r="U11857" s="1820"/>
    </row>
    <row r="11858" ht="26.25" customHeight="1" spans="21:21">
      <c r="U11858" s="1820"/>
    </row>
    <row r="11859" ht="26.25" customHeight="1" spans="21:21">
      <c r="U11859" s="1820"/>
    </row>
    <row r="11860" ht="26.25" customHeight="1" spans="21:21">
      <c r="U11860" s="1820"/>
    </row>
    <row r="11861" ht="26.25" customHeight="1" spans="21:21">
      <c r="U11861" s="1820"/>
    </row>
    <row r="11862" ht="26.25" customHeight="1" spans="21:21">
      <c r="U11862" s="1820"/>
    </row>
    <row r="11863" ht="26.25" customHeight="1" spans="21:21">
      <c r="U11863" s="1820"/>
    </row>
    <row r="11864" ht="26.25" customHeight="1" spans="21:21">
      <c r="U11864" s="1820"/>
    </row>
    <row r="11865" ht="26.25" customHeight="1" spans="21:21">
      <c r="U11865" s="1820"/>
    </row>
    <row r="11866" ht="26.25" customHeight="1" spans="21:21">
      <c r="U11866" s="1820"/>
    </row>
    <row r="11867" ht="26.25" customHeight="1" spans="21:21">
      <c r="U11867" s="1820"/>
    </row>
    <row r="11868" ht="26.25" customHeight="1" spans="21:21">
      <c r="U11868" s="1820"/>
    </row>
    <row r="11869" ht="26.25" customHeight="1" spans="21:21">
      <c r="U11869" s="1820"/>
    </row>
    <row r="11870" ht="26.25" customHeight="1" spans="21:21">
      <c r="U11870" s="1820"/>
    </row>
    <row r="11871" ht="26.25" customHeight="1" spans="21:21">
      <c r="U11871" s="1820"/>
    </row>
    <row r="11872" ht="26.25" customHeight="1" spans="21:21">
      <c r="U11872" s="1820"/>
    </row>
    <row r="11873" ht="26.25" customHeight="1" spans="21:21">
      <c r="U11873" s="1820"/>
    </row>
    <row r="11874" ht="26.25" customHeight="1" spans="21:21">
      <c r="U11874" s="1820"/>
    </row>
    <row r="11875" ht="26.25" customHeight="1" spans="21:21">
      <c r="U11875" s="1820"/>
    </row>
    <row r="11876" ht="26.25" customHeight="1" spans="21:21">
      <c r="U11876" s="1820"/>
    </row>
    <row r="11877" ht="26.25" customHeight="1" spans="21:21">
      <c r="U11877" s="1820"/>
    </row>
    <row r="11878" ht="26.25" customHeight="1" spans="21:21">
      <c r="U11878" s="1820"/>
    </row>
    <row r="11879" ht="26.25" customHeight="1" spans="21:21">
      <c r="U11879" s="1820"/>
    </row>
    <row r="11880" ht="26.25" customHeight="1" spans="21:21">
      <c r="U11880" s="1820"/>
    </row>
    <row r="11881" ht="26.25" customHeight="1" spans="21:21">
      <c r="U11881" s="1820"/>
    </row>
    <row r="11882" ht="26.25" customHeight="1" spans="21:21">
      <c r="U11882" s="1820"/>
    </row>
    <row r="11883" ht="26.25" customHeight="1" spans="21:21">
      <c r="U11883" s="1820"/>
    </row>
    <row r="11884" ht="26.25" customHeight="1" spans="21:21">
      <c r="U11884" s="1820"/>
    </row>
    <row r="11885" ht="26.25" customHeight="1" spans="21:21">
      <c r="U11885" s="1820"/>
    </row>
    <row r="11886" ht="26.25" customHeight="1" spans="21:21">
      <c r="U11886" s="1820"/>
    </row>
    <row r="11887" ht="26.25" customHeight="1" spans="21:21">
      <c r="U11887" s="1820"/>
    </row>
    <row r="11888" ht="26.25" customHeight="1" spans="21:21">
      <c r="U11888" s="1820"/>
    </row>
    <row r="11889" ht="26.25" customHeight="1" spans="21:21">
      <c r="U11889" s="1820"/>
    </row>
    <row r="11890" ht="26.25" customHeight="1" spans="21:21">
      <c r="U11890" s="1820"/>
    </row>
    <row r="11891" ht="26.25" customHeight="1" spans="21:21">
      <c r="U11891" s="1820"/>
    </row>
    <row r="11892" ht="26.25" customHeight="1" spans="21:21">
      <c r="U11892" s="1820"/>
    </row>
    <row r="11893" ht="26.25" customHeight="1" spans="21:21">
      <c r="U11893" s="1820"/>
    </row>
    <row r="11894" ht="26.25" customHeight="1" spans="21:21">
      <c r="U11894" s="1820"/>
    </row>
    <row r="11895" ht="26.25" customHeight="1" spans="21:21">
      <c r="U11895" s="1820"/>
    </row>
    <row r="11896" ht="26.25" customHeight="1" spans="21:21">
      <c r="U11896" s="1820"/>
    </row>
    <row r="11897" ht="26.25" customHeight="1" spans="21:21">
      <c r="U11897" s="1820"/>
    </row>
    <row r="11898" ht="26.25" customHeight="1" spans="21:21">
      <c r="U11898" s="1820"/>
    </row>
    <row r="11899" ht="26.25" customHeight="1" spans="21:21">
      <c r="U11899" s="1820"/>
    </row>
    <row r="11900" ht="26.25" customHeight="1" spans="21:21">
      <c r="U11900" s="1820"/>
    </row>
    <row r="11901" ht="26.25" customHeight="1" spans="21:21">
      <c r="U11901" s="1820"/>
    </row>
    <row r="11902" ht="26.25" customHeight="1" spans="21:21">
      <c r="U11902" s="1820"/>
    </row>
    <row r="11903" ht="26.25" customHeight="1" spans="21:21">
      <c r="U11903" s="1820"/>
    </row>
    <row r="11904" ht="26.25" customHeight="1" spans="21:21">
      <c r="U11904" s="1820"/>
    </row>
    <row r="11905" ht="26.25" customHeight="1" spans="21:21">
      <c r="U11905" s="1820"/>
    </row>
    <row r="11906" ht="26.25" customHeight="1" spans="21:21">
      <c r="U11906" s="1820"/>
    </row>
    <row r="11907" ht="26.25" customHeight="1" spans="21:21">
      <c r="U11907" s="1820"/>
    </row>
    <row r="11908" ht="26.25" customHeight="1" spans="21:21">
      <c r="U11908" s="1820"/>
    </row>
    <row r="11909" ht="26.25" customHeight="1" spans="21:21">
      <c r="U11909" s="1820"/>
    </row>
    <row r="11910" ht="26.25" customHeight="1" spans="21:21">
      <c r="U11910" s="1820"/>
    </row>
    <row r="11911" ht="26.25" customHeight="1" spans="21:21">
      <c r="U11911" s="1820"/>
    </row>
    <row r="11912" ht="26.25" customHeight="1" spans="21:21">
      <c r="U11912" s="1820"/>
    </row>
    <row r="11913" ht="26.25" customHeight="1" spans="21:21">
      <c r="U11913" s="1820"/>
    </row>
    <row r="11914" ht="26.25" customHeight="1" spans="21:21">
      <c r="U11914" s="1820"/>
    </row>
    <row r="11915" ht="26.25" customHeight="1" spans="21:21">
      <c r="U11915" s="1820"/>
    </row>
    <row r="11916" ht="26.25" customHeight="1" spans="21:21">
      <c r="U11916" s="1820"/>
    </row>
    <row r="11917" ht="26.25" customHeight="1" spans="21:21">
      <c r="U11917" s="1820"/>
    </row>
    <row r="11918" ht="26.25" customHeight="1" spans="21:21">
      <c r="U11918" s="1820"/>
    </row>
    <row r="11919" ht="26.25" customHeight="1" spans="21:21">
      <c r="U11919" s="1820"/>
    </row>
    <row r="11920" ht="26.25" customHeight="1" spans="21:21">
      <c r="U11920" s="1820"/>
    </row>
    <row r="11921" ht="26.25" customHeight="1" spans="21:21">
      <c r="U11921" s="1820"/>
    </row>
    <row r="11922" ht="26.25" customHeight="1" spans="21:21">
      <c r="U11922" s="1820"/>
    </row>
    <row r="11923" ht="26.25" customHeight="1" spans="21:21">
      <c r="U11923" s="1820"/>
    </row>
    <row r="11924" ht="26.25" customHeight="1" spans="21:21">
      <c r="U11924" s="1820"/>
    </row>
    <row r="11925" ht="26.25" customHeight="1" spans="21:21">
      <c r="U11925" s="1820"/>
    </row>
    <row r="11926" ht="26.25" customHeight="1" spans="21:21">
      <c r="U11926" s="1820"/>
    </row>
    <row r="11927" ht="26.25" customHeight="1" spans="21:21">
      <c r="U11927" s="1820"/>
    </row>
    <row r="11928" ht="26.25" customHeight="1" spans="21:21">
      <c r="U11928" s="1820"/>
    </row>
    <row r="11929" ht="26.25" customHeight="1" spans="21:21">
      <c r="U11929" s="1820"/>
    </row>
    <row r="11930" ht="26.25" customHeight="1" spans="21:21">
      <c r="U11930" s="1820"/>
    </row>
    <row r="11931" ht="26.25" customHeight="1" spans="21:21">
      <c r="U11931" s="1820"/>
    </row>
    <row r="11932" ht="26.25" customHeight="1" spans="21:21">
      <c r="U11932" s="1820"/>
    </row>
    <row r="11933" ht="26.25" customHeight="1" spans="21:21">
      <c r="U11933" s="1820"/>
    </row>
    <row r="11934" ht="26.25" customHeight="1" spans="21:21">
      <c r="U11934" s="1820"/>
    </row>
    <row r="11935" ht="26.25" customHeight="1" spans="21:21">
      <c r="U11935" s="1820"/>
    </row>
    <row r="11936" ht="26.25" customHeight="1" spans="21:21">
      <c r="U11936" s="1820"/>
    </row>
    <row r="11937" ht="26.25" customHeight="1" spans="21:21">
      <c r="U11937" s="1820"/>
    </row>
    <row r="11938" ht="26.25" customHeight="1" spans="21:21">
      <c r="U11938" s="1820"/>
    </row>
    <row r="11939" ht="26.25" customHeight="1" spans="21:21">
      <c r="U11939" s="1820"/>
    </row>
    <row r="11940" ht="26.25" customHeight="1" spans="21:21">
      <c r="U11940" s="1820"/>
    </row>
    <row r="11941" ht="26.25" customHeight="1" spans="21:21">
      <c r="U11941" s="1820"/>
    </row>
    <row r="11942" ht="26.25" customHeight="1" spans="21:21">
      <c r="U11942" s="1820"/>
    </row>
    <row r="11943" ht="26.25" customHeight="1" spans="21:21">
      <c r="U11943" s="1820"/>
    </row>
    <row r="11944" ht="26.25" customHeight="1" spans="21:21">
      <c r="U11944" s="1820"/>
    </row>
    <row r="11945" ht="26.25" customHeight="1" spans="21:21">
      <c r="U11945" s="1820"/>
    </row>
    <row r="11946" ht="26.25" customHeight="1" spans="21:21">
      <c r="U11946" s="1820"/>
    </row>
    <row r="11947" ht="26.25" customHeight="1" spans="21:21">
      <c r="U11947" s="1820"/>
    </row>
    <row r="11948" ht="26.25" customHeight="1" spans="21:21">
      <c r="U11948" s="1820"/>
    </row>
    <row r="11949" ht="26.25" customHeight="1" spans="21:21">
      <c r="U11949" s="1820"/>
    </row>
    <row r="11950" ht="26.25" customHeight="1" spans="21:21">
      <c r="U11950" s="1820"/>
    </row>
    <row r="11951" ht="26.25" customHeight="1" spans="21:21">
      <c r="U11951" s="1820"/>
    </row>
    <row r="11952" ht="26.25" customHeight="1" spans="21:21">
      <c r="U11952" s="1820"/>
    </row>
    <row r="11953" ht="26.25" customHeight="1" spans="21:21">
      <c r="U11953" s="1820"/>
    </row>
    <row r="11954" ht="26.25" customHeight="1" spans="21:21">
      <c r="U11954" s="1820"/>
    </row>
    <row r="11955" ht="26.25" customHeight="1" spans="21:21">
      <c r="U11955" s="1820"/>
    </row>
    <row r="11956" ht="26.25" customHeight="1" spans="21:21">
      <c r="U11956" s="1820"/>
    </row>
    <row r="11957" ht="26.25" customHeight="1" spans="21:21">
      <c r="U11957" s="1820"/>
    </row>
    <row r="11958" ht="26.25" customHeight="1" spans="21:21">
      <c r="U11958" s="1820"/>
    </row>
    <row r="11959" ht="26.25" customHeight="1" spans="21:21">
      <c r="U11959" s="1820"/>
    </row>
    <row r="11960" ht="26.25" customHeight="1" spans="21:21">
      <c r="U11960" s="1820"/>
    </row>
    <row r="11961" ht="26.25" customHeight="1" spans="21:21">
      <c r="U11961" s="1820"/>
    </row>
    <row r="11962" ht="26.25" customHeight="1" spans="21:21">
      <c r="U11962" s="1820"/>
    </row>
    <row r="11963" ht="26.25" customHeight="1" spans="21:21">
      <c r="U11963" s="1820"/>
    </row>
    <row r="11964" ht="26.25" customHeight="1" spans="21:21">
      <c r="U11964" s="1820"/>
    </row>
    <row r="11965" ht="26.25" customHeight="1" spans="21:21">
      <c r="U11965" s="1820"/>
    </row>
    <row r="11966" ht="26.25" customHeight="1" spans="21:21">
      <c r="U11966" s="1820"/>
    </row>
    <row r="11967" ht="26.25" customHeight="1" spans="21:21">
      <c r="U11967" s="1820"/>
    </row>
    <row r="11968" ht="26.25" customHeight="1" spans="21:21">
      <c r="U11968" s="1820"/>
    </row>
    <row r="11969" ht="26.25" customHeight="1" spans="21:21">
      <c r="U11969" s="1820"/>
    </row>
    <row r="11970" ht="26.25" customHeight="1" spans="21:21">
      <c r="U11970" s="1820"/>
    </row>
    <row r="11971" ht="26.25" customHeight="1" spans="21:21">
      <c r="U11971" s="1820"/>
    </row>
    <row r="11972" ht="26.25" customHeight="1" spans="21:21">
      <c r="U11972" s="1820"/>
    </row>
    <row r="11973" ht="26.25" customHeight="1" spans="21:21">
      <c r="U11973" s="1820"/>
    </row>
    <row r="11974" ht="26.25" customHeight="1" spans="21:21">
      <c r="U11974" s="1820"/>
    </row>
    <row r="11975" ht="26.25" customHeight="1" spans="21:21">
      <c r="U11975" s="1820"/>
    </row>
    <row r="11976" ht="26.25" customHeight="1" spans="21:21">
      <c r="U11976" s="1820"/>
    </row>
    <row r="11977" ht="26.25" customHeight="1" spans="21:21">
      <c r="U11977" s="1820"/>
    </row>
    <row r="11978" ht="26.25" customHeight="1" spans="21:21">
      <c r="U11978" s="1820"/>
    </row>
    <row r="11979" ht="26.25" customHeight="1" spans="21:21">
      <c r="U11979" s="1820"/>
    </row>
    <row r="11980" ht="26.25" customHeight="1" spans="21:21">
      <c r="U11980" s="1820"/>
    </row>
    <row r="11981" ht="26.25" customHeight="1" spans="21:21">
      <c r="U11981" s="1820"/>
    </row>
    <row r="11982" ht="26.25" customHeight="1" spans="21:21">
      <c r="U11982" s="1820"/>
    </row>
    <row r="11983" ht="26.25" customHeight="1" spans="21:21">
      <c r="U11983" s="1820"/>
    </row>
    <row r="11984" ht="26.25" customHeight="1" spans="21:21">
      <c r="U11984" s="1820"/>
    </row>
    <row r="11985" ht="26.25" customHeight="1" spans="21:21">
      <c r="U11985" s="1820"/>
    </row>
    <row r="11986" ht="26.25" customHeight="1" spans="21:21">
      <c r="U11986" s="1820"/>
    </row>
    <row r="11987" ht="26.25" customHeight="1" spans="21:21">
      <c r="U11987" s="1820"/>
    </row>
    <row r="11988" ht="26.25" customHeight="1" spans="21:21">
      <c r="U11988" s="1820"/>
    </row>
    <row r="11989" ht="26.25" customHeight="1" spans="21:21">
      <c r="U11989" s="1820"/>
    </row>
    <row r="11990" ht="26.25" customHeight="1" spans="21:21">
      <c r="U11990" s="1820"/>
    </row>
    <row r="11991" ht="26.25" customHeight="1" spans="21:21">
      <c r="U11991" s="1820"/>
    </row>
    <row r="11992" ht="26.25" customHeight="1" spans="21:21">
      <c r="U11992" s="1820"/>
    </row>
    <row r="11993" ht="26.25" customHeight="1" spans="21:21">
      <c r="U11993" s="1820"/>
    </row>
    <row r="11994" ht="26.25" customHeight="1" spans="21:21">
      <c r="U11994" s="1820"/>
    </row>
    <row r="11995" ht="26.25" customHeight="1" spans="21:21">
      <c r="U11995" s="1820"/>
    </row>
    <row r="11996" ht="26.25" customHeight="1" spans="21:21">
      <c r="U11996" s="1820"/>
    </row>
    <row r="11997" ht="26.25" customHeight="1" spans="21:21">
      <c r="U11997" s="1820"/>
    </row>
    <row r="11998" ht="26.25" customHeight="1" spans="21:21">
      <c r="U11998" s="1820"/>
    </row>
    <row r="11999" ht="26.25" customHeight="1" spans="21:21">
      <c r="U11999" s="1820"/>
    </row>
    <row r="12000" ht="26.25" customHeight="1" spans="21:21">
      <c r="U12000" s="1820"/>
    </row>
    <row r="12001" ht="26.25" customHeight="1" spans="21:21">
      <c r="U12001" s="1820"/>
    </row>
    <row r="12002" ht="26.25" customHeight="1" spans="21:21">
      <c r="U12002" s="1820"/>
    </row>
    <row r="12003" ht="26.25" customHeight="1" spans="21:21">
      <c r="U12003" s="1820"/>
    </row>
    <row r="12004" ht="26.25" customHeight="1" spans="21:21">
      <c r="U12004" s="1820"/>
    </row>
    <row r="12005" ht="26.25" customHeight="1" spans="21:21">
      <c r="U12005" s="1820"/>
    </row>
    <row r="12006" ht="26.25" customHeight="1" spans="21:21">
      <c r="U12006" s="1820"/>
    </row>
    <row r="12007" ht="26.25" customHeight="1" spans="21:21">
      <c r="U12007" s="1820"/>
    </row>
    <row r="12008" ht="26.25" customHeight="1" spans="21:21">
      <c r="U12008" s="1820"/>
    </row>
    <row r="12009" ht="26.25" customHeight="1" spans="21:21">
      <c r="U12009" s="1820"/>
    </row>
    <row r="12010" ht="26.25" customHeight="1" spans="21:21">
      <c r="U12010" s="1820"/>
    </row>
    <row r="12011" ht="26.25" customHeight="1" spans="21:21">
      <c r="U12011" s="1820"/>
    </row>
    <row r="12012" ht="26.25" customHeight="1" spans="21:21">
      <c r="U12012" s="1820"/>
    </row>
    <row r="12013" ht="26.25" customHeight="1" spans="21:21">
      <c r="U12013" s="1820"/>
    </row>
    <row r="12014" ht="26.25" customHeight="1" spans="21:21">
      <c r="U12014" s="1820"/>
    </row>
    <row r="12015" ht="26.25" customHeight="1" spans="21:21">
      <c r="U12015" s="1820"/>
    </row>
    <row r="12016" ht="26.25" customHeight="1" spans="21:21">
      <c r="U12016" s="1820"/>
    </row>
    <row r="12017" ht="26.25" customHeight="1" spans="21:21">
      <c r="U12017" s="1820"/>
    </row>
    <row r="12018" ht="26.25" customHeight="1" spans="21:21">
      <c r="U12018" s="1820"/>
    </row>
    <row r="12019" ht="26.25" customHeight="1" spans="21:21">
      <c r="U12019" s="1820"/>
    </row>
    <row r="12020" ht="26.25" customHeight="1" spans="21:21">
      <c r="U12020" s="1820"/>
    </row>
    <row r="12021" ht="26.25" customHeight="1" spans="21:21">
      <c r="U12021" s="1820"/>
    </row>
    <row r="12022" ht="26.25" customHeight="1" spans="21:21">
      <c r="U12022" s="1820"/>
    </row>
    <row r="12023" ht="26.25" customHeight="1" spans="21:21">
      <c r="U12023" s="1820"/>
    </row>
    <row r="12024" ht="26.25" customHeight="1" spans="21:21">
      <c r="U12024" s="1820"/>
    </row>
    <row r="12025" ht="26.25" customHeight="1" spans="21:21">
      <c r="U12025" s="1820"/>
    </row>
    <row r="12026" ht="26.25" customHeight="1" spans="21:21">
      <c r="U12026" s="1820"/>
    </row>
    <row r="12027" ht="26.25" customHeight="1" spans="21:21">
      <c r="U12027" s="1820"/>
    </row>
    <row r="12028" ht="26.25" customHeight="1" spans="21:21">
      <c r="U12028" s="1820"/>
    </row>
    <row r="12029" ht="26.25" customHeight="1" spans="21:21">
      <c r="U12029" s="1820"/>
    </row>
    <row r="12030" ht="26.25" customHeight="1" spans="21:21">
      <c r="U12030" s="1820"/>
    </row>
    <row r="12031" ht="26.25" customHeight="1" spans="21:21">
      <c r="U12031" s="1820"/>
    </row>
    <row r="12032" ht="26.25" customHeight="1" spans="21:21">
      <c r="U12032" s="1820"/>
    </row>
    <row r="12033" ht="26.25" customHeight="1" spans="21:21">
      <c r="U12033" s="1820"/>
    </row>
    <row r="12034" ht="26.25" customHeight="1" spans="21:21">
      <c r="U12034" s="1820"/>
    </row>
    <row r="12035" ht="26.25" customHeight="1" spans="21:21">
      <c r="U12035" s="1820"/>
    </row>
    <row r="12036" ht="26.25" customHeight="1" spans="21:21">
      <c r="U12036" s="1820"/>
    </row>
    <row r="12037" ht="26.25" customHeight="1" spans="21:21">
      <c r="U12037" s="1820"/>
    </row>
    <row r="12038" ht="26.25" customHeight="1" spans="21:21">
      <c r="U12038" s="1820"/>
    </row>
    <row r="12039" ht="26.25" customHeight="1" spans="21:21">
      <c r="U12039" s="1820"/>
    </row>
    <row r="12040" ht="26.25" customHeight="1" spans="21:21">
      <c r="U12040" s="1820"/>
    </row>
    <row r="12041" ht="26.25" customHeight="1" spans="21:21">
      <c r="U12041" s="1820"/>
    </row>
    <row r="12042" ht="26.25" customHeight="1" spans="21:21">
      <c r="U12042" s="1820"/>
    </row>
    <row r="12043" ht="26.25" customHeight="1" spans="21:21">
      <c r="U12043" s="1820"/>
    </row>
    <row r="12044" ht="26.25" customHeight="1" spans="21:21">
      <c r="U12044" s="1820"/>
    </row>
    <row r="12045" ht="26.25" customHeight="1" spans="21:21">
      <c r="U12045" s="1820"/>
    </row>
    <row r="12046" ht="26.25" customHeight="1" spans="21:21">
      <c r="U12046" s="1820"/>
    </row>
    <row r="12047" ht="26.25" customHeight="1" spans="21:21">
      <c r="U12047" s="1820"/>
    </row>
    <row r="12048" ht="26.25" customHeight="1" spans="21:21">
      <c r="U12048" s="1820"/>
    </row>
    <row r="12049" ht="26.25" customHeight="1" spans="21:21">
      <c r="U12049" s="1820"/>
    </row>
    <row r="12050" ht="26.25" customHeight="1" spans="21:21">
      <c r="U12050" s="1820"/>
    </row>
    <row r="12051" ht="26.25" customHeight="1" spans="21:21">
      <c r="U12051" s="1820"/>
    </row>
    <row r="12052" ht="26.25" customHeight="1" spans="21:21">
      <c r="U12052" s="1820"/>
    </row>
    <row r="12053" ht="26.25" customHeight="1" spans="21:21">
      <c r="U12053" s="1820"/>
    </row>
    <row r="12054" ht="26.25" customHeight="1" spans="21:21">
      <c r="U12054" s="1820"/>
    </row>
    <row r="12055" ht="26.25" customHeight="1" spans="21:21">
      <c r="U12055" s="1820"/>
    </row>
    <row r="12056" ht="26.25" customHeight="1" spans="21:21">
      <c r="U12056" s="1820"/>
    </row>
    <row r="12057" ht="26.25" customHeight="1" spans="21:21">
      <c r="U12057" s="1820"/>
    </row>
    <row r="12058" ht="26.25" customHeight="1" spans="21:21">
      <c r="U12058" s="1820"/>
    </row>
    <row r="12059" ht="26.25" customHeight="1" spans="21:21">
      <c r="U12059" s="1820"/>
    </row>
    <row r="12060" ht="26.25" customHeight="1" spans="21:21">
      <c r="U12060" s="1820"/>
    </row>
    <row r="12061" ht="26.25" customHeight="1" spans="21:21">
      <c r="U12061" s="1820"/>
    </row>
    <row r="12062" ht="26.25" customHeight="1" spans="21:21">
      <c r="U12062" s="1820"/>
    </row>
    <row r="12063" ht="26.25" customHeight="1" spans="21:21">
      <c r="U12063" s="1820"/>
    </row>
    <row r="12064" ht="26.25" customHeight="1" spans="21:21">
      <c r="U12064" s="1820"/>
    </row>
    <row r="12065" ht="26.25" customHeight="1" spans="21:21">
      <c r="U12065" s="1820"/>
    </row>
    <row r="12066" ht="26.25" customHeight="1" spans="21:21">
      <c r="U12066" s="1820"/>
    </row>
    <row r="12067" ht="26.25" customHeight="1" spans="21:21">
      <c r="U12067" s="1820"/>
    </row>
    <row r="12068" ht="26.25" customHeight="1" spans="21:21">
      <c r="U12068" s="1820"/>
    </row>
    <row r="12069" ht="26.25" customHeight="1" spans="21:21">
      <c r="U12069" s="1820"/>
    </row>
    <row r="12070" ht="26.25" customHeight="1" spans="21:21">
      <c r="U12070" s="1820"/>
    </row>
    <row r="12071" ht="26.25" customHeight="1" spans="21:21">
      <c r="U12071" s="1820"/>
    </row>
    <row r="12072" ht="26.25" customHeight="1" spans="21:21">
      <c r="U12072" s="1820"/>
    </row>
    <row r="12073" ht="26.25" customHeight="1" spans="21:21">
      <c r="U12073" s="1820"/>
    </row>
    <row r="12074" ht="26.25" customHeight="1" spans="21:21">
      <c r="U12074" s="1820"/>
    </row>
    <row r="12075" ht="26.25" customHeight="1" spans="21:21">
      <c r="U12075" s="1820"/>
    </row>
    <row r="12076" ht="26.25" customHeight="1" spans="21:21">
      <c r="U12076" s="1820"/>
    </row>
    <row r="12077" ht="26.25" customHeight="1" spans="21:21">
      <c r="U12077" s="1820"/>
    </row>
    <row r="12078" ht="26.25" customHeight="1" spans="21:21">
      <c r="U12078" s="1820"/>
    </row>
    <row r="12079" ht="26.25" customHeight="1" spans="21:21">
      <c r="U12079" s="1820"/>
    </row>
    <row r="12080" ht="26.25" customHeight="1" spans="21:21">
      <c r="U12080" s="1820"/>
    </row>
    <row r="12081" ht="26.25" customHeight="1" spans="21:21">
      <c r="U12081" s="1820"/>
    </row>
    <row r="12082" ht="26.25" customHeight="1" spans="21:21">
      <c r="U12082" s="1820"/>
    </row>
    <row r="12083" ht="26.25" customHeight="1" spans="21:21">
      <c r="U12083" s="1820"/>
    </row>
    <row r="12084" ht="26.25" customHeight="1" spans="21:21">
      <c r="U12084" s="1820"/>
    </row>
    <row r="12085" ht="26.25" customHeight="1" spans="21:21">
      <c r="U12085" s="1820"/>
    </row>
    <row r="12086" ht="26.25" customHeight="1" spans="21:21">
      <c r="U12086" s="1820"/>
    </row>
    <row r="12087" ht="26.25" customHeight="1" spans="21:21">
      <c r="U12087" s="1820"/>
    </row>
    <row r="12088" ht="26.25" customHeight="1" spans="21:21">
      <c r="U12088" s="1820"/>
    </row>
    <row r="12089" ht="26.25" customHeight="1" spans="21:21">
      <c r="U12089" s="1820"/>
    </row>
    <row r="12090" ht="26.25" customHeight="1" spans="21:21">
      <c r="U12090" s="1820"/>
    </row>
    <row r="12091" ht="26.25" customHeight="1" spans="21:21">
      <c r="U12091" s="1820"/>
    </row>
    <row r="12092" ht="26.25" customHeight="1" spans="21:21">
      <c r="U12092" s="1820"/>
    </row>
    <row r="12093" ht="26.25" customHeight="1" spans="21:21">
      <c r="U12093" s="1820"/>
    </row>
    <row r="12094" ht="26.25" customHeight="1" spans="21:21">
      <c r="U12094" s="1820"/>
    </row>
    <row r="12095" ht="26.25" customHeight="1" spans="21:21">
      <c r="U12095" s="1820"/>
    </row>
    <row r="12096" ht="26.25" customHeight="1" spans="21:21">
      <c r="U12096" s="1820"/>
    </row>
    <row r="12097" ht="26.25" customHeight="1" spans="21:21">
      <c r="U12097" s="1820"/>
    </row>
    <row r="12098" ht="26.25" customHeight="1" spans="21:21">
      <c r="U12098" s="1820"/>
    </row>
    <row r="12099" ht="26.25" customHeight="1" spans="21:21">
      <c r="U12099" s="1820"/>
    </row>
    <row r="12100" ht="26.25" customHeight="1" spans="21:21">
      <c r="U12100" s="1820"/>
    </row>
    <row r="12101" ht="26.25" customHeight="1" spans="21:21">
      <c r="U12101" s="1820"/>
    </row>
    <row r="12102" ht="26.25" customHeight="1" spans="21:21">
      <c r="U12102" s="1820"/>
    </row>
    <row r="12103" ht="26.25" customHeight="1" spans="21:21">
      <c r="U12103" s="1820"/>
    </row>
    <row r="12104" ht="26.25" customHeight="1" spans="21:21">
      <c r="U12104" s="1820"/>
    </row>
    <row r="12105" ht="26.25" customHeight="1" spans="21:21">
      <c r="U12105" s="1820"/>
    </row>
    <row r="12106" ht="26.25" customHeight="1" spans="21:21">
      <c r="U12106" s="1820"/>
    </row>
    <row r="12107" ht="26.25" customHeight="1" spans="21:21">
      <c r="U12107" s="1820"/>
    </row>
    <row r="12108" ht="26.25" customHeight="1" spans="21:21">
      <c r="U12108" s="1820"/>
    </row>
    <row r="12109" ht="26.25" customHeight="1" spans="21:21">
      <c r="U12109" s="1820"/>
    </row>
    <row r="12110" ht="26.25" customHeight="1" spans="21:21">
      <c r="U12110" s="1820"/>
    </row>
    <row r="12111" ht="26.25" customHeight="1" spans="21:21">
      <c r="U12111" s="1820"/>
    </row>
    <row r="12112" ht="26.25" customHeight="1" spans="21:21">
      <c r="U12112" s="1820"/>
    </row>
    <row r="12113" ht="26.25" customHeight="1" spans="21:21">
      <c r="U12113" s="1820"/>
    </row>
    <row r="12114" ht="26.25" customHeight="1" spans="21:21">
      <c r="U12114" s="1820"/>
    </row>
    <row r="12115" ht="26.25" customHeight="1" spans="21:21">
      <c r="U12115" s="1820"/>
    </row>
    <row r="12116" ht="26.25" customHeight="1" spans="21:21">
      <c r="U12116" s="1820"/>
    </row>
    <row r="12117" ht="26.25" customHeight="1" spans="21:21">
      <c r="U12117" s="1820"/>
    </row>
    <row r="12118" ht="26.25" customHeight="1" spans="21:21">
      <c r="U12118" s="1820"/>
    </row>
    <row r="12119" ht="26.25" customHeight="1" spans="21:21">
      <c r="U12119" s="1820"/>
    </row>
    <row r="12120" ht="26.25" customHeight="1" spans="21:21">
      <c r="U12120" s="1820"/>
    </row>
    <row r="12121" ht="26.25" customHeight="1" spans="21:21">
      <c r="U12121" s="1820"/>
    </row>
    <row r="12122" ht="26.25" customHeight="1" spans="21:21">
      <c r="U12122" s="1820"/>
    </row>
    <row r="12123" ht="26.25" customHeight="1" spans="21:21">
      <c r="U12123" s="1820"/>
    </row>
    <row r="12124" ht="26.25" customHeight="1" spans="21:21">
      <c r="U12124" s="1820"/>
    </row>
    <row r="12125" ht="26.25" customHeight="1" spans="21:21">
      <c r="U12125" s="1820"/>
    </row>
    <row r="12126" ht="26.25" customHeight="1" spans="21:21">
      <c r="U12126" s="1820"/>
    </row>
    <row r="12127" ht="26.25" customHeight="1" spans="21:21">
      <c r="U12127" s="1820"/>
    </row>
    <row r="12128" ht="26.25" customHeight="1" spans="21:21">
      <c r="U12128" s="1820"/>
    </row>
    <row r="12129" ht="26.25" customHeight="1" spans="21:21">
      <c r="U12129" s="1820"/>
    </row>
    <row r="12130" ht="26.25" customHeight="1" spans="21:21">
      <c r="U12130" s="1820"/>
    </row>
    <row r="12131" ht="26.25" customHeight="1" spans="21:21">
      <c r="U12131" s="1820"/>
    </row>
    <row r="12132" ht="26.25" customHeight="1" spans="21:21">
      <c r="U12132" s="1820"/>
    </row>
    <row r="12133" ht="26.25" customHeight="1" spans="21:21">
      <c r="U12133" s="1820"/>
    </row>
    <row r="12134" ht="26.25" customHeight="1" spans="21:21">
      <c r="U12134" s="1820"/>
    </row>
    <row r="12135" ht="26.25" customHeight="1" spans="21:21">
      <c r="U12135" s="1820"/>
    </row>
    <row r="12136" ht="26.25" customHeight="1" spans="21:21">
      <c r="U12136" s="1820"/>
    </row>
    <row r="12137" ht="26.25" customHeight="1" spans="21:21">
      <c r="U12137" s="1820"/>
    </row>
    <row r="12138" ht="26.25" customHeight="1" spans="21:21">
      <c r="U12138" s="1820"/>
    </row>
    <row r="12139" ht="26.25" customHeight="1" spans="21:21">
      <c r="U12139" s="1820"/>
    </row>
    <row r="12140" ht="26.25" customHeight="1" spans="21:21">
      <c r="U12140" s="1820"/>
    </row>
    <row r="12141" ht="26.25" customHeight="1" spans="21:21">
      <c r="U12141" s="1820"/>
    </row>
    <row r="12142" ht="26.25" customHeight="1" spans="21:21">
      <c r="U12142" s="1820"/>
    </row>
    <row r="12143" ht="26.25" customHeight="1" spans="21:21">
      <c r="U12143" s="1820"/>
    </row>
    <row r="12144" ht="26.25" customHeight="1" spans="21:21">
      <c r="U12144" s="1820"/>
    </row>
    <row r="12145" ht="26.25" customHeight="1" spans="21:21">
      <c r="U12145" s="1820"/>
    </row>
    <row r="12146" ht="26.25" customHeight="1" spans="21:21">
      <c r="U12146" s="1820"/>
    </row>
    <row r="12147" ht="26.25" customHeight="1" spans="21:21">
      <c r="U12147" s="1820"/>
    </row>
    <row r="12148" ht="26.25" customHeight="1" spans="21:21">
      <c r="U12148" s="1820"/>
    </row>
    <row r="12149" ht="26.25" customHeight="1" spans="21:21">
      <c r="U12149" s="1820"/>
    </row>
    <row r="12150" ht="26.25" customHeight="1" spans="21:21">
      <c r="U12150" s="1820"/>
    </row>
    <row r="12151" ht="26.25" customHeight="1" spans="21:21">
      <c r="U12151" s="1820"/>
    </row>
    <row r="12152" ht="26.25" customHeight="1" spans="21:21">
      <c r="U12152" s="1820"/>
    </row>
    <row r="12153" ht="26.25" customHeight="1" spans="21:21">
      <c r="U12153" s="1820"/>
    </row>
    <row r="12154" ht="26.25" customHeight="1" spans="21:21">
      <c r="U12154" s="1820"/>
    </row>
    <row r="12155" ht="26.25" customHeight="1" spans="21:21">
      <c r="U12155" s="1820"/>
    </row>
    <row r="12156" ht="26.25" customHeight="1" spans="21:21">
      <c r="U12156" s="1820"/>
    </row>
    <row r="12157" ht="26.25" customHeight="1" spans="21:21">
      <c r="U12157" s="1820"/>
    </row>
    <row r="12158" ht="26.25" customHeight="1" spans="21:21">
      <c r="U12158" s="1820"/>
    </row>
    <row r="12159" ht="26.25" customHeight="1" spans="21:21">
      <c r="U12159" s="1820"/>
    </row>
    <row r="12160" ht="26.25" customHeight="1" spans="21:21">
      <c r="U12160" s="1820"/>
    </row>
    <row r="12161" ht="26.25" customHeight="1" spans="21:21">
      <c r="U12161" s="1820"/>
    </row>
    <row r="12162" ht="26.25" customHeight="1" spans="21:21">
      <c r="U12162" s="1820"/>
    </row>
    <row r="12163" ht="26.25" customHeight="1" spans="21:21">
      <c r="U12163" s="1820"/>
    </row>
    <row r="12164" ht="26.25" customHeight="1" spans="21:21">
      <c r="U12164" s="1820"/>
    </row>
    <row r="12165" ht="26.25" customHeight="1" spans="21:21">
      <c r="U12165" s="1820"/>
    </row>
    <row r="12166" ht="26.25" customHeight="1" spans="21:21">
      <c r="U12166" s="1820"/>
    </row>
    <row r="12167" ht="26.25" customHeight="1" spans="21:21">
      <c r="U12167" s="1820"/>
    </row>
    <row r="12168" ht="26.25" customHeight="1" spans="21:21">
      <c r="U12168" s="1820"/>
    </row>
    <row r="12169" ht="26.25" customHeight="1" spans="21:21">
      <c r="U12169" s="1820"/>
    </row>
    <row r="12170" ht="26.25" customHeight="1" spans="21:21">
      <c r="U12170" s="1820"/>
    </row>
    <row r="12171" ht="26.25" customHeight="1" spans="21:21">
      <c r="U12171" s="1820"/>
    </row>
    <row r="12172" ht="26.25" customHeight="1" spans="21:21">
      <c r="U12172" s="1820"/>
    </row>
    <row r="12173" ht="26.25" customHeight="1" spans="21:21">
      <c r="U12173" s="1820"/>
    </row>
    <row r="12174" ht="26.25" customHeight="1" spans="21:21">
      <c r="U12174" s="1820"/>
    </row>
    <row r="12175" ht="26.25" customHeight="1" spans="21:21">
      <c r="U12175" s="1820"/>
    </row>
    <row r="12176" ht="26.25" customHeight="1" spans="21:21">
      <c r="U12176" s="1820"/>
    </row>
    <row r="12177" ht="26.25" customHeight="1" spans="21:21">
      <c r="U12177" s="1820"/>
    </row>
    <row r="12178" ht="26.25" customHeight="1" spans="21:21">
      <c r="U12178" s="1820"/>
    </row>
    <row r="12179" ht="26.25" customHeight="1" spans="21:21">
      <c r="U12179" s="1820"/>
    </row>
    <row r="12180" ht="26.25" customHeight="1" spans="21:21">
      <c r="U12180" s="1820"/>
    </row>
    <row r="12181" ht="26.25" customHeight="1" spans="21:21">
      <c r="U12181" s="1820"/>
    </row>
    <row r="12182" ht="26.25" customHeight="1" spans="21:21">
      <c r="U12182" s="1820"/>
    </row>
    <row r="12183" ht="26.25" customHeight="1" spans="21:21">
      <c r="U12183" s="1820"/>
    </row>
    <row r="12184" ht="26.25" customHeight="1" spans="21:21">
      <c r="U12184" s="1820"/>
    </row>
    <row r="12185" ht="26.25" customHeight="1" spans="21:21">
      <c r="U12185" s="1820"/>
    </row>
    <row r="12186" ht="26.25" customHeight="1" spans="21:21">
      <c r="U12186" s="1820"/>
    </row>
    <row r="12187" ht="26.25" customHeight="1" spans="21:21">
      <c r="U12187" s="1820"/>
    </row>
    <row r="12188" ht="26.25" customHeight="1" spans="21:21">
      <c r="U12188" s="1820"/>
    </row>
    <row r="12189" ht="26.25" customHeight="1" spans="21:21">
      <c r="U12189" s="1820"/>
    </row>
    <row r="12190" ht="26.25" customHeight="1" spans="21:21">
      <c r="U12190" s="1820"/>
    </row>
    <row r="12191" ht="26.25" customHeight="1" spans="21:21">
      <c r="U12191" s="1820"/>
    </row>
    <row r="12192" ht="26.25" customHeight="1" spans="21:21">
      <c r="U12192" s="1820"/>
    </row>
    <row r="12193" ht="26.25" customHeight="1" spans="21:21">
      <c r="U12193" s="1820"/>
    </row>
    <row r="12194" ht="26.25" customHeight="1" spans="21:21">
      <c r="U12194" s="1820"/>
    </row>
    <row r="12195" ht="26.25" customHeight="1" spans="21:21">
      <c r="U12195" s="1820"/>
    </row>
    <row r="12196" ht="26.25" customHeight="1" spans="21:21">
      <c r="U12196" s="1820"/>
    </row>
    <row r="12197" ht="26.25" customHeight="1" spans="21:21">
      <c r="U12197" s="1820"/>
    </row>
    <row r="12198" ht="26.25" customHeight="1" spans="21:21">
      <c r="U12198" s="1820"/>
    </row>
    <row r="12199" ht="26.25" customHeight="1" spans="21:21">
      <c r="U12199" s="1820"/>
    </row>
    <row r="12200" ht="26.25" customHeight="1" spans="21:21">
      <c r="U12200" s="1820"/>
    </row>
    <row r="12201" ht="26.25" customHeight="1" spans="21:21">
      <c r="U12201" s="1820"/>
    </row>
    <row r="12202" ht="26.25" customHeight="1" spans="21:21">
      <c r="U12202" s="1820"/>
    </row>
    <row r="12203" ht="26.25" customHeight="1" spans="21:21">
      <c r="U12203" s="1820"/>
    </row>
    <row r="12204" ht="26.25" customHeight="1" spans="21:21">
      <c r="U12204" s="1820"/>
    </row>
    <row r="12205" ht="26.25" customHeight="1" spans="21:21">
      <c r="U12205" s="1820"/>
    </row>
    <row r="12206" ht="26.25" customHeight="1" spans="21:21">
      <c r="U12206" s="1820"/>
    </row>
    <row r="12207" ht="26.25" customHeight="1" spans="21:21">
      <c r="U12207" s="1820"/>
    </row>
    <row r="12208" ht="26.25" customHeight="1" spans="21:21">
      <c r="U12208" s="1820"/>
    </row>
    <row r="12209" ht="26.25" customHeight="1" spans="21:21">
      <c r="U12209" s="1820"/>
    </row>
    <row r="12210" ht="26.25" customHeight="1" spans="21:21">
      <c r="U12210" s="1820"/>
    </row>
    <row r="12211" ht="26.25" customHeight="1" spans="21:21">
      <c r="U12211" s="1820"/>
    </row>
    <row r="12212" ht="26.25" customHeight="1" spans="21:21">
      <c r="U12212" s="1820"/>
    </row>
    <row r="12213" ht="26.25" customHeight="1" spans="21:21">
      <c r="U12213" s="1820"/>
    </row>
    <row r="12214" ht="26.25" customHeight="1" spans="21:21">
      <c r="U12214" s="1820"/>
    </row>
    <row r="12215" ht="26.25" customHeight="1" spans="21:21">
      <c r="U12215" s="1820"/>
    </row>
    <row r="12216" ht="26.25" customHeight="1" spans="21:21">
      <c r="U12216" s="1820"/>
    </row>
    <row r="12217" ht="26.25" customHeight="1" spans="21:21">
      <c r="U12217" s="1820"/>
    </row>
    <row r="12218" ht="26.25" customHeight="1" spans="21:21">
      <c r="U12218" s="1820"/>
    </row>
    <row r="12219" ht="26.25" customHeight="1" spans="21:21">
      <c r="U12219" s="1820"/>
    </row>
    <row r="12220" ht="26.25" customHeight="1" spans="21:21">
      <c r="U12220" s="1820"/>
    </row>
    <row r="12221" ht="26.25" customHeight="1" spans="21:21">
      <c r="U12221" s="1820"/>
    </row>
    <row r="12222" ht="26.25" customHeight="1" spans="21:21">
      <c r="U12222" s="1820"/>
    </row>
    <row r="12223" ht="26.25" customHeight="1" spans="21:21">
      <c r="U12223" s="1820"/>
    </row>
    <row r="12224" ht="26.25" customHeight="1" spans="21:21">
      <c r="U12224" s="1820"/>
    </row>
    <row r="12225" ht="26.25" customHeight="1" spans="21:21">
      <c r="U12225" s="1820"/>
    </row>
    <row r="12226" ht="26.25" customHeight="1" spans="21:21">
      <c r="U12226" s="1820"/>
    </row>
    <row r="12227" ht="26.25" customHeight="1" spans="21:21">
      <c r="U12227" s="1820"/>
    </row>
    <row r="12228" ht="26.25" customHeight="1" spans="21:21">
      <c r="U12228" s="1820"/>
    </row>
    <row r="12229" ht="26.25" customHeight="1" spans="21:21">
      <c r="U12229" s="1820"/>
    </row>
    <row r="12230" ht="26.25" customHeight="1" spans="21:21">
      <c r="U12230" s="1820"/>
    </row>
    <row r="12231" ht="26.25" customHeight="1" spans="21:21">
      <c r="U12231" s="1820"/>
    </row>
    <row r="12232" ht="26.25" customHeight="1" spans="21:21">
      <c r="U12232" s="1820"/>
    </row>
    <row r="12233" ht="26.25" customHeight="1" spans="21:21">
      <c r="U12233" s="1820"/>
    </row>
    <row r="12234" ht="26.25" customHeight="1" spans="21:21">
      <c r="U12234" s="1820"/>
    </row>
    <row r="12235" ht="26.25" customHeight="1" spans="21:21">
      <c r="U12235" s="1820"/>
    </row>
    <row r="12236" ht="26.25" customHeight="1" spans="21:21">
      <c r="U12236" s="1820"/>
    </row>
    <row r="12237" ht="26.25" customHeight="1" spans="21:21">
      <c r="U12237" s="1820"/>
    </row>
    <row r="12238" ht="26.25" customHeight="1" spans="21:21">
      <c r="U12238" s="1820"/>
    </row>
    <row r="12239" ht="26.25" customHeight="1" spans="21:21">
      <c r="U12239" s="1820"/>
    </row>
    <row r="12240" ht="26.25" customHeight="1" spans="21:21">
      <c r="U12240" s="1820"/>
    </row>
    <row r="12241" ht="26.25" customHeight="1" spans="21:21">
      <c r="U12241" s="1820"/>
    </row>
    <row r="12242" ht="26.25" customHeight="1" spans="21:21">
      <c r="U12242" s="1820"/>
    </row>
    <row r="12243" ht="26.25" customHeight="1" spans="21:21">
      <c r="U12243" s="1820"/>
    </row>
    <row r="12244" ht="26.25" customHeight="1" spans="21:21">
      <c r="U12244" s="1820"/>
    </row>
    <row r="12245" ht="26.25" customHeight="1" spans="21:21">
      <c r="U12245" s="1820"/>
    </row>
    <row r="12246" ht="26.25" customHeight="1" spans="21:21">
      <c r="U12246" s="1820"/>
    </row>
    <row r="12247" ht="26.25" customHeight="1" spans="21:21">
      <c r="U12247" s="1820"/>
    </row>
    <row r="12248" ht="26.25" customHeight="1" spans="21:21">
      <c r="U12248" s="1820"/>
    </row>
    <row r="12249" ht="26.25" customHeight="1" spans="21:21">
      <c r="U12249" s="1820"/>
    </row>
    <row r="12250" ht="26.25" customHeight="1" spans="21:21">
      <c r="U12250" s="1820"/>
    </row>
    <row r="12251" ht="26.25" customHeight="1" spans="21:21">
      <c r="U12251" s="1820"/>
    </row>
    <row r="12252" ht="26.25" customHeight="1" spans="21:21">
      <c r="U12252" s="1820"/>
    </row>
    <row r="12253" ht="26.25" customHeight="1" spans="21:21">
      <c r="U12253" s="1820"/>
    </row>
    <row r="12254" ht="26.25" customHeight="1" spans="21:21">
      <c r="U12254" s="1820"/>
    </row>
    <row r="12255" ht="26.25" customHeight="1" spans="21:21">
      <c r="U12255" s="1820"/>
    </row>
    <row r="12256" ht="26.25" customHeight="1" spans="21:21">
      <c r="U12256" s="1820"/>
    </row>
    <row r="12257" ht="26.25" customHeight="1" spans="21:21">
      <c r="U12257" s="1820"/>
    </row>
    <row r="12258" ht="26.25" customHeight="1" spans="21:21">
      <c r="U12258" s="1820"/>
    </row>
    <row r="12259" ht="26.25" customHeight="1" spans="21:21">
      <c r="U12259" s="1820"/>
    </row>
    <row r="12260" ht="26.25" customHeight="1" spans="21:21">
      <c r="U12260" s="1820"/>
    </row>
    <row r="12261" ht="26.25" customHeight="1" spans="21:21">
      <c r="U12261" s="1820"/>
    </row>
    <row r="12262" ht="26.25" customHeight="1" spans="21:21">
      <c r="U12262" s="1820"/>
    </row>
    <row r="12263" ht="26.25" customHeight="1" spans="21:21">
      <c r="U12263" s="1820"/>
    </row>
    <row r="12264" ht="26.25" customHeight="1" spans="21:21">
      <c r="U12264" s="1820"/>
    </row>
    <row r="12265" ht="26.25" customHeight="1" spans="21:21">
      <c r="U12265" s="1820"/>
    </row>
    <row r="12266" ht="26.25" customHeight="1" spans="21:21">
      <c r="U12266" s="1820"/>
    </row>
    <row r="12267" ht="26.25" customHeight="1" spans="21:21">
      <c r="U12267" s="1820"/>
    </row>
    <row r="12268" ht="26.25" customHeight="1" spans="21:21">
      <c r="U12268" s="1820"/>
    </row>
    <row r="12269" ht="26.25" customHeight="1" spans="21:21">
      <c r="U12269" s="1820"/>
    </row>
    <row r="12270" ht="26.25" customHeight="1" spans="21:21">
      <c r="U12270" s="1820"/>
    </row>
    <row r="12271" ht="26.25" customHeight="1" spans="21:21">
      <c r="U12271" s="1820"/>
    </row>
    <row r="12272" ht="26.25" customHeight="1" spans="21:21">
      <c r="U12272" s="1820"/>
    </row>
    <row r="12273" ht="26.25" customHeight="1" spans="21:21">
      <c r="U12273" s="1820"/>
    </row>
    <row r="12274" ht="26.25" customHeight="1" spans="21:21">
      <c r="U12274" s="1820"/>
    </row>
    <row r="12275" ht="26.25" customHeight="1" spans="21:21">
      <c r="U12275" s="1820"/>
    </row>
    <row r="12276" ht="26.25" customHeight="1" spans="21:21">
      <c r="U12276" s="1820"/>
    </row>
    <row r="12277" ht="26.25" customHeight="1" spans="21:21">
      <c r="U12277" s="1820"/>
    </row>
    <row r="12278" ht="26.25" customHeight="1" spans="21:21">
      <c r="U12278" s="1820"/>
    </row>
    <row r="12279" ht="26.25" customHeight="1" spans="21:21">
      <c r="U12279" s="1820"/>
    </row>
    <row r="12280" ht="26.25" customHeight="1" spans="21:21">
      <c r="U12280" s="1820"/>
    </row>
    <row r="12281" ht="26.25" customHeight="1" spans="21:21">
      <c r="U12281" s="1820"/>
    </row>
    <row r="12282" ht="26.25" customHeight="1" spans="21:21">
      <c r="U12282" s="1820"/>
    </row>
    <row r="12283" ht="26.25" customHeight="1" spans="21:21">
      <c r="U12283" s="1820"/>
    </row>
    <row r="12284" ht="26.25" customHeight="1" spans="21:21">
      <c r="U12284" s="1820"/>
    </row>
    <row r="12285" ht="26.25" customHeight="1" spans="21:21">
      <c r="U12285" s="1820"/>
    </row>
    <row r="12286" ht="26.25" customHeight="1" spans="21:21">
      <c r="U12286" s="1820"/>
    </row>
    <row r="12287" ht="26.25" customHeight="1" spans="21:21">
      <c r="U12287" s="1820"/>
    </row>
    <row r="12288" ht="26.25" customHeight="1" spans="21:21">
      <c r="U12288" s="1820"/>
    </row>
    <row r="12289" ht="26.25" customHeight="1" spans="21:21">
      <c r="U12289" s="1820"/>
    </row>
    <row r="12290" ht="26.25" customHeight="1" spans="21:21">
      <c r="U12290" s="1820"/>
    </row>
    <row r="12291" ht="26.25" customHeight="1" spans="21:21">
      <c r="U12291" s="1820"/>
    </row>
    <row r="12292" ht="26.25" customHeight="1" spans="21:21">
      <c r="U12292" s="1820"/>
    </row>
    <row r="12293" ht="26.25" customHeight="1" spans="21:21">
      <c r="U12293" s="1820"/>
    </row>
    <row r="12294" ht="26.25" customHeight="1" spans="21:21">
      <c r="U12294" s="1820"/>
    </row>
    <row r="12295" ht="26.25" customHeight="1" spans="21:21">
      <c r="U12295" s="1820"/>
    </row>
    <row r="12296" ht="26.25" customHeight="1" spans="21:21">
      <c r="U12296" s="1820"/>
    </row>
    <row r="12297" ht="26.25" customHeight="1" spans="21:21">
      <c r="U12297" s="1820"/>
    </row>
    <row r="12298" ht="26.25" customHeight="1" spans="21:21">
      <c r="U12298" s="1820"/>
    </row>
    <row r="12299" ht="26.25" customHeight="1" spans="21:21">
      <c r="U12299" s="1820"/>
    </row>
    <row r="12300" ht="26.25" customHeight="1" spans="21:21">
      <c r="U12300" s="1820"/>
    </row>
    <row r="12301" ht="26.25" customHeight="1" spans="21:21">
      <c r="U12301" s="1820"/>
    </row>
    <row r="12302" ht="26.25" customHeight="1" spans="21:21">
      <c r="U12302" s="1820"/>
    </row>
    <row r="12303" ht="26.25" customHeight="1" spans="21:21">
      <c r="U12303" s="1820"/>
    </row>
    <row r="12304" ht="26.25" customHeight="1" spans="21:21">
      <c r="U12304" s="1820"/>
    </row>
    <row r="12305" ht="26.25" customHeight="1" spans="21:21">
      <c r="U12305" s="1820"/>
    </row>
    <row r="12306" ht="26.25" customHeight="1" spans="21:21">
      <c r="U12306" s="1820"/>
    </row>
    <row r="12307" ht="26.25" customHeight="1" spans="21:21">
      <c r="U12307" s="1820"/>
    </row>
    <row r="12308" ht="26.25" customHeight="1" spans="21:21">
      <c r="U12308" s="1820"/>
    </row>
    <row r="12309" ht="26.25" customHeight="1" spans="21:21">
      <c r="U12309" s="1820"/>
    </row>
    <row r="12310" ht="26.25" customHeight="1" spans="21:21">
      <c r="U12310" s="1820"/>
    </row>
    <row r="12311" ht="26.25" customHeight="1" spans="21:21">
      <c r="U12311" s="1820"/>
    </row>
    <row r="12312" ht="26.25" customHeight="1" spans="21:21">
      <c r="U12312" s="1820"/>
    </row>
    <row r="12313" ht="26.25" customHeight="1" spans="21:21">
      <c r="U12313" s="1820"/>
    </row>
    <row r="12314" ht="26.25" customHeight="1" spans="21:21">
      <c r="U12314" s="1820"/>
    </row>
    <row r="12315" ht="26.25" customHeight="1" spans="21:21">
      <c r="U12315" s="1820"/>
    </row>
    <row r="12316" ht="26.25" customHeight="1" spans="21:21">
      <c r="U12316" s="1820"/>
    </row>
    <row r="12317" ht="26.25" customHeight="1" spans="21:21">
      <c r="U12317" s="1820"/>
    </row>
    <row r="12318" ht="26.25" customHeight="1" spans="21:21">
      <c r="U12318" s="1820"/>
    </row>
    <row r="12319" ht="26.25" customHeight="1" spans="21:21">
      <c r="U12319" s="1820"/>
    </row>
    <row r="12320" ht="26.25" customHeight="1" spans="21:21">
      <c r="U12320" s="1820"/>
    </row>
    <row r="12321" ht="26.25" customHeight="1" spans="21:21">
      <c r="U12321" s="1820"/>
    </row>
    <row r="12322" ht="26.25" customHeight="1" spans="21:21">
      <c r="U12322" s="1820"/>
    </row>
    <row r="12323" ht="26.25" customHeight="1" spans="21:21">
      <c r="U12323" s="1820"/>
    </row>
    <row r="12324" ht="26.25" customHeight="1" spans="21:21">
      <c r="U12324" s="1820"/>
    </row>
    <row r="12325" ht="26.25" customHeight="1" spans="21:21">
      <c r="U12325" s="1820"/>
    </row>
    <row r="12326" ht="26.25" customHeight="1" spans="21:21">
      <c r="U12326" s="1820"/>
    </row>
    <row r="12327" ht="26.25" customHeight="1" spans="21:21">
      <c r="U12327" s="1820"/>
    </row>
    <row r="12328" ht="26.25" customHeight="1" spans="21:21">
      <c r="U12328" s="1820"/>
    </row>
    <row r="12329" ht="26.25" customHeight="1" spans="21:21">
      <c r="U12329" s="1820"/>
    </row>
    <row r="12330" ht="26.25" customHeight="1" spans="21:21">
      <c r="U12330" s="1820"/>
    </row>
    <row r="12331" ht="26.25" customHeight="1" spans="21:21">
      <c r="U12331" s="1820"/>
    </row>
    <row r="12332" ht="26.25" customHeight="1" spans="21:21">
      <c r="U12332" s="1820"/>
    </row>
    <row r="12333" ht="26.25" customHeight="1" spans="21:21">
      <c r="U12333" s="1820"/>
    </row>
    <row r="12334" ht="26.25" customHeight="1" spans="21:21">
      <c r="U12334" s="1820"/>
    </row>
    <row r="12335" ht="26.25" customHeight="1" spans="21:21">
      <c r="U12335" s="1820"/>
    </row>
    <row r="12336" ht="26.25" customHeight="1" spans="21:21">
      <c r="U12336" s="1820"/>
    </row>
    <row r="12337" ht="26.25" customHeight="1" spans="21:21">
      <c r="U12337" s="1820"/>
    </row>
    <row r="12338" ht="26.25" customHeight="1" spans="21:21">
      <c r="U12338" s="1820"/>
    </row>
    <row r="12339" ht="26.25" customHeight="1" spans="21:21">
      <c r="U12339" s="1820"/>
    </row>
    <row r="12340" ht="26.25" customHeight="1" spans="21:21">
      <c r="U12340" s="1820"/>
    </row>
    <row r="12341" ht="26.25" customHeight="1" spans="21:21">
      <c r="U12341" s="1820"/>
    </row>
    <row r="12342" ht="26.25" customHeight="1" spans="21:21">
      <c r="U12342" s="1820"/>
    </row>
    <row r="12343" ht="26.25" customHeight="1" spans="21:21">
      <c r="U12343" s="1820"/>
    </row>
    <row r="12344" ht="26.25" customHeight="1" spans="21:21">
      <c r="U12344" s="1820"/>
    </row>
    <row r="12345" ht="26.25" customHeight="1" spans="21:21">
      <c r="U12345" s="1820"/>
    </row>
    <row r="12346" ht="26.25" customHeight="1" spans="21:21">
      <c r="U12346" s="1820"/>
    </row>
    <row r="12347" ht="26.25" customHeight="1" spans="21:21">
      <c r="U12347" s="1820"/>
    </row>
    <row r="12348" ht="26.25" customHeight="1" spans="21:21">
      <c r="U12348" s="1820"/>
    </row>
    <row r="12349" ht="26.25" customHeight="1" spans="21:21">
      <c r="U12349" s="1820"/>
    </row>
    <row r="12350" ht="26.25" customHeight="1" spans="21:21">
      <c r="U12350" s="1820"/>
    </row>
    <row r="12351" ht="26.25" customHeight="1" spans="21:21">
      <c r="U12351" s="1820"/>
    </row>
    <row r="12352" ht="26.25" customHeight="1" spans="21:21">
      <c r="U12352" s="1820"/>
    </row>
    <row r="12353" ht="26.25" customHeight="1" spans="21:21">
      <c r="U12353" s="1820"/>
    </row>
    <row r="12354" ht="26.25" customHeight="1" spans="21:21">
      <c r="U12354" s="1820"/>
    </row>
    <row r="12355" ht="26.25" customHeight="1" spans="21:21">
      <c r="U12355" s="1820"/>
    </row>
    <row r="12356" ht="26.25" customHeight="1" spans="21:21">
      <c r="U12356" s="1820"/>
    </row>
    <row r="12357" ht="26.25" customHeight="1" spans="21:21">
      <c r="U12357" s="1820"/>
    </row>
    <row r="12358" ht="26.25" customHeight="1" spans="21:21">
      <c r="U12358" s="1820"/>
    </row>
    <row r="12359" ht="26.25" customHeight="1" spans="21:21">
      <c r="U12359" s="1820"/>
    </row>
    <row r="12360" ht="26.25" customHeight="1" spans="21:21">
      <c r="U12360" s="1820"/>
    </row>
    <row r="12361" ht="26.25" customHeight="1" spans="21:21">
      <c r="U12361" s="1820"/>
    </row>
    <row r="12362" ht="26.25" customHeight="1" spans="21:21">
      <c r="U12362" s="1820"/>
    </row>
    <row r="12363" ht="26.25" customHeight="1" spans="21:21">
      <c r="U12363" s="1820"/>
    </row>
    <row r="12364" ht="26.25" customHeight="1" spans="21:21">
      <c r="U12364" s="1820"/>
    </row>
    <row r="12365" ht="26.25" customHeight="1" spans="21:21">
      <c r="U12365" s="1820"/>
    </row>
    <row r="12366" ht="26.25" customHeight="1" spans="21:21">
      <c r="U12366" s="1820"/>
    </row>
    <row r="12367" ht="26.25" customHeight="1" spans="21:21">
      <c r="U12367" s="1820"/>
    </row>
    <row r="12368" ht="26.25" customHeight="1" spans="21:21">
      <c r="U12368" s="1820"/>
    </row>
    <row r="12369" ht="26.25" customHeight="1" spans="21:21">
      <c r="U12369" s="1820"/>
    </row>
    <row r="12370" ht="26.25" customHeight="1" spans="21:21">
      <c r="U12370" s="1820"/>
    </row>
    <row r="12371" ht="26.25" customHeight="1" spans="21:21">
      <c r="U12371" s="1820"/>
    </row>
    <row r="12372" ht="26.25" customHeight="1" spans="21:21">
      <c r="U12372" s="1820"/>
    </row>
    <row r="12373" ht="26.25" customHeight="1" spans="21:21">
      <c r="U12373" s="1820"/>
    </row>
    <row r="12374" ht="26.25" customHeight="1" spans="21:21">
      <c r="U12374" s="1820"/>
    </row>
    <row r="12375" ht="26.25" customHeight="1" spans="21:21">
      <c r="U12375" s="1820"/>
    </row>
    <row r="12376" ht="26.25" customHeight="1" spans="21:21">
      <c r="U12376" s="1820"/>
    </row>
    <row r="12377" ht="26.25" customHeight="1" spans="21:21">
      <c r="U12377" s="1820"/>
    </row>
    <row r="12378" ht="26.25" customHeight="1" spans="21:21">
      <c r="U12378" s="1820"/>
    </row>
    <row r="12379" ht="26.25" customHeight="1" spans="21:21">
      <c r="U12379" s="1820"/>
    </row>
    <row r="12380" ht="26.25" customHeight="1" spans="21:21">
      <c r="U12380" s="1820"/>
    </row>
    <row r="12381" ht="26.25" customHeight="1" spans="21:21">
      <c r="U12381" s="1820"/>
    </row>
    <row r="12382" ht="26.25" customHeight="1" spans="21:21">
      <c r="U12382" s="1820"/>
    </row>
    <row r="12383" ht="26.25" customHeight="1" spans="21:21">
      <c r="U12383" s="1820"/>
    </row>
    <row r="12384" ht="26.25" customHeight="1" spans="21:21">
      <c r="U12384" s="1820"/>
    </row>
    <row r="12385" ht="26.25" customHeight="1" spans="21:21">
      <c r="U12385" s="1820"/>
    </row>
    <row r="12386" ht="26.25" customHeight="1" spans="21:21">
      <c r="U12386" s="1820"/>
    </row>
    <row r="12387" ht="26.25" customHeight="1" spans="21:21">
      <c r="U12387" s="1820"/>
    </row>
    <row r="12388" ht="26.25" customHeight="1" spans="21:21">
      <c r="U12388" s="1820"/>
    </row>
    <row r="12389" ht="26.25" customHeight="1" spans="21:21">
      <c r="U12389" s="1820"/>
    </row>
    <row r="12390" ht="26.25" customHeight="1" spans="21:21">
      <c r="U12390" s="1820"/>
    </row>
    <row r="12391" ht="26.25" customHeight="1" spans="21:21">
      <c r="U12391" s="1820"/>
    </row>
    <row r="12392" ht="26.25" customHeight="1" spans="21:21">
      <c r="U12392" s="1820"/>
    </row>
    <row r="12393" ht="26.25" customHeight="1" spans="21:21">
      <c r="U12393" s="1820"/>
    </row>
    <row r="12394" ht="26.25" customHeight="1" spans="21:21">
      <c r="U12394" s="1820"/>
    </row>
    <row r="12395" ht="26.25" customHeight="1" spans="21:21">
      <c r="U12395" s="1820"/>
    </row>
    <row r="12396" ht="26.25" customHeight="1" spans="21:21">
      <c r="U12396" s="1820"/>
    </row>
    <row r="12397" ht="26.25" customHeight="1" spans="21:21">
      <c r="U12397" s="1820"/>
    </row>
    <row r="12398" ht="26.25" customHeight="1" spans="21:21">
      <c r="U12398" s="1820"/>
    </row>
    <row r="12399" ht="26.25" customHeight="1" spans="21:21">
      <c r="U12399" s="1820"/>
    </row>
    <row r="12400" ht="26.25" customHeight="1" spans="21:21">
      <c r="U12400" s="1820"/>
    </row>
    <row r="12401" ht="26.25" customHeight="1" spans="21:21">
      <c r="U12401" s="1820"/>
    </row>
    <row r="12402" ht="26.25" customHeight="1" spans="21:21">
      <c r="U12402" s="1820"/>
    </row>
    <row r="12403" ht="26.25" customHeight="1" spans="21:21">
      <c r="U12403" s="1820"/>
    </row>
    <row r="12404" ht="26.25" customHeight="1" spans="21:21">
      <c r="U12404" s="1820"/>
    </row>
    <row r="12405" ht="26.25" customHeight="1" spans="21:21">
      <c r="U12405" s="1820"/>
    </row>
    <row r="12406" ht="26.25" customHeight="1" spans="21:21">
      <c r="U12406" s="1820"/>
    </row>
    <row r="12407" ht="26.25" customHeight="1" spans="21:21">
      <c r="U12407" s="1820"/>
    </row>
    <row r="12408" ht="26.25" customHeight="1" spans="21:21">
      <c r="U12408" s="1820"/>
    </row>
    <row r="12409" ht="26.25" customHeight="1" spans="21:21">
      <c r="U12409" s="1820"/>
    </row>
    <row r="12410" ht="26.25" customHeight="1" spans="21:21">
      <c r="U12410" s="1820"/>
    </row>
    <row r="12411" ht="26.25" customHeight="1" spans="21:21">
      <c r="U12411" s="1820"/>
    </row>
    <row r="12412" ht="26.25" customHeight="1" spans="21:21">
      <c r="U12412" s="1820"/>
    </row>
    <row r="12413" ht="26.25" customHeight="1" spans="21:21">
      <c r="U12413" s="1820"/>
    </row>
    <row r="12414" ht="26.25" customHeight="1" spans="21:21">
      <c r="U12414" s="1820"/>
    </row>
    <row r="12415" ht="26.25" customHeight="1" spans="21:21">
      <c r="U12415" s="1820"/>
    </row>
    <row r="12416" ht="26.25" customHeight="1" spans="21:21">
      <c r="U12416" s="1820"/>
    </row>
    <row r="12417" ht="26.25" customHeight="1" spans="21:21">
      <c r="U12417" s="1820"/>
    </row>
    <row r="12418" ht="26.25" customHeight="1" spans="21:21">
      <c r="U12418" s="1820"/>
    </row>
    <row r="12419" ht="26.25" customHeight="1" spans="21:21">
      <c r="U12419" s="1820"/>
    </row>
    <row r="12420" ht="26.25" customHeight="1" spans="21:21">
      <c r="U12420" s="1820"/>
    </row>
    <row r="12421" ht="26.25" customHeight="1" spans="21:21">
      <c r="U12421" s="1820"/>
    </row>
    <row r="12422" ht="26.25" customHeight="1" spans="21:21">
      <c r="U12422" s="1820"/>
    </row>
    <row r="12423" ht="26.25" customHeight="1" spans="21:21">
      <c r="U12423" s="1820"/>
    </row>
    <row r="12424" ht="26.25" customHeight="1" spans="21:21">
      <c r="U12424" s="1820"/>
    </row>
    <row r="12425" ht="26.25" customHeight="1" spans="21:21">
      <c r="U12425" s="1820"/>
    </row>
    <row r="12426" ht="26.25" customHeight="1" spans="21:21">
      <c r="U12426" s="1820"/>
    </row>
    <row r="12427" ht="26.25" customHeight="1" spans="21:21">
      <c r="U12427" s="1820"/>
    </row>
    <row r="12428" ht="26.25" customHeight="1" spans="21:21">
      <c r="U12428" s="1820"/>
    </row>
    <row r="12429" ht="26.25" customHeight="1" spans="21:21">
      <c r="U12429" s="1820"/>
    </row>
    <row r="12430" ht="26.25" customHeight="1" spans="21:21">
      <c r="U12430" s="1820"/>
    </row>
    <row r="12431" ht="26.25" customHeight="1" spans="21:21">
      <c r="U12431" s="1820"/>
    </row>
    <row r="12432" ht="26.25" customHeight="1" spans="21:21">
      <c r="U12432" s="1820"/>
    </row>
    <row r="12433" ht="26.25" customHeight="1" spans="21:21">
      <c r="U12433" s="1820"/>
    </row>
    <row r="12434" ht="26.25" customHeight="1" spans="21:21">
      <c r="U12434" s="1820"/>
    </row>
    <row r="12435" ht="26.25" customHeight="1" spans="21:21">
      <c r="U12435" s="1820"/>
    </row>
    <row r="12436" ht="26.25" customHeight="1" spans="21:21">
      <c r="U12436" s="1820"/>
    </row>
    <row r="12437" ht="26.25" customHeight="1" spans="21:21">
      <c r="U12437" s="1820"/>
    </row>
    <row r="12438" ht="26.25" customHeight="1" spans="21:21">
      <c r="U12438" s="1820"/>
    </row>
    <row r="12439" ht="26.25" customHeight="1" spans="21:21">
      <c r="U12439" s="1820"/>
    </row>
    <row r="12440" ht="26.25" customHeight="1" spans="21:21">
      <c r="U12440" s="1820"/>
    </row>
    <row r="12441" ht="26.25" customHeight="1" spans="21:21">
      <c r="U12441" s="1820"/>
    </row>
    <row r="12442" ht="26.25" customHeight="1" spans="21:21">
      <c r="U12442" s="1820"/>
    </row>
    <row r="12443" ht="26.25" customHeight="1" spans="21:21">
      <c r="U12443" s="1820"/>
    </row>
    <row r="12444" ht="26.25" customHeight="1" spans="21:21">
      <c r="U12444" s="1820"/>
    </row>
    <row r="12445" ht="26.25" customHeight="1" spans="21:21">
      <c r="U12445" s="1820"/>
    </row>
    <row r="12446" ht="26.25" customHeight="1" spans="21:21">
      <c r="U12446" s="1820"/>
    </row>
    <row r="12447" ht="26.25" customHeight="1" spans="21:21">
      <c r="U12447" s="1820"/>
    </row>
    <row r="12448" ht="26.25" customHeight="1" spans="21:21">
      <c r="U12448" s="1820"/>
    </row>
    <row r="12449" ht="26.25" customHeight="1" spans="21:21">
      <c r="U12449" s="1820"/>
    </row>
    <row r="12450" ht="26.25" customHeight="1" spans="21:21">
      <c r="U12450" s="1820"/>
    </row>
    <row r="12451" ht="26.25" customHeight="1" spans="21:21">
      <c r="U12451" s="1820"/>
    </row>
    <row r="12452" ht="26.25" customHeight="1" spans="21:21">
      <c r="U12452" s="1820"/>
    </row>
    <row r="12453" ht="26.25" customHeight="1" spans="21:21">
      <c r="U12453" s="1820"/>
    </row>
    <row r="12454" ht="26.25" customHeight="1" spans="21:21">
      <c r="U12454" s="1820"/>
    </row>
    <row r="12455" ht="26.25" customHeight="1" spans="21:21">
      <c r="U12455" s="1820"/>
    </row>
    <row r="12456" ht="26.25" customHeight="1" spans="21:21">
      <c r="U12456" s="1820"/>
    </row>
    <row r="12457" ht="26.25" customHeight="1" spans="21:21">
      <c r="U12457" s="1820"/>
    </row>
    <row r="12458" ht="26.25" customHeight="1" spans="21:21">
      <c r="U12458" s="1820"/>
    </row>
    <row r="12459" ht="26.25" customHeight="1" spans="21:21">
      <c r="U12459" s="1820"/>
    </row>
    <row r="12460" ht="26.25" customHeight="1" spans="21:21">
      <c r="U12460" s="1820"/>
    </row>
    <row r="12461" ht="26.25" customHeight="1" spans="21:21">
      <c r="U12461" s="1820"/>
    </row>
    <row r="12462" ht="26.25" customHeight="1" spans="21:21">
      <c r="U12462" s="1820"/>
    </row>
    <row r="12463" ht="26.25" customHeight="1" spans="21:21">
      <c r="U12463" s="1820"/>
    </row>
    <row r="12464" ht="26.25" customHeight="1" spans="21:21">
      <c r="U12464" s="1820"/>
    </row>
    <row r="12465" ht="26.25" customHeight="1" spans="21:21">
      <c r="U12465" s="1820"/>
    </row>
    <row r="12466" ht="26.25" customHeight="1" spans="21:21">
      <c r="U12466" s="1820"/>
    </row>
    <row r="12467" ht="26.25" customHeight="1" spans="21:21">
      <c r="U12467" s="1820"/>
    </row>
    <row r="12468" ht="26.25" customHeight="1" spans="21:21">
      <c r="U12468" s="1820"/>
    </row>
    <row r="12469" ht="26.25" customHeight="1" spans="21:21">
      <c r="U12469" s="1820"/>
    </row>
    <row r="12470" ht="26.25" customHeight="1" spans="21:21">
      <c r="U12470" s="1820"/>
    </row>
    <row r="12471" ht="26.25" customHeight="1" spans="21:21">
      <c r="U12471" s="1820"/>
    </row>
    <row r="12472" ht="26.25" customHeight="1" spans="21:21">
      <c r="U12472" s="1820"/>
    </row>
    <row r="12473" ht="26.25" customHeight="1" spans="21:21">
      <c r="U12473" s="1820"/>
    </row>
    <row r="12474" ht="26.25" customHeight="1" spans="21:21">
      <c r="U12474" s="1820"/>
    </row>
    <row r="12475" ht="26.25" customHeight="1" spans="21:21">
      <c r="U12475" s="1820"/>
    </row>
    <row r="12476" ht="26.25" customHeight="1" spans="21:21">
      <c r="U12476" s="1820"/>
    </row>
    <row r="12477" ht="26.25" customHeight="1" spans="21:21">
      <c r="U12477" s="1820"/>
    </row>
    <row r="12478" ht="26.25" customHeight="1" spans="21:21">
      <c r="U12478" s="1820"/>
    </row>
    <row r="12479" ht="26.25" customHeight="1" spans="21:21">
      <c r="U12479" s="1820"/>
    </row>
    <row r="12480" ht="26.25" customHeight="1" spans="21:21">
      <c r="U12480" s="1820"/>
    </row>
    <row r="12481" ht="26.25" customHeight="1" spans="21:21">
      <c r="U12481" s="1820"/>
    </row>
    <row r="12482" ht="26.25" customHeight="1" spans="21:21">
      <c r="U12482" s="1820"/>
    </row>
    <row r="12483" ht="26.25" customHeight="1" spans="21:21">
      <c r="U12483" s="1820"/>
    </row>
    <row r="12484" ht="26.25" customHeight="1" spans="21:21">
      <c r="U12484" s="1820"/>
    </row>
    <row r="12485" ht="26.25" customHeight="1" spans="21:21">
      <c r="U12485" s="1820"/>
    </row>
    <row r="12486" ht="26.25" customHeight="1" spans="21:21">
      <c r="U12486" s="1820"/>
    </row>
    <row r="12487" ht="26.25" customHeight="1" spans="21:21">
      <c r="U12487" s="1820"/>
    </row>
    <row r="12488" ht="26.25" customHeight="1" spans="21:21">
      <c r="U12488" s="1820"/>
    </row>
    <row r="12489" ht="26.25" customHeight="1" spans="21:21">
      <c r="U12489" s="1820"/>
    </row>
    <row r="12490" ht="26.25" customHeight="1" spans="21:21">
      <c r="U12490" s="1820"/>
    </row>
    <row r="12491" ht="26.25" customHeight="1" spans="21:21">
      <c r="U12491" s="1820"/>
    </row>
    <row r="12492" ht="26.25" customHeight="1" spans="21:21">
      <c r="U12492" s="1820"/>
    </row>
    <row r="12493" ht="26.25" customHeight="1" spans="21:21">
      <c r="U12493" s="1820"/>
    </row>
    <row r="12494" ht="26.25" customHeight="1" spans="21:21">
      <c r="U12494" s="1820"/>
    </row>
    <row r="12495" ht="26.25" customHeight="1" spans="21:21">
      <c r="U12495" s="1820"/>
    </row>
    <row r="12496" ht="26.25" customHeight="1" spans="21:21">
      <c r="U12496" s="1820"/>
    </row>
    <row r="12497" ht="26.25" customHeight="1" spans="21:21">
      <c r="U12497" s="1820"/>
    </row>
    <row r="12498" ht="26.25" customHeight="1" spans="21:21">
      <c r="U12498" s="1820"/>
    </row>
    <row r="12499" ht="26.25" customHeight="1" spans="21:21">
      <c r="U12499" s="1820"/>
    </row>
    <row r="12500" ht="26.25" customHeight="1" spans="21:21">
      <c r="U12500" s="1820"/>
    </row>
    <row r="12501" ht="26.25" customHeight="1" spans="21:21">
      <c r="U12501" s="1820"/>
    </row>
    <row r="12502" ht="26.25" customHeight="1" spans="21:21">
      <c r="U12502" s="1820"/>
    </row>
    <row r="12503" ht="26.25" customHeight="1" spans="21:21">
      <c r="U12503" s="1820"/>
    </row>
    <row r="12504" ht="26.25" customHeight="1" spans="21:21">
      <c r="U12504" s="1820"/>
    </row>
    <row r="12505" ht="26.25" customHeight="1" spans="21:21">
      <c r="U12505" s="1820"/>
    </row>
    <row r="12506" ht="26.25" customHeight="1" spans="21:21">
      <c r="U12506" s="1820"/>
    </row>
    <row r="12507" ht="26.25" customHeight="1" spans="21:21">
      <c r="U12507" s="1820"/>
    </row>
    <row r="12508" ht="26.25" customHeight="1" spans="21:21">
      <c r="U12508" s="1820"/>
    </row>
    <row r="12509" ht="26.25" customHeight="1" spans="21:21">
      <c r="U12509" s="1820"/>
    </row>
    <row r="12510" ht="26.25" customHeight="1" spans="21:21">
      <c r="U12510" s="1820"/>
    </row>
    <row r="12511" ht="26.25" customHeight="1" spans="21:21">
      <c r="U12511" s="1820"/>
    </row>
    <row r="12512" ht="26.25" customHeight="1" spans="21:21">
      <c r="U12512" s="1820"/>
    </row>
    <row r="12513" ht="26.25" customHeight="1" spans="21:21">
      <c r="U12513" s="1820"/>
    </row>
    <row r="12514" ht="26.25" customHeight="1" spans="21:21">
      <c r="U12514" s="1820"/>
    </row>
    <row r="12515" ht="26.25" customHeight="1" spans="21:21">
      <c r="U12515" s="1820"/>
    </row>
    <row r="12516" ht="26.25" customHeight="1" spans="21:21">
      <c r="U12516" s="1820"/>
    </row>
    <row r="12517" ht="26.25" customHeight="1" spans="21:21">
      <c r="U12517" s="1820"/>
    </row>
    <row r="12518" ht="26.25" customHeight="1" spans="21:21">
      <c r="U12518" s="1820"/>
    </row>
    <row r="12519" ht="26.25" customHeight="1" spans="21:21">
      <c r="U12519" s="1820"/>
    </row>
    <row r="12520" ht="26.25" customHeight="1" spans="21:21">
      <c r="U12520" s="1820"/>
    </row>
    <row r="12521" ht="26.25" customHeight="1" spans="21:21">
      <c r="U12521" s="1820"/>
    </row>
    <row r="12522" ht="26.25" customHeight="1" spans="21:21">
      <c r="U12522" s="1820"/>
    </row>
    <row r="12523" ht="26.25" customHeight="1" spans="21:21">
      <c r="U12523" s="1820"/>
    </row>
    <row r="12524" ht="26.25" customHeight="1" spans="21:21">
      <c r="U12524" s="1820"/>
    </row>
    <row r="12525" ht="26.25" customHeight="1" spans="21:21">
      <c r="U12525" s="1820"/>
    </row>
    <row r="12526" ht="26.25" customHeight="1" spans="21:21">
      <c r="U12526" s="1820"/>
    </row>
    <row r="12527" ht="26.25" customHeight="1" spans="21:21">
      <c r="U12527" s="1820"/>
    </row>
    <row r="12528" ht="26.25" customHeight="1" spans="21:21">
      <c r="U12528" s="1820"/>
    </row>
    <row r="12529" ht="26.25" customHeight="1" spans="21:21">
      <c r="U12529" s="1820"/>
    </row>
    <row r="12530" ht="26.25" customHeight="1" spans="21:21">
      <c r="U12530" s="1820"/>
    </row>
    <row r="12531" ht="26.25" customHeight="1" spans="21:21">
      <c r="U12531" s="1820"/>
    </row>
    <row r="12532" ht="26.25" customHeight="1" spans="21:21">
      <c r="U12532" s="1820"/>
    </row>
    <row r="12533" ht="26.25" customHeight="1" spans="21:21">
      <c r="U12533" s="1820"/>
    </row>
    <row r="12534" ht="26.25" customHeight="1" spans="21:21">
      <c r="U12534" s="1820"/>
    </row>
    <row r="12535" ht="26.25" customHeight="1" spans="21:21">
      <c r="U12535" s="1820"/>
    </row>
    <row r="12536" ht="26.25" customHeight="1" spans="21:21">
      <c r="U12536" s="1820"/>
    </row>
    <row r="12537" ht="26.25" customHeight="1" spans="21:21">
      <c r="U12537" s="1820"/>
    </row>
    <row r="12538" ht="26.25" customHeight="1" spans="21:21">
      <c r="U12538" s="1820"/>
    </row>
    <row r="12539" ht="26.25" customHeight="1" spans="21:21">
      <c r="U12539" s="1820"/>
    </row>
    <row r="12540" ht="26.25" customHeight="1" spans="21:21">
      <c r="U12540" s="1820"/>
    </row>
    <row r="12541" ht="26.25" customHeight="1" spans="21:21">
      <c r="U12541" s="1820"/>
    </row>
    <row r="12542" ht="26.25" customHeight="1" spans="21:21">
      <c r="U12542" s="1820"/>
    </row>
    <row r="12543" ht="26.25" customHeight="1" spans="21:21">
      <c r="U12543" s="1820"/>
    </row>
    <row r="12544" ht="26.25" customHeight="1" spans="21:21">
      <c r="U12544" s="1820"/>
    </row>
    <row r="12545" ht="26.25" customHeight="1" spans="21:21">
      <c r="U12545" s="1820"/>
    </row>
    <row r="12546" ht="26.25" customHeight="1" spans="21:21">
      <c r="U12546" s="1820"/>
    </row>
    <row r="12547" ht="26.25" customHeight="1" spans="21:21">
      <c r="U12547" s="1820"/>
    </row>
    <row r="12548" ht="26.25" customHeight="1" spans="21:21">
      <c r="U12548" s="1820"/>
    </row>
    <row r="12549" ht="26.25" customHeight="1" spans="21:21">
      <c r="U12549" s="1820"/>
    </row>
    <row r="12550" ht="26.25" customHeight="1" spans="21:21">
      <c r="U12550" s="1820"/>
    </row>
    <row r="12551" ht="26.25" customHeight="1" spans="21:21">
      <c r="U12551" s="1820"/>
    </row>
    <row r="12552" ht="26.25" customHeight="1" spans="21:21">
      <c r="U12552" s="1820"/>
    </row>
    <row r="12553" ht="26.25" customHeight="1" spans="21:21">
      <c r="U12553" s="1820"/>
    </row>
    <row r="12554" ht="26.25" customHeight="1" spans="21:21">
      <c r="U12554" s="1820"/>
    </row>
    <row r="12555" ht="26.25" customHeight="1" spans="21:21">
      <c r="U12555" s="1820"/>
    </row>
    <row r="12556" ht="26.25" customHeight="1" spans="21:21">
      <c r="U12556" s="1820"/>
    </row>
    <row r="12557" ht="26.25" customHeight="1" spans="21:21">
      <c r="U12557" s="1820"/>
    </row>
    <row r="12558" ht="26.25" customHeight="1" spans="21:21">
      <c r="U12558" s="1820"/>
    </row>
    <row r="12559" ht="26.25" customHeight="1" spans="21:21">
      <c r="U12559" s="1820"/>
    </row>
    <row r="12560" ht="26.25" customHeight="1" spans="21:21">
      <c r="U12560" s="1820"/>
    </row>
    <row r="12561" ht="26.25" customHeight="1" spans="21:21">
      <c r="U12561" s="1820"/>
    </row>
    <row r="12562" ht="26.25" customHeight="1" spans="21:21">
      <c r="U12562" s="1820"/>
    </row>
    <row r="12563" ht="26.25" customHeight="1" spans="21:21">
      <c r="U12563" s="1820"/>
    </row>
    <row r="12564" ht="26.25" customHeight="1" spans="21:21">
      <c r="U12564" s="1820"/>
    </row>
    <row r="12565" ht="26.25" customHeight="1" spans="21:21">
      <c r="U12565" s="1820"/>
    </row>
    <row r="12566" ht="26.25" customHeight="1" spans="21:21">
      <c r="U12566" s="1820"/>
    </row>
    <row r="12567" ht="26.25" customHeight="1" spans="21:21">
      <c r="U12567" s="1820"/>
    </row>
    <row r="12568" ht="26.25" customHeight="1" spans="21:21">
      <c r="U12568" s="1820"/>
    </row>
    <row r="12569" ht="26.25" customHeight="1" spans="21:21">
      <c r="U12569" s="1820"/>
    </row>
    <row r="12570" ht="26.25" customHeight="1" spans="21:21">
      <c r="U12570" s="1820"/>
    </row>
    <row r="12571" ht="26.25" customHeight="1" spans="21:21">
      <c r="U12571" s="1820"/>
    </row>
    <row r="12572" ht="26.25" customHeight="1" spans="21:21">
      <c r="U12572" s="1820"/>
    </row>
    <row r="12573" ht="26.25" customHeight="1" spans="21:21">
      <c r="U12573" s="1820"/>
    </row>
    <row r="12574" ht="26.25" customHeight="1" spans="21:21">
      <c r="U12574" s="1820"/>
    </row>
    <row r="12575" ht="26.25" customHeight="1" spans="21:21">
      <c r="U12575" s="1820"/>
    </row>
    <row r="12576" ht="26.25" customHeight="1" spans="21:21">
      <c r="U12576" s="1820"/>
    </row>
    <row r="12577" ht="26.25" customHeight="1" spans="21:21">
      <c r="U12577" s="1820"/>
    </row>
    <row r="12578" ht="26.25" customHeight="1" spans="21:21">
      <c r="U12578" s="1820"/>
    </row>
    <row r="12579" ht="26.25" customHeight="1" spans="21:21">
      <c r="U12579" s="1820"/>
    </row>
    <row r="12580" ht="26.25" customHeight="1" spans="21:21">
      <c r="U12580" s="1820"/>
    </row>
    <row r="12581" ht="26.25" customHeight="1" spans="21:21">
      <c r="U12581" s="1820"/>
    </row>
    <row r="12582" ht="26.25" customHeight="1" spans="21:21">
      <c r="U12582" s="1820"/>
    </row>
    <row r="12583" ht="26.25" customHeight="1" spans="21:21">
      <c r="U12583" s="1820"/>
    </row>
    <row r="12584" ht="26.25" customHeight="1" spans="21:21">
      <c r="U12584" s="1820"/>
    </row>
    <row r="12585" ht="26.25" customHeight="1" spans="21:21">
      <c r="U12585" s="1820"/>
    </row>
    <row r="12586" ht="26.25" customHeight="1" spans="21:21">
      <c r="U12586" s="1820"/>
    </row>
    <row r="12587" ht="26.25" customHeight="1" spans="21:21">
      <c r="U12587" s="1820"/>
    </row>
    <row r="12588" ht="26.25" customHeight="1" spans="21:21">
      <c r="U12588" s="1820"/>
    </row>
    <row r="12589" ht="26.25" customHeight="1" spans="21:21">
      <c r="U12589" s="1820"/>
    </row>
    <row r="12590" ht="26.25" customHeight="1" spans="21:21">
      <c r="U12590" s="1820"/>
    </row>
    <row r="12591" ht="26.25" customHeight="1" spans="21:21">
      <c r="U12591" s="1820"/>
    </row>
    <row r="12592" ht="26.25" customHeight="1" spans="21:21">
      <c r="U12592" s="1820"/>
    </row>
    <row r="12593" ht="26.25" customHeight="1" spans="21:21">
      <c r="U12593" s="1820"/>
    </row>
    <row r="12594" ht="26.25" customHeight="1" spans="21:21">
      <c r="U12594" s="1820"/>
    </row>
    <row r="12595" ht="26.25" customHeight="1" spans="21:21">
      <c r="U12595" s="1820"/>
    </row>
    <row r="12596" ht="26.25" customHeight="1" spans="21:21">
      <c r="U12596" s="1820"/>
    </row>
    <row r="12597" ht="26.25" customHeight="1" spans="21:21">
      <c r="U12597" s="1820"/>
    </row>
    <row r="12598" ht="26.25" customHeight="1" spans="21:21">
      <c r="U12598" s="1820"/>
    </row>
    <row r="12599" ht="26.25" customHeight="1" spans="21:21">
      <c r="U12599" s="1820"/>
    </row>
    <row r="12600" ht="26.25" customHeight="1" spans="21:21">
      <c r="U12600" s="1820"/>
    </row>
    <row r="12601" ht="26.25" customHeight="1" spans="21:21">
      <c r="U12601" s="1820"/>
    </row>
    <row r="12602" ht="26.25" customHeight="1" spans="21:21">
      <c r="U12602" s="1820"/>
    </row>
    <row r="12603" ht="26.25" customHeight="1" spans="21:21">
      <c r="U12603" s="1820"/>
    </row>
    <row r="12604" ht="26.25" customHeight="1" spans="21:21">
      <c r="U12604" s="1820"/>
    </row>
    <row r="12605" ht="26.25" customHeight="1" spans="21:21">
      <c r="U12605" s="1820"/>
    </row>
    <row r="12606" ht="26.25" customHeight="1" spans="21:21">
      <c r="U12606" s="1820"/>
    </row>
    <row r="12607" ht="26.25" customHeight="1" spans="21:21">
      <c r="U12607" s="1820"/>
    </row>
    <row r="12608" ht="26.25" customHeight="1" spans="21:21">
      <c r="U12608" s="1820"/>
    </row>
    <row r="12609" ht="26.25" customHeight="1" spans="21:21">
      <c r="U12609" s="1820"/>
    </row>
    <row r="12610" ht="26.25" customHeight="1" spans="21:21">
      <c r="U12610" s="1820"/>
    </row>
    <row r="12611" ht="26.25" customHeight="1" spans="21:21">
      <c r="U12611" s="1820"/>
    </row>
    <row r="12612" ht="26.25" customHeight="1" spans="21:21">
      <c r="U12612" s="1820"/>
    </row>
    <row r="12613" ht="26.25" customHeight="1" spans="21:21">
      <c r="U12613" s="1820"/>
    </row>
    <row r="12614" ht="26.25" customHeight="1" spans="21:21">
      <c r="U12614" s="1820"/>
    </row>
    <row r="12615" ht="26.25" customHeight="1" spans="21:21">
      <c r="U12615" s="1820"/>
    </row>
    <row r="12616" ht="26.25" customHeight="1" spans="21:21">
      <c r="U12616" s="1820"/>
    </row>
    <row r="12617" ht="26.25" customHeight="1" spans="21:21">
      <c r="U12617" s="1820"/>
    </row>
    <row r="12618" ht="26.25" customHeight="1" spans="21:21">
      <c r="U12618" s="1820"/>
    </row>
    <row r="12619" ht="26.25" customHeight="1" spans="21:21">
      <c r="U12619" s="1820"/>
    </row>
    <row r="12620" ht="26.25" customHeight="1" spans="21:21">
      <c r="U12620" s="1820"/>
    </row>
    <row r="12621" ht="26.25" customHeight="1" spans="21:21">
      <c r="U12621" s="1820"/>
    </row>
    <row r="12622" ht="26.25" customHeight="1" spans="21:21">
      <c r="U12622" s="1820"/>
    </row>
    <row r="12623" ht="26.25" customHeight="1" spans="21:21">
      <c r="U12623" s="1820"/>
    </row>
    <row r="12624" ht="26.25" customHeight="1" spans="21:21">
      <c r="U12624" s="1820"/>
    </row>
    <row r="12625" ht="26.25" customHeight="1" spans="21:21">
      <c r="U12625" s="1820"/>
    </row>
    <row r="12626" ht="26.25" customHeight="1" spans="21:21">
      <c r="U12626" s="1820"/>
    </row>
    <row r="12627" ht="26.25" customHeight="1" spans="21:21">
      <c r="U12627" s="1820"/>
    </row>
    <row r="12628" ht="26.25" customHeight="1" spans="21:21">
      <c r="U12628" s="1820"/>
    </row>
    <row r="12629" ht="26.25" customHeight="1" spans="21:21">
      <c r="U12629" s="1820"/>
    </row>
    <row r="12630" ht="26.25" customHeight="1" spans="21:21">
      <c r="U12630" s="1820"/>
    </row>
    <row r="12631" ht="26.25" customHeight="1" spans="21:21">
      <c r="U12631" s="1820"/>
    </row>
    <row r="12632" ht="26.25" customHeight="1" spans="21:21">
      <c r="U12632" s="1820"/>
    </row>
    <row r="12633" ht="26.25" customHeight="1" spans="21:21">
      <c r="U12633" s="1820"/>
    </row>
    <row r="12634" ht="26.25" customHeight="1" spans="21:21">
      <c r="U12634" s="1820"/>
    </row>
    <row r="12635" ht="26.25" customHeight="1" spans="21:21">
      <c r="U12635" s="1820"/>
    </row>
    <row r="12636" ht="26.25" customHeight="1" spans="21:21">
      <c r="U12636" s="1820"/>
    </row>
    <row r="12637" ht="26.25" customHeight="1" spans="21:21">
      <c r="U12637" s="1820"/>
    </row>
    <row r="12638" ht="26.25" customHeight="1" spans="21:21">
      <c r="U12638" s="1820"/>
    </row>
    <row r="12639" ht="26.25" customHeight="1" spans="21:21">
      <c r="U12639" s="1820"/>
    </row>
    <row r="12640" ht="26.25" customHeight="1" spans="21:21">
      <c r="U12640" s="1820"/>
    </row>
    <row r="12641" ht="26.25" customHeight="1" spans="21:21">
      <c r="U12641" s="1820"/>
    </row>
    <row r="12642" ht="26.25" customHeight="1" spans="21:21">
      <c r="U12642" s="1820"/>
    </row>
    <row r="12643" ht="26.25" customHeight="1" spans="21:21">
      <c r="U12643" s="1820"/>
    </row>
    <row r="12644" ht="26.25" customHeight="1" spans="21:21">
      <c r="U12644" s="1820"/>
    </row>
    <row r="12645" ht="26.25" customHeight="1" spans="21:21">
      <c r="U12645" s="1820"/>
    </row>
    <row r="12646" ht="26.25" customHeight="1" spans="21:21">
      <c r="U12646" s="1820"/>
    </row>
    <row r="12647" ht="26.25" customHeight="1" spans="21:21">
      <c r="U12647" s="1820"/>
    </row>
    <row r="12648" ht="26.25" customHeight="1" spans="21:21">
      <c r="U12648" s="1820"/>
    </row>
    <row r="12649" ht="26.25" customHeight="1" spans="21:21">
      <c r="U12649" s="1820"/>
    </row>
    <row r="12650" ht="26.25" customHeight="1" spans="21:21">
      <c r="U12650" s="1820"/>
    </row>
    <row r="12651" ht="26.25" customHeight="1" spans="21:21">
      <c r="U12651" s="1820"/>
    </row>
    <row r="12652" ht="26.25" customHeight="1" spans="21:21">
      <c r="U12652" s="1820"/>
    </row>
    <row r="12653" ht="26.25" customHeight="1" spans="21:21">
      <c r="U12653" s="1820"/>
    </row>
    <row r="12654" ht="26.25" customHeight="1" spans="21:21">
      <c r="U12654" s="1820"/>
    </row>
    <row r="12655" ht="26.25" customHeight="1" spans="21:21">
      <c r="U12655" s="1820"/>
    </row>
    <row r="12656" ht="26.25" customHeight="1" spans="21:21">
      <c r="U12656" s="1820"/>
    </row>
    <row r="12657" ht="26.25" customHeight="1" spans="21:21">
      <c r="U12657" s="1820"/>
    </row>
    <row r="12658" ht="26.25" customHeight="1" spans="21:21">
      <c r="U12658" s="1820"/>
    </row>
    <row r="12659" ht="26.25" customHeight="1" spans="21:21">
      <c r="U12659" s="1820"/>
    </row>
    <row r="12660" ht="26.25" customHeight="1" spans="21:21">
      <c r="U12660" s="1820"/>
    </row>
    <row r="12661" ht="26.25" customHeight="1" spans="21:21">
      <c r="U12661" s="1820"/>
    </row>
    <row r="12662" ht="26.25" customHeight="1" spans="21:21">
      <c r="U12662" s="1820"/>
    </row>
    <row r="12663" ht="26.25" customHeight="1" spans="21:21">
      <c r="U12663" s="1820"/>
    </row>
    <row r="12664" ht="26.25" customHeight="1" spans="21:21">
      <c r="U12664" s="1820"/>
    </row>
    <row r="12665" ht="26.25" customHeight="1" spans="21:21">
      <c r="U12665" s="1820"/>
    </row>
    <row r="12666" ht="26.25" customHeight="1" spans="21:21">
      <c r="U12666" s="1820"/>
    </row>
    <row r="12667" ht="26.25" customHeight="1" spans="21:21">
      <c r="U12667" s="1820"/>
    </row>
    <row r="12668" ht="26.25" customHeight="1" spans="21:21">
      <c r="U12668" s="1820"/>
    </row>
    <row r="12669" ht="26.25" customHeight="1" spans="21:21">
      <c r="U12669" s="1820"/>
    </row>
    <row r="12670" ht="26.25" customHeight="1" spans="21:21">
      <c r="U12670" s="1820"/>
    </row>
    <row r="12671" ht="26.25" customHeight="1" spans="21:21">
      <c r="U12671" s="1820"/>
    </row>
    <row r="12672" ht="26.25" customHeight="1" spans="21:21">
      <c r="U12672" s="1820"/>
    </row>
    <row r="12673" ht="26.25" customHeight="1" spans="21:21">
      <c r="U12673" s="1820"/>
    </row>
    <row r="12674" ht="26.25" customHeight="1" spans="21:21">
      <c r="U12674" s="1820"/>
    </row>
    <row r="12675" ht="26.25" customHeight="1" spans="21:21">
      <c r="U12675" s="1820"/>
    </row>
    <row r="12676" ht="26.25" customHeight="1" spans="21:21">
      <c r="U12676" s="1820"/>
    </row>
    <row r="12677" ht="26.25" customHeight="1" spans="21:21">
      <c r="U12677" s="1820"/>
    </row>
    <row r="12678" ht="26.25" customHeight="1" spans="21:21">
      <c r="U12678" s="1820"/>
    </row>
    <row r="12679" ht="26.25" customHeight="1" spans="21:21">
      <c r="U12679" s="1820"/>
    </row>
    <row r="12680" ht="26.25" customHeight="1" spans="21:21">
      <c r="U12680" s="1820"/>
    </row>
    <row r="12681" ht="26.25" customHeight="1" spans="21:21">
      <c r="U12681" s="1820"/>
    </row>
    <row r="12682" ht="26.25" customHeight="1" spans="21:21">
      <c r="U12682" s="1820"/>
    </row>
    <row r="12683" ht="26.25" customHeight="1" spans="21:21">
      <c r="U12683" s="1820"/>
    </row>
    <row r="12684" ht="26.25" customHeight="1" spans="21:21">
      <c r="U12684" s="1820"/>
    </row>
    <row r="12685" ht="26.25" customHeight="1" spans="21:21">
      <c r="U12685" s="1820"/>
    </row>
    <row r="12686" ht="26.25" customHeight="1" spans="21:21">
      <c r="U12686" s="1820"/>
    </row>
    <row r="12687" ht="26.25" customHeight="1" spans="21:21">
      <c r="U12687" s="1820"/>
    </row>
    <row r="12688" ht="26.25" customHeight="1" spans="21:21">
      <c r="U12688" s="1820"/>
    </row>
    <row r="12689" ht="26.25" customHeight="1" spans="21:21">
      <c r="U12689" s="1820"/>
    </row>
    <row r="12690" ht="26.25" customHeight="1" spans="21:21">
      <c r="U12690" s="1820"/>
    </row>
    <row r="12691" ht="26.25" customHeight="1" spans="21:21">
      <c r="U12691" s="1820"/>
    </row>
    <row r="12692" ht="26.25" customHeight="1" spans="21:21">
      <c r="U12692" s="1820"/>
    </row>
    <row r="12693" ht="26.25" customHeight="1" spans="21:21">
      <c r="U12693" s="1820"/>
    </row>
    <row r="12694" ht="26.25" customHeight="1" spans="21:21">
      <c r="U12694" s="1820"/>
    </row>
    <row r="12695" ht="26.25" customHeight="1" spans="21:21">
      <c r="U12695" s="1820"/>
    </row>
    <row r="12696" ht="26.25" customHeight="1" spans="21:21">
      <c r="U12696" s="1820"/>
    </row>
    <row r="12697" ht="26.25" customHeight="1" spans="21:21">
      <c r="U12697" s="1820"/>
    </row>
    <row r="12698" ht="26.25" customHeight="1" spans="21:21">
      <c r="U12698" s="1820"/>
    </row>
    <row r="12699" ht="26.25" customHeight="1" spans="21:21">
      <c r="U12699" s="1820"/>
    </row>
    <row r="12700" ht="26.25" customHeight="1" spans="21:21">
      <c r="U12700" s="1820"/>
    </row>
    <row r="12701" ht="26.25" customHeight="1" spans="21:21">
      <c r="U12701" s="1820"/>
    </row>
    <row r="12702" ht="26.25" customHeight="1" spans="21:21">
      <c r="U12702" s="1820"/>
    </row>
    <row r="12703" ht="26.25" customHeight="1" spans="21:21">
      <c r="U12703" s="1820"/>
    </row>
    <row r="12704" ht="26.25" customHeight="1" spans="21:21">
      <c r="U12704" s="1820"/>
    </row>
    <row r="12705" ht="26.25" customHeight="1" spans="21:21">
      <c r="U12705" s="1820"/>
    </row>
    <row r="12706" ht="26.25" customHeight="1" spans="21:21">
      <c r="U12706" s="1820"/>
    </row>
    <row r="12707" ht="26.25" customHeight="1" spans="21:21">
      <c r="U12707" s="1820"/>
    </row>
    <row r="12708" ht="26.25" customHeight="1" spans="21:21">
      <c r="U12708" s="1820"/>
    </row>
    <row r="12709" ht="26.25" customHeight="1" spans="21:21">
      <c r="U12709" s="1820"/>
    </row>
    <row r="12710" ht="26.25" customHeight="1" spans="21:21">
      <c r="U12710" s="1820"/>
    </row>
    <row r="12711" ht="26.25" customHeight="1" spans="21:21">
      <c r="U12711" s="1820"/>
    </row>
    <row r="12712" ht="26.25" customHeight="1" spans="21:21">
      <c r="U12712" s="1820"/>
    </row>
    <row r="12713" ht="26.25" customHeight="1" spans="21:21">
      <c r="U12713" s="1820"/>
    </row>
    <row r="12714" ht="26.25" customHeight="1" spans="21:21">
      <c r="U12714" s="1820"/>
    </row>
    <row r="12715" ht="26.25" customHeight="1" spans="21:21">
      <c r="U12715" s="1820"/>
    </row>
    <row r="12716" ht="26.25" customHeight="1" spans="21:21">
      <c r="U12716" s="1820"/>
    </row>
    <row r="12717" ht="26.25" customHeight="1" spans="21:21">
      <c r="U12717" s="1820"/>
    </row>
    <row r="12718" ht="26.25" customHeight="1" spans="21:21">
      <c r="U12718" s="1820"/>
    </row>
    <row r="12719" ht="26.25" customHeight="1" spans="21:21">
      <c r="U12719" s="1820"/>
    </row>
    <row r="12720" ht="26.25" customHeight="1" spans="21:21">
      <c r="U12720" s="1820"/>
    </row>
    <row r="12721" ht="26.25" customHeight="1" spans="21:21">
      <c r="U12721" s="1820"/>
    </row>
    <row r="12722" ht="26.25" customHeight="1" spans="21:21">
      <c r="U12722" s="1820"/>
    </row>
    <row r="12723" ht="26.25" customHeight="1" spans="21:21">
      <c r="U12723" s="1820"/>
    </row>
    <row r="12724" ht="26.25" customHeight="1" spans="21:21">
      <c r="U12724" s="1820"/>
    </row>
    <row r="12725" ht="26.25" customHeight="1" spans="21:21">
      <c r="U12725" s="1820"/>
    </row>
    <row r="12726" ht="26.25" customHeight="1" spans="21:21">
      <c r="U12726" s="1820"/>
    </row>
    <row r="12727" ht="26.25" customHeight="1" spans="21:21">
      <c r="U12727" s="1820"/>
    </row>
    <row r="12728" ht="26.25" customHeight="1" spans="21:21">
      <c r="U12728" s="1820"/>
    </row>
    <row r="12729" ht="26.25" customHeight="1" spans="21:21">
      <c r="U12729" s="1820"/>
    </row>
    <row r="12730" ht="26.25" customHeight="1" spans="21:21">
      <c r="U12730" s="1820"/>
    </row>
    <row r="12731" ht="26.25" customHeight="1" spans="21:21">
      <c r="U12731" s="1820"/>
    </row>
    <row r="12732" ht="26.25" customHeight="1" spans="21:21">
      <c r="U12732" s="1820"/>
    </row>
    <row r="12733" ht="26.25" customHeight="1" spans="21:21">
      <c r="U12733" s="1820"/>
    </row>
    <row r="12734" ht="26.25" customHeight="1" spans="21:21">
      <c r="U12734" s="1820"/>
    </row>
    <row r="12735" ht="26.25" customHeight="1" spans="21:21">
      <c r="U12735" s="1820"/>
    </row>
    <row r="12736" ht="26.25" customHeight="1" spans="21:21">
      <c r="U12736" s="1820"/>
    </row>
    <row r="12737" ht="26.25" customHeight="1" spans="21:21">
      <c r="U12737" s="1820"/>
    </row>
    <row r="12738" ht="26.25" customHeight="1" spans="21:21">
      <c r="U12738" s="1820"/>
    </row>
    <row r="12739" ht="26.25" customHeight="1" spans="21:21">
      <c r="U12739" s="1820"/>
    </row>
    <row r="12740" ht="26.25" customHeight="1" spans="21:21">
      <c r="U12740" s="1820"/>
    </row>
    <row r="12741" ht="26.25" customHeight="1" spans="21:21">
      <c r="U12741" s="1820"/>
    </row>
    <row r="12742" ht="26.25" customHeight="1" spans="21:21">
      <c r="U12742" s="1820"/>
    </row>
    <row r="12743" ht="26.25" customHeight="1" spans="21:21">
      <c r="U12743" s="1820"/>
    </row>
    <row r="12744" ht="26.25" customHeight="1" spans="21:21">
      <c r="U12744" s="1820"/>
    </row>
    <row r="12745" ht="26.25" customHeight="1" spans="21:21">
      <c r="U12745" s="1820"/>
    </row>
    <row r="12746" ht="26.25" customHeight="1" spans="21:21">
      <c r="U12746" s="1820"/>
    </row>
    <row r="12747" ht="26.25" customHeight="1" spans="21:21">
      <c r="U12747" s="1820"/>
    </row>
    <row r="12748" ht="26.25" customHeight="1" spans="21:21">
      <c r="U12748" s="1820"/>
    </row>
    <row r="12749" ht="26.25" customHeight="1" spans="21:21">
      <c r="U12749" s="1820"/>
    </row>
    <row r="12750" ht="26.25" customHeight="1" spans="21:21">
      <c r="U12750" s="1820"/>
    </row>
    <row r="12751" ht="26.25" customHeight="1" spans="21:21">
      <c r="U12751" s="1820"/>
    </row>
    <row r="12752" ht="26.25" customHeight="1" spans="21:21">
      <c r="U12752" s="1820"/>
    </row>
    <row r="12753" ht="26.25" customHeight="1" spans="21:21">
      <c r="U12753" s="1820"/>
    </row>
    <row r="12754" ht="26.25" customHeight="1" spans="21:21">
      <c r="U12754" s="1820"/>
    </row>
    <row r="12755" ht="26.25" customHeight="1" spans="21:21">
      <c r="U12755" s="1820"/>
    </row>
    <row r="12756" ht="26.25" customHeight="1" spans="21:21">
      <c r="U12756" s="1820"/>
    </row>
    <row r="12757" ht="26.25" customHeight="1" spans="21:21">
      <c r="U12757" s="1820"/>
    </row>
    <row r="12758" ht="26.25" customHeight="1" spans="21:21">
      <c r="U12758" s="1820"/>
    </row>
    <row r="12759" ht="26.25" customHeight="1" spans="21:21">
      <c r="U12759" s="1820"/>
    </row>
    <row r="12760" ht="26.25" customHeight="1" spans="21:21">
      <c r="U12760" s="1820"/>
    </row>
    <row r="12761" ht="26.25" customHeight="1" spans="21:21">
      <c r="U12761" s="1820"/>
    </row>
    <row r="12762" ht="26.25" customHeight="1" spans="21:21">
      <c r="U12762" s="1820"/>
    </row>
    <row r="12763" ht="26.25" customHeight="1" spans="21:21">
      <c r="U12763" s="1820"/>
    </row>
    <row r="12764" ht="26.25" customHeight="1" spans="21:21">
      <c r="U12764" s="1820"/>
    </row>
    <row r="12765" ht="26.25" customHeight="1" spans="21:21">
      <c r="U12765" s="1820"/>
    </row>
    <row r="12766" ht="26.25" customHeight="1" spans="21:21">
      <c r="U12766" s="1820"/>
    </row>
    <row r="12767" ht="26.25" customHeight="1" spans="21:21">
      <c r="U12767" s="1820"/>
    </row>
    <row r="12768" ht="26.25" customHeight="1" spans="21:21">
      <c r="U12768" s="1820"/>
    </row>
    <row r="12769" ht="26.25" customHeight="1" spans="21:21">
      <c r="U12769" s="1820"/>
    </row>
    <row r="12770" ht="26.25" customHeight="1" spans="21:21">
      <c r="U12770" s="1820"/>
    </row>
    <row r="12771" ht="26.25" customHeight="1" spans="21:21">
      <c r="U12771" s="1820"/>
    </row>
    <row r="12772" ht="26.25" customHeight="1" spans="21:21">
      <c r="U12772" s="1820"/>
    </row>
    <row r="12773" ht="26.25" customHeight="1" spans="21:21">
      <c r="U12773" s="1820"/>
    </row>
    <row r="12774" ht="26.25" customHeight="1" spans="21:21">
      <c r="U12774" s="1820"/>
    </row>
    <row r="12775" ht="26.25" customHeight="1" spans="21:21">
      <c r="U12775" s="1820"/>
    </row>
    <row r="12776" ht="26.25" customHeight="1" spans="21:21">
      <c r="U12776" s="1820"/>
    </row>
    <row r="12777" ht="26.25" customHeight="1" spans="21:21">
      <c r="U12777" s="1820"/>
    </row>
    <row r="12778" ht="26.25" customHeight="1" spans="21:21">
      <c r="U12778" s="1820"/>
    </row>
    <row r="12779" ht="26.25" customHeight="1" spans="21:21">
      <c r="U12779" s="1820"/>
    </row>
    <row r="12780" ht="26.25" customHeight="1" spans="21:21">
      <c r="U12780" s="1820"/>
    </row>
    <row r="12781" ht="26.25" customHeight="1" spans="21:21">
      <c r="U12781" s="1820"/>
    </row>
    <row r="12782" ht="26.25" customHeight="1" spans="21:21">
      <c r="U12782" s="1820"/>
    </row>
    <row r="12783" ht="26.25" customHeight="1" spans="21:21">
      <c r="U12783" s="1820"/>
    </row>
    <row r="12784" ht="26.25" customHeight="1" spans="21:21">
      <c r="U12784" s="1820"/>
    </row>
    <row r="12785" ht="26.25" customHeight="1" spans="21:21">
      <c r="U12785" s="1820"/>
    </row>
    <row r="12786" ht="26.25" customHeight="1" spans="21:21">
      <c r="U12786" s="1820"/>
    </row>
    <row r="12787" ht="26.25" customHeight="1" spans="21:21">
      <c r="U12787" s="1820"/>
    </row>
    <row r="12788" ht="26.25" customHeight="1" spans="21:21">
      <c r="U12788" s="1820"/>
    </row>
    <row r="12789" ht="26.25" customHeight="1" spans="21:21">
      <c r="U12789" s="1820"/>
    </row>
    <row r="12790" ht="26.25" customHeight="1" spans="21:21">
      <c r="U12790" s="1820"/>
    </row>
    <row r="12791" ht="26.25" customHeight="1" spans="21:21">
      <c r="U12791" s="1820"/>
    </row>
    <row r="12792" ht="26.25" customHeight="1" spans="21:21">
      <c r="U12792" s="1820"/>
    </row>
    <row r="12793" ht="26.25" customHeight="1" spans="21:21">
      <c r="U12793" s="1820"/>
    </row>
    <row r="12794" ht="26.25" customHeight="1" spans="21:21">
      <c r="U12794" s="1820"/>
    </row>
    <row r="12795" ht="26.25" customHeight="1" spans="21:21">
      <c r="U12795" s="1820"/>
    </row>
    <row r="12796" ht="26.25" customHeight="1" spans="21:21">
      <c r="U12796" s="1820"/>
    </row>
    <row r="12797" ht="26.25" customHeight="1" spans="21:21">
      <c r="U12797" s="1820"/>
    </row>
    <row r="12798" ht="26.25" customHeight="1" spans="21:21">
      <c r="U12798" s="1820"/>
    </row>
    <row r="12799" ht="26.25" customHeight="1" spans="21:21">
      <c r="U12799" s="1820"/>
    </row>
    <row r="12800" ht="26.25" customHeight="1" spans="21:21">
      <c r="U12800" s="1820"/>
    </row>
    <row r="12801" ht="26.25" customHeight="1" spans="21:21">
      <c r="U12801" s="1820"/>
    </row>
    <row r="12802" ht="26.25" customHeight="1" spans="21:21">
      <c r="U12802" s="1820"/>
    </row>
    <row r="12803" ht="26.25" customHeight="1" spans="21:21">
      <c r="U12803" s="1820"/>
    </row>
    <row r="12804" ht="26.25" customHeight="1" spans="21:21">
      <c r="U12804" s="1820"/>
    </row>
    <row r="12805" ht="26.25" customHeight="1" spans="21:21">
      <c r="U12805" s="1820"/>
    </row>
    <row r="12806" ht="26.25" customHeight="1" spans="21:21">
      <c r="U12806" s="1820"/>
    </row>
    <row r="12807" ht="26.25" customHeight="1" spans="21:21">
      <c r="U12807" s="1820"/>
    </row>
    <row r="12808" ht="26.25" customHeight="1" spans="21:21">
      <c r="U12808" s="1820"/>
    </row>
    <row r="12809" ht="26.25" customHeight="1" spans="21:21">
      <c r="U12809" s="1820"/>
    </row>
    <row r="12810" ht="26.25" customHeight="1" spans="21:21">
      <c r="U12810" s="1820"/>
    </row>
    <row r="12811" ht="26.25" customHeight="1" spans="21:21">
      <c r="U12811" s="1820"/>
    </row>
    <row r="12812" ht="26.25" customHeight="1" spans="21:21">
      <c r="U12812" s="1820"/>
    </row>
    <row r="12813" ht="26.25" customHeight="1" spans="21:21">
      <c r="U12813" s="1820"/>
    </row>
    <row r="12814" ht="26.25" customHeight="1" spans="21:21">
      <c r="U12814" s="1820"/>
    </row>
    <row r="12815" ht="26.25" customHeight="1" spans="21:21">
      <c r="U12815" s="1820"/>
    </row>
    <row r="12816" ht="26.25" customHeight="1" spans="21:21">
      <c r="U12816" s="1820"/>
    </row>
    <row r="12817" ht="26.25" customHeight="1" spans="21:21">
      <c r="U12817" s="1820"/>
    </row>
    <row r="12818" ht="26.25" customHeight="1" spans="21:21">
      <c r="U12818" s="1820"/>
    </row>
    <row r="12819" ht="26.25" customHeight="1" spans="21:21">
      <c r="U12819" s="1820"/>
    </row>
    <row r="12820" ht="26.25" customHeight="1" spans="21:21">
      <c r="U12820" s="1820"/>
    </row>
    <row r="12821" ht="26.25" customHeight="1" spans="21:21">
      <c r="U12821" s="1820"/>
    </row>
    <row r="12822" ht="26.25" customHeight="1" spans="21:21">
      <c r="U12822" s="1820"/>
    </row>
    <row r="12823" ht="26.25" customHeight="1" spans="21:21">
      <c r="U12823" s="1820"/>
    </row>
    <row r="12824" ht="26.25" customHeight="1" spans="21:21">
      <c r="U12824" s="1820"/>
    </row>
    <row r="12825" ht="26.25" customHeight="1" spans="21:21">
      <c r="U12825" s="1820"/>
    </row>
    <row r="12826" ht="26.25" customHeight="1" spans="21:21">
      <c r="U12826" s="1820"/>
    </row>
    <row r="12827" ht="26.25" customHeight="1" spans="21:21">
      <c r="U12827" s="1820"/>
    </row>
    <row r="12828" ht="26.25" customHeight="1" spans="21:21">
      <c r="U12828" s="1820"/>
    </row>
    <row r="12829" ht="26.25" customHeight="1" spans="21:21">
      <c r="U12829" s="1820"/>
    </row>
    <row r="12830" ht="26.25" customHeight="1" spans="21:21">
      <c r="U12830" s="1820"/>
    </row>
    <row r="12831" ht="26.25" customHeight="1" spans="21:21">
      <c r="U12831" s="1820"/>
    </row>
    <row r="12832" ht="26.25" customHeight="1" spans="21:21">
      <c r="U12832" s="1820"/>
    </row>
    <row r="12833" ht="26.25" customHeight="1" spans="21:21">
      <c r="U12833" s="1820"/>
    </row>
    <row r="12834" ht="26.25" customHeight="1" spans="21:21">
      <c r="U12834" s="1820"/>
    </row>
    <row r="12835" ht="26.25" customHeight="1" spans="21:21">
      <c r="U12835" s="1820"/>
    </row>
    <row r="12836" ht="26.25" customHeight="1" spans="21:21">
      <c r="U12836" s="1820"/>
    </row>
    <row r="12837" ht="26.25" customHeight="1" spans="21:21">
      <c r="U12837" s="1820"/>
    </row>
    <row r="12838" ht="26.25" customHeight="1" spans="21:21">
      <c r="U12838" s="1820"/>
    </row>
    <row r="12839" ht="26.25" customHeight="1" spans="21:21">
      <c r="U12839" s="1820"/>
    </row>
    <row r="12840" ht="26.25" customHeight="1" spans="21:21">
      <c r="U12840" s="1820"/>
    </row>
    <row r="12841" ht="26.25" customHeight="1" spans="21:21">
      <c r="U12841" s="1820"/>
    </row>
    <row r="12842" ht="26.25" customHeight="1" spans="21:21">
      <c r="U12842" s="1820"/>
    </row>
    <row r="12843" ht="26.25" customHeight="1" spans="21:21">
      <c r="U12843" s="1820"/>
    </row>
    <row r="12844" ht="26.25" customHeight="1" spans="21:21">
      <c r="U12844" s="1820"/>
    </row>
    <row r="12845" ht="26.25" customHeight="1" spans="21:21">
      <c r="U12845" s="1820"/>
    </row>
    <row r="12846" ht="26.25" customHeight="1" spans="21:21">
      <c r="U12846" s="1820"/>
    </row>
    <row r="12847" ht="26.25" customHeight="1" spans="21:21">
      <c r="U12847" s="1820"/>
    </row>
    <row r="12848" ht="26.25" customHeight="1" spans="21:21">
      <c r="U12848" s="1820"/>
    </row>
    <row r="12849" ht="26.25" customHeight="1" spans="21:21">
      <c r="U12849" s="1820"/>
    </row>
    <row r="12850" ht="26.25" customHeight="1" spans="21:21">
      <c r="U12850" s="1820"/>
    </row>
    <row r="12851" ht="26.25" customHeight="1" spans="21:21">
      <c r="U12851" s="1820"/>
    </row>
    <row r="12852" ht="26.25" customHeight="1" spans="21:21">
      <c r="U12852" s="1820"/>
    </row>
    <row r="12853" ht="26.25" customHeight="1" spans="21:21">
      <c r="U12853" s="1820"/>
    </row>
    <row r="12854" ht="26.25" customHeight="1" spans="21:21">
      <c r="U12854" s="1820"/>
    </row>
    <row r="12855" ht="26.25" customHeight="1" spans="21:21">
      <c r="U12855" s="1820"/>
    </row>
    <row r="12856" ht="26.25" customHeight="1" spans="21:21">
      <c r="U12856" s="1820"/>
    </row>
    <row r="12857" ht="26.25" customHeight="1" spans="21:21">
      <c r="U12857" s="1820"/>
    </row>
    <row r="12858" ht="26.25" customHeight="1" spans="21:21">
      <c r="U12858" s="1820"/>
    </row>
    <row r="12859" ht="26.25" customHeight="1" spans="21:21">
      <c r="U12859" s="1820"/>
    </row>
    <row r="12860" ht="26.25" customHeight="1" spans="21:21">
      <c r="U12860" s="1820"/>
    </row>
    <row r="12861" ht="26.25" customHeight="1" spans="21:21">
      <c r="U12861" s="1820"/>
    </row>
    <row r="12862" ht="26.25" customHeight="1" spans="21:21">
      <c r="U12862" s="1820"/>
    </row>
    <row r="12863" ht="26.25" customHeight="1" spans="21:21">
      <c r="U12863" s="1820"/>
    </row>
    <row r="12864" ht="26.25" customHeight="1" spans="21:21">
      <c r="U12864" s="1820"/>
    </row>
    <row r="12865" ht="26.25" customHeight="1" spans="21:21">
      <c r="U12865" s="1820"/>
    </row>
    <row r="12866" ht="26.25" customHeight="1" spans="21:21">
      <c r="U12866" s="1820"/>
    </row>
    <row r="12867" ht="26.25" customHeight="1" spans="21:21">
      <c r="U12867" s="1820"/>
    </row>
    <row r="12868" ht="26.25" customHeight="1" spans="21:21">
      <c r="U12868" s="1820"/>
    </row>
    <row r="12869" ht="26.25" customHeight="1" spans="21:21">
      <c r="U12869" s="1820"/>
    </row>
    <row r="12870" ht="26.25" customHeight="1" spans="21:21">
      <c r="U12870" s="1820"/>
    </row>
    <row r="12871" ht="26.25" customHeight="1" spans="21:21">
      <c r="U12871" s="1820"/>
    </row>
    <row r="12872" ht="26.25" customHeight="1" spans="21:21">
      <c r="U12872" s="1820"/>
    </row>
    <row r="12873" ht="26.25" customHeight="1" spans="21:21">
      <c r="U12873" s="1820"/>
    </row>
    <row r="12874" ht="26.25" customHeight="1" spans="21:21">
      <c r="U12874" s="1820"/>
    </row>
    <row r="12875" ht="26.25" customHeight="1" spans="21:21">
      <c r="U12875" s="1820"/>
    </row>
    <row r="12876" ht="26.25" customHeight="1" spans="21:21">
      <c r="U12876" s="1820"/>
    </row>
    <row r="12877" ht="26.25" customHeight="1" spans="21:21">
      <c r="U12877" s="1820"/>
    </row>
    <row r="12878" ht="26.25" customHeight="1" spans="21:21">
      <c r="U12878" s="1820"/>
    </row>
    <row r="12879" ht="26.25" customHeight="1" spans="21:21">
      <c r="U12879" s="1820"/>
    </row>
    <row r="12880" ht="26.25" customHeight="1" spans="21:21">
      <c r="U12880" s="1820"/>
    </row>
    <row r="12881" ht="26.25" customHeight="1" spans="21:21">
      <c r="U12881" s="1820"/>
    </row>
    <row r="12882" ht="26.25" customHeight="1" spans="21:21">
      <c r="U12882" s="1820"/>
    </row>
    <row r="12883" ht="26.25" customHeight="1" spans="21:21">
      <c r="U12883" s="1820"/>
    </row>
    <row r="12884" ht="26.25" customHeight="1" spans="21:21">
      <c r="U12884" s="1820"/>
    </row>
    <row r="12885" ht="26.25" customHeight="1" spans="21:21">
      <c r="U12885" s="1820"/>
    </row>
    <row r="12886" ht="26.25" customHeight="1" spans="21:21">
      <c r="U12886" s="1820"/>
    </row>
    <row r="12887" ht="26.25" customHeight="1" spans="21:21">
      <c r="U12887" s="1820"/>
    </row>
    <row r="12888" ht="26.25" customHeight="1" spans="21:21">
      <c r="U12888" s="1820"/>
    </row>
    <row r="12889" ht="26.25" customHeight="1" spans="21:21">
      <c r="U12889" s="1820"/>
    </row>
    <row r="12890" ht="26.25" customHeight="1" spans="21:21">
      <c r="U12890" s="1820"/>
    </row>
    <row r="12891" ht="26.25" customHeight="1" spans="21:21">
      <c r="U12891" s="1820"/>
    </row>
    <row r="12892" ht="26.25" customHeight="1" spans="21:21">
      <c r="U12892" s="1820"/>
    </row>
    <row r="12893" ht="26.25" customHeight="1" spans="21:21">
      <c r="U12893" s="1820"/>
    </row>
    <row r="12894" ht="26.25" customHeight="1" spans="21:21">
      <c r="U12894" s="1820"/>
    </row>
    <row r="12895" ht="26.25" customHeight="1" spans="21:21">
      <c r="U12895" s="1820"/>
    </row>
    <row r="12896" ht="26.25" customHeight="1" spans="21:21">
      <c r="U12896" s="1820"/>
    </row>
    <row r="12897" ht="26.25" customHeight="1" spans="21:21">
      <c r="U12897" s="1820"/>
    </row>
    <row r="12898" ht="26.25" customHeight="1" spans="21:21">
      <c r="U12898" s="1820"/>
    </row>
    <row r="12899" ht="26.25" customHeight="1" spans="21:21">
      <c r="U12899" s="1820"/>
    </row>
    <row r="12900" ht="26.25" customHeight="1" spans="21:21">
      <c r="U12900" s="1820"/>
    </row>
    <row r="12901" ht="26.25" customHeight="1" spans="21:21">
      <c r="U12901" s="1820"/>
    </row>
    <row r="12902" ht="26.25" customHeight="1" spans="21:21">
      <c r="U12902" s="1820"/>
    </row>
    <row r="12903" ht="26.25" customHeight="1" spans="21:21">
      <c r="U12903" s="1820"/>
    </row>
    <row r="12904" ht="26.25" customHeight="1" spans="21:21">
      <c r="U12904" s="1820"/>
    </row>
    <row r="12905" ht="26.25" customHeight="1" spans="21:21">
      <c r="U12905" s="1820"/>
    </row>
    <row r="12906" ht="26.25" customHeight="1" spans="21:21">
      <c r="U12906" s="1820"/>
    </row>
    <row r="12907" ht="26.25" customHeight="1" spans="21:21">
      <c r="U12907" s="1820"/>
    </row>
    <row r="12908" ht="26.25" customHeight="1" spans="21:21">
      <c r="U12908" s="1820"/>
    </row>
    <row r="12909" ht="26.25" customHeight="1" spans="21:21">
      <c r="U12909" s="1820"/>
    </row>
    <row r="12910" ht="26.25" customHeight="1" spans="21:21">
      <c r="U12910" s="1820"/>
    </row>
    <row r="12911" ht="26.25" customHeight="1" spans="21:21">
      <c r="U12911" s="1820"/>
    </row>
    <row r="12912" ht="26.25" customHeight="1" spans="21:21">
      <c r="U12912" s="1820"/>
    </row>
    <row r="12913" ht="26.25" customHeight="1" spans="21:21">
      <c r="U12913" s="1820"/>
    </row>
    <row r="12914" ht="26.25" customHeight="1" spans="21:21">
      <c r="U12914" s="1820"/>
    </row>
    <row r="12915" ht="26.25" customHeight="1" spans="21:21">
      <c r="U12915" s="1820"/>
    </row>
    <row r="12916" ht="26.25" customHeight="1" spans="21:21">
      <c r="U12916" s="1820"/>
    </row>
    <row r="12917" ht="26.25" customHeight="1" spans="21:21">
      <c r="U12917" s="1820"/>
    </row>
    <row r="12918" ht="26.25" customHeight="1" spans="21:21">
      <c r="U12918" s="1820"/>
    </row>
    <row r="12919" ht="26.25" customHeight="1" spans="21:21">
      <c r="U12919" s="1820"/>
    </row>
    <row r="12920" ht="26.25" customHeight="1" spans="21:21">
      <c r="U12920" s="1820"/>
    </row>
    <row r="12921" ht="26.25" customHeight="1" spans="21:21">
      <c r="U12921" s="1820"/>
    </row>
    <row r="12922" ht="26.25" customHeight="1" spans="21:21">
      <c r="U12922" s="1820"/>
    </row>
    <row r="12923" ht="26.25" customHeight="1" spans="21:21">
      <c r="U12923" s="1820"/>
    </row>
    <row r="12924" ht="26.25" customHeight="1" spans="21:21">
      <c r="U12924" s="1820"/>
    </row>
    <row r="12925" ht="26.25" customHeight="1" spans="21:21">
      <c r="U12925" s="1820"/>
    </row>
    <row r="12926" ht="26.25" customHeight="1" spans="21:21">
      <c r="U12926" s="1820"/>
    </row>
    <row r="12927" ht="26.25" customHeight="1" spans="21:21">
      <c r="U12927" s="1820"/>
    </row>
    <row r="12928" ht="26.25" customHeight="1" spans="21:21">
      <c r="U12928" s="1820"/>
    </row>
    <row r="12929" ht="26.25" customHeight="1" spans="21:21">
      <c r="U12929" s="1820"/>
    </row>
    <row r="12930" ht="26.25" customHeight="1" spans="21:21">
      <c r="U12930" s="1820"/>
    </row>
    <row r="12931" ht="26.25" customHeight="1" spans="21:21">
      <c r="U12931" s="1820"/>
    </row>
    <row r="12932" ht="26.25" customHeight="1" spans="21:21">
      <c r="U12932" s="1820"/>
    </row>
    <row r="12933" ht="26.25" customHeight="1" spans="21:21">
      <c r="U12933" s="1820"/>
    </row>
    <row r="12934" ht="26.25" customHeight="1" spans="21:21">
      <c r="U12934" s="1820"/>
    </row>
    <row r="12935" ht="26.25" customHeight="1" spans="21:21">
      <c r="U12935" s="1820"/>
    </row>
    <row r="12936" ht="26.25" customHeight="1" spans="21:21">
      <c r="U12936" s="1820"/>
    </row>
    <row r="12937" ht="26.25" customHeight="1" spans="21:21">
      <c r="U12937" s="1820"/>
    </row>
    <row r="12938" ht="26.25" customHeight="1" spans="21:21">
      <c r="U12938" s="1820"/>
    </row>
    <row r="12939" ht="26.25" customHeight="1" spans="21:21">
      <c r="U12939" s="1820"/>
    </row>
    <row r="12940" ht="26.25" customHeight="1" spans="21:21">
      <c r="U12940" s="1820"/>
    </row>
    <row r="12941" ht="26.25" customHeight="1" spans="21:21">
      <c r="U12941" s="1820"/>
    </row>
    <row r="12942" ht="26.25" customHeight="1" spans="21:21">
      <c r="U12942" s="1820"/>
    </row>
    <row r="12943" ht="26.25" customHeight="1" spans="21:21">
      <c r="U12943" s="1820"/>
    </row>
    <row r="12944" ht="26.25" customHeight="1" spans="21:21">
      <c r="U12944" s="1820"/>
    </row>
    <row r="12945" ht="26.25" customHeight="1" spans="21:21">
      <c r="U12945" s="1820"/>
    </row>
    <row r="12946" ht="26.25" customHeight="1" spans="21:21">
      <c r="U12946" s="1820"/>
    </row>
    <row r="12947" ht="26.25" customHeight="1" spans="21:21">
      <c r="U12947" s="1820"/>
    </row>
    <row r="12948" ht="26.25" customHeight="1" spans="21:21">
      <c r="U12948" s="1820"/>
    </row>
    <row r="12949" ht="26.25" customHeight="1" spans="21:21">
      <c r="U12949" s="1820"/>
    </row>
    <row r="12950" ht="26.25" customHeight="1" spans="21:21">
      <c r="U12950" s="1820"/>
    </row>
    <row r="12951" ht="26.25" customHeight="1" spans="21:21">
      <c r="U12951" s="1820"/>
    </row>
    <row r="12952" ht="26.25" customHeight="1" spans="21:21">
      <c r="U12952" s="1820"/>
    </row>
    <row r="12953" ht="26.25" customHeight="1" spans="21:21">
      <c r="U12953" s="1820"/>
    </row>
    <row r="12954" ht="26.25" customHeight="1" spans="21:21">
      <c r="U12954" s="1820"/>
    </row>
    <row r="12955" ht="26.25" customHeight="1" spans="21:21">
      <c r="U12955" s="1820"/>
    </row>
    <row r="12956" ht="26.25" customHeight="1" spans="21:21">
      <c r="U12956" s="1820"/>
    </row>
    <row r="12957" ht="26.25" customHeight="1" spans="21:21">
      <c r="U12957" s="1820"/>
    </row>
    <row r="12958" ht="26.25" customHeight="1" spans="21:21">
      <c r="U12958" s="1820"/>
    </row>
    <row r="12959" ht="26.25" customHeight="1" spans="21:21">
      <c r="U12959" s="1820"/>
    </row>
    <row r="12960" ht="26.25" customHeight="1" spans="21:21">
      <c r="U12960" s="1820"/>
    </row>
    <row r="12961" ht="26.25" customHeight="1" spans="21:21">
      <c r="U12961" s="1820"/>
    </row>
    <row r="12962" ht="26.25" customHeight="1" spans="21:21">
      <c r="U12962" s="1820"/>
    </row>
    <row r="12963" ht="26.25" customHeight="1" spans="21:21">
      <c r="U12963" s="1820"/>
    </row>
    <row r="12964" ht="26.25" customHeight="1" spans="21:21">
      <c r="U12964" s="1820"/>
    </row>
    <row r="12965" ht="26.25" customHeight="1" spans="21:21">
      <c r="U12965" s="1820"/>
    </row>
    <row r="12966" ht="26.25" customHeight="1" spans="21:21">
      <c r="U12966" s="1820"/>
    </row>
    <row r="12967" ht="26.25" customHeight="1" spans="21:21">
      <c r="U12967" s="1820"/>
    </row>
    <row r="12968" ht="26.25" customHeight="1" spans="21:21">
      <c r="U12968" s="1820"/>
    </row>
    <row r="12969" ht="26.25" customHeight="1" spans="21:21">
      <c r="U12969" s="1820"/>
    </row>
    <row r="12970" ht="26.25" customHeight="1" spans="21:21">
      <c r="U12970" s="1820"/>
    </row>
    <row r="12971" ht="26.25" customHeight="1" spans="21:21">
      <c r="U12971" s="1820"/>
    </row>
    <row r="12972" ht="26.25" customHeight="1" spans="21:21">
      <c r="U12972" s="1820"/>
    </row>
    <row r="12973" ht="26.25" customHeight="1" spans="21:21">
      <c r="U12973" s="1820"/>
    </row>
    <row r="12974" ht="26.25" customHeight="1" spans="21:21">
      <c r="U12974" s="1820"/>
    </row>
    <row r="12975" ht="26.25" customHeight="1" spans="21:21">
      <c r="U12975" s="1820"/>
    </row>
    <row r="12976" ht="26.25" customHeight="1" spans="21:21">
      <c r="U12976" s="1820"/>
    </row>
    <row r="12977" ht="26.25" customHeight="1" spans="21:21">
      <c r="U12977" s="1820"/>
    </row>
    <row r="12978" ht="26.25" customHeight="1" spans="21:21">
      <c r="U12978" s="1820"/>
    </row>
    <row r="12979" ht="26.25" customHeight="1" spans="21:21">
      <c r="U12979" s="1820"/>
    </row>
    <row r="12980" ht="26.25" customHeight="1" spans="21:21">
      <c r="U12980" s="1820"/>
    </row>
    <row r="12981" ht="26.25" customHeight="1" spans="21:21">
      <c r="U12981" s="1820"/>
    </row>
    <row r="12982" ht="26.25" customHeight="1" spans="21:21">
      <c r="U12982" s="1820"/>
    </row>
    <row r="12983" ht="26.25" customHeight="1" spans="21:21">
      <c r="U12983" s="1820"/>
    </row>
    <row r="12984" ht="26.25" customHeight="1" spans="21:21">
      <c r="U12984" s="1820"/>
    </row>
    <row r="12985" ht="26.25" customHeight="1" spans="21:21">
      <c r="U12985" s="1820"/>
    </row>
    <row r="12986" ht="26.25" customHeight="1" spans="21:21">
      <c r="U12986" s="1820"/>
    </row>
    <row r="12987" ht="26.25" customHeight="1" spans="21:21">
      <c r="U12987" s="1820"/>
    </row>
    <row r="12988" ht="26.25" customHeight="1" spans="21:21">
      <c r="U12988" s="1820"/>
    </row>
    <row r="12989" ht="26.25" customHeight="1" spans="21:21">
      <c r="U12989" s="1820"/>
    </row>
    <row r="12990" ht="26.25" customHeight="1" spans="21:21">
      <c r="U12990" s="1820"/>
    </row>
    <row r="12991" ht="26.25" customHeight="1" spans="21:21">
      <c r="U12991" s="1820"/>
    </row>
    <row r="12992" ht="26.25" customHeight="1" spans="21:21">
      <c r="U12992" s="1820"/>
    </row>
    <row r="12993" ht="26.25" customHeight="1" spans="21:21">
      <c r="U12993" s="1820"/>
    </row>
    <row r="12994" ht="26.25" customHeight="1" spans="21:21">
      <c r="U12994" s="1820"/>
    </row>
    <row r="12995" ht="26.25" customHeight="1" spans="21:21">
      <c r="U12995" s="1820"/>
    </row>
    <row r="12996" ht="26.25" customHeight="1" spans="21:21">
      <c r="U12996" s="1820"/>
    </row>
    <row r="12997" ht="26.25" customHeight="1" spans="21:21">
      <c r="U12997" s="1820"/>
    </row>
    <row r="12998" ht="26.25" customHeight="1" spans="21:21">
      <c r="U12998" s="1820"/>
    </row>
    <row r="12999" ht="26.25" customHeight="1" spans="21:21">
      <c r="U12999" s="1820"/>
    </row>
    <row r="13000" ht="26.25" customHeight="1" spans="21:21">
      <c r="U13000" s="1820"/>
    </row>
    <row r="13001" ht="26.25" customHeight="1" spans="21:21">
      <c r="U13001" s="1820"/>
    </row>
    <row r="13002" ht="26.25" customHeight="1" spans="21:21">
      <c r="U13002" s="1820"/>
    </row>
    <row r="13003" ht="26.25" customHeight="1" spans="21:21">
      <c r="U13003" s="1820"/>
    </row>
    <row r="13004" ht="26.25" customHeight="1" spans="21:21">
      <c r="U13004" s="1820"/>
    </row>
    <row r="13005" ht="26.25" customHeight="1" spans="21:21">
      <c r="U13005" s="1820"/>
    </row>
    <row r="13006" ht="26.25" customHeight="1" spans="21:21">
      <c r="U13006" s="1820"/>
    </row>
    <row r="13007" ht="26.25" customHeight="1" spans="21:21">
      <c r="U13007" s="1820"/>
    </row>
    <row r="13008" ht="26.25" customHeight="1" spans="21:21">
      <c r="U13008" s="1820"/>
    </row>
    <row r="13009" ht="26.25" customHeight="1" spans="21:21">
      <c r="U13009" s="1820"/>
    </row>
    <row r="13010" ht="26.25" customHeight="1" spans="21:21">
      <c r="U13010" s="1820"/>
    </row>
    <row r="13011" ht="26.25" customHeight="1" spans="21:21">
      <c r="U13011" s="1820"/>
    </row>
    <row r="13012" ht="26.25" customHeight="1" spans="21:21">
      <c r="U13012" s="1820"/>
    </row>
    <row r="13013" ht="26.25" customHeight="1" spans="21:21">
      <c r="U13013" s="1820"/>
    </row>
    <row r="13014" ht="26.25" customHeight="1" spans="21:21">
      <c r="U13014" s="1820"/>
    </row>
    <row r="13015" ht="26.25" customHeight="1" spans="21:21">
      <c r="U13015" s="1820"/>
    </row>
    <row r="13016" ht="26.25" customHeight="1" spans="21:21">
      <c r="U13016" s="1820"/>
    </row>
    <row r="13017" ht="26.25" customHeight="1" spans="21:21">
      <c r="U13017" s="1820"/>
    </row>
    <row r="13018" ht="26.25" customHeight="1" spans="21:21">
      <c r="U13018" s="1820"/>
    </row>
    <row r="13019" ht="26.25" customHeight="1" spans="21:21">
      <c r="U13019" s="1820"/>
    </row>
    <row r="13020" ht="26.25" customHeight="1" spans="21:21">
      <c r="U13020" s="1820"/>
    </row>
    <row r="13021" ht="26.25" customHeight="1" spans="21:21">
      <c r="U13021" s="1820"/>
    </row>
    <row r="13022" ht="26.25" customHeight="1" spans="21:21">
      <c r="U13022" s="1820"/>
    </row>
    <row r="13023" ht="26.25" customHeight="1" spans="21:21">
      <c r="U13023" s="1820"/>
    </row>
    <row r="13024" ht="26.25" customHeight="1" spans="21:21">
      <c r="U13024" s="1820"/>
    </row>
    <row r="13025" ht="26.25" customHeight="1" spans="21:21">
      <c r="U13025" s="1820"/>
    </row>
    <row r="13026" ht="26.25" customHeight="1" spans="21:21">
      <c r="U13026" s="1820"/>
    </row>
    <row r="13027" ht="26.25" customHeight="1" spans="21:21">
      <c r="U13027" s="1820"/>
    </row>
    <row r="13028" ht="26.25" customHeight="1" spans="21:21">
      <c r="U13028" s="1820"/>
    </row>
    <row r="13029" ht="26.25" customHeight="1" spans="21:21">
      <c r="U13029" s="1820"/>
    </row>
    <row r="13030" ht="26.25" customHeight="1" spans="21:21">
      <c r="U13030" s="1820"/>
    </row>
    <row r="13031" ht="26.25" customHeight="1" spans="21:21">
      <c r="U13031" s="1820"/>
    </row>
    <row r="13032" ht="26.25" customHeight="1" spans="21:21">
      <c r="U13032" s="1820"/>
    </row>
    <row r="13033" ht="26.25" customHeight="1" spans="21:21">
      <c r="U13033" s="1820"/>
    </row>
    <row r="13034" ht="26.25" customHeight="1" spans="21:21">
      <c r="U13034" s="1820"/>
    </row>
    <row r="13035" ht="26.25" customHeight="1" spans="21:21">
      <c r="U13035" s="1820"/>
    </row>
    <row r="13036" ht="26.25" customHeight="1" spans="21:21">
      <c r="U13036" s="1820"/>
    </row>
    <row r="13037" ht="26.25" customHeight="1" spans="21:21">
      <c r="U13037" s="1820"/>
    </row>
    <row r="13038" ht="26.25" customHeight="1" spans="21:21">
      <c r="U13038" s="1820"/>
    </row>
    <row r="13039" ht="26.25" customHeight="1" spans="21:21">
      <c r="U13039" s="1820"/>
    </row>
    <row r="13040" ht="26.25" customHeight="1" spans="21:21">
      <c r="U13040" s="1820"/>
    </row>
    <row r="13041" ht="26.25" customHeight="1" spans="21:21">
      <c r="U13041" s="1820"/>
    </row>
    <row r="13042" ht="26.25" customHeight="1" spans="21:21">
      <c r="U13042" s="1820"/>
    </row>
    <row r="13043" ht="26.25" customHeight="1" spans="21:21">
      <c r="U13043" s="1820"/>
    </row>
    <row r="13044" ht="26.25" customHeight="1" spans="21:21">
      <c r="U13044" s="1820"/>
    </row>
    <row r="13045" ht="26.25" customHeight="1" spans="21:21">
      <c r="U13045" s="1820"/>
    </row>
    <row r="13046" ht="26.25" customHeight="1" spans="21:21">
      <c r="U13046" s="1820"/>
    </row>
    <row r="13047" ht="26.25" customHeight="1" spans="21:21">
      <c r="U13047" s="1820"/>
    </row>
    <row r="13048" ht="26.25" customHeight="1" spans="21:21">
      <c r="U13048" s="1820"/>
    </row>
    <row r="13049" ht="26.25" customHeight="1" spans="21:21">
      <c r="U13049" s="1820"/>
    </row>
    <row r="13050" ht="26.25" customHeight="1" spans="21:21">
      <c r="U13050" s="1820"/>
    </row>
    <row r="13051" ht="26.25" customHeight="1" spans="21:21">
      <c r="U13051" s="1820"/>
    </row>
    <row r="13052" ht="26.25" customHeight="1" spans="21:21">
      <c r="U13052" s="1820"/>
    </row>
    <row r="13053" ht="26.25" customHeight="1" spans="21:21">
      <c r="U13053" s="1820"/>
    </row>
    <row r="13054" ht="26.25" customHeight="1" spans="21:21">
      <c r="U13054" s="1820"/>
    </row>
    <row r="13055" ht="26.25" customHeight="1" spans="21:21">
      <c r="U13055" s="1820"/>
    </row>
    <row r="13056" ht="26.25" customHeight="1" spans="21:21">
      <c r="U13056" s="1820"/>
    </row>
    <row r="13057" ht="26.25" customHeight="1" spans="21:21">
      <c r="U13057" s="1820"/>
    </row>
    <row r="13058" ht="26.25" customHeight="1" spans="21:21">
      <c r="U13058" s="1820"/>
    </row>
    <row r="13059" ht="26.25" customHeight="1" spans="21:21">
      <c r="U13059" s="1820"/>
    </row>
    <row r="13060" ht="26.25" customHeight="1" spans="21:21">
      <c r="U13060" s="1820"/>
    </row>
    <row r="13061" ht="26.25" customHeight="1" spans="21:21">
      <c r="U13061" s="1820"/>
    </row>
    <row r="13062" ht="26.25" customHeight="1" spans="21:21">
      <c r="U13062" s="1820"/>
    </row>
    <row r="13063" ht="26.25" customHeight="1" spans="21:21">
      <c r="U13063" s="1820"/>
    </row>
    <row r="13064" ht="26.25" customHeight="1" spans="21:21">
      <c r="U13064" s="1820"/>
    </row>
    <row r="13065" ht="26.25" customHeight="1" spans="21:21">
      <c r="U13065" s="1820"/>
    </row>
    <row r="13066" ht="26.25" customHeight="1" spans="21:21">
      <c r="U13066" s="1820"/>
    </row>
    <row r="13067" ht="26.25" customHeight="1" spans="21:21">
      <c r="U13067" s="1820"/>
    </row>
    <row r="13068" ht="26.25" customHeight="1" spans="21:21">
      <c r="U13068" s="1820"/>
    </row>
    <row r="13069" ht="26.25" customHeight="1" spans="21:21">
      <c r="U13069" s="1820"/>
    </row>
    <row r="13070" ht="26.25" customHeight="1" spans="21:21">
      <c r="U13070" s="1820"/>
    </row>
    <row r="13071" ht="26.25" customHeight="1" spans="21:21">
      <c r="U13071" s="1820"/>
    </row>
    <row r="13072" ht="26.25" customHeight="1" spans="21:21">
      <c r="U13072" s="1820"/>
    </row>
    <row r="13073" ht="26.25" customHeight="1" spans="21:21">
      <c r="U13073" s="1820"/>
    </row>
    <row r="13074" ht="26.25" customHeight="1" spans="21:21">
      <c r="U13074" s="1820"/>
    </row>
    <row r="13075" ht="26.25" customHeight="1" spans="21:21">
      <c r="U13075" s="1820"/>
    </row>
    <row r="13076" ht="26.25" customHeight="1" spans="21:21">
      <c r="U13076" s="1820"/>
    </row>
    <row r="13077" ht="26.25" customHeight="1" spans="21:21">
      <c r="U13077" s="1820"/>
    </row>
    <row r="13078" ht="26.25" customHeight="1" spans="21:21">
      <c r="U13078" s="1820"/>
    </row>
    <row r="13079" ht="26.25" customHeight="1" spans="21:21">
      <c r="U13079" s="1820"/>
    </row>
    <row r="13080" ht="26.25" customHeight="1" spans="21:21">
      <c r="U13080" s="1820"/>
    </row>
    <row r="13081" ht="26.25" customHeight="1" spans="21:21">
      <c r="U13081" s="1820"/>
    </row>
    <row r="13082" ht="26.25" customHeight="1" spans="21:21">
      <c r="U13082" s="1820"/>
    </row>
    <row r="13083" ht="26.25" customHeight="1" spans="21:21">
      <c r="U13083" s="1820"/>
    </row>
    <row r="13084" ht="26.25" customHeight="1" spans="21:21">
      <c r="U13084" s="1820"/>
    </row>
    <row r="13085" ht="26.25" customHeight="1" spans="21:21">
      <c r="U13085" s="1820"/>
    </row>
    <row r="13086" ht="26.25" customHeight="1" spans="21:21">
      <c r="U13086" s="1820"/>
    </row>
    <row r="13087" ht="26.25" customHeight="1" spans="21:21">
      <c r="U13087" s="1820"/>
    </row>
    <row r="13088" ht="26.25" customHeight="1" spans="21:21">
      <c r="U13088" s="1820"/>
    </row>
    <row r="13089" ht="26.25" customHeight="1" spans="21:21">
      <c r="U13089" s="1820"/>
    </row>
    <row r="13090" ht="26.25" customHeight="1" spans="21:21">
      <c r="U13090" s="1820"/>
    </row>
    <row r="13091" ht="26.25" customHeight="1" spans="21:21">
      <c r="U13091" s="1820"/>
    </row>
    <row r="13092" ht="26.25" customHeight="1" spans="21:21">
      <c r="U13092" s="1820"/>
    </row>
    <row r="13093" ht="26.25" customHeight="1" spans="21:21">
      <c r="U13093" s="1820"/>
    </row>
    <row r="13094" ht="26.25" customHeight="1" spans="21:21">
      <c r="U13094" s="1820"/>
    </row>
    <row r="13095" ht="26.25" customHeight="1" spans="21:21">
      <c r="U13095" s="1820"/>
    </row>
    <row r="13096" ht="26.25" customHeight="1" spans="21:21">
      <c r="U13096" s="1820"/>
    </row>
    <row r="13097" ht="26.25" customHeight="1" spans="21:21">
      <c r="U13097" s="1820"/>
    </row>
    <row r="13098" ht="26.25" customHeight="1" spans="21:21">
      <c r="U13098" s="1820"/>
    </row>
    <row r="13099" ht="26.25" customHeight="1" spans="21:21">
      <c r="U13099" s="1820"/>
    </row>
    <row r="13100" ht="26.25" customHeight="1" spans="21:21">
      <c r="U13100" s="1820"/>
    </row>
    <row r="13101" ht="26.25" customHeight="1" spans="21:21">
      <c r="U13101" s="1820"/>
    </row>
    <row r="13102" ht="26.25" customHeight="1" spans="21:21">
      <c r="U13102" s="1820"/>
    </row>
    <row r="13103" ht="26.25" customHeight="1" spans="21:21">
      <c r="U13103" s="1820"/>
    </row>
    <row r="13104" ht="26.25" customHeight="1" spans="21:21">
      <c r="U13104" s="1820"/>
    </row>
    <row r="13105" ht="26.25" customHeight="1" spans="21:21">
      <c r="U13105" s="1820"/>
    </row>
    <row r="13106" ht="26.25" customHeight="1" spans="21:21">
      <c r="U13106" s="1820"/>
    </row>
    <row r="13107" ht="26.25" customHeight="1" spans="21:21">
      <c r="U13107" s="1820"/>
    </row>
    <row r="13108" ht="26.25" customHeight="1" spans="21:21">
      <c r="U13108" s="1820"/>
    </row>
    <row r="13109" ht="26.25" customHeight="1" spans="21:21">
      <c r="U13109" s="1820"/>
    </row>
    <row r="13110" ht="26.25" customHeight="1" spans="21:21">
      <c r="U13110" s="1820"/>
    </row>
    <row r="13111" ht="26.25" customHeight="1" spans="21:21">
      <c r="U13111" s="1820"/>
    </row>
    <row r="13112" ht="26.25" customHeight="1" spans="21:21">
      <c r="U13112" s="1820"/>
    </row>
    <row r="13113" ht="26.25" customHeight="1" spans="21:21">
      <c r="U13113" s="1820"/>
    </row>
    <row r="13114" ht="26.25" customHeight="1" spans="21:21">
      <c r="U13114" s="1820"/>
    </row>
    <row r="13115" ht="26.25" customHeight="1" spans="21:21">
      <c r="U13115" s="1820"/>
    </row>
    <row r="13116" ht="26.25" customHeight="1" spans="21:21">
      <c r="U13116" s="1820"/>
    </row>
    <row r="13117" ht="26.25" customHeight="1" spans="21:21">
      <c r="U13117" s="1820"/>
    </row>
    <row r="13118" ht="26.25" customHeight="1" spans="21:21">
      <c r="U13118" s="1820"/>
    </row>
    <row r="13119" ht="26.25" customHeight="1" spans="21:21">
      <c r="U13119" s="1820"/>
    </row>
    <row r="13120" ht="26.25" customHeight="1" spans="21:21">
      <c r="U13120" s="1820"/>
    </row>
    <row r="13121" ht="26.25" customHeight="1" spans="21:21">
      <c r="U13121" s="1820"/>
    </row>
    <row r="13122" ht="26.25" customHeight="1" spans="21:21">
      <c r="U13122" s="1820"/>
    </row>
    <row r="13123" ht="26.25" customHeight="1" spans="21:21">
      <c r="U13123" s="1820"/>
    </row>
    <row r="13124" ht="26.25" customHeight="1" spans="21:21">
      <c r="U13124" s="1820"/>
    </row>
    <row r="13125" ht="26.25" customHeight="1" spans="21:21">
      <c r="U13125" s="1820"/>
    </row>
    <row r="13126" ht="26.25" customHeight="1" spans="21:21">
      <c r="U13126" s="1820"/>
    </row>
    <row r="13127" ht="26.25" customHeight="1" spans="21:21">
      <c r="U13127" s="1820"/>
    </row>
    <row r="13128" ht="26.25" customHeight="1" spans="21:21">
      <c r="U13128" s="1820"/>
    </row>
    <row r="13129" ht="26.25" customHeight="1" spans="21:21">
      <c r="U13129" s="1820"/>
    </row>
    <row r="13130" ht="26.25" customHeight="1" spans="21:21">
      <c r="U13130" s="1820"/>
    </row>
    <row r="13131" ht="26.25" customHeight="1" spans="21:21">
      <c r="U13131" s="1820"/>
    </row>
    <row r="13132" ht="26.25" customHeight="1" spans="21:21">
      <c r="U13132" s="1820"/>
    </row>
    <row r="13133" ht="26.25" customHeight="1" spans="21:21">
      <c r="U13133" s="1820"/>
    </row>
    <row r="13134" ht="26.25" customHeight="1" spans="21:21">
      <c r="U13134" s="1820"/>
    </row>
    <row r="13135" ht="26.25" customHeight="1" spans="21:21">
      <c r="U13135" s="1820"/>
    </row>
    <row r="13136" ht="26.25" customHeight="1" spans="21:21">
      <c r="U13136" s="1820"/>
    </row>
    <row r="13137" ht="26.25" customHeight="1" spans="21:21">
      <c r="U13137" s="1820"/>
    </row>
    <row r="13138" ht="26.25" customHeight="1" spans="21:21">
      <c r="U13138" s="1820"/>
    </row>
    <row r="13139" ht="26.25" customHeight="1" spans="21:21">
      <c r="U13139" s="1820"/>
    </row>
    <row r="13140" ht="26.25" customHeight="1" spans="21:21">
      <c r="U13140" s="1820"/>
    </row>
    <row r="13141" ht="26.25" customHeight="1" spans="21:21">
      <c r="U13141" s="1820"/>
    </row>
    <row r="13142" ht="26.25" customHeight="1" spans="21:21">
      <c r="U13142" s="1820"/>
    </row>
    <row r="13143" ht="26.25" customHeight="1" spans="21:21">
      <c r="U13143" s="1820"/>
    </row>
    <row r="13144" ht="26.25" customHeight="1" spans="21:21">
      <c r="U13144" s="1820"/>
    </row>
    <row r="13145" ht="26.25" customHeight="1" spans="21:21">
      <c r="U13145" s="1820"/>
    </row>
    <row r="13146" ht="26.25" customHeight="1" spans="21:21">
      <c r="U13146" s="1820"/>
    </row>
    <row r="13147" ht="26.25" customHeight="1" spans="21:21">
      <c r="U13147" s="1820"/>
    </row>
    <row r="13148" ht="26.25" customHeight="1" spans="21:21">
      <c r="U13148" s="1820"/>
    </row>
    <row r="13149" ht="26.25" customHeight="1" spans="21:21">
      <c r="U13149" s="1820"/>
    </row>
    <row r="13150" ht="26.25" customHeight="1" spans="21:21">
      <c r="U13150" s="1820"/>
    </row>
    <row r="13151" ht="26.25" customHeight="1" spans="21:21">
      <c r="U13151" s="1820"/>
    </row>
    <row r="13152" ht="26.25" customHeight="1" spans="21:21">
      <c r="U13152" s="1820"/>
    </row>
    <row r="13153" ht="26.25" customHeight="1" spans="21:21">
      <c r="U13153" s="1820"/>
    </row>
    <row r="13154" ht="26.25" customHeight="1" spans="21:21">
      <c r="U13154" s="1820"/>
    </row>
    <row r="13155" ht="26.25" customHeight="1" spans="21:21">
      <c r="U13155" s="1820"/>
    </row>
    <row r="13156" ht="26.25" customHeight="1" spans="21:21">
      <c r="U13156" s="1820"/>
    </row>
    <row r="13157" ht="26.25" customHeight="1" spans="21:21">
      <c r="U13157" s="1820"/>
    </row>
    <row r="13158" ht="26.25" customHeight="1" spans="21:21">
      <c r="U13158" s="1820"/>
    </row>
    <row r="13159" ht="26.25" customHeight="1" spans="21:21">
      <c r="U13159" s="1820"/>
    </row>
    <row r="13160" ht="26.25" customHeight="1" spans="21:21">
      <c r="U13160" s="1820"/>
    </row>
    <row r="13161" ht="26.25" customHeight="1" spans="21:21">
      <c r="U13161" s="1820"/>
    </row>
    <row r="13162" ht="26.25" customHeight="1" spans="21:21">
      <c r="U13162" s="1820"/>
    </row>
    <row r="13163" ht="26.25" customHeight="1" spans="21:21">
      <c r="U13163" s="1820"/>
    </row>
    <row r="13164" ht="26.25" customHeight="1" spans="21:21">
      <c r="U13164" s="1820"/>
    </row>
    <row r="13165" ht="26.25" customHeight="1" spans="21:21">
      <c r="U13165" s="1820"/>
    </row>
    <row r="13166" ht="26.25" customHeight="1" spans="21:21">
      <c r="U13166" s="1820"/>
    </row>
    <row r="13167" ht="26.25" customHeight="1" spans="21:21">
      <c r="U13167" s="1820"/>
    </row>
    <row r="13168" ht="26.25" customHeight="1" spans="21:21">
      <c r="U13168" s="1820"/>
    </row>
    <row r="13169" ht="26.25" customHeight="1" spans="21:21">
      <c r="U13169" s="1820"/>
    </row>
    <row r="13170" ht="26.25" customHeight="1" spans="21:21">
      <c r="U13170" s="1820"/>
    </row>
    <row r="13171" ht="26.25" customHeight="1" spans="21:21">
      <c r="U13171" s="1820"/>
    </row>
    <row r="13172" ht="26.25" customHeight="1" spans="21:21">
      <c r="U13172" s="1820"/>
    </row>
    <row r="13173" ht="26.25" customHeight="1" spans="21:21">
      <c r="U13173" s="1820"/>
    </row>
    <row r="13174" ht="26.25" customHeight="1" spans="21:21">
      <c r="U13174" s="1820"/>
    </row>
    <row r="13175" ht="26.25" customHeight="1" spans="21:21">
      <c r="U13175" s="1820"/>
    </row>
    <row r="13176" ht="26.25" customHeight="1" spans="21:21">
      <c r="U13176" s="1820"/>
    </row>
    <row r="13177" ht="26.25" customHeight="1" spans="21:21">
      <c r="U13177" s="1820"/>
    </row>
    <row r="13178" ht="26.25" customHeight="1" spans="21:21">
      <c r="U13178" s="1820"/>
    </row>
    <row r="13179" ht="26.25" customHeight="1" spans="21:21">
      <c r="U13179" s="1820"/>
    </row>
    <row r="13180" ht="26.25" customHeight="1" spans="21:21">
      <c r="U13180" s="1820"/>
    </row>
    <row r="13181" ht="26.25" customHeight="1" spans="21:21">
      <c r="U13181" s="1820"/>
    </row>
    <row r="13182" ht="26.25" customHeight="1" spans="21:21">
      <c r="U13182" s="1820"/>
    </row>
    <row r="13183" ht="26.25" customHeight="1" spans="21:21">
      <c r="U13183" s="1820"/>
    </row>
    <row r="13184" ht="26.25" customHeight="1" spans="21:21">
      <c r="U13184" s="1820"/>
    </row>
    <row r="13185" ht="26.25" customHeight="1" spans="21:21">
      <c r="U13185" s="1820"/>
    </row>
    <row r="13186" ht="26.25" customHeight="1" spans="21:21">
      <c r="U13186" s="1820"/>
    </row>
    <row r="13187" ht="26.25" customHeight="1" spans="21:21">
      <c r="U13187" s="1820"/>
    </row>
    <row r="13188" ht="26.25" customHeight="1" spans="21:21">
      <c r="U13188" s="1820"/>
    </row>
    <row r="13189" ht="26.25" customHeight="1" spans="21:21">
      <c r="U13189" s="1820"/>
    </row>
    <row r="13190" ht="26.25" customHeight="1" spans="21:21">
      <c r="U13190" s="1820"/>
    </row>
    <row r="13191" ht="26.25" customHeight="1" spans="21:21">
      <c r="U13191" s="1820"/>
    </row>
    <row r="13192" ht="26.25" customHeight="1" spans="21:21">
      <c r="U13192" s="1820"/>
    </row>
    <row r="13193" ht="26.25" customHeight="1" spans="21:21">
      <c r="U13193" s="1820"/>
    </row>
    <row r="13194" ht="26.25" customHeight="1" spans="21:21">
      <c r="U13194" s="1820"/>
    </row>
    <row r="13195" ht="26.25" customHeight="1" spans="21:21">
      <c r="U13195" s="1820"/>
    </row>
    <row r="13196" ht="26.25" customHeight="1" spans="21:21">
      <c r="U13196" s="1820"/>
    </row>
    <row r="13197" ht="26.25" customHeight="1" spans="21:21">
      <c r="U13197" s="1820"/>
    </row>
    <row r="13198" ht="26.25" customHeight="1" spans="21:21">
      <c r="U13198" s="1820"/>
    </row>
    <row r="13199" ht="26.25" customHeight="1" spans="21:21">
      <c r="U13199" s="1820"/>
    </row>
    <row r="13200" ht="26.25" customHeight="1" spans="21:21">
      <c r="U13200" s="1820"/>
    </row>
    <row r="13201" ht="26.25" customHeight="1" spans="21:21">
      <c r="U13201" s="1820"/>
    </row>
    <row r="13202" ht="26.25" customHeight="1" spans="21:21">
      <c r="U13202" s="1820"/>
    </row>
    <row r="13203" ht="26.25" customHeight="1" spans="21:21">
      <c r="U13203" s="1820"/>
    </row>
    <row r="13204" ht="26.25" customHeight="1" spans="21:21">
      <c r="U13204" s="1820"/>
    </row>
    <row r="13205" ht="26.25" customHeight="1" spans="21:21">
      <c r="U13205" s="1820"/>
    </row>
    <row r="13206" ht="26.25" customHeight="1" spans="21:21">
      <c r="U13206" s="1820"/>
    </row>
    <row r="13207" ht="26.25" customHeight="1" spans="21:21">
      <c r="U13207" s="1820"/>
    </row>
    <row r="13208" ht="26.25" customHeight="1" spans="21:21">
      <c r="U13208" s="1820"/>
    </row>
    <row r="13209" ht="26.25" customHeight="1" spans="21:21">
      <c r="U13209" s="1820"/>
    </row>
    <row r="13210" ht="26.25" customHeight="1" spans="21:21">
      <c r="U13210" s="1820"/>
    </row>
    <row r="13211" ht="26.25" customHeight="1" spans="21:21">
      <c r="U13211" s="1820"/>
    </row>
    <row r="13212" ht="26.25" customHeight="1" spans="21:21">
      <c r="U13212" s="1820"/>
    </row>
    <row r="13213" ht="26.25" customHeight="1" spans="21:21">
      <c r="U13213" s="1820"/>
    </row>
    <row r="13214" ht="26.25" customHeight="1" spans="21:21">
      <c r="U13214" s="1820"/>
    </row>
    <row r="13215" ht="26.25" customHeight="1" spans="21:21">
      <c r="U13215" s="1820"/>
    </row>
    <row r="13216" ht="26.25" customHeight="1" spans="21:21">
      <c r="U13216" s="1820"/>
    </row>
    <row r="13217" ht="26.25" customHeight="1" spans="21:21">
      <c r="U13217" s="1820"/>
    </row>
    <row r="13218" ht="26.25" customHeight="1" spans="21:21">
      <c r="U13218" s="1820"/>
    </row>
    <row r="13219" ht="26.25" customHeight="1" spans="21:21">
      <c r="U13219" s="1820"/>
    </row>
    <row r="13220" ht="26.25" customHeight="1" spans="21:21">
      <c r="U13220" s="1820"/>
    </row>
    <row r="13221" ht="26.25" customHeight="1" spans="21:21">
      <c r="U13221" s="1820"/>
    </row>
    <row r="13222" ht="26.25" customHeight="1" spans="21:21">
      <c r="U13222" s="1820"/>
    </row>
    <row r="13223" ht="26.25" customHeight="1" spans="21:21">
      <c r="U13223" s="1820"/>
    </row>
    <row r="13224" ht="26.25" customHeight="1" spans="21:21">
      <c r="U13224" s="1820"/>
    </row>
    <row r="13225" ht="26.25" customHeight="1" spans="21:21">
      <c r="U13225" s="1820"/>
    </row>
    <row r="13226" ht="26.25" customHeight="1" spans="21:21">
      <c r="U13226" s="1820"/>
    </row>
    <row r="13227" ht="26.25" customHeight="1" spans="21:21">
      <c r="U13227" s="1820"/>
    </row>
    <row r="13228" ht="26.25" customHeight="1" spans="21:21">
      <c r="U13228" s="1820"/>
    </row>
    <row r="13229" ht="26.25" customHeight="1" spans="21:21">
      <c r="U13229" s="1820"/>
    </row>
    <row r="13230" ht="26.25" customHeight="1" spans="21:21">
      <c r="U13230" s="1820"/>
    </row>
    <row r="13231" ht="26.25" customHeight="1" spans="21:21">
      <c r="U13231" s="1820"/>
    </row>
    <row r="13232" ht="26.25" customHeight="1" spans="21:21">
      <c r="U13232" s="1820"/>
    </row>
    <row r="13233" ht="26.25" customHeight="1" spans="21:21">
      <c r="U13233" s="1820"/>
    </row>
    <row r="13234" ht="26.25" customHeight="1" spans="21:21">
      <c r="U13234" s="1820"/>
    </row>
    <row r="13235" ht="26.25" customHeight="1" spans="21:21">
      <c r="U13235" s="1820"/>
    </row>
    <row r="13236" ht="26.25" customHeight="1" spans="21:21">
      <c r="U13236" s="1820"/>
    </row>
    <row r="13237" ht="26.25" customHeight="1" spans="21:21">
      <c r="U13237" s="1820"/>
    </row>
    <row r="13238" ht="26.25" customHeight="1" spans="21:21">
      <c r="U13238" s="1820"/>
    </row>
    <row r="13239" ht="26.25" customHeight="1" spans="21:21">
      <c r="U13239" s="1820"/>
    </row>
    <row r="13240" ht="26.25" customHeight="1" spans="21:21">
      <c r="U13240" s="1820"/>
    </row>
    <row r="13241" ht="26.25" customHeight="1" spans="21:21">
      <c r="U13241" s="1820"/>
    </row>
    <row r="13242" ht="26.25" customHeight="1" spans="21:21">
      <c r="U13242" s="1820"/>
    </row>
    <row r="13243" ht="26.25" customHeight="1" spans="21:21">
      <c r="U13243" s="1820"/>
    </row>
    <row r="13244" ht="26.25" customHeight="1" spans="21:21">
      <c r="U13244" s="1820"/>
    </row>
    <row r="13245" ht="26.25" customHeight="1" spans="21:21">
      <c r="U13245" s="1820"/>
    </row>
    <row r="13246" ht="26.25" customHeight="1" spans="21:21">
      <c r="U13246" s="1820"/>
    </row>
    <row r="13247" ht="26.25" customHeight="1" spans="21:21">
      <c r="U13247" s="1820"/>
    </row>
    <row r="13248" ht="26.25" customHeight="1" spans="21:21">
      <c r="U13248" s="1820"/>
    </row>
    <row r="13249" ht="26.25" customHeight="1" spans="21:21">
      <c r="U13249" s="1820"/>
    </row>
    <row r="13250" ht="26.25" customHeight="1" spans="21:21">
      <c r="U13250" s="1820"/>
    </row>
    <row r="13251" ht="26.25" customHeight="1" spans="21:21">
      <c r="U13251" s="1820"/>
    </row>
    <row r="13252" ht="26.25" customHeight="1" spans="21:21">
      <c r="U13252" s="1820"/>
    </row>
    <row r="13253" ht="26.25" customHeight="1" spans="21:21">
      <c r="U13253" s="1820"/>
    </row>
    <row r="13254" ht="26.25" customHeight="1" spans="21:21">
      <c r="U13254" s="1820"/>
    </row>
    <row r="13255" ht="26.25" customHeight="1" spans="21:21">
      <c r="U13255" s="1820"/>
    </row>
    <row r="13256" ht="26.25" customHeight="1" spans="21:21">
      <c r="U13256" s="1820"/>
    </row>
    <row r="13257" ht="26.25" customHeight="1" spans="21:21">
      <c r="U13257" s="1820"/>
    </row>
    <row r="13258" ht="26.25" customHeight="1" spans="21:21">
      <c r="U13258" s="1820"/>
    </row>
    <row r="13259" ht="26.25" customHeight="1" spans="21:21">
      <c r="U13259" s="1820"/>
    </row>
    <row r="13260" ht="26.25" customHeight="1" spans="21:21">
      <c r="U13260" s="1820"/>
    </row>
    <row r="13261" ht="26.25" customHeight="1" spans="21:21">
      <c r="U13261" s="1820"/>
    </row>
    <row r="13262" ht="26.25" customHeight="1" spans="21:21">
      <c r="U13262" s="1820"/>
    </row>
    <row r="13263" ht="26.25" customHeight="1" spans="21:21">
      <c r="U13263" s="1820"/>
    </row>
    <row r="13264" ht="26.25" customHeight="1" spans="21:21">
      <c r="U13264" s="1820"/>
    </row>
    <row r="13265" ht="26.25" customHeight="1" spans="21:21">
      <c r="U13265" s="1820"/>
    </row>
    <row r="13266" ht="26.25" customHeight="1" spans="21:21">
      <c r="U13266" s="1820"/>
    </row>
    <row r="13267" ht="26.25" customHeight="1" spans="21:21">
      <c r="U13267" s="1820"/>
    </row>
    <row r="13268" ht="26.25" customHeight="1" spans="21:21">
      <c r="U13268" s="1820"/>
    </row>
    <row r="13269" ht="26.25" customHeight="1" spans="21:21">
      <c r="U13269" s="1820"/>
    </row>
    <row r="13270" ht="26.25" customHeight="1" spans="21:21">
      <c r="U13270" s="1820"/>
    </row>
    <row r="13271" ht="26.25" customHeight="1" spans="21:21">
      <c r="U13271" s="1820"/>
    </row>
    <row r="13272" ht="26.25" customHeight="1" spans="21:21">
      <c r="U13272" s="1820"/>
    </row>
    <row r="13273" ht="26.25" customHeight="1" spans="21:21">
      <c r="U13273" s="1820"/>
    </row>
    <row r="13274" ht="26.25" customHeight="1" spans="21:21">
      <c r="U13274" s="1820"/>
    </row>
    <row r="13275" ht="26.25" customHeight="1" spans="21:21">
      <c r="U13275" s="1820"/>
    </row>
    <row r="13276" ht="26.25" customHeight="1" spans="21:21">
      <c r="U13276" s="1820"/>
    </row>
    <row r="13277" ht="26.25" customHeight="1" spans="21:21">
      <c r="U13277" s="1820"/>
    </row>
    <row r="13278" ht="26.25" customHeight="1" spans="21:21">
      <c r="U13278" s="1820"/>
    </row>
    <row r="13279" ht="26.25" customHeight="1" spans="21:21">
      <c r="U13279" s="1820"/>
    </row>
    <row r="13280" ht="26.25" customHeight="1" spans="21:21">
      <c r="U13280" s="1820"/>
    </row>
    <row r="13281" ht="26.25" customHeight="1" spans="21:21">
      <c r="U13281" s="1820"/>
    </row>
    <row r="13282" ht="26.25" customHeight="1" spans="21:21">
      <c r="U13282" s="1820"/>
    </row>
    <row r="13283" ht="26.25" customHeight="1" spans="21:21">
      <c r="U13283" s="1820"/>
    </row>
    <row r="13284" ht="26.25" customHeight="1" spans="21:21">
      <c r="U13284" s="1820"/>
    </row>
    <row r="13285" ht="26.25" customHeight="1" spans="21:21">
      <c r="U13285" s="1820"/>
    </row>
    <row r="13286" ht="26.25" customHeight="1" spans="21:21">
      <c r="U13286" s="1820"/>
    </row>
    <row r="13287" ht="26.25" customHeight="1" spans="21:21">
      <c r="U13287" s="1820"/>
    </row>
    <row r="13288" ht="26.25" customHeight="1" spans="21:21">
      <c r="U13288" s="1820"/>
    </row>
    <row r="13289" ht="26.25" customHeight="1" spans="21:21">
      <c r="U13289" s="1820"/>
    </row>
    <row r="13290" ht="26.25" customHeight="1" spans="21:21">
      <c r="U13290" s="1820"/>
    </row>
    <row r="13291" ht="26.25" customHeight="1" spans="21:21">
      <c r="U13291" s="1820"/>
    </row>
    <row r="13292" ht="26.25" customHeight="1" spans="21:21">
      <c r="U13292" s="1820"/>
    </row>
    <row r="13293" ht="26.25" customHeight="1" spans="21:21">
      <c r="U13293" s="1820"/>
    </row>
    <row r="13294" ht="26.25" customHeight="1" spans="21:21">
      <c r="U13294" s="1820"/>
    </row>
    <row r="13295" ht="26.25" customHeight="1" spans="21:21">
      <c r="U13295" s="1820"/>
    </row>
    <row r="13296" ht="26.25" customHeight="1" spans="21:21">
      <c r="U13296" s="1820"/>
    </row>
    <row r="13297" ht="26.25" customHeight="1" spans="21:21">
      <c r="U13297" s="1820"/>
    </row>
    <row r="13298" ht="26.25" customHeight="1" spans="21:21">
      <c r="U13298" s="1820"/>
    </row>
    <row r="13299" ht="26.25" customHeight="1" spans="21:21">
      <c r="U13299" s="1820"/>
    </row>
    <row r="13300" ht="26.25" customHeight="1" spans="21:21">
      <c r="U13300" s="1820"/>
    </row>
    <row r="13301" ht="26.25" customHeight="1" spans="21:21">
      <c r="U13301" s="1820"/>
    </row>
    <row r="13302" ht="26.25" customHeight="1" spans="21:21">
      <c r="U13302" s="1820"/>
    </row>
    <row r="13303" ht="26.25" customHeight="1" spans="21:21">
      <c r="U13303" s="1820"/>
    </row>
    <row r="13304" ht="26.25" customHeight="1" spans="21:21">
      <c r="U13304" s="1820"/>
    </row>
    <row r="13305" ht="26.25" customHeight="1" spans="21:21">
      <c r="U13305" s="1820"/>
    </row>
    <row r="13306" ht="26.25" customHeight="1" spans="21:21">
      <c r="U13306" s="1820"/>
    </row>
    <row r="13307" ht="26.25" customHeight="1" spans="21:21">
      <c r="U13307" s="1820"/>
    </row>
    <row r="13308" ht="26.25" customHeight="1" spans="21:21">
      <c r="U13308" s="1820"/>
    </row>
    <row r="13309" ht="26.25" customHeight="1" spans="21:21">
      <c r="U13309" s="1820"/>
    </row>
    <row r="13310" ht="26.25" customHeight="1" spans="21:21">
      <c r="U13310" s="1820"/>
    </row>
    <row r="13311" ht="26.25" customHeight="1" spans="21:21">
      <c r="U13311" s="1820"/>
    </row>
    <row r="13312" ht="26.25" customHeight="1" spans="21:21">
      <c r="U13312" s="1820"/>
    </row>
    <row r="13313" ht="26.25" customHeight="1" spans="21:21">
      <c r="U13313" s="1820"/>
    </row>
    <row r="13314" ht="26.25" customHeight="1" spans="21:21">
      <c r="U13314" s="1820"/>
    </row>
    <row r="13315" ht="26.25" customHeight="1" spans="21:21">
      <c r="U13315" s="1820"/>
    </row>
    <row r="13316" ht="26.25" customHeight="1" spans="21:21">
      <c r="U13316" s="1820"/>
    </row>
    <row r="13317" ht="26.25" customHeight="1" spans="21:21">
      <c r="U13317" s="1820"/>
    </row>
    <row r="13318" ht="26.25" customHeight="1" spans="21:21">
      <c r="U13318" s="1820"/>
    </row>
    <row r="13319" ht="26.25" customHeight="1" spans="21:21">
      <c r="U13319" s="1820"/>
    </row>
    <row r="13320" ht="26.25" customHeight="1" spans="21:21">
      <c r="U13320" s="1820"/>
    </row>
    <row r="13321" ht="26.25" customHeight="1" spans="21:21">
      <c r="U13321" s="1820"/>
    </row>
    <row r="13322" ht="26.25" customHeight="1" spans="21:21">
      <c r="U13322" s="1820"/>
    </row>
    <row r="13323" ht="26.25" customHeight="1" spans="21:21">
      <c r="U13323" s="1820"/>
    </row>
    <row r="13324" ht="26.25" customHeight="1" spans="21:21">
      <c r="U13324" s="1820"/>
    </row>
    <row r="13325" ht="26.25" customHeight="1" spans="21:21">
      <c r="U13325" s="1820"/>
    </row>
    <row r="13326" ht="26.25" customHeight="1" spans="21:21">
      <c r="U13326" s="1820"/>
    </row>
    <row r="13327" ht="26.25" customHeight="1" spans="21:21">
      <c r="U13327" s="1820"/>
    </row>
    <row r="13328" ht="26.25" customHeight="1" spans="21:21">
      <c r="U13328" s="1820"/>
    </row>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row r="65269" ht="26.25" customHeight="1"/>
    <row r="65270" ht="26.25" customHeight="1"/>
    <row r="65271" ht="26.25" customHeight="1"/>
    <row r="65272" ht="26.25" customHeight="1"/>
    <row r="65273" ht="26.25" customHeight="1"/>
    <row r="65274" ht="26.25" customHeight="1"/>
    <row r="65275" ht="26.25" customHeight="1"/>
    <row r="65276" ht="26.25" customHeight="1"/>
    <row r="65277" ht="26.25" customHeight="1"/>
    <row r="65278" ht="26.25" customHeight="1"/>
    <row r="65279" ht="26.25" customHeight="1"/>
    <row r="65280" ht="26.25" customHeight="1"/>
    <row r="65281" ht="26.25" customHeight="1"/>
    <row r="65282" ht="26.25" customHeight="1"/>
    <row r="65283" ht="26.25" customHeight="1"/>
    <row r="65284" ht="26.25" customHeight="1"/>
    <row r="65285" ht="26.25" customHeight="1"/>
    <row r="65286" ht="26.25" customHeight="1"/>
    <row r="65287" ht="26.25" customHeight="1"/>
    <row r="65288" ht="26.25" customHeight="1"/>
    <row r="65289" ht="26.25" customHeight="1"/>
    <row r="65290" ht="26.25" customHeight="1"/>
    <row r="65291" ht="26.25" customHeight="1"/>
    <row r="65292" ht="26.25" customHeight="1"/>
    <row r="65293" ht="26.25" customHeight="1"/>
    <row r="65294" ht="26.25" customHeight="1"/>
    <row r="65295" ht="26.25" customHeight="1"/>
    <row r="65296" ht="26.25" customHeight="1"/>
    <row r="65297" ht="26.25" customHeight="1"/>
    <row r="65298" ht="26.25" customHeight="1"/>
    <row r="65299" ht="26.25" customHeight="1"/>
    <row r="65300" ht="26.25" customHeight="1"/>
    <row r="65301" ht="26.25" customHeight="1"/>
    <row r="65302" ht="26.25" customHeight="1"/>
    <row r="65303" ht="26.25" customHeight="1"/>
    <row r="65304" ht="26.25" customHeight="1"/>
    <row r="65305" ht="26.25" customHeight="1"/>
    <row r="65306" ht="26.25" customHeight="1"/>
    <row r="65307" ht="26.25" customHeight="1"/>
    <row r="65308" ht="26.25" customHeight="1"/>
    <row r="65309" ht="26.25" customHeight="1"/>
    <row r="65310" ht="26.25" customHeight="1"/>
    <row r="65311" ht="26.25" customHeight="1"/>
    <row r="65312" ht="26.25" customHeight="1"/>
    <row r="65313" ht="26.25" customHeight="1"/>
    <row r="65314" ht="26.25" customHeight="1"/>
    <row r="65315" ht="26.25" customHeight="1"/>
    <row r="65316" ht="26.25" customHeight="1"/>
    <row r="65317" ht="26.25" customHeight="1"/>
    <row r="65318" ht="26.25" customHeight="1"/>
    <row r="65319" ht="26.25" customHeight="1"/>
    <row r="65320" ht="26.25" customHeight="1"/>
    <row r="65321" ht="26.25" customHeight="1"/>
    <row r="65322" ht="26.25" customHeight="1"/>
    <row r="65323" ht="26.25" customHeight="1"/>
    <row r="65324" ht="26.25" customHeight="1"/>
    <row r="65325" ht="26.25" customHeight="1"/>
    <row r="65326" ht="26.25" customHeight="1"/>
    <row r="65327" ht="26.25" customHeight="1"/>
    <row r="65328" ht="26.25" customHeight="1"/>
    <row r="65329" ht="26.25" customHeight="1"/>
    <row r="65330" ht="26.25" customHeight="1"/>
    <row r="65331" ht="26.25" customHeight="1"/>
    <row r="65332" ht="26.25" customHeight="1"/>
    <row r="65333" ht="26.25" customHeight="1"/>
    <row r="65334" ht="26.25" customHeight="1"/>
    <row r="65335" ht="26.25" customHeight="1"/>
    <row r="65336" ht="26.25" customHeight="1"/>
    <row r="65337" ht="26.25" customHeight="1"/>
    <row r="65338" ht="26.25" customHeight="1"/>
    <row r="65339" ht="26.25" customHeight="1"/>
    <row r="65340" ht="26.25" customHeight="1"/>
    <row r="65341" ht="26.25" customHeight="1"/>
    <row r="65342" ht="26.25" customHeight="1"/>
    <row r="65343" ht="26.25" customHeight="1"/>
    <row r="65344" ht="26.25" customHeight="1"/>
    <row r="65345" ht="26.25" customHeight="1"/>
    <row r="65346" ht="26.25" customHeight="1"/>
    <row r="65347" ht="26.25" customHeight="1"/>
    <row r="65348" ht="26.25" customHeight="1"/>
    <row r="65349" ht="26.25" customHeight="1"/>
    <row r="65350" ht="26.25" customHeight="1"/>
    <row r="65351" ht="26.25" customHeight="1"/>
    <row r="65352" ht="26.25" customHeight="1"/>
    <row r="65353" ht="26.25" customHeight="1"/>
    <row r="65354" ht="26.25" customHeight="1"/>
    <row r="65355" ht="26.25" customHeight="1"/>
    <row r="65356" ht="26.25" customHeight="1"/>
    <row r="65357" ht="26.25" customHeight="1"/>
    <row r="65358" ht="26.25" customHeight="1"/>
    <row r="65359" ht="26.25" customHeight="1"/>
    <row r="65360" ht="26.25" customHeight="1"/>
    <row r="65361" ht="26.25" customHeight="1"/>
    <row r="65362" ht="26.25" customHeight="1"/>
    <row r="65363" ht="26.25" customHeight="1"/>
    <row r="65364" ht="26.25" customHeight="1"/>
    <row r="65365" ht="26.25" customHeight="1"/>
    <row r="65366" ht="26.25" customHeight="1"/>
    <row r="65367" ht="26.25" customHeight="1"/>
    <row r="65368" ht="26.25" customHeight="1"/>
    <row r="65369" ht="26.25" customHeight="1"/>
    <row r="65370" ht="26.25" customHeight="1"/>
    <row r="65371" ht="26.25" customHeight="1"/>
    <row r="65372" ht="26.25" customHeight="1"/>
    <row r="65373" ht="26.25" customHeight="1"/>
    <row r="65374" ht="26.25" customHeight="1"/>
    <row r="65375" ht="26.25" customHeight="1"/>
    <row r="65376" ht="26.25" customHeight="1"/>
    <row r="65377" ht="26.25" customHeight="1"/>
    <row r="65378" ht="26.25" customHeight="1"/>
    <row r="65379" ht="26.25" customHeight="1"/>
    <row r="65380" ht="26.25" customHeight="1"/>
    <row r="65381" ht="26.25" customHeight="1"/>
    <row r="65382" ht="26.25" customHeight="1"/>
    <row r="65383" ht="26.25" customHeight="1"/>
    <row r="65384" ht="26.25" customHeight="1"/>
    <row r="65385" ht="26.25" customHeight="1"/>
    <row r="65386" ht="26.25" customHeight="1"/>
    <row r="65387" ht="26.25" customHeight="1"/>
    <row r="65388" ht="26.25" customHeight="1"/>
    <row r="65389" ht="26.25" customHeight="1"/>
    <row r="65390" ht="26.25" customHeight="1"/>
    <row r="65391" ht="26.25" customHeight="1"/>
    <row r="65392" ht="26.25" customHeight="1"/>
    <row r="65393" ht="26.25" customHeight="1"/>
    <row r="65394" ht="26.25" customHeight="1"/>
    <row r="65395" ht="26.25" customHeight="1"/>
    <row r="65396" ht="26.25" customHeight="1"/>
    <row r="65397" ht="26.25" customHeight="1"/>
    <row r="65398" ht="26.25" customHeight="1"/>
    <row r="65399" ht="26.25" customHeight="1"/>
    <row r="65400" ht="26.25" customHeight="1"/>
    <row r="65401" ht="26.25" customHeight="1"/>
    <row r="65402" ht="26.25" customHeight="1"/>
    <row r="65403" ht="26.25" customHeight="1"/>
    <row r="65404" ht="26.25" customHeight="1"/>
    <row r="65405" ht="26.25" customHeight="1"/>
    <row r="65406" ht="26.25" customHeight="1"/>
    <row r="65407" ht="26.25" customHeight="1"/>
    <row r="65408" ht="26.25" customHeight="1"/>
    <row r="65409" ht="26.25" customHeight="1"/>
    <row r="65410" ht="26.25" customHeight="1"/>
    <row r="65411" ht="26.25" customHeight="1"/>
    <row r="65412" ht="26.25" customHeight="1"/>
    <row r="65413" ht="26.25" customHeight="1"/>
    <row r="65414" ht="26.25" customHeight="1"/>
    <row r="65415" ht="26.25" customHeight="1"/>
    <row r="65416" ht="26.25" customHeight="1"/>
    <row r="65417" ht="26.25" customHeight="1"/>
    <row r="65418" ht="26.25" customHeight="1"/>
    <row r="65419" ht="26.25" customHeight="1"/>
    <row r="65420" ht="26.25" customHeight="1"/>
    <row r="65421" ht="26.25" customHeight="1"/>
    <row r="65422" ht="26.25" customHeight="1"/>
    <row r="65423" ht="26.25" customHeight="1"/>
    <row r="65424" ht="26.25" customHeight="1"/>
    <row r="65425" ht="26.25" customHeight="1"/>
    <row r="65426" ht="26.25" customHeight="1"/>
    <row r="65427" ht="26.25" customHeight="1"/>
    <row r="65428" ht="26.25" customHeight="1"/>
    <row r="65429" ht="26.25" customHeight="1"/>
    <row r="65430" ht="26.25" customHeight="1"/>
    <row r="65431" ht="26.25" customHeight="1"/>
    <row r="65432" ht="26.25" customHeight="1"/>
    <row r="65433" ht="26.25" customHeight="1"/>
    <row r="65434" ht="26.25" customHeight="1"/>
    <row r="65435" ht="26.25" customHeight="1"/>
    <row r="65436" ht="26.25" customHeight="1"/>
    <row r="65437" ht="26.25" customHeight="1"/>
    <row r="65438" ht="26.25" customHeight="1"/>
    <row r="65439" ht="26.25" customHeight="1"/>
    <row r="65440" ht="26.25" customHeight="1"/>
    <row r="65441" ht="26.25" customHeight="1"/>
    <row r="65442" ht="26.25" customHeight="1"/>
    <row r="65443" ht="26.25" customHeight="1"/>
    <row r="65444" ht="26.25" customHeight="1"/>
    <row r="65445" ht="26.25" customHeight="1"/>
    <row r="65446" ht="26.25" customHeight="1"/>
    <row r="65447" ht="26.25" customHeight="1"/>
    <row r="65448" ht="26.25" customHeight="1"/>
    <row r="65449" ht="26.25" customHeight="1"/>
    <row r="65450" ht="26.25" customHeight="1"/>
    <row r="65451" ht="26.25" customHeight="1"/>
    <row r="65452" ht="26.25" customHeight="1"/>
    <row r="65453" ht="26.25" customHeight="1"/>
    <row r="65454" ht="26.25" customHeight="1"/>
    <row r="65455" ht="26.25" customHeight="1"/>
    <row r="65456" ht="26.25" customHeight="1"/>
    <row r="65457" ht="26.25" customHeight="1"/>
    <row r="65458" ht="26.25" customHeight="1"/>
    <row r="65459" ht="26.25" customHeight="1"/>
    <row r="65460" ht="26.25" customHeight="1"/>
    <row r="65461" ht="26.25" customHeight="1"/>
    <row r="65462" ht="26.25" customHeight="1"/>
    <row r="65463" ht="26.25" customHeight="1"/>
    <row r="65464" ht="26.25" customHeight="1"/>
    <row r="65465" ht="26.25" customHeight="1"/>
    <row r="65466" ht="26.25" customHeight="1"/>
    <row r="65467" ht="26.25" customHeight="1"/>
    <row r="65468" ht="26.25" customHeight="1"/>
    <row r="65469" ht="26.25" customHeight="1"/>
    <row r="65470" ht="26.25" customHeight="1"/>
    <row r="65471" ht="26.25" customHeight="1"/>
    <row r="65472" ht="26.25" customHeight="1"/>
    <row r="65473" ht="26.25" customHeight="1"/>
    <row r="65474" ht="26.25" customHeight="1"/>
    <row r="65475" ht="26.25" customHeight="1"/>
    <row r="65476" ht="26.25" customHeight="1"/>
    <row r="65477" ht="26.25" customHeight="1"/>
    <row r="65478" ht="26.25" customHeight="1"/>
    <row r="65479" ht="26.25" customHeight="1"/>
    <row r="65480" ht="26.25" customHeight="1"/>
    <row r="65481" ht="26.25" customHeight="1"/>
    <row r="65482" ht="26.25" customHeight="1"/>
    <row r="65483" ht="26.25" customHeight="1"/>
    <row r="65484" ht="26.25" customHeight="1"/>
    <row r="65485" ht="26.25" customHeight="1"/>
    <row r="65486" ht="26.25" customHeight="1"/>
    <row r="65487" ht="26.25" customHeight="1"/>
    <row r="65488" ht="26.25" customHeight="1"/>
    <row r="65489" ht="26.25" customHeight="1"/>
    <row r="65490" ht="26.25" customHeight="1"/>
    <row r="65491" ht="26.25" customHeight="1"/>
    <row r="65492" ht="26.25" customHeight="1"/>
    <row r="65493" ht="26.25" customHeight="1"/>
    <row r="65494" ht="26.25" customHeight="1"/>
    <row r="65495" ht="26.25" customHeight="1"/>
    <row r="65496" ht="26.25" customHeight="1"/>
    <row r="65497" ht="26.25" customHeight="1"/>
    <row r="65498" ht="26.25" customHeight="1"/>
    <row r="65499" ht="26.25" customHeight="1"/>
    <row r="65500" ht="26.25" customHeight="1"/>
    <row r="65501" ht="26.25" customHeight="1"/>
    <row r="65502" ht="26.25" customHeight="1"/>
    <row r="65503" ht="26.25" customHeight="1"/>
    <row r="65504" ht="26.25" customHeight="1"/>
    <row r="65505" ht="26.25" customHeight="1"/>
    <row r="65506" ht="26.25" customHeight="1"/>
    <row r="65507" ht="26.25" customHeight="1"/>
    <row r="65508" ht="26.25" customHeight="1"/>
    <row r="65509" ht="26.25" customHeight="1"/>
    <row r="65510" ht="26.25" customHeight="1"/>
    <row r="65511" ht="26.25" customHeight="1"/>
    <row r="65512" ht="26.25" customHeight="1"/>
    <row r="65513" ht="26.25" customHeight="1"/>
    <row r="65514" ht="26.25" customHeight="1"/>
    <row r="65515" ht="26.25" customHeight="1"/>
    <row r="65516" ht="26.25" customHeight="1"/>
    <row r="65517" ht="26.25" customHeight="1"/>
    <row r="65518" ht="26.25" customHeight="1"/>
    <row r="65519" ht="26.25" customHeight="1"/>
    <row r="65520" ht="26.25" customHeight="1"/>
    <row r="65521" ht="26.25" customHeight="1"/>
    <row r="65522" ht="26.25" customHeight="1"/>
    <row r="65523" ht="26.25" customHeight="1"/>
    <row r="65524" ht="26.25" customHeight="1"/>
    <row r="65525" ht="26.25" customHeight="1"/>
    <row r="65526" ht="26.25" customHeight="1"/>
    <row r="65527" ht="26.25" customHeight="1"/>
    <row r="65528" ht="26.25" customHeight="1"/>
    <row r="65529" ht="26.25" customHeight="1"/>
    <row r="65530" ht="26.25" customHeight="1"/>
    <row r="65531" ht="26.25" customHeight="1"/>
    <row r="65532" ht="26.25" customHeight="1"/>
    <row r="65533" ht="26.25" customHeight="1"/>
    <row r="65534" ht="26.25" customHeight="1"/>
    <row r="65535" ht="26.25" customHeight="1"/>
    <row r="65536" ht="26.25" customHeight="1"/>
    <row r="65537" ht="26.25" customHeight="1"/>
    <row r="65538" ht="26.25" customHeight="1"/>
    <row r="65539" ht="26.25" customHeight="1"/>
    <row r="65540" ht="26.25" customHeight="1"/>
    <row r="65541" ht="26.25" customHeight="1"/>
    <row r="65542" ht="26.25" customHeight="1"/>
    <row r="65543" ht="26.25" customHeight="1"/>
    <row r="65544" ht="26.25" customHeight="1"/>
    <row r="65545" ht="26.25" customHeight="1"/>
    <row r="65546" ht="26.25" customHeight="1"/>
    <row r="65547" ht="26.25" customHeight="1"/>
    <row r="65548" ht="26.25" customHeight="1"/>
    <row r="65549" ht="26.25" customHeight="1"/>
    <row r="65550" ht="26.25" customHeight="1"/>
    <row r="65551" ht="26.25" customHeight="1"/>
    <row r="65552" ht="26.25" customHeight="1"/>
    <row r="65553" ht="26.25" customHeight="1"/>
    <row r="65554" ht="26.25" customHeight="1"/>
    <row r="65555" ht="26.25" customHeight="1"/>
  </sheetData>
  <autoFilter xmlns:etc="http://www.wps.cn/officeDocument/2017/etCustomData" ref="A3:CC664" etc:filterBottomFollowUsedRange="0">
    <filterColumn colId="42">
      <filters>
        <filter val="3600"/>
        <filter val="11900"/>
        <filter val="2425"/>
        <filter val="4875"/>
        <filter val="5075"/>
      </filters>
    </filterColumn>
    <extLst/>
  </autoFilter>
  <mergeCells count="8">
    <mergeCell ref="A2:B2"/>
    <mergeCell ref="G2:H2"/>
    <mergeCell ref="AJ2:AP2"/>
    <mergeCell ref="AS2:AX2"/>
    <mergeCell ref="BC2:BE2"/>
    <mergeCell ref="BF2:BH2"/>
    <mergeCell ref="BO2:BQ2"/>
    <mergeCell ref="BR2:BT2"/>
  </mergeCells>
  <conditionalFormatting sqref="S94:T94">
    <cfRule type="cellIs" dxfId="0" priority="703" operator="equal">
      <formula>"欠"</formula>
    </cfRule>
  </conditionalFormatting>
  <conditionalFormatting sqref="S109">
    <cfRule type="cellIs" dxfId="0" priority="693" operator="equal">
      <formula>"欠"</formula>
    </cfRule>
  </conditionalFormatting>
  <conditionalFormatting sqref="T109">
    <cfRule type="cellIs" dxfId="0" priority="692" operator="equal">
      <formula>"欠"</formula>
    </cfRule>
  </conditionalFormatting>
  <conditionalFormatting sqref="R128">
    <cfRule type="cellIs" dxfId="0" priority="702" operator="equal">
      <formula>"欠"</formula>
    </cfRule>
  </conditionalFormatting>
  <conditionalFormatting sqref="T133">
    <cfRule type="containsText" dxfId="1" priority="647" operator="between" text="欠">
      <formula>NOT(ISERROR(SEARCH("欠",T133)))</formula>
    </cfRule>
  </conditionalFormatting>
  <conditionalFormatting sqref="R134:T134">
    <cfRule type="cellIs" dxfId="0" priority="586" operator="equal">
      <formula>"欠"</formula>
    </cfRule>
  </conditionalFormatting>
  <conditionalFormatting sqref="S138">
    <cfRule type="cellIs" dxfId="0" priority="603" operator="equal">
      <formula>"欠"</formula>
    </cfRule>
  </conditionalFormatting>
  <conditionalFormatting sqref="S139">
    <cfRule type="cellIs" dxfId="0" priority="602" operator="equal">
      <formula>"欠"</formula>
    </cfRule>
  </conditionalFormatting>
  <conditionalFormatting sqref="R140">
    <cfRule type="cellIs" dxfId="0" priority="691" operator="equal">
      <formula>"欠"</formula>
    </cfRule>
  </conditionalFormatting>
  <conditionalFormatting sqref="T143">
    <cfRule type="containsText" dxfId="1" priority="646" operator="between" text="欠">
      <formula>NOT(ISERROR(SEARCH("欠",T143)))</formula>
    </cfRule>
  </conditionalFormatting>
  <conditionalFormatting sqref="R149">
    <cfRule type="cellIs" dxfId="0" priority="670" operator="equal">
      <formula>"欠"</formula>
    </cfRule>
  </conditionalFormatting>
  <conditionalFormatting sqref="S149">
    <cfRule type="containsText" dxfId="1" priority="667" operator="between" text="欠">
      <formula>NOT(ISERROR(SEARCH("欠",S149)))</formula>
    </cfRule>
  </conditionalFormatting>
  <conditionalFormatting sqref="R151">
    <cfRule type="cellIs" dxfId="0" priority="700" operator="equal">
      <formula>"欠"</formula>
    </cfRule>
  </conditionalFormatting>
  <conditionalFormatting sqref="R152">
    <cfRule type="containsText" dxfId="1" priority="657" operator="between" text="欠">
      <formula>NOT(ISERROR(SEARCH("欠",R152)))</formula>
    </cfRule>
  </conditionalFormatting>
  <conditionalFormatting sqref="S152">
    <cfRule type="containsText" dxfId="1" priority="658" operator="between" text="欠">
      <formula>NOT(ISERROR(SEARCH("欠",S152)))</formula>
    </cfRule>
  </conditionalFormatting>
  <conditionalFormatting sqref="T152">
    <cfRule type="containsText" dxfId="1" priority="656" operator="between" text="欠">
      <formula>NOT(ISERROR(SEARCH("欠",T152)))</formula>
    </cfRule>
  </conditionalFormatting>
  <conditionalFormatting sqref="R158">
    <cfRule type="cellIs" dxfId="0" priority="701" operator="equal">
      <formula>"欠"</formula>
    </cfRule>
  </conditionalFormatting>
  <conditionalFormatting sqref="S165">
    <cfRule type="cellIs" dxfId="0" priority="684" operator="equal">
      <formula>"欠"</formula>
    </cfRule>
  </conditionalFormatting>
  <conditionalFormatting sqref="T165">
    <cfRule type="cellIs" dxfId="0" priority="685" operator="equal">
      <formula>"欠"</formula>
    </cfRule>
  </conditionalFormatting>
  <conditionalFormatting sqref="S166">
    <cfRule type="cellIs" dxfId="0" priority="690" operator="equal">
      <formula>"欠"</formula>
    </cfRule>
  </conditionalFormatting>
  <conditionalFormatting sqref="T168">
    <cfRule type="containsText" dxfId="1" priority="672" operator="between" text="欠">
      <formula>NOT(ISERROR(SEARCH("欠",T168)))</formula>
    </cfRule>
  </conditionalFormatting>
  <conditionalFormatting sqref="R169">
    <cfRule type="containsText" dxfId="1" priority="679" operator="between" text="欠">
      <formula>NOT(ISERROR(SEARCH("欠",R169)))</formula>
    </cfRule>
    <cfRule type="cellIs" dxfId="0" priority="680" operator="equal">
      <formula>"欠"</formula>
    </cfRule>
  </conditionalFormatting>
  <conditionalFormatting sqref="T169">
    <cfRule type="containsText" dxfId="1" priority="681" operator="between" text="欠">
      <formula>NOT(ISERROR(SEARCH("欠",T169)))</formula>
    </cfRule>
    <cfRule type="cellIs" dxfId="0" priority="682" operator="equal">
      <formula>"欠"</formula>
    </cfRule>
  </conditionalFormatting>
  <conditionalFormatting sqref="R172:S172">
    <cfRule type="cellIs" dxfId="0" priority="707" operator="equal">
      <formula>"欠"</formula>
    </cfRule>
  </conditionalFormatting>
  <conditionalFormatting sqref="T173">
    <cfRule type="cellIs" dxfId="0" priority="633" operator="equal">
      <formula>"欠"</formula>
    </cfRule>
  </conditionalFormatting>
  <conditionalFormatting sqref="T174">
    <cfRule type="cellIs" dxfId="0" priority="632" operator="equal">
      <formula>"欠"</formula>
    </cfRule>
  </conditionalFormatting>
  <conditionalFormatting sqref="S178">
    <cfRule type="cellIs" dxfId="0" priority="683" operator="equal">
      <formula>"欠"</formula>
    </cfRule>
  </conditionalFormatting>
  <conditionalFormatting sqref="S187">
    <cfRule type="containsText" dxfId="1" priority="626" operator="between" text="欠">
      <formula>NOT(ISERROR(SEARCH("欠",S187)))</formula>
    </cfRule>
    <cfRule type="cellIs" dxfId="0" priority="627" operator="equal">
      <formula>"欠"</formula>
    </cfRule>
  </conditionalFormatting>
  <conditionalFormatting sqref="R194">
    <cfRule type="containsText" dxfId="1" priority="348" operator="between" text="欠">
      <formula>NOT(ISERROR(SEARCH("欠",R194)))</formula>
    </cfRule>
  </conditionalFormatting>
  <conditionalFormatting sqref="S194">
    <cfRule type="containsText" dxfId="1" priority="349" operator="between" text="欠">
      <formula>NOT(ISERROR(SEARCH("欠",S194)))</formula>
    </cfRule>
  </conditionalFormatting>
  <conditionalFormatting sqref="T194">
    <cfRule type="containsText" dxfId="1" priority="347" operator="between" text="欠">
      <formula>NOT(ISERROR(SEARCH("欠",T194)))</formula>
    </cfRule>
  </conditionalFormatting>
  <conditionalFormatting sqref="T206">
    <cfRule type="containsText" dxfId="1" priority="623" operator="between" text="欠">
      <formula>NOT(ISERROR(SEARCH("欠",T206)))</formula>
    </cfRule>
  </conditionalFormatting>
  <conditionalFormatting sqref="R208">
    <cfRule type="containsText" dxfId="1" priority="613" operator="between" text="欠">
      <formula>NOT(ISERROR(SEARCH("欠",R208)))</formula>
    </cfRule>
    <cfRule type="cellIs" dxfId="0" priority="614" operator="equal">
      <formula>"欠"</formula>
    </cfRule>
  </conditionalFormatting>
  <conditionalFormatting sqref="S210">
    <cfRule type="containsText" dxfId="1" priority="630" operator="between" text="欠">
      <formula>NOT(ISERROR(SEARCH("欠",S210)))</formula>
    </cfRule>
    <cfRule type="cellIs" dxfId="0" priority="631" operator="equal">
      <formula>"欠"</formula>
    </cfRule>
  </conditionalFormatting>
  <conditionalFormatting sqref="T210">
    <cfRule type="containsText" dxfId="1" priority="629" operator="between" text="欠">
      <formula>NOT(ISERROR(SEARCH("欠",T210)))</formula>
    </cfRule>
  </conditionalFormatting>
  <conditionalFormatting sqref="R211">
    <cfRule type="containsText" dxfId="1" priority="654" operator="between" text="欠">
      <formula>NOT(ISERROR(SEARCH("欠",R211)))</formula>
    </cfRule>
  </conditionalFormatting>
  <conditionalFormatting sqref="S211">
    <cfRule type="containsText" dxfId="1" priority="655" operator="between" text="欠">
      <formula>NOT(ISERROR(SEARCH("欠",S211)))</formula>
    </cfRule>
  </conditionalFormatting>
  <conditionalFormatting sqref="T211">
    <cfRule type="containsText" dxfId="1" priority="653" operator="between" text="欠">
      <formula>NOT(ISERROR(SEARCH("欠",T211)))</formula>
    </cfRule>
  </conditionalFormatting>
  <conditionalFormatting sqref="R213">
    <cfRule type="containsText" dxfId="1" priority="587" operator="between" text="欠">
      <formula>NOT(ISERROR(SEARCH("欠",R213)))</formula>
    </cfRule>
    <cfRule type="cellIs" dxfId="0" priority="588" operator="equal">
      <formula>"欠"</formula>
    </cfRule>
  </conditionalFormatting>
  <conditionalFormatting sqref="R218">
    <cfRule type="containsText" dxfId="1" priority="589" operator="between" text="欠">
      <formula>NOT(ISERROR(SEARCH("欠",R218)))</formula>
    </cfRule>
    <cfRule type="cellIs" dxfId="0" priority="590" operator="equal">
      <formula>"欠"</formula>
    </cfRule>
  </conditionalFormatting>
  <conditionalFormatting sqref="R226:T226">
    <cfRule type="cellIs" dxfId="0" priority="678" operator="equal">
      <formula>"欠"</formula>
    </cfRule>
  </conditionalFormatting>
  <conditionalFormatting sqref="S232">
    <cfRule type="containsText" dxfId="1" priority="607" operator="between" text="欠">
      <formula>NOT(ISERROR(SEARCH("欠",S232)))</formula>
    </cfRule>
    <cfRule type="cellIs" dxfId="0" priority="608" operator="equal">
      <formula>"欠"</formula>
    </cfRule>
  </conditionalFormatting>
  <conditionalFormatting sqref="R242">
    <cfRule type="containsText" dxfId="1" priority="644" operator="between" text="欠">
      <formula>NOT(ISERROR(SEARCH("欠",R242)))</formula>
    </cfRule>
    <cfRule type="cellIs" dxfId="0" priority="645" operator="equal">
      <formula>"欠"</formula>
    </cfRule>
  </conditionalFormatting>
  <conditionalFormatting sqref="S242">
    <cfRule type="containsText" dxfId="1" priority="642" operator="between" text="欠">
      <formula>NOT(ISERROR(SEARCH("欠",S242)))</formula>
    </cfRule>
    <cfRule type="cellIs" dxfId="0" priority="643" operator="equal">
      <formula>"欠"</formula>
    </cfRule>
  </conditionalFormatting>
  <conditionalFormatting sqref="T242">
    <cfRule type="containsText" dxfId="1" priority="640" operator="between" text="欠">
      <formula>NOT(ISERROR(SEARCH("欠",T242)))</formula>
    </cfRule>
    <cfRule type="cellIs" dxfId="0" priority="641" operator="equal">
      <formula>"欠"</formula>
    </cfRule>
  </conditionalFormatting>
  <conditionalFormatting sqref="S258">
    <cfRule type="containsText" dxfId="1" priority="571" operator="between" text="欠">
      <formula>NOT(ISERROR(SEARCH("欠",S258)))</formula>
    </cfRule>
    <cfRule type="cellIs" dxfId="0" priority="572" operator="equal">
      <formula>"欠"</formula>
    </cfRule>
  </conditionalFormatting>
  <conditionalFormatting sqref="T258">
    <cfRule type="containsText" dxfId="1" priority="573" operator="between" text="欠">
      <formula>NOT(ISERROR(SEARCH("欠",T258)))</formula>
    </cfRule>
  </conditionalFormatting>
  <conditionalFormatting sqref="R259">
    <cfRule type="containsText" dxfId="1" priority="436" operator="between" text="欠">
      <formula>NOT(ISERROR(SEARCH("欠",R259)))</formula>
    </cfRule>
  </conditionalFormatting>
  <conditionalFormatting sqref="S259">
    <cfRule type="containsText" dxfId="1" priority="437" operator="between" text="欠">
      <formula>NOT(ISERROR(SEARCH("欠",S259)))</formula>
    </cfRule>
  </conditionalFormatting>
  <conditionalFormatting sqref="T259">
    <cfRule type="containsText" dxfId="1" priority="435" operator="between" text="欠">
      <formula>NOT(ISERROR(SEARCH("欠",T259)))</formula>
    </cfRule>
  </conditionalFormatting>
  <conditionalFormatting sqref="R262">
    <cfRule type="containsText" dxfId="1" priority="593" operator="between" text="欠">
      <formula>NOT(ISERROR(SEARCH("欠",R262)))</formula>
    </cfRule>
    <cfRule type="cellIs" dxfId="0" priority="594" operator="equal">
      <formula>"欠"</formula>
    </cfRule>
  </conditionalFormatting>
  <conditionalFormatting sqref="S262">
    <cfRule type="containsText" dxfId="1" priority="591" operator="between" text="欠">
      <formula>NOT(ISERROR(SEARCH("欠",S262)))</formula>
    </cfRule>
    <cfRule type="cellIs" dxfId="0" priority="592" operator="equal">
      <formula>"欠"</formula>
    </cfRule>
  </conditionalFormatting>
  <conditionalFormatting sqref="R263">
    <cfRule type="containsText" dxfId="1" priority="567" operator="between" text="欠">
      <formula>NOT(ISERROR(SEARCH("欠",R263)))</formula>
    </cfRule>
  </conditionalFormatting>
  <conditionalFormatting sqref="S275">
    <cfRule type="containsText" dxfId="1" priority="568" operator="between" text="欠">
      <formula>NOT(ISERROR(SEARCH("欠",S275)))</formula>
    </cfRule>
    <cfRule type="cellIs" dxfId="0" priority="569" operator="equal">
      <formula>"欠"</formula>
    </cfRule>
  </conditionalFormatting>
  <conditionalFormatting sqref="T275">
    <cfRule type="containsText" dxfId="1" priority="570" operator="between" text="欠">
      <formula>NOT(ISERROR(SEARCH("欠",T275)))</formula>
    </cfRule>
  </conditionalFormatting>
  <conditionalFormatting sqref="S283:T283">
    <cfRule type="containsText" dxfId="1" priority="584" operator="between" text="欠">
      <formula>NOT(ISERROR(SEARCH("欠",S283)))</formula>
    </cfRule>
    <cfRule type="cellIs" dxfId="0" priority="585" operator="equal">
      <formula>"欠"</formula>
    </cfRule>
  </conditionalFormatting>
  <conditionalFormatting sqref="S284:T284">
    <cfRule type="containsText" dxfId="1" priority="582" operator="between" text="欠">
      <formula>NOT(ISERROR(SEARCH("欠",S284)))</formula>
    </cfRule>
    <cfRule type="cellIs" dxfId="0" priority="583" operator="equal">
      <formula>"欠"</formula>
    </cfRule>
  </conditionalFormatting>
  <conditionalFormatting sqref="S285:T285">
    <cfRule type="containsText" dxfId="1" priority="580" operator="between" text="欠">
      <formula>NOT(ISERROR(SEARCH("欠",S285)))</formula>
    </cfRule>
    <cfRule type="cellIs" dxfId="0" priority="581" operator="equal">
      <formula>"欠"</formula>
    </cfRule>
  </conditionalFormatting>
  <conditionalFormatting sqref="S286">
    <cfRule type="containsText" dxfId="1" priority="364" operator="between" text="欠">
      <formula>NOT(ISERROR(SEARCH("欠",S286)))</formula>
    </cfRule>
    <cfRule type="cellIs" dxfId="0" priority="365" operator="equal">
      <formula>"欠"</formula>
    </cfRule>
  </conditionalFormatting>
  <conditionalFormatting sqref="T286">
    <cfRule type="containsText" dxfId="1" priority="362" operator="between" text="欠">
      <formula>NOT(ISERROR(SEARCH("欠",T286)))</formula>
    </cfRule>
    <cfRule type="cellIs" dxfId="0" priority="363" operator="equal">
      <formula>"欠"</formula>
    </cfRule>
  </conditionalFormatting>
  <conditionalFormatting sqref="S300:T300">
    <cfRule type="cellIs" dxfId="0" priority="546" operator="equal">
      <formula>"欠"</formula>
    </cfRule>
    <cfRule type="containsText" dxfId="1" priority="547" operator="between" text="欠">
      <formula>NOT(ISERROR(SEARCH("欠",S300)))</formula>
    </cfRule>
  </conditionalFormatting>
  <conditionalFormatting sqref="R304">
    <cfRule type="containsText" dxfId="1" priority="520" operator="between" text="欠">
      <formula>NOT(ISERROR(SEARCH("欠",R304)))</formula>
    </cfRule>
    <cfRule type="cellIs" dxfId="0" priority="521" operator="equal">
      <formula>"欠"</formula>
    </cfRule>
  </conditionalFormatting>
  <conditionalFormatting sqref="S304">
    <cfRule type="cellIs" dxfId="0" priority="517" operator="equal">
      <formula>"欠"</formula>
    </cfRule>
  </conditionalFormatting>
  <conditionalFormatting sqref="T304">
    <cfRule type="cellIs" dxfId="0" priority="518" operator="equal">
      <formula>"欠"</formula>
    </cfRule>
    <cfRule type="containsText" dxfId="1" priority="519" operator="between" text="欠">
      <formula>NOT(ISERROR(SEARCH("欠",T304)))</formula>
    </cfRule>
  </conditionalFormatting>
  <conditionalFormatting sqref="S305">
    <cfRule type="cellIs" dxfId="0" priority="534" operator="equal">
      <formula>"欠"</formula>
    </cfRule>
    <cfRule type="containsText" dxfId="1" priority="535" operator="between" text="欠">
      <formula>NOT(ISERROR(SEARCH("欠",S305)))</formula>
    </cfRule>
  </conditionalFormatting>
  <conditionalFormatting sqref="R307">
    <cfRule type="cellIs" dxfId="0" priority="524" operator="equal">
      <formula>"欠"</formula>
    </cfRule>
  </conditionalFormatting>
  <conditionalFormatting sqref="S307:T307">
    <cfRule type="cellIs" dxfId="0" priority="523" operator="equal">
      <formula>"欠"</formula>
    </cfRule>
  </conditionalFormatting>
  <conditionalFormatting sqref="T307">
    <cfRule type="containsText" dxfId="1" priority="522" operator="between" text="欠">
      <formula>NOT(ISERROR(SEARCH("欠",T307)))</formula>
    </cfRule>
  </conditionalFormatting>
  <conditionalFormatting sqref="S317">
    <cfRule type="containsText" dxfId="1" priority="555" operator="between" text="欠">
      <formula>NOT(ISERROR(SEARCH("欠",S317)))</formula>
    </cfRule>
    <cfRule type="cellIs" dxfId="0" priority="556" operator="equal">
      <formula>"欠"</formula>
    </cfRule>
  </conditionalFormatting>
  <conditionalFormatting sqref="R320">
    <cfRule type="containsText" dxfId="1" priority="477" operator="between" text="欠">
      <formula>NOT(ISERROR(SEARCH("欠",R320)))</formula>
    </cfRule>
    <cfRule type="cellIs" dxfId="0" priority="478" operator="equal">
      <formula>"欠"</formula>
    </cfRule>
  </conditionalFormatting>
  <conditionalFormatting sqref="S320:T320">
    <cfRule type="containsText" dxfId="1" priority="475" operator="between" text="欠">
      <formula>NOT(ISERROR(SEARCH("欠",S320)))</formula>
    </cfRule>
    <cfRule type="cellIs" dxfId="0" priority="476" operator="equal">
      <formula>"欠"</formula>
    </cfRule>
  </conditionalFormatting>
  <conditionalFormatting sqref="S321:T321">
    <cfRule type="cellIs" dxfId="0" priority="513" operator="equal">
      <formula>"欠"</formula>
    </cfRule>
    <cfRule type="containsText" dxfId="1" priority="514" operator="between" text="欠">
      <formula>NOT(ISERROR(SEARCH("欠",S321)))</formula>
    </cfRule>
  </conditionalFormatting>
  <conditionalFormatting sqref="S322:T322">
    <cfRule type="cellIs" dxfId="0" priority="511" operator="equal">
      <formula>"欠"</formula>
    </cfRule>
    <cfRule type="containsText" dxfId="1" priority="512" operator="between" text="欠">
      <formula>NOT(ISERROR(SEARCH("欠",S322)))</formula>
    </cfRule>
  </conditionalFormatting>
  <conditionalFormatting sqref="S336">
    <cfRule type="containsText" dxfId="1" priority="464" operator="between" text="欠">
      <formula>NOT(ISERROR(SEARCH("欠",S336)))</formula>
    </cfRule>
    <cfRule type="cellIs" dxfId="0" priority="465" operator="equal">
      <formula>"欠"</formula>
    </cfRule>
  </conditionalFormatting>
  <conditionalFormatting sqref="T336">
    <cfRule type="containsText" dxfId="1" priority="466" operator="between" text="欠">
      <formula>NOT(ISERROR(SEARCH("欠",T336)))</formula>
    </cfRule>
  </conditionalFormatting>
  <conditionalFormatting sqref="S341">
    <cfRule type="containsText" dxfId="1" priority="504" operator="between" text="欠">
      <formula>NOT(ISERROR(SEARCH("欠",S341)))</formula>
    </cfRule>
    <cfRule type="cellIs" dxfId="0" priority="505" operator="equal">
      <formula>"欠"</formula>
    </cfRule>
  </conditionalFormatting>
  <conditionalFormatting sqref="T341">
    <cfRule type="containsText" dxfId="1" priority="506" operator="between" text="欠">
      <formula>NOT(ISERROR(SEARCH("欠",T341)))</formula>
    </cfRule>
    <cfRule type="cellIs" dxfId="0" priority="507" operator="equal">
      <formula>"欠"</formula>
    </cfRule>
  </conditionalFormatting>
  <conditionalFormatting sqref="R342">
    <cfRule type="containsText" dxfId="1" priority="459" operator="between" text="欠">
      <formula>NOT(ISERROR(SEARCH("欠",R342)))</formula>
    </cfRule>
  </conditionalFormatting>
  <conditionalFormatting sqref="S342">
    <cfRule type="containsText" dxfId="1" priority="456" operator="between" text="欠">
      <formula>NOT(ISERROR(SEARCH("欠",S342)))</formula>
    </cfRule>
    <cfRule type="cellIs" dxfId="0" priority="457" operator="equal">
      <formula>"欠"</formula>
    </cfRule>
  </conditionalFormatting>
  <conditionalFormatting sqref="T342">
    <cfRule type="containsText" dxfId="1" priority="458" operator="between" text="欠">
      <formula>NOT(ISERROR(SEARCH("欠",T342)))</formula>
    </cfRule>
  </conditionalFormatting>
  <conditionalFormatting sqref="S343">
    <cfRule type="containsText" dxfId="1" priority="460" operator="between" text="欠">
      <formula>NOT(ISERROR(SEARCH("欠",S343)))</formula>
    </cfRule>
    <cfRule type="cellIs" dxfId="0" priority="461" operator="equal">
      <formula>"欠"</formula>
    </cfRule>
  </conditionalFormatting>
  <conditionalFormatting sqref="T343">
    <cfRule type="containsText" dxfId="1" priority="462" operator="between" text="欠">
      <formula>NOT(ISERROR(SEARCH("欠",T343)))</formula>
    </cfRule>
  </conditionalFormatting>
  <conditionalFormatting sqref="S348">
    <cfRule type="containsText" dxfId="1" priority="483" operator="between" text="欠">
      <formula>NOT(ISERROR(SEARCH("欠",S348)))</formula>
    </cfRule>
    <cfRule type="cellIs" dxfId="0" priority="484" operator="equal">
      <formula>"欠"</formula>
    </cfRule>
  </conditionalFormatting>
  <conditionalFormatting sqref="S351:T351">
    <cfRule type="containsText" dxfId="1" priority="403" operator="between" text="欠">
      <formula>NOT(ISERROR(SEARCH("欠",S351)))</formula>
    </cfRule>
    <cfRule type="cellIs" dxfId="0" priority="404" operator="equal">
      <formula>"欠"</formula>
    </cfRule>
  </conditionalFormatting>
  <conditionalFormatting sqref="R362">
    <cfRule type="cellIs" dxfId="0" priority="425" operator="equal">
      <formula>"欠"</formula>
    </cfRule>
  </conditionalFormatting>
  <conditionalFormatting sqref="S362">
    <cfRule type="cellIs" dxfId="0" priority="424" operator="equal">
      <formula>"欠"</formula>
    </cfRule>
  </conditionalFormatting>
  <conditionalFormatting sqref="T362">
    <cfRule type="containsText" dxfId="1" priority="374" operator="between" text="欠">
      <formula>NOT(ISERROR(SEARCH("欠",T362)))</formula>
    </cfRule>
  </conditionalFormatting>
  <conditionalFormatting sqref="R363">
    <cfRule type="cellIs" dxfId="0" priority="423" operator="equal">
      <formula>"欠"</formula>
    </cfRule>
  </conditionalFormatting>
  <conditionalFormatting sqref="S363">
    <cfRule type="cellIs" dxfId="0" priority="422" operator="equal">
      <formula>"欠"</formula>
    </cfRule>
  </conditionalFormatting>
  <conditionalFormatting sqref="T363">
    <cfRule type="containsText" dxfId="1" priority="372" operator="between" text="欠">
      <formula>NOT(ISERROR(SEARCH("欠",T363)))</formula>
    </cfRule>
  </conditionalFormatting>
  <conditionalFormatting sqref="R364">
    <cfRule type="containsText" dxfId="1" priority="444" operator="between" text="欠">
      <formula>NOT(ISERROR(SEARCH("欠",R364)))</formula>
    </cfRule>
  </conditionalFormatting>
  <conditionalFormatting sqref="S364">
    <cfRule type="cellIs" dxfId="0" priority="445" operator="equal">
      <formula>"欠"</formula>
    </cfRule>
  </conditionalFormatting>
  <conditionalFormatting sqref="T364">
    <cfRule type="containsText" dxfId="1" priority="443" operator="between" text="欠">
      <formula>NOT(ISERROR(SEARCH("欠",T364)))</formula>
    </cfRule>
  </conditionalFormatting>
  <conditionalFormatting sqref="T365">
    <cfRule type="containsText" dxfId="1" priority="551" operator="between" text="欠">
      <formula>NOT(ISERROR(SEARCH("欠",T365)))</formula>
    </cfRule>
  </conditionalFormatting>
  <conditionalFormatting sqref="R370">
    <cfRule type="cellIs" dxfId="0" priority="497" operator="equal">
      <formula>"欠"</formula>
    </cfRule>
  </conditionalFormatting>
  <conditionalFormatting sqref="S370">
    <cfRule type="containsText" dxfId="1" priority="493" operator="between" text="欠">
      <formula>NOT(ISERROR(SEARCH("欠",S370)))</formula>
    </cfRule>
    <cfRule type="cellIs" dxfId="0" priority="494" operator="equal">
      <formula>"欠"</formula>
    </cfRule>
  </conditionalFormatting>
  <conditionalFormatting sqref="S371">
    <cfRule type="cellIs" dxfId="0" priority="489" operator="equal">
      <formula>"欠"</formula>
    </cfRule>
    <cfRule type="containsText" dxfId="1" priority="490" operator="between" text="欠">
      <formula>NOT(ISERROR(SEARCH("欠",S371)))</formula>
    </cfRule>
  </conditionalFormatting>
  <conditionalFormatting sqref="S372">
    <cfRule type="cellIs" dxfId="0" priority="487" operator="equal">
      <formula>"欠"</formula>
    </cfRule>
    <cfRule type="containsText" dxfId="1" priority="488" operator="between" text="欠">
      <formula>NOT(ISERROR(SEARCH("欠",S372)))</formula>
    </cfRule>
  </conditionalFormatting>
  <conditionalFormatting sqref="S376">
    <cfRule type="containsText" dxfId="1" priority="405" operator="between" text="欠">
      <formula>NOT(ISERROR(SEARCH("欠",S376)))</formula>
    </cfRule>
    <cfRule type="cellIs" dxfId="0" priority="406" operator="equal">
      <formula>"欠"</formula>
    </cfRule>
  </conditionalFormatting>
  <conditionalFormatting sqref="S378">
    <cfRule type="containsText" dxfId="1" priority="530" operator="between" text="欠">
      <formula>NOT(ISERROR(SEARCH("欠",S378)))</formula>
    </cfRule>
    <cfRule type="cellIs" dxfId="0" priority="531" operator="equal">
      <formula>"欠"</formula>
    </cfRule>
  </conditionalFormatting>
  <conditionalFormatting sqref="T378">
    <cfRule type="containsText" dxfId="1" priority="532" operator="between" text="欠">
      <formula>NOT(ISERROR(SEARCH("欠",T378)))</formula>
    </cfRule>
    <cfRule type="cellIs" dxfId="0" priority="533" operator="equal">
      <formula>"欠"</formula>
    </cfRule>
  </conditionalFormatting>
  <conditionalFormatting sqref="S390:T390">
    <cfRule type="containsText" dxfId="1" priority="469" operator="between" text="欠">
      <formula>NOT(ISERROR(SEARCH("欠",S390)))</formula>
    </cfRule>
    <cfRule type="cellIs" dxfId="0" priority="470" operator="equal">
      <formula>"欠"</formula>
    </cfRule>
  </conditionalFormatting>
  <conditionalFormatting sqref="R391:T391">
    <cfRule type="containsText" dxfId="1" priority="441" operator="between" text="欠">
      <formula>NOT(ISERROR(SEARCH("欠",R391)))</formula>
    </cfRule>
    <cfRule type="cellIs" dxfId="0" priority="442" operator="equal">
      <formula>"欠"</formula>
    </cfRule>
  </conditionalFormatting>
  <conditionalFormatting sqref="S393">
    <cfRule type="cellIs" dxfId="0" priority="388" operator="equal">
      <formula>"欠"</formula>
    </cfRule>
    <cfRule type="containsText" dxfId="1" priority="389" operator="between" text="欠">
      <formula>NOT(ISERROR(SEARCH("欠",S393)))</formula>
    </cfRule>
  </conditionalFormatting>
  <conditionalFormatting sqref="S394:T394">
    <cfRule type="containsText" dxfId="1" priority="366" operator="between" text="欠">
      <formula>NOT(ISERROR(SEARCH("欠",S394)))</formula>
    </cfRule>
    <cfRule type="cellIs" dxfId="0" priority="367" operator="equal">
      <formula>"欠"</formula>
    </cfRule>
  </conditionalFormatting>
  <conditionalFormatting sqref="S397:T397">
    <cfRule type="containsText" dxfId="1" priority="386" operator="between" text="欠">
      <formula>NOT(ISERROR(SEARCH("欠",S397)))</formula>
    </cfRule>
    <cfRule type="cellIs" dxfId="0" priority="387" operator="equal">
      <formula>"欠"</formula>
    </cfRule>
  </conditionalFormatting>
  <conditionalFormatting sqref="S401">
    <cfRule type="cellIs" dxfId="0" priority="390" operator="equal">
      <formula>"欠"</formula>
    </cfRule>
    <cfRule type="containsText" dxfId="1" priority="391" operator="between" text="欠">
      <formula>NOT(ISERROR(SEARCH("欠",S401)))</formula>
    </cfRule>
  </conditionalFormatting>
  <conditionalFormatting sqref="T401">
    <cfRule type="containsText" dxfId="1" priority="392" operator="between" text="欠">
      <formula>NOT(ISERROR(SEARCH("欠",T401)))</formula>
    </cfRule>
  </conditionalFormatting>
  <conditionalFormatting sqref="R402">
    <cfRule type="containsText" dxfId="1" priority="501" operator="between" text="欠">
      <formula>NOT(ISERROR(SEARCH("欠",R402)))</formula>
    </cfRule>
  </conditionalFormatting>
  <conditionalFormatting sqref="T412">
    <cfRule type="cellIs" dxfId="0" priority="294" operator="equal">
      <formula>"欠"</formula>
    </cfRule>
    <cfRule type="containsText" dxfId="1" priority="295" operator="between" text="欠">
      <formula>NOT(ISERROR(SEARCH("欠",T412)))</formula>
    </cfRule>
  </conditionalFormatting>
  <conditionalFormatting sqref="R416">
    <cfRule type="containsText" dxfId="1" priority="410" operator="between" text="欠">
      <formula>NOT(ISERROR(SEARCH("欠",R416)))</formula>
    </cfRule>
    <cfRule type="cellIs" dxfId="0" priority="411" operator="equal">
      <formula>"欠"</formula>
    </cfRule>
  </conditionalFormatting>
  <conditionalFormatting sqref="R419">
    <cfRule type="containsText" dxfId="1" priority="381" operator="between" text="欠">
      <formula>NOT(ISERROR(SEARCH("欠",R419)))</formula>
    </cfRule>
    <cfRule type="cellIs" dxfId="0" priority="382" operator="equal">
      <formula>"欠"</formula>
    </cfRule>
  </conditionalFormatting>
  <conditionalFormatting sqref="R420">
    <cfRule type="containsText" dxfId="1" priority="439" operator="between" text="欠">
      <formula>NOT(ISERROR(SEARCH("欠",R420)))</formula>
    </cfRule>
  </conditionalFormatting>
  <conditionalFormatting sqref="S420">
    <cfRule type="cellIs" dxfId="0" priority="440" operator="equal">
      <formula>"欠"</formula>
    </cfRule>
  </conditionalFormatting>
  <conditionalFormatting sqref="R421">
    <cfRule type="cellIs" dxfId="0" priority="431" operator="equal">
      <formula>"欠"</formula>
    </cfRule>
  </conditionalFormatting>
  <conditionalFormatting sqref="S421">
    <cfRule type="cellIs" dxfId="0" priority="430" operator="equal">
      <formula>"欠"</formula>
    </cfRule>
  </conditionalFormatting>
  <conditionalFormatting sqref="R422">
    <cfRule type="cellIs" dxfId="0" priority="427" operator="equal">
      <formula>"欠"</formula>
    </cfRule>
  </conditionalFormatting>
  <conditionalFormatting sqref="S422">
    <cfRule type="cellIs" dxfId="0" priority="426" operator="equal">
      <formula>"欠"</formula>
    </cfRule>
  </conditionalFormatting>
  <conditionalFormatting sqref="R423">
    <cfRule type="cellIs" dxfId="0" priority="433" operator="equal">
      <formula>"欠"</formula>
    </cfRule>
  </conditionalFormatting>
  <conditionalFormatting sqref="S423">
    <cfRule type="cellIs" dxfId="0" priority="432" operator="equal">
      <formula>"欠"</formula>
    </cfRule>
  </conditionalFormatting>
  <conditionalFormatting sqref="R427">
    <cfRule type="containsText" dxfId="1" priority="379" operator="between" text="欠">
      <formula>NOT(ISERROR(SEARCH("欠",R427)))</formula>
    </cfRule>
    <cfRule type="cellIs" dxfId="0" priority="380" operator="equal">
      <formula>"欠"</formula>
    </cfRule>
  </conditionalFormatting>
  <conditionalFormatting sqref="S427">
    <cfRule type="containsText" dxfId="1" priority="377" operator="between" text="欠">
      <formula>NOT(ISERROR(SEARCH("欠",S427)))</formula>
    </cfRule>
    <cfRule type="cellIs" dxfId="0" priority="378" operator="equal">
      <formula>"欠"</formula>
    </cfRule>
  </conditionalFormatting>
  <conditionalFormatting sqref="S428">
    <cfRule type="cellIs" dxfId="0" priority="317" operator="equal">
      <formula>"欠"</formula>
    </cfRule>
    <cfRule type="containsText" dxfId="1" priority="318" operator="between" text="欠">
      <formula>NOT(ISERROR(SEARCH("欠",S428)))</formula>
    </cfRule>
  </conditionalFormatting>
  <conditionalFormatting sqref="T428">
    <cfRule type="containsText" dxfId="1" priority="315" operator="between" text="欠">
      <formula>NOT(ISERROR(SEARCH("欠",T428)))</formula>
    </cfRule>
    <cfRule type="cellIs" dxfId="0" priority="316" operator="equal">
      <formula>"欠"</formula>
    </cfRule>
  </conditionalFormatting>
  <conditionalFormatting sqref="S435">
    <cfRule type="cellIs" dxfId="0" priority="313" operator="equal">
      <formula>"欠"</formula>
    </cfRule>
    <cfRule type="containsText" dxfId="1" priority="314" operator="between" text="欠">
      <formula>NOT(ISERROR(SEARCH("欠",S435)))</formula>
    </cfRule>
  </conditionalFormatting>
  <conditionalFormatting sqref="T435">
    <cfRule type="containsText" dxfId="1" priority="311" operator="between" text="欠">
      <formula>NOT(ISERROR(SEARCH("欠",T435)))</formula>
    </cfRule>
    <cfRule type="cellIs" dxfId="0" priority="312" operator="equal">
      <formula>"欠"</formula>
    </cfRule>
  </conditionalFormatting>
  <conditionalFormatting sqref="S439">
    <cfRule type="cellIs" dxfId="0" priority="368" operator="equal">
      <formula>"欠"</formula>
    </cfRule>
  </conditionalFormatting>
  <conditionalFormatting sqref="T439">
    <cfRule type="containsText" dxfId="1" priority="370" operator="between" text="欠">
      <formula>NOT(ISERROR(SEARCH("欠",T439)))</formula>
    </cfRule>
    <cfRule type="cellIs" dxfId="0" priority="371" operator="equal">
      <formula>"欠"</formula>
    </cfRule>
  </conditionalFormatting>
  <conditionalFormatting sqref="R445">
    <cfRule type="cellIs" dxfId="0" priority="357" operator="equal">
      <formula>"欠"</formula>
    </cfRule>
  </conditionalFormatting>
  <conditionalFormatting sqref="R446">
    <cfRule type="containsText" dxfId="1" priority="309" operator="between" text="欠">
      <formula>NOT(ISERROR(SEARCH("欠",R446)))</formula>
    </cfRule>
    <cfRule type="cellIs" dxfId="0" priority="310" operator="equal">
      <formula>"欠"</formula>
    </cfRule>
  </conditionalFormatting>
  <conditionalFormatting sqref="S455">
    <cfRule type="cellIs" dxfId="0" priority="352" operator="equal">
      <formula>"欠"</formula>
    </cfRule>
  </conditionalFormatting>
  <conditionalFormatting sqref="T455">
    <cfRule type="containsText" dxfId="1" priority="350" operator="between" text="欠">
      <formula>NOT(ISERROR(SEARCH("欠",T455)))</formula>
    </cfRule>
  </conditionalFormatting>
  <conditionalFormatting sqref="R468">
    <cfRule type="containsText" dxfId="1" priority="329" operator="between" text="欠">
      <formula>NOT(ISERROR(SEARCH("欠",R468)))</formula>
    </cfRule>
    <cfRule type="cellIs" dxfId="0" priority="330" operator="equal">
      <formula>"欠"</formula>
    </cfRule>
  </conditionalFormatting>
  <conditionalFormatting sqref="S468">
    <cfRule type="cellIs" dxfId="0" priority="327" operator="equal">
      <formula>"欠"</formula>
    </cfRule>
    <cfRule type="containsText" dxfId="1" priority="328" operator="between" text="欠">
      <formula>NOT(ISERROR(SEARCH("欠",S468)))</formula>
    </cfRule>
  </conditionalFormatting>
  <conditionalFormatting sqref="T468">
    <cfRule type="containsText" dxfId="1" priority="323" operator="between" text="欠">
      <formula>NOT(ISERROR(SEARCH("欠",T468)))</formula>
    </cfRule>
    <cfRule type="cellIs" dxfId="0" priority="324" operator="equal">
      <formula>"欠"</formula>
    </cfRule>
  </conditionalFormatting>
  <conditionalFormatting sqref="R470">
    <cfRule type="cellIs" dxfId="0" priority="376" operator="equal">
      <formula>"欠"</formula>
    </cfRule>
  </conditionalFormatting>
  <conditionalFormatting sqref="R471">
    <cfRule type="cellIs" dxfId="0" priority="334" operator="equal">
      <formula>"欠"</formula>
    </cfRule>
  </conditionalFormatting>
  <conditionalFormatting sqref="S471:T471">
    <cfRule type="cellIs" dxfId="0" priority="333" operator="equal">
      <formula>"欠"</formula>
    </cfRule>
  </conditionalFormatting>
  <conditionalFormatting sqref="R472">
    <cfRule type="cellIs" dxfId="0" priority="332" operator="equal">
      <formula>"欠"</formula>
    </cfRule>
  </conditionalFormatting>
  <conditionalFormatting sqref="S472:T472">
    <cfRule type="cellIs" dxfId="0" priority="331" operator="equal">
      <formula>"欠"</formula>
    </cfRule>
  </conditionalFormatting>
  <conditionalFormatting sqref="S476">
    <cfRule type="cellIs" dxfId="0" priority="287" operator="equal">
      <formula>"欠"</formula>
    </cfRule>
  </conditionalFormatting>
  <conditionalFormatting sqref="T476">
    <cfRule type="containsText" dxfId="1" priority="288" operator="between" text="欠">
      <formula>NOT(ISERROR(SEARCH("欠",T476)))</formula>
    </cfRule>
    <cfRule type="cellIs" dxfId="0" priority="289" operator="equal">
      <formula>"欠"</formula>
    </cfRule>
  </conditionalFormatting>
  <conditionalFormatting sqref="S484:T484">
    <cfRule type="cellIs" dxfId="0" priority="336" operator="equal">
      <formula>"欠"</formula>
    </cfRule>
  </conditionalFormatting>
  <conditionalFormatting sqref="S485:T485">
    <cfRule type="cellIs" dxfId="0" priority="335" operator="equal">
      <formula>"欠"</formula>
    </cfRule>
  </conditionalFormatting>
  <conditionalFormatting sqref="R488">
    <cfRule type="cellIs" dxfId="0" priority="269" operator="equal">
      <formula>"欠"</formula>
    </cfRule>
    <cfRule type="containsText" dxfId="1" priority="270" operator="between" text="欠">
      <formula>NOT(ISERROR(SEARCH("欠",R488)))</formula>
    </cfRule>
  </conditionalFormatting>
  <conditionalFormatting sqref="S488">
    <cfRule type="cellIs" dxfId="0" priority="268" operator="equal">
      <formula>"欠"</formula>
    </cfRule>
  </conditionalFormatting>
  <conditionalFormatting sqref="T488">
    <cfRule type="containsText" dxfId="1" priority="271" operator="between" text="欠">
      <formula>NOT(ISERROR(SEARCH("欠",T488)))</formula>
    </cfRule>
  </conditionalFormatting>
  <conditionalFormatting sqref="S494">
    <cfRule type="cellIs" dxfId="0" priority="292" operator="equal">
      <formula>"欠"</formula>
    </cfRule>
    <cfRule type="containsText" dxfId="1" priority="293" operator="between" text="欠">
      <formula>NOT(ISERROR(SEARCH("欠",S494)))</formula>
    </cfRule>
  </conditionalFormatting>
  <conditionalFormatting sqref="T494">
    <cfRule type="containsText" dxfId="1" priority="290" operator="between" text="欠">
      <formula>NOT(ISERROR(SEARCH("欠",T494)))</formula>
    </cfRule>
    <cfRule type="cellIs" dxfId="0" priority="291" operator="equal">
      <formula>"欠"</formula>
    </cfRule>
  </conditionalFormatting>
  <conditionalFormatting sqref="R495">
    <cfRule type="cellIs" dxfId="0" priority="302" operator="equal">
      <formula>"欠"</formula>
    </cfRule>
  </conditionalFormatting>
  <conditionalFormatting sqref="S495">
    <cfRule type="cellIs" dxfId="0" priority="301" operator="equal">
      <formula>"欠"</formula>
    </cfRule>
  </conditionalFormatting>
  <conditionalFormatting sqref="S496">
    <cfRule type="cellIs" dxfId="0" priority="338" operator="equal">
      <formula>"欠"</formula>
    </cfRule>
  </conditionalFormatting>
  <conditionalFormatting sqref="T496">
    <cfRule type="containsText" dxfId="1" priority="339" operator="between" text="欠">
      <formula>NOT(ISERROR(SEARCH("欠",T496)))</formula>
    </cfRule>
    <cfRule type="cellIs" dxfId="0" priority="340" operator="equal">
      <formula>"欠"</formula>
    </cfRule>
  </conditionalFormatting>
  <conditionalFormatting sqref="R499">
    <cfRule type="containsText" dxfId="1" priority="282" operator="between" text="欠">
      <formula>NOT(ISERROR(SEARCH("欠",R499)))</formula>
    </cfRule>
    <cfRule type="cellIs" dxfId="0" priority="283" operator="equal">
      <formula>"欠"</formula>
    </cfRule>
  </conditionalFormatting>
  <conditionalFormatting sqref="T499">
    <cfRule type="containsText" dxfId="1" priority="285" operator="between" text="欠">
      <formula>NOT(ISERROR(SEARCH("欠",T499)))</formula>
    </cfRule>
    <cfRule type="cellIs" dxfId="0" priority="286" operator="equal">
      <formula>"欠"</formula>
    </cfRule>
  </conditionalFormatting>
  <conditionalFormatting sqref="R504">
    <cfRule type="cellIs" dxfId="0" priority="266" operator="equal">
      <formula>"欠"</formula>
    </cfRule>
  </conditionalFormatting>
  <conditionalFormatting sqref="T504">
    <cfRule type="containsText" dxfId="1" priority="264" operator="between" text="欠">
      <formula>NOT(ISERROR(SEARCH("欠",T504)))</formula>
    </cfRule>
    <cfRule type="cellIs" dxfId="0" priority="265" operator="equal">
      <formula>"欠"</formula>
    </cfRule>
  </conditionalFormatting>
  <conditionalFormatting sqref="R515">
    <cfRule type="cellIs" dxfId="0" priority="248" operator="equal">
      <formula>"欠"</formula>
    </cfRule>
    <cfRule type="containsText" dxfId="1" priority="249" operator="between" text="欠">
      <formula>NOT(ISERROR(SEARCH("欠",R515)))</formula>
    </cfRule>
  </conditionalFormatting>
  <conditionalFormatting sqref="S515">
    <cfRule type="cellIs" dxfId="0" priority="263" operator="equal">
      <formula>"欠"</formula>
    </cfRule>
  </conditionalFormatting>
  <conditionalFormatting sqref="R534">
    <cfRule type="cellIs" dxfId="0" priority="246" operator="equal">
      <formula>"欠"</formula>
    </cfRule>
    <cfRule type="containsText" dxfId="1" priority="247" operator="between" text="欠">
      <formula>NOT(ISERROR(SEARCH("欠",R534)))</formula>
    </cfRule>
  </conditionalFormatting>
  <conditionalFormatting sqref="S534">
    <cfRule type="cellIs" dxfId="0" priority="260" operator="equal">
      <formula>"欠"</formula>
    </cfRule>
  </conditionalFormatting>
  <conditionalFormatting sqref="T534">
    <cfRule type="containsText" dxfId="1" priority="258" operator="between" text="欠">
      <formula>NOT(ISERROR(SEARCH("欠",T534)))</formula>
    </cfRule>
    <cfRule type="cellIs" dxfId="0" priority="259" operator="equal">
      <formula>"欠"</formula>
    </cfRule>
  </conditionalFormatting>
  <conditionalFormatting sqref="S537">
    <cfRule type="cellIs" dxfId="0" priority="250" operator="equal">
      <formula>"欠"</formula>
    </cfRule>
  </conditionalFormatting>
  <conditionalFormatting sqref="T537">
    <cfRule type="containsText" dxfId="1" priority="251" operator="between" text="欠">
      <formula>NOT(ISERROR(SEARCH("欠",T537)))</formula>
    </cfRule>
  </conditionalFormatting>
  <conditionalFormatting sqref="S539:T539">
    <cfRule type="containsText" dxfId="1" priority="244" operator="between" text="欠">
      <formula>NOT(ISERROR(SEARCH("欠",S539)))</formula>
    </cfRule>
    <cfRule type="cellIs" dxfId="0" priority="245" operator="equal">
      <formula>"欠"</formula>
    </cfRule>
  </conditionalFormatting>
  <conditionalFormatting sqref="S546">
    <cfRule type="containsText" dxfId="1" priority="238" operator="between" text="欠">
      <formula>NOT(ISERROR(SEARCH("欠",S546)))</formula>
    </cfRule>
    <cfRule type="cellIs" dxfId="0" priority="239" operator="equal">
      <formula>"欠"</formula>
    </cfRule>
  </conditionalFormatting>
  <conditionalFormatting sqref="T546">
    <cfRule type="containsText" dxfId="1" priority="236" operator="between" text="欠">
      <formula>NOT(ISERROR(SEARCH("欠",T546)))</formula>
    </cfRule>
    <cfRule type="cellIs" dxfId="0" priority="237" operator="equal">
      <formula>"欠"</formula>
    </cfRule>
  </conditionalFormatting>
  <conditionalFormatting sqref="R548">
    <cfRule type="cellIs" dxfId="0" priority="243" operator="equal">
      <formula>"欠"</formula>
    </cfRule>
  </conditionalFormatting>
  <conditionalFormatting sqref="S548">
    <cfRule type="cellIs" dxfId="0" priority="242" operator="equal">
      <formula>"欠"</formula>
    </cfRule>
  </conditionalFormatting>
  <conditionalFormatting sqref="T548">
    <cfRule type="containsText" dxfId="1" priority="240" operator="between" text="欠">
      <formula>NOT(ISERROR(SEARCH("欠",T548)))</formula>
    </cfRule>
    <cfRule type="cellIs" dxfId="0" priority="241" operator="equal">
      <formula>"欠"</formula>
    </cfRule>
  </conditionalFormatting>
  <conditionalFormatting sqref="T564">
    <cfRule type="containsText" dxfId="1" priority="202" operator="between" text="欠">
      <formula>NOT(ISERROR(SEARCH("欠",T564)))</formula>
    </cfRule>
    <cfRule type="cellIs" dxfId="0" priority="203" operator="equal">
      <formula>"欠"</formula>
    </cfRule>
  </conditionalFormatting>
  <conditionalFormatting sqref="T572">
    <cfRule type="containsText" dxfId="1" priority="194" operator="between" text="欠">
      <formula>NOT(ISERROR(SEARCH("欠",T572)))</formula>
    </cfRule>
  </conditionalFormatting>
  <conditionalFormatting sqref="T573">
    <cfRule type="containsText" dxfId="1" priority="192" operator="between" text="欠">
      <formula>NOT(ISERROR(SEARCH("欠",T573)))</formula>
    </cfRule>
  </conditionalFormatting>
  <conditionalFormatting sqref="R601">
    <cfRule type="cellIs" dxfId="0" priority="178" operator="equal">
      <formula>"欠"</formula>
    </cfRule>
  </conditionalFormatting>
  <conditionalFormatting sqref="R603">
    <cfRule type="cellIs" dxfId="0" priority="170" operator="equal">
      <formula>"欠"</formula>
    </cfRule>
  </conditionalFormatting>
  <conditionalFormatting sqref="R609">
    <cfRule type="containsText" dxfId="1" priority="136" operator="between" text="欠">
      <formula>NOT(ISERROR(SEARCH("欠",R609)))</formula>
    </cfRule>
    <cfRule type="cellIs" dxfId="0" priority="138" operator="equal">
      <formula>"欠"</formula>
    </cfRule>
  </conditionalFormatting>
  <conditionalFormatting sqref="S609">
    <cfRule type="containsText" dxfId="1" priority="130" operator="between" text="欠">
      <formula>NOT(ISERROR(SEARCH("欠",S609)))</formula>
    </cfRule>
  </conditionalFormatting>
  <conditionalFormatting sqref="R610">
    <cfRule type="containsText" dxfId="1" priority="135" operator="between" text="欠">
      <formula>NOT(ISERROR(SEARCH("欠",R610)))</formula>
    </cfRule>
    <cfRule type="cellIs" dxfId="0" priority="137" operator="equal">
      <formula>"欠"</formula>
    </cfRule>
  </conditionalFormatting>
  <conditionalFormatting sqref="S610">
    <cfRule type="containsText" dxfId="1" priority="129" operator="between" text="欠">
      <formula>NOT(ISERROR(SEARCH("欠",S610)))</formula>
    </cfRule>
  </conditionalFormatting>
  <conditionalFormatting sqref="R612">
    <cfRule type="cellIs" dxfId="0" priority="168" operator="equal">
      <formula>"欠"</formula>
    </cfRule>
  </conditionalFormatting>
  <conditionalFormatting sqref="T612">
    <cfRule type="cellIs" dxfId="0" priority="167" operator="equal">
      <formula>"欠"</formula>
    </cfRule>
  </conditionalFormatting>
  <conditionalFormatting sqref="AE612">
    <cfRule type="containsText" dxfId="1" priority="125" operator="between" text="欠">
      <formula>NOT(ISERROR(SEARCH("欠",AE612)))</formula>
    </cfRule>
    <cfRule type="cellIs" dxfId="0" priority="126" operator="equal">
      <formula>"欠"</formula>
    </cfRule>
  </conditionalFormatting>
  <conditionalFormatting sqref="AE614">
    <cfRule type="containsText" dxfId="1" priority="127" operator="between" text="欠">
      <formula>NOT(ISERROR(SEARCH("欠",AE614)))</formula>
    </cfRule>
    <cfRule type="cellIs" dxfId="0" priority="128" operator="equal">
      <formula>"欠"</formula>
    </cfRule>
  </conditionalFormatting>
  <conditionalFormatting sqref="S619">
    <cfRule type="cellIs" dxfId="0" priority="158" operator="equal">
      <formula>"欠"</formula>
    </cfRule>
  </conditionalFormatting>
  <conditionalFormatting sqref="T619">
    <cfRule type="cellIs" dxfId="0" priority="160" operator="equal">
      <formula>"欠"</formula>
    </cfRule>
    <cfRule type="containsText" dxfId="1" priority="161" operator="between" text="欠">
      <formula>NOT(ISERROR(SEARCH("欠",T619)))</formula>
    </cfRule>
  </conditionalFormatting>
  <conditionalFormatting sqref="S620">
    <cfRule type="containsText" dxfId="1" priority="156" operator="between" text="欠">
      <formula>NOT(ISERROR(SEARCH("欠",S620)))</formula>
    </cfRule>
  </conditionalFormatting>
  <conditionalFormatting sqref="S622">
    <cfRule type="cellIs" dxfId="0" priority="230" operator="equal">
      <formula>"欠"</formula>
    </cfRule>
  </conditionalFormatting>
  <conditionalFormatting sqref="S627">
    <cfRule type="containsText" dxfId="1" priority="164" operator="between" text="欠">
      <formula>NOT(ISERROR(SEARCH("欠",S627)))</formula>
    </cfRule>
  </conditionalFormatting>
  <conditionalFormatting sqref="T627">
    <cfRule type="containsText" dxfId="1" priority="162" operator="between" text="欠">
      <formula>NOT(ISERROR(SEARCH("欠",T627)))</formula>
    </cfRule>
  </conditionalFormatting>
  <conditionalFormatting sqref="R628">
    <cfRule type="cellIs" dxfId="0" priority="166" operator="equal">
      <formula>"欠"</formula>
    </cfRule>
  </conditionalFormatting>
  <conditionalFormatting sqref="R662">
    <cfRule type="containsText" dxfId="1" priority="105" operator="between" text="欠">
      <formula>NOT(ISERROR(SEARCH("欠",R662)))</formula>
    </cfRule>
    <cfRule type="cellIs" dxfId="0" priority="106" operator="equal">
      <formula>"欠"</formula>
    </cfRule>
  </conditionalFormatting>
  <conditionalFormatting sqref="S662">
    <cfRule type="cellIs" dxfId="0" priority="109" operator="equal">
      <formula>"欠"</formula>
    </cfRule>
  </conditionalFormatting>
  <conditionalFormatting sqref="T662">
    <cfRule type="containsText" dxfId="1" priority="107" operator="between" text="欠">
      <formula>NOT(ISERROR(SEARCH("欠",T662)))</formula>
    </cfRule>
  </conditionalFormatting>
  <conditionalFormatting sqref="R663">
    <cfRule type="containsText" dxfId="1" priority="100" operator="between" text="欠">
      <formula>NOT(ISERROR(SEARCH("欠",R663)))</formula>
    </cfRule>
    <cfRule type="cellIs" dxfId="0" priority="101" operator="equal">
      <formula>"欠"</formula>
    </cfRule>
  </conditionalFormatting>
  <conditionalFormatting sqref="S663">
    <cfRule type="cellIs" dxfId="0" priority="104" operator="equal">
      <formula>"欠"</formula>
    </cfRule>
  </conditionalFormatting>
  <conditionalFormatting sqref="T663">
    <cfRule type="containsText" dxfId="1" priority="102" operator="between" text="欠">
      <formula>NOT(ISERROR(SEARCH("欠",T663)))</formula>
    </cfRule>
  </conditionalFormatting>
  <conditionalFormatting sqref="R664">
    <cfRule type="containsText" dxfId="1" priority="141" operator="between" text="欠">
      <formula>NOT(ISERROR(SEARCH("欠",R664)))</formula>
    </cfRule>
    <cfRule type="cellIs" dxfId="0" priority="142" operator="equal">
      <formula>"欠"</formula>
    </cfRule>
  </conditionalFormatting>
  <conditionalFormatting sqref="R73:R76">
    <cfRule type="containsText" dxfId="1" priority="677" operator="between" text="欠">
      <formula>NOT(ISERROR(SEARCH("欠",R73)))</formula>
    </cfRule>
  </conditionalFormatting>
  <conditionalFormatting sqref="R110:R113">
    <cfRule type="containsText" dxfId="1" priority="686" operator="between" text="欠">
      <formula>NOT(ISERROR(SEARCH("欠",R110)))</formula>
    </cfRule>
    <cfRule type="cellIs" dxfId="0" priority="687" operator="equal">
      <formula>"欠"</formula>
    </cfRule>
  </conditionalFormatting>
  <conditionalFormatting sqref="R121:R122">
    <cfRule type="cellIs" dxfId="0" priority="695" operator="equal">
      <formula>"欠"</formula>
    </cfRule>
  </conditionalFormatting>
  <conditionalFormatting sqref="R138:R139">
    <cfRule type="cellIs" dxfId="0" priority="604" operator="equal">
      <formula>"欠"</formula>
    </cfRule>
  </conditionalFormatting>
  <conditionalFormatting sqref="R203:R204">
    <cfRule type="containsText" dxfId="1" priority="638" operator="between" text="欠">
      <formula>NOT(ISERROR(SEARCH("欠",R203)))</formula>
    </cfRule>
    <cfRule type="cellIs" dxfId="0" priority="639" operator="equal">
      <formula>"欠"</formula>
    </cfRule>
  </conditionalFormatting>
  <conditionalFormatting sqref="R244:R245">
    <cfRule type="containsText" dxfId="1" priority="566" operator="between" text="欠">
      <formula>NOT(ISERROR(SEARCH("欠",R244)))</formula>
    </cfRule>
  </conditionalFormatting>
  <conditionalFormatting sqref="R297:R298">
    <cfRule type="containsText" dxfId="1" priority="498" operator="between" text="欠">
      <formula>NOT(ISERROR(SEARCH("欠",R297)))</formula>
    </cfRule>
  </conditionalFormatting>
  <conditionalFormatting sqref="R299:R302">
    <cfRule type="containsText" dxfId="1" priority="563" operator="between" text="欠">
      <formula>NOT(ISERROR(SEARCH("欠",R299)))</formula>
    </cfRule>
  </conditionalFormatting>
  <conditionalFormatting sqref="R312:R316">
    <cfRule type="containsText" dxfId="1" priority="542" operator="between" text="欠">
      <formula>NOT(ISERROR(SEARCH("欠",R312)))</formula>
    </cfRule>
    <cfRule type="cellIs" dxfId="0" priority="543" operator="equal">
      <formula>"欠"</formula>
    </cfRule>
  </conditionalFormatting>
  <conditionalFormatting sqref="R317:R318">
    <cfRule type="cellIs" dxfId="0" priority="558" operator="equal">
      <formula>"欠"</formula>
    </cfRule>
  </conditionalFormatting>
  <conditionalFormatting sqref="R348:R349">
    <cfRule type="containsText" dxfId="1" priority="486" operator="between" text="欠">
      <formula>NOT(ISERROR(SEARCH("欠",R348)))</formula>
    </cfRule>
  </conditionalFormatting>
  <conditionalFormatting sqref="R360:R361">
    <cfRule type="cellIs" dxfId="0" priority="453" operator="equal">
      <formula>"欠"</formula>
    </cfRule>
  </conditionalFormatting>
  <conditionalFormatting sqref="R371:R372">
    <cfRule type="cellIs" dxfId="0" priority="492" operator="equal">
      <formula>"欠"</formula>
    </cfRule>
  </conditionalFormatting>
  <conditionalFormatting sqref="R381:R382">
    <cfRule type="containsText" dxfId="1" priority="434" operator="between" text="欠">
      <formula>NOT(ISERROR(SEARCH("欠",R381)))</formula>
    </cfRule>
  </conditionalFormatting>
  <conditionalFormatting sqref="R439:R442">
    <cfRule type="containsText" dxfId="1" priority="369" operator="between" text="欠">
      <formula>NOT(ISERROR(SEARCH("欠",R439)))</formula>
    </cfRule>
  </conditionalFormatting>
  <conditionalFormatting sqref="R456:R464">
    <cfRule type="cellIs" dxfId="0" priority="344" operator="equal">
      <formula>"欠"</formula>
    </cfRule>
  </conditionalFormatting>
  <conditionalFormatting sqref="R473:R476">
    <cfRule type="containsText" dxfId="1" priority="303" operator="between" text="欠">
      <formula>NOT(ISERROR(SEARCH("欠",R473)))</formula>
    </cfRule>
    <cfRule type="cellIs" dxfId="0" priority="304" operator="equal">
      <formula>"欠"</formula>
    </cfRule>
  </conditionalFormatting>
  <conditionalFormatting sqref="R484:R485">
    <cfRule type="cellIs" dxfId="0" priority="337" operator="equal">
      <formula>"欠"</formula>
    </cfRule>
  </conditionalFormatting>
  <conditionalFormatting sqref="R497:R498">
    <cfRule type="containsText" dxfId="1" priority="280" operator="between" text="欠">
      <formula>NOT(ISERROR(SEARCH("欠",R497)))</formula>
    </cfRule>
    <cfRule type="cellIs" dxfId="0" priority="281" operator="equal">
      <formula>"欠"</formula>
    </cfRule>
  </conditionalFormatting>
  <conditionalFormatting sqref="R506:R512">
    <cfRule type="containsText" dxfId="1" priority="215" operator="between" text="欠">
      <formula>NOT(ISERROR(SEARCH("欠",R506)))</formula>
    </cfRule>
  </conditionalFormatting>
  <conditionalFormatting sqref="R572:R573">
    <cfRule type="cellIs" dxfId="0" priority="196" operator="equal">
      <formula>"欠"</formula>
    </cfRule>
  </conditionalFormatting>
  <conditionalFormatting sqref="R577:R578">
    <cfRule type="containsText" dxfId="1" priority="224" operator="between" text="欠">
      <formula>NOT(ISERROR(SEARCH("欠",R577)))</formula>
    </cfRule>
  </conditionalFormatting>
  <conditionalFormatting sqref="R593:R595">
    <cfRule type="containsText" dxfId="1" priority="190" operator="between" text="欠">
      <formula>NOT(ISERROR(SEARCH("欠",R593)))</formula>
    </cfRule>
    <cfRule type="cellIs" dxfId="0" priority="191" operator="equal">
      <formula>"欠"</formula>
    </cfRule>
  </conditionalFormatting>
  <conditionalFormatting sqref="R619:R620">
    <cfRule type="containsText" dxfId="1" priority="159" operator="between" text="欠">
      <formula>NOT(ISERROR(SEARCH("欠",R619)))</formula>
    </cfRule>
  </conditionalFormatting>
  <conditionalFormatting sqref="R655:R656">
    <cfRule type="containsText" dxfId="1" priority="116" operator="between" text="欠">
      <formula>NOT(ISERROR(SEARCH("欠",R655)))</formula>
    </cfRule>
    <cfRule type="cellIs" dxfId="0" priority="117" operator="equal">
      <formula>"欠"</formula>
    </cfRule>
  </conditionalFormatting>
  <conditionalFormatting sqref="S179:S180">
    <cfRule type="cellIs" dxfId="0" priority="663" operator="equal">
      <formula>"欠"</formula>
    </cfRule>
    <cfRule type="containsText" dxfId="1" priority="664" operator="between" text="欠">
      <formula>NOT(ISERROR(SEARCH("欠",S179)))</formula>
    </cfRule>
  </conditionalFormatting>
  <conditionalFormatting sqref="S297:S298">
    <cfRule type="containsText" dxfId="1" priority="560" operator="between" text="欠">
      <formula>NOT(ISERROR(SEARCH("欠",S297)))</formula>
    </cfRule>
    <cfRule type="cellIs" dxfId="0" priority="561" operator="equal">
      <formula>"欠"</formula>
    </cfRule>
  </conditionalFormatting>
  <conditionalFormatting sqref="S312:S316">
    <cfRule type="containsText" dxfId="1" priority="539" operator="between" text="欠">
      <formula>NOT(ISERROR(SEARCH("欠",S312)))</formula>
    </cfRule>
    <cfRule type="cellIs" dxfId="0" priority="540" operator="equal">
      <formula>"欠"</formula>
    </cfRule>
  </conditionalFormatting>
  <conditionalFormatting sqref="S326:S329">
    <cfRule type="containsText" dxfId="1" priority="595" operator="between" text="欠">
      <formula>NOT(ISERROR(SEARCH("欠",S326)))</formula>
    </cfRule>
    <cfRule type="cellIs" dxfId="0" priority="596" operator="equal">
      <formula>"欠"</formula>
    </cfRule>
  </conditionalFormatting>
  <conditionalFormatting sqref="S358:S359">
    <cfRule type="cellIs" dxfId="0" priority="400" operator="equal">
      <formula>"欠"</formula>
    </cfRule>
  </conditionalFormatting>
  <conditionalFormatting sqref="S360:S361">
    <cfRule type="cellIs" dxfId="0" priority="451" operator="equal">
      <formula>"欠"</formula>
    </cfRule>
    <cfRule type="containsText" dxfId="1" priority="452" operator="between" text="欠">
      <formula>NOT(ISERROR(SEARCH("欠",S360)))</formula>
    </cfRule>
  </conditionalFormatting>
  <conditionalFormatting sqref="S366:S369">
    <cfRule type="containsText" dxfId="1" priority="446" operator="between" text="欠">
      <formula>NOT(ISERROR(SEARCH("欠",S366)))</formula>
    </cfRule>
    <cfRule type="cellIs" dxfId="0" priority="447" operator="equal">
      <formula>"欠"</formula>
    </cfRule>
  </conditionalFormatting>
  <conditionalFormatting sqref="S430:S433">
    <cfRule type="containsText" dxfId="1" priority="358" operator="between" text="欠">
      <formula>NOT(ISERROR(SEARCH("欠",S430)))</formula>
    </cfRule>
    <cfRule type="cellIs" dxfId="0" priority="359" operator="equal">
      <formula>"欠"</formula>
    </cfRule>
  </conditionalFormatting>
  <conditionalFormatting sqref="S456:S464">
    <cfRule type="cellIs" dxfId="0" priority="342" operator="equal">
      <formula>"欠"</formula>
    </cfRule>
    <cfRule type="containsText" dxfId="1" priority="343" operator="between" text="欠">
      <formula>NOT(ISERROR(SEARCH("欠",S456)))</formula>
    </cfRule>
  </conditionalFormatting>
  <conditionalFormatting sqref="S473:S475">
    <cfRule type="cellIs" dxfId="0" priority="325" operator="equal">
      <formula>"欠"</formula>
    </cfRule>
    <cfRule type="containsText" dxfId="1" priority="326" operator="between" text="欠">
      <formula>NOT(ISERROR(SEARCH("欠",S473)))</formula>
    </cfRule>
  </conditionalFormatting>
  <conditionalFormatting sqref="S497:S498">
    <cfRule type="cellIs" dxfId="0" priority="279" operator="equal">
      <formula>"欠"</formula>
    </cfRule>
  </conditionalFormatting>
  <conditionalFormatting sqref="S506:S512">
    <cfRule type="containsText" dxfId="1" priority="213" operator="between" text="欠">
      <formula>NOT(ISERROR(SEARCH("欠",S506)))</formula>
    </cfRule>
  </conditionalFormatting>
  <conditionalFormatting sqref="S513:S514">
    <cfRule type="containsText" dxfId="1" priority="277" operator="between" text="欠">
      <formula>NOT(ISERROR(SEARCH("欠",S513)))</formula>
    </cfRule>
    <cfRule type="cellIs" dxfId="0" priority="278" operator="equal">
      <formula>"欠"</formula>
    </cfRule>
  </conditionalFormatting>
  <conditionalFormatting sqref="S542:S544">
    <cfRule type="cellIs" dxfId="0" priority="235" operator="equal">
      <formula>"欠"</formula>
    </cfRule>
  </conditionalFormatting>
  <conditionalFormatting sqref="S562:S573">
    <cfRule type="containsText" dxfId="1" priority="255" operator="between" text="欠">
      <formula>NOT(ISERROR(SEARCH("欠",S562)))</formula>
    </cfRule>
  </conditionalFormatting>
  <conditionalFormatting sqref="S593:S595">
    <cfRule type="containsText" dxfId="1" priority="188" operator="between" text="欠">
      <formula>NOT(ISERROR(SEARCH("欠",S593)))</formula>
    </cfRule>
  </conditionalFormatting>
  <conditionalFormatting sqref="S623:S625">
    <cfRule type="cellIs" dxfId="0" priority="227" operator="equal">
      <formula>"欠"</formula>
    </cfRule>
  </conditionalFormatting>
  <conditionalFormatting sqref="S655:S656">
    <cfRule type="cellIs" dxfId="0" priority="114" operator="equal">
      <formula>"欠"</formula>
    </cfRule>
  </conditionalFormatting>
  <conditionalFormatting sqref="T73:T76">
    <cfRule type="containsText" dxfId="1" priority="676" operator="between" text="欠">
      <formula>NOT(ISERROR(SEARCH("欠",T73)))</formula>
    </cfRule>
  </conditionalFormatting>
  <conditionalFormatting sqref="T125:T127">
    <cfRule type="cellIs" dxfId="0" priority="688" operator="equal">
      <formula>"欠"</formula>
    </cfRule>
  </conditionalFormatting>
  <conditionalFormatting sqref="T138:T139">
    <cfRule type="cellIs" dxfId="0" priority="606" operator="equal">
      <formula>"欠"</formula>
    </cfRule>
  </conditionalFormatting>
  <conditionalFormatting sqref="T149:T150">
    <cfRule type="cellIs" dxfId="0" priority="668" operator="equal">
      <formula>"欠"</formula>
    </cfRule>
  </conditionalFormatting>
  <conditionalFormatting sqref="T159:T161">
    <cfRule type="containsText" dxfId="1" priority="671" operator="between" text="欠">
      <formula>NOT(ISERROR(SEARCH("欠",T159)))</formula>
    </cfRule>
  </conditionalFormatting>
  <conditionalFormatting sqref="T179:T180">
    <cfRule type="containsText" dxfId="1" priority="661" operator="between" text="欠">
      <formula>NOT(ISERROR(SEARCH("欠",T179)))</formula>
    </cfRule>
    <cfRule type="cellIs" dxfId="0" priority="662" operator="equal">
      <formula>"欠"</formula>
    </cfRule>
  </conditionalFormatting>
  <conditionalFormatting sqref="T182:T183">
    <cfRule type="containsText" dxfId="1" priority="628" operator="between" text="欠">
      <formula>NOT(ISERROR(SEARCH("欠",T182)))</formula>
    </cfRule>
  </conditionalFormatting>
  <conditionalFormatting sqref="T263:T264">
    <cfRule type="containsText" dxfId="1" priority="576" operator="between" text="欠">
      <formula>NOT(ISERROR(SEARCH("欠",T263)))</formula>
    </cfRule>
    <cfRule type="cellIs" dxfId="0" priority="577" operator="equal">
      <formula>"欠"</formula>
    </cfRule>
  </conditionalFormatting>
  <conditionalFormatting sqref="T297:T298">
    <cfRule type="containsText" dxfId="1" priority="562" operator="between" text="欠">
      <formula>NOT(ISERROR(SEARCH("欠",T297)))</formula>
    </cfRule>
  </conditionalFormatting>
  <conditionalFormatting sqref="T309:T310">
    <cfRule type="cellIs" dxfId="0" priority="525" operator="equal">
      <formula>"欠"</formula>
    </cfRule>
    <cfRule type="containsText" dxfId="1" priority="526" operator="between" text="欠">
      <formula>NOT(ISERROR(SEARCH("欠",T309)))</formula>
    </cfRule>
  </conditionalFormatting>
  <conditionalFormatting sqref="T312:T316">
    <cfRule type="cellIs" dxfId="0" priority="538" operator="equal">
      <formula>"欠"</formula>
    </cfRule>
    <cfRule type="containsText" dxfId="1" priority="541" operator="between" text="欠">
      <formula>NOT(ISERROR(SEARCH("欠",T312)))</formula>
    </cfRule>
  </conditionalFormatting>
  <conditionalFormatting sqref="T317:T318">
    <cfRule type="cellIs" dxfId="0" priority="554" operator="equal">
      <formula>"欠"</formula>
    </cfRule>
  </conditionalFormatting>
  <conditionalFormatting sqref="T358:T359">
    <cfRule type="containsText" dxfId="1" priority="401" operator="between" text="欠">
      <formula>NOT(ISERROR(SEARCH("欠",T358)))</formula>
    </cfRule>
  </conditionalFormatting>
  <conditionalFormatting sqref="T360:T361">
    <cfRule type="containsText" dxfId="1" priority="449" operator="between" text="欠">
      <formula>NOT(ISERROR(SEARCH("欠",T360)))</formula>
    </cfRule>
    <cfRule type="cellIs" dxfId="0" priority="450" operator="equal">
      <formula>"欠"</formula>
    </cfRule>
  </conditionalFormatting>
  <conditionalFormatting sqref="T371:T372">
    <cfRule type="containsText" dxfId="1" priority="491" operator="between" text="欠">
      <formula>NOT(ISERROR(SEARCH("欠",T371)))</formula>
    </cfRule>
  </conditionalFormatting>
  <conditionalFormatting sqref="T379:T382">
    <cfRule type="containsText" dxfId="1" priority="479" operator="between" text="欠">
      <formula>NOT(ISERROR(SEARCH("欠",T379)))</formula>
    </cfRule>
    <cfRule type="cellIs" dxfId="0" priority="480" operator="equal">
      <formula>"欠"</formula>
    </cfRule>
  </conditionalFormatting>
  <conditionalFormatting sqref="T421:T423">
    <cfRule type="containsText" dxfId="1" priority="428" operator="between" text="欠">
      <formula>NOT(ISERROR(SEARCH("欠",T421)))</formula>
    </cfRule>
  </conditionalFormatting>
  <conditionalFormatting sqref="T430:T433">
    <cfRule type="containsText" dxfId="1" priority="360" operator="between" text="欠">
      <formula>NOT(ISERROR(SEARCH("欠",T430)))</formula>
    </cfRule>
    <cfRule type="cellIs" dxfId="0" priority="361" operator="equal">
      <formula>"欠"</formula>
    </cfRule>
  </conditionalFormatting>
  <conditionalFormatting sqref="T456:T464">
    <cfRule type="containsText" dxfId="1" priority="345" operator="between" text="欠">
      <formula>NOT(ISERROR(SEARCH("欠",T456)))</formula>
    </cfRule>
    <cfRule type="cellIs" dxfId="0" priority="346" operator="equal">
      <formula>"欠"</formula>
    </cfRule>
  </conditionalFormatting>
  <conditionalFormatting sqref="T473:T475">
    <cfRule type="containsText" dxfId="1" priority="321" operator="between" text="欠">
      <formula>NOT(ISERROR(SEARCH("欠",T473)))</formula>
    </cfRule>
    <cfRule type="cellIs" dxfId="0" priority="322" operator="equal">
      <formula>"欠"</formula>
    </cfRule>
  </conditionalFormatting>
  <conditionalFormatting sqref="T506:T512">
    <cfRule type="containsText" dxfId="1" priority="211" operator="between" text="欠">
      <formula>NOT(ISERROR(SEARCH("欠",T506)))</formula>
    </cfRule>
  </conditionalFormatting>
  <conditionalFormatting sqref="T513:T514">
    <cfRule type="containsText" dxfId="1" priority="275" operator="between" text="欠">
      <formula>NOT(ISERROR(SEARCH("欠",T513)))</formula>
    </cfRule>
    <cfRule type="cellIs" dxfId="0" priority="276" operator="equal">
      <formula>"欠"</formula>
    </cfRule>
  </conditionalFormatting>
  <conditionalFormatting sqref="T515:T522">
    <cfRule type="containsText" dxfId="1" priority="261" operator="between" text="欠">
      <formula>NOT(ISERROR(SEARCH("欠",T515)))</formula>
    </cfRule>
    <cfRule type="cellIs" dxfId="0" priority="262" operator="equal">
      <formula>"欠"</formula>
    </cfRule>
  </conditionalFormatting>
  <conditionalFormatting sqref="T542:T544">
    <cfRule type="containsText" dxfId="1" priority="233" operator="between" text="欠">
      <formula>NOT(ISERROR(SEARCH("欠",T542)))</formula>
    </cfRule>
  </conditionalFormatting>
  <conditionalFormatting sqref="T577:T578">
    <cfRule type="containsText" dxfId="1" priority="222" operator="between" text="欠">
      <formula>NOT(ISERROR(SEARCH("欠",T577)))</formula>
    </cfRule>
  </conditionalFormatting>
  <conditionalFormatting sqref="T593:T595">
    <cfRule type="containsText" dxfId="1" priority="186" operator="between" text="欠">
      <formula>NOT(ISERROR(SEARCH("欠",T593)))</formula>
    </cfRule>
  </conditionalFormatting>
  <conditionalFormatting sqref="T609:T610">
    <cfRule type="containsText" dxfId="1" priority="133" operator="between" text="欠">
      <formula>NOT(ISERROR(SEARCH("欠",T609)))</formula>
    </cfRule>
  </conditionalFormatting>
  <conditionalFormatting sqref="T655:T656">
    <cfRule type="cellIs" dxfId="0" priority="113" operator="equal">
      <formula>"欠"</formula>
    </cfRule>
  </conditionalFormatting>
  <conditionalFormatting sqref="T660:T661">
    <cfRule type="cellIs" dxfId="0" priority="81" operator="equal">
      <formula>"欠"</formula>
    </cfRule>
    <cfRule type="containsText" dxfId="1" priority="82" operator="between" text="欠">
      <formula>NOT(ISERROR(SEARCH("欠",T660)))</formula>
    </cfRule>
  </conditionalFormatting>
  <conditionalFormatting sqref="R1:T3 R665:T677 R679:T65974">
    <cfRule type="cellIs" dxfId="0" priority="710" operator="equal">
      <formula>"欠"</formula>
    </cfRule>
  </conditionalFormatting>
  <conditionalFormatting sqref="R4:T41 R47:S49 R131:T132 R43:S43 R561:T561 R552:R555 R482:T482 T465 T444:T446 R386:R388 R378 T469:T470 T467 R395:T395 S236:S239 R260 S214:T215 S233 T266:T267 T260 S257:T257 S274:T274 S265 S281:T281 T278 R277:T277 S279:T279 R326:R329 T346 R346:R347 R243:T243 R195 T208 S197 R222:T223 S198:T201 S240:T241 R202:T202 S254:T254 T232 T178 R182:S183 R181:T181 R187 R164 R178 T187 R177:T177 S110:T113 R95:T101 R135:T137 R77:T91 R44:T44 S151:T151 R119:R120 R50:T53 S130 R581:R587 R55:T72 R114:R117 R589 R574:T574 R107:T107">
    <cfRule type="cellIs" dxfId="0" priority="709" operator="equal">
      <formula>"欠"</formula>
    </cfRule>
  </conditionalFormatting>
  <conditionalFormatting sqref="R4:T72 T654 T640 T658 T603 T614 R552:R555 R148:T148 R151:T151 R548 T538 R153:T158 R114:T132 R133:S133 R560 R535 T535 R561:T561 R77:T109 T503 R503:R504 R491:T491 R482:T482 R477:R478 R479:T479 R465:T465 R469:T470 R395:T395 T477 R444:T445 R447:R453 R455 R417:T417 R424:T426 T436 R430:R434 T434 R454:T454 T418:T419 R418 R437:T438 R443 R436 T427 T447 R378 S446:T446 S467:T467 R480:R481 R386:T388 R277:T279 R303:T303 R308:T308 T346 R222:T223 T260 S281:T281 R260 S274:T274 R214:T215 R326:R329 S301:T302 T208 T232 S233 S254:T254 S218 S257:T257 S236:S239 S240:T241 S213 R226:T226 T266:T267 T326:T329 R346:R347 S265 R243:T243 R205:T205 S186 R184:T185 R177:T178 R187 R162:T167 R181:T181 S169 R195:T202 R193:T193 R172:T175 R182:S183 T187 R143:S143 R144:T146 R140:T142 R150 S110:T113 R134:T137 R581:R587 R538:R546 R589 R574:T574 T540:T541 T545">
    <cfRule type="containsText" dxfId="1" priority="704" operator="between" text="欠">
      <formula>NOT(ISERROR(SEARCH("欠",R4)))</formula>
    </cfRule>
  </conditionalFormatting>
  <conditionalFormatting sqref="R42:T42 R54:T54 T47:T49 T43 R45:T46">
    <cfRule type="cellIs" dxfId="0" priority="705" operator="equal">
      <formula>"欠"</formula>
    </cfRule>
  </conditionalFormatting>
  <conditionalFormatting sqref="S73:S76 S150">
    <cfRule type="containsText" dxfId="1" priority="675" operator="between" text="欠">
      <formula>NOT(ISERROR(SEARCH("欠",S73)))</formula>
    </cfRule>
  </conditionalFormatting>
  <conditionalFormatting sqref="R102:T102 R184:T185 T172 R165:R167 T166:T167 S158:T158 S169 R154:T157 R93:R94 S123:T124 S122 T130 R92:T92 R129:T129 R130 S128:T128 R123:R127 S119:T120 S103:T106 S114:T117 R118:T118 R108:T108 R150 R143:S143 S93:T93 S140:T140 R133:S133">
    <cfRule type="cellIs" dxfId="0" priority="708" operator="equal">
      <formula>"欠"</formula>
    </cfRule>
  </conditionalFormatting>
  <conditionalFormatting sqref="R103:R106 R109">
    <cfRule type="cellIs" dxfId="0" priority="694" operator="equal">
      <formula>"欠"</formula>
    </cfRule>
  </conditionalFormatting>
  <conditionalFormatting sqref="S121:T121 T122">
    <cfRule type="cellIs" dxfId="0" priority="696" operator="equal">
      <formula>"欠"</formula>
    </cfRule>
  </conditionalFormatting>
  <conditionalFormatting sqref="S125:S127 S186 S167">
    <cfRule type="cellIs" dxfId="0" priority="689" operator="equal">
      <formula>"欠"</formula>
    </cfRule>
  </conditionalFormatting>
  <conditionalFormatting sqref="R138:T139">
    <cfRule type="containsText" dxfId="1" priority="605" operator="between" text="欠">
      <formula>NOT(ISERROR(SEARCH("欠",R138)))</formula>
    </cfRule>
  </conditionalFormatting>
  <conditionalFormatting sqref="R144:T146 T654 T640 T658 T614 T603 T535 R141:T142 R538:R546 R535 T538 R153:T153 R560 R148:T148 T503 R503 R480:R481 S445:S446 T418:T419 R443 R424:T426 R418 T477 S467 S470 R477:R478 T436 R436 T427 R417:T417 T447 R447:R453 R454:T454 R455 R444:S444 R469:S469 R465:S465 S213 S218 R197:R201 T197 T308 R205:T205 T303 S195:T195 R196:T196 R279 T326:T329 R308 R303 R278:S278 R214:R215 R173:S174 R193:T193 S164:T164 R162:T163 R175:T175 T540:T541 T545">
    <cfRule type="cellIs" dxfId="0" priority="706" operator="equal">
      <formula>"欠"</formula>
    </cfRule>
  </conditionalFormatting>
  <conditionalFormatting sqref="R147 R176">
    <cfRule type="containsText" dxfId="1" priority="698" operator="between" text="欠">
      <formula>NOT(ISERROR(SEARCH("欠",R147)))</formula>
    </cfRule>
  </conditionalFormatting>
  <conditionalFormatting sqref="S147 S176">
    <cfRule type="containsText" dxfId="1" priority="699" operator="between" text="欠">
      <formula>NOT(ISERROR(SEARCH("欠",S147)))</formula>
    </cfRule>
  </conditionalFormatting>
  <conditionalFormatting sqref="T147 T176">
    <cfRule type="containsText" dxfId="1" priority="697" operator="between" text="欠">
      <formula>NOT(ISERROR(SEARCH("欠",T147)))</formula>
    </cfRule>
  </conditionalFormatting>
  <conditionalFormatting sqref="R149 T149:T150">
    <cfRule type="containsText" dxfId="1" priority="669" operator="between" text="欠">
      <formula>NOT(ISERROR(SEARCH("欠",R149)))</formula>
    </cfRule>
  </conditionalFormatting>
  <conditionalFormatting sqref="R168 R159:R161">
    <cfRule type="containsText" dxfId="1" priority="674" operator="between" text="欠">
      <formula>NOT(ISERROR(SEARCH("欠",R159)))</formula>
    </cfRule>
  </conditionalFormatting>
  <conditionalFormatting sqref="S168 S159:S161">
    <cfRule type="containsText" dxfId="1" priority="673" operator="between" text="欠">
      <formula>NOT(ISERROR(SEARCH("欠",S159)))</formula>
    </cfRule>
  </conditionalFormatting>
  <conditionalFormatting sqref="R188:T192 S615:S617 S606:S608 S575:S576 S590:S592 S549:S560 S536:T536 T186 S516:S533 S505:T505 S483:T483 S486:T487 S489:T490 R394 R383:T385 T376 R376 R287:T296 R268:T272 R246:T252 R404:T410 R332:T334 T337:T340 R229:T231 T311 T344:T345 T353 R219 R255:T256 R224:T225 R220:T221 R355:T357 R358:R359 R206:R207 R170:T171 R186 S547:T547">
    <cfRule type="containsText" dxfId="1" priority="665" operator="between" text="欠">
      <formula>NOT(ISERROR(SEARCH("欠",R170)))</formula>
    </cfRule>
    <cfRule type="cellIs" dxfId="0" priority="666" operator="equal">
      <formula>"欠"</formula>
    </cfRule>
  </conditionalFormatting>
  <conditionalFormatting sqref="R179:R180 R210">
    <cfRule type="containsText" dxfId="1" priority="659" operator="between" text="欠">
      <formula>NOT(ISERROR(SEARCH("欠",R179)))</formula>
    </cfRule>
    <cfRule type="cellIs" dxfId="0" priority="660" operator="equal">
      <formula>"欠"</formula>
    </cfRule>
  </conditionalFormatting>
  <conditionalFormatting sqref="S203:T204">
    <cfRule type="containsText" dxfId="1" priority="636" operator="between" text="欠">
      <formula>NOT(ISERROR(SEARCH("欠",S203)))</formula>
    </cfRule>
    <cfRule type="cellIs" dxfId="0" priority="637" operator="equal">
      <formula>"欠"</formula>
    </cfRule>
  </conditionalFormatting>
  <conditionalFormatting sqref="S206 S219">
    <cfRule type="containsText" dxfId="1" priority="620" operator="between" text="欠">
      <formula>NOT(ISERROR(SEARCH("欠",S206)))</formula>
    </cfRule>
    <cfRule type="cellIs" dxfId="0" priority="621" operator="equal">
      <formula>"欠"</formula>
    </cfRule>
  </conditionalFormatting>
  <conditionalFormatting sqref="S207:T207 S209:T209 S216:T217">
    <cfRule type="containsText" dxfId="1" priority="648" operator="between" text="欠">
      <formula>NOT(ISERROR(SEARCH("欠",S207)))</formula>
    </cfRule>
    <cfRule type="cellIs" dxfId="0" priority="649" operator="equal">
      <formula>"欠"</formula>
    </cfRule>
  </conditionalFormatting>
  <conditionalFormatting sqref="S208 S266:S267 S318">
    <cfRule type="containsText" dxfId="1" priority="634" operator="between" text="欠">
      <formula>NOT(ISERROR(SEARCH("欠",S208)))</formula>
    </cfRule>
    <cfRule type="cellIs" dxfId="0" priority="635" operator="equal">
      <formula>"欠"</formula>
    </cfRule>
  </conditionalFormatting>
  <conditionalFormatting sqref="R209 R216:R217">
    <cfRule type="containsText" dxfId="1" priority="624" operator="between" text="欠">
      <formula>NOT(ISERROR(SEARCH("欠",R209)))</formula>
    </cfRule>
    <cfRule type="cellIs" dxfId="0" priority="625" operator="equal">
      <formula>"欠"</formula>
    </cfRule>
  </conditionalFormatting>
  <conditionalFormatting sqref="R227:R228 R399 R233:R239 R212 R273 R276 R323:R324 R253 R330:R331">
    <cfRule type="containsText" dxfId="1" priority="618" operator="between" text="欠">
      <formula>NOT(ISERROR(SEARCH("欠",R212)))</formula>
    </cfRule>
    <cfRule type="cellIs" dxfId="0" priority="619" operator="equal">
      <formula>"欠"</formula>
    </cfRule>
  </conditionalFormatting>
  <conditionalFormatting sqref="S227:S228 S212 S234 S253">
    <cfRule type="containsText" dxfId="1" priority="615" operator="between" text="欠">
      <formula>NOT(ISERROR(SEARCH("欠",S212)))</formula>
    </cfRule>
    <cfRule type="cellIs" dxfId="0" priority="616" operator="equal">
      <formula>"欠"</formula>
    </cfRule>
  </conditionalFormatting>
  <conditionalFormatting sqref="T253 T212 T227:T228 T233:T234 T236:T239 T262">
    <cfRule type="containsText" dxfId="1" priority="617" operator="between" text="欠">
      <formula>NOT(ISERROR(SEARCH("欠",T212)))</formula>
    </cfRule>
  </conditionalFormatting>
  <conditionalFormatting sqref="T213 T218:T219">
    <cfRule type="containsText" dxfId="1" priority="622" operator="between" text="欠">
      <formula>NOT(ISERROR(SEARCH("欠",T213)))</formula>
    </cfRule>
  </conditionalFormatting>
  <conditionalFormatting sqref="R232 R240:R241">
    <cfRule type="containsText" dxfId="1" priority="611" operator="between" text="欠">
      <formula>NOT(ISERROR(SEARCH("欠",R232)))</formula>
    </cfRule>
    <cfRule type="cellIs" dxfId="0" priority="612" operator="equal">
      <formula>"欠"</formula>
    </cfRule>
  </conditionalFormatting>
  <conditionalFormatting sqref="S235 S399 S330:S331">
    <cfRule type="containsText" dxfId="1" priority="599" operator="between" text="欠">
      <formula>NOT(ISERROR(SEARCH("欠",S235)))</formula>
    </cfRule>
    <cfRule type="cellIs" dxfId="0" priority="600" operator="equal">
      <formula>"欠"</formula>
    </cfRule>
  </conditionalFormatting>
  <conditionalFormatting sqref="T235 T399 T276 T330:T331 T273">
    <cfRule type="containsText" dxfId="1" priority="601" operator="between" text="欠">
      <formula>NOT(ISERROR(SEARCH("欠",T235)))</formula>
    </cfRule>
  </conditionalFormatting>
  <conditionalFormatting sqref="S244:T245">
    <cfRule type="containsText" dxfId="1" priority="564" operator="between" text="欠">
      <formula>NOT(ISERROR(SEARCH("欠",S244)))</formula>
    </cfRule>
    <cfRule type="cellIs" dxfId="0" priority="565" operator="equal">
      <formula>"欠"</formula>
    </cfRule>
  </conditionalFormatting>
  <conditionalFormatting sqref="R257:R258 R254 R281:R285">
    <cfRule type="containsText" dxfId="1" priority="597" operator="between" text="欠">
      <formula>NOT(ISERROR(SEARCH("欠",R254)))</formula>
    </cfRule>
    <cfRule type="cellIs" dxfId="0" priority="598" operator="equal">
      <formula>"欠"</formula>
    </cfRule>
  </conditionalFormatting>
  <conditionalFormatting sqref="S260 S346">
    <cfRule type="containsText" dxfId="1" priority="609" operator="between" text="欠">
      <formula>NOT(ISERROR(SEARCH("欠",S260)))</formula>
    </cfRule>
    <cfRule type="cellIs" dxfId="0" priority="610" operator="equal">
      <formula>"欠"</formula>
    </cfRule>
  </conditionalFormatting>
  <conditionalFormatting sqref="R274:R275 R261 R264:R267">
    <cfRule type="containsText" dxfId="1" priority="651" operator="between" text="欠">
      <formula>NOT(ISERROR(SEARCH("欠",R261)))</formula>
    </cfRule>
  </conditionalFormatting>
  <conditionalFormatting sqref="S264 S261">
    <cfRule type="containsText" dxfId="1" priority="652" operator="between" text="欠">
      <formula>NOT(ISERROR(SEARCH("欠",S261)))</formula>
    </cfRule>
  </conditionalFormatting>
  <conditionalFormatting sqref="T265 T261">
    <cfRule type="containsText" dxfId="1" priority="650" operator="between" text="欠">
      <formula>NOT(ISERROR(SEARCH("欠",T261)))</formula>
    </cfRule>
  </conditionalFormatting>
  <conditionalFormatting sqref="S263 S282:T282">
    <cfRule type="containsText" dxfId="1" priority="578" operator="between" text="欠">
      <formula>NOT(ISERROR(SEARCH("欠",S263)))</formula>
    </cfRule>
    <cfRule type="cellIs" dxfId="0" priority="579" operator="equal">
      <formula>"欠"</formula>
    </cfRule>
  </conditionalFormatting>
  <conditionalFormatting sqref="S273 S276">
    <cfRule type="containsText" dxfId="1" priority="574" operator="between" text="欠">
      <formula>NOT(ISERROR(SEARCH("欠",S273)))</formula>
    </cfRule>
    <cfRule type="cellIs" dxfId="0" priority="575" operator="equal">
      <formula>"欠"</formula>
    </cfRule>
  </conditionalFormatting>
  <conditionalFormatting sqref="R280 R306">
    <cfRule type="containsText" dxfId="1" priority="549" operator="between" text="欠">
      <formula>NOT(ISERROR(SEARCH("欠",R280)))</formula>
    </cfRule>
  </conditionalFormatting>
  <conditionalFormatting sqref="S280 S306">
    <cfRule type="cellIs" dxfId="0" priority="550" operator="equal">
      <formula>"欠"</formula>
    </cfRule>
  </conditionalFormatting>
  <conditionalFormatting sqref="T280 T306">
    <cfRule type="containsText" dxfId="1" priority="548" operator="between" text="欠">
      <formula>NOT(ISERROR(SEARCH("欠",T280)))</formula>
    </cfRule>
  </conditionalFormatting>
  <conditionalFormatting sqref="S323:T324 S299:T299">
    <cfRule type="cellIs" dxfId="0" priority="544" operator="equal">
      <formula>"欠"</formula>
    </cfRule>
    <cfRule type="containsText" dxfId="1" priority="545" operator="between" text="欠">
      <formula>NOT(ISERROR(SEARCH("欠",S299)))</formula>
    </cfRule>
  </conditionalFormatting>
  <conditionalFormatting sqref="S303 S386:T388 S308 S301:T302">
    <cfRule type="cellIs" dxfId="0" priority="559" operator="equal">
      <formula>"欠"</formula>
    </cfRule>
  </conditionalFormatting>
  <conditionalFormatting sqref="R305 R321:R322">
    <cfRule type="containsText" dxfId="1" priority="537" operator="between" text="欠">
      <formula>NOT(ISERROR(SEARCH("欠",R305)))</formula>
    </cfRule>
  </conditionalFormatting>
  <conditionalFormatting sqref="T305 T319">
    <cfRule type="containsText" dxfId="1" priority="536" operator="between" text="欠">
      <formula>NOT(ISERROR(SEARCH("欠",T305)))</formula>
    </cfRule>
  </conditionalFormatting>
  <conditionalFormatting sqref="R309:S310 R319:S319">
    <cfRule type="containsText" dxfId="1" priority="528" operator="between" text="欠">
      <formula>NOT(ISERROR(SEARCH("欠",R309)))</formula>
    </cfRule>
  </conditionalFormatting>
  <conditionalFormatting sqref="R309:R310 R319">
    <cfRule type="cellIs" dxfId="0" priority="527" operator="equal">
      <formula>"欠"</formula>
    </cfRule>
  </conditionalFormatting>
  <conditionalFormatting sqref="S309:S310 S319">
    <cfRule type="cellIs" dxfId="0" priority="529" operator="equal">
      <formula>"欠"</formula>
    </cfRule>
  </conditionalFormatting>
  <conditionalFormatting sqref="R311 R325">
    <cfRule type="containsText" dxfId="1" priority="510" operator="between" text="欠">
      <formula>NOT(ISERROR(SEARCH("欠",R311)))</formula>
    </cfRule>
  </conditionalFormatting>
  <conditionalFormatting sqref="S311 S325:T325">
    <cfRule type="cellIs" dxfId="0" priority="508" operator="equal">
      <formula>"欠"</formula>
    </cfRule>
    <cfRule type="containsText" dxfId="1" priority="509" operator="between" text="欠">
      <formula>NOT(ISERROR(SEARCH("欠",S311)))</formula>
    </cfRule>
  </conditionalFormatting>
  <conditionalFormatting sqref="R317:R318 T317:T318">
    <cfRule type="containsText" dxfId="1" priority="557" operator="between" text="欠">
      <formula>NOT(ISERROR(SEARCH("欠",R317)))</formula>
    </cfRule>
  </conditionalFormatting>
  <conditionalFormatting sqref="R335:R341 R415 R365 R344:R345 R353:R354">
    <cfRule type="containsText" dxfId="1" priority="552" operator="between" text="欠">
      <formula>NOT(ISERROR(SEARCH("欠",R335)))</formula>
    </cfRule>
  </conditionalFormatting>
  <conditionalFormatting sqref="S335 S415">
    <cfRule type="cellIs" dxfId="0" priority="516" operator="equal">
      <formula>"欠"</formula>
    </cfRule>
  </conditionalFormatting>
  <conditionalFormatting sqref="T335 T415">
    <cfRule type="containsText" dxfId="1" priority="515" operator="between" text="欠">
      <formula>NOT(ISERROR(SEARCH("欠",T335)))</formula>
    </cfRule>
  </conditionalFormatting>
  <conditionalFormatting sqref="S337:S340 S353 S365 S344:S345">
    <cfRule type="cellIs" dxfId="0" priority="553" operator="equal">
      <formula>"欠"</formula>
    </cfRule>
  </conditionalFormatting>
  <conditionalFormatting sqref="R343 R389 R373:R374 R350:R352">
    <cfRule type="containsText" dxfId="1" priority="463" operator="between" text="欠">
      <formula>NOT(ISERROR(SEARCH("欠",R343)))</formula>
    </cfRule>
  </conditionalFormatting>
  <conditionalFormatting sqref="S347:T347 T420">
    <cfRule type="containsText" dxfId="1" priority="471" operator="between" text="欠">
      <formula>NOT(ISERROR(SEARCH("欠",S347)))</formula>
    </cfRule>
    <cfRule type="cellIs" dxfId="0" priority="472" operator="equal">
      <formula>"欠"</formula>
    </cfRule>
  </conditionalFormatting>
  <conditionalFormatting sqref="T348:T349 R370 T370">
    <cfRule type="containsText" dxfId="1" priority="495" operator="between" text="欠">
      <formula>NOT(ISERROR(SEARCH("欠",R348)))</formula>
    </cfRule>
  </conditionalFormatting>
  <conditionalFormatting sqref="T348:T349 T370">
    <cfRule type="cellIs" dxfId="0" priority="496" operator="equal">
      <formula>"欠"</formula>
    </cfRule>
  </conditionalFormatting>
  <conditionalFormatting sqref="S352 S375 S349:S350 S379:S382">
    <cfRule type="containsText" dxfId="1" priority="481" operator="between" text="欠">
      <formula>NOT(ISERROR(SEARCH("欠",S349)))</formula>
    </cfRule>
    <cfRule type="cellIs" dxfId="0" priority="482" operator="equal">
      <formula>"欠"</formula>
    </cfRule>
  </conditionalFormatting>
  <conditionalFormatting sqref="T352 S389:T389 T350">
    <cfRule type="containsText" dxfId="1" priority="454" operator="between" text="欠">
      <formula>NOT(ISERROR(SEARCH("欠",S350)))</formula>
    </cfRule>
    <cfRule type="cellIs" dxfId="0" priority="455" operator="equal">
      <formula>"欠"</formula>
    </cfRule>
  </conditionalFormatting>
  <conditionalFormatting sqref="S354:T354 T375">
    <cfRule type="containsText" dxfId="1" priority="467" operator="between" text="欠">
      <formula>NOT(ISERROR(SEARCH("欠",S354)))</formula>
    </cfRule>
    <cfRule type="cellIs" dxfId="0" priority="468" operator="equal">
      <formula>"欠"</formula>
    </cfRule>
  </conditionalFormatting>
  <conditionalFormatting sqref="R366:R369 R467 R392 R429 R390 R412 R400">
    <cfRule type="containsText" dxfId="1" priority="473" operator="between" text="欠">
      <formula>NOT(ISERROR(SEARCH("欠",R366)))</formula>
    </cfRule>
    <cfRule type="cellIs" dxfId="0" priority="474" operator="equal">
      <formula>"欠"</formula>
    </cfRule>
  </conditionalFormatting>
  <conditionalFormatting sqref="T366:T369 T392">
    <cfRule type="containsText" dxfId="1" priority="448" operator="between" text="欠">
      <formula>NOT(ISERROR(SEARCH("欠",T366)))</formula>
    </cfRule>
  </conditionalFormatting>
  <conditionalFormatting sqref="S373:T374 S377:T377">
    <cfRule type="cellIs" dxfId="0" priority="421" operator="equal">
      <formula>"欠"</formula>
    </cfRule>
  </conditionalFormatting>
  <conditionalFormatting sqref="R375 R377">
    <cfRule type="containsText" dxfId="1" priority="438" operator="between" text="欠">
      <formula>NOT(ISERROR(SEARCH("欠",R375)))</formula>
    </cfRule>
  </conditionalFormatting>
  <conditionalFormatting sqref="R379:R380 R396">
    <cfRule type="containsText" dxfId="1" priority="485" operator="between" text="欠">
      <formula>NOT(ISERROR(SEARCH("欠",R379)))</formula>
    </cfRule>
  </conditionalFormatting>
  <conditionalFormatting sqref="S392 S412">
    <cfRule type="cellIs" dxfId="0" priority="418" operator="equal">
      <formula>"欠"</formula>
    </cfRule>
    <cfRule type="containsText" dxfId="1" priority="419" operator="between" text="欠">
      <formula>NOT(ISERROR(SEARCH("欠",S392)))</formula>
    </cfRule>
  </conditionalFormatting>
  <conditionalFormatting sqref="R414 R615:R617 R606:R608 R575:R576 R556:R559 R590:R592 R549:R551 R513:R514 R536:R537 R466 R411 R523:R533 R492:R494 R505 R483 R489:R490 R486:R487 R397:R398 R393 R547">
    <cfRule type="containsText" dxfId="1" priority="416" operator="between" text="欠">
      <formula>NOT(ISERROR(SEARCH("欠",R393)))</formula>
    </cfRule>
    <cfRule type="cellIs" dxfId="0" priority="417" operator="equal">
      <formula>"欠"</formula>
    </cfRule>
  </conditionalFormatting>
  <conditionalFormatting sqref="T414 T492:T493 T393 T466 T398">
    <cfRule type="containsText" dxfId="1" priority="414" operator="between" text="欠">
      <formula>NOT(ISERROR(SEARCH("欠",T393)))</formula>
    </cfRule>
    <cfRule type="cellIs" dxfId="0" priority="415" operator="equal">
      <formula>"欠"</formula>
    </cfRule>
  </conditionalFormatting>
  <conditionalFormatting sqref="S396 S429 S434 S400">
    <cfRule type="cellIs" dxfId="0" priority="407" operator="equal">
      <formula>"欠"</formula>
    </cfRule>
  </conditionalFormatting>
  <conditionalFormatting sqref="T396 T429 T400">
    <cfRule type="containsText" dxfId="1" priority="408" operator="between" text="欠">
      <formula>NOT(ISERROR(SEARCH("欠",T396)))</formula>
    </cfRule>
  </conditionalFormatting>
  <conditionalFormatting sqref="S414 S492:S493 S466 S398">
    <cfRule type="containsText" dxfId="1" priority="412" operator="between" text="欠">
      <formula>NOT(ISERROR(SEARCH("欠",S398)))</formula>
    </cfRule>
    <cfRule type="cellIs" dxfId="0" priority="413" operator="equal">
      <formula>"欠"</formula>
    </cfRule>
  </conditionalFormatting>
  <conditionalFormatting sqref="R401 R403 R413">
    <cfRule type="containsText" dxfId="1" priority="396" operator="between" text="欠">
      <formula>NOT(ISERROR(SEARCH("欠",R401)))</formula>
    </cfRule>
    <cfRule type="cellIs" dxfId="0" priority="397" operator="equal">
      <formula>"欠"</formula>
    </cfRule>
  </conditionalFormatting>
  <conditionalFormatting sqref="S416 S411 S402">
    <cfRule type="cellIs" dxfId="0" priority="499" operator="equal">
      <formula>"欠"</formula>
    </cfRule>
    <cfRule type="containsText" dxfId="1" priority="500" operator="between" text="欠">
      <formula>NOT(ISERROR(SEARCH("欠",S402)))</formula>
    </cfRule>
  </conditionalFormatting>
  <conditionalFormatting sqref="T416 T411 T402">
    <cfRule type="containsText" dxfId="1" priority="502" operator="between" text="欠">
      <formula>NOT(ISERROR(SEARCH("欠",T402)))</formula>
    </cfRule>
    <cfRule type="cellIs" dxfId="0" priority="503" operator="equal">
      <formula>"欠"</formula>
    </cfRule>
  </conditionalFormatting>
  <conditionalFormatting sqref="S413 S403">
    <cfRule type="cellIs" dxfId="0" priority="393" operator="equal">
      <formula>"欠"</formula>
    </cfRule>
    <cfRule type="containsText" dxfId="1" priority="394" operator="between" text="欠">
      <formula>NOT(ISERROR(SEARCH("欠",S403)))</formula>
    </cfRule>
  </conditionalFormatting>
  <conditionalFormatting sqref="T413 T403">
    <cfRule type="containsText" dxfId="1" priority="395" operator="between" text="欠">
      <formula>NOT(ISERROR(SEARCH("欠",T403)))</formula>
    </cfRule>
  </conditionalFormatting>
  <conditionalFormatting sqref="S418:S419 S436">
    <cfRule type="containsText" dxfId="1" priority="383" operator="between" text="欠">
      <formula>NOT(ISERROR(SEARCH("欠",S418)))</formula>
    </cfRule>
    <cfRule type="cellIs" dxfId="0" priority="384" operator="equal">
      <formula>"欠"</formula>
    </cfRule>
  </conditionalFormatting>
  <conditionalFormatting sqref="R435 R428">
    <cfRule type="containsText" dxfId="1" priority="319" operator="between" text="欠">
      <formula>NOT(ISERROR(SEARCH("欠",R428)))</formula>
    </cfRule>
    <cfRule type="cellIs" dxfId="0" priority="320" operator="equal">
      <formula>"欠"</formula>
    </cfRule>
  </conditionalFormatting>
  <conditionalFormatting sqref="T434 S438 R430:R434">
    <cfRule type="cellIs" dxfId="0" priority="398" operator="equal">
      <formula>"欠"</formula>
    </cfRule>
  </conditionalFormatting>
  <conditionalFormatting sqref="R437:T437 T438 R438">
    <cfRule type="cellIs" dxfId="0" priority="399" operator="equal">
      <formula>"欠"</formula>
    </cfRule>
  </conditionalFormatting>
  <conditionalFormatting sqref="S440:S442 S500:S502">
    <cfRule type="containsText" dxfId="1" priority="307" operator="between" text="欠">
      <formula>NOT(ISERROR(SEARCH("欠",S440)))</formula>
    </cfRule>
    <cfRule type="cellIs" dxfId="0" priority="308" operator="equal">
      <formula>"欠"</formula>
    </cfRule>
  </conditionalFormatting>
  <conditionalFormatting sqref="T440:T442 T500:T502">
    <cfRule type="containsText" dxfId="1" priority="305" operator="between" text="欠">
      <formula>NOT(ISERROR(SEARCH("欠",T440)))</formula>
    </cfRule>
    <cfRule type="cellIs" dxfId="0" priority="306" operator="equal">
      <formula>"欠"</formula>
    </cfRule>
  </conditionalFormatting>
  <conditionalFormatting sqref="S443 S448:S453">
    <cfRule type="containsText" dxfId="1" priority="355" operator="between" text="欠">
      <formula>NOT(ISERROR(SEARCH("欠",S443)))</formula>
    </cfRule>
    <cfRule type="cellIs" dxfId="0" priority="356" operator="equal">
      <formula>"欠"</formula>
    </cfRule>
  </conditionalFormatting>
  <conditionalFormatting sqref="T443 T448:T453">
    <cfRule type="containsText" dxfId="1" priority="353" operator="between" text="欠">
      <formula>NOT(ISERROR(SEARCH("欠",T443)))</formula>
    </cfRule>
    <cfRule type="cellIs" dxfId="0" priority="354" operator="equal">
      <formula>"欠"</formula>
    </cfRule>
  </conditionalFormatting>
  <conditionalFormatting sqref="S447 S654 S658 S640 S614 S603 S477 S538 S535 S503 S545 S540:S541">
    <cfRule type="cellIs" dxfId="0" priority="385" operator="equal">
      <formula>"欠"</formula>
    </cfRule>
  </conditionalFormatting>
  <conditionalFormatting sqref="S478 S480:S481">
    <cfRule type="cellIs" dxfId="0" priority="296" operator="equal">
      <formula>"欠"</formula>
    </cfRule>
  </conditionalFormatting>
  <conditionalFormatting sqref="T478 T480:T481">
    <cfRule type="containsText" dxfId="1" priority="297" operator="between" text="欠">
      <formula>NOT(ISERROR(SEARCH("欠",T478)))</formula>
    </cfRule>
  </conditionalFormatting>
  <conditionalFormatting sqref="R479:T479 R491:T491">
    <cfRule type="cellIs" dxfId="0" priority="420" operator="equal">
      <formula>"欠"</formula>
    </cfRule>
  </conditionalFormatting>
  <conditionalFormatting sqref="T495 T497:T498">
    <cfRule type="containsText" dxfId="1" priority="299" operator="between" text="欠">
      <formula>NOT(ISERROR(SEARCH("欠",T495)))</formula>
    </cfRule>
  </conditionalFormatting>
  <conditionalFormatting sqref="R496 R500:R502">
    <cfRule type="cellIs" dxfId="0" priority="341" operator="equal">
      <formula>"欠"</formula>
    </cfRule>
  </conditionalFormatting>
  <conditionalFormatting sqref="S499 S504">
    <cfRule type="cellIs" dxfId="0" priority="284" operator="equal">
      <formula>"欠"</formula>
    </cfRule>
  </conditionalFormatting>
  <conditionalFormatting sqref="T523:T533 T560 T552:T555">
    <cfRule type="containsText" dxfId="1" priority="273" operator="between" text="欠">
      <formula>NOT(ISERROR(SEARCH("欠",T523)))</formula>
    </cfRule>
  </conditionalFormatting>
  <conditionalFormatting sqref="T549:T551 T615:T617 T606:T608 T575:T576 T556:T559 T590:T592">
    <cfRule type="containsText" dxfId="1" priority="204" operator="between" text="欠">
      <formula>NOT(ISERROR(SEARCH("欠",T549)))</formula>
    </cfRule>
    <cfRule type="cellIs" dxfId="0" priority="205" operator="equal">
      <formula>"欠"</formula>
    </cfRule>
  </conditionalFormatting>
  <conditionalFormatting sqref="R562 R565:R568 R570:R571">
    <cfRule type="containsText" dxfId="1" priority="257" operator="between" text="欠">
      <formula>NOT(ISERROR(SEARCH("欠",R562)))</formula>
    </cfRule>
  </conditionalFormatting>
  <conditionalFormatting sqref="T562:T563 T565:T571">
    <cfRule type="containsText" dxfId="1" priority="253" operator="between" text="欠">
      <formula>NOT(ISERROR(SEARCH("欠",T562)))</formula>
    </cfRule>
  </conditionalFormatting>
  <conditionalFormatting sqref="R563:R564 R569">
    <cfRule type="containsText" dxfId="1" priority="225" operator="between" text="欠">
      <formula>NOT(ISERROR(SEARCH("欠",R563)))</formula>
    </cfRule>
    <cfRule type="cellIs" dxfId="0" priority="226" operator="equal">
      <formula>"欠"</formula>
    </cfRule>
  </conditionalFormatting>
  <conditionalFormatting sqref="S577:S578 S581">
    <cfRule type="containsText" dxfId="1" priority="220" operator="between" text="欠">
      <formula>NOT(ISERROR(SEARCH("欠",S577)))</formula>
    </cfRule>
  </conditionalFormatting>
  <conditionalFormatting sqref="R579:R580 R588">
    <cfRule type="cellIs" dxfId="0" priority="206" operator="equal">
      <formula>"欠"</formula>
    </cfRule>
  </conditionalFormatting>
  <conditionalFormatting sqref="S579:S580 S588">
    <cfRule type="containsText" dxfId="1" priority="209" operator="between" text="欠">
      <formula>NOT(ISERROR(SEARCH("欠",S579)))</formula>
    </cfRule>
    <cfRule type="cellIs" dxfId="0" priority="210" operator="equal">
      <formula>"欠"</formula>
    </cfRule>
  </conditionalFormatting>
  <conditionalFormatting sqref="T579:T580 T588">
    <cfRule type="containsText" dxfId="1" priority="207" operator="between" text="欠">
      <formula>NOT(ISERROR(SEARCH("欠",T579)))</formula>
    </cfRule>
    <cfRule type="cellIs" dxfId="0" priority="208" operator="equal">
      <formula>"欠"</formula>
    </cfRule>
  </conditionalFormatting>
  <conditionalFormatting sqref="T589 T581:T587">
    <cfRule type="containsText" dxfId="1" priority="218" operator="between" text="欠">
      <formula>NOT(ISERROR(SEARCH("欠",T581)))</formula>
    </cfRule>
  </conditionalFormatting>
  <conditionalFormatting sqref="S589 S582:S587">
    <cfRule type="containsText" dxfId="1" priority="216" operator="between" text="欠">
      <formula>NOT(ISERROR(SEARCH("欠",S582)))</formula>
    </cfRule>
    <cfRule type="cellIs" dxfId="0" priority="217" operator="equal">
      <formula>"欠"</formula>
    </cfRule>
  </conditionalFormatting>
  <conditionalFormatting sqref="R596:R600 R611 R602 R604">
    <cfRule type="cellIs" dxfId="0" priority="201" operator="equal">
      <formula>"欠"</formula>
    </cfRule>
  </conditionalFormatting>
  <conditionalFormatting sqref="S596:S602 S631 S618 S604">
    <cfRule type="containsText" dxfId="1" priority="199" operator="between" text="欠">
      <formula>NOT(ISERROR(SEARCH("欠",S596)))</formula>
    </cfRule>
  </conditionalFormatting>
  <conditionalFormatting sqref="T596:T602 T604">
    <cfRule type="containsText" dxfId="1" priority="197" operator="between" text="欠">
      <formula>NOT(ISERROR(SEARCH("欠",T596)))</formula>
    </cfRule>
  </conditionalFormatting>
  <conditionalFormatting sqref="R605 R631:R637 R641:R646 T628 R653 R659 T624:T625 R624:R625 R613 R627 R618 R621">
    <cfRule type="containsText" dxfId="1" priority="228" operator="between" text="欠">
      <formula>NOT(ISERROR(SEARCH("欠",R605)))</formula>
    </cfRule>
    <cfRule type="cellIs" dxfId="0" priority="229" operator="equal">
      <formula>"欠"</formula>
    </cfRule>
  </conditionalFormatting>
  <conditionalFormatting sqref="S605 S632:S637 S659 S621 S613">
    <cfRule type="containsText" dxfId="1" priority="174" operator="between" text="欠">
      <formula>NOT(ISERROR(SEARCH("欠",S605)))</formula>
    </cfRule>
  </conditionalFormatting>
  <conditionalFormatting sqref="T605 T659 T631:T637 T618 T613 T620:T621">
    <cfRule type="containsText" dxfId="1" priority="176" operator="between" text="欠">
      <formula>NOT(ISERROR(SEARCH("欠",T605)))</formula>
    </cfRule>
  </conditionalFormatting>
  <conditionalFormatting sqref="S611:T611 S641:T646 S664:T664">
    <cfRule type="containsText" dxfId="1" priority="173" operator="between" text="欠">
      <formula>NOT(ISERROR(SEARCH("欠",S611)))</formula>
    </cfRule>
  </conditionalFormatting>
  <conditionalFormatting sqref="S611 S641:S646 S664">
    <cfRule type="cellIs" dxfId="0" priority="172" operator="equal">
      <formula>"欠"</formula>
    </cfRule>
  </conditionalFormatting>
  <conditionalFormatting sqref="T611 T641:T646 T664">
    <cfRule type="cellIs" dxfId="0" priority="171" operator="equal">
      <formula>"欠"</formula>
    </cfRule>
  </conditionalFormatting>
  <conditionalFormatting sqref="S612 S628">
    <cfRule type="cellIs" dxfId="0" priority="169" operator="equal">
      <formula>"欠"</formula>
    </cfRule>
  </conditionalFormatting>
  <conditionalFormatting sqref="R614 R654 R658 R640">
    <cfRule type="containsText" dxfId="1" priority="184" operator="between" text="欠">
      <formula>NOT(ISERROR(SEARCH("欠",R614)))</formula>
    </cfRule>
    <cfRule type="cellIs" dxfId="0" priority="185" operator="equal">
      <formula>"欠"</formula>
    </cfRule>
  </conditionalFormatting>
  <conditionalFormatting sqref="R622:R623 T622:T623">
    <cfRule type="cellIs" dxfId="0" priority="232" operator="equal">
      <formula>"欠"</formula>
    </cfRule>
  </conditionalFormatting>
  <conditionalFormatting sqref="T622:T623 R622:R623">
    <cfRule type="containsText" dxfId="1" priority="231" operator="between" text="欠">
      <formula>NOT(ISERROR(SEARCH("欠",R622)))</formula>
    </cfRule>
  </conditionalFormatting>
  <conditionalFormatting sqref="R626 R629:R630 R660:R661">
    <cfRule type="containsText" dxfId="1" priority="149" operator="between" text="欠">
      <formula>NOT(ISERROR(SEARCH("欠",R626)))</formula>
    </cfRule>
    <cfRule type="cellIs" dxfId="0" priority="150" operator="equal">
      <formula>"欠"</formula>
    </cfRule>
  </conditionalFormatting>
  <conditionalFormatting sqref="S626 S660:S661 S629:S630">
    <cfRule type="cellIs" dxfId="0" priority="144" operator="equal">
      <formula>"欠"</formula>
    </cfRule>
  </conditionalFormatting>
  <conditionalFormatting sqref="T626 T629:T630">
    <cfRule type="cellIs" dxfId="0" priority="143" operator="equal">
      <formula>"欠"</formula>
    </cfRule>
  </conditionalFormatting>
  <conditionalFormatting sqref="R638 R647:R652">
    <cfRule type="containsText" dxfId="1" priority="148" operator="between" text="欠">
      <formula>NOT(ISERROR(SEARCH("欠",R638)))</formula>
    </cfRule>
  </conditionalFormatting>
  <conditionalFormatting sqref="S638:T638 S647:T652">
    <cfRule type="containsText" dxfId="1" priority="147" operator="between" text="欠">
      <formula>NOT(ISERROR(SEARCH("欠",S638)))</formula>
    </cfRule>
  </conditionalFormatting>
  <conditionalFormatting sqref="S638 S647:S652">
    <cfRule type="cellIs" dxfId="0" priority="146" operator="equal">
      <formula>"欠"</formula>
    </cfRule>
  </conditionalFormatting>
  <conditionalFormatting sqref="T638 T647:T652">
    <cfRule type="cellIs" dxfId="0" priority="145" operator="equal">
      <formula>"欠"</formula>
    </cfRule>
  </conditionalFormatting>
  <conditionalFormatting sqref="AE638 AE651:AE652">
    <cfRule type="cellIs" dxfId="0" priority="53" operator="equal">
      <formula>"欠"</formula>
    </cfRule>
    <cfRule type="containsText" dxfId="1" priority="54" operator="between" text="欠">
      <formula>NOT(ISERROR(SEARCH("欠",AE638)))</formula>
    </cfRule>
  </conditionalFormatting>
  <conditionalFormatting sqref="R639 R657">
    <cfRule type="containsText" dxfId="1" priority="182" operator="between" text="欠">
      <formula>NOT(ISERROR(SEARCH("欠",R639)))</formula>
    </cfRule>
    <cfRule type="cellIs" dxfId="0" priority="183" operator="equal">
      <formula>"欠"</formula>
    </cfRule>
  </conditionalFormatting>
  <conditionalFormatting sqref="S639 S653 S657">
    <cfRule type="cellIs" dxfId="0" priority="179" operator="equal">
      <formula>"欠"</formula>
    </cfRule>
  </conditionalFormatting>
  <conditionalFormatting sqref="T639 T653 T657">
    <cfRule type="containsText" dxfId="1" priority="180" operator="between" text="欠">
      <formula>NOT(ISERROR(SEARCH("欠",T639)))</formula>
    </cfRule>
    <cfRule type="cellIs" dxfId="0" priority="181" operator="equal">
      <formula>"欠"</formula>
    </cfRule>
  </conditionalFormatting>
  <conditionalFormatting sqref="S655:T656">
    <cfRule type="containsText" dxfId="1" priority="115" operator="between" text="欠">
      <formula>NOT(ISERROR(SEARCH("欠",S655)))</formula>
    </cfRule>
  </conditionalFormatting>
  <dataValidations count="1">
    <dataValidation type="list" allowBlank="1" showInputMessage="1" showErrorMessage="1" sqref="S603:S604 S611:S613 S618:S664">
      <formula1>"有,无"</formula1>
    </dataValidation>
  </dataValidation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CO65488"/>
  <sheetViews>
    <sheetView zoomScale="55" zoomScaleNormal="55" workbookViewId="0">
      <pane xSplit="14" ySplit="3" topLeftCell="AR76" activePane="bottomRight" state="frozen"/>
      <selection/>
      <selection pane="topRight"/>
      <selection pane="bottomLeft"/>
      <selection pane="bottomRight" activeCell="BA497" sqref="BA497:BI497"/>
    </sheetView>
  </sheetViews>
  <sheetFormatPr defaultColWidth="9" defaultRowHeight="15.75"/>
  <cols>
    <col min="1" max="1" width="10.8083333333333" style="654" customWidth="1"/>
    <col min="2" max="2" width="11.7583333333333" style="655" customWidth="1"/>
    <col min="3" max="3" width="7.425" style="655" customWidth="1"/>
    <col min="4" max="4" width="12.6833333333333" style="656" customWidth="1"/>
    <col min="5" max="5" width="12.0583333333333" style="655" customWidth="1"/>
    <col min="6" max="6" width="15.5916666666667" style="655" customWidth="1"/>
    <col min="7" max="7" width="17.325" style="656" customWidth="1"/>
    <col min="8" max="8" width="15.35" style="655" customWidth="1"/>
    <col min="9" max="9" width="12.1333333333333" style="656" customWidth="1"/>
    <col min="10" max="10" width="7" style="656" customWidth="1"/>
    <col min="11" max="11" width="6.875" style="656" customWidth="1"/>
    <col min="12" max="12" width="9.20833333333333" style="656" customWidth="1"/>
    <col min="13" max="13" width="15.625" style="656" customWidth="1"/>
    <col min="14" max="14" width="15.4166666666667" style="656" customWidth="1"/>
    <col min="15" max="15" width="12.15" style="657" customWidth="1"/>
    <col min="16" max="16" width="11.9" style="655" customWidth="1"/>
    <col min="17" max="17" width="12" style="655" customWidth="1"/>
    <col min="18" max="19" width="10" style="656" customWidth="1"/>
    <col min="20" max="20" width="14.8" style="657" customWidth="1"/>
    <col min="21" max="21" width="30.6916666666667" style="658" customWidth="1"/>
    <col min="22" max="22" width="11.6083333333333" style="656" customWidth="1"/>
    <col min="23" max="23" width="11.375" style="656" customWidth="1"/>
    <col min="24" max="24" width="14.6" style="659" customWidth="1"/>
    <col min="25" max="25" width="12.1416666666667" style="660" customWidth="1"/>
    <col min="26" max="26" width="19.8166666666667" style="660" customWidth="1"/>
    <col min="27" max="27" width="9.71666666666667" style="660" customWidth="1"/>
    <col min="28" max="28" width="13.3083333333333" style="660" customWidth="1"/>
    <col min="29" max="29" width="8.95833333333333" style="661" customWidth="1"/>
    <col min="30" max="30" width="10.1416666666667" style="660" customWidth="1"/>
    <col min="31" max="31" width="9.45833333333333" style="662" customWidth="1"/>
    <col min="32" max="32" width="9.45833333333333" style="660" customWidth="1"/>
    <col min="33" max="34" width="10.35" style="660" customWidth="1"/>
    <col min="35" max="35" width="9.25" style="655" customWidth="1"/>
    <col min="36" max="36" width="8.275" style="663" customWidth="1"/>
    <col min="37" max="37" width="8.275" style="655" hidden="1" customWidth="1"/>
    <col min="38" max="48" width="8.275" style="655" customWidth="1"/>
    <col min="49" max="60" width="9" style="655" customWidth="1"/>
    <col min="61" max="84" width="9.375" style="664" customWidth="1"/>
    <col min="85" max="85" width="10.75" style="664" customWidth="1"/>
    <col min="86" max="93" width="9" style="656"/>
    <col min="94" max="16384" width="9" style="653"/>
  </cols>
  <sheetData>
    <row r="1" s="642" customFormat="1" ht="30" customHeight="1" spans="1:93">
      <c r="A1" s="665" t="s">
        <v>0</v>
      </c>
      <c r="B1" s="666"/>
      <c r="C1" s="667"/>
      <c r="D1" s="668"/>
      <c r="E1" s="666"/>
      <c r="F1" s="669" t="s">
        <v>3093</v>
      </c>
      <c r="G1" s="666"/>
      <c r="H1" s="666"/>
      <c r="I1" s="666"/>
      <c r="J1" s="670"/>
      <c r="K1" s="670"/>
      <c r="L1" s="670"/>
      <c r="M1" s="670"/>
      <c r="N1" s="670"/>
      <c r="O1" s="671"/>
      <c r="P1" s="667"/>
      <c r="Q1" s="667"/>
      <c r="R1" s="670"/>
      <c r="S1" s="670"/>
      <c r="T1" s="672"/>
      <c r="U1" s="673"/>
      <c r="V1" s="666"/>
      <c r="W1" s="670"/>
      <c r="X1" s="670"/>
      <c r="Y1" s="671"/>
      <c r="Z1" s="674"/>
      <c r="AA1" s="674"/>
      <c r="AB1" s="671"/>
      <c r="AC1" s="675"/>
      <c r="AD1" s="672"/>
      <c r="AE1" s="676" t="s">
        <v>3094</v>
      </c>
      <c r="AG1" s="672"/>
      <c r="AH1" s="672"/>
      <c r="AI1" s="667"/>
      <c r="AJ1" s="677"/>
      <c r="AK1" s="677"/>
      <c r="AL1" s="677"/>
      <c r="AM1" s="677"/>
      <c r="AN1" s="677"/>
      <c r="AO1" s="677"/>
      <c r="AP1" s="677"/>
      <c r="AQ1" s="677"/>
      <c r="AR1" s="677"/>
      <c r="AS1" s="677"/>
      <c r="AT1" s="677"/>
      <c r="AU1" s="677"/>
      <c r="AV1" s="677"/>
      <c r="AW1" s="677"/>
      <c r="AX1" s="677"/>
      <c r="AY1" s="677"/>
      <c r="AZ1" s="677"/>
      <c r="BA1" s="677"/>
      <c r="BB1" s="677"/>
      <c r="BC1" s="677"/>
      <c r="BD1" s="677"/>
      <c r="BE1" s="677"/>
      <c r="BF1" s="677"/>
      <c r="BG1" s="677"/>
      <c r="BH1" s="677"/>
      <c r="BI1" s="678"/>
      <c r="BJ1" s="678"/>
      <c r="BK1" s="678"/>
      <c r="BL1" s="678"/>
      <c r="BM1" s="678"/>
      <c r="BN1" s="678"/>
      <c r="BO1" s="678"/>
      <c r="BP1" s="678"/>
      <c r="BQ1" s="678"/>
      <c r="BR1" s="678"/>
      <c r="BS1" s="678"/>
      <c r="BT1" s="678"/>
      <c r="BU1" s="678"/>
      <c r="BV1" s="678"/>
      <c r="BW1" s="678"/>
      <c r="BX1" s="678"/>
      <c r="BY1" s="678"/>
      <c r="BZ1" s="678"/>
      <c r="CA1" s="678"/>
      <c r="CB1" s="678"/>
      <c r="CC1" s="678"/>
      <c r="CD1" s="678"/>
      <c r="CE1" s="678"/>
      <c r="CF1" s="678"/>
      <c r="CG1" s="664"/>
      <c r="CH1" s="656"/>
      <c r="CI1" s="656"/>
      <c r="CJ1" s="656"/>
      <c r="CK1" s="656"/>
      <c r="CL1" s="656"/>
      <c r="CM1" s="656"/>
      <c r="CN1" s="656"/>
      <c r="CO1" s="656"/>
    </row>
    <row r="2" s="643" customFormat="1" ht="33" customHeight="1" spans="1:93">
      <c r="A2" s="679"/>
      <c r="B2" s="680"/>
      <c r="C2" s="681"/>
      <c r="D2" s="682"/>
      <c r="E2" s="683"/>
      <c r="F2" s="684"/>
      <c r="G2" s="685"/>
      <c r="H2" s="685"/>
      <c r="I2" s="685"/>
      <c r="J2" s="686"/>
      <c r="K2" s="686"/>
      <c r="L2" s="686"/>
      <c r="M2" s="686"/>
      <c r="N2" s="686"/>
      <c r="O2" s="687"/>
      <c r="P2" s="681"/>
      <c r="Q2" s="681"/>
      <c r="R2" s="686"/>
      <c r="S2" s="686"/>
      <c r="T2" s="687"/>
      <c r="U2" s="688"/>
      <c r="V2" s="683"/>
      <c r="W2" s="686"/>
      <c r="X2" s="689"/>
      <c r="Y2" s="690"/>
      <c r="Z2" s="690"/>
      <c r="AA2" s="690"/>
      <c r="AB2" s="690"/>
      <c r="AC2" s="691"/>
      <c r="AD2" s="690"/>
      <c r="AE2" s="692"/>
      <c r="AF2" s="690"/>
      <c r="AG2" s="690"/>
      <c r="AH2" s="690"/>
      <c r="AI2" s="693" t="s">
        <v>3</v>
      </c>
      <c r="AJ2" s="693"/>
      <c r="AK2" s="693"/>
      <c r="AL2" s="693"/>
      <c r="AM2" s="693"/>
      <c r="AN2" s="693"/>
      <c r="AO2" s="693"/>
      <c r="AP2" s="693"/>
      <c r="AQ2" s="693"/>
      <c r="AR2" s="693"/>
      <c r="AS2" s="693"/>
      <c r="AT2" s="693"/>
      <c r="AU2" s="693"/>
      <c r="AV2" s="693"/>
      <c r="AW2" s="693"/>
      <c r="AX2" s="693">
        <v>134013</v>
      </c>
      <c r="AY2" s="693"/>
      <c r="AZ2" s="693" t="s">
        <v>4</v>
      </c>
      <c r="BA2" s="693"/>
      <c r="BB2" s="693"/>
      <c r="BC2" s="693"/>
      <c r="BD2" s="693"/>
      <c r="BE2" s="693"/>
      <c r="BF2" s="693"/>
      <c r="BG2" s="693" t="s">
        <v>5</v>
      </c>
      <c r="BH2" s="693" t="s">
        <v>5</v>
      </c>
      <c r="BI2" s="694" t="s">
        <v>6</v>
      </c>
      <c r="BJ2" s="694" t="s">
        <v>7</v>
      </c>
      <c r="BK2" s="695" t="s">
        <v>8</v>
      </c>
      <c r="BL2" s="696"/>
      <c r="BM2" s="696"/>
      <c r="BN2" s="696"/>
      <c r="BO2" s="697"/>
      <c r="BP2" s="694" t="s">
        <v>9</v>
      </c>
      <c r="BQ2" s="694"/>
      <c r="BR2" s="694"/>
      <c r="BS2" s="694" t="s">
        <v>10</v>
      </c>
      <c r="BT2" s="694" t="s">
        <v>11</v>
      </c>
      <c r="BU2" s="698" t="s">
        <v>12</v>
      </c>
      <c r="BV2" s="699" t="s">
        <v>13</v>
      </c>
      <c r="BW2" s="699" t="s">
        <v>14</v>
      </c>
      <c r="BX2" s="699" t="s">
        <v>13</v>
      </c>
      <c r="BY2" s="700" t="s">
        <v>15</v>
      </c>
      <c r="BZ2" s="699"/>
      <c r="CA2" s="699"/>
      <c r="CB2" s="699"/>
      <c r="CC2" s="700" t="s">
        <v>16</v>
      </c>
      <c r="CD2" s="699"/>
      <c r="CE2" s="699"/>
      <c r="CF2" s="699"/>
      <c r="CG2" s="642"/>
      <c r="CH2" s="656"/>
      <c r="CI2" s="656"/>
      <c r="CJ2" s="656"/>
      <c r="CK2" s="656"/>
      <c r="CL2" s="701" t="s">
        <v>3095</v>
      </c>
      <c r="CM2" s="656">
        <f>'生产MA '!S4</f>
        <v>5380000</v>
      </c>
    </row>
    <row r="3" s="644" customFormat="1" ht="50" customHeight="1" spans="1:93">
      <c r="A3" s="702" t="s">
        <v>17</v>
      </c>
      <c r="B3" s="703" t="s">
        <v>18</v>
      </c>
      <c r="C3" s="704" t="s">
        <v>19</v>
      </c>
      <c r="D3" s="704" t="s">
        <v>20</v>
      </c>
      <c r="E3" s="704" t="s">
        <v>21</v>
      </c>
      <c r="F3" s="704" t="s">
        <v>22</v>
      </c>
      <c r="G3" s="704" t="s">
        <v>23</v>
      </c>
      <c r="H3" s="705" t="s">
        <v>24</v>
      </c>
      <c r="I3" s="705" t="s">
        <v>25</v>
      </c>
      <c r="J3" s="705" t="s">
        <v>26</v>
      </c>
      <c r="K3" s="704" t="s">
        <v>27</v>
      </c>
      <c r="L3" s="704" t="s">
        <v>28</v>
      </c>
      <c r="M3" s="706" t="s">
        <v>29</v>
      </c>
      <c r="N3" s="706" t="s">
        <v>30</v>
      </c>
      <c r="O3" s="707" t="s">
        <v>31</v>
      </c>
      <c r="P3" s="704" t="s">
        <v>32</v>
      </c>
      <c r="Q3" s="704" t="s">
        <v>33</v>
      </c>
      <c r="R3" s="704" t="s">
        <v>34</v>
      </c>
      <c r="S3" s="703" t="s">
        <v>35</v>
      </c>
      <c r="T3" s="708" t="s">
        <v>36</v>
      </c>
      <c r="U3" s="709" t="s">
        <v>37</v>
      </c>
      <c r="V3" s="710" t="s">
        <v>38</v>
      </c>
      <c r="W3" s="704" t="s">
        <v>39</v>
      </c>
      <c r="X3" s="711" t="s">
        <v>40</v>
      </c>
      <c r="Y3" s="712" t="s">
        <v>41</v>
      </c>
      <c r="Z3" s="713" t="s">
        <v>42</v>
      </c>
      <c r="AA3" s="712" t="s">
        <v>43</v>
      </c>
      <c r="AB3" s="714" t="s">
        <v>44</v>
      </c>
      <c r="AC3" s="714" t="s">
        <v>45</v>
      </c>
      <c r="AD3" s="714" t="s">
        <v>46</v>
      </c>
      <c r="AE3" s="714" t="s">
        <v>47</v>
      </c>
      <c r="AF3" s="713"/>
      <c r="AG3" s="715" t="s">
        <v>50</v>
      </c>
      <c r="AH3" s="714" t="s">
        <v>3096</v>
      </c>
      <c r="AI3" s="704" t="s">
        <v>52</v>
      </c>
      <c r="AJ3" s="716" t="s">
        <v>53</v>
      </c>
      <c r="AK3" s="716" t="s">
        <v>54</v>
      </c>
      <c r="AL3" s="716" t="s">
        <v>3097</v>
      </c>
      <c r="AM3" s="717" t="s">
        <v>55</v>
      </c>
      <c r="AN3" s="717" t="s">
        <v>56</v>
      </c>
      <c r="AO3" s="717" t="s">
        <v>3098</v>
      </c>
      <c r="AP3" s="717" t="s">
        <v>3099</v>
      </c>
      <c r="AQ3" s="717" t="s">
        <v>3100</v>
      </c>
      <c r="AR3" s="717" t="s">
        <v>3101</v>
      </c>
      <c r="AS3" s="717" t="s">
        <v>3102</v>
      </c>
      <c r="AT3" s="717" t="s">
        <v>3103</v>
      </c>
      <c r="AU3" s="717" t="s">
        <v>3104</v>
      </c>
      <c r="AV3" s="717" t="s">
        <v>57</v>
      </c>
      <c r="AW3" s="717" t="s">
        <v>58</v>
      </c>
      <c r="AX3" s="717" t="s">
        <v>59</v>
      </c>
      <c r="AY3" s="717" t="s">
        <v>60</v>
      </c>
      <c r="AZ3" s="704" t="s">
        <v>61</v>
      </c>
      <c r="BA3" s="704" t="s">
        <v>62</v>
      </c>
      <c r="BB3" s="717" t="s">
        <v>63</v>
      </c>
      <c r="BC3" s="717" t="s">
        <v>64</v>
      </c>
      <c r="BD3" s="717" t="s">
        <v>3105</v>
      </c>
      <c r="BE3" s="717" t="s">
        <v>65</v>
      </c>
      <c r="BF3" s="717" t="s">
        <v>60</v>
      </c>
      <c r="BG3" s="717" t="s">
        <v>66</v>
      </c>
      <c r="BH3" s="717" t="s">
        <v>67</v>
      </c>
      <c r="BI3" s="718" t="s">
        <v>14</v>
      </c>
      <c r="BJ3" s="719" t="s">
        <v>68</v>
      </c>
      <c r="BK3" s="718" t="s">
        <v>14</v>
      </c>
      <c r="BL3" s="717" t="s">
        <v>3105</v>
      </c>
      <c r="BM3" s="720" t="s">
        <v>13</v>
      </c>
      <c r="BN3" s="704" t="s">
        <v>54</v>
      </c>
      <c r="BO3" s="720" t="s">
        <v>3106</v>
      </c>
      <c r="BP3" s="718" t="s">
        <v>14</v>
      </c>
      <c r="BQ3" s="704" t="s">
        <v>54</v>
      </c>
      <c r="BR3" s="720" t="s">
        <v>13</v>
      </c>
      <c r="BS3" s="717" t="s">
        <v>68</v>
      </c>
      <c r="BT3" s="717" t="s">
        <v>68</v>
      </c>
      <c r="BU3" s="720" t="s">
        <v>69</v>
      </c>
      <c r="BV3" s="718" t="s">
        <v>70</v>
      </c>
      <c r="BW3" s="718" t="s">
        <v>71</v>
      </c>
      <c r="BX3" s="718" t="s">
        <v>71</v>
      </c>
      <c r="BY3" s="719" t="s">
        <v>72</v>
      </c>
      <c r="BZ3" s="719" t="s">
        <v>73</v>
      </c>
      <c r="CA3" s="719" t="s">
        <v>3107</v>
      </c>
      <c r="CB3" s="719" t="s">
        <v>47</v>
      </c>
      <c r="CC3" s="719" t="s">
        <v>72</v>
      </c>
      <c r="CD3" s="719" t="s">
        <v>73</v>
      </c>
      <c r="CE3" s="721" t="s">
        <v>3108</v>
      </c>
      <c r="CF3" s="719" t="s">
        <v>47</v>
      </c>
      <c r="CG3" s="722"/>
      <c r="CH3" s="656"/>
      <c r="CI3" s="656"/>
      <c r="CJ3" s="656"/>
      <c r="CK3" s="656"/>
      <c r="CL3" s="723" t="s">
        <v>3109</v>
      </c>
      <c r="CM3" s="356">
        <v>2616809</v>
      </c>
      <c r="CN3" s="643" t="s">
        <v>3110</v>
      </c>
      <c r="CO3" s="656">
        <f>CM2-CM3</f>
        <v>2763191</v>
      </c>
    </row>
    <row r="4" s="757" customFormat="1" ht="36" hidden="1" customHeight="1" spans="1:93">
      <c r="A4" s="1063">
        <v>45377</v>
      </c>
      <c r="B4" s="1064" t="s">
        <v>74</v>
      </c>
      <c r="C4" s="1064" t="s">
        <v>75</v>
      </c>
      <c r="D4" s="1065" t="s">
        <v>3111</v>
      </c>
      <c r="E4" s="1066"/>
      <c r="F4" s="1067"/>
      <c r="G4" s="1068" t="s">
        <v>309</v>
      </c>
      <c r="H4" s="730" t="s">
        <v>310</v>
      </c>
      <c r="I4" s="731">
        <v>6</v>
      </c>
      <c r="J4" s="732">
        <v>0</v>
      </c>
      <c r="K4" s="732">
        <v>12</v>
      </c>
      <c r="L4" s="733">
        <f t="shared" ref="L4:L67" si="0">I4/K4</f>
        <v>0.5</v>
      </c>
      <c r="M4" s="734">
        <v>45392</v>
      </c>
      <c r="N4" s="734">
        <v>45388</v>
      </c>
      <c r="O4" s="735"/>
      <c r="P4" s="735"/>
      <c r="Q4" s="735"/>
      <c r="R4" s="735">
        <v>45377</v>
      </c>
      <c r="S4" s="735" t="s">
        <v>82</v>
      </c>
      <c r="T4" s="1069" t="s">
        <v>82</v>
      </c>
      <c r="U4" s="1070" t="s">
        <v>3112</v>
      </c>
      <c r="V4" s="1071" t="s">
        <v>91</v>
      </c>
      <c r="W4" s="741"/>
      <c r="X4" s="742"/>
      <c r="Y4" s="733"/>
      <c r="Z4" s="732" t="s">
        <v>86</v>
      </c>
      <c r="AA4" s="732" t="s">
        <v>86</v>
      </c>
      <c r="AB4" s="1072"/>
      <c r="AC4" s="1070">
        <v>6</v>
      </c>
      <c r="AD4" s="747">
        <f t="shared" ref="AD4:AD9" si="1">AC4-I4</f>
        <v>0</v>
      </c>
      <c r="AE4" s="1073"/>
      <c r="AF4" s="747"/>
      <c r="AG4" s="747"/>
      <c r="AH4" s="747"/>
      <c r="AI4" s="1074">
        <f>I4*2</f>
        <v>12</v>
      </c>
      <c r="AJ4" s="733"/>
      <c r="AK4" s="1075"/>
      <c r="AL4" s="1075"/>
      <c r="AM4" s="1075"/>
      <c r="AN4" s="1075"/>
      <c r="AO4" s="1075"/>
      <c r="AP4" s="1075"/>
      <c r="AQ4" s="1075"/>
      <c r="AR4" s="1075"/>
      <c r="AS4" s="1075"/>
      <c r="AT4" s="1075"/>
      <c r="AU4" s="1075"/>
      <c r="AV4" s="1075"/>
      <c r="AW4" s="1076"/>
      <c r="AX4" s="1076"/>
      <c r="AY4" s="1076"/>
      <c r="AZ4" s="745">
        <f>I4*2</f>
        <v>12</v>
      </c>
      <c r="BA4" s="745"/>
      <c r="BB4" s="745"/>
      <c r="BC4" s="745"/>
      <c r="BD4" s="745"/>
      <c r="BE4" s="745"/>
      <c r="BF4" s="745"/>
      <c r="BG4" s="745"/>
      <c r="BH4" s="745"/>
      <c r="BI4" s="754"/>
      <c r="BJ4" s="1077"/>
      <c r="BK4" s="1077"/>
      <c r="BL4" s="1077"/>
      <c r="BM4" s="754"/>
      <c r="BN4" s="754"/>
      <c r="BO4" s="754"/>
      <c r="BP4" s="754"/>
      <c r="BQ4" s="754"/>
      <c r="BR4" s="754"/>
      <c r="BS4" s="754"/>
      <c r="BT4" s="754"/>
      <c r="BU4" s="754"/>
      <c r="BV4" s="754"/>
      <c r="BW4" s="754"/>
      <c r="BX4" s="754"/>
      <c r="BY4" s="754"/>
      <c r="BZ4" s="754"/>
      <c r="CA4" s="754"/>
      <c r="CB4" s="754"/>
      <c r="CC4" s="754">
        <f>I4</f>
        <v>6</v>
      </c>
      <c r="CD4" s="754">
        <f>I4</f>
        <v>6</v>
      </c>
      <c r="CE4" s="754"/>
      <c r="CF4" s="754">
        <f>I4</f>
        <v>6</v>
      </c>
      <c r="CH4" s="1078" t="s">
        <v>314</v>
      </c>
      <c r="CO4" s="757">
        <f t="shared" ref="CO4:CO67" si="2">CO3-AG4</f>
        <v>2763191</v>
      </c>
    </row>
    <row r="5" s="757" customFormat="1" ht="36" hidden="1" customHeight="1" spans="1:93">
      <c r="A5" s="1063">
        <v>45428</v>
      </c>
      <c r="B5" s="1064" t="s">
        <v>74</v>
      </c>
      <c r="C5" s="1064" t="s">
        <v>75</v>
      </c>
      <c r="D5" s="1079" t="s">
        <v>3113</v>
      </c>
      <c r="E5" s="1080"/>
      <c r="F5" s="1081"/>
      <c r="G5" s="1068" t="s">
        <v>89</v>
      </c>
      <c r="H5" s="730" t="s">
        <v>79</v>
      </c>
      <c r="I5" s="731">
        <v>1000</v>
      </c>
      <c r="J5" s="732">
        <v>0</v>
      </c>
      <c r="K5" s="732">
        <v>24</v>
      </c>
      <c r="L5" s="733">
        <f t="shared" si="0"/>
        <v>41.6666666666667</v>
      </c>
      <c r="M5" s="734">
        <v>45449</v>
      </c>
      <c r="N5" s="734">
        <v>45467</v>
      </c>
      <c r="O5" s="735"/>
      <c r="P5" s="735" t="s">
        <v>80</v>
      </c>
      <c r="Q5" s="735"/>
      <c r="R5" s="735">
        <v>45428</v>
      </c>
      <c r="S5" s="735" t="s">
        <v>82</v>
      </c>
      <c r="T5" s="1069" t="s">
        <v>82</v>
      </c>
      <c r="U5" s="1070" t="s">
        <v>3114</v>
      </c>
      <c r="V5" s="1071"/>
      <c r="W5" s="741"/>
      <c r="X5" s="742"/>
      <c r="Y5" s="733" t="s">
        <v>3115</v>
      </c>
      <c r="Z5" s="732" t="s">
        <v>89</v>
      </c>
      <c r="AA5" s="732" t="s">
        <v>108</v>
      </c>
      <c r="AB5" s="1072" t="s">
        <v>44</v>
      </c>
      <c r="AC5" s="1070">
        <v>1000</v>
      </c>
      <c r="AD5" s="747">
        <f t="shared" si="1"/>
        <v>0</v>
      </c>
      <c r="AE5" s="1073"/>
      <c r="AF5" s="747"/>
      <c r="AG5" s="747">
        <f>I5</f>
        <v>1000</v>
      </c>
      <c r="AH5" s="747"/>
      <c r="AI5" s="1074">
        <f>I5</f>
        <v>1000</v>
      </c>
      <c r="AJ5" s="733"/>
      <c r="AK5" s="1075"/>
      <c r="AL5" s="1075"/>
      <c r="AM5" s="1075"/>
      <c r="AN5" s="1075"/>
      <c r="AO5" s="1075"/>
      <c r="AP5" s="1075"/>
      <c r="AQ5" s="1075"/>
      <c r="AR5" s="1075"/>
      <c r="AS5" s="1075"/>
      <c r="AT5" s="1075"/>
      <c r="AU5" s="1075"/>
      <c r="AV5" s="1075"/>
      <c r="AW5" s="1076"/>
      <c r="AX5" s="1076"/>
      <c r="AY5" s="1076"/>
      <c r="AZ5" s="745">
        <f>I5</f>
        <v>1000</v>
      </c>
      <c r="BA5" s="745"/>
      <c r="BB5" s="745"/>
      <c r="BC5" s="745"/>
      <c r="BD5" s="745"/>
      <c r="BE5" s="745"/>
      <c r="BF5" s="745"/>
      <c r="BG5" s="745"/>
      <c r="BH5" s="745"/>
      <c r="BI5" s="754"/>
      <c r="BJ5" s="754"/>
      <c r="BK5" s="754"/>
      <c r="BL5" s="754"/>
      <c r="BM5" s="754"/>
      <c r="BN5" s="754"/>
      <c r="BO5" s="754"/>
      <c r="BP5" s="754"/>
      <c r="BQ5" s="754"/>
      <c r="BR5" s="754"/>
      <c r="BS5" s="754"/>
      <c r="BT5" s="754"/>
      <c r="BU5" s="754"/>
      <c r="BV5" s="754"/>
      <c r="BW5" s="754"/>
      <c r="BX5" s="754"/>
      <c r="BY5" s="754"/>
      <c r="BZ5" s="754"/>
      <c r="CA5" s="754"/>
      <c r="CB5" s="754"/>
      <c r="CC5" s="754"/>
      <c r="CD5" s="754"/>
      <c r="CE5" s="754"/>
      <c r="CF5" s="754"/>
      <c r="CO5" s="757">
        <f t="shared" si="2"/>
        <v>2762191</v>
      </c>
    </row>
    <row r="6" s="1059" customFormat="1" ht="36" hidden="1" customHeight="1" spans="1:93">
      <c r="A6" s="1082">
        <v>45428</v>
      </c>
      <c r="B6" s="1083" t="s">
        <v>74</v>
      </c>
      <c r="C6" s="1083" t="s">
        <v>75</v>
      </c>
      <c r="D6" s="1084" t="s">
        <v>3113</v>
      </c>
      <c r="E6" s="1085"/>
      <c r="F6" s="1086"/>
      <c r="G6" s="1087" t="s">
        <v>89</v>
      </c>
      <c r="H6" s="1088" t="s">
        <v>79</v>
      </c>
      <c r="I6" s="1089" t="s">
        <v>3116</v>
      </c>
      <c r="J6" s="1042">
        <v>0</v>
      </c>
      <c r="K6" s="1042">
        <v>24</v>
      </c>
      <c r="L6" s="1090" t="e">
        <f t="shared" si="0"/>
        <v>#VALUE!</v>
      </c>
      <c r="M6" s="1091">
        <v>45449</v>
      </c>
      <c r="N6" s="1091">
        <v>45467</v>
      </c>
      <c r="O6" s="1092"/>
      <c r="P6" s="1092" t="s">
        <v>3117</v>
      </c>
      <c r="Q6" s="1092"/>
      <c r="R6" s="1092">
        <v>45428</v>
      </c>
      <c r="S6" s="1092" t="s">
        <v>82</v>
      </c>
      <c r="T6" s="1093" t="s">
        <v>82</v>
      </c>
      <c r="U6" s="1094" t="s">
        <v>3118</v>
      </c>
      <c r="V6" s="1095"/>
      <c r="W6" s="1096"/>
      <c r="X6" s="1097"/>
      <c r="Y6" s="733" t="s">
        <v>3115</v>
      </c>
      <c r="Z6" s="1042" t="s">
        <v>86</v>
      </c>
      <c r="AA6" s="732" t="s">
        <v>86</v>
      </c>
      <c r="AB6" s="1098"/>
      <c r="AC6" s="1094">
        <v>100</v>
      </c>
      <c r="AD6" s="1099"/>
      <c r="AE6" s="1100"/>
      <c r="AF6" s="1099"/>
      <c r="AG6" s="1099"/>
      <c r="AH6" s="1099"/>
      <c r="AI6" s="1101"/>
      <c r="AJ6" s="1090"/>
      <c r="AK6" s="1102"/>
      <c r="AL6" s="1102"/>
      <c r="AM6" s="1102"/>
      <c r="AN6" s="1102"/>
      <c r="AO6" s="1102"/>
      <c r="AP6" s="1102"/>
      <c r="AQ6" s="1102"/>
      <c r="AR6" s="1102"/>
      <c r="AS6" s="1102"/>
      <c r="AT6" s="1102"/>
      <c r="AU6" s="1102"/>
      <c r="AV6" s="1102"/>
      <c r="AW6" s="1103"/>
      <c r="AX6" s="1103"/>
      <c r="AY6" s="1103"/>
      <c r="AZ6" s="1104"/>
      <c r="BA6" s="1104"/>
      <c r="BB6" s="1104"/>
      <c r="BC6" s="1104"/>
      <c r="BD6" s="1104"/>
      <c r="BE6" s="1104"/>
      <c r="BF6" s="1104"/>
      <c r="BG6" s="1104"/>
      <c r="BH6" s="1104"/>
      <c r="BI6" s="1105"/>
      <c r="BJ6" s="1105"/>
      <c r="BK6" s="1105"/>
      <c r="BL6" s="1105"/>
      <c r="BM6" s="1105"/>
      <c r="BN6" s="1105"/>
      <c r="BO6" s="1105"/>
      <c r="BP6" s="1105"/>
      <c r="BQ6" s="1105"/>
      <c r="BR6" s="1105"/>
      <c r="BS6" s="1105"/>
      <c r="BT6" s="1105"/>
      <c r="BU6" s="1105"/>
      <c r="BV6" s="1105"/>
      <c r="BW6" s="1105"/>
      <c r="BX6" s="1105"/>
      <c r="BY6" s="1105"/>
      <c r="BZ6" s="1105"/>
      <c r="CA6" s="1105"/>
      <c r="CB6" s="1105"/>
      <c r="CC6" s="1105"/>
      <c r="CD6" s="1105"/>
      <c r="CE6" s="1105"/>
      <c r="CF6" s="1105"/>
      <c r="CO6" s="757">
        <f t="shared" si="2"/>
        <v>2762191</v>
      </c>
    </row>
    <row r="7" s="1059" customFormat="1" ht="36" hidden="1" customHeight="1" spans="1:93">
      <c r="A7" s="1106">
        <v>45491</v>
      </c>
      <c r="B7" s="1107"/>
      <c r="C7" s="1108"/>
      <c r="D7" s="1109" t="s">
        <v>3119</v>
      </c>
      <c r="E7" s="1107"/>
      <c r="F7" s="1110"/>
      <c r="G7" s="1087" t="s">
        <v>89</v>
      </c>
      <c r="H7" s="1088" t="s">
        <v>79</v>
      </c>
      <c r="I7" s="1089" t="s">
        <v>3120</v>
      </c>
      <c r="J7" s="1042">
        <v>0</v>
      </c>
      <c r="K7" s="1042">
        <v>24</v>
      </c>
      <c r="L7" s="1090" t="e">
        <f t="shared" si="0"/>
        <v>#VALUE!</v>
      </c>
      <c r="M7" s="1091">
        <v>45514</v>
      </c>
      <c r="N7" s="1091">
        <v>45510</v>
      </c>
      <c r="O7" s="1092"/>
      <c r="P7" s="1092" t="s">
        <v>3117</v>
      </c>
      <c r="Q7" s="1092"/>
      <c r="R7" s="1092" t="s">
        <v>3121</v>
      </c>
      <c r="S7" s="1092" t="s">
        <v>82</v>
      </c>
      <c r="T7" s="1093" t="s">
        <v>82</v>
      </c>
      <c r="U7" s="1094" t="s">
        <v>3122</v>
      </c>
      <c r="V7" s="1095"/>
      <c r="W7" s="1096"/>
      <c r="X7" s="1097"/>
      <c r="Y7" s="1090" t="s">
        <v>3123</v>
      </c>
      <c r="Z7" s="1042" t="s">
        <v>86</v>
      </c>
      <c r="AA7" s="732" t="s">
        <v>86</v>
      </c>
      <c r="AB7" s="1098"/>
      <c r="AC7" s="1094">
        <v>80</v>
      </c>
      <c r="AD7" s="1099"/>
      <c r="AE7" s="1100" t="s">
        <v>82</v>
      </c>
      <c r="AF7" s="1099"/>
      <c r="AG7" s="1099"/>
      <c r="AH7" s="1099"/>
      <c r="AI7" s="1101"/>
      <c r="AJ7" s="1090"/>
      <c r="AK7" s="1090"/>
      <c r="AL7" s="1090"/>
      <c r="AM7" s="1090"/>
      <c r="AN7" s="1090"/>
      <c r="AO7" s="1090"/>
      <c r="AP7" s="1090"/>
      <c r="AQ7" s="1090"/>
      <c r="AR7" s="1090"/>
      <c r="AS7" s="1090"/>
      <c r="AT7" s="1090"/>
      <c r="AU7" s="1090"/>
      <c r="AV7" s="1104"/>
      <c r="AW7" s="1102"/>
      <c r="AX7" s="1103"/>
      <c r="AY7" s="1102"/>
      <c r="AZ7" s="1104"/>
      <c r="BA7" s="1104"/>
      <c r="BB7" s="1104"/>
      <c r="BC7" s="1104"/>
      <c r="BD7" s="1104"/>
      <c r="BE7" s="1104"/>
      <c r="BF7" s="1104"/>
      <c r="BG7" s="1104"/>
      <c r="BH7" s="1104"/>
      <c r="BI7" s="1105"/>
      <c r="BJ7" s="1105"/>
      <c r="BK7" s="1105"/>
      <c r="BL7" s="1105"/>
      <c r="BM7" s="1105"/>
      <c r="BN7" s="1105"/>
      <c r="BO7" s="1105"/>
      <c r="BP7" s="1105"/>
      <c r="BQ7" s="1105"/>
      <c r="BR7" s="1105"/>
      <c r="BS7" s="1105"/>
      <c r="BT7" s="1105"/>
      <c r="BU7" s="1105"/>
      <c r="BV7" s="1105"/>
      <c r="BW7" s="1105"/>
      <c r="BX7" s="1105"/>
      <c r="BY7" s="1105"/>
      <c r="BZ7" s="1105"/>
      <c r="CA7" s="1105"/>
      <c r="CB7" s="1105"/>
      <c r="CC7" s="1105"/>
      <c r="CD7" s="1105"/>
      <c r="CE7" s="1105"/>
      <c r="CF7" s="1105"/>
      <c r="CG7" s="1111"/>
      <c r="CO7" s="757">
        <f t="shared" si="2"/>
        <v>2762191</v>
      </c>
    </row>
    <row r="8" s="1059" customFormat="1" ht="36" hidden="1" customHeight="1" spans="1:93">
      <c r="A8" s="1106">
        <v>45528</v>
      </c>
      <c r="B8" s="1107" t="s">
        <v>3124</v>
      </c>
      <c r="C8" s="1107" t="s">
        <v>75</v>
      </c>
      <c r="D8" s="1112" t="s">
        <v>3125</v>
      </c>
      <c r="E8" s="1109"/>
      <c r="F8" s="1110"/>
      <c r="G8" s="1087" t="s">
        <v>89</v>
      </c>
      <c r="H8" s="1088" t="s">
        <v>79</v>
      </c>
      <c r="I8" s="1089">
        <v>60</v>
      </c>
      <c r="J8" s="1042">
        <v>0</v>
      </c>
      <c r="K8" s="1042">
        <v>24</v>
      </c>
      <c r="L8" s="1090">
        <f t="shared" si="0"/>
        <v>2.5</v>
      </c>
      <c r="M8" s="1091">
        <v>45559</v>
      </c>
      <c r="N8" s="1091">
        <v>45555</v>
      </c>
      <c r="O8" s="1092"/>
      <c r="P8" s="1092" t="s">
        <v>3117</v>
      </c>
      <c r="Q8" s="1092"/>
      <c r="R8" s="1092" t="s">
        <v>3126</v>
      </c>
      <c r="S8" s="1092" t="s">
        <v>82</v>
      </c>
      <c r="T8" s="1093" t="s">
        <v>82</v>
      </c>
      <c r="U8" s="1094" t="s">
        <v>3127</v>
      </c>
      <c r="V8" s="1095"/>
      <c r="W8" s="1096"/>
      <c r="X8" s="1097"/>
      <c r="Y8" s="1090" t="s">
        <v>3128</v>
      </c>
      <c r="Z8" s="1042" t="s">
        <v>86</v>
      </c>
      <c r="AA8" s="732" t="s">
        <v>86</v>
      </c>
      <c r="AB8" s="1098"/>
      <c r="AC8" s="1094">
        <v>60</v>
      </c>
      <c r="AD8" s="1099"/>
      <c r="AE8" s="1100" t="s">
        <v>82</v>
      </c>
      <c r="AF8" s="1099"/>
      <c r="AG8" s="1099"/>
      <c r="AH8" s="1099"/>
      <c r="AI8" s="1101"/>
      <c r="AJ8" s="1090"/>
      <c r="AK8" s="1090"/>
      <c r="AL8" s="1090"/>
      <c r="AM8" s="1090"/>
      <c r="AN8" s="1090"/>
      <c r="AO8" s="1090"/>
      <c r="AP8" s="1090"/>
      <c r="AQ8" s="1090"/>
      <c r="AR8" s="1090"/>
      <c r="AS8" s="1090"/>
      <c r="AT8" s="1090"/>
      <c r="AU8" s="1090"/>
      <c r="AV8" s="1090"/>
      <c r="AW8" s="1090"/>
      <c r="AX8" s="1090"/>
      <c r="AY8" s="1090"/>
      <c r="AZ8" s="1104"/>
      <c r="BA8" s="1104"/>
      <c r="BB8" s="1104"/>
      <c r="BC8" s="1104"/>
      <c r="BD8" s="1104"/>
      <c r="BE8" s="1104"/>
      <c r="BF8" s="1104"/>
      <c r="BG8" s="1104"/>
      <c r="BH8" s="1104"/>
      <c r="BI8" s="1105"/>
      <c r="BJ8" s="1105"/>
      <c r="BK8" s="1105"/>
      <c r="BL8" s="1105"/>
      <c r="BM8" s="1105"/>
      <c r="BN8" s="1105"/>
      <c r="BO8" s="1105"/>
      <c r="BP8" s="1105"/>
      <c r="BQ8" s="1105"/>
      <c r="BR8" s="1105"/>
      <c r="BS8" s="1105"/>
      <c r="BT8" s="1105"/>
      <c r="BU8" s="1105"/>
      <c r="BV8" s="1105"/>
      <c r="BW8" s="1105"/>
      <c r="BX8" s="1105"/>
      <c r="BY8" s="1105"/>
      <c r="BZ8" s="1105"/>
      <c r="CA8" s="1105"/>
      <c r="CB8" s="1105"/>
      <c r="CC8" s="1105"/>
      <c r="CD8" s="1105"/>
      <c r="CE8" s="1105"/>
      <c r="CF8" s="1105"/>
      <c r="CG8" s="1113"/>
      <c r="CH8" s="1113"/>
      <c r="CI8" s="1113"/>
      <c r="CJ8" s="1113"/>
      <c r="CK8" s="1113"/>
      <c r="CL8" s="1113"/>
      <c r="CM8" s="1113"/>
      <c r="CN8" s="1113"/>
      <c r="CO8" s="757">
        <f t="shared" si="2"/>
        <v>2762191</v>
      </c>
    </row>
    <row r="9" s="757" customFormat="1" ht="36" hidden="1" customHeight="1" spans="1:93">
      <c r="A9" s="1114">
        <v>45604</v>
      </c>
      <c r="B9" s="1115" t="s">
        <v>236</v>
      </c>
      <c r="C9" s="1115" t="s">
        <v>237</v>
      </c>
      <c r="D9" s="1116" t="s">
        <v>3129</v>
      </c>
      <c r="E9" s="1115" t="s">
        <v>3130</v>
      </c>
      <c r="F9" s="1117"/>
      <c r="G9" s="1068" t="s">
        <v>3131</v>
      </c>
      <c r="H9" s="730" t="s">
        <v>3132</v>
      </c>
      <c r="I9" s="731">
        <v>18144</v>
      </c>
      <c r="J9" s="732">
        <v>0</v>
      </c>
      <c r="K9" s="732">
        <v>24</v>
      </c>
      <c r="L9" s="733">
        <f t="shared" si="0"/>
        <v>756</v>
      </c>
      <c r="M9" s="734">
        <v>45632</v>
      </c>
      <c r="N9" s="734">
        <v>45628</v>
      </c>
      <c r="O9" s="735"/>
      <c r="P9" s="735" t="s">
        <v>80</v>
      </c>
      <c r="Q9" s="735" t="s">
        <v>3133</v>
      </c>
      <c r="R9" s="735" t="s">
        <v>81</v>
      </c>
      <c r="S9" s="735" t="s">
        <v>82</v>
      </c>
      <c r="T9" s="1069" t="s">
        <v>82</v>
      </c>
      <c r="U9" s="731" t="s">
        <v>3134</v>
      </c>
      <c r="V9" s="1118" t="s">
        <v>3135</v>
      </c>
      <c r="W9" s="741">
        <v>0.8173</v>
      </c>
      <c r="X9" s="742">
        <f t="shared" ref="X9:X16" si="3">W9*I9</f>
        <v>14829.0912</v>
      </c>
      <c r="Y9" s="733" t="s">
        <v>3136</v>
      </c>
      <c r="Z9" s="732" t="s">
        <v>3131</v>
      </c>
      <c r="AA9" s="732" t="s">
        <v>108</v>
      </c>
      <c r="AB9" s="1072" t="s">
        <v>44</v>
      </c>
      <c r="AC9" s="1070">
        <f>9720+8424</f>
        <v>18144</v>
      </c>
      <c r="AD9" s="747">
        <f t="shared" si="1"/>
        <v>0</v>
      </c>
      <c r="AE9" s="1073" t="s">
        <v>82</v>
      </c>
      <c r="AF9" s="747"/>
      <c r="AG9" s="747">
        <f t="shared" ref="AG9:AG22" si="4">I9</f>
        <v>18144</v>
      </c>
      <c r="AH9" s="747"/>
      <c r="AI9" s="1074"/>
      <c r="AJ9" s="740"/>
      <c r="AK9" s="1076"/>
      <c r="AL9" s="1076"/>
      <c r="AM9" s="1075"/>
      <c r="AN9" s="1075"/>
      <c r="AO9" s="1075"/>
      <c r="AP9" s="1075"/>
      <c r="AQ9" s="1075"/>
      <c r="AR9" s="1075"/>
      <c r="AS9" s="1075"/>
      <c r="AT9" s="1075"/>
      <c r="AU9" s="1075"/>
      <c r="AV9" s="1075"/>
      <c r="AW9" s="745">
        <f>I9</f>
        <v>18144</v>
      </c>
      <c r="AX9" s="1075"/>
      <c r="AY9" s="1075"/>
      <c r="AZ9" s="745">
        <f t="shared" ref="AZ9:AZ16" si="5">I9</f>
        <v>18144</v>
      </c>
      <c r="BA9" s="1119"/>
      <c r="BB9" s="745"/>
      <c r="BC9" s="745"/>
      <c r="BD9" s="745"/>
      <c r="BE9" s="745"/>
      <c r="BF9" s="745"/>
      <c r="BG9" s="745"/>
      <c r="BH9" s="745"/>
      <c r="BI9" s="754"/>
      <c r="BJ9" s="754"/>
      <c r="BK9" s="754"/>
      <c r="BL9" s="740"/>
      <c r="BM9" s="754"/>
      <c r="BN9" s="754"/>
      <c r="BO9" s="754"/>
      <c r="BP9" s="754"/>
      <c r="BQ9" s="754"/>
      <c r="BR9" s="754"/>
      <c r="BS9" s="754"/>
      <c r="BT9" s="754"/>
      <c r="BU9" s="754"/>
      <c r="BV9" s="754"/>
      <c r="BW9" s="754"/>
      <c r="BX9" s="754"/>
      <c r="BY9" s="754"/>
      <c r="BZ9" s="754"/>
      <c r="CA9" s="754"/>
      <c r="CB9" s="754"/>
      <c r="CC9" s="754"/>
      <c r="CD9" s="754"/>
      <c r="CE9" s="754"/>
      <c r="CF9" s="754"/>
      <c r="CG9" s="645"/>
      <c r="CH9" s="645"/>
      <c r="CI9" s="645"/>
      <c r="CJ9" s="645"/>
      <c r="CK9" s="645"/>
      <c r="CL9" s="645"/>
      <c r="CM9" s="645"/>
      <c r="CN9" s="645"/>
      <c r="CO9" s="757">
        <f t="shared" si="2"/>
        <v>2744047</v>
      </c>
    </row>
    <row r="10" s="656" customFormat="1" ht="36" hidden="1" customHeight="1" spans="1:93">
      <c r="A10" s="1120">
        <v>45629</v>
      </c>
      <c r="B10" s="1121"/>
      <c r="C10" s="1121"/>
      <c r="D10" s="1122" t="s">
        <v>3137</v>
      </c>
      <c r="E10" s="1121"/>
      <c r="F10" s="1123"/>
      <c r="G10" s="1124" t="s">
        <v>470</v>
      </c>
      <c r="H10" s="877" t="s">
        <v>114</v>
      </c>
      <c r="I10" s="763" t="s">
        <v>3138</v>
      </c>
      <c r="J10" s="764">
        <v>0</v>
      </c>
      <c r="K10" s="764">
        <v>30</v>
      </c>
      <c r="L10" s="765" t="e">
        <f t="shared" si="0"/>
        <v>#VALUE!</v>
      </c>
      <c r="M10" s="767">
        <v>45632</v>
      </c>
      <c r="N10" s="767">
        <v>45628</v>
      </c>
      <c r="O10" s="768"/>
      <c r="P10" s="768" t="s">
        <v>3139</v>
      </c>
      <c r="Q10" s="768"/>
      <c r="R10" s="768" t="s">
        <v>82</v>
      </c>
      <c r="S10" s="768" t="s">
        <v>82</v>
      </c>
      <c r="T10" s="1125" t="s">
        <v>82</v>
      </c>
      <c r="U10" s="763" t="s">
        <v>3140</v>
      </c>
      <c r="V10" s="1126" t="s">
        <v>3141</v>
      </c>
      <c r="W10" s="775"/>
      <c r="X10" s="776"/>
      <c r="Y10" s="765" t="s">
        <v>3142</v>
      </c>
      <c r="Z10" s="1042" t="s">
        <v>86</v>
      </c>
      <c r="AA10" s="732" t="s">
        <v>86</v>
      </c>
      <c r="AB10" s="1127"/>
      <c r="AC10" s="1128"/>
      <c r="AD10" s="783"/>
      <c r="AE10" s="1129"/>
      <c r="AF10" s="783"/>
      <c r="AG10" s="783"/>
      <c r="AH10" s="783"/>
      <c r="AI10" s="1130"/>
      <c r="AJ10" s="774"/>
      <c r="AK10" s="1131"/>
      <c r="AL10" s="1131"/>
      <c r="AM10" s="1132"/>
      <c r="AN10" s="1132"/>
      <c r="AO10" s="1132"/>
      <c r="AP10" s="1132"/>
      <c r="AQ10" s="1132"/>
      <c r="AR10" s="1132"/>
      <c r="AS10" s="1132"/>
      <c r="AT10" s="1132"/>
      <c r="AU10" s="1132"/>
      <c r="AV10" s="1132"/>
      <c r="AW10" s="1131"/>
      <c r="AX10" s="1132"/>
      <c r="AY10" s="1132"/>
      <c r="AZ10" s="779"/>
      <c r="BA10" s="1049"/>
      <c r="BB10" s="779"/>
      <c r="BC10" s="779"/>
      <c r="BD10" s="779"/>
      <c r="BE10" s="779"/>
      <c r="BF10" s="779"/>
      <c r="BG10" s="779"/>
      <c r="BH10" s="779"/>
      <c r="BI10" s="790"/>
      <c r="BJ10" s="790"/>
      <c r="BK10" s="790"/>
      <c r="BL10" s="774"/>
      <c r="BM10" s="790"/>
      <c r="BN10" s="790"/>
      <c r="BO10" s="790"/>
      <c r="BP10" s="790"/>
      <c r="BQ10" s="790"/>
      <c r="BR10" s="790"/>
      <c r="BS10" s="790"/>
      <c r="BT10" s="790"/>
      <c r="BU10" s="790"/>
      <c r="BV10" s="790"/>
      <c r="BW10" s="790"/>
      <c r="BX10" s="790"/>
      <c r="BY10" s="790"/>
      <c r="BZ10" s="790"/>
      <c r="CA10" s="790"/>
      <c r="CB10" s="790"/>
      <c r="CC10" s="790"/>
      <c r="CD10" s="790"/>
      <c r="CE10" s="790"/>
      <c r="CF10" s="790"/>
      <c r="CG10" s="646"/>
      <c r="CH10" s="646"/>
      <c r="CI10" s="646"/>
      <c r="CJ10" s="646"/>
      <c r="CK10" s="646"/>
      <c r="CL10" s="646"/>
      <c r="CM10" s="646"/>
      <c r="CN10" s="646"/>
      <c r="CO10" s="757">
        <f t="shared" si="2"/>
        <v>2744047</v>
      </c>
    </row>
    <row r="11" s="757" customFormat="1" ht="36" hidden="1" customHeight="1" spans="1:93">
      <c r="A11" s="1114">
        <v>45593</v>
      </c>
      <c r="B11" s="1115" t="s">
        <v>2104</v>
      </c>
      <c r="C11" s="1115" t="s">
        <v>251</v>
      </c>
      <c r="D11" s="1116">
        <v>4500149149</v>
      </c>
      <c r="E11" s="1133">
        <v>4333541366</v>
      </c>
      <c r="F11" s="1117" t="s">
        <v>3143</v>
      </c>
      <c r="G11" s="1068" t="s">
        <v>239</v>
      </c>
      <c r="H11" s="730" t="s">
        <v>79</v>
      </c>
      <c r="I11" s="731">
        <v>7100</v>
      </c>
      <c r="J11" s="732">
        <v>0</v>
      </c>
      <c r="K11" s="732">
        <v>25</v>
      </c>
      <c r="L11" s="733">
        <f t="shared" si="0"/>
        <v>284</v>
      </c>
      <c r="M11" s="734">
        <v>45645</v>
      </c>
      <c r="N11" s="734">
        <v>45642</v>
      </c>
      <c r="O11" s="735"/>
      <c r="P11" s="735" t="s">
        <v>106</v>
      </c>
      <c r="Q11" s="735" t="s">
        <v>3144</v>
      </c>
      <c r="R11" s="735">
        <v>45614</v>
      </c>
      <c r="S11" s="735" t="s">
        <v>82</v>
      </c>
      <c r="T11" s="1069" t="s">
        <v>3145</v>
      </c>
      <c r="U11" s="1070" t="s">
        <v>3146</v>
      </c>
      <c r="V11" s="1071" t="s">
        <v>2911</v>
      </c>
      <c r="W11" s="741">
        <v>0.9082</v>
      </c>
      <c r="X11" s="742">
        <f t="shared" si="3"/>
        <v>6448.22</v>
      </c>
      <c r="Y11" s="733" t="s">
        <v>3147</v>
      </c>
      <c r="Z11" s="1042" t="s">
        <v>239</v>
      </c>
      <c r="AA11" s="732" t="s">
        <v>108</v>
      </c>
      <c r="AB11" s="1072" t="s">
        <v>44</v>
      </c>
      <c r="AC11" s="1070">
        <v>7100</v>
      </c>
      <c r="AD11" s="747">
        <f t="shared" ref="AD11:AD24" si="6">AC11-I11</f>
        <v>0</v>
      </c>
      <c r="AE11" s="1073" t="s">
        <v>157</v>
      </c>
      <c r="AF11" s="747"/>
      <c r="AG11" s="747">
        <f t="shared" si="4"/>
        <v>7100</v>
      </c>
      <c r="AH11" s="747"/>
      <c r="AI11" s="1074">
        <f t="shared" ref="AI11:AI21" si="7">I11</f>
        <v>7100</v>
      </c>
      <c r="AJ11" s="733"/>
      <c r="AK11" s="1075"/>
      <c r="AL11" s="1075"/>
      <c r="AM11" s="1075"/>
      <c r="AN11" s="1075"/>
      <c r="AO11" s="1075"/>
      <c r="AP11" s="1075"/>
      <c r="AQ11" s="1075"/>
      <c r="AR11" s="1075"/>
      <c r="AS11" s="1075"/>
      <c r="AT11" s="1075"/>
      <c r="AU11" s="1075"/>
      <c r="AV11" s="1075"/>
      <c r="AW11" s="1075"/>
      <c r="AX11" s="1075"/>
      <c r="AY11" s="1075"/>
      <c r="AZ11" s="745">
        <f t="shared" si="5"/>
        <v>7100</v>
      </c>
      <c r="BA11" s="745"/>
      <c r="BB11" s="745"/>
      <c r="BC11" s="745"/>
      <c r="BD11" s="745"/>
      <c r="BE11" s="745"/>
      <c r="BF11" s="745"/>
      <c r="BG11" s="745"/>
      <c r="BH11" s="745"/>
      <c r="BI11" s="754"/>
      <c r="BJ11" s="754"/>
      <c r="BK11" s="754"/>
      <c r="BL11" s="754"/>
      <c r="BM11" s="754"/>
      <c r="BN11" s="754"/>
      <c r="BO11" s="754"/>
      <c r="BP11" s="754">
        <f>I11/25</f>
        <v>284</v>
      </c>
      <c r="BQ11" s="754"/>
      <c r="BR11" s="754"/>
      <c r="BS11" s="754"/>
      <c r="BT11" s="754"/>
      <c r="BU11" s="754"/>
      <c r="BV11" s="754"/>
      <c r="BW11" s="754"/>
      <c r="BX11" s="754"/>
      <c r="BY11" s="754"/>
      <c r="BZ11" s="754"/>
      <c r="CA11" s="754"/>
      <c r="CB11" s="754"/>
      <c r="CC11" s="754"/>
      <c r="CD11" s="754"/>
      <c r="CE11" s="754"/>
      <c r="CF11" s="754"/>
      <c r="CG11" s="645"/>
      <c r="CH11" s="645"/>
      <c r="CI11" s="645"/>
      <c r="CJ11" s="645"/>
      <c r="CK11" s="645"/>
      <c r="CL11" s="645"/>
      <c r="CM11" s="645"/>
      <c r="CN11" s="645"/>
      <c r="CO11" s="757">
        <f t="shared" si="2"/>
        <v>2736947</v>
      </c>
    </row>
    <row r="12" s="757" customFormat="1" ht="36" hidden="1" customHeight="1" spans="1:93">
      <c r="A12" s="1114">
        <v>45593</v>
      </c>
      <c r="B12" s="1115" t="s">
        <v>2104</v>
      </c>
      <c r="C12" s="1115" t="s">
        <v>251</v>
      </c>
      <c r="D12" s="1116">
        <v>4500149149</v>
      </c>
      <c r="E12" s="1133">
        <v>4333541367</v>
      </c>
      <c r="F12" s="1117" t="s">
        <v>3148</v>
      </c>
      <c r="G12" s="1068" t="s">
        <v>239</v>
      </c>
      <c r="H12" s="730" t="s">
        <v>79</v>
      </c>
      <c r="I12" s="731">
        <v>6550</v>
      </c>
      <c r="J12" s="732">
        <v>0</v>
      </c>
      <c r="K12" s="732">
        <v>25</v>
      </c>
      <c r="L12" s="733">
        <f t="shared" si="0"/>
        <v>262</v>
      </c>
      <c r="M12" s="734">
        <v>45645</v>
      </c>
      <c r="N12" s="734">
        <v>45642</v>
      </c>
      <c r="O12" s="735"/>
      <c r="P12" s="735" t="s">
        <v>106</v>
      </c>
      <c r="Q12" s="735" t="s">
        <v>3076</v>
      </c>
      <c r="R12" s="735">
        <v>45614</v>
      </c>
      <c r="S12" s="735" t="s">
        <v>82</v>
      </c>
      <c r="T12" s="1069" t="s">
        <v>3145</v>
      </c>
      <c r="U12" s="1070" t="s">
        <v>3146</v>
      </c>
      <c r="V12" s="1071" t="s">
        <v>2911</v>
      </c>
      <c r="W12" s="741">
        <v>0.9265</v>
      </c>
      <c r="X12" s="742">
        <f t="shared" si="3"/>
        <v>6068.575</v>
      </c>
      <c r="Y12" s="733" t="s">
        <v>3147</v>
      </c>
      <c r="Z12" s="1042" t="s">
        <v>239</v>
      </c>
      <c r="AA12" s="732" t="s">
        <v>108</v>
      </c>
      <c r="AB12" s="1072" t="s">
        <v>44</v>
      </c>
      <c r="AC12" s="1070">
        <v>6550</v>
      </c>
      <c r="AD12" s="747">
        <f t="shared" si="6"/>
        <v>0</v>
      </c>
      <c r="AE12" s="1073" t="s">
        <v>157</v>
      </c>
      <c r="AF12" s="747"/>
      <c r="AG12" s="747">
        <f t="shared" si="4"/>
        <v>6550</v>
      </c>
      <c r="AH12" s="747"/>
      <c r="AI12" s="745">
        <f t="shared" si="7"/>
        <v>6550</v>
      </c>
      <c r="AJ12" s="733"/>
      <c r="AK12" s="1075"/>
      <c r="AL12" s="1075"/>
      <c r="AM12" s="1075"/>
      <c r="AN12" s="1075"/>
      <c r="AO12" s="1075"/>
      <c r="AP12" s="1075"/>
      <c r="AQ12" s="1075"/>
      <c r="AR12" s="1075"/>
      <c r="AS12" s="1075"/>
      <c r="AT12" s="1075"/>
      <c r="AU12" s="1075"/>
      <c r="AV12" s="1075"/>
      <c r="AW12" s="1075"/>
      <c r="AX12" s="1075"/>
      <c r="AY12" s="1075"/>
      <c r="AZ12" s="745">
        <f t="shared" si="5"/>
        <v>6550</v>
      </c>
      <c r="BA12" s="745"/>
      <c r="BB12" s="745"/>
      <c r="BC12" s="745"/>
      <c r="BD12" s="745"/>
      <c r="BE12" s="745"/>
      <c r="BF12" s="745"/>
      <c r="BG12" s="745"/>
      <c r="BH12" s="745"/>
      <c r="BI12" s="754"/>
      <c r="BJ12" s="754"/>
      <c r="BK12" s="754"/>
      <c r="BL12" s="754"/>
      <c r="BM12" s="754"/>
      <c r="BN12" s="754"/>
      <c r="BO12" s="754"/>
      <c r="BP12" s="754">
        <f>I12/25</f>
        <v>262</v>
      </c>
      <c r="BQ12" s="754"/>
      <c r="BR12" s="754"/>
      <c r="BS12" s="754"/>
      <c r="BT12" s="754"/>
      <c r="BU12" s="754"/>
      <c r="BV12" s="754"/>
      <c r="BW12" s="754"/>
      <c r="BX12" s="754"/>
      <c r="BY12" s="754"/>
      <c r="BZ12" s="754"/>
      <c r="CA12" s="754"/>
      <c r="CB12" s="754"/>
      <c r="CC12" s="754"/>
      <c r="CD12" s="754"/>
      <c r="CE12" s="754"/>
      <c r="CF12" s="754"/>
      <c r="CG12" s="645"/>
      <c r="CH12" s="645"/>
      <c r="CI12" s="645"/>
      <c r="CJ12" s="645"/>
      <c r="CK12" s="645"/>
      <c r="CL12" s="645"/>
      <c r="CM12" s="645"/>
      <c r="CN12" s="645"/>
      <c r="CO12" s="757">
        <f t="shared" si="2"/>
        <v>2730397</v>
      </c>
    </row>
    <row r="13" s="757" customFormat="1" ht="36" hidden="1" customHeight="1" spans="1:93">
      <c r="A13" s="1114">
        <v>45604</v>
      </c>
      <c r="B13" s="1115" t="s">
        <v>447</v>
      </c>
      <c r="C13" s="1115" t="s">
        <v>251</v>
      </c>
      <c r="D13" s="1116">
        <v>4500150761</v>
      </c>
      <c r="E13" s="1115" t="s">
        <v>3149</v>
      </c>
      <c r="F13" s="1117" t="s">
        <v>3150</v>
      </c>
      <c r="G13" s="1068" t="s">
        <v>89</v>
      </c>
      <c r="H13" s="730" t="s">
        <v>79</v>
      </c>
      <c r="I13" s="731">
        <v>1104</v>
      </c>
      <c r="J13" s="732">
        <v>0</v>
      </c>
      <c r="K13" s="732">
        <v>24</v>
      </c>
      <c r="L13" s="733">
        <f t="shared" si="0"/>
        <v>46</v>
      </c>
      <c r="M13" s="734">
        <v>45650</v>
      </c>
      <c r="N13" s="734">
        <v>45646</v>
      </c>
      <c r="O13" s="735"/>
      <c r="P13" s="735" t="s">
        <v>106</v>
      </c>
      <c r="Q13" s="735" t="s">
        <v>3016</v>
      </c>
      <c r="R13" s="735">
        <v>45604</v>
      </c>
      <c r="S13" s="737" t="s">
        <v>136</v>
      </c>
      <c r="T13" s="738" t="s">
        <v>3044</v>
      </c>
      <c r="U13" s="731" t="s">
        <v>2721</v>
      </c>
      <c r="V13" s="1118" t="s">
        <v>812</v>
      </c>
      <c r="W13" s="741">
        <v>0.8484</v>
      </c>
      <c r="X13" s="742">
        <f t="shared" si="3"/>
        <v>936.6336</v>
      </c>
      <c r="Y13" s="733" t="s">
        <v>3151</v>
      </c>
      <c r="Z13" s="1042" t="s">
        <v>89</v>
      </c>
      <c r="AA13" s="732" t="s">
        <v>108</v>
      </c>
      <c r="AB13" s="1072" t="s">
        <v>44</v>
      </c>
      <c r="AC13" s="1070">
        <v>1104</v>
      </c>
      <c r="AD13" s="1099">
        <f t="shared" si="6"/>
        <v>0</v>
      </c>
      <c r="AE13" s="1073" t="s">
        <v>157</v>
      </c>
      <c r="AF13" s="747"/>
      <c r="AG13" s="747">
        <f t="shared" si="4"/>
        <v>1104</v>
      </c>
      <c r="AH13" s="747"/>
      <c r="AI13" s="745">
        <f t="shared" si="7"/>
        <v>1104</v>
      </c>
      <c r="AJ13" s="733"/>
      <c r="AK13" s="733"/>
      <c r="AL13" s="733"/>
      <c r="AM13" s="733"/>
      <c r="AN13" s="733"/>
      <c r="AO13" s="733"/>
      <c r="AP13" s="733"/>
      <c r="AQ13" s="733"/>
      <c r="AR13" s="733"/>
      <c r="AS13" s="733"/>
      <c r="AT13" s="733"/>
      <c r="AU13" s="733"/>
      <c r="AV13" s="733"/>
      <c r="AW13" s="733"/>
      <c r="AX13" s="733"/>
      <c r="AY13" s="733"/>
      <c r="AZ13" s="745">
        <f t="shared" si="5"/>
        <v>1104</v>
      </c>
      <c r="BA13" s="1119"/>
      <c r="BB13" s="745"/>
      <c r="BC13" s="745"/>
      <c r="BD13" s="745"/>
      <c r="BE13" s="745"/>
      <c r="BF13" s="745"/>
      <c r="BG13" s="745"/>
      <c r="BH13" s="745"/>
      <c r="BI13" s="754"/>
      <c r="BJ13" s="754"/>
      <c r="BK13" s="754"/>
      <c r="BL13" s="740"/>
      <c r="BM13" s="754"/>
      <c r="BN13" s="754"/>
      <c r="BO13" s="754"/>
      <c r="BP13" s="754"/>
      <c r="BQ13" s="754"/>
      <c r="BR13" s="754"/>
      <c r="BS13" s="754"/>
      <c r="BT13" s="754"/>
      <c r="BU13" s="754"/>
      <c r="BV13" s="754"/>
      <c r="BW13" s="754"/>
      <c r="BX13" s="754"/>
      <c r="BY13" s="754"/>
      <c r="BZ13" s="754"/>
      <c r="CA13" s="754"/>
      <c r="CB13" s="754"/>
      <c r="CC13" s="754"/>
      <c r="CD13" s="754"/>
      <c r="CE13" s="754"/>
      <c r="CF13" s="754"/>
      <c r="CG13" s="645"/>
      <c r="CI13" s="645"/>
      <c r="CJ13" s="645"/>
      <c r="CK13" s="1078"/>
      <c r="CL13" s="645"/>
      <c r="CM13" s="645"/>
      <c r="CN13" s="645"/>
      <c r="CO13" s="757">
        <f t="shared" si="2"/>
        <v>2729293</v>
      </c>
    </row>
    <row r="14" s="757" customFormat="1" ht="36" hidden="1" customHeight="1" spans="1:93">
      <c r="A14" s="1114">
        <v>45604</v>
      </c>
      <c r="B14" s="1115" t="s">
        <v>447</v>
      </c>
      <c r="C14" s="1115" t="s">
        <v>251</v>
      </c>
      <c r="D14" s="1116">
        <v>4500150761</v>
      </c>
      <c r="E14" s="1115" t="s">
        <v>3152</v>
      </c>
      <c r="F14" s="1117" t="s">
        <v>3153</v>
      </c>
      <c r="G14" s="1068" t="s">
        <v>89</v>
      </c>
      <c r="H14" s="730" t="s">
        <v>79</v>
      </c>
      <c r="I14" s="731">
        <v>336</v>
      </c>
      <c r="J14" s="732">
        <v>0</v>
      </c>
      <c r="K14" s="732">
        <v>24</v>
      </c>
      <c r="L14" s="733">
        <f t="shared" si="0"/>
        <v>14</v>
      </c>
      <c r="M14" s="734">
        <v>45650</v>
      </c>
      <c r="N14" s="734">
        <v>45646</v>
      </c>
      <c r="O14" s="735"/>
      <c r="P14" s="735" t="s">
        <v>106</v>
      </c>
      <c r="Q14" s="735" t="s">
        <v>3016</v>
      </c>
      <c r="R14" s="735">
        <v>45604</v>
      </c>
      <c r="S14" s="737" t="s">
        <v>136</v>
      </c>
      <c r="T14" s="738" t="s">
        <v>3044</v>
      </c>
      <c r="U14" s="731" t="s">
        <v>2721</v>
      </c>
      <c r="V14" s="1118" t="s">
        <v>812</v>
      </c>
      <c r="W14" s="741">
        <v>0.8484</v>
      </c>
      <c r="X14" s="742">
        <f t="shared" si="3"/>
        <v>285.0624</v>
      </c>
      <c r="Y14" s="733" t="s">
        <v>3151</v>
      </c>
      <c r="Z14" s="1042" t="s">
        <v>89</v>
      </c>
      <c r="AA14" s="732" t="s">
        <v>108</v>
      </c>
      <c r="AB14" s="1072" t="s">
        <v>44</v>
      </c>
      <c r="AC14" s="1070">
        <v>336</v>
      </c>
      <c r="AD14" s="1099">
        <f t="shared" si="6"/>
        <v>0</v>
      </c>
      <c r="AE14" s="1073" t="s">
        <v>157</v>
      </c>
      <c r="AF14" s="747"/>
      <c r="AG14" s="747">
        <f t="shared" si="4"/>
        <v>336</v>
      </c>
      <c r="AH14" s="747"/>
      <c r="AI14" s="745">
        <f t="shared" si="7"/>
        <v>336</v>
      </c>
      <c r="AJ14" s="733"/>
      <c r="AK14" s="733"/>
      <c r="AL14" s="733"/>
      <c r="AM14" s="733"/>
      <c r="AN14" s="733"/>
      <c r="AO14" s="733"/>
      <c r="AP14" s="733"/>
      <c r="AQ14" s="733"/>
      <c r="AR14" s="733"/>
      <c r="AS14" s="733"/>
      <c r="AT14" s="733"/>
      <c r="AU14" s="733"/>
      <c r="AV14" s="733"/>
      <c r="AW14" s="733"/>
      <c r="AX14" s="733"/>
      <c r="AY14" s="733"/>
      <c r="AZ14" s="745">
        <f t="shared" si="5"/>
        <v>336</v>
      </c>
      <c r="BA14" s="1119"/>
      <c r="BB14" s="745"/>
      <c r="BC14" s="745"/>
      <c r="BD14" s="745"/>
      <c r="BE14" s="745"/>
      <c r="BF14" s="745"/>
      <c r="BG14" s="745"/>
      <c r="BH14" s="745"/>
      <c r="BI14" s="754"/>
      <c r="BJ14" s="754"/>
      <c r="BK14" s="754"/>
      <c r="BL14" s="740"/>
      <c r="BM14" s="754"/>
      <c r="BN14" s="754"/>
      <c r="BO14" s="754"/>
      <c r="BP14" s="754"/>
      <c r="BQ14" s="754"/>
      <c r="BR14" s="754"/>
      <c r="BS14" s="754"/>
      <c r="BT14" s="754"/>
      <c r="BU14" s="754"/>
      <c r="BV14" s="754"/>
      <c r="BW14" s="754"/>
      <c r="BX14" s="754"/>
      <c r="BY14" s="754"/>
      <c r="BZ14" s="754"/>
      <c r="CA14" s="754"/>
      <c r="CB14" s="754"/>
      <c r="CC14" s="754"/>
      <c r="CD14" s="754"/>
      <c r="CE14" s="754"/>
      <c r="CF14" s="754"/>
      <c r="CG14" s="645"/>
      <c r="CI14" s="645"/>
      <c r="CJ14" s="645"/>
      <c r="CK14" s="1078"/>
      <c r="CL14" s="645"/>
      <c r="CM14" s="645"/>
      <c r="CN14" s="645"/>
      <c r="CO14" s="757">
        <f t="shared" si="2"/>
        <v>2728957</v>
      </c>
    </row>
    <row r="15" s="757" customFormat="1" ht="36" hidden="1" customHeight="1" spans="1:93">
      <c r="A15" s="1114">
        <v>45604</v>
      </c>
      <c r="B15" s="1115" t="s">
        <v>447</v>
      </c>
      <c r="C15" s="1115" t="s">
        <v>251</v>
      </c>
      <c r="D15" s="1116">
        <v>4500150761</v>
      </c>
      <c r="E15" s="1115" t="s">
        <v>3154</v>
      </c>
      <c r="F15" s="1117" t="s">
        <v>3155</v>
      </c>
      <c r="G15" s="1068" t="s">
        <v>89</v>
      </c>
      <c r="H15" s="730" t="s">
        <v>79</v>
      </c>
      <c r="I15" s="731">
        <v>384</v>
      </c>
      <c r="J15" s="732">
        <v>0</v>
      </c>
      <c r="K15" s="732">
        <v>24</v>
      </c>
      <c r="L15" s="733">
        <f t="shared" si="0"/>
        <v>16</v>
      </c>
      <c r="M15" s="734">
        <v>45650</v>
      </c>
      <c r="N15" s="734">
        <v>45646</v>
      </c>
      <c r="O15" s="735"/>
      <c r="P15" s="735" t="s">
        <v>106</v>
      </c>
      <c r="Q15" s="735" t="s">
        <v>3016</v>
      </c>
      <c r="R15" s="735">
        <v>45604</v>
      </c>
      <c r="S15" s="737" t="s">
        <v>136</v>
      </c>
      <c r="T15" s="738" t="s">
        <v>3044</v>
      </c>
      <c r="U15" s="731" t="s">
        <v>2721</v>
      </c>
      <c r="V15" s="1118" t="s">
        <v>812</v>
      </c>
      <c r="W15" s="741">
        <v>0.8484</v>
      </c>
      <c r="X15" s="742">
        <f t="shared" si="3"/>
        <v>325.7856</v>
      </c>
      <c r="Y15" s="733" t="s">
        <v>3151</v>
      </c>
      <c r="Z15" s="1042" t="s">
        <v>89</v>
      </c>
      <c r="AA15" s="732" t="s">
        <v>108</v>
      </c>
      <c r="AB15" s="1072" t="s">
        <v>44</v>
      </c>
      <c r="AC15" s="1070">
        <v>384</v>
      </c>
      <c r="AD15" s="1099">
        <f t="shared" si="6"/>
        <v>0</v>
      </c>
      <c r="AE15" s="1073" t="s">
        <v>157</v>
      </c>
      <c r="AF15" s="747"/>
      <c r="AG15" s="747">
        <f t="shared" si="4"/>
        <v>384</v>
      </c>
      <c r="AH15" s="747"/>
      <c r="AI15" s="745">
        <f t="shared" si="7"/>
        <v>384</v>
      </c>
      <c r="AJ15" s="733"/>
      <c r="AK15" s="733"/>
      <c r="AL15" s="733"/>
      <c r="AM15" s="733"/>
      <c r="AN15" s="733"/>
      <c r="AO15" s="733"/>
      <c r="AP15" s="733"/>
      <c r="AQ15" s="733"/>
      <c r="AR15" s="733"/>
      <c r="AS15" s="733"/>
      <c r="AT15" s="733"/>
      <c r="AU15" s="733"/>
      <c r="AV15" s="733"/>
      <c r="AW15" s="733"/>
      <c r="AX15" s="733"/>
      <c r="AY15" s="733"/>
      <c r="AZ15" s="745">
        <f t="shared" si="5"/>
        <v>384</v>
      </c>
      <c r="BA15" s="1119"/>
      <c r="BB15" s="745"/>
      <c r="BC15" s="745"/>
      <c r="BD15" s="745"/>
      <c r="BE15" s="745"/>
      <c r="BF15" s="745"/>
      <c r="BG15" s="745"/>
      <c r="BH15" s="745"/>
      <c r="BI15" s="754"/>
      <c r="BJ15" s="754"/>
      <c r="BK15" s="754"/>
      <c r="BL15" s="740"/>
      <c r="BM15" s="754"/>
      <c r="BN15" s="754"/>
      <c r="BO15" s="754"/>
      <c r="BP15" s="754"/>
      <c r="BQ15" s="754"/>
      <c r="BR15" s="754"/>
      <c r="BS15" s="754"/>
      <c r="BT15" s="754"/>
      <c r="BU15" s="754"/>
      <c r="BV15" s="754"/>
      <c r="BW15" s="754"/>
      <c r="BX15" s="754"/>
      <c r="BY15" s="754"/>
      <c r="BZ15" s="754"/>
      <c r="CA15" s="754"/>
      <c r="CB15" s="754"/>
      <c r="CC15" s="754"/>
      <c r="CD15" s="754"/>
      <c r="CE15" s="754"/>
      <c r="CF15" s="754"/>
      <c r="CG15" s="645"/>
      <c r="CI15" s="645"/>
      <c r="CJ15" s="645"/>
      <c r="CK15" s="1078"/>
      <c r="CL15" s="645"/>
      <c r="CM15" s="645"/>
      <c r="CN15" s="645"/>
      <c r="CO15" s="757">
        <f t="shared" si="2"/>
        <v>2728573</v>
      </c>
    </row>
    <row r="16" s="757" customFormat="1" ht="36" hidden="1" customHeight="1" spans="1:93">
      <c r="A16" s="1114">
        <v>45604</v>
      </c>
      <c r="B16" s="1115" t="s">
        <v>447</v>
      </c>
      <c r="C16" s="1115" t="s">
        <v>251</v>
      </c>
      <c r="D16" s="1116">
        <v>4500150745</v>
      </c>
      <c r="E16" s="1115" t="s">
        <v>3156</v>
      </c>
      <c r="F16" s="1117" t="s">
        <v>3157</v>
      </c>
      <c r="G16" s="1068" t="s">
        <v>89</v>
      </c>
      <c r="H16" s="730" t="s">
        <v>79</v>
      </c>
      <c r="I16" s="731">
        <v>72</v>
      </c>
      <c r="J16" s="732">
        <v>0</v>
      </c>
      <c r="K16" s="732">
        <v>24</v>
      </c>
      <c r="L16" s="733">
        <f t="shared" si="0"/>
        <v>3</v>
      </c>
      <c r="M16" s="734">
        <v>45650</v>
      </c>
      <c r="N16" s="734">
        <v>45646</v>
      </c>
      <c r="O16" s="735"/>
      <c r="P16" s="735" t="s">
        <v>106</v>
      </c>
      <c r="Q16" s="735" t="s">
        <v>3158</v>
      </c>
      <c r="R16" s="735">
        <v>45604</v>
      </c>
      <c r="S16" s="737" t="s">
        <v>136</v>
      </c>
      <c r="T16" s="738" t="s">
        <v>3044</v>
      </c>
      <c r="U16" s="731" t="s">
        <v>3159</v>
      </c>
      <c r="V16" s="1118" t="s">
        <v>812</v>
      </c>
      <c r="W16" s="741">
        <v>0.8778</v>
      </c>
      <c r="X16" s="742">
        <f t="shared" si="3"/>
        <v>63.2016</v>
      </c>
      <c r="Y16" s="733" t="s">
        <v>3160</v>
      </c>
      <c r="Z16" s="1042" t="s">
        <v>89</v>
      </c>
      <c r="AA16" s="732" t="s">
        <v>108</v>
      </c>
      <c r="AB16" s="1072" t="s">
        <v>44</v>
      </c>
      <c r="AC16" s="1070">
        <v>72</v>
      </c>
      <c r="AD16" s="1099">
        <f t="shared" si="6"/>
        <v>0</v>
      </c>
      <c r="AE16" s="1073" t="s">
        <v>157</v>
      </c>
      <c r="AF16" s="747"/>
      <c r="AG16" s="747">
        <f t="shared" si="4"/>
        <v>72</v>
      </c>
      <c r="AH16" s="747"/>
      <c r="AI16" s="745">
        <f t="shared" si="7"/>
        <v>72</v>
      </c>
      <c r="AJ16" s="733"/>
      <c r="AK16" s="733"/>
      <c r="AL16" s="733"/>
      <c r="AM16" s="733"/>
      <c r="AN16" s="733"/>
      <c r="AO16" s="733"/>
      <c r="AP16" s="733"/>
      <c r="AQ16" s="733"/>
      <c r="AR16" s="733"/>
      <c r="AS16" s="733"/>
      <c r="AT16" s="733"/>
      <c r="AU16" s="733"/>
      <c r="AV16" s="733"/>
      <c r="AW16" s="733"/>
      <c r="AX16" s="733"/>
      <c r="AY16" s="733"/>
      <c r="AZ16" s="745">
        <f t="shared" si="5"/>
        <v>72</v>
      </c>
      <c r="BA16" s="1119"/>
      <c r="BB16" s="745"/>
      <c r="BC16" s="745"/>
      <c r="BD16" s="745"/>
      <c r="BE16" s="745"/>
      <c r="BF16" s="745"/>
      <c r="BG16" s="745"/>
      <c r="BH16" s="745"/>
      <c r="BI16" s="754"/>
      <c r="BJ16" s="754"/>
      <c r="BK16" s="754"/>
      <c r="BL16" s="740"/>
      <c r="BM16" s="754"/>
      <c r="BN16" s="754"/>
      <c r="BO16" s="754"/>
      <c r="BP16" s="754"/>
      <c r="BQ16" s="754"/>
      <c r="BR16" s="754"/>
      <c r="BS16" s="754"/>
      <c r="BT16" s="754"/>
      <c r="BU16" s="754"/>
      <c r="BV16" s="754"/>
      <c r="BW16" s="754"/>
      <c r="BX16" s="754"/>
      <c r="BY16" s="754"/>
      <c r="BZ16" s="754"/>
      <c r="CA16" s="754"/>
      <c r="CB16" s="754"/>
      <c r="CC16" s="754"/>
      <c r="CD16" s="754"/>
      <c r="CE16" s="754"/>
      <c r="CF16" s="754"/>
      <c r="CG16" s="645"/>
      <c r="CI16" s="645"/>
      <c r="CJ16" s="645"/>
      <c r="CK16" s="1078"/>
      <c r="CL16" s="645"/>
      <c r="CM16" s="645"/>
      <c r="CN16" s="645"/>
      <c r="CO16" s="757">
        <f t="shared" si="2"/>
        <v>2728501</v>
      </c>
    </row>
    <row r="17" s="757" customFormat="1" ht="36" hidden="1" customHeight="1" spans="1:93">
      <c r="A17" s="1114">
        <v>45621</v>
      </c>
      <c r="B17" s="1115" t="s">
        <v>343</v>
      </c>
      <c r="C17" s="1115" t="s">
        <v>251</v>
      </c>
      <c r="D17" s="1116">
        <v>4500152241</v>
      </c>
      <c r="E17" s="1115" t="s">
        <v>3161</v>
      </c>
      <c r="F17" s="1117" t="s">
        <v>3162</v>
      </c>
      <c r="G17" s="1068" t="s">
        <v>346</v>
      </c>
      <c r="H17" s="730" t="s">
        <v>79</v>
      </c>
      <c r="I17" s="731">
        <v>1152</v>
      </c>
      <c r="J17" s="732">
        <v>0</v>
      </c>
      <c r="K17" s="732">
        <v>1152</v>
      </c>
      <c r="L17" s="733">
        <f t="shared" si="0"/>
        <v>1</v>
      </c>
      <c r="M17" s="734">
        <v>45649</v>
      </c>
      <c r="N17" s="734">
        <v>45645</v>
      </c>
      <c r="O17" s="735" t="s">
        <v>3069</v>
      </c>
      <c r="P17" s="735" t="s">
        <v>106</v>
      </c>
      <c r="Q17" s="735" t="s">
        <v>3163</v>
      </c>
      <c r="R17" s="735" t="s">
        <v>651</v>
      </c>
      <c r="S17" s="735" t="s">
        <v>136</v>
      </c>
      <c r="T17" s="738" t="s">
        <v>3070</v>
      </c>
      <c r="U17" s="1134" t="s">
        <v>3071</v>
      </c>
      <c r="V17" s="1071" t="s">
        <v>1131</v>
      </c>
      <c r="W17" s="741">
        <v>1011.5343</v>
      </c>
      <c r="X17" s="742">
        <f t="shared" ref="X17:X21" si="8">W17*L17</f>
        <v>1011.5343</v>
      </c>
      <c r="Y17" s="733" t="s">
        <v>3164</v>
      </c>
      <c r="Z17" s="1042" t="s">
        <v>346</v>
      </c>
      <c r="AA17" s="732" t="s">
        <v>108</v>
      </c>
      <c r="AB17" s="1072" t="s">
        <v>44</v>
      </c>
      <c r="AC17" s="1135">
        <v>1152</v>
      </c>
      <c r="AD17" s="747">
        <f t="shared" si="6"/>
        <v>0</v>
      </c>
      <c r="AE17" s="1073" t="s">
        <v>141</v>
      </c>
      <c r="AF17" s="747"/>
      <c r="AG17" s="747">
        <f t="shared" si="4"/>
        <v>1152</v>
      </c>
      <c r="AH17" s="747"/>
      <c r="AI17" s="745">
        <f t="shared" si="7"/>
        <v>1152</v>
      </c>
      <c r="AJ17" s="1074"/>
      <c r="AK17" s="1076"/>
      <c r="AL17" s="1076"/>
      <c r="AM17" s="1075"/>
      <c r="AN17" s="1075"/>
      <c r="AO17" s="1075"/>
      <c r="AP17" s="1075"/>
      <c r="AQ17" s="1075"/>
      <c r="AR17" s="1075"/>
      <c r="AS17" s="1075"/>
      <c r="AT17" s="1075"/>
      <c r="AU17" s="1075"/>
      <c r="AV17" s="1075"/>
      <c r="AW17" s="1075"/>
      <c r="AX17" s="1075"/>
      <c r="AY17" s="1075"/>
      <c r="AZ17" s="745"/>
      <c r="BA17" s="1119"/>
      <c r="BB17" s="745"/>
      <c r="BC17" s="745">
        <f t="shared" ref="BC17:BC21" si="9">I17</f>
        <v>1152</v>
      </c>
      <c r="BD17" s="745"/>
      <c r="BE17" s="745"/>
      <c r="BF17" s="745"/>
      <c r="BG17" s="745">
        <f t="shared" ref="BG17:BG21" si="10">I17/12</f>
        <v>96</v>
      </c>
      <c r="BH17" s="745"/>
      <c r="BI17" s="754"/>
      <c r="BJ17" s="754"/>
      <c r="BK17" s="754"/>
      <c r="BL17" s="740"/>
      <c r="BM17" s="754"/>
      <c r="BN17" s="1077"/>
      <c r="BO17" s="1077"/>
      <c r="BR17" s="754"/>
      <c r="BS17" s="754"/>
      <c r="BT17" s="754"/>
      <c r="BU17" s="754"/>
      <c r="BV17" s="754"/>
      <c r="BW17" s="754"/>
      <c r="BX17" s="754"/>
      <c r="BY17" s="754"/>
      <c r="BZ17" s="754"/>
      <c r="CA17" s="754"/>
      <c r="CB17" s="754"/>
      <c r="CC17" s="754"/>
      <c r="CD17" s="754"/>
      <c r="CE17" s="754"/>
      <c r="CF17" s="754"/>
      <c r="CG17" s="645" t="s">
        <v>3073</v>
      </c>
      <c r="CH17" s="645"/>
      <c r="CI17" s="645">
        <v>0</v>
      </c>
      <c r="CJ17" s="645"/>
      <c r="CK17" s="645"/>
      <c r="CL17" s="645"/>
      <c r="CM17" s="645"/>
      <c r="CN17" s="645"/>
      <c r="CO17" s="757">
        <f t="shared" si="2"/>
        <v>2727349</v>
      </c>
    </row>
    <row r="18" s="757" customFormat="1" ht="36" hidden="1" customHeight="1" spans="1:93">
      <c r="A18" s="1114">
        <v>45621</v>
      </c>
      <c r="B18" s="1115" t="s">
        <v>343</v>
      </c>
      <c r="C18" s="1115" t="s">
        <v>251</v>
      </c>
      <c r="D18" s="1116">
        <v>4500152241</v>
      </c>
      <c r="E18" s="1115" t="s">
        <v>3165</v>
      </c>
      <c r="F18" s="1117" t="s">
        <v>3166</v>
      </c>
      <c r="G18" s="1068" t="s">
        <v>346</v>
      </c>
      <c r="H18" s="730" t="s">
        <v>79</v>
      </c>
      <c r="I18" s="731">
        <v>2304</v>
      </c>
      <c r="J18" s="732">
        <v>0</v>
      </c>
      <c r="K18" s="732">
        <v>1152</v>
      </c>
      <c r="L18" s="733">
        <f t="shared" si="0"/>
        <v>2</v>
      </c>
      <c r="M18" s="734">
        <v>45649</v>
      </c>
      <c r="N18" s="734">
        <v>45645</v>
      </c>
      <c r="O18" s="735" t="s">
        <v>3069</v>
      </c>
      <c r="P18" s="735" t="s">
        <v>106</v>
      </c>
      <c r="Q18" s="735" t="s">
        <v>3167</v>
      </c>
      <c r="R18" s="735" t="s">
        <v>651</v>
      </c>
      <c r="S18" s="735" t="s">
        <v>136</v>
      </c>
      <c r="T18" s="738" t="s">
        <v>3070</v>
      </c>
      <c r="U18" s="1134" t="s">
        <v>3071</v>
      </c>
      <c r="V18" s="1071" t="s">
        <v>1131</v>
      </c>
      <c r="W18" s="741">
        <v>1011.5343</v>
      </c>
      <c r="X18" s="742">
        <f t="shared" si="8"/>
        <v>2023.0686</v>
      </c>
      <c r="Y18" s="733" t="s">
        <v>3168</v>
      </c>
      <c r="Z18" s="1042" t="s">
        <v>346</v>
      </c>
      <c r="AA18" s="732" t="s">
        <v>108</v>
      </c>
      <c r="AB18" s="1072" t="s">
        <v>44</v>
      </c>
      <c r="AC18" s="1135">
        <v>2304</v>
      </c>
      <c r="AD18" s="747">
        <f t="shared" si="6"/>
        <v>0</v>
      </c>
      <c r="AE18" s="1073" t="s">
        <v>141</v>
      </c>
      <c r="AF18" s="747"/>
      <c r="AG18" s="747">
        <f t="shared" si="4"/>
        <v>2304</v>
      </c>
      <c r="AH18" s="747"/>
      <c r="AI18" s="745">
        <f t="shared" si="7"/>
        <v>2304</v>
      </c>
      <c r="AJ18" s="1074"/>
      <c r="AK18" s="1076"/>
      <c r="AL18" s="1076"/>
      <c r="AM18" s="1075"/>
      <c r="AN18" s="1075"/>
      <c r="AO18" s="1075"/>
      <c r="AP18" s="1075"/>
      <c r="AQ18" s="1075"/>
      <c r="AR18" s="1075"/>
      <c r="AS18" s="1075"/>
      <c r="AT18" s="1075"/>
      <c r="AU18" s="1075"/>
      <c r="AV18" s="1075"/>
      <c r="AW18" s="1075"/>
      <c r="AX18" s="1075"/>
      <c r="AY18" s="1075"/>
      <c r="AZ18" s="745"/>
      <c r="BA18" s="1119"/>
      <c r="BB18" s="745"/>
      <c r="BC18" s="745">
        <f t="shared" si="9"/>
        <v>2304</v>
      </c>
      <c r="BD18" s="745"/>
      <c r="BE18" s="745"/>
      <c r="BF18" s="745"/>
      <c r="BG18" s="745">
        <f t="shared" si="10"/>
        <v>192</v>
      </c>
      <c r="BH18" s="745"/>
      <c r="BI18" s="754"/>
      <c r="BJ18" s="754"/>
      <c r="BK18" s="754"/>
      <c r="BL18" s="740"/>
      <c r="BM18" s="754"/>
      <c r="BN18" s="1077"/>
      <c r="BO18" s="1077"/>
      <c r="BR18" s="754"/>
      <c r="BS18" s="754"/>
      <c r="BT18" s="754"/>
      <c r="BU18" s="754"/>
      <c r="BV18" s="754"/>
      <c r="BW18" s="754"/>
      <c r="BX18" s="754"/>
      <c r="BY18" s="754"/>
      <c r="BZ18" s="754"/>
      <c r="CA18" s="754"/>
      <c r="CB18" s="754"/>
      <c r="CC18" s="754"/>
      <c r="CD18" s="754"/>
      <c r="CE18" s="754"/>
      <c r="CF18" s="754"/>
      <c r="CG18" s="645" t="s">
        <v>3073</v>
      </c>
      <c r="CH18" s="645"/>
      <c r="CI18" s="645">
        <v>0</v>
      </c>
      <c r="CJ18" s="645"/>
      <c r="CK18" s="645"/>
      <c r="CL18" s="645"/>
      <c r="CM18" s="645"/>
      <c r="CN18" s="645"/>
      <c r="CO18" s="757">
        <f t="shared" si="2"/>
        <v>2725045</v>
      </c>
    </row>
    <row r="19" s="757" customFormat="1" ht="36" hidden="1" customHeight="1" spans="1:93">
      <c r="A19" s="1114">
        <v>45621</v>
      </c>
      <c r="B19" s="1115" t="s">
        <v>343</v>
      </c>
      <c r="C19" s="1115" t="s">
        <v>251</v>
      </c>
      <c r="D19" s="1116">
        <v>4500152241</v>
      </c>
      <c r="E19" s="1115" t="s">
        <v>3169</v>
      </c>
      <c r="F19" s="1117" t="s">
        <v>3170</v>
      </c>
      <c r="G19" s="1068" t="s">
        <v>346</v>
      </c>
      <c r="H19" s="730" t="s">
        <v>79</v>
      </c>
      <c r="I19" s="731">
        <v>3456</v>
      </c>
      <c r="J19" s="732">
        <v>0</v>
      </c>
      <c r="K19" s="732">
        <v>1152</v>
      </c>
      <c r="L19" s="733">
        <f t="shared" si="0"/>
        <v>3</v>
      </c>
      <c r="M19" s="734">
        <v>45649</v>
      </c>
      <c r="N19" s="734">
        <v>45645</v>
      </c>
      <c r="O19" s="735" t="s">
        <v>3069</v>
      </c>
      <c r="P19" s="735" t="s">
        <v>106</v>
      </c>
      <c r="Q19" s="735" t="s">
        <v>3171</v>
      </c>
      <c r="R19" s="735" t="s">
        <v>651</v>
      </c>
      <c r="S19" s="735" t="s">
        <v>136</v>
      </c>
      <c r="T19" s="738" t="s">
        <v>3070</v>
      </c>
      <c r="U19" s="1134" t="s">
        <v>3071</v>
      </c>
      <c r="V19" s="1071" t="s">
        <v>1131</v>
      </c>
      <c r="W19" s="741">
        <v>1011.5343</v>
      </c>
      <c r="X19" s="742">
        <f t="shared" si="8"/>
        <v>3034.6029</v>
      </c>
      <c r="Y19" s="733" t="s">
        <v>3172</v>
      </c>
      <c r="Z19" s="1042" t="s">
        <v>346</v>
      </c>
      <c r="AA19" s="732" t="s">
        <v>108</v>
      </c>
      <c r="AB19" s="1072" t="s">
        <v>44</v>
      </c>
      <c r="AC19" s="1070">
        <v>3456</v>
      </c>
      <c r="AD19" s="747">
        <f t="shared" si="6"/>
        <v>0</v>
      </c>
      <c r="AE19" s="1073" t="s">
        <v>141</v>
      </c>
      <c r="AF19" s="747"/>
      <c r="AG19" s="747">
        <f t="shared" si="4"/>
        <v>3456</v>
      </c>
      <c r="AH19" s="747"/>
      <c r="AI19" s="745">
        <f t="shared" si="7"/>
        <v>3456</v>
      </c>
      <c r="AJ19" s="1074"/>
      <c r="AK19" s="1076"/>
      <c r="AL19" s="1076"/>
      <c r="AM19" s="1075"/>
      <c r="AN19" s="1075"/>
      <c r="AO19" s="1075"/>
      <c r="AP19" s="1075"/>
      <c r="AQ19" s="1075"/>
      <c r="AR19" s="1075"/>
      <c r="AS19" s="1075"/>
      <c r="AT19" s="1075"/>
      <c r="AU19" s="1075"/>
      <c r="AV19" s="1075"/>
      <c r="AW19" s="1075"/>
      <c r="AX19" s="1075"/>
      <c r="AY19" s="1075"/>
      <c r="AZ19" s="745"/>
      <c r="BA19" s="1119"/>
      <c r="BB19" s="745"/>
      <c r="BC19" s="745">
        <f t="shared" si="9"/>
        <v>3456</v>
      </c>
      <c r="BD19" s="745"/>
      <c r="BE19" s="745"/>
      <c r="BF19" s="745"/>
      <c r="BG19" s="745">
        <f t="shared" si="10"/>
        <v>288</v>
      </c>
      <c r="BH19" s="745"/>
      <c r="BI19" s="754"/>
      <c r="BJ19" s="754"/>
      <c r="BK19" s="754"/>
      <c r="BL19" s="740"/>
      <c r="BM19" s="754"/>
      <c r="BN19" s="1077"/>
      <c r="BO19" s="1077"/>
      <c r="BR19" s="754"/>
      <c r="BS19" s="754"/>
      <c r="BT19" s="754"/>
      <c r="BU19" s="754"/>
      <c r="BV19" s="754"/>
      <c r="BW19" s="754"/>
      <c r="BX19" s="754"/>
      <c r="BY19" s="754"/>
      <c r="BZ19" s="754"/>
      <c r="CA19" s="754"/>
      <c r="CB19" s="754"/>
      <c r="CC19" s="754"/>
      <c r="CD19" s="754"/>
      <c r="CE19" s="754"/>
      <c r="CF19" s="754"/>
      <c r="CG19" s="645" t="s">
        <v>3073</v>
      </c>
      <c r="CH19" s="645"/>
      <c r="CI19" s="645">
        <v>0</v>
      </c>
      <c r="CJ19" s="645"/>
      <c r="CK19" s="645"/>
      <c r="CL19" s="645"/>
      <c r="CM19" s="645"/>
      <c r="CN19" s="645"/>
      <c r="CO19" s="757">
        <f t="shared" si="2"/>
        <v>2721589</v>
      </c>
    </row>
    <row r="20" s="757" customFormat="1" ht="36" hidden="1" customHeight="1" spans="1:93">
      <c r="A20" s="1114">
        <v>45621</v>
      </c>
      <c r="B20" s="1115" t="s">
        <v>343</v>
      </c>
      <c r="C20" s="1115" t="s">
        <v>251</v>
      </c>
      <c r="D20" s="1116">
        <v>4500152241</v>
      </c>
      <c r="E20" s="1115" t="s">
        <v>3173</v>
      </c>
      <c r="F20" s="1117" t="s">
        <v>3174</v>
      </c>
      <c r="G20" s="1068" t="s">
        <v>346</v>
      </c>
      <c r="H20" s="730" t="s">
        <v>79</v>
      </c>
      <c r="I20" s="731">
        <v>5760</v>
      </c>
      <c r="J20" s="732">
        <v>0</v>
      </c>
      <c r="K20" s="732">
        <v>1152</v>
      </c>
      <c r="L20" s="733">
        <f t="shared" si="0"/>
        <v>5</v>
      </c>
      <c r="M20" s="734">
        <v>45649</v>
      </c>
      <c r="N20" s="734">
        <v>45645</v>
      </c>
      <c r="O20" s="735" t="s">
        <v>3069</v>
      </c>
      <c r="P20" s="735" t="s">
        <v>106</v>
      </c>
      <c r="Q20" s="735" t="s">
        <v>3043</v>
      </c>
      <c r="R20" s="735" t="s">
        <v>651</v>
      </c>
      <c r="S20" s="735" t="s">
        <v>136</v>
      </c>
      <c r="T20" s="738" t="s">
        <v>3070</v>
      </c>
      <c r="U20" s="1134" t="s">
        <v>3071</v>
      </c>
      <c r="V20" s="1071" t="s">
        <v>1131</v>
      </c>
      <c r="W20" s="741">
        <v>1011.5343</v>
      </c>
      <c r="X20" s="742">
        <f t="shared" si="8"/>
        <v>5057.6715</v>
      </c>
      <c r="Y20" s="733" t="s">
        <v>3172</v>
      </c>
      <c r="Z20" s="1042" t="s">
        <v>346</v>
      </c>
      <c r="AA20" s="732" t="s">
        <v>108</v>
      </c>
      <c r="AB20" s="1072" t="s">
        <v>44</v>
      </c>
      <c r="AC20" s="1070">
        <v>5760</v>
      </c>
      <c r="AD20" s="747">
        <f t="shared" si="6"/>
        <v>0</v>
      </c>
      <c r="AE20" s="1073" t="s">
        <v>141</v>
      </c>
      <c r="AF20" s="747"/>
      <c r="AG20" s="747">
        <f t="shared" si="4"/>
        <v>5760</v>
      </c>
      <c r="AH20" s="747"/>
      <c r="AI20" s="745">
        <f t="shared" si="7"/>
        <v>5760</v>
      </c>
      <c r="AJ20" s="1074"/>
      <c r="AK20" s="1076"/>
      <c r="AL20" s="1076"/>
      <c r="AM20" s="1075"/>
      <c r="AN20" s="1075"/>
      <c r="AO20" s="1075"/>
      <c r="AP20" s="1075"/>
      <c r="AQ20" s="1075"/>
      <c r="AR20" s="1075"/>
      <c r="AS20" s="1075"/>
      <c r="AT20" s="1075"/>
      <c r="AU20" s="1075"/>
      <c r="AV20" s="1075"/>
      <c r="AW20" s="1075"/>
      <c r="AX20" s="1075"/>
      <c r="AY20" s="1075"/>
      <c r="AZ20" s="745"/>
      <c r="BA20" s="1119"/>
      <c r="BB20" s="745"/>
      <c r="BC20" s="745">
        <f t="shared" si="9"/>
        <v>5760</v>
      </c>
      <c r="BD20" s="745"/>
      <c r="BE20" s="745"/>
      <c r="BF20" s="745"/>
      <c r="BG20" s="745">
        <f t="shared" si="10"/>
        <v>480</v>
      </c>
      <c r="BH20" s="745"/>
      <c r="BI20" s="754"/>
      <c r="BJ20" s="754"/>
      <c r="BK20" s="754"/>
      <c r="BL20" s="740"/>
      <c r="BM20" s="754"/>
      <c r="BN20" s="1077"/>
      <c r="BO20" s="1077"/>
      <c r="BR20" s="754"/>
      <c r="BS20" s="754"/>
      <c r="BT20" s="754"/>
      <c r="BU20" s="754"/>
      <c r="BV20" s="754"/>
      <c r="BW20" s="754"/>
      <c r="BX20" s="754"/>
      <c r="BY20" s="754"/>
      <c r="BZ20" s="754"/>
      <c r="CA20" s="754"/>
      <c r="CB20" s="754"/>
      <c r="CC20" s="754"/>
      <c r="CD20" s="754"/>
      <c r="CE20" s="754"/>
      <c r="CF20" s="754"/>
      <c r="CG20" s="645" t="s">
        <v>3073</v>
      </c>
      <c r="CH20" s="645"/>
      <c r="CI20" s="645">
        <v>0</v>
      </c>
      <c r="CJ20" s="645"/>
      <c r="CK20" s="645"/>
      <c r="CL20" s="645"/>
      <c r="CM20" s="645"/>
      <c r="CN20" s="645"/>
      <c r="CO20" s="757">
        <f t="shared" si="2"/>
        <v>2715829</v>
      </c>
    </row>
    <row r="21" s="757" customFormat="1" ht="36" hidden="1" customHeight="1" spans="1:93">
      <c r="A21" s="1114">
        <v>45621</v>
      </c>
      <c r="B21" s="1115" t="s">
        <v>343</v>
      </c>
      <c r="C21" s="1115" t="s">
        <v>251</v>
      </c>
      <c r="D21" s="1116">
        <v>4500152241</v>
      </c>
      <c r="E21" s="1115" t="s">
        <v>3175</v>
      </c>
      <c r="F21" s="1117" t="s">
        <v>3176</v>
      </c>
      <c r="G21" s="1068" t="s">
        <v>346</v>
      </c>
      <c r="H21" s="730" t="s">
        <v>79</v>
      </c>
      <c r="I21" s="731">
        <v>10368</v>
      </c>
      <c r="J21" s="732">
        <v>0</v>
      </c>
      <c r="K21" s="732">
        <v>1152</v>
      </c>
      <c r="L21" s="733">
        <f t="shared" si="0"/>
        <v>9</v>
      </c>
      <c r="M21" s="734">
        <v>45649</v>
      </c>
      <c r="N21" s="734">
        <v>45645</v>
      </c>
      <c r="O21" s="735" t="s">
        <v>3069</v>
      </c>
      <c r="P21" s="735" t="s">
        <v>106</v>
      </c>
      <c r="Q21" s="735"/>
      <c r="R21" s="735" t="s">
        <v>651</v>
      </c>
      <c r="S21" s="735" t="s">
        <v>136</v>
      </c>
      <c r="T21" s="738" t="s">
        <v>3070</v>
      </c>
      <c r="U21" s="1134" t="s">
        <v>3071</v>
      </c>
      <c r="V21" s="1071" t="s">
        <v>1131</v>
      </c>
      <c r="W21" s="741">
        <v>1011.5343</v>
      </c>
      <c r="X21" s="742">
        <f t="shared" si="8"/>
        <v>9103.8087</v>
      </c>
      <c r="Y21" s="733" t="s">
        <v>3177</v>
      </c>
      <c r="Z21" s="1042" t="s">
        <v>346</v>
      </c>
      <c r="AA21" s="732" t="s">
        <v>108</v>
      </c>
      <c r="AB21" s="1072" t="s">
        <v>44</v>
      </c>
      <c r="AC21" s="1070">
        <v>10368</v>
      </c>
      <c r="AD21" s="747">
        <f t="shared" si="6"/>
        <v>0</v>
      </c>
      <c r="AE21" s="1073" t="s">
        <v>141</v>
      </c>
      <c r="AF21" s="747"/>
      <c r="AG21" s="747">
        <f t="shared" si="4"/>
        <v>10368</v>
      </c>
      <c r="AH21" s="747"/>
      <c r="AI21" s="745">
        <f t="shared" si="7"/>
        <v>10368</v>
      </c>
      <c r="AJ21" s="1074"/>
      <c r="AK21" s="1076"/>
      <c r="AL21" s="1076"/>
      <c r="AM21" s="1075"/>
      <c r="AN21" s="1075"/>
      <c r="AO21" s="1075"/>
      <c r="AP21" s="1075"/>
      <c r="AQ21" s="1075"/>
      <c r="AR21" s="1075"/>
      <c r="AS21" s="1075"/>
      <c r="AT21" s="1075"/>
      <c r="AU21" s="1075"/>
      <c r="AV21" s="1075"/>
      <c r="AW21" s="1075"/>
      <c r="AX21" s="1075"/>
      <c r="AY21" s="1075"/>
      <c r="AZ21" s="745"/>
      <c r="BA21" s="1119"/>
      <c r="BB21" s="745"/>
      <c r="BC21" s="745">
        <f t="shared" si="9"/>
        <v>10368</v>
      </c>
      <c r="BD21" s="745"/>
      <c r="BE21" s="745"/>
      <c r="BF21" s="745"/>
      <c r="BG21" s="745">
        <f t="shared" si="10"/>
        <v>864</v>
      </c>
      <c r="BH21" s="745"/>
      <c r="BI21" s="754"/>
      <c r="BJ21" s="754"/>
      <c r="BK21" s="754"/>
      <c r="BL21" s="740"/>
      <c r="BM21" s="754"/>
      <c r="BN21" s="1077"/>
      <c r="BO21" s="1077"/>
      <c r="BR21" s="754"/>
      <c r="BS21" s="754"/>
      <c r="BT21" s="754"/>
      <c r="BU21" s="754"/>
      <c r="BV21" s="754"/>
      <c r="BW21" s="754"/>
      <c r="BX21" s="754"/>
      <c r="BY21" s="754"/>
      <c r="BZ21" s="754"/>
      <c r="CA21" s="754"/>
      <c r="CB21" s="754"/>
      <c r="CC21" s="754"/>
      <c r="CD21" s="754"/>
      <c r="CE21" s="754"/>
      <c r="CF21" s="754"/>
      <c r="CG21" s="645" t="s">
        <v>3073</v>
      </c>
      <c r="CH21" s="645"/>
      <c r="CI21" s="645">
        <v>0</v>
      </c>
      <c r="CJ21" s="645"/>
      <c r="CK21" s="645" t="s">
        <v>3178</v>
      </c>
      <c r="CL21" s="645" t="s">
        <v>3179</v>
      </c>
      <c r="CM21" s="645"/>
      <c r="CN21" s="645"/>
      <c r="CO21" s="757">
        <f t="shared" si="2"/>
        <v>2705461</v>
      </c>
    </row>
    <row r="22" s="757" customFormat="1" ht="36" hidden="1" customHeight="1" spans="1:93">
      <c r="A22" s="1114">
        <v>45608</v>
      </c>
      <c r="B22" s="1115" t="s">
        <v>3180</v>
      </c>
      <c r="C22" s="1115" t="s">
        <v>224</v>
      </c>
      <c r="D22" s="1116">
        <v>4500151007</v>
      </c>
      <c r="E22" s="1133">
        <v>5200005637</v>
      </c>
      <c r="F22" s="1117" t="s">
        <v>3181</v>
      </c>
      <c r="G22" s="1068" t="s">
        <v>184</v>
      </c>
      <c r="H22" s="730" t="s">
        <v>135</v>
      </c>
      <c r="I22" s="731">
        <v>1560</v>
      </c>
      <c r="J22" s="732">
        <v>0</v>
      </c>
      <c r="K22" s="732">
        <v>13</v>
      </c>
      <c r="L22" s="733">
        <f t="shared" si="0"/>
        <v>120</v>
      </c>
      <c r="M22" s="734">
        <v>45650</v>
      </c>
      <c r="N22" s="734">
        <v>45646</v>
      </c>
      <c r="O22" s="735"/>
      <c r="P22" s="735" t="s">
        <v>106</v>
      </c>
      <c r="Q22" s="735" t="s">
        <v>2931</v>
      </c>
      <c r="R22" s="735">
        <v>45618</v>
      </c>
      <c r="S22" s="735" t="s">
        <v>82</v>
      </c>
      <c r="T22" s="1069" t="s">
        <v>3182</v>
      </c>
      <c r="U22" s="1070" t="s">
        <v>3183</v>
      </c>
      <c r="V22" s="1095" t="s">
        <v>3184</v>
      </c>
      <c r="W22" s="1096">
        <v>0.8797</v>
      </c>
      <c r="X22" s="1097">
        <f t="shared" ref="X22:X28" si="11">W22*I22</f>
        <v>1372.332</v>
      </c>
      <c r="Y22" s="1090" t="s">
        <v>3185</v>
      </c>
      <c r="Z22" s="1042" t="s">
        <v>190</v>
      </c>
      <c r="AA22" s="1042" t="s">
        <v>108</v>
      </c>
      <c r="AB22" s="1098" t="s">
        <v>44</v>
      </c>
      <c r="AC22" s="1094">
        <v>1560</v>
      </c>
      <c r="AD22" s="1099">
        <f t="shared" si="6"/>
        <v>0</v>
      </c>
      <c r="AE22" s="1073" t="s">
        <v>141</v>
      </c>
      <c r="AF22" s="747"/>
      <c r="AG22" s="747">
        <f t="shared" si="4"/>
        <v>1560</v>
      </c>
      <c r="AH22" s="747"/>
      <c r="AI22" s="1074"/>
      <c r="AJ22" s="733">
        <f>I22</f>
        <v>1560</v>
      </c>
      <c r="AK22" s="1076"/>
      <c r="AL22" s="1076"/>
      <c r="AM22" s="1075"/>
      <c r="AN22" s="1075"/>
      <c r="AO22" s="1075"/>
      <c r="AP22" s="1075"/>
      <c r="AQ22" s="1075"/>
      <c r="AR22" s="1075"/>
      <c r="AS22" s="1075"/>
      <c r="AT22" s="1075"/>
      <c r="AU22" s="1075"/>
      <c r="AV22" s="1075"/>
      <c r="AW22" s="1075"/>
      <c r="AX22" s="1075"/>
      <c r="AY22" s="1075"/>
      <c r="AZ22" s="745">
        <f t="shared" ref="AZ22:AZ25" si="12">I22</f>
        <v>1560</v>
      </c>
      <c r="BA22" s="1119"/>
      <c r="BB22" s="745"/>
      <c r="BC22" s="745"/>
      <c r="BD22" s="745"/>
      <c r="BE22" s="745"/>
      <c r="BF22" s="745"/>
      <c r="BG22" s="745"/>
      <c r="BH22" s="745"/>
      <c r="BI22" s="754"/>
      <c r="BJ22" s="754"/>
      <c r="BK22" s="754"/>
      <c r="BL22" s="740"/>
      <c r="BM22" s="754">
        <f>I22/13</f>
        <v>120</v>
      </c>
      <c r="BN22" s="1077"/>
      <c r="BO22" s="1077"/>
      <c r="BR22" s="754"/>
      <c r="BS22" s="754"/>
      <c r="BT22" s="754"/>
      <c r="BU22" s="754"/>
      <c r="BV22" s="754"/>
      <c r="BW22" s="754"/>
      <c r="BX22" s="754"/>
      <c r="BY22" s="754"/>
      <c r="BZ22" s="754"/>
      <c r="CA22" s="754"/>
      <c r="CB22" s="754"/>
      <c r="CC22" s="754"/>
      <c r="CD22" s="754"/>
      <c r="CE22" s="754"/>
      <c r="CF22" s="754"/>
      <c r="CG22" s="645"/>
      <c r="CH22" s="645"/>
      <c r="CI22" s="645"/>
      <c r="CJ22" s="645"/>
      <c r="CK22" s="645"/>
      <c r="CL22" s="645"/>
      <c r="CM22" s="645"/>
      <c r="CN22" s="645"/>
      <c r="CO22" s="757">
        <f t="shared" si="2"/>
        <v>2703901</v>
      </c>
    </row>
    <row r="23" s="757" customFormat="1" ht="36" hidden="1" customHeight="1" spans="1:93">
      <c r="A23" s="1136">
        <v>45590</v>
      </c>
      <c r="B23" s="1137" t="s">
        <v>273</v>
      </c>
      <c r="C23" s="1138" t="s">
        <v>182</v>
      </c>
      <c r="D23" s="1139">
        <v>4500148999</v>
      </c>
      <c r="E23" s="1140" t="s">
        <v>3186</v>
      </c>
      <c r="F23" s="1141" t="s">
        <v>3187</v>
      </c>
      <c r="G23" s="1068" t="s">
        <v>309</v>
      </c>
      <c r="H23" s="730" t="s">
        <v>79</v>
      </c>
      <c r="I23" s="731">
        <v>504</v>
      </c>
      <c r="J23" s="732">
        <v>0</v>
      </c>
      <c r="K23" s="732">
        <v>12</v>
      </c>
      <c r="L23" s="733">
        <f t="shared" si="0"/>
        <v>42</v>
      </c>
      <c r="M23" s="734">
        <v>45651</v>
      </c>
      <c r="N23" s="734">
        <v>45647</v>
      </c>
      <c r="O23" s="735"/>
      <c r="P23" s="735" t="s">
        <v>803</v>
      </c>
      <c r="Q23" s="735" t="s">
        <v>3188</v>
      </c>
      <c r="R23" s="735" t="s">
        <v>783</v>
      </c>
      <c r="S23" s="735" t="s">
        <v>136</v>
      </c>
      <c r="T23" s="1069" t="s">
        <v>3189</v>
      </c>
      <c r="U23" s="1134" t="s">
        <v>3190</v>
      </c>
      <c r="V23" s="1142" t="s">
        <v>3054</v>
      </c>
      <c r="W23" s="1096">
        <v>2.4352</v>
      </c>
      <c r="X23" s="1097">
        <f t="shared" si="11"/>
        <v>1227.3408</v>
      </c>
      <c r="Y23" s="1090" t="s">
        <v>3191</v>
      </c>
      <c r="Z23" s="1042" t="s">
        <v>789</v>
      </c>
      <c r="AA23" s="1042" t="s">
        <v>108</v>
      </c>
      <c r="AB23" s="1098" t="s">
        <v>44</v>
      </c>
      <c r="AC23" s="1094">
        <f>492+12</f>
        <v>504</v>
      </c>
      <c r="AD23" s="1099">
        <f t="shared" si="6"/>
        <v>0</v>
      </c>
      <c r="AE23" s="1073" t="s">
        <v>157</v>
      </c>
      <c r="AF23" s="747"/>
      <c r="AG23" s="747">
        <f t="shared" ref="AG23:AG27" si="13">I23*2</f>
        <v>1008</v>
      </c>
      <c r="AH23" s="747"/>
      <c r="AI23" s="1143"/>
      <c r="AJ23" s="733">
        <f>AG23</f>
        <v>1008</v>
      </c>
      <c r="AK23" s="1144"/>
      <c r="AL23" s="1144"/>
      <c r="AM23" s="1144"/>
      <c r="AN23" s="1144"/>
      <c r="AO23" s="1144"/>
      <c r="AP23" s="1144"/>
      <c r="AQ23" s="1144"/>
      <c r="AR23" s="1144"/>
      <c r="AS23" s="1144"/>
      <c r="AT23" s="1144"/>
      <c r="AU23" s="1144"/>
      <c r="AV23" s="1144"/>
      <c r="AW23" s="1145"/>
      <c r="AX23" s="1145"/>
      <c r="AY23" s="1145"/>
      <c r="AZ23" s="745">
        <f t="shared" ref="AZ23:AZ27" si="14">I23*2</f>
        <v>1008</v>
      </c>
      <c r="BA23" s="727"/>
      <c r="BB23" s="727"/>
      <c r="BC23" s="727"/>
      <c r="BD23" s="727"/>
      <c r="BE23" s="727"/>
      <c r="BF23" s="727"/>
      <c r="BG23" s="727"/>
      <c r="BH23" s="727"/>
      <c r="BI23" s="1146"/>
      <c r="BJ23" s="1146"/>
      <c r="BK23" s="1146"/>
      <c r="BL23" s="1146"/>
      <c r="BM23" s="1146"/>
      <c r="BN23" s="1146"/>
      <c r="BO23" s="1146"/>
      <c r="BP23" s="1146"/>
      <c r="BQ23" s="1146"/>
      <c r="BR23" s="1146"/>
      <c r="BS23" s="1146"/>
      <c r="BT23" s="1146"/>
      <c r="BU23" s="1146"/>
      <c r="BV23" s="1146"/>
      <c r="BW23" s="1146"/>
      <c r="BX23" s="1146"/>
      <c r="BY23" s="1146"/>
      <c r="BZ23" s="1146"/>
      <c r="CA23" s="1146"/>
      <c r="CB23" s="1146"/>
      <c r="CC23" s="754">
        <f t="shared" ref="CC23:CC27" si="15">I23</f>
        <v>504</v>
      </c>
      <c r="CD23" s="754">
        <f t="shared" ref="CD23:CD27" si="16">I23</f>
        <v>504</v>
      </c>
      <c r="CE23" s="754"/>
      <c r="CF23" s="754">
        <f t="shared" ref="CF23:CF27" si="17">I23</f>
        <v>504</v>
      </c>
      <c r="CH23" s="757" t="s">
        <v>2987</v>
      </c>
      <c r="CI23" s="1147">
        <v>5000</v>
      </c>
      <c r="CJ23" s="757">
        <f>CI23-I23</f>
        <v>4496</v>
      </c>
      <c r="CK23" s="1078"/>
      <c r="CO23" s="757">
        <f t="shared" si="2"/>
        <v>2702893</v>
      </c>
    </row>
    <row r="24" s="757" customFormat="1" ht="36" hidden="1" customHeight="1" spans="1:93">
      <c r="A24" s="1114">
        <v>45607</v>
      </c>
      <c r="B24" s="1137" t="s">
        <v>299</v>
      </c>
      <c r="C24" s="1138" t="s">
        <v>251</v>
      </c>
      <c r="D24" s="1139">
        <v>4500150929</v>
      </c>
      <c r="E24" s="1140" t="s">
        <v>3192</v>
      </c>
      <c r="F24" s="1141" t="s">
        <v>3193</v>
      </c>
      <c r="G24" s="1068" t="s">
        <v>239</v>
      </c>
      <c r="H24" s="730" t="s">
        <v>79</v>
      </c>
      <c r="I24" s="731">
        <v>37525</v>
      </c>
      <c r="J24" s="732">
        <v>0</v>
      </c>
      <c r="K24" s="732">
        <v>25</v>
      </c>
      <c r="L24" s="733">
        <f t="shared" si="0"/>
        <v>1501</v>
      </c>
      <c r="M24" s="734">
        <v>45651</v>
      </c>
      <c r="N24" s="734">
        <v>45647</v>
      </c>
      <c r="O24" s="735"/>
      <c r="P24" s="735" t="s">
        <v>106</v>
      </c>
      <c r="Q24" s="735" t="s">
        <v>3194</v>
      </c>
      <c r="R24" s="735">
        <v>45621</v>
      </c>
      <c r="S24" s="737" t="s">
        <v>136</v>
      </c>
      <c r="T24" s="738" t="s">
        <v>3195</v>
      </c>
      <c r="U24" s="731" t="s">
        <v>3196</v>
      </c>
      <c r="V24" s="1118" t="s">
        <v>305</v>
      </c>
      <c r="W24" s="741">
        <v>0.8967</v>
      </c>
      <c r="X24" s="742">
        <f t="shared" si="11"/>
        <v>33648.6675</v>
      </c>
      <c r="Y24" s="733" t="s">
        <v>3197</v>
      </c>
      <c r="Z24" s="1042" t="s">
        <v>239</v>
      </c>
      <c r="AA24" s="732" t="s">
        <v>108</v>
      </c>
      <c r="AB24" s="1072" t="s">
        <v>44</v>
      </c>
      <c r="AC24" s="1070">
        <f>7875+29650</f>
        <v>37525</v>
      </c>
      <c r="AD24" s="747">
        <f t="shared" si="6"/>
        <v>0</v>
      </c>
      <c r="AE24" s="1073" t="s">
        <v>157</v>
      </c>
      <c r="AF24" s="747"/>
      <c r="AG24" s="747">
        <f t="shared" ref="AG24:AG44" si="18">I24</f>
        <v>37525</v>
      </c>
      <c r="AH24" s="747"/>
      <c r="AI24" s="745">
        <f t="shared" ref="AI24:AI28" si="19">I24</f>
        <v>37525</v>
      </c>
      <c r="AJ24" s="740"/>
      <c r="AK24" s="1144"/>
      <c r="AL24" s="1144"/>
      <c r="AM24" s="1144"/>
      <c r="AN24" s="1144"/>
      <c r="AO24" s="1144"/>
      <c r="AP24" s="1144"/>
      <c r="AQ24" s="1144"/>
      <c r="AR24" s="1144"/>
      <c r="AS24" s="1144"/>
      <c r="AT24" s="1144"/>
      <c r="AU24" s="1144"/>
      <c r="AV24" s="1144"/>
      <c r="AW24" s="1145"/>
      <c r="AX24" s="1145"/>
      <c r="AY24" s="1145"/>
      <c r="AZ24" s="745">
        <f t="shared" si="12"/>
        <v>37525</v>
      </c>
      <c r="BA24" s="727"/>
      <c r="BB24" s="727"/>
      <c r="BC24" s="727"/>
      <c r="BD24" s="727"/>
      <c r="BE24" s="727"/>
      <c r="BF24" s="727"/>
      <c r="BG24" s="727"/>
      <c r="BH24" s="727"/>
      <c r="BI24" s="1146"/>
      <c r="BJ24" s="1146"/>
      <c r="BK24" s="1146"/>
      <c r="BL24" s="1146"/>
      <c r="BM24" s="1146"/>
      <c r="BN24" s="1146"/>
      <c r="BO24" s="1146"/>
      <c r="BP24" s="754">
        <f>I24/25</f>
        <v>1501</v>
      </c>
      <c r="BQ24" s="1146"/>
      <c r="BR24" s="1146"/>
      <c r="BS24" s="1146"/>
      <c r="BT24" s="1146"/>
      <c r="BU24" s="1146"/>
      <c r="BV24" s="1146"/>
      <c r="BW24" s="1146"/>
      <c r="BX24" s="1146"/>
      <c r="BY24" s="1146"/>
      <c r="BZ24" s="1146"/>
      <c r="CA24" s="1146"/>
      <c r="CB24" s="1146"/>
      <c r="CC24" s="754"/>
      <c r="CD24" s="754"/>
      <c r="CE24" s="754"/>
      <c r="CF24" s="754"/>
      <c r="CO24" s="757">
        <f t="shared" si="2"/>
        <v>2665368</v>
      </c>
    </row>
    <row r="25" s="757" customFormat="1" ht="36" hidden="1" customHeight="1" spans="1:93">
      <c r="A25" s="1114">
        <v>45644</v>
      </c>
      <c r="B25" s="1115" t="s">
        <v>3198</v>
      </c>
      <c r="C25" s="1115" t="s">
        <v>251</v>
      </c>
      <c r="D25" s="1116" t="s">
        <v>3199</v>
      </c>
      <c r="E25" s="1115" t="s">
        <v>3200</v>
      </c>
      <c r="F25" s="1117"/>
      <c r="G25" s="1068" t="s">
        <v>89</v>
      </c>
      <c r="H25" s="730" t="s">
        <v>3201</v>
      </c>
      <c r="I25" s="731">
        <v>42616</v>
      </c>
      <c r="J25" s="732">
        <v>0</v>
      </c>
      <c r="K25" s="732">
        <v>24</v>
      </c>
      <c r="L25" s="733">
        <f t="shared" si="0"/>
        <v>1775.66666666667</v>
      </c>
      <c r="M25" s="734">
        <v>45667</v>
      </c>
      <c r="N25" s="734">
        <v>45663</v>
      </c>
      <c r="O25" s="735"/>
      <c r="P25" s="757" t="s">
        <v>106</v>
      </c>
      <c r="Q25" s="735" t="s">
        <v>3202</v>
      </c>
      <c r="R25" s="735" t="s">
        <v>81</v>
      </c>
      <c r="S25" s="735" t="s">
        <v>82</v>
      </c>
      <c r="T25" s="1069" t="s">
        <v>3203</v>
      </c>
      <c r="U25" s="1134" t="s">
        <v>3204</v>
      </c>
      <c r="V25" s="1118" t="s">
        <v>3205</v>
      </c>
      <c r="W25" s="741">
        <v>0.8115</v>
      </c>
      <c r="X25" s="742">
        <f t="shared" si="11"/>
        <v>34582.884</v>
      </c>
      <c r="Y25" s="731" t="s">
        <v>3206</v>
      </c>
      <c r="Z25" s="1042" t="s">
        <v>89</v>
      </c>
      <c r="AA25" s="732" t="s">
        <v>108</v>
      </c>
      <c r="AB25" s="1072" t="s">
        <v>44</v>
      </c>
      <c r="AC25" s="1070" t="s">
        <v>3207</v>
      </c>
      <c r="AD25" s="747"/>
      <c r="AE25" s="1073"/>
      <c r="AF25" s="747"/>
      <c r="AG25" s="747">
        <f t="shared" si="18"/>
        <v>42616</v>
      </c>
      <c r="AH25" s="747"/>
      <c r="AI25" s="745">
        <f t="shared" si="19"/>
        <v>42616</v>
      </c>
      <c r="AJ25" s="733"/>
      <c r="AK25" s="1075"/>
      <c r="AL25" s="1075"/>
      <c r="AM25" s="1075"/>
      <c r="AN25" s="1075"/>
      <c r="AO25" s="1075"/>
      <c r="AP25" s="1075"/>
      <c r="AQ25" s="1075"/>
      <c r="AR25" s="1075"/>
      <c r="AS25" s="1075"/>
      <c r="AT25" s="1075"/>
      <c r="AU25" s="1075"/>
      <c r="AV25" s="1075"/>
      <c r="AW25" s="1075"/>
      <c r="AX25" s="1075"/>
      <c r="AY25" s="1075"/>
      <c r="AZ25" s="745">
        <f t="shared" si="12"/>
        <v>42616</v>
      </c>
      <c r="BA25" s="1119"/>
      <c r="BB25" s="745"/>
      <c r="BC25" s="745"/>
      <c r="BD25" s="745"/>
      <c r="BE25" s="745"/>
      <c r="BF25" s="745"/>
      <c r="BG25" s="745"/>
      <c r="BH25" s="745"/>
      <c r="BI25" s="754"/>
      <c r="BJ25" s="754"/>
      <c r="BK25" s="754"/>
      <c r="BL25" s="754"/>
      <c r="BM25" s="754"/>
      <c r="BN25" s="754"/>
      <c r="BO25" s="754"/>
      <c r="BP25" s="754"/>
      <c r="BQ25" s="754"/>
      <c r="BR25" s="754"/>
      <c r="BS25" s="754"/>
      <c r="BT25" s="754"/>
      <c r="BU25" s="754"/>
      <c r="BV25" s="754"/>
      <c r="BW25" s="754"/>
      <c r="BX25" s="754"/>
      <c r="BY25" s="754"/>
      <c r="BZ25" s="754"/>
      <c r="CA25" s="754"/>
      <c r="CB25" s="754"/>
      <c r="CC25" s="754"/>
      <c r="CD25" s="754"/>
      <c r="CE25" s="754"/>
      <c r="CF25" s="754"/>
      <c r="CG25" s="645"/>
      <c r="CH25" s="645"/>
      <c r="CI25" s="645"/>
      <c r="CJ25" s="645"/>
      <c r="CK25" s="645"/>
      <c r="CL25" s="645"/>
      <c r="CM25" s="645"/>
      <c r="CN25" s="645"/>
      <c r="CO25" s="757">
        <f t="shared" si="2"/>
        <v>2622752</v>
      </c>
    </row>
    <row r="26" s="1060" customFormat="1" ht="36" hidden="1" customHeight="1" spans="1:93">
      <c r="A26" s="1148">
        <v>45586</v>
      </c>
      <c r="B26" s="1149" t="s">
        <v>2609</v>
      </c>
      <c r="C26" s="1150" t="s">
        <v>251</v>
      </c>
      <c r="D26" s="1151">
        <v>4500148421</v>
      </c>
      <c r="E26" s="1152">
        <v>60190475</v>
      </c>
      <c r="F26" s="1153" t="s">
        <v>3208</v>
      </c>
      <c r="G26" s="1154" t="s">
        <v>309</v>
      </c>
      <c r="H26" s="1155" t="s">
        <v>79</v>
      </c>
      <c r="I26" s="1156">
        <v>6000</v>
      </c>
      <c r="J26" s="1157">
        <v>0</v>
      </c>
      <c r="K26" s="1157">
        <v>12</v>
      </c>
      <c r="L26" s="1158">
        <f t="shared" si="0"/>
        <v>500</v>
      </c>
      <c r="M26" s="1159">
        <v>45653</v>
      </c>
      <c r="N26" s="1159">
        <v>45649</v>
      </c>
      <c r="O26" s="1160"/>
      <c r="P26" s="1160" t="s">
        <v>106</v>
      </c>
      <c r="Q26" s="1160" t="s">
        <v>3144</v>
      </c>
      <c r="R26" s="1160">
        <v>45588</v>
      </c>
      <c r="S26" s="1161" t="s">
        <v>82</v>
      </c>
      <c r="T26" s="1162" t="s">
        <v>3209</v>
      </c>
      <c r="U26" s="1156" t="s">
        <v>3210</v>
      </c>
      <c r="V26" s="1163" t="s">
        <v>330</v>
      </c>
      <c r="W26" s="1164">
        <v>2.3775</v>
      </c>
      <c r="X26" s="1165">
        <f t="shared" si="11"/>
        <v>14265</v>
      </c>
      <c r="Y26" s="733" t="s">
        <v>3211</v>
      </c>
      <c r="Z26" s="1042" t="s">
        <v>313</v>
      </c>
      <c r="AA26" s="1157" t="s">
        <v>108</v>
      </c>
      <c r="AB26" s="1166" t="s">
        <v>44</v>
      </c>
      <c r="AC26" s="1135">
        <f>5988+12</f>
        <v>6000</v>
      </c>
      <c r="AD26" s="1167">
        <f t="shared" ref="AD26:AD89" si="20">AC26-I26</f>
        <v>0</v>
      </c>
      <c r="AE26" s="1168" t="s">
        <v>157</v>
      </c>
      <c r="AF26" s="1167"/>
      <c r="AG26" s="1167">
        <f t="shared" si="13"/>
        <v>12000</v>
      </c>
      <c r="AH26" s="1167"/>
      <c r="AI26" s="1169">
        <f t="shared" ref="AI26:AI30" si="21">I26*2</f>
        <v>12000</v>
      </c>
      <c r="AJ26" s="1170"/>
      <c r="AK26" s="1171"/>
      <c r="AL26" s="1171"/>
      <c r="AM26" s="1171"/>
      <c r="AN26" s="1171"/>
      <c r="AO26" s="1171"/>
      <c r="AP26" s="1171"/>
      <c r="AQ26" s="1171"/>
      <c r="AR26" s="1171"/>
      <c r="AS26" s="1171"/>
      <c r="AT26" s="1171"/>
      <c r="AU26" s="1171"/>
      <c r="AV26" s="1171"/>
      <c r="AW26" s="1172"/>
      <c r="AX26" s="1172"/>
      <c r="AY26" s="1172"/>
      <c r="AZ26" s="1169">
        <f t="shared" si="14"/>
        <v>12000</v>
      </c>
      <c r="BA26" s="1173"/>
      <c r="BB26" s="1173"/>
      <c r="BC26" s="1173"/>
      <c r="BD26" s="1173"/>
      <c r="BE26" s="1173"/>
      <c r="BF26" s="1173"/>
      <c r="BG26" s="1173"/>
      <c r="BH26" s="1173"/>
      <c r="BI26" s="1174"/>
      <c r="BJ26" s="1174"/>
      <c r="BK26" s="1174"/>
      <c r="BL26" s="1174"/>
      <c r="BM26" s="1174"/>
      <c r="BN26" s="1174"/>
      <c r="BO26" s="1174"/>
      <c r="BP26" s="1174"/>
      <c r="BQ26" s="1174"/>
      <c r="BR26" s="1174"/>
      <c r="BS26" s="1174"/>
      <c r="BT26" s="1174"/>
      <c r="BU26" s="1174"/>
      <c r="BV26" s="1174"/>
      <c r="BW26" s="1174"/>
      <c r="BX26" s="1174"/>
      <c r="BY26" s="1174"/>
      <c r="BZ26" s="1174"/>
      <c r="CA26" s="1174"/>
      <c r="CB26" s="1174"/>
      <c r="CC26" s="1175">
        <f t="shared" si="15"/>
        <v>6000</v>
      </c>
      <c r="CD26" s="1175">
        <f t="shared" si="16"/>
        <v>6000</v>
      </c>
      <c r="CE26" s="1175"/>
      <c r="CF26" s="1175">
        <f t="shared" si="17"/>
        <v>6000</v>
      </c>
      <c r="CH26" s="1176" t="s">
        <v>2788</v>
      </c>
      <c r="CO26" s="757">
        <f t="shared" si="2"/>
        <v>2610752</v>
      </c>
    </row>
    <row r="27" s="1060" customFormat="1" ht="36" hidden="1" customHeight="1" spans="1:93">
      <c r="A27" s="1148">
        <v>45601</v>
      </c>
      <c r="B27" s="1149" t="s">
        <v>3212</v>
      </c>
      <c r="C27" s="1150" t="s">
        <v>251</v>
      </c>
      <c r="D27" s="1151">
        <v>4500150183</v>
      </c>
      <c r="E27" s="1152">
        <v>70054027</v>
      </c>
      <c r="F27" s="1153" t="s">
        <v>3213</v>
      </c>
      <c r="G27" s="1154" t="s">
        <v>309</v>
      </c>
      <c r="H27" s="1155" t="s">
        <v>79</v>
      </c>
      <c r="I27" s="1156">
        <v>600</v>
      </c>
      <c r="J27" s="1157">
        <v>0</v>
      </c>
      <c r="K27" s="1157">
        <v>12</v>
      </c>
      <c r="L27" s="1158">
        <f t="shared" si="0"/>
        <v>50</v>
      </c>
      <c r="M27" s="1159">
        <v>45653</v>
      </c>
      <c r="N27" s="1159">
        <v>45649</v>
      </c>
      <c r="O27" s="1160"/>
      <c r="P27" s="1160" t="s">
        <v>803</v>
      </c>
      <c r="Q27" s="1160" t="s">
        <v>3214</v>
      </c>
      <c r="R27" s="1160" t="s">
        <v>3215</v>
      </c>
      <c r="S27" s="1161" t="s">
        <v>82</v>
      </c>
      <c r="T27" s="1162" t="s">
        <v>3209</v>
      </c>
      <c r="U27" s="1156" t="s">
        <v>3216</v>
      </c>
      <c r="V27" s="1163" t="s">
        <v>2614</v>
      </c>
      <c r="W27" s="1164">
        <v>2.4352</v>
      </c>
      <c r="X27" s="1165">
        <f t="shared" si="11"/>
        <v>1461.12</v>
      </c>
      <c r="Y27" s="1158" t="s">
        <v>3217</v>
      </c>
      <c r="Z27" s="1042" t="s">
        <v>313</v>
      </c>
      <c r="AA27" s="1157" t="s">
        <v>108</v>
      </c>
      <c r="AB27" s="1166" t="s">
        <v>44</v>
      </c>
      <c r="AC27" s="1135">
        <v>600</v>
      </c>
      <c r="AD27" s="1167">
        <f t="shared" si="20"/>
        <v>0</v>
      </c>
      <c r="AE27" s="1168" t="s">
        <v>157</v>
      </c>
      <c r="AF27" s="1167"/>
      <c r="AG27" s="1167">
        <f t="shared" si="13"/>
        <v>1200</v>
      </c>
      <c r="AH27" s="1167"/>
      <c r="AI27" s="1169">
        <f t="shared" si="21"/>
        <v>1200</v>
      </c>
      <c r="AJ27" s="1170"/>
      <c r="AK27" s="1171"/>
      <c r="AL27" s="1171"/>
      <c r="AM27" s="1171"/>
      <c r="AN27" s="1171"/>
      <c r="AO27" s="1171"/>
      <c r="AP27" s="1171"/>
      <c r="AQ27" s="1171"/>
      <c r="AR27" s="1171"/>
      <c r="AS27" s="1171"/>
      <c r="AT27" s="1171"/>
      <c r="AU27" s="1171"/>
      <c r="AV27" s="1171"/>
      <c r="AW27" s="1172"/>
      <c r="AX27" s="1172"/>
      <c r="AY27" s="1172"/>
      <c r="AZ27" s="1169">
        <f t="shared" si="14"/>
        <v>1200</v>
      </c>
      <c r="BA27" s="1173"/>
      <c r="BB27" s="1173"/>
      <c r="BC27" s="1173"/>
      <c r="BD27" s="1173"/>
      <c r="BE27" s="1173"/>
      <c r="BF27" s="1173"/>
      <c r="BG27" s="1173"/>
      <c r="BH27" s="1173"/>
      <c r="BI27" s="1174"/>
      <c r="BJ27" s="1174"/>
      <c r="BK27" s="1174"/>
      <c r="BL27" s="1174"/>
      <c r="BM27" s="1174"/>
      <c r="BN27" s="1174"/>
      <c r="BO27" s="1174"/>
      <c r="BP27" s="1174"/>
      <c r="BQ27" s="1174"/>
      <c r="BR27" s="1174"/>
      <c r="BS27" s="1174"/>
      <c r="BT27" s="1174"/>
      <c r="BU27" s="1174"/>
      <c r="BV27" s="1174"/>
      <c r="BW27" s="1174"/>
      <c r="BX27" s="1174"/>
      <c r="BY27" s="1174"/>
      <c r="BZ27" s="1174"/>
      <c r="CA27" s="1174"/>
      <c r="CB27" s="1174"/>
      <c r="CC27" s="1175">
        <f t="shared" si="15"/>
        <v>600</v>
      </c>
      <c r="CD27" s="1175">
        <f t="shared" si="16"/>
        <v>600</v>
      </c>
      <c r="CE27" s="1175"/>
      <c r="CF27" s="1175">
        <f t="shared" si="17"/>
        <v>600</v>
      </c>
      <c r="CH27" s="757" t="s">
        <v>2987</v>
      </c>
      <c r="CJ27" s="1060">
        <f>CJ23-I27</f>
        <v>3896</v>
      </c>
      <c r="CO27" s="757">
        <f t="shared" si="2"/>
        <v>2609552</v>
      </c>
    </row>
    <row r="28" s="1060" customFormat="1" ht="36" hidden="1" customHeight="1" spans="1:93">
      <c r="A28" s="1148">
        <v>45607</v>
      </c>
      <c r="B28" s="1149" t="s">
        <v>299</v>
      </c>
      <c r="C28" s="1150" t="s">
        <v>251</v>
      </c>
      <c r="D28" s="1151">
        <v>4500150926</v>
      </c>
      <c r="E28" s="1152" t="s">
        <v>3218</v>
      </c>
      <c r="F28" s="1153" t="s">
        <v>3219</v>
      </c>
      <c r="G28" s="1154" t="s">
        <v>239</v>
      </c>
      <c r="H28" s="1155" t="s">
        <v>79</v>
      </c>
      <c r="I28" s="1156">
        <v>19700</v>
      </c>
      <c r="J28" s="1157">
        <v>0</v>
      </c>
      <c r="K28" s="1157">
        <v>25</v>
      </c>
      <c r="L28" s="1158">
        <f t="shared" si="0"/>
        <v>788</v>
      </c>
      <c r="M28" s="1159">
        <v>45653</v>
      </c>
      <c r="N28" s="1159">
        <v>45649</v>
      </c>
      <c r="O28" s="1160"/>
      <c r="P28" s="1160" t="s">
        <v>106</v>
      </c>
      <c r="Q28" s="1160"/>
      <c r="R28" s="1160">
        <v>45621</v>
      </c>
      <c r="S28" s="1161" t="s">
        <v>136</v>
      </c>
      <c r="T28" s="1162" t="s">
        <v>3195</v>
      </c>
      <c r="U28" s="1156" t="s">
        <v>3220</v>
      </c>
      <c r="V28" s="1163" t="s">
        <v>305</v>
      </c>
      <c r="W28" s="1164">
        <v>0.9024</v>
      </c>
      <c r="X28" s="1165">
        <f t="shared" si="11"/>
        <v>17777.28</v>
      </c>
      <c r="Y28" s="1158" t="s">
        <v>3221</v>
      </c>
      <c r="Z28" s="1042" t="s">
        <v>239</v>
      </c>
      <c r="AA28" s="1157" t="s">
        <v>108</v>
      </c>
      <c r="AB28" s="1166" t="s">
        <v>44</v>
      </c>
      <c r="AC28" s="1135">
        <v>19700</v>
      </c>
      <c r="AD28" s="1167">
        <f t="shared" si="20"/>
        <v>0</v>
      </c>
      <c r="AE28" s="1168" t="s">
        <v>157</v>
      </c>
      <c r="AF28" s="1167"/>
      <c r="AG28" s="1167">
        <f t="shared" si="18"/>
        <v>19700</v>
      </c>
      <c r="AH28" s="1167"/>
      <c r="AI28" s="1169">
        <f t="shared" si="19"/>
        <v>19700</v>
      </c>
      <c r="AJ28" s="1170"/>
      <c r="AK28" s="1171"/>
      <c r="AL28" s="1171"/>
      <c r="AM28" s="1171"/>
      <c r="AN28" s="1171"/>
      <c r="AO28" s="1171"/>
      <c r="AP28" s="1171"/>
      <c r="AQ28" s="1171"/>
      <c r="AR28" s="1171"/>
      <c r="AS28" s="1171"/>
      <c r="AT28" s="1171"/>
      <c r="AU28" s="1171"/>
      <c r="AV28" s="1171"/>
      <c r="AW28" s="1172"/>
      <c r="AX28" s="1172"/>
      <c r="AY28" s="1172"/>
      <c r="AZ28" s="1169">
        <f t="shared" ref="AZ28:AZ35" si="22">I28</f>
        <v>19700</v>
      </c>
      <c r="BA28" s="1173"/>
      <c r="BB28" s="1173"/>
      <c r="BC28" s="1173"/>
      <c r="BD28" s="1173"/>
      <c r="BE28" s="1173"/>
      <c r="BF28" s="1173"/>
      <c r="BG28" s="1173"/>
      <c r="BH28" s="1173"/>
      <c r="BI28" s="1174"/>
      <c r="BJ28" s="1174"/>
      <c r="BK28" s="1175"/>
      <c r="BL28" s="1174"/>
      <c r="BM28" s="1174"/>
      <c r="BN28" s="1174"/>
      <c r="BO28" s="1174"/>
      <c r="BP28" s="1175">
        <f t="shared" ref="BP28:BP33" si="23">I28/25</f>
        <v>788</v>
      </c>
      <c r="BQ28" s="1174"/>
      <c r="BR28" s="1174"/>
      <c r="BS28" s="1174"/>
      <c r="BT28" s="1174"/>
      <c r="BU28" s="1174"/>
      <c r="BV28" s="1174"/>
      <c r="BW28" s="1174"/>
      <c r="BX28" s="1174"/>
      <c r="BY28" s="1174"/>
      <c r="BZ28" s="1174"/>
      <c r="CA28" s="1174"/>
      <c r="CB28" s="1174"/>
      <c r="CC28" s="1175"/>
      <c r="CD28" s="1175"/>
      <c r="CE28" s="1175"/>
      <c r="CF28" s="1175"/>
      <c r="CO28" s="757">
        <f t="shared" si="2"/>
        <v>2589852</v>
      </c>
    </row>
    <row r="29" s="656" customFormat="1" ht="36" hidden="1" customHeight="1" spans="1:93">
      <c r="A29" s="1177">
        <v>45638</v>
      </c>
      <c r="B29" s="1178"/>
      <c r="C29" s="1179"/>
      <c r="D29" s="1180" t="s">
        <v>3222</v>
      </c>
      <c r="E29" s="1181" t="s">
        <v>3129</v>
      </c>
      <c r="F29" s="1182"/>
      <c r="G29" s="1124" t="s">
        <v>612</v>
      </c>
      <c r="H29" s="877" t="s">
        <v>79</v>
      </c>
      <c r="I29" s="763">
        <v>48</v>
      </c>
      <c r="J29" s="764">
        <v>0</v>
      </c>
      <c r="K29" s="764">
        <v>12</v>
      </c>
      <c r="L29" s="765">
        <f t="shared" si="0"/>
        <v>4</v>
      </c>
      <c r="M29" s="767">
        <v>45650</v>
      </c>
      <c r="N29" s="767">
        <v>45650</v>
      </c>
      <c r="O29" s="768"/>
      <c r="P29" s="768" t="s">
        <v>3117</v>
      </c>
      <c r="Q29" s="768"/>
      <c r="R29" s="768" t="s">
        <v>3223</v>
      </c>
      <c r="S29" s="771" t="s">
        <v>82</v>
      </c>
      <c r="T29" s="772" t="s">
        <v>82</v>
      </c>
      <c r="U29" s="763" t="s">
        <v>3224</v>
      </c>
      <c r="V29" s="1126" t="s">
        <v>3225</v>
      </c>
      <c r="W29" s="775"/>
      <c r="X29" s="776"/>
      <c r="Y29" s="774"/>
      <c r="Z29" s="1042" t="s">
        <v>86</v>
      </c>
      <c r="AA29" s="732" t="s">
        <v>86</v>
      </c>
      <c r="AB29" s="1127"/>
      <c r="AC29" s="1128">
        <v>48</v>
      </c>
      <c r="AD29" s="1099">
        <f t="shared" si="20"/>
        <v>0</v>
      </c>
      <c r="AE29" s="1100" t="s">
        <v>82</v>
      </c>
      <c r="AF29" s="783"/>
      <c r="AG29" s="783">
        <f t="shared" si="18"/>
        <v>48</v>
      </c>
      <c r="AH29" s="783"/>
      <c r="AI29" s="779"/>
      <c r="AJ29" s="774"/>
      <c r="AK29" s="1183"/>
      <c r="AL29" s="1183"/>
      <c r="AM29" s="1183"/>
      <c r="AN29" s="1183"/>
      <c r="AO29" s="1183"/>
      <c r="AP29" s="1183"/>
      <c r="AQ29" s="1183"/>
      <c r="AR29" s="1183"/>
      <c r="AS29" s="1183"/>
      <c r="AT29" s="1183"/>
      <c r="AU29" s="1183"/>
      <c r="AV29" s="1183"/>
      <c r="AW29" s="1184">
        <f>I29</f>
        <v>48</v>
      </c>
      <c r="AX29" s="1184"/>
      <c r="AY29" s="1184"/>
      <c r="AZ29" s="779">
        <f t="shared" si="22"/>
        <v>48</v>
      </c>
      <c r="BA29" s="660"/>
      <c r="BB29" s="1185"/>
      <c r="BC29" s="1185"/>
      <c r="BD29" s="1185"/>
      <c r="BE29" s="1185"/>
      <c r="BF29" s="1185"/>
      <c r="BG29" s="1185"/>
      <c r="BH29" s="1185"/>
      <c r="BI29" s="1186"/>
      <c r="BJ29" s="1186"/>
      <c r="BK29" s="790"/>
      <c r="BL29" s="1186"/>
      <c r="BM29" s="1186"/>
      <c r="BN29" s="1186"/>
      <c r="BO29" s="1186"/>
      <c r="BP29" s="1186"/>
      <c r="BQ29" s="1186"/>
      <c r="BR29" s="1186"/>
      <c r="BS29" s="1186"/>
      <c r="BT29" s="1186"/>
      <c r="BU29" s="1186"/>
      <c r="BV29" s="1186"/>
      <c r="BW29" s="1186"/>
      <c r="BX29" s="1186"/>
      <c r="BY29" s="1186"/>
      <c r="BZ29" s="1186"/>
      <c r="CA29" s="1186"/>
      <c r="CB29" s="1186"/>
      <c r="CC29" s="790"/>
      <c r="CD29" s="790"/>
      <c r="CE29" s="790"/>
      <c r="CF29" s="790"/>
      <c r="CO29" s="757">
        <f t="shared" si="2"/>
        <v>2589804</v>
      </c>
    </row>
    <row r="30" s="1060" customFormat="1" ht="36" hidden="1" customHeight="1" spans="1:93">
      <c r="A30" s="1148">
        <v>45604</v>
      </c>
      <c r="B30" s="1149" t="s">
        <v>429</v>
      </c>
      <c r="C30" s="1150" t="s">
        <v>149</v>
      </c>
      <c r="D30" s="1151">
        <v>4500150696</v>
      </c>
      <c r="E30" s="1152">
        <v>2950866100</v>
      </c>
      <c r="F30" s="1153" t="s">
        <v>3226</v>
      </c>
      <c r="G30" s="1154" t="s">
        <v>431</v>
      </c>
      <c r="H30" s="1155" t="s">
        <v>79</v>
      </c>
      <c r="I30" s="1156">
        <v>975</v>
      </c>
      <c r="J30" s="1157">
        <v>0</v>
      </c>
      <c r="K30" s="1157">
        <v>975</v>
      </c>
      <c r="L30" s="1158">
        <f t="shared" si="0"/>
        <v>1</v>
      </c>
      <c r="M30" s="1159">
        <v>45656</v>
      </c>
      <c r="N30" s="1159">
        <v>45652</v>
      </c>
      <c r="O30" s="1160"/>
      <c r="P30" s="1160" t="s">
        <v>803</v>
      </c>
      <c r="Q30" s="1160" t="s">
        <v>3227</v>
      </c>
      <c r="R30" s="1160">
        <v>45625</v>
      </c>
      <c r="S30" s="1161" t="s">
        <v>136</v>
      </c>
      <c r="T30" s="1162" t="s">
        <v>3228</v>
      </c>
      <c r="U30" s="1156" t="s">
        <v>3229</v>
      </c>
      <c r="V30" s="1163" t="s">
        <v>3230</v>
      </c>
      <c r="W30" s="1164">
        <v>877.958</v>
      </c>
      <c r="X30" s="1165">
        <f t="shared" ref="X30:X35" si="24">W30*I30</f>
        <v>856009.05</v>
      </c>
      <c r="Y30" s="1158" t="s">
        <v>3231</v>
      </c>
      <c r="Z30" s="1042" t="s">
        <v>431</v>
      </c>
      <c r="AA30" s="1157" t="s">
        <v>108</v>
      </c>
      <c r="AB30" s="1166" t="s">
        <v>44</v>
      </c>
      <c r="AC30" s="1135">
        <v>975</v>
      </c>
      <c r="AD30" s="1167">
        <f t="shared" si="20"/>
        <v>0</v>
      </c>
      <c r="AE30" s="1168" t="s">
        <v>82</v>
      </c>
      <c r="AF30" s="1167"/>
      <c r="AG30" s="1167">
        <f t="shared" si="18"/>
        <v>975</v>
      </c>
      <c r="AH30" s="1167"/>
      <c r="AI30" s="1169">
        <f t="shared" si="21"/>
        <v>1950</v>
      </c>
      <c r="AJ30" s="1170"/>
      <c r="AK30" s="1171"/>
      <c r="AL30" s="1171"/>
      <c r="AM30" s="1171"/>
      <c r="AN30" s="1171"/>
      <c r="AO30" s="1171"/>
      <c r="AP30" s="1171"/>
      <c r="AQ30" s="1171"/>
      <c r="AR30" s="1171"/>
      <c r="AS30" s="1171"/>
      <c r="AT30" s="1171"/>
      <c r="AU30" s="1171"/>
      <c r="AV30" s="1171"/>
      <c r="AW30" s="1172"/>
      <c r="AX30" s="1172"/>
      <c r="AY30" s="1172"/>
      <c r="AZ30" s="1169">
        <f>I30*2</f>
        <v>1950</v>
      </c>
      <c r="BA30" s="1173"/>
      <c r="BB30" s="1173"/>
      <c r="BC30" s="1173"/>
      <c r="BD30" s="1173"/>
      <c r="BE30" s="1173"/>
      <c r="BF30" s="1173"/>
      <c r="BG30" s="1173"/>
      <c r="BH30" s="1173"/>
      <c r="BI30" s="1174"/>
      <c r="BJ30" s="1174"/>
      <c r="BK30" s="1175">
        <f t="shared" ref="BK30:BK34" si="25">I30/13</f>
        <v>75</v>
      </c>
      <c r="BL30" s="1174"/>
      <c r="BM30" s="1174"/>
      <c r="BN30" s="1174"/>
      <c r="BO30" s="1174"/>
      <c r="BP30" s="1174"/>
      <c r="BQ30" s="1174"/>
      <c r="BR30" s="1174"/>
      <c r="BS30" s="1174"/>
      <c r="BT30" s="1174"/>
      <c r="BU30" s="1174"/>
      <c r="BV30" s="1174"/>
      <c r="BW30" s="1174"/>
      <c r="BX30" s="1174"/>
      <c r="BY30" s="1174"/>
      <c r="BZ30" s="1174"/>
      <c r="CA30" s="1174"/>
      <c r="CB30" s="1174"/>
      <c r="CC30" s="1175"/>
      <c r="CD30" s="1175"/>
      <c r="CE30" s="1175"/>
      <c r="CF30" s="1175"/>
      <c r="CO30" s="757">
        <f t="shared" si="2"/>
        <v>2588829</v>
      </c>
    </row>
    <row r="31" s="1060" customFormat="1" ht="36" hidden="1" customHeight="1" spans="1:93">
      <c r="A31" s="1187">
        <v>45604</v>
      </c>
      <c r="B31" s="1188" t="s">
        <v>1171</v>
      </c>
      <c r="C31" s="1189" t="s">
        <v>149</v>
      </c>
      <c r="D31" s="1190">
        <v>4500150141</v>
      </c>
      <c r="E31" s="1191" t="s">
        <v>3232</v>
      </c>
      <c r="F31" s="1192" t="s">
        <v>3233</v>
      </c>
      <c r="G31" s="1154" t="s">
        <v>134</v>
      </c>
      <c r="H31" s="1155" t="s">
        <v>135</v>
      </c>
      <c r="I31" s="1156">
        <v>1625</v>
      </c>
      <c r="J31" s="1157">
        <v>0</v>
      </c>
      <c r="K31" s="1157">
        <v>13</v>
      </c>
      <c r="L31" s="1158">
        <f t="shared" si="0"/>
        <v>125</v>
      </c>
      <c r="M31" s="1159">
        <v>45657</v>
      </c>
      <c r="N31" s="1159">
        <v>45653</v>
      </c>
      <c r="O31" s="1160"/>
      <c r="P31" s="1160" t="s">
        <v>803</v>
      </c>
      <c r="Q31" s="1160" t="s">
        <v>3234</v>
      </c>
      <c r="R31" s="1160">
        <v>45610</v>
      </c>
      <c r="S31" s="1161" t="s">
        <v>82</v>
      </c>
      <c r="T31" s="1193" t="s">
        <v>2889</v>
      </c>
      <c r="U31" s="1156" t="s">
        <v>3235</v>
      </c>
      <c r="V31" s="1163" t="s">
        <v>416</v>
      </c>
      <c r="W31" s="1164">
        <v>0.8972</v>
      </c>
      <c r="X31" s="1165">
        <f t="shared" si="24"/>
        <v>1457.95</v>
      </c>
      <c r="Y31" s="1158" t="s">
        <v>3236</v>
      </c>
      <c r="Z31" s="1042" t="s">
        <v>134</v>
      </c>
      <c r="AA31" s="1157" t="s">
        <v>108</v>
      </c>
      <c r="AB31" s="1166" t="s">
        <v>44</v>
      </c>
      <c r="AC31" s="1135">
        <v>1625</v>
      </c>
      <c r="AD31" s="1167">
        <f t="shared" si="20"/>
        <v>0</v>
      </c>
      <c r="AE31" s="1168" t="s">
        <v>141</v>
      </c>
      <c r="AF31" s="1167"/>
      <c r="AG31" s="1167">
        <f t="shared" si="18"/>
        <v>1625</v>
      </c>
      <c r="AH31" s="1167"/>
      <c r="AI31" s="1169">
        <f t="shared" ref="AI31:AI38" si="26">I31</f>
        <v>1625</v>
      </c>
      <c r="AJ31" s="1169"/>
      <c r="AK31" s="1171"/>
      <c r="AL31" s="1171"/>
      <c r="AM31" s="1171"/>
      <c r="AN31" s="1171"/>
      <c r="AO31" s="1171"/>
      <c r="AP31" s="1171"/>
      <c r="AQ31" s="1171"/>
      <c r="AR31" s="1171"/>
      <c r="AS31" s="1171"/>
      <c r="AT31" s="1171"/>
      <c r="AU31" s="1171"/>
      <c r="AV31" s="1171"/>
      <c r="AW31" s="1172"/>
      <c r="AX31" s="1172"/>
      <c r="AY31" s="1172"/>
      <c r="AZ31" s="1169">
        <f t="shared" si="22"/>
        <v>1625</v>
      </c>
      <c r="BA31" s="1173"/>
      <c r="BB31" s="1173"/>
      <c r="BC31" s="1173"/>
      <c r="BD31" s="1173"/>
      <c r="BE31" s="1173"/>
      <c r="BF31" s="1173"/>
      <c r="BG31" s="1173"/>
      <c r="BH31" s="1173"/>
      <c r="BI31" s="1174"/>
      <c r="BJ31" s="1174"/>
      <c r="BK31" s="1175">
        <f t="shared" si="25"/>
        <v>125</v>
      </c>
      <c r="BL31" s="1174"/>
      <c r="BM31" s="1175"/>
      <c r="BN31" s="1175"/>
      <c r="BO31" s="1175"/>
      <c r="BP31" s="1174"/>
      <c r="BQ31" s="1174"/>
      <c r="BR31" s="1174"/>
      <c r="BS31" s="1174"/>
      <c r="BT31" s="1174"/>
      <c r="BU31" s="1174"/>
      <c r="BV31" s="1174"/>
      <c r="BW31" s="1174"/>
      <c r="BX31" s="1174"/>
      <c r="BY31" s="1174"/>
      <c r="BZ31" s="1174"/>
      <c r="CA31" s="1174"/>
      <c r="CB31" s="1174"/>
      <c r="CC31" s="1174"/>
      <c r="CD31" s="1174"/>
      <c r="CE31" s="1174"/>
      <c r="CF31" s="1174"/>
      <c r="CO31" s="757">
        <f t="shared" si="2"/>
        <v>2587204</v>
      </c>
    </row>
    <row r="32" s="1060" customFormat="1" ht="36" hidden="1" customHeight="1" spans="1:93">
      <c r="A32" s="1194">
        <v>45618</v>
      </c>
      <c r="B32" s="1188" t="s">
        <v>3237</v>
      </c>
      <c r="C32" s="1189" t="s">
        <v>3014</v>
      </c>
      <c r="D32" s="1190">
        <v>4500152087</v>
      </c>
      <c r="E32" s="1157" t="s">
        <v>3238</v>
      </c>
      <c r="F32" s="1195" t="s">
        <v>3239</v>
      </c>
      <c r="G32" s="1154" t="s">
        <v>78</v>
      </c>
      <c r="H32" s="1155" t="s">
        <v>111</v>
      </c>
      <c r="I32" s="1156">
        <v>3600</v>
      </c>
      <c r="J32" s="1157">
        <v>0</v>
      </c>
      <c r="K32" s="1157">
        <v>50</v>
      </c>
      <c r="L32" s="1158">
        <f t="shared" si="0"/>
        <v>72</v>
      </c>
      <c r="M32" s="1159">
        <v>45660</v>
      </c>
      <c r="N32" s="1159">
        <v>45656</v>
      </c>
      <c r="O32" s="1160"/>
      <c r="P32" s="1160" t="s">
        <v>106</v>
      </c>
      <c r="Q32" s="1160" t="s">
        <v>3227</v>
      </c>
      <c r="R32" s="1160">
        <v>45623</v>
      </c>
      <c r="S32" s="1160" t="s">
        <v>82</v>
      </c>
      <c r="T32" s="1193" t="s">
        <v>3240</v>
      </c>
      <c r="U32" s="1156" t="s">
        <v>2703</v>
      </c>
      <c r="V32" s="1196" t="s">
        <v>388</v>
      </c>
      <c r="W32" s="1164">
        <v>0.9318</v>
      </c>
      <c r="X32" s="1165">
        <f t="shared" si="24"/>
        <v>3354.48</v>
      </c>
      <c r="Y32" s="1170" t="s">
        <v>3241</v>
      </c>
      <c r="Z32" s="1042" t="s">
        <v>78</v>
      </c>
      <c r="AA32" s="1157" t="s">
        <v>108</v>
      </c>
      <c r="AB32" s="1166" t="s">
        <v>44</v>
      </c>
      <c r="AC32" s="1135">
        <v>3600</v>
      </c>
      <c r="AD32" s="1167">
        <f t="shared" si="20"/>
        <v>0</v>
      </c>
      <c r="AE32" s="1168" t="s">
        <v>157</v>
      </c>
      <c r="AF32" s="1167"/>
      <c r="AG32" s="1167">
        <f t="shared" si="18"/>
        <v>3600</v>
      </c>
      <c r="AH32" s="1167"/>
      <c r="AI32" s="1197">
        <f t="shared" si="26"/>
        <v>3600</v>
      </c>
      <c r="AJ32" s="1197" t="s">
        <v>3242</v>
      </c>
      <c r="AK32" s="1198"/>
      <c r="AL32" s="1198"/>
      <c r="AM32" s="1199"/>
      <c r="AN32" s="1199"/>
      <c r="AO32" s="1199"/>
      <c r="AP32" s="1199"/>
      <c r="AQ32" s="1199"/>
      <c r="AR32" s="1199"/>
      <c r="AS32" s="1199"/>
      <c r="AT32" s="1199"/>
      <c r="AU32" s="1199"/>
      <c r="AV32" s="1199"/>
      <c r="AW32" s="1199"/>
      <c r="AX32" s="1199"/>
      <c r="AY32" s="1199"/>
      <c r="AZ32" s="1169">
        <f t="shared" si="22"/>
        <v>3600</v>
      </c>
      <c r="BA32" s="1173"/>
      <c r="BB32" s="1173"/>
      <c r="BC32" s="1173"/>
      <c r="BD32" s="1173"/>
      <c r="BE32" s="1173"/>
      <c r="BF32" s="1173"/>
      <c r="BG32" s="1173"/>
      <c r="BH32" s="1173"/>
      <c r="BI32" s="1174"/>
      <c r="BJ32" s="1200"/>
      <c r="BK32" s="1201"/>
      <c r="BL32" s="1174"/>
      <c r="BM32" s="1175"/>
      <c r="BN32" s="1175"/>
      <c r="BO32" s="1175"/>
      <c r="BP32" s="1175">
        <f t="shared" si="23"/>
        <v>144</v>
      </c>
      <c r="BQ32" s="1174"/>
      <c r="BR32" s="1175"/>
      <c r="BS32" s="1174"/>
      <c r="BT32" s="1174"/>
      <c r="BU32" s="1174"/>
      <c r="BV32" s="1174"/>
      <c r="BW32" s="1174"/>
      <c r="BX32" s="1174"/>
      <c r="BY32" s="1174"/>
      <c r="BZ32" s="1174"/>
      <c r="CA32" s="1174"/>
      <c r="CB32" s="1174"/>
      <c r="CC32" s="1174"/>
      <c r="CD32" s="1174"/>
      <c r="CE32" s="1174"/>
      <c r="CF32" s="1174"/>
      <c r="CO32" s="757">
        <f t="shared" si="2"/>
        <v>2583604</v>
      </c>
    </row>
    <row r="33" s="1060" customFormat="1" ht="36" hidden="1" customHeight="1" spans="1:93">
      <c r="A33" s="1187">
        <v>45618</v>
      </c>
      <c r="B33" s="1188" t="s">
        <v>299</v>
      </c>
      <c r="C33" s="1189" t="s">
        <v>251</v>
      </c>
      <c r="D33" s="1190">
        <v>4500152133</v>
      </c>
      <c r="E33" s="1195" t="s">
        <v>3243</v>
      </c>
      <c r="F33" s="1192" t="s">
        <v>3244</v>
      </c>
      <c r="G33" s="1154" t="s">
        <v>239</v>
      </c>
      <c r="H33" s="1155" t="s">
        <v>79</v>
      </c>
      <c r="I33" s="1156">
        <v>27125</v>
      </c>
      <c r="J33" s="1157">
        <v>0</v>
      </c>
      <c r="K33" s="1157">
        <v>25</v>
      </c>
      <c r="L33" s="1158">
        <f t="shared" si="0"/>
        <v>1085</v>
      </c>
      <c r="M33" s="1159">
        <v>45657</v>
      </c>
      <c r="N33" s="1159">
        <v>45657</v>
      </c>
      <c r="O33" s="1160"/>
      <c r="P33" s="1160" t="s">
        <v>106</v>
      </c>
      <c r="Q33" s="1160" t="s">
        <v>3245</v>
      </c>
      <c r="R33" s="1160">
        <v>45630</v>
      </c>
      <c r="S33" s="1161" t="s">
        <v>136</v>
      </c>
      <c r="T33" s="1162" t="s">
        <v>3246</v>
      </c>
      <c r="U33" s="1156" t="s">
        <v>3247</v>
      </c>
      <c r="V33" s="1163" t="s">
        <v>305</v>
      </c>
      <c r="W33" s="1164">
        <v>0.8967</v>
      </c>
      <c r="X33" s="1165">
        <f t="shared" si="24"/>
        <v>24322.9875</v>
      </c>
      <c r="Y33" s="1158" t="s">
        <v>3248</v>
      </c>
      <c r="Z33" s="1042" t="s">
        <v>239</v>
      </c>
      <c r="AA33" s="1157" t="s">
        <v>108</v>
      </c>
      <c r="AB33" s="1166" t="s">
        <v>44</v>
      </c>
      <c r="AC33" s="1135">
        <v>27125</v>
      </c>
      <c r="AD33" s="1167">
        <f t="shared" si="20"/>
        <v>0</v>
      </c>
      <c r="AE33" s="1168" t="s">
        <v>157</v>
      </c>
      <c r="AF33" s="1167"/>
      <c r="AG33" s="1167">
        <f t="shared" si="18"/>
        <v>27125</v>
      </c>
      <c r="AH33" s="1167"/>
      <c r="AI33" s="1169">
        <f t="shared" si="26"/>
        <v>27125</v>
      </c>
      <c r="AJ33" s="1170"/>
      <c r="AK33" s="1171"/>
      <c r="AL33" s="1171"/>
      <c r="AM33" s="1171"/>
      <c r="AN33" s="1171"/>
      <c r="AO33" s="1171"/>
      <c r="AP33" s="1171"/>
      <c r="AQ33" s="1171"/>
      <c r="AR33" s="1171"/>
      <c r="AS33" s="1171"/>
      <c r="AT33" s="1171"/>
      <c r="AU33" s="1171"/>
      <c r="AV33" s="1171"/>
      <c r="AW33" s="1172"/>
      <c r="AX33" s="1172"/>
      <c r="AY33" s="1172"/>
      <c r="AZ33" s="1169">
        <f t="shared" si="22"/>
        <v>27125</v>
      </c>
      <c r="BA33" s="1173"/>
      <c r="BB33" s="1173"/>
      <c r="BC33" s="1173"/>
      <c r="BD33" s="1173"/>
      <c r="BE33" s="1173"/>
      <c r="BF33" s="1173"/>
      <c r="BG33" s="1173"/>
      <c r="BH33" s="1173"/>
      <c r="BI33" s="1174"/>
      <c r="BJ33" s="1174"/>
      <c r="BK33" s="1175"/>
      <c r="BL33" s="1174"/>
      <c r="BM33" s="1174"/>
      <c r="BN33" s="1174"/>
      <c r="BO33" s="1174"/>
      <c r="BP33" s="1175">
        <f t="shared" si="23"/>
        <v>1085</v>
      </c>
      <c r="BQ33" s="1174"/>
      <c r="BR33" s="1174"/>
      <c r="BS33" s="1174"/>
      <c r="BT33" s="1174"/>
      <c r="BU33" s="1174"/>
      <c r="BV33" s="1174"/>
      <c r="BW33" s="1174"/>
      <c r="BX33" s="1174"/>
      <c r="BY33" s="1174"/>
      <c r="BZ33" s="1174"/>
      <c r="CA33" s="1174"/>
      <c r="CB33" s="1174"/>
      <c r="CC33" s="1175"/>
      <c r="CD33" s="1175"/>
      <c r="CE33" s="1175"/>
      <c r="CF33" s="1175"/>
      <c r="CO33" s="757">
        <f t="shared" si="2"/>
        <v>2556479</v>
      </c>
    </row>
    <row r="34" s="757" customFormat="1" ht="36" hidden="1" customHeight="1" spans="1:93">
      <c r="A34" s="1202">
        <v>45623</v>
      </c>
      <c r="B34" s="1203" t="s">
        <v>808</v>
      </c>
      <c r="C34" s="1064" t="s">
        <v>251</v>
      </c>
      <c r="D34" s="1139">
        <v>4500152429</v>
      </c>
      <c r="E34" s="1204" t="s">
        <v>3249</v>
      </c>
      <c r="F34" s="1141" t="s">
        <v>3250</v>
      </c>
      <c r="G34" s="1068" t="s">
        <v>134</v>
      </c>
      <c r="H34" s="730" t="s">
        <v>135</v>
      </c>
      <c r="I34" s="731">
        <v>13897</v>
      </c>
      <c r="J34" s="732">
        <v>0</v>
      </c>
      <c r="K34" s="732">
        <v>13</v>
      </c>
      <c r="L34" s="733">
        <f t="shared" si="0"/>
        <v>1069</v>
      </c>
      <c r="M34" s="734">
        <v>45665</v>
      </c>
      <c r="N34" s="734">
        <v>45661</v>
      </c>
      <c r="O34" s="735" t="s">
        <v>3251</v>
      </c>
      <c r="P34" s="757" t="s">
        <v>106</v>
      </c>
      <c r="Q34" s="735" t="s">
        <v>3252</v>
      </c>
      <c r="R34" s="735">
        <v>45623</v>
      </c>
      <c r="S34" s="737" t="s">
        <v>82</v>
      </c>
      <c r="T34" s="738" t="s">
        <v>82</v>
      </c>
      <c r="U34" s="763" t="s">
        <v>3253</v>
      </c>
      <c r="V34" s="1118" t="s">
        <v>597</v>
      </c>
      <c r="W34" s="741">
        <v>0.8799</v>
      </c>
      <c r="X34" s="742">
        <f t="shared" si="24"/>
        <v>12227.9703</v>
      </c>
      <c r="Y34" s="740" t="s">
        <v>3254</v>
      </c>
      <c r="Z34" s="1042" t="s">
        <v>134</v>
      </c>
      <c r="AA34" s="732" t="s">
        <v>108</v>
      </c>
      <c r="AB34" s="1072" t="s">
        <v>44</v>
      </c>
      <c r="AC34" s="1070">
        <v>13897</v>
      </c>
      <c r="AD34" s="747">
        <f t="shared" si="20"/>
        <v>0</v>
      </c>
      <c r="AE34" s="1073" t="s">
        <v>82</v>
      </c>
      <c r="AF34" s="747"/>
      <c r="AG34" s="747">
        <f t="shared" si="18"/>
        <v>13897</v>
      </c>
      <c r="AH34" s="747"/>
      <c r="AI34" s="745">
        <f t="shared" si="26"/>
        <v>13897</v>
      </c>
      <c r="AJ34" s="745"/>
      <c r="AK34" s="1076"/>
      <c r="AL34" s="1076"/>
      <c r="AM34" s="1075"/>
      <c r="AN34" s="1075"/>
      <c r="AO34" s="1075"/>
      <c r="AP34" s="1075"/>
      <c r="AQ34" s="1075"/>
      <c r="AR34" s="1075"/>
      <c r="AS34" s="1075"/>
      <c r="AT34" s="1075"/>
      <c r="AU34" s="1075"/>
      <c r="AV34" s="1075"/>
      <c r="AW34" s="1075"/>
      <c r="AX34" s="1075"/>
      <c r="AY34" s="1075"/>
      <c r="AZ34" s="745">
        <f t="shared" si="22"/>
        <v>13897</v>
      </c>
      <c r="BA34" s="745"/>
      <c r="BB34" s="745"/>
      <c r="BC34" s="745"/>
      <c r="BD34" s="745"/>
      <c r="BE34" s="745"/>
      <c r="BF34" s="745"/>
      <c r="BG34" s="745"/>
      <c r="BH34" s="745"/>
      <c r="BI34" s="754"/>
      <c r="BJ34" s="754"/>
      <c r="BK34" s="754">
        <f t="shared" si="25"/>
        <v>1069</v>
      </c>
      <c r="BL34" s="740"/>
      <c r="BM34" s="754"/>
      <c r="BN34" s="754"/>
      <c r="BO34" s="754"/>
      <c r="BP34" s="754"/>
      <c r="BQ34" s="754"/>
      <c r="BR34" s="754"/>
      <c r="BS34" s="754"/>
      <c r="BT34" s="754"/>
      <c r="BU34" s="754"/>
      <c r="BV34" s="754"/>
      <c r="BW34" s="1146"/>
      <c r="BX34" s="1146"/>
      <c r="BY34" s="1146"/>
      <c r="BZ34" s="1146"/>
      <c r="CA34" s="1146"/>
      <c r="CB34" s="1146"/>
      <c r="CC34" s="754"/>
      <c r="CD34" s="754"/>
      <c r="CE34" s="754"/>
      <c r="CF34" s="754"/>
      <c r="CO34" s="757">
        <f t="shared" si="2"/>
        <v>2542582</v>
      </c>
    </row>
    <row r="35" s="757" customFormat="1" ht="36" hidden="1" customHeight="1" spans="1:93">
      <c r="A35" s="1114">
        <v>45615</v>
      </c>
      <c r="B35" s="1137" t="s">
        <v>1831</v>
      </c>
      <c r="C35" s="1138" t="s">
        <v>251</v>
      </c>
      <c r="D35" s="1139">
        <v>4500151779</v>
      </c>
      <c r="E35" s="1140"/>
      <c r="F35" s="1141" t="s">
        <v>3255</v>
      </c>
      <c r="G35" s="1068" t="s">
        <v>239</v>
      </c>
      <c r="H35" s="730" t="s">
        <v>79</v>
      </c>
      <c r="I35" s="731">
        <v>2100</v>
      </c>
      <c r="J35" s="732">
        <v>0</v>
      </c>
      <c r="K35" s="732">
        <v>25</v>
      </c>
      <c r="L35" s="733">
        <f t="shared" si="0"/>
        <v>84</v>
      </c>
      <c r="M35" s="734">
        <v>45666</v>
      </c>
      <c r="N35" s="734">
        <v>45663</v>
      </c>
      <c r="O35" s="735"/>
      <c r="P35" s="735" t="s">
        <v>106</v>
      </c>
      <c r="Q35" s="735" t="s">
        <v>3256</v>
      </c>
      <c r="R35" s="735" t="s">
        <v>3257</v>
      </c>
      <c r="S35" s="735" t="s">
        <v>82</v>
      </c>
      <c r="T35" s="1069" t="s">
        <v>82</v>
      </c>
      <c r="U35" s="731" t="s">
        <v>3258</v>
      </c>
      <c r="V35" s="1118" t="s">
        <v>2911</v>
      </c>
      <c r="W35" s="741">
        <v>0.9381</v>
      </c>
      <c r="X35" s="742">
        <f t="shared" si="24"/>
        <v>1970.01</v>
      </c>
      <c r="Y35" s="740" t="s">
        <v>3259</v>
      </c>
      <c r="Z35" s="1042" t="s">
        <v>239</v>
      </c>
      <c r="AA35" s="732" t="s">
        <v>108</v>
      </c>
      <c r="AB35" s="1072" t="s">
        <v>44</v>
      </c>
      <c r="AC35" s="1070">
        <v>2100</v>
      </c>
      <c r="AD35" s="747">
        <f t="shared" si="20"/>
        <v>0</v>
      </c>
      <c r="AE35" s="1073" t="s">
        <v>82</v>
      </c>
      <c r="AF35" s="747"/>
      <c r="AG35" s="747">
        <f t="shared" si="18"/>
        <v>2100</v>
      </c>
      <c r="AH35" s="747"/>
      <c r="AI35" s="745">
        <f t="shared" si="26"/>
        <v>2100</v>
      </c>
      <c r="AJ35" s="740"/>
      <c r="AK35" s="1144"/>
      <c r="AL35" s="1144"/>
      <c r="AM35" s="1144"/>
      <c r="AN35" s="1144"/>
      <c r="AO35" s="1144"/>
      <c r="AP35" s="1144"/>
      <c r="AQ35" s="1144"/>
      <c r="AR35" s="1144"/>
      <c r="AS35" s="1144"/>
      <c r="AT35" s="1144"/>
      <c r="AU35" s="1144"/>
      <c r="AV35" s="1144"/>
      <c r="AW35" s="1145"/>
      <c r="AX35" s="1145"/>
      <c r="AY35" s="1145"/>
      <c r="AZ35" s="745">
        <f t="shared" si="22"/>
        <v>2100</v>
      </c>
      <c r="BA35" s="727"/>
      <c r="BB35" s="727"/>
      <c r="BC35" s="727"/>
      <c r="BD35" s="727"/>
      <c r="BE35" s="727"/>
      <c r="BF35" s="727"/>
      <c r="BG35" s="727"/>
      <c r="BH35" s="727"/>
      <c r="BI35" s="1146"/>
      <c r="BJ35" s="1146"/>
      <c r="BK35" s="1146"/>
      <c r="BL35" s="1146"/>
      <c r="BM35" s="1146"/>
      <c r="BN35" s="1146"/>
      <c r="BO35" s="1146"/>
      <c r="BP35" s="754">
        <f>I35/25</f>
        <v>84</v>
      </c>
      <c r="BQ35" s="1146"/>
      <c r="BR35" s="1146"/>
      <c r="BS35" s="1146"/>
      <c r="BT35" s="1146"/>
      <c r="BU35" s="1146"/>
      <c r="BV35" s="1146"/>
      <c r="BW35" s="1146"/>
      <c r="BX35" s="1146"/>
      <c r="BY35" s="1146"/>
      <c r="BZ35" s="1146"/>
      <c r="CA35" s="1146"/>
      <c r="CB35" s="1146"/>
      <c r="CC35" s="754"/>
      <c r="CD35" s="754"/>
      <c r="CE35" s="754"/>
      <c r="CF35" s="754"/>
      <c r="CO35" s="757">
        <f t="shared" si="2"/>
        <v>2540482</v>
      </c>
    </row>
    <row r="36" s="757" customFormat="1" ht="36" hidden="1" customHeight="1" spans="1:93">
      <c r="A36" s="1114">
        <v>45632</v>
      </c>
      <c r="B36" s="1115" t="s">
        <v>343</v>
      </c>
      <c r="C36" s="1115" t="s">
        <v>251</v>
      </c>
      <c r="D36" s="1116">
        <v>4500153486</v>
      </c>
      <c r="E36" s="1115" t="s">
        <v>3260</v>
      </c>
      <c r="F36" s="1117" t="s">
        <v>3261</v>
      </c>
      <c r="G36" s="1068" t="s">
        <v>346</v>
      </c>
      <c r="H36" s="730" t="s">
        <v>79</v>
      </c>
      <c r="I36" s="731">
        <v>2304</v>
      </c>
      <c r="J36" s="732">
        <v>0</v>
      </c>
      <c r="K36" s="732">
        <v>1152</v>
      </c>
      <c r="L36" s="733">
        <f t="shared" si="0"/>
        <v>2</v>
      </c>
      <c r="M36" s="734">
        <v>45663</v>
      </c>
      <c r="N36" s="734">
        <v>45663</v>
      </c>
      <c r="O36" s="734" t="s">
        <v>3262</v>
      </c>
      <c r="P36" s="735" t="s">
        <v>106</v>
      </c>
      <c r="Q36" s="735" t="s">
        <v>3263</v>
      </c>
      <c r="R36" s="735" t="s">
        <v>651</v>
      </c>
      <c r="S36" s="735" t="s">
        <v>136</v>
      </c>
      <c r="T36" s="1069" t="s">
        <v>3264</v>
      </c>
      <c r="U36" s="1204" t="s">
        <v>3265</v>
      </c>
      <c r="V36" s="1118" t="s">
        <v>1131</v>
      </c>
      <c r="W36" s="741">
        <v>112.0403</v>
      </c>
      <c r="X36" s="742">
        <f t="shared" ref="X36:X38" si="27">W36*L36</f>
        <v>224.0806</v>
      </c>
      <c r="Y36" s="733" t="s">
        <v>3266</v>
      </c>
      <c r="Z36" s="1042" t="s">
        <v>346</v>
      </c>
      <c r="AA36" s="732" t="s">
        <v>108</v>
      </c>
      <c r="AB36" s="1072" t="s">
        <v>44</v>
      </c>
      <c r="AC36" s="1070">
        <v>2304</v>
      </c>
      <c r="AD36" s="747">
        <f t="shared" si="20"/>
        <v>0</v>
      </c>
      <c r="AE36" s="1073" t="s">
        <v>157</v>
      </c>
      <c r="AF36" s="747"/>
      <c r="AG36" s="747">
        <f t="shared" si="18"/>
        <v>2304</v>
      </c>
      <c r="AH36" s="747"/>
      <c r="AI36" s="745">
        <f t="shared" si="26"/>
        <v>2304</v>
      </c>
      <c r="AJ36" s="1205"/>
      <c r="AK36" s="1075"/>
      <c r="AL36" s="1075"/>
      <c r="AM36" s="1075"/>
      <c r="AN36" s="1075"/>
      <c r="AO36" s="1075"/>
      <c r="AP36" s="1075"/>
      <c r="AQ36" s="1075"/>
      <c r="AR36" s="1075"/>
      <c r="AS36" s="1075"/>
      <c r="AT36" s="1075"/>
      <c r="AU36" s="1075"/>
      <c r="AV36" s="1075"/>
      <c r="AW36" s="1075"/>
      <c r="AX36" s="1075"/>
      <c r="AY36" s="1075"/>
      <c r="AZ36" s="745"/>
      <c r="BA36" s="1119"/>
      <c r="BB36" s="745"/>
      <c r="BC36" s="745">
        <f t="shared" ref="BC36:BC38" si="28">I36</f>
        <v>2304</v>
      </c>
      <c r="BD36" s="745"/>
      <c r="BE36" s="745"/>
      <c r="BF36" s="745"/>
      <c r="BG36" s="745">
        <f t="shared" ref="BG36:BG38" si="29">I36/12</f>
        <v>192</v>
      </c>
      <c r="BH36" s="745"/>
      <c r="BI36" s="754"/>
      <c r="BJ36" s="1077"/>
      <c r="BK36" s="1077"/>
      <c r="BL36" s="754"/>
      <c r="BM36" s="754"/>
      <c r="BN36" s="754"/>
      <c r="BO36" s="754"/>
      <c r="BP36" s="754"/>
      <c r="BQ36" s="754"/>
      <c r="BR36" s="754"/>
      <c r="BS36" s="754"/>
      <c r="BT36" s="754"/>
      <c r="BU36" s="754"/>
      <c r="BV36" s="754"/>
      <c r="BW36" s="754"/>
      <c r="BX36" s="754"/>
      <c r="BY36" s="754"/>
      <c r="BZ36" s="754"/>
      <c r="CA36" s="754"/>
      <c r="CB36" s="754"/>
      <c r="CC36" s="754"/>
      <c r="CD36" s="754"/>
      <c r="CE36" s="754"/>
      <c r="CF36" s="754"/>
      <c r="CG36" s="645" t="s">
        <v>3267</v>
      </c>
      <c r="CH36" s="645">
        <v>20000</v>
      </c>
      <c r="CI36" s="645">
        <v>500</v>
      </c>
      <c r="CJ36" s="645"/>
      <c r="CK36" s="645">
        <f>CH36-BC36</f>
        <v>17696</v>
      </c>
      <c r="CL36" s="645">
        <f>CI36-BG36</f>
        <v>308</v>
      </c>
      <c r="CM36" s="645"/>
      <c r="CN36" s="645"/>
      <c r="CO36" s="757">
        <f t="shared" si="2"/>
        <v>2538178</v>
      </c>
    </row>
    <row r="37" s="757" customFormat="1" ht="36" hidden="1" customHeight="1" spans="1:93">
      <c r="A37" s="1114">
        <v>45632</v>
      </c>
      <c r="B37" s="1115" t="s">
        <v>343</v>
      </c>
      <c r="C37" s="1115" t="s">
        <v>251</v>
      </c>
      <c r="D37" s="1116">
        <v>4500153486</v>
      </c>
      <c r="E37" s="1115" t="s">
        <v>3268</v>
      </c>
      <c r="F37" s="1117" t="s">
        <v>3269</v>
      </c>
      <c r="G37" s="1068" t="s">
        <v>346</v>
      </c>
      <c r="H37" s="730" t="s">
        <v>79</v>
      </c>
      <c r="I37" s="731">
        <v>2304</v>
      </c>
      <c r="J37" s="732">
        <v>0</v>
      </c>
      <c r="K37" s="732">
        <v>1152</v>
      </c>
      <c r="L37" s="733">
        <f t="shared" si="0"/>
        <v>2</v>
      </c>
      <c r="M37" s="734">
        <v>45663</v>
      </c>
      <c r="N37" s="734">
        <v>45663</v>
      </c>
      <c r="O37" s="734" t="s">
        <v>3262</v>
      </c>
      <c r="P37" s="735" t="s">
        <v>106</v>
      </c>
      <c r="Q37" s="735" t="s">
        <v>3270</v>
      </c>
      <c r="R37" s="735" t="s">
        <v>651</v>
      </c>
      <c r="S37" s="735" t="s">
        <v>136</v>
      </c>
      <c r="T37" s="1069" t="s">
        <v>3264</v>
      </c>
      <c r="U37" s="1204" t="s">
        <v>3271</v>
      </c>
      <c r="V37" s="1118" t="s">
        <v>1131</v>
      </c>
      <c r="W37" s="741">
        <v>112.0403</v>
      </c>
      <c r="X37" s="742">
        <f t="shared" si="27"/>
        <v>224.0806</v>
      </c>
      <c r="Y37" s="733" t="s">
        <v>3272</v>
      </c>
      <c r="Z37" s="1042" t="s">
        <v>346</v>
      </c>
      <c r="AA37" s="732" t="s">
        <v>108</v>
      </c>
      <c r="AB37" s="1072" t="s">
        <v>44</v>
      </c>
      <c r="AC37" s="1070">
        <v>2304</v>
      </c>
      <c r="AD37" s="747">
        <f t="shared" si="20"/>
        <v>0</v>
      </c>
      <c r="AE37" s="1073" t="s">
        <v>157</v>
      </c>
      <c r="AF37" s="747"/>
      <c r="AG37" s="747">
        <f t="shared" si="18"/>
        <v>2304</v>
      </c>
      <c r="AH37" s="747"/>
      <c r="AI37" s="745">
        <f t="shared" si="26"/>
        <v>2304</v>
      </c>
      <c r="AJ37" s="1205"/>
      <c r="AK37" s="1075"/>
      <c r="AL37" s="1075"/>
      <c r="AM37" s="1075"/>
      <c r="AN37" s="1075"/>
      <c r="AO37" s="1075"/>
      <c r="AP37" s="1075"/>
      <c r="AQ37" s="1075"/>
      <c r="AR37" s="1075"/>
      <c r="AS37" s="1075"/>
      <c r="AT37" s="1075"/>
      <c r="AU37" s="1075"/>
      <c r="AV37" s="1075"/>
      <c r="AW37" s="1075"/>
      <c r="AX37" s="1075"/>
      <c r="AY37" s="1075"/>
      <c r="AZ37" s="745"/>
      <c r="BA37" s="1119"/>
      <c r="BB37" s="745"/>
      <c r="BC37" s="745">
        <f t="shared" si="28"/>
        <v>2304</v>
      </c>
      <c r="BD37" s="745"/>
      <c r="BE37" s="745"/>
      <c r="BF37" s="745"/>
      <c r="BG37" s="745">
        <f t="shared" si="29"/>
        <v>192</v>
      </c>
      <c r="BH37" s="745"/>
      <c r="BI37" s="754"/>
      <c r="BJ37" s="1077"/>
      <c r="BK37" s="1077"/>
      <c r="BL37" s="754"/>
      <c r="BM37" s="754"/>
      <c r="BN37" s="754"/>
      <c r="BO37" s="754"/>
      <c r="BP37" s="754"/>
      <c r="BQ37" s="754"/>
      <c r="BR37" s="754"/>
      <c r="BS37" s="754"/>
      <c r="BT37" s="754"/>
      <c r="BU37" s="754"/>
      <c r="BV37" s="754"/>
      <c r="BW37" s="754"/>
      <c r="BX37" s="754"/>
      <c r="BY37" s="754"/>
      <c r="BZ37" s="754"/>
      <c r="CA37" s="754"/>
      <c r="CB37" s="754"/>
      <c r="CC37" s="754"/>
      <c r="CD37" s="754"/>
      <c r="CE37" s="754"/>
      <c r="CF37" s="754"/>
      <c r="CG37" s="645" t="s">
        <v>3267</v>
      </c>
      <c r="CH37" s="645"/>
      <c r="CI37" s="645"/>
      <c r="CJ37" s="645"/>
      <c r="CK37" s="645">
        <f>CK36-BC37</f>
        <v>15392</v>
      </c>
      <c r="CL37" s="645">
        <f>CL36-BG37</f>
        <v>116</v>
      </c>
      <c r="CM37" s="645"/>
      <c r="CN37" s="645"/>
      <c r="CO37" s="757">
        <f t="shared" si="2"/>
        <v>2535874</v>
      </c>
    </row>
    <row r="38" s="757" customFormat="1" ht="36" hidden="1" customHeight="1" spans="1:93">
      <c r="A38" s="1114">
        <v>45632</v>
      </c>
      <c r="B38" s="1115" t="s">
        <v>343</v>
      </c>
      <c r="C38" s="1115" t="s">
        <v>251</v>
      </c>
      <c r="D38" s="1116">
        <v>4500153486</v>
      </c>
      <c r="E38" s="1115" t="s">
        <v>3273</v>
      </c>
      <c r="F38" s="1117" t="s">
        <v>3274</v>
      </c>
      <c r="G38" s="1068" t="s">
        <v>346</v>
      </c>
      <c r="H38" s="730" t="s">
        <v>79</v>
      </c>
      <c r="I38" s="731">
        <v>1152</v>
      </c>
      <c r="J38" s="732">
        <v>0</v>
      </c>
      <c r="K38" s="732">
        <v>1152</v>
      </c>
      <c r="L38" s="733">
        <f t="shared" si="0"/>
        <v>1</v>
      </c>
      <c r="M38" s="734">
        <v>45663</v>
      </c>
      <c r="N38" s="734">
        <v>45663</v>
      </c>
      <c r="O38" s="734" t="s">
        <v>3262</v>
      </c>
      <c r="P38" s="735" t="s">
        <v>106</v>
      </c>
      <c r="Q38" s="735" t="s">
        <v>3275</v>
      </c>
      <c r="R38" s="735" t="s">
        <v>651</v>
      </c>
      <c r="S38" s="735" t="s">
        <v>136</v>
      </c>
      <c r="T38" s="1069" t="s">
        <v>3264</v>
      </c>
      <c r="U38" s="1204" t="s">
        <v>3276</v>
      </c>
      <c r="V38" s="1118" t="s">
        <v>1131</v>
      </c>
      <c r="W38" s="741">
        <v>112.0403</v>
      </c>
      <c r="X38" s="742">
        <f t="shared" si="27"/>
        <v>112.0403</v>
      </c>
      <c r="Y38" s="733" t="s">
        <v>3272</v>
      </c>
      <c r="Z38" s="1042" t="s">
        <v>346</v>
      </c>
      <c r="AA38" s="732" t="s">
        <v>108</v>
      </c>
      <c r="AB38" s="1072" t="s">
        <v>44</v>
      </c>
      <c r="AC38" s="1070">
        <v>1152</v>
      </c>
      <c r="AD38" s="747">
        <f t="shared" si="20"/>
        <v>0</v>
      </c>
      <c r="AE38" s="1073" t="s">
        <v>157</v>
      </c>
      <c r="AF38" s="747"/>
      <c r="AG38" s="747">
        <f t="shared" si="18"/>
        <v>1152</v>
      </c>
      <c r="AH38" s="747"/>
      <c r="AI38" s="745">
        <f t="shared" si="26"/>
        <v>1152</v>
      </c>
      <c r="AJ38" s="1205"/>
      <c r="AK38" s="1075"/>
      <c r="AL38" s="1075"/>
      <c r="AM38" s="1075"/>
      <c r="AN38" s="1075"/>
      <c r="AO38" s="1075"/>
      <c r="AP38" s="1075"/>
      <c r="AQ38" s="1075"/>
      <c r="AR38" s="1075"/>
      <c r="AS38" s="1075"/>
      <c r="AT38" s="1075"/>
      <c r="AU38" s="1075"/>
      <c r="AV38" s="1075"/>
      <c r="AW38" s="1075"/>
      <c r="AX38" s="1075"/>
      <c r="AY38" s="1075"/>
      <c r="AZ38" s="745"/>
      <c r="BA38" s="1119"/>
      <c r="BB38" s="745"/>
      <c r="BC38" s="745">
        <f t="shared" si="28"/>
        <v>1152</v>
      </c>
      <c r="BD38" s="745"/>
      <c r="BE38" s="745"/>
      <c r="BF38" s="745"/>
      <c r="BG38" s="745">
        <f t="shared" si="29"/>
        <v>96</v>
      </c>
      <c r="BH38" s="745"/>
      <c r="BI38" s="754"/>
      <c r="BJ38" s="1077"/>
      <c r="BK38" s="1077"/>
      <c r="BL38" s="754"/>
      <c r="BM38" s="754"/>
      <c r="BN38" s="754"/>
      <c r="BO38" s="754"/>
      <c r="BP38" s="754"/>
      <c r="BQ38" s="754"/>
      <c r="BR38" s="754"/>
      <c r="BS38" s="754"/>
      <c r="BT38" s="754"/>
      <c r="BU38" s="754"/>
      <c r="BV38" s="754"/>
      <c r="BW38" s="754"/>
      <c r="BX38" s="754"/>
      <c r="BY38" s="754"/>
      <c r="BZ38" s="754"/>
      <c r="CA38" s="754"/>
      <c r="CB38" s="754"/>
      <c r="CC38" s="754"/>
      <c r="CD38" s="754"/>
      <c r="CE38" s="754"/>
      <c r="CF38" s="754"/>
      <c r="CG38" s="645" t="s">
        <v>3267</v>
      </c>
      <c r="CH38" s="645"/>
      <c r="CI38" s="645"/>
      <c r="CJ38" s="645"/>
      <c r="CK38" s="645">
        <f>CK37-BC38</f>
        <v>14240</v>
      </c>
      <c r="CL38" s="645">
        <f>CL37-BG38</f>
        <v>20</v>
      </c>
      <c r="CM38" s="645" t="s">
        <v>2716</v>
      </c>
      <c r="CN38" s="645"/>
      <c r="CO38" s="757">
        <f t="shared" si="2"/>
        <v>2534722</v>
      </c>
    </row>
    <row r="39" s="757" customFormat="1" ht="36" hidden="1" customHeight="1" spans="1:93">
      <c r="A39" s="1206">
        <v>45623</v>
      </c>
      <c r="B39" s="1207" t="s">
        <v>800</v>
      </c>
      <c r="C39" s="1208" t="s">
        <v>237</v>
      </c>
      <c r="D39" s="1065">
        <v>4500152544</v>
      </c>
      <c r="E39" s="1204" t="s">
        <v>3277</v>
      </c>
      <c r="F39" s="1209" t="s">
        <v>3278</v>
      </c>
      <c r="G39" s="1068" t="s">
        <v>89</v>
      </c>
      <c r="H39" s="730" t="s">
        <v>79</v>
      </c>
      <c r="I39" s="731">
        <v>24</v>
      </c>
      <c r="J39" s="732">
        <v>0</v>
      </c>
      <c r="K39" s="732">
        <v>24</v>
      </c>
      <c r="L39" s="733">
        <f t="shared" si="0"/>
        <v>1</v>
      </c>
      <c r="M39" s="734">
        <v>45670</v>
      </c>
      <c r="N39" s="734">
        <v>45666</v>
      </c>
      <c r="O39" s="735"/>
      <c r="P39" s="735" t="s">
        <v>803</v>
      </c>
      <c r="Q39" s="735" t="s">
        <v>3279</v>
      </c>
      <c r="R39" s="735" t="s">
        <v>3280</v>
      </c>
      <c r="S39" s="1210" t="s">
        <v>136</v>
      </c>
      <c r="T39" s="738" t="s">
        <v>3281</v>
      </c>
      <c r="U39" s="731" t="s">
        <v>3282</v>
      </c>
      <c r="V39" s="1118" t="s">
        <v>3283</v>
      </c>
      <c r="W39" s="741">
        <v>0.8346</v>
      </c>
      <c r="X39" s="742">
        <f t="shared" ref="X39:X43" si="30">W39*I39</f>
        <v>20.0304</v>
      </c>
      <c r="Y39" s="740" t="s">
        <v>3284</v>
      </c>
      <c r="Z39" s="1042" t="s">
        <v>786</v>
      </c>
      <c r="AA39" s="732" t="s">
        <v>108</v>
      </c>
      <c r="AB39" s="1072" t="s">
        <v>44</v>
      </c>
      <c r="AC39" s="1070">
        <v>24</v>
      </c>
      <c r="AD39" s="747">
        <f t="shared" si="20"/>
        <v>0</v>
      </c>
      <c r="AE39" s="1073" t="s">
        <v>157</v>
      </c>
      <c r="AF39" s="747"/>
      <c r="AG39" s="747">
        <f t="shared" si="18"/>
        <v>24</v>
      </c>
      <c r="AH39" s="747"/>
      <c r="AI39" s="1074"/>
      <c r="AJ39" s="745">
        <f t="shared" ref="AJ39:AJ42" si="31">I39</f>
        <v>24</v>
      </c>
      <c r="AK39" s="1076"/>
      <c r="AL39" s="1076"/>
      <c r="AM39" s="1075"/>
      <c r="AN39" s="1075"/>
      <c r="AO39" s="1075"/>
      <c r="AP39" s="1075"/>
      <c r="AQ39" s="1075"/>
      <c r="AR39" s="1075"/>
      <c r="AS39" s="1075"/>
      <c r="AT39" s="1075"/>
      <c r="AU39" s="1075"/>
      <c r="AV39" s="1075"/>
      <c r="AW39" s="1075"/>
      <c r="AX39" s="1075"/>
      <c r="AY39" s="1075"/>
      <c r="AZ39" s="745">
        <f t="shared" ref="AZ39:AZ44" si="32">I39</f>
        <v>24</v>
      </c>
      <c r="BA39" s="745"/>
      <c r="BB39" s="745"/>
      <c r="BC39" s="745"/>
      <c r="BD39" s="745"/>
      <c r="BE39" s="745"/>
      <c r="BF39" s="745"/>
      <c r="BG39" s="745"/>
      <c r="BH39" s="745"/>
      <c r="BI39" s="754"/>
      <c r="BJ39" s="754"/>
      <c r="BK39" s="754"/>
      <c r="BL39" s="740"/>
      <c r="BM39" s="754"/>
      <c r="BN39" s="754"/>
      <c r="BO39" s="754"/>
      <c r="BP39" s="754"/>
      <c r="BQ39" s="754"/>
      <c r="BR39" s="754"/>
      <c r="BS39" s="754"/>
      <c r="BT39" s="754"/>
      <c r="BU39" s="754"/>
      <c r="BV39" s="754"/>
      <c r="BW39" s="1146"/>
      <c r="BX39" s="1146"/>
      <c r="BY39" s="1146"/>
      <c r="BZ39" s="1146"/>
      <c r="CA39" s="1146"/>
      <c r="CB39" s="1146"/>
      <c r="CC39" s="1146"/>
      <c r="CD39" s="1146"/>
      <c r="CE39" s="1146"/>
      <c r="CF39" s="1146"/>
      <c r="CO39" s="757">
        <f t="shared" si="2"/>
        <v>2534698</v>
      </c>
    </row>
    <row r="40" s="757" customFormat="1" ht="36" hidden="1" customHeight="1" spans="1:93">
      <c r="A40" s="1206">
        <v>45623</v>
      </c>
      <c r="B40" s="1207" t="s">
        <v>800</v>
      </c>
      <c r="C40" s="1208" t="s">
        <v>237</v>
      </c>
      <c r="D40" s="1065">
        <v>4500152544</v>
      </c>
      <c r="E40" s="1204" t="s">
        <v>3285</v>
      </c>
      <c r="F40" s="1209" t="s">
        <v>3286</v>
      </c>
      <c r="G40" s="1068" t="s">
        <v>89</v>
      </c>
      <c r="H40" s="730" t="s">
        <v>79</v>
      </c>
      <c r="I40" s="731">
        <v>24</v>
      </c>
      <c r="J40" s="732">
        <v>0</v>
      </c>
      <c r="K40" s="732">
        <v>24</v>
      </c>
      <c r="L40" s="733">
        <f t="shared" si="0"/>
        <v>1</v>
      </c>
      <c r="M40" s="734">
        <v>45670</v>
      </c>
      <c r="N40" s="734">
        <v>45666</v>
      </c>
      <c r="O40" s="735"/>
      <c r="P40" s="735" t="s">
        <v>803</v>
      </c>
      <c r="Q40" s="735" t="s">
        <v>3279</v>
      </c>
      <c r="R40" s="735" t="s">
        <v>3280</v>
      </c>
      <c r="S40" s="1210" t="s">
        <v>136</v>
      </c>
      <c r="T40" s="738" t="s">
        <v>3281</v>
      </c>
      <c r="U40" s="731" t="s">
        <v>3287</v>
      </c>
      <c r="V40" s="1118" t="s">
        <v>3283</v>
      </c>
      <c r="W40" s="741">
        <v>0.8346</v>
      </c>
      <c r="X40" s="742">
        <f t="shared" si="30"/>
        <v>20.0304</v>
      </c>
      <c r="Y40" s="740" t="s">
        <v>3284</v>
      </c>
      <c r="Z40" s="1042" t="s">
        <v>786</v>
      </c>
      <c r="AA40" s="732" t="s">
        <v>108</v>
      </c>
      <c r="AB40" s="1072" t="s">
        <v>44</v>
      </c>
      <c r="AC40" s="1070">
        <v>24</v>
      </c>
      <c r="AD40" s="747">
        <f t="shared" si="20"/>
        <v>0</v>
      </c>
      <c r="AE40" s="1073" t="s">
        <v>157</v>
      </c>
      <c r="AF40" s="747"/>
      <c r="AG40" s="747">
        <f t="shared" si="18"/>
        <v>24</v>
      </c>
      <c r="AH40" s="747"/>
      <c r="AI40" s="1074"/>
      <c r="AJ40" s="745">
        <f t="shared" si="31"/>
        <v>24</v>
      </c>
      <c r="AK40" s="1076"/>
      <c r="AL40" s="1076"/>
      <c r="AM40" s="1075"/>
      <c r="AN40" s="1075"/>
      <c r="AO40" s="1075"/>
      <c r="AP40" s="1075"/>
      <c r="AQ40" s="1075"/>
      <c r="AR40" s="1075"/>
      <c r="AS40" s="1075"/>
      <c r="AT40" s="1075"/>
      <c r="AU40" s="1075"/>
      <c r="AV40" s="1075"/>
      <c r="AW40" s="1075"/>
      <c r="AX40" s="1075"/>
      <c r="AY40" s="1075"/>
      <c r="AZ40" s="745">
        <f t="shared" si="32"/>
        <v>24</v>
      </c>
      <c r="BA40" s="745"/>
      <c r="BB40" s="745"/>
      <c r="BC40" s="745"/>
      <c r="BD40" s="745"/>
      <c r="BE40" s="745"/>
      <c r="BF40" s="745"/>
      <c r="BG40" s="745"/>
      <c r="BH40" s="745"/>
      <c r="BI40" s="754"/>
      <c r="BJ40" s="754"/>
      <c r="BK40" s="754"/>
      <c r="BL40" s="740"/>
      <c r="BM40" s="754"/>
      <c r="BN40" s="754"/>
      <c r="BO40" s="754"/>
      <c r="BP40" s="754"/>
      <c r="BQ40" s="754"/>
      <c r="BR40" s="754"/>
      <c r="BS40" s="754"/>
      <c r="BT40" s="754"/>
      <c r="BU40" s="754"/>
      <c r="BV40" s="754"/>
      <c r="BW40" s="1146"/>
      <c r="BX40" s="1146"/>
      <c r="BY40" s="1146"/>
      <c r="BZ40" s="1146"/>
      <c r="CA40" s="1146"/>
      <c r="CB40" s="1146"/>
      <c r="CC40" s="1146"/>
      <c r="CD40" s="1146"/>
      <c r="CE40" s="1146"/>
      <c r="CF40" s="1146"/>
      <c r="CO40" s="757">
        <f t="shared" si="2"/>
        <v>2534674</v>
      </c>
    </row>
    <row r="41" s="757" customFormat="1" ht="36" hidden="1" customHeight="1" spans="1:93">
      <c r="A41" s="1206">
        <v>45623</v>
      </c>
      <c r="B41" s="1207" t="s">
        <v>800</v>
      </c>
      <c r="C41" s="1208" t="s">
        <v>237</v>
      </c>
      <c r="D41" s="1065">
        <v>4500152544</v>
      </c>
      <c r="E41" s="1204" t="s">
        <v>3288</v>
      </c>
      <c r="F41" s="1209" t="s">
        <v>3289</v>
      </c>
      <c r="G41" s="1068" t="s">
        <v>89</v>
      </c>
      <c r="H41" s="730" t="s">
        <v>79</v>
      </c>
      <c r="I41" s="731">
        <v>24</v>
      </c>
      <c r="J41" s="732">
        <v>0</v>
      </c>
      <c r="K41" s="732">
        <v>24</v>
      </c>
      <c r="L41" s="733">
        <f t="shared" si="0"/>
        <v>1</v>
      </c>
      <c r="M41" s="734">
        <v>45670</v>
      </c>
      <c r="N41" s="734">
        <v>45666</v>
      </c>
      <c r="O41" s="735"/>
      <c r="P41" s="735" t="s">
        <v>803</v>
      </c>
      <c r="Q41" s="735" t="s">
        <v>3279</v>
      </c>
      <c r="R41" s="735" t="s">
        <v>3280</v>
      </c>
      <c r="S41" s="1210" t="s">
        <v>136</v>
      </c>
      <c r="T41" s="738" t="s">
        <v>3281</v>
      </c>
      <c r="U41" s="731" t="s">
        <v>3290</v>
      </c>
      <c r="V41" s="1118" t="s">
        <v>3283</v>
      </c>
      <c r="W41" s="741">
        <v>0.8346</v>
      </c>
      <c r="X41" s="742">
        <f t="shared" si="30"/>
        <v>20.0304</v>
      </c>
      <c r="Y41" s="740" t="s">
        <v>3284</v>
      </c>
      <c r="Z41" s="1042" t="s">
        <v>786</v>
      </c>
      <c r="AA41" s="732" t="s">
        <v>108</v>
      </c>
      <c r="AB41" s="1072" t="s">
        <v>44</v>
      </c>
      <c r="AC41" s="1070">
        <v>24</v>
      </c>
      <c r="AD41" s="747">
        <f t="shared" si="20"/>
        <v>0</v>
      </c>
      <c r="AE41" s="1073" t="s">
        <v>157</v>
      </c>
      <c r="AF41" s="747"/>
      <c r="AG41" s="747">
        <f t="shared" si="18"/>
        <v>24</v>
      </c>
      <c r="AH41" s="747"/>
      <c r="AI41" s="1074"/>
      <c r="AJ41" s="745">
        <f t="shared" si="31"/>
        <v>24</v>
      </c>
      <c r="AK41" s="1076"/>
      <c r="AL41" s="1076"/>
      <c r="AM41" s="1075"/>
      <c r="AN41" s="1075"/>
      <c r="AO41" s="1075"/>
      <c r="AP41" s="1075"/>
      <c r="AQ41" s="1075"/>
      <c r="AR41" s="1075"/>
      <c r="AS41" s="1075"/>
      <c r="AT41" s="1075"/>
      <c r="AU41" s="1075"/>
      <c r="AV41" s="1075"/>
      <c r="AW41" s="1075"/>
      <c r="AX41" s="1075"/>
      <c r="AY41" s="1075"/>
      <c r="AZ41" s="745">
        <f t="shared" si="32"/>
        <v>24</v>
      </c>
      <c r="BA41" s="745"/>
      <c r="BB41" s="745"/>
      <c r="BC41" s="745"/>
      <c r="BD41" s="745"/>
      <c r="BE41" s="745"/>
      <c r="BF41" s="745"/>
      <c r="BG41" s="745"/>
      <c r="BH41" s="745"/>
      <c r="BI41" s="754"/>
      <c r="BJ41" s="754"/>
      <c r="BK41" s="754"/>
      <c r="BL41" s="740"/>
      <c r="BM41" s="754"/>
      <c r="BN41" s="754"/>
      <c r="BO41" s="754"/>
      <c r="BP41" s="754"/>
      <c r="BQ41" s="754"/>
      <c r="BR41" s="754"/>
      <c r="BS41" s="754"/>
      <c r="BT41" s="754"/>
      <c r="BU41" s="754"/>
      <c r="BV41" s="754"/>
      <c r="BW41" s="1146"/>
      <c r="BX41" s="1146"/>
      <c r="BY41" s="1146"/>
      <c r="BZ41" s="1146"/>
      <c r="CA41" s="1146"/>
      <c r="CB41" s="1146"/>
      <c r="CC41" s="1146"/>
      <c r="CD41" s="1146"/>
      <c r="CE41" s="1146"/>
      <c r="CF41" s="1146"/>
      <c r="CO41" s="757">
        <f t="shared" si="2"/>
        <v>2534650</v>
      </c>
    </row>
    <row r="42" s="757" customFormat="1" ht="36" hidden="1" customHeight="1" spans="1:93">
      <c r="A42" s="1206">
        <v>45623</v>
      </c>
      <c r="B42" s="1207" t="s">
        <v>800</v>
      </c>
      <c r="C42" s="1208" t="s">
        <v>237</v>
      </c>
      <c r="D42" s="1065">
        <v>4500152544</v>
      </c>
      <c r="E42" s="1204" t="s">
        <v>3291</v>
      </c>
      <c r="F42" s="1209" t="s">
        <v>3292</v>
      </c>
      <c r="G42" s="1068" t="s">
        <v>89</v>
      </c>
      <c r="H42" s="730" t="s">
        <v>79</v>
      </c>
      <c r="I42" s="731">
        <v>24</v>
      </c>
      <c r="J42" s="732">
        <v>0</v>
      </c>
      <c r="K42" s="732">
        <v>24</v>
      </c>
      <c r="L42" s="733">
        <f t="shared" si="0"/>
        <v>1</v>
      </c>
      <c r="M42" s="734">
        <v>45670</v>
      </c>
      <c r="N42" s="734">
        <v>45666</v>
      </c>
      <c r="O42" s="735"/>
      <c r="P42" s="735" t="s">
        <v>803</v>
      </c>
      <c r="Q42" s="735" t="s">
        <v>3279</v>
      </c>
      <c r="R42" s="735" t="s">
        <v>3280</v>
      </c>
      <c r="S42" s="1210" t="s">
        <v>136</v>
      </c>
      <c r="T42" s="738" t="s">
        <v>3281</v>
      </c>
      <c r="U42" s="731" t="s">
        <v>3293</v>
      </c>
      <c r="V42" s="1118" t="s">
        <v>3283</v>
      </c>
      <c r="W42" s="741">
        <v>0.8346</v>
      </c>
      <c r="X42" s="742">
        <f t="shared" si="30"/>
        <v>20.0304</v>
      </c>
      <c r="Y42" s="740" t="s">
        <v>3284</v>
      </c>
      <c r="Z42" s="1042" t="s">
        <v>786</v>
      </c>
      <c r="AA42" s="732" t="s">
        <v>108</v>
      </c>
      <c r="AB42" s="1072" t="s">
        <v>44</v>
      </c>
      <c r="AC42" s="1070">
        <v>24</v>
      </c>
      <c r="AD42" s="747">
        <f t="shared" si="20"/>
        <v>0</v>
      </c>
      <c r="AE42" s="1073" t="s">
        <v>157</v>
      </c>
      <c r="AF42" s="747"/>
      <c r="AG42" s="747">
        <f t="shared" si="18"/>
        <v>24</v>
      </c>
      <c r="AH42" s="747"/>
      <c r="AI42" s="1074"/>
      <c r="AJ42" s="745">
        <f t="shared" si="31"/>
        <v>24</v>
      </c>
      <c r="AK42" s="1076"/>
      <c r="AL42" s="1076"/>
      <c r="AM42" s="1075"/>
      <c r="AN42" s="1075"/>
      <c r="AO42" s="1075"/>
      <c r="AP42" s="1075"/>
      <c r="AQ42" s="1075"/>
      <c r="AR42" s="1075"/>
      <c r="AS42" s="1075"/>
      <c r="AT42" s="1075"/>
      <c r="AU42" s="1075"/>
      <c r="AV42" s="1075"/>
      <c r="AW42" s="1075"/>
      <c r="AX42" s="1075"/>
      <c r="AY42" s="1075"/>
      <c r="AZ42" s="745">
        <f t="shared" si="32"/>
        <v>24</v>
      </c>
      <c r="BA42" s="745"/>
      <c r="BB42" s="745"/>
      <c r="BC42" s="745"/>
      <c r="BD42" s="745"/>
      <c r="BE42" s="745"/>
      <c r="BF42" s="745"/>
      <c r="BG42" s="745"/>
      <c r="BH42" s="745"/>
      <c r="BI42" s="754"/>
      <c r="BJ42" s="754"/>
      <c r="BK42" s="754"/>
      <c r="BL42" s="740"/>
      <c r="BM42" s="754"/>
      <c r="BN42" s="754"/>
      <c r="BO42" s="754"/>
      <c r="BP42" s="754"/>
      <c r="BQ42" s="754"/>
      <c r="BR42" s="754"/>
      <c r="BS42" s="754"/>
      <c r="BT42" s="754"/>
      <c r="BU42" s="754"/>
      <c r="BV42" s="754"/>
      <c r="BW42" s="1146"/>
      <c r="BX42" s="1146"/>
      <c r="BY42" s="1146"/>
      <c r="BZ42" s="1146"/>
      <c r="CA42" s="1146"/>
      <c r="CB42" s="1146"/>
      <c r="CC42" s="1146"/>
      <c r="CD42" s="1146"/>
      <c r="CE42" s="1146"/>
      <c r="CF42" s="1146"/>
      <c r="CO42" s="757">
        <f t="shared" si="2"/>
        <v>2534626</v>
      </c>
    </row>
    <row r="43" s="757" customFormat="1" ht="36" hidden="1" customHeight="1" spans="1:93">
      <c r="A43" s="1206">
        <v>45604</v>
      </c>
      <c r="B43" s="1207" t="s">
        <v>2941</v>
      </c>
      <c r="C43" s="1208" t="s">
        <v>2955</v>
      </c>
      <c r="D43" s="1065">
        <v>4500150683</v>
      </c>
      <c r="E43" s="1204" t="s">
        <v>1017</v>
      </c>
      <c r="F43" s="1209" t="s">
        <v>3294</v>
      </c>
      <c r="G43" s="1068" t="s">
        <v>78</v>
      </c>
      <c r="H43" s="730" t="s">
        <v>111</v>
      </c>
      <c r="I43" s="731">
        <v>250</v>
      </c>
      <c r="J43" s="732">
        <v>0</v>
      </c>
      <c r="K43" s="732">
        <v>50</v>
      </c>
      <c r="L43" s="733">
        <f t="shared" si="0"/>
        <v>5</v>
      </c>
      <c r="M43" s="734">
        <v>45671</v>
      </c>
      <c r="N43" s="734">
        <v>45667</v>
      </c>
      <c r="O43" s="735"/>
      <c r="P43" s="735" t="s">
        <v>803</v>
      </c>
      <c r="Q43" s="735" t="s">
        <v>3295</v>
      </c>
      <c r="R43" s="735" t="s">
        <v>3296</v>
      </c>
      <c r="S43" s="1210" t="s">
        <v>82</v>
      </c>
      <c r="T43" s="888" t="s">
        <v>3297</v>
      </c>
      <c r="U43" s="731" t="s">
        <v>3298</v>
      </c>
      <c r="V43" s="1118" t="s">
        <v>797</v>
      </c>
      <c r="W43" s="741">
        <v>0.9376</v>
      </c>
      <c r="X43" s="742">
        <f t="shared" si="30"/>
        <v>234.4</v>
      </c>
      <c r="Y43" s="740" t="s">
        <v>3299</v>
      </c>
      <c r="Z43" s="1042" t="s">
        <v>78</v>
      </c>
      <c r="AA43" s="732" t="s">
        <v>108</v>
      </c>
      <c r="AB43" s="1072" t="s">
        <v>44</v>
      </c>
      <c r="AC43" s="1070">
        <v>250</v>
      </c>
      <c r="AD43" s="747">
        <f t="shared" si="20"/>
        <v>0</v>
      </c>
      <c r="AE43" s="1073" t="s">
        <v>157</v>
      </c>
      <c r="AF43" s="747"/>
      <c r="AG43" s="747">
        <f t="shared" si="18"/>
        <v>250</v>
      </c>
      <c r="AH43" s="747"/>
      <c r="AI43" s="1074">
        <f t="shared" ref="AI43:AI46" si="33">I43</f>
        <v>250</v>
      </c>
      <c r="AJ43" s="1074"/>
      <c r="AK43" s="1076"/>
      <c r="AL43" s="1076"/>
      <c r="AM43" s="1075"/>
      <c r="AN43" s="1075"/>
      <c r="AO43" s="1075"/>
      <c r="AP43" s="1075"/>
      <c r="AQ43" s="1075"/>
      <c r="AR43" s="1075"/>
      <c r="AS43" s="1075"/>
      <c r="AT43" s="1075"/>
      <c r="AU43" s="1075"/>
      <c r="AV43" s="1075"/>
      <c r="AW43" s="1075"/>
      <c r="AX43" s="1075"/>
      <c r="AY43" s="1075"/>
      <c r="AZ43" s="745">
        <f t="shared" si="32"/>
        <v>250</v>
      </c>
      <c r="BA43" s="1119"/>
      <c r="BB43" s="745"/>
      <c r="BC43" s="745"/>
      <c r="BD43" s="745"/>
      <c r="BE43" s="745"/>
      <c r="BF43" s="745"/>
      <c r="BG43" s="745"/>
      <c r="BH43" s="745"/>
      <c r="BI43" s="754"/>
      <c r="BJ43" s="754"/>
      <c r="BK43" s="754"/>
      <c r="BL43" s="740"/>
      <c r="BM43" s="754"/>
      <c r="BN43" s="754"/>
      <c r="BO43" s="754"/>
      <c r="BP43" s="754">
        <f>I43/25</f>
        <v>10</v>
      </c>
      <c r="BQ43" s="754"/>
      <c r="BR43" s="754"/>
      <c r="BS43" s="754"/>
      <c r="BT43" s="754"/>
      <c r="BU43" s="754"/>
      <c r="BV43" s="754"/>
      <c r="BW43" s="754"/>
      <c r="BX43" s="754"/>
      <c r="BY43" s="754"/>
      <c r="BZ43" s="754"/>
      <c r="CA43" s="754"/>
      <c r="CB43" s="754"/>
      <c r="CC43" s="754"/>
      <c r="CD43" s="754"/>
      <c r="CE43" s="754"/>
      <c r="CF43" s="754"/>
      <c r="CO43" s="757">
        <f t="shared" si="2"/>
        <v>2534376</v>
      </c>
    </row>
    <row r="44" s="757" customFormat="1" ht="36" hidden="1" customHeight="1" spans="1:93">
      <c r="A44" s="1206">
        <v>45604</v>
      </c>
      <c r="B44" s="1207" t="s">
        <v>2941</v>
      </c>
      <c r="C44" s="1208" t="s">
        <v>2955</v>
      </c>
      <c r="D44" s="1065">
        <v>4500150683</v>
      </c>
      <c r="E44" s="1204" t="s">
        <v>1017</v>
      </c>
      <c r="F44" s="1209" t="s">
        <v>3300</v>
      </c>
      <c r="G44" s="1068" t="s">
        <v>113</v>
      </c>
      <c r="H44" s="730" t="s">
        <v>114</v>
      </c>
      <c r="I44" s="731">
        <v>600</v>
      </c>
      <c r="J44" s="732">
        <v>0</v>
      </c>
      <c r="K44" s="732">
        <v>60</v>
      </c>
      <c r="L44" s="733">
        <f t="shared" si="0"/>
        <v>10</v>
      </c>
      <c r="M44" s="734">
        <v>45671</v>
      </c>
      <c r="N44" s="734">
        <v>45667</v>
      </c>
      <c r="O44" s="735"/>
      <c r="P44" s="735" t="s">
        <v>803</v>
      </c>
      <c r="Q44" s="735" t="s">
        <v>3295</v>
      </c>
      <c r="R44" s="735" t="s">
        <v>3296</v>
      </c>
      <c r="S44" s="1210" t="s">
        <v>82</v>
      </c>
      <c r="T44" s="888" t="s">
        <v>2945</v>
      </c>
      <c r="U44" s="731" t="s">
        <v>3301</v>
      </c>
      <c r="V44" s="1118" t="s">
        <v>797</v>
      </c>
      <c r="W44" s="741">
        <v>67.8712</v>
      </c>
      <c r="X44" s="742">
        <f t="shared" ref="X44:X52" si="34">W44*L44</f>
        <v>678.712</v>
      </c>
      <c r="Y44" s="740" t="s">
        <v>3299</v>
      </c>
      <c r="Z44" s="1042" t="s">
        <v>113</v>
      </c>
      <c r="AA44" s="732" t="s">
        <v>108</v>
      </c>
      <c r="AB44" s="1072" t="s">
        <v>44</v>
      </c>
      <c r="AC44" s="1070">
        <v>600</v>
      </c>
      <c r="AD44" s="747">
        <f t="shared" si="20"/>
        <v>0</v>
      </c>
      <c r="AE44" s="1073" t="s">
        <v>157</v>
      </c>
      <c r="AF44" s="747"/>
      <c r="AG44" s="747">
        <f t="shared" si="18"/>
        <v>600</v>
      </c>
      <c r="AH44" s="747"/>
      <c r="AI44" s="1074">
        <f t="shared" si="33"/>
        <v>600</v>
      </c>
      <c r="AJ44" s="745"/>
      <c r="AK44" s="1076"/>
      <c r="AL44" s="1076"/>
      <c r="AM44" s="1075"/>
      <c r="AN44" s="1075"/>
      <c r="AO44" s="1075"/>
      <c r="AP44" s="1075"/>
      <c r="AQ44" s="1075"/>
      <c r="AR44" s="1075"/>
      <c r="AS44" s="1075"/>
      <c r="AT44" s="1075"/>
      <c r="AU44" s="1075"/>
      <c r="AV44" s="1075"/>
      <c r="AW44" s="1075"/>
      <c r="AX44" s="1075"/>
      <c r="AY44" s="1075"/>
      <c r="AZ44" s="745">
        <f t="shared" si="32"/>
        <v>600</v>
      </c>
      <c r="BA44" s="745"/>
      <c r="BB44" s="745"/>
      <c r="BC44" s="745"/>
      <c r="BD44" s="745"/>
      <c r="BE44" s="745"/>
      <c r="BF44" s="745"/>
      <c r="BG44" s="745"/>
      <c r="BH44" s="745"/>
      <c r="BI44" s="754"/>
      <c r="BJ44" s="754"/>
      <c r="BK44" s="754"/>
      <c r="BL44" s="740"/>
      <c r="BM44" s="754"/>
      <c r="BN44" s="754"/>
      <c r="BO44" s="754"/>
      <c r="BP44" s="754"/>
      <c r="BQ44" s="754"/>
      <c r="BR44" s="754"/>
      <c r="BS44" s="754"/>
      <c r="BT44" s="754"/>
      <c r="BU44" s="754"/>
      <c r="BV44" s="754">
        <f>I44/60</f>
        <v>10</v>
      </c>
      <c r="BW44" s="1146"/>
      <c r="BX44" s="1146"/>
      <c r="BY44" s="1146"/>
      <c r="BZ44" s="1146"/>
      <c r="CA44" s="1146"/>
      <c r="CB44" s="1146"/>
      <c r="CC44" s="1146"/>
      <c r="CD44" s="1146"/>
      <c r="CE44" s="1146"/>
      <c r="CF44" s="1146"/>
      <c r="CO44" s="757">
        <f t="shared" si="2"/>
        <v>2533776</v>
      </c>
    </row>
    <row r="45" s="757" customFormat="1" ht="36" hidden="1" customHeight="1" spans="1:93">
      <c r="A45" s="1206">
        <v>45603</v>
      </c>
      <c r="B45" s="1207" t="s">
        <v>3212</v>
      </c>
      <c r="C45" s="1208" t="s">
        <v>251</v>
      </c>
      <c r="D45" s="1065">
        <v>4500150510</v>
      </c>
      <c r="E45" s="1204">
        <v>70054033</v>
      </c>
      <c r="F45" s="1209" t="s">
        <v>3302</v>
      </c>
      <c r="G45" s="1068" t="s">
        <v>309</v>
      </c>
      <c r="H45" s="730" t="s">
        <v>79</v>
      </c>
      <c r="I45" s="731">
        <v>600</v>
      </c>
      <c r="J45" s="732">
        <v>0</v>
      </c>
      <c r="K45" s="732">
        <v>12</v>
      </c>
      <c r="L45" s="733">
        <f t="shared" si="0"/>
        <v>50</v>
      </c>
      <c r="M45" s="734">
        <v>45673</v>
      </c>
      <c r="N45" s="734">
        <v>45671</v>
      </c>
      <c r="O45" s="735"/>
      <c r="P45" s="735" t="s">
        <v>803</v>
      </c>
      <c r="Q45" s="735"/>
      <c r="R45" s="735">
        <v>45610</v>
      </c>
      <c r="S45" s="737" t="s">
        <v>82</v>
      </c>
      <c r="T45" s="738" t="s">
        <v>3303</v>
      </c>
      <c r="U45" s="731" t="s">
        <v>3304</v>
      </c>
      <c r="V45" s="1118" t="s">
        <v>2614</v>
      </c>
      <c r="W45" s="741">
        <v>2.3963</v>
      </c>
      <c r="X45" s="742">
        <f t="shared" ref="X45:X47" si="35">W45*I45</f>
        <v>1437.78</v>
      </c>
      <c r="Y45" s="740" t="s">
        <v>3305</v>
      </c>
      <c r="Z45" s="1042" t="s">
        <v>313</v>
      </c>
      <c r="AA45" s="732" t="s">
        <v>108</v>
      </c>
      <c r="AB45" s="1072" t="s">
        <v>44</v>
      </c>
      <c r="AC45" s="1070">
        <v>600</v>
      </c>
      <c r="AD45" s="747">
        <f t="shared" si="20"/>
        <v>0</v>
      </c>
      <c r="AE45" s="1073" t="s">
        <v>157</v>
      </c>
      <c r="AF45" s="747"/>
      <c r="AG45" s="747">
        <f>I45*2</f>
        <v>1200</v>
      </c>
      <c r="AH45" s="747"/>
      <c r="AI45" s="745">
        <f>I45*2</f>
        <v>1200</v>
      </c>
      <c r="AJ45" s="745"/>
      <c r="AK45" s="1076"/>
      <c r="AL45" s="1076"/>
      <c r="AM45" s="1075"/>
      <c r="AN45" s="1075"/>
      <c r="AO45" s="1075"/>
      <c r="AP45" s="1075"/>
      <c r="AQ45" s="1075"/>
      <c r="AR45" s="1075"/>
      <c r="AS45" s="1075"/>
      <c r="AT45" s="1075"/>
      <c r="AU45" s="1075"/>
      <c r="AV45" s="1075"/>
      <c r="AW45" s="1075"/>
      <c r="AX45" s="1075"/>
      <c r="AY45" s="1075"/>
      <c r="AZ45" s="745">
        <f>I45*2</f>
        <v>1200</v>
      </c>
      <c r="BA45" s="745"/>
      <c r="BB45" s="745"/>
      <c r="BC45" s="745"/>
      <c r="BD45" s="745"/>
      <c r="BE45" s="745"/>
      <c r="BF45" s="745"/>
      <c r="BG45" s="745"/>
      <c r="BH45" s="745"/>
      <c r="BI45" s="754"/>
      <c r="BJ45" s="754"/>
      <c r="BK45" s="754"/>
      <c r="BL45" s="740"/>
      <c r="BM45" s="754"/>
      <c r="BN45" s="754"/>
      <c r="BO45" s="754"/>
      <c r="BP45" s="754"/>
      <c r="BQ45" s="754"/>
      <c r="BR45" s="754"/>
      <c r="BS45" s="754"/>
      <c r="BT45" s="754"/>
      <c r="BU45" s="754"/>
      <c r="BV45" s="754"/>
      <c r="BW45" s="1146"/>
      <c r="BX45" s="1146"/>
      <c r="BY45" s="1146"/>
      <c r="BZ45" s="1146"/>
      <c r="CA45" s="1146"/>
      <c r="CB45" s="1146"/>
      <c r="CC45" s="754">
        <f>I45</f>
        <v>600</v>
      </c>
      <c r="CD45" s="754">
        <f>I45</f>
        <v>600</v>
      </c>
      <c r="CE45" s="754"/>
      <c r="CF45" s="754">
        <f>I45</f>
        <v>600</v>
      </c>
      <c r="CH45" s="757" t="s">
        <v>2987</v>
      </c>
      <c r="CJ45" s="757">
        <f>CJ27-I45</f>
        <v>3296</v>
      </c>
      <c r="CO45" s="757">
        <f t="shared" si="2"/>
        <v>2532576</v>
      </c>
    </row>
    <row r="46" s="757" customFormat="1" ht="36" hidden="1" customHeight="1" spans="1:93">
      <c r="A46" s="1206">
        <v>45632</v>
      </c>
      <c r="B46" s="1207" t="s">
        <v>593</v>
      </c>
      <c r="C46" s="1208" t="s">
        <v>251</v>
      </c>
      <c r="D46" s="1065" t="s">
        <v>3306</v>
      </c>
      <c r="E46" s="1204" t="s">
        <v>3307</v>
      </c>
      <c r="F46" s="1209"/>
      <c r="G46" s="1068" t="s">
        <v>3308</v>
      </c>
      <c r="H46" s="730" t="s">
        <v>3201</v>
      </c>
      <c r="I46" s="731">
        <v>640</v>
      </c>
      <c r="J46" s="732">
        <v>0</v>
      </c>
      <c r="K46" s="732">
        <v>24</v>
      </c>
      <c r="L46" s="1211">
        <f t="shared" si="0"/>
        <v>26.6666666666667</v>
      </c>
      <c r="M46" s="734">
        <v>45670</v>
      </c>
      <c r="N46" s="734">
        <v>45666</v>
      </c>
      <c r="O46" s="735" t="s">
        <v>3309</v>
      </c>
      <c r="P46" s="735" t="s">
        <v>803</v>
      </c>
      <c r="Q46" s="735" t="s">
        <v>3310</v>
      </c>
      <c r="R46" s="735" t="s">
        <v>3311</v>
      </c>
      <c r="S46" s="737" t="s">
        <v>82</v>
      </c>
      <c r="T46" s="738" t="s">
        <v>82</v>
      </c>
      <c r="U46" s="731" t="s">
        <v>3312</v>
      </c>
      <c r="V46" s="1118" t="s">
        <v>489</v>
      </c>
      <c r="W46" s="741">
        <v>0.8346</v>
      </c>
      <c r="X46" s="742">
        <f t="shared" si="35"/>
        <v>534.144</v>
      </c>
      <c r="Y46" s="740" t="s">
        <v>3313</v>
      </c>
      <c r="Z46" s="1042" t="s">
        <v>89</v>
      </c>
      <c r="AA46" s="732" t="s">
        <v>108</v>
      </c>
      <c r="AB46" s="1072" t="s">
        <v>44</v>
      </c>
      <c r="AC46" s="1070">
        <v>640</v>
      </c>
      <c r="AD46" s="747">
        <f t="shared" si="20"/>
        <v>0</v>
      </c>
      <c r="AE46" s="1073"/>
      <c r="AF46" s="747"/>
      <c r="AG46" s="747">
        <f t="shared" ref="AG46:AG59" si="36">I46</f>
        <v>640</v>
      </c>
      <c r="AH46" s="747"/>
      <c r="AI46" s="745">
        <f t="shared" si="33"/>
        <v>640</v>
      </c>
      <c r="AJ46" s="745"/>
      <c r="AK46" s="1076"/>
      <c r="AL46" s="1076"/>
      <c r="AM46" s="1075"/>
      <c r="AN46" s="1075"/>
      <c r="AO46" s="1075"/>
      <c r="AP46" s="1075"/>
      <c r="AQ46" s="1075"/>
      <c r="AR46" s="1075"/>
      <c r="AS46" s="1075"/>
      <c r="AT46" s="1075"/>
      <c r="AU46" s="1075"/>
      <c r="AV46" s="1075"/>
      <c r="AW46" s="1075"/>
      <c r="AX46" s="1075"/>
      <c r="AY46" s="1075"/>
      <c r="AZ46" s="745">
        <f t="shared" ref="AZ46:AZ59" si="37">I46</f>
        <v>640</v>
      </c>
      <c r="BA46" s="745"/>
      <c r="BB46" s="745"/>
      <c r="BC46" s="745"/>
      <c r="BD46" s="745"/>
      <c r="BE46" s="745"/>
      <c r="BF46" s="745"/>
      <c r="BG46" s="745"/>
      <c r="BH46" s="745"/>
      <c r="BI46" s="754"/>
      <c r="BJ46" s="754"/>
      <c r="BK46" s="754"/>
      <c r="BL46" s="740"/>
      <c r="BM46" s="754"/>
      <c r="BN46" s="754"/>
      <c r="BO46" s="754"/>
      <c r="BP46" s="754"/>
      <c r="BQ46" s="754"/>
      <c r="BR46" s="754"/>
      <c r="BS46" s="754"/>
      <c r="BT46" s="754"/>
      <c r="BU46" s="754"/>
      <c r="BV46" s="754"/>
      <c r="BW46" s="1146"/>
      <c r="BX46" s="1146"/>
      <c r="BY46" s="1146"/>
      <c r="BZ46" s="1146"/>
      <c r="CA46" s="1146"/>
      <c r="CB46" s="1146"/>
      <c r="CC46" s="754"/>
      <c r="CD46" s="754"/>
      <c r="CE46" s="754"/>
      <c r="CF46" s="754"/>
      <c r="CO46" s="757">
        <f t="shared" si="2"/>
        <v>2531936</v>
      </c>
    </row>
    <row r="47" s="757" customFormat="1" ht="36" hidden="1" customHeight="1" spans="1:93">
      <c r="A47" s="1206">
        <v>45639</v>
      </c>
      <c r="B47" s="1207" t="s">
        <v>748</v>
      </c>
      <c r="C47" s="1208" t="s">
        <v>749</v>
      </c>
      <c r="D47" s="1065">
        <v>4500153864</v>
      </c>
      <c r="E47" s="1204" t="s">
        <v>3314</v>
      </c>
      <c r="F47" s="1209" t="s">
        <v>3315</v>
      </c>
      <c r="G47" s="1068" t="s">
        <v>78</v>
      </c>
      <c r="H47" s="730" t="s">
        <v>111</v>
      </c>
      <c r="I47" s="731">
        <v>1200</v>
      </c>
      <c r="J47" s="732">
        <v>0</v>
      </c>
      <c r="K47" s="732">
        <v>50</v>
      </c>
      <c r="L47" s="733">
        <f t="shared" si="0"/>
        <v>24</v>
      </c>
      <c r="M47" s="734">
        <v>45677</v>
      </c>
      <c r="N47" s="734">
        <v>45673</v>
      </c>
      <c r="O47" s="735"/>
      <c r="P47" s="735" t="s">
        <v>803</v>
      </c>
      <c r="Q47" s="735" t="s">
        <v>3316</v>
      </c>
      <c r="R47" s="735">
        <v>45639</v>
      </c>
      <c r="S47" s="737" t="s">
        <v>82</v>
      </c>
      <c r="T47" s="738" t="s">
        <v>3317</v>
      </c>
      <c r="U47" s="731" t="s">
        <v>3318</v>
      </c>
      <c r="V47" s="1118" t="s">
        <v>1228</v>
      </c>
      <c r="W47" s="741">
        <v>0.9376</v>
      </c>
      <c r="X47" s="742">
        <f t="shared" si="35"/>
        <v>1125.12</v>
      </c>
      <c r="Y47" s="740" t="s">
        <v>3319</v>
      </c>
      <c r="Z47" s="1042" t="s">
        <v>156</v>
      </c>
      <c r="AA47" s="732" t="s">
        <v>108</v>
      </c>
      <c r="AB47" s="1072" t="s">
        <v>44</v>
      </c>
      <c r="AC47" s="1070">
        <v>1200</v>
      </c>
      <c r="AD47" s="747">
        <f t="shared" si="20"/>
        <v>0</v>
      </c>
      <c r="AE47" s="1073" t="s">
        <v>157</v>
      </c>
      <c r="AF47" s="747"/>
      <c r="AG47" s="747">
        <f t="shared" si="36"/>
        <v>1200</v>
      </c>
      <c r="AH47" s="747"/>
      <c r="AI47" s="745"/>
      <c r="AJ47" s="1074">
        <f>I47</f>
        <v>1200</v>
      </c>
      <c r="AK47" s="1076"/>
      <c r="AL47" s="1076"/>
      <c r="AM47" s="1075"/>
      <c r="AN47" s="1075"/>
      <c r="AO47" s="1075"/>
      <c r="AP47" s="1075"/>
      <c r="AQ47" s="1075"/>
      <c r="AR47" s="1075"/>
      <c r="AS47" s="1075"/>
      <c r="AT47" s="1075"/>
      <c r="AU47" s="1075"/>
      <c r="AV47" s="1075"/>
      <c r="AW47" s="1075"/>
      <c r="AX47" s="1075"/>
      <c r="AY47" s="1075"/>
      <c r="AZ47" s="745">
        <f t="shared" si="37"/>
        <v>1200</v>
      </c>
      <c r="BA47" s="745"/>
      <c r="BB47" s="745"/>
      <c r="BC47" s="745"/>
      <c r="BD47" s="745"/>
      <c r="BE47" s="745"/>
      <c r="BF47" s="745"/>
      <c r="BG47" s="745"/>
      <c r="BH47" s="745"/>
      <c r="BI47" s="754"/>
      <c r="BJ47" s="754"/>
      <c r="BK47" s="754"/>
      <c r="BL47" s="740"/>
      <c r="BM47" s="754"/>
      <c r="BN47" s="754"/>
      <c r="BO47" s="754"/>
      <c r="BP47" s="754"/>
      <c r="BQ47" s="754"/>
      <c r="BR47" s="754">
        <f>I47/25</f>
        <v>48</v>
      </c>
      <c r="BS47" s="754"/>
      <c r="BT47" s="754"/>
      <c r="BU47" s="754"/>
      <c r="BV47" s="754"/>
      <c r="BW47" s="1146"/>
      <c r="BX47" s="1146"/>
      <c r="BY47" s="1146"/>
      <c r="BZ47" s="1146"/>
      <c r="CA47" s="1146"/>
      <c r="CB47" s="1146"/>
      <c r="CC47" s="754"/>
      <c r="CD47" s="754"/>
      <c r="CE47" s="754"/>
      <c r="CF47" s="754"/>
      <c r="CO47" s="757">
        <f t="shared" si="2"/>
        <v>2530736</v>
      </c>
    </row>
    <row r="48" s="757" customFormat="1" ht="36" hidden="1" customHeight="1" spans="1:93">
      <c r="A48" s="1206">
        <v>45623</v>
      </c>
      <c r="B48" s="1207" t="s">
        <v>1538</v>
      </c>
      <c r="C48" s="1208" t="s">
        <v>251</v>
      </c>
      <c r="D48" s="1065">
        <v>4500152559</v>
      </c>
      <c r="E48" s="1845" t="s">
        <v>3320</v>
      </c>
      <c r="F48" s="1204" t="s">
        <v>3321</v>
      </c>
      <c r="G48" s="1068" t="s">
        <v>1541</v>
      </c>
      <c r="H48" s="730" t="s">
        <v>1175</v>
      </c>
      <c r="I48" s="731">
        <v>510</v>
      </c>
      <c r="J48" s="732">
        <v>0</v>
      </c>
      <c r="K48" s="732">
        <v>30</v>
      </c>
      <c r="L48" s="733">
        <f t="shared" si="0"/>
        <v>17</v>
      </c>
      <c r="M48" s="734">
        <v>45660</v>
      </c>
      <c r="N48" s="734">
        <v>45663</v>
      </c>
      <c r="O48" s="735"/>
      <c r="P48" s="735" t="s">
        <v>106</v>
      </c>
      <c r="Q48" s="735" t="s">
        <v>3227</v>
      </c>
      <c r="R48" s="735">
        <v>45630</v>
      </c>
      <c r="S48" s="737" t="s">
        <v>136</v>
      </c>
      <c r="T48" s="1069" t="s">
        <v>3322</v>
      </c>
      <c r="U48" s="1134" t="s">
        <v>3323</v>
      </c>
      <c r="V48" s="1118" t="s">
        <v>3324</v>
      </c>
      <c r="W48" s="741">
        <v>75.5207</v>
      </c>
      <c r="X48" s="742">
        <f t="shared" si="34"/>
        <v>1283.8519</v>
      </c>
      <c r="Y48" s="740" t="s">
        <v>3325</v>
      </c>
      <c r="Z48" s="1042" t="s">
        <v>1541</v>
      </c>
      <c r="AA48" s="732" t="s">
        <v>108</v>
      </c>
      <c r="AB48" s="1072" t="s">
        <v>44</v>
      </c>
      <c r="AC48" s="1070">
        <v>510</v>
      </c>
      <c r="AD48" s="747">
        <f t="shared" si="20"/>
        <v>0</v>
      </c>
      <c r="AE48" s="1073" t="s">
        <v>3326</v>
      </c>
      <c r="AF48" s="747"/>
      <c r="AG48" s="747">
        <f t="shared" si="36"/>
        <v>510</v>
      </c>
      <c r="AH48" s="747"/>
      <c r="AI48" s="1074">
        <f t="shared" ref="AI48:AI52" si="38">I48</f>
        <v>510</v>
      </c>
      <c r="AJ48" s="1074"/>
      <c r="AK48" s="1076"/>
      <c r="AL48" s="1076"/>
      <c r="AM48" s="1075"/>
      <c r="AN48" s="1075"/>
      <c r="AO48" s="1075"/>
      <c r="AP48" s="1075"/>
      <c r="AQ48" s="1075"/>
      <c r="AR48" s="1075"/>
      <c r="AS48" s="1075"/>
      <c r="AT48" s="1075"/>
      <c r="AU48" s="1075"/>
      <c r="AV48" s="1075"/>
      <c r="AW48" s="1075"/>
      <c r="AX48" s="1075"/>
      <c r="AY48" s="1075"/>
      <c r="AZ48" s="745">
        <f t="shared" si="37"/>
        <v>510</v>
      </c>
      <c r="BA48" s="727"/>
      <c r="BB48" s="727"/>
      <c r="BC48" s="727"/>
      <c r="BD48" s="727"/>
      <c r="BE48" s="727"/>
      <c r="BF48" s="727"/>
      <c r="BG48" s="727"/>
      <c r="BH48" s="727"/>
      <c r="BI48" s="1146"/>
      <c r="BJ48" s="1212"/>
      <c r="BK48" s="1077"/>
      <c r="BL48" s="1146"/>
      <c r="BM48" s="754"/>
      <c r="BN48" s="754"/>
      <c r="BO48" s="754"/>
      <c r="BP48" s="754"/>
      <c r="BQ48" s="1146"/>
      <c r="BR48" s="754"/>
      <c r="BS48" s="1146"/>
      <c r="BT48" s="1146"/>
      <c r="BU48" s="1146"/>
      <c r="BV48" s="1146"/>
      <c r="BW48" s="1146"/>
      <c r="BX48" s="1146"/>
      <c r="BY48" s="1146"/>
      <c r="BZ48" s="1146"/>
      <c r="CA48" s="1146"/>
      <c r="CB48" s="1146"/>
      <c r="CC48" s="1146"/>
      <c r="CD48" s="1146"/>
      <c r="CE48" s="1146"/>
      <c r="CF48" s="1146"/>
      <c r="CO48" s="757">
        <f t="shared" si="2"/>
        <v>2530226</v>
      </c>
    </row>
    <row r="49" s="757" customFormat="1" ht="36" hidden="1" customHeight="1" spans="1:93">
      <c r="A49" s="1206">
        <v>45623</v>
      </c>
      <c r="B49" s="1207" t="s">
        <v>1538</v>
      </c>
      <c r="C49" s="1208" t="s">
        <v>251</v>
      </c>
      <c r="D49" s="1065">
        <v>4500152559</v>
      </c>
      <c r="E49" s="1845" t="s">
        <v>3327</v>
      </c>
      <c r="F49" s="1204" t="s">
        <v>3328</v>
      </c>
      <c r="G49" s="1068" t="s">
        <v>1541</v>
      </c>
      <c r="H49" s="730" t="s">
        <v>1175</v>
      </c>
      <c r="I49" s="731">
        <v>420</v>
      </c>
      <c r="J49" s="732">
        <v>0</v>
      </c>
      <c r="K49" s="732">
        <v>30</v>
      </c>
      <c r="L49" s="733">
        <f t="shared" si="0"/>
        <v>14</v>
      </c>
      <c r="M49" s="734">
        <v>45660</v>
      </c>
      <c r="N49" s="734">
        <v>45663</v>
      </c>
      <c r="O49" s="735"/>
      <c r="P49" s="735" t="s">
        <v>106</v>
      </c>
      <c r="Q49" s="735" t="s">
        <v>3227</v>
      </c>
      <c r="R49" s="735">
        <v>45630</v>
      </c>
      <c r="S49" s="737" t="s">
        <v>136</v>
      </c>
      <c r="T49" s="1069" t="s">
        <v>3322</v>
      </c>
      <c r="U49" s="1134" t="s">
        <v>3329</v>
      </c>
      <c r="V49" s="1118" t="s">
        <v>3324</v>
      </c>
      <c r="W49" s="741">
        <v>75.5207</v>
      </c>
      <c r="X49" s="742">
        <f t="shared" si="34"/>
        <v>1057.2898</v>
      </c>
      <c r="Y49" s="740" t="s">
        <v>3325</v>
      </c>
      <c r="Z49" s="1042" t="s">
        <v>1541</v>
      </c>
      <c r="AA49" s="732" t="s">
        <v>108</v>
      </c>
      <c r="AB49" s="1072" t="s">
        <v>44</v>
      </c>
      <c r="AC49" s="1070">
        <v>420</v>
      </c>
      <c r="AD49" s="747">
        <f t="shared" si="20"/>
        <v>0</v>
      </c>
      <c r="AE49" s="1073" t="s">
        <v>3326</v>
      </c>
      <c r="AF49" s="747"/>
      <c r="AG49" s="747">
        <f t="shared" si="36"/>
        <v>420</v>
      </c>
      <c r="AH49" s="747"/>
      <c r="AI49" s="1074">
        <f t="shared" si="38"/>
        <v>420</v>
      </c>
      <c r="AJ49" s="1074"/>
      <c r="AK49" s="1076"/>
      <c r="AL49" s="1076"/>
      <c r="AM49" s="1075"/>
      <c r="AN49" s="1075"/>
      <c r="AO49" s="1075"/>
      <c r="AP49" s="1075"/>
      <c r="AQ49" s="1075"/>
      <c r="AR49" s="1075"/>
      <c r="AS49" s="1075"/>
      <c r="AT49" s="1075"/>
      <c r="AU49" s="1075"/>
      <c r="AV49" s="1075"/>
      <c r="AW49" s="1075"/>
      <c r="AX49" s="1075"/>
      <c r="AY49" s="1075"/>
      <c r="AZ49" s="745">
        <f t="shared" si="37"/>
        <v>420</v>
      </c>
      <c r="BA49" s="727"/>
      <c r="BB49" s="727"/>
      <c r="BC49" s="727"/>
      <c r="BD49" s="727"/>
      <c r="BE49" s="727"/>
      <c r="BF49" s="727"/>
      <c r="BG49" s="727"/>
      <c r="BH49" s="727"/>
      <c r="BI49" s="1146"/>
      <c r="BJ49" s="1212"/>
      <c r="BK49" s="1077"/>
      <c r="BL49" s="1146"/>
      <c r="BM49" s="754"/>
      <c r="BN49" s="754"/>
      <c r="BO49" s="754"/>
      <c r="BP49" s="754"/>
      <c r="BQ49" s="1146"/>
      <c r="BR49" s="754"/>
      <c r="BS49" s="1146"/>
      <c r="BT49" s="1146"/>
      <c r="BU49" s="1146"/>
      <c r="BV49" s="1146"/>
      <c r="BW49" s="1146"/>
      <c r="BX49" s="1146"/>
      <c r="BY49" s="1146"/>
      <c r="BZ49" s="1146"/>
      <c r="CA49" s="1146"/>
      <c r="CB49" s="1146"/>
      <c r="CC49" s="1146"/>
      <c r="CD49" s="1146"/>
      <c r="CE49" s="1146"/>
      <c r="CF49" s="1146"/>
      <c r="CO49" s="757">
        <f t="shared" si="2"/>
        <v>2529806</v>
      </c>
    </row>
    <row r="50" s="757" customFormat="1" ht="36" hidden="1" customHeight="1" spans="1:93">
      <c r="A50" s="1206">
        <v>45623</v>
      </c>
      <c r="B50" s="1207" t="s">
        <v>1538</v>
      </c>
      <c r="C50" s="1208" t="s">
        <v>251</v>
      </c>
      <c r="D50" s="1065">
        <v>4500152559</v>
      </c>
      <c r="E50" s="732">
        <v>92242913</v>
      </c>
      <c r="F50" s="1204" t="s">
        <v>3330</v>
      </c>
      <c r="G50" s="1068" t="s">
        <v>1541</v>
      </c>
      <c r="H50" s="730" t="s">
        <v>1175</v>
      </c>
      <c r="I50" s="731">
        <v>960</v>
      </c>
      <c r="J50" s="732">
        <v>0</v>
      </c>
      <c r="K50" s="732">
        <v>30</v>
      </c>
      <c r="L50" s="733">
        <f t="shared" si="0"/>
        <v>32</v>
      </c>
      <c r="M50" s="734">
        <v>45660</v>
      </c>
      <c r="N50" s="734">
        <v>45663</v>
      </c>
      <c r="O50" s="735"/>
      <c r="P50" s="735" t="s">
        <v>106</v>
      </c>
      <c r="Q50" s="735" t="s">
        <v>3227</v>
      </c>
      <c r="R50" s="735">
        <v>45630</v>
      </c>
      <c r="S50" s="737" t="s">
        <v>136</v>
      </c>
      <c r="T50" s="1069" t="s">
        <v>3331</v>
      </c>
      <c r="U50" s="1134" t="s">
        <v>3332</v>
      </c>
      <c r="V50" s="1118" t="s">
        <v>3324</v>
      </c>
      <c r="W50" s="741">
        <v>75.5207</v>
      </c>
      <c r="X50" s="742">
        <f t="shared" si="34"/>
        <v>2416.6624</v>
      </c>
      <c r="Y50" s="740" t="s">
        <v>3333</v>
      </c>
      <c r="Z50" s="1042" t="s">
        <v>1541</v>
      </c>
      <c r="AA50" s="732" t="s">
        <v>108</v>
      </c>
      <c r="AB50" s="1072" t="s">
        <v>44</v>
      </c>
      <c r="AC50" s="1070">
        <v>960</v>
      </c>
      <c r="AD50" s="747">
        <f t="shared" si="20"/>
        <v>0</v>
      </c>
      <c r="AE50" s="1073" t="s">
        <v>3326</v>
      </c>
      <c r="AF50" s="747"/>
      <c r="AG50" s="747">
        <f t="shared" si="36"/>
        <v>960</v>
      </c>
      <c r="AH50" s="747"/>
      <c r="AI50" s="1074">
        <f t="shared" si="38"/>
        <v>960</v>
      </c>
      <c r="AJ50" s="1074"/>
      <c r="AK50" s="1076"/>
      <c r="AL50" s="1076"/>
      <c r="AM50" s="1075"/>
      <c r="AN50" s="1075"/>
      <c r="AO50" s="1075"/>
      <c r="AP50" s="1075"/>
      <c r="AQ50" s="1075"/>
      <c r="AR50" s="1075"/>
      <c r="AS50" s="1075"/>
      <c r="AT50" s="1075"/>
      <c r="AU50" s="1075"/>
      <c r="AV50" s="1075"/>
      <c r="AW50" s="1075"/>
      <c r="AX50" s="1075"/>
      <c r="AY50" s="1075"/>
      <c r="AZ50" s="745">
        <f t="shared" si="37"/>
        <v>960</v>
      </c>
      <c r="BA50" s="727"/>
      <c r="BB50" s="727"/>
      <c r="BC50" s="727"/>
      <c r="BD50" s="727"/>
      <c r="BE50" s="727"/>
      <c r="BF50" s="727"/>
      <c r="BG50" s="727"/>
      <c r="BH50" s="727"/>
      <c r="BI50" s="1146"/>
      <c r="BJ50" s="1212"/>
      <c r="BK50" s="1077"/>
      <c r="BL50" s="1146"/>
      <c r="BM50" s="754"/>
      <c r="BN50" s="754"/>
      <c r="BO50" s="754"/>
      <c r="BP50" s="754"/>
      <c r="BQ50" s="1146"/>
      <c r="BR50" s="754"/>
      <c r="BS50" s="1146"/>
      <c r="BT50" s="1146"/>
      <c r="BU50" s="1146"/>
      <c r="BV50" s="1146"/>
      <c r="BW50" s="1146"/>
      <c r="BX50" s="1146"/>
      <c r="BY50" s="1146"/>
      <c r="BZ50" s="1146"/>
      <c r="CA50" s="1146"/>
      <c r="CB50" s="1146"/>
      <c r="CC50" s="1146"/>
      <c r="CD50" s="1146"/>
      <c r="CE50" s="1146"/>
      <c r="CF50" s="1146"/>
      <c r="CO50" s="757">
        <f t="shared" si="2"/>
        <v>2528846</v>
      </c>
    </row>
    <row r="51" s="757" customFormat="1" ht="36" hidden="1" customHeight="1" spans="1:93">
      <c r="A51" s="1206">
        <v>45623</v>
      </c>
      <c r="B51" s="1207" t="s">
        <v>1538</v>
      </c>
      <c r="C51" s="1208" t="s">
        <v>251</v>
      </c>
      <c r="D51" s="1065">
        <v>4500152559</v>
      </c>
      <c r="E51" s="732">
        <v>92242911</v>
      </c>
      <c r="F51" s="1204" t="s">
        <v>3334</v>
      </c>
      <c r="G51" s="1068" t="s">
        <v>1541</v>
      </c>
      <c r="H51" s="730" t="s">
        <v>1175</v>
      </c>
      <c r="I51" s="731">
        <v>1110</v>
      </c>
      <c r="J51" s="732">
        <v>0</v>
      </c>
      <c r="K51" s="732">
        <v>30</v>
      </c>
      <c r="L51" s="733">
        <f t="shared" si="0"/>
        <v>37</v>
      </c>
      <c r="M51" s="734">
        <v>45660</v>
      </c>
      <c r="N51" s="734">
        <v>45663</v>
      </c>
      <c r="O51" s="735"/>
      <c r="P51" s="735" t="s">
        <v>106</v>
      </c>
      <c r="Q51" s="735" t="s">
        <v>3227</v>
      </c>
      <c r="R51" s="735">
        <v>45630</v>
      </c>
      <c r="S51" s="737" t="s">
        <v>136</v>
      </c>
      <c r="T51" s="1069" t="s">
        <v>3331</v>
      </c>
      <c r="U51" s="1134" t="s">
        <v>3335</v>
      </c>
      <c r="V51" s="1118" t="s">
        <v>3324</v>
      </c>
      <c r="W51" s="741">
        <v>75.3677</v>
      </c>
      <c r="X51" s="742">
        <f t="shared" si="34"/>
        <v>2788.6049</v>
      </c>
      <c r="Y51" s="740" t="s">
        <v>3325</v>
      </c>
      <c r="Z51" s="1042" t="s">
        <v>1541</v>
      </c>
      <c r="AA51" s="732" t="s">
        <v>108</v>
      </c>
      <c r="AB51" s="1072" t="s">
        <v>44</v>
      </c>
      <c r="AC51" s="1070">
        <v>1110</v>
      </c>
      <c r="AD51" s="747">
        <f t="shared" si="20"/>
        <v>0</v>
      </c>
      <c r="AE51" s="1073" t="s">
        <v>3326</v>
      </c>
      <c r="AF51" s="747"/>
      <c r="AG51" s="747">
        <f t="shared" si="36"/>
        <v>1110</v>
      </c>
      <c r="AH51" s="747"/>
      <c r="AI51" s="1074">
        <f t="shared" si="38"/>
        <v>1110</v>
      </c>
      <c r="AJ51" s="1074"/>
      <c r="AK51" s="1076"/>
      <c r="AL51" s="1076"/>
      <c r="AM51" s="1075"/>
      <c r="AN51" s="1075"/>
      <c r="AO51" s="1075"/>
      <c r="AP51" s="1075"/>
      <c r="AQ51" s="1075"/>
      <c r="AR51" s="1075"/>
      <c r="AS51" s="1075"/>
      <c r="AT51" s="1075"/>
      <c r="AU51" s="1075"/>
      <c r="AV51" s="1075"/>
      <c r="AW51" s="1075"/>
      <c r="AX51" s="1075"/>
      <c r="AY51" s="1075"/>
      <c r="AZ51" s="745">
        <f t="shared" si="37"/>
        <v>1110</v>
      </c>
      <c r="BA51" s="727"/>
      <c r="BB51" s="727"/>
      <c r="BC51" s="727"/>
      <c r="BD51" s="727"/>
      <c r="BE51" s="727"/>
      <c r="BF51" s="727"/>
      <c r="BG51" s="727"/>
      <c r="BH51" s="727"/>
      <c r="BI51" s="1146"/>
      <c r="BJ51" s="1212"/>
      <c r="BK51" s="1077"/>
      <c r="BL51" s="1146"/>
      <c r="BM51" s="754"/>
      <c r="BN51" s="754"/>
      <c r="BO51" s="754"/>
      <c r="BP51" s="754"/>
      <c r="BQ51" s="1146"/>
      <c r="BR51" s="754"/>
      <c r="BS51" s="1146"/>
      <c r="BT51" s="1146"/>
      <c r="BU51" s="1146"/>
      <c r="BV51" s="1146"/>
      <c r="BW51" s="1146"/>
      <c r="BX51" s="1146"/>
      <c r="BY51" s="1146"/>
      <c r="BZ51" s="1146"/>
      <c r="CA51" s="1146"/>
      <c r="CB51" s="1146"/>
      <c r="CC51" s="1146"/>
      <c r="CD51" s="1146"/>
      <c r="CE51" s="1146"/>
      <c r="CF51" s="1146"/>
      <c r="CO51" s="757">
        <f t="shared" si="2"/>
        <v>2527736</v>
      </c>
    </row>
    <row r="52" s="757" customFormat="1" ht="36" hidden="1" customHeight="1" spans="1:93">
      <c r="A52" s="1206">
        <v>45623</v>
      </c>
      <c r="B52" s="1207" t="s">
        <v>1538</v>
      </c>
      <c r="C52" s="1208" t="s">
        <v>251</v>
      </c>
      <c r="D52" s="1065">
        <v>4500152559</v>
      </c>
      <c r="E52" s="732">
        <v>92242912</v>
      </c>
      <c r="F52" s="1204" t="s">
        <v>3336</v>
      </c>
      <c r="G52" s="1068" t="s">
        <v>1541</v>
      </c>
      <c r="H52" s="730" t="s">
        <v>1175</v>
      </c>
      <c r="I52" s="731">
        <v>750</v>
      </c>
      <c r="J52" s="732">
        <v>0</v>
      </c>
      <c r="K52" s="732">
        <v>30</v>
      </c>
      <c r="L52" s="733">
        <f t="shared" si="0"/>
        <v>25</v>
      </c>
      <c r="M52" s="734">
        <v>45660</v>
      </c>
      <c r="N52" s="734">
        <v>45663</v>
      </c>
      <c r="O52" s="735"/>
      <c r="P52" s="735" t="s">
        <v>106</v>
      </c>
      <c r="Q52" s="735" t="s">
        <v>3227</v>
      </c>
      <c r="R52" s="735">
        <v>45630</v>
      </c>
      <c r="S52" s="737" t="s">
        <v>136</v>
      </c>
      <c r="T52" s="1069" t="s">
        <v>3331</v>
      </c>
      <c r="U52" s="1134" t="s">
        <v>3337</v>
      </c>
      <c r="V52" s="1118" t="s">
        <v>3324</v>
      </c>
      <c r="W52" s="741">
        <v>75.5207</v>
      </c>
      <c r="X52" s="742">
        <f t="shared" si="34"/>
        <v>1888.0175</v>
      </c>
      <c r="Y52" s="740" t="s">
        <v>3333</v>
      </c>
      <c r="Z52" s="1042" t="s">
        <v>1541</v>
      </c>
      <c r="AA52" s="732" t="s">
        <v>108</v>
      </c>
      <c r="AB52" s="1072" t="s">
        <v>44</v>
      </c>
      <c r="AC52" s="1070">
        <v>750</v>
      </c>
      <c r="AD52" s="747">
        <f t="shared" si="20"/>
        <v>0</v>
      </c>
      <c r="AE52" s="1073" t="s">
        <v>3326</v>
      </c>
      <c r="AF52" s="747"/>
      <c r="AG52" s="747">
        <f t="shared" si="36"/>
        <v>750</v>
      </c>
      <c r="AH52" s="747"/>
      <c r="AI52" s="1074">
        <f t="shared" si="38"/>
        <v>750</v>
      </c>
      <c r="AJ52" s="1074"/>
      <c r="AK52" s="1076"/>
      <c r="AL52" s="1076"/>
      <c r="AM52" s="1075"/>
      <c r="AN52" s="1075"/>
      <c r="AO52" s="1075"/>
      <c r="AP52" s="1075"/>
      <c r="AQ52" s="1075"/>
      <c r="AR52" s="1075"/>
      <c r="AS52" s="1075"/>
      <c r="AT52" s="1075"/>
      <c r="AU52" s="1075"/>
      <c r="AV52" s="1075"/>
      <c r="AW52" s="1075"/>
      <c r="AX52" s="1075"/>
      <c r="AY52" s="1075"/>
      <c r="AZ52" s="745">
        <f t="shared" si="37"/>
        <v>750</v>
      </c>
      <c r="BA52" s="727"/>
      <c r="BB52" s="727"/>
      <c r="BC52" s="727"/>
      <c r="BD52" s="727"/>
      <c r="BE52" s="727"/>
      <c r="BF52" s="727"/>
      <c r="BG52" s="727"/>
      <c r="BH52" s="727"/>
      <c r="BI52" s="1146"/>
      <c r="BJ52" s="1212"/>
      <c r="BK52" s="1077"/>
      <c r="BL52" s="1146"/>
      <c r="BM52" s="754"/>
      <c r="BN52" s="754"/>
      <c r="BO52" s="754"/>
      <c r="BP52" s="754"/>
      <c r="BQ52" s="1146"/>
      <c r="BR52" s="754"/>
      <c r="BS52" s="1146"/>
      <c r="BT52" s="1146"/>
      <c r="BU52" s="1146"/>
      <c r="BV52" s="1146"/>
      <c r="BW52" s="1146"/>
      <c r="BX52" s="1146"/>
      <c r="BY52" s="1146"/>
      <c r="BZ52" s="1146"/>
      <c r="CA52" s="1146"/>
      <c r="CB52" s="1146"/>
      <c r="CC52" s="1146"/>
      <c r="CD52" s="1146"/>
      <c r="CE52" s="1146"/>
      <c r="CF52" s="1146"/>
      <c r="CO52" s="757">
        <f t="shared" si="2"/>
        <v>2526986</v>
      </c>
    </row>
    <row r="53" s="757" customFormat="1" ht="36" hidden="1" customHeight="1" spans="1:93">
      <c r="A53" s="1136">
        <v>45602</v>
      </c>
      <c r="B53" s="1137" t="s">
        <v>3338</v>
      </c>
      <c r="C53" s="1138" t="s">
        <v>237</v>
      </c>
      <c r="D53" s="1139">
        <v>4500150392</v>
      </c>
      <c r="E53" s="1140">
        <v>739919</v>
      </c>
      <c r="F53" s="1141" t="s">
        <v>3339</v>
      </c>
      <c r="G53" s="1068" t="s">
        <v>134</v>
      </c>
      <c r="H53" s="730" t="s">
        <v>135</v>
      </c>
      <c r="I53" s="731">
        <v>442</v>
      </c>
      <c r="J53" s="732">
        <v>0</v>
      </c>
      <c r="K53" s="732">
        <v>13</v>
      </c>
      <c r="L53" s="733">
        <f t="shared" si="0"/>
        <v>34</v>
      </c>
      <c r="M53" s="734">
        <v>45667</v>
      </c>
      <c r="N53" s="734">
        <v>45663</v>
      </c>
      <c r="O53" s="735"/>
      <c r="P53" s="735" t="s">
        <v>803</v>
      </c>
      <c r="Q53" s="735" t="s">
        <v>3227</v>
      </c>
      <c r="R53" s="735">
        <v>45614</v>
      </c>
      <c r="S53" s="737" t="s">
        <v>82</v>
      </c>
      <c r="T53" s="1069" t="s">
        <v>3340</v>
      </c>
      <c r="U53" s="731" t="s">
        <v>3341</v>
      </c>
      <c r="V53" s="1118" t="s">
        <v>929</v>
      </c>
      <c r="W53" s="741">
        <v>0.8972</v>
      </c>
      <c r="X53" s="742">
        <f t="shared" ref="X53:X81" si="39">W53*I53</f>
        <v>396.5624</v>
      </c>
      <c r="Y53" s="740" t="s">
        <v>3342</v>
      </c>
      <c r="Z53" s="1042" t="s">
        <v>190</v>
      </c>
      <c r="AA53" s="732" t="s">
        <v>108</v>
      </c>
      <c r="AB53" s="1072" t="s">
        <v>44</v>
      </c>
      <c r="AC53" s="1070">
        <v>442</v>
      </c>
      <c r="AD53" s="747">
        <f t="shared" si="20"/>
        <v>0</v>
      </c>
      <c r="AE53" s="1073" t="s">
        <v>157</v>
      </c>
      <c r="AF53" s="747"/>
      <c r="AG53" s="747">
        <f t="shared" si="36"/>
        <v>442</v>
      </c>
      <c r="AH53" s="747"/>
      <c r="AJ53" s="745">
        <f>I53</f>
        <v>442</v>
      </c>
      <c r="AK53" s="1144"/>
      <c r="AL53" s="1144"/>
      <c r="AM53" s="1144"/>
      <c r="AN53" s="1144"/>
      <c r="AO53" s="1144"/>
      <c r="AP53" s="1144"/>
      <c r="AQ53" s="1144"/>
      <c r="AR53" s="1144"/>
      <c r="AS53" s="1144"/>
      <c r="AT53" s="1144"/>
      <c r="AU53" s="1144"/>
      <c r="AV53" s="1144"/>
      <c r="AW53" s="1145"/>
      <c r="AX53" s="1145"/>
      <c r="AY53" s="1145"/>
      <c r="AZ53" s="745">
        <f t="shared" si="37"/>
        <v>442</v>
      </c>
      <c r="BA53" s="727"/>
      <c r="BB53" s="727"/>
      <c r="BC53" s="727"/>
      <c r="BD53" s="727"/>
      <c r="BE53" s="727"/>
      <c r="BF53" s="727"/>
      <c r="BG53" s="727"/>
      <c r="BH53" s="727"/>
      <c r="BI53" s="1146"/>
      <c r="BJ53" s="1212"/>
      <c r="BL53" s="1146"/>
      <c r="BM53" s="754">
        <f>I53/13</f>
        <v>34</v>
      </c>
      <c r="BN53" s="754"/>
      <c r="BO53" s="754"/>
      <c r="BP53" s="1146"/>
      <c r="BQ53" s="1146"/>
      <c r="BR53" s="1146"/>
      <c r="BS53" s="1146"/>
      <c r="BT53" s="1146"/>
      <c r="BU53" s="1146"/>
      <c r="BV53" s="1146"/>
      <c r="BW53" s="1146"/>
      <c r="BX53" s="1146"/>
      <c r="BY53" s="1146"/>
      <c r="BZ53" s="1146"/>
      <c r="CA53" s="1146"/>
      <c r="CB53" s="1146"/>
      <c r="CC53" s="1146"/>
      <c r="CD53" s="1146"/>
      <c r="CE53" s="1146"/>
      <c r="CF53" s="1146"/>
      <c r="CO53" s="757">
        <f t="shared" si="2"/>
        <v>2526544</v>
      </c>
    </row>
    <row r="54" s="757" customFormat="1" ht="36" hidden="1" customHeight="1" spans="1:93">
      <c r="A54" s="1136">
        <v>45625</v>
      </c>
      <c r="B54" s="1137" t="s">
        <v>1274</v>
      </c>
      <c r="C54" s="1138" t="s">
        <v>902</v>
      </c>
      <c r="D54" s="1139">
        <v>4500153048</v>
      </c>
      <c r="E54" s="1140"/>
      <c r="F54" s="1141" t="s">
        <v>3343</v>
      </c>
      <c r="G54" s="1068" t="s">
        <v>78</v>
      </c>
      <c r="H54" s="730" t="s">
        <v>111</v>
      </c>
      <c r="I54" s="731">
        <v>2800</v>
      </c>
      <c r="J54" s="732">
        <v>0</v>
      </c>
      <c r="K54" s="732">
        <v>50</v>
      </c>
      <c r="L54" s="733">
        <f t="shared" si="0"/>
        <v>56</v>
      </c>
      <c r="M54" s="734">
        <v>45667</v>
      </c>
      <c r="N54" s="734">
        <v>45663</v>
      </c>
      <c r="O54" s="735"/>
      <c r="P54" s="735" t="s">
        <v>106</v>
      </c>
      <c r="Q54" s="735" t="s">
        <v>3270</v>
      </c>
      <c r="R54" s="735" t="s">
        <v>3344</v>
      </c>
      <c r="S54" s="737" t="s">
        <v>82</v>
      </c>
      <c r="T54" s="1069" t="s">
        <v>3345</v>
      </c>
      <c r="U54" s="731" t="s">
        <v>3346</v>
      </c>
      <c r="V54" s="1118" t="s">
        <v>908</v>
      </c>
      <c r="W54" s="741">
        <v>0.9193</v>
      </c>
      <c r="X54" s="742">
        <f t="shared" si="39"/>
        <v>2574.04</v>
      </c>
      <c r="Y54" s="740" t="s">
        <v>3347</v>
      </c>
      <c r="Z54" s="1042" t="s">
        <v>156</v>
      </c>
      <c r="AA54" s="732" t="s">
        <v>108</v>
      </c>
      <c r="AB54" s="1072" t="s">
        <v>44</v>
      </c>
      <c r="AC54" s="1070">
        <v>2800</v>
      </c>
      <c r="AD54" s="747">
        <f t="shared" si="20"/>
        <v>0</v>
      </c>
      <c r="AE54" s="1073" t="s">
        <v>157</v>
      </c>
      <c r="AF54" s="747"/>
      <c r="AG54" s="747">
        <f t="shared" si="36"/>
        <v>2800</v>
      </c>
      <c r="AH54" s="747"/>
      <c r="AJ54" s="1074">
        <f>I54</f>
        <v>2800</v>
      </c>
      <c r="AK54" s="1144"/>
      <c r="AL54" s="1144"/>
      <c r="AM54" s="1144"/>
      <c r="AN54" s="1144"/>
      <c r="AO54" s="1144"/>
      <c r="AP54" s="1144"/>
      <c r="AQ54" s="1144"/>
      <c r="AR54" s="1144"/>
      <c r="AS54" s="1144"/>
      <c r="AT54" s="1144"/>
      <c r="AU54" s="1144"/>
      <c r="AV54" s="1144"/>
      <c r="AW54" s="1145"/>
      <c r="AX54" s="1145"/>
      <c r="AY54" s="1145"/>
      <c r="AZ54" s="745">
        <f t="shared" si="37"/>
        <v>2800</v>
      </c>
      <c r="BA54" s="1213"/>
      <c r="BB54" s="727"/>
      <c r="BC54" s="727"/>
      <c r="BD54" s="727"/>
      <c r="BE54" s="727"/>
      <c r="BF54" s="727"/>
      <c r="BG54" s="727"/>
      <c r="BH54" s="727"/>
      <c r="BI54" s="1146"/>
      <c r="BJ54" s="1212"/>
      <c r="BL54" s="1146"/>
      <c r="BM54" s="754"/>
      <c r="BN54" s="754"/>
      <c r="BO54" s="754"/>
      <c r="BP54" s="1146"/>
      <c r="BQ54" s="1146"/>
      <c r="BR54" s="754">
        <f>I54/25</f>
        <v>112</v>
      </c>
      <c r="BS54" s="1146"/>
      <c r="BT54" s="1146"/>
      <c r="BU54" s="1146"/>
      <c r="BV54" s="1146"/>
      <c r="BW54" s="1146"/>
      <c r="BX54" s="1146"/>
      <c r="BY54" s="1146"/>
      <c r="BZ54" s="1146"/>
      <c r="CA54" s="1146"/>
      <c r="CB54" s="1146"/>
      <c r="CC54" s="1146"/>
      <c r="CD54" s="1146"/>
      <c r="CE54" s="1146"/>
      <c r="CF54" s="1146"/>
      <c r="CO54" s="757">
        <f t="shared" si="2"/>
        <v>2523744</v>
      </c>
    </row>
    <row r="55" s="757" customFormat="1" ht="36" hidden="1" customHeight="1" spans="1:93">
      <c r="A55" s="1136">
        <v>45631</v>
      </c>
      <c r="B55" s="1137" t="s">
        <v>3348</v>
      </c>
      <c r="C55" s="1138" t="s">
        <v>3349</v>
      </c>
      <c r="D55" s="1139">
        <v>4500153347</v>
      </c>
      <c r="E55" s="1140"/>
      <c r="F55" s="1141" t="s">
        <v>3350</v>
      </c>
      <c r="G55" s="1068" t="s">
        <v>109</v>
      </c>
      <c r="H55" s="730" t="s">
        <v>79</v>
      </c>
      <c r="I55" s="731">
        <v>1248</v>
      </c>
      <c r="J55" s="732">
        <v>0</v>
      </c>
      <c r="K55" s="732">
        <v>52</v>
      </c>
      <c r="L55" s="733">
        <f t="shared" si="0"/>
        <v>24</v>
      </c>
      <c r="M55" s="734">
        <v>45667</v>
      </c>
      <c r="N55" s="734">
        <v>45663</v>
      </c>
      <c r="O55" s="735"/>
      <c r="P55" s="735" t="s">
        <v>803</v>
      </c>
      <c r="Q55" s="735" t="s">
        <v>3351</v>
      </c>
      <c r="R55" s="735">
        <v>45631</v>
      </c>
      <c r="S55" s="737" t="s">
        <v>82</v>
      </c>
      <c r="T55" s="1069" t="s">
        <v>3352</v>
      </c>
      <c r="U55" s="731" t="s">
        <v>3353</v>
      </c>
      <c r="V55" s="1118" t="s">
        <v>388</v>
      </c>
      <c r="W55" s="741">
        <v>0.8944</v>
      </c>
      <c r="X55" s="742">
        <f t="shared" si="39"/>
        <v>1116.2112</v>
      </c>
      <c r="Y55" s="740" t="s">
        <v>3354</v>
      </c>
      <c r="Z55" s="1042" t="s">
        <v>109</v>
      </c>
      <c r="AA55" s="732" t="s">
        <v>108</v>
      </c>
      <c r="AB55" s="1072" t="s">
        <v>44</v>
      </c>
      <c r="AC55" s="1070">
        <v>1248</v>
      </c>
      <c r="AD55" s="747">
        <f t="shared" si="20"/>
        <v>0</v>
      </c>
      <c r="AE55" s="1073" t="s">
        <v>157</v>
      </c>
      <c r="AF55" s="747"/>
      <c r="AG55" s="747">
        <f t="shared" si="36"/>
        <v>1248</v>
      </c>
      <c r="AH55" s="747"/>
      <c r="AI55" s="745">
        <f t="shared" ref="AI55:AI59" si="40">I55</f>
        <v>1248</v>
      </c>
      <c r="AJ55" s="1074"/>
      <c r="AK55" s="1144"/>
      <c r="AL55" s="1144"/>
      <c r="AM55" s="1144"/>
      <c r="AN55" s="1144"/>
      <c r="AO55" s="1144"/>
      <c r="AP55" s="1144"/>
      <c r="AQ55" s="1144"/>
      <c r="AR55" s="1144"/>
      <c r="AS55" s="1144"/>
      <c r="AT55" s="1144"/>
      <c r="AU55" s="1144"/>
      <c r="AV55" s="1144"/>
      <c r="AW55" s="1145"/>
      <c r="AX55" s="1145"/>
      <c r="AY55" s="1145"/>
      <c r="AZ55" s="745">
        <f t="shared" si="37"/>
        <v>1248</v>
      </c>
      <c r="BA55" s="1213"/>
      <c r="BB55" s="727"/>
      <c r="BC55" s="727"/>
      <c r="BD55" s="727"/>
      <c r="BE55" s="727"/>
      <c r="BF55" s="727"/>
      <c r="BG55" s="727"/>
      <c r="BH55" s="727"/>
      <c r="BI55" s="1146"/>
      <c r="BJ55" s="1212"/>
      <c r="BK55" s="754">
        <f t="shared" ref="BK55:BK59" si="41">I55/13</f>
        <v>96</v>
      </c>
      <c r="BL55" s="1146"/>
      <c r="BM55" s="754"/>
      <c r="BN55" s="754"/>
      <c r="BO55" s="754"/>
      <c r="BP55" s="1146"/>
      <c r="BQ55" s="1146"/>
      <c r="BR55" s="754"/>
      <c r="BS55" s="1146"/>
      <c r="BT55" s="1146"/>
      <c r="BU55" s="1146"/>
      <c r="BV55" s="1146"/>
      <c r="BW55" s="1146"/>
      <c r="BX55" s="1146"/>
      <c r="BY55" s="1146"/>
      <c r="BZ55" s="1146"/>
      <c r="CA55" s="1146"/>
      <c r="CB55" s="1146"/>
      <c r="CC55" s="1146"/>
      <c r="CD55" s="1146"/>
      <c r="CE55" s="1146"/>
      <c r="CF55" s="1146"/>
      <c r="CO55" s="757">
        <f t="shared" si="2"/>
        <v>2522496</v>
      </c>
    </row>
    <row r="56" s="757" customFormat="1" ht="36" hidden="1" customHeight="1" spans="1:93">
      <c r="A56" s="1136">
        <v>45621</v>
      </c>
      <c r="B56" s="1207" t="s">
        <v>131</v>
      </c>
      <c r="C56" s="1208" t="s">
        <v>132</v>
      </c>
      <c r="D56" s="1065">
        <v>4500152293</v>
      </c>
      <c r="E56" s="1204">
        <v>20478301</v>
      </c>
      <c r="F56" s="1209" t="s">
        <v>3355</v>
      </c>
      <c r="G56" s="1068" t="s">
        <v>134</v>
      </c>
      <c r="H56" s="730" t="s">
        <v>135</v>
      </c>
      <c r="I56" s="731">
        <v>494</v>
      </c>
      <c r="J56" s="732">
        <v>0</v>
      </c>
      <c r="K56" s="732">
        <v>13</v>
      </c>
      <c r="L56" s="733">
        <f t="shared" si="0"/>
        <v>38</v>
      </c>
      <c r="M56" s="734">
        <v>45663</v>
      </c>
      <c r="N56" s="734">
        <v>45663</v>
      </c>
      <c r="O56" s="735"/>
      <c r="P56" s="735" t="s">
        <v>803</v>
      </c>
      <c r="Q56" s="735"/>
      <c r="R56" s="735" t="s">
        <v>3356</v>
      </c>
      <c r="S56" s="737" t="s">
        <v>136</v>
      </c>
      <c r="T56" s="738" t="s">
        <v>3357</v>
      </c>
      <c r="U56" s="1134" t="s">
        <v>3358</v>
      </c>
      <c r="V56" s="1118" t="s">
        <v>603</v>
      </c>
      <c r="W56" s="741">
        <v>0.9343</v>
      </c>
      <c r="X56" s="742">
        <f t="shared" si="39"/>
        <v>461.5442</v>
      </c>
      <c r="Y56" s="740" t="s">
        <v>3359</v>
      </c>
      <c r="Z56" s="1042" t="s">
        <v>134</v>
      </c>
      <c r="AA56" s="732" t="s">
        <v>108</v>
      </c>
      <c r="AB56" s="1072" t="s">
        <v>44</v>
      </c>
      <c r="AC56" s="1070">
        <v>494</v>
      </c>
      <c r="AD56" s="747">
        <f t="shared" si="20"/>
        <v>0</v>
      </c>
      <c r="AE56" s="1073" t="s">
        <v>338</v>
      </c>
      <c r="AF56" s="747"/>
      <c r="AG56" s="747">
        <f t="shared" si="36"/>
        <v>494</v>
      </c>
      <c r="AH56" s="747"/>
      <c r="AI56" s="745">
        <f t="shared" si="40"/>
        <v>494</v>
      </c>
      <c r="AJ56" s="740"/>
      <c r="AK56" s="1144"/>
      <c r="AL56" s="1144"/>
      <c r="AM56" s="1144"/>
      <c r="AN56" s="1144"/>
      <c r="AO56" s="1144"/>
      <c r="AP56" s="1144"/>
      <c r="AQ56" s="1144"/>
      <c r="AR56" s="1144"/>
      <c r="AS56" s="1144"/>
      <c r="AT56" s="1144"/>
      <c r="AU56" s="1144"/>
      <c r="AV56" s="1144"/>
      <c r="AW56" s="1145"/>
      <c r="AX56" s="1145"/>
      <c r="AY56" s="1145"/>
      <c r="AZ56" s="745">
        <f t="shared" si="37"/>
        <v>494</v>
      </c>
      <c r="BA56" s="727"/>
      <c r="BB56" s="727"/>
      <c r="BC56" s="727"/>
      <c r="BD56" s="727"/>
      <c r="BE56" s="727"/>
      <c r="BF56" s="727"/>
      <c r="BG56" s="727"/>
      <c r="BH56" s="727"/>
      <c r="BI56" s="1146"/>
      <c r="BJ56" s="1146"/>
      <c r="BK56" s="754">
        <f t="shared" si="41"/>
        <v>38</v>
      </c>
      <c r="BL56" s="1146"/>
      <c r="BM56" s="1146"/>
      <c r="BN56" s="1146"/>
      <c r="BO56" s="1146"/>
      <c r="BP56" s="1146"/>
      <c r="BQ56" s="1146"/>
      <c r="BR56" s="1146"/>
      <c r="BS56" s="1146"/>
      <c r="BT56" s="1146"/>
      <c r="BU56" s="1146"/>
      <c r="BV56" s="1146"/>
      <c r="BW56" s="1146"/>
      <c r="BX56" s="1146"/>
      <c r="BY56" s="1146"/>
      <c r="BZ56" s="1146"/>
      <c r="CA56" s="1146"/>
      <c r="CB56" s="1146"/>
      <c r="CC56" s="754"/>
      <c r="CD56" s="754"/>
      <c r="CE56" s="754"/>
      <c r="CF56" s="754"/>
      <c r="CO56" s="757">
        <f t="shared" si="2"/>
        <v>2522002</v>
      </c>
    </row>
    <row r="57" s="757" customFormat="1" ht="36" hidden="1" customHeight="1" spans="1:93">
      <c r="A57" s="1136">
        <v>45621</v>
      </c>
      <c r="B57" s="1207" t="s">
        <v>131</v>
      </c>
      <c r="C57" s="1208" t="s">
        <v>132</v>
      </c>
      <c r="D57" s="1065">
        <v>4500152293</v>
      </c>
      <c r="E57" s="1204">
        <v>20478301</v>
      </c>
      <c r="F57" s="1209" t="s">
        <v>3360</v>
      </c>
      <c r="G57" s="1068" t="s">
        <v>134</v>
      </c>
      <c r="H57" s="730" t="s">
        <v>135</v>
      </c>
      <c r="I57" s="731">
        <v>169</v>
      </c>
      <c r="J57" s="732">
        <v>0</v>
      </c>
      <c r="K57" s="732">
        <v>13</v>
      </c>
      <c r="L57" s="733">
        <f t="shared" si="0"/>
        <v>13</v>
      </c>
      <c r="M57" s="734">
        <v>45663</v>
      </c>
      <c r="N57" s="734">
        <v>45663</v>
      </c>
      <c r="O57" s="735"/>
      <c r="P57" s="735" t="s">
        <v>803</v>
      </c>
      <c r="Q57" s="735"/>
      <c r="R57" s="735" t="s">
        <v>3361</v>
      </c>
      <c r="S57" s="737" t="s">
        <v>136</v>
      </c>
      <c r="T57" s="738" t="s">
        <v>3357</v>
      </c>
      <c r="U57" s="1134" t="s">
        <v>3362</v>
      </c>
      <c r="V57" s="1118" t="s">
        <v>603</v>
      </c>
      <c r="W57" s="741">
        <v>0.9343</v>
      </c>
      <c r="X57" s="742">
        <f t="shared" si="39"/>
        <v>157.8967</v>
      </c>
      <c r="Y57" s="740" t="s">
        <v>3359</v>
      </c>
      <c r="Z57" s="1042" t="s">
        <v>134</v>
      </c>
      <c r="AA57" s="732" t="s">
        <v>108</v>
      </c>
      <c r="AB57" s="1072" t="s">
        <v>44</v>
      </c>
      <c r="AC57" s="1070">
        <v>169</v>
      </c>
      <c r="AD57" s="747">
        <f t="shared" si="20"/>
        <v>0</v>
      </c>
      <c r="AE57" s="1073" t="s">
        <v>157</v>
      </c>
      <c r="AF57" s="747"/>
      <c r="AG57" s="747">
        <f t="shared" si="36"/>
        <v>169</v>
      </c>
      <c r="AH57" s="747"/>
      <c r="AI57" s="745">
        <f t="shared" si="40"/>
        <v>169</v>
      </c>
      <c r="AJ57" s="740"/>
      <c r="AK57" s="1144"/>
      <c r="AL57" s="1144"/>
      <c r="AM57" s="1144"/>
      <c r="AN57" s="1144"/>
      <c r="AO57" s="1144"/>
      <c r="AP57" s="1144"/>
      <c r="AQ57" s="1144"/>
      <c r="AR57" s="1144"/>
      <c r="AS57" s="1144"/>
      <c r="AT57" s="1144"/>
      <c r="AU57" s="1144"/>
      <c r="AV57" s="1144"/>
      <c r="AW57" s="1145"/>
      <c r="AX57" s="1145"/>
      <c r="AY57" s="1145"/>
      <c r="AZ57" s="745">
        <f t="shared" si="37"/>
        <v>169</v>
      </c>
      <c r="BA57" s="727"/>
      <c r="BB57" s="727"/>
      <c r="BC57" s="727"/>
      <c r="BD57" s="727"/>
      <c r="BE57" s="727"/>
      <c r="BF57" s="727"/>
      <c r="BG57" s="727"/>
      <c r="BH57" s="727"/>
      <c r="BI57" s="1146"/>
      <c r="BJ57" s="1146"/>
      <c r="BK57" s="754">
        <f t="shared" si="41"/>
        <v>13</v>
      </c>
      <c r="BL57" s="1146"/>
      <c r="BM57" s="1146"/>
      <c r="BN57" s="1146"/>
      <c r="BO57" s="1146"/>
      <c r="BP57" s="1146"/>
      <c r="BQ57" s="1146"/>
      <c r="BR57" s="1146"/>
      <c r="BS57" s="1146"/>
      <c r="BT57" s="1146"/>
      <c r="BU57" s="1146"/>
      <c r="BV57" s="1146"/>
      <c r="BW57" s="1146"/>
      <c r="BX57" s="1146"/>
      <c r="BY57" s="1146"/>
      <c r="BZ57" s="1146"/>
      <c r="CA57" s="1146"/>
      <c r="CB57" s="1146"/>
      <c r="CC57" s="754"/>
      <c r="CD57" s="754"/>
      <c r="CE57" s="754"/>
      <c r="CF57" s="754"/>
      <c r="CO57" s="757">
        <f t="shared" si="2"/>
        <v>2521833</v>
      </c>
    </row>
    <row r="58" s="757" customFormat="1" ht="36" hidden="1" customHeight="1" spans="1:93">
      <c r="A58" s="1136">
        <v>45621</v>
      </c>
      <c r="B58" s="1207" t="s">
        <v>3363</v>
      </c>
      <c r="C58" s="1208" t="s">
        <v>118</v>
      </c>
      <c r="D58" s="1065">
        <v>4500152292</v>
      </c>
      <c r="E58" s="1204">
        <v>20357441</v>
      </c>
      <c r="F58" s="1209" t="s">
        <v>3364</v>
      </c>
      <c r="G58" s="1068" t="s">
        <v>134</v>
      </c>
      <c r="H58" s="730" t="s">
        <v>79</v>
      </c>
      <c r="I58" s="731">
        <v>1014</v>
      </c>
      <c r="J58" s="732">
        <v>0</v>
      </c>
      <c r="K58" s="732">
        <v>13</v>
      </c>
      <c r="L58" s="733">
        <f t="shared" si="0"/>
        <v>78</v>
      </c>
      <c r="M58" s="734">
        <v>45663</v>
      </c>
      <c r="N58" s="734">
        <v>45663</v>
      </c>
      <c r="O58" s="735"/>
      <c r="P58" s="735" t="s">
        <v>803</v>
      </c>
      <c r="Q58" s="735"/>
      <c r="R58" s="735" t="s">
        <v>3356</v>
      </c>
      <c r="S58" s="737" t="s">
        <v>136</v>
      </c>
      <c r="T58" s="738" t="s">
        <v>3357</v>
      </c>
      <c r="U58" s="1134" t="s">
        <v>3365</v>
      </c>
      <c r="V58" s="1118" t="s">
        <v>603</v>
      </c>
      <c r="W58" s="741">
        <v>0.9343</v>
      </c>
      <c r="X58" s="742">
        <f t="shared" si="39"/>
        <v>947.3802</v>
      </c>
      <c r="Y58" s="740" t="s">
        <v>3366</v>
      </c>
      <c r="Z58" s="1042" t="s">
        <v>134</v>
      </c>
      <c r="AA58" s="732" t="s">
        <v>108</v>
      </c>
      <c r="AB58" s="1072" t="s">
        <v>44</v>
      </c>
      <c r="AC58" s="1070">
        <v>1014</v>
      </c>
      <c r="AD58" s="747">
        <f t="shared" si="20"/>
        <v>0</v>
      </c>
      <c r="AE58" s="1073" t="s">
        <v>157</v>
      </c>
      <c r="AF58" s="747"/>
      <c r="AG58" s="747">
        <f t="shared" si="36"/>
        <v>1014</v>
      </c>
      <c r="AH58" s="747"/>
      <c r="AI58" s="745">
        <f t="shared" si="40"/>
        <v>1014</v>
      </c>
      <c r="AJ58" s="740"/>
      <c r="AK58" s="1144"/>
      <c r="AL58" s="1144"/>
      <c r="AM58" s="1144"/>
      <c r="AN58" s="1144"/>
      <c r="AO58" s="1144"/>
      <c r="AP58" s="1144"/>
      <c r="AQ58" s="1144"/>
      <c r="AR58" s="1144"/>
      <c r="AS58" s="1144"/>
      <c r="AT58" s="1144"/>
      <c r="AU58" s="1144"/>
      <c r="AV58" s="1144"/>
      <c r="AW58" s="1145"/>
      <c r="AX58" s="1145"/>
      <c r="AY58" s="1145"/>
      <c r="AZ58" s="745">
        <f t="shared" si="37"/>
        <v>1014</v>
      </c>
      <c r="BA58" s="727"/>
      <c r="BB58" s="727"/>
      <c r="BC58" s="727"/>
      <c r="BD58" s="727"/>
      <c r="BE58" s="727"/>
      <c r="BF58" s="727"/>
      <c r="BG58" s="727"/>
      <c r="BH58" s="727"/>
      <c r="BI58" s="1146"/>
      <c r="BJ58" s="1146"/>
      <c r="BK58" s="754">
        <f t="shared" si="41"/>
        <v>78</v>
      </c>
      <c r="BL58" s="1146"/>
      <c r="BM58" s="1146"/>
      <c r="BN58" s="1146"/>
      <c r="BO58" s="1146"/>
      <c r="BP58" s="1146"/>
      <c r="BQ58" s="1146"/>
      <c r="BR58" s="1146"/>
      <c r="BS58" s="1146"/>
      <c r="BT58" s="1146"/>
      <c r="BU58" s="1146"/>
      <c r="BV58" s="1146"/>
      <c r="BW58" s="1146"/>
      <c r="BX58" s="1146"/>
      <c r="BY58" s="1146"/>
      <c r="BZ58" s="1146"/>
      <c r="CA58" s="1146"/>
      <c r="CB58" s="1146"/>
      <c r="CC58" s="754"/>
      <c r="CD58" s="754"/>
      <c r="CE58" s="754"/>
      <c r="CF58" s="754"/>
      <c r="CO58" s="757">
        <f t="shared" si="2"/>
        <v>2520819</v>
      </c>
    </row>
    <row r="59" s="757" customFormat="1" ht="36" hidden="1" customHeight="1" spans="1:93">
      <c r="A59" s="1136">
        <v>45621</v>
      </c>
      <c r="B59" s="1207" t="s">
        <v>3363</v>
      </c>
      <c r="C59" s="1208" t="s">
        <v>118</v>
      </c>
      <c r="D59" s="1065">
        <v>4500152292</v>
      </c>
      <c r="E59" s="1204">
        <v>20357441</v>
      </c>
      <c r="F59" s="1209" t="s">
        <v>3367</v>
      </c>
      <c r="G59" s="1068" t="s">
        <v>134</v>
      </c>
      <c r="H59" s="730" t="s">
        <v>79</v>
      </c>
      <c r="I59" s="731">
        <v>1339</v>
      </c>
      <c r="J59" s="732">
        <v>0</v>
      </c>
      <c r="K59" s="732">
        <v>13</v>
      </c>
      <c r="L59" s="733">
        <f t="shared" si="0"/>
        <v>103</v>
      </c>
      <c r="M59" s="734">
        <v>45663</v>
      </c>
      <c r="N59" s="734">
        <v>45663</v>
      </c>
      <c r="O59" s="735"/>
      <c r="P59" s="735" t="s">
        <v>803</v>
      </c>
      <c r="Q59" s="735"/>
      <c r="R59" s="735" t="s">
        <v>3361</v>
      </c>
      <c r="S59" s="737" t="s">
        <v>136</v>
      </c>
      <c r="T59" s="738" t="s">
        <v>3357</v>
      </c>
      <c r="U59" s="1134" t="s">
        <v>3368</v>
      </c>
      <c r="V59" s="1118" t="s">
        <v>603</v>
      </c>
      <c r="W59" s="741">
        <v>0.9343</v>
      </c>
      <c r="X59" s="742">
        <f t="shared" si="39"/>
        <v>1251.0277</v>
      </c>
      <c r="Y59" s="740" t="s">
        <v>3366</v>
      </c>
      <c r="Z59" s="1042" t="s">
        <v>134</v>
      </c>
      <c r="AA59" s="732" t="s">
        <v>108</v>
      </c>
      <c r="AB59" s="1072" t="s">
        <v>44</v>
      </c>
      <c r="AC59" s="1070">
        <v>1339</v>
      </c>
      <c r="AD59" s="747">
        <f t="shared" si="20"/>
        <v>0</v>
      </c>
      <c r="AE59" s="1073" t="s">
        <v>157</v>
      </c>
      <c r="AF59" s="747"/>
      <c r="AG59" s="747">
        <f t="shared" si="36"/>
        <v>1339</v>
      </c>
      <c r="AH59" s="747"/>
      <c r="AI59" s="745">
        <f t="shared" si="40"/>
        <v>1339</v>
      </c>
      <c r="AJ59" s="740"/>
      <c r="AK59" s="1144"/>
      <c r="AL59" s="1144"/>
      <c r="AM59" s="1144"/>
      <c r="AN59" s="1144"/>
      <c r="AO59" s="1144"/>
      <c r="AP59" s="1144"/>
      <c r="AQ59" s="1144"/>
      <c r="AR59" s="1144"/>
      <c r="AS59" s="1144"/>
      <c r="AT59" s="1144"/>
      <c r="AU59" s="1144"/>
      <c r="AV59" s="1144"/>
      <c r="AW59" s="1145"/>
      <c r="AX59" s="1145"/>
      <c r="AY59" s="1145"/>
      <c r="AZ59" s="745">
        <f t="shared" si="37"/>
        <v>1339</v>
      </c>
      <c r="BA59" s="727"/>
      <c r="BB59" s="727"/>
      <c r="BC59" s="727"/>
      <c r="BD59" s="727"/>
      <c r="BE59" s="727"/>
      <c r="BF59" s="727"/>
      <c r="BG59" s="727"/>
      <c r="BH59" s="727"/>
      <c r="BI59" s="1146"/>
      <c r="BJ59" s="1146"/>
      <c r="BK59" s="754">
        <f t="shared" si="41"/>
        <v>103</v>
      </c>
      <c r="BL59" s="1146"/>
      <c r="BM59" s="1146"/>
      <c r="BN59" s="1146"/>
      <c r="BO59" s="1146"/>
      <c r="BP59" s="1146"/>
      <c r="BQ59" s="1146"/>
      <c r="BR59" s="1146"/>
      <c r="BS59" s="1146"/>
      <c r="BT59" s="1146"/>
      <c r="BU59" s="1146"/>
      <c r="BV59" s="1146"/>
      <c r="BW59" s="1146"/>
      <c r="BX59" s="1146"/>
      <c r="BY59" s="1146"/>
      <c r="BZ59" s="1146"/>
      <c r="CA59" s="1146"/>
      <c r="CB59" s="1146"/>
      <c r="CC59" s="754"/>
      <c r="CD59" s="754"/>
      <c r="CE59" s="754"/>
      <c r="CF59" s="754"/>
      <c r="CO59" s="757">
        <f t="shared" si="2"/>
        <v>2519480</v>
      </c>
    </row>
    <row r="60" s="757" customFormat="1" ht="36" hidden="1" customHeight="1" spans="1:93">
      <c r="A60" s="1206">
        <v>45623</v>
      </c>
      <c r="B60" s="1207" t="s">
        <v>447</v>
      </c>
      <c r="C60" s="1208" t="s">
        <v>251</v>
      </c>
      <c r="D60" s="1065">
        <v>4500152657</v>
      </c>
      <c r="E60" s="1204" t="s">
        <v>3369</v>
      </c>
      <c r="F60" s="1209" t="s">
        <v>3370</v>
      </c>
      <c r="G60" s="1068" t="s">
        <v>309</v>
      </c>
      <c r="H60" s="730" t="s">
        <v>79</v>
      </c>
      <c r="I60" s="731">
        <v>2364</v>
      </c>
      <c r="J60" s="732">
        <v>0</v>
      </c>
      <c r="K60" s="732">
        <v>12</v>
      </c>
      <c r="L60" s="733">
        <f t="shared" si="0"/>
        <v>197</v>
      </c>
      <c r="M60" s="734">
        <v>45664</v>
      </c>
      <c r="N60" s="734">
        <v>45664</v>
      </c>
      <c r="O60" s="735"/>
      <c r="P60" s="735" t="s">
        <v>106</v>
      </c>
      <c r="Q60" s="735" t="s">
        <v>3371</v>
      </c>
      <c r="R60" s="735">
        <v>45623</v>
      </c>
      <c r="S60" s="737" t="s">
        <v>136</v>
      </c>
      <c r="T60" s="738" t="s">
        <v>3372</v>
      </c>
      <c r="U60" s="1134" t="s">
        <v>3373</v>
      </c>
      <c r="V60" s="1118" t="s">
        <v>812</v>
      </c>
      <c r="W60" s="741">
        <v>2.4237</v>
      </c>
      <c r="X60" s="742">
        <f t="shared" si="39"/>
        <v>5729.6268</v>
      </c>
      <c r="Y60" s="740" t="s">
        <v>3374</v>
      </c>
      <c r="Z60" s="1042" t="s">
        <v>2035</v>
      </c>
      <c r="AA60" s="732" t="s">
        <v>108</v>
      </c>
      <c r="AB60" s="1072" t="s">
        <v>44</v>
      </c>
      <c r="AC60" s="1070">
        <v>2364</v>
      </c>
      <c r="AD60" s="747">
        <f t="shared" si="20"/>
        <v>0</v>
      </c>
      <c r="AE60" s="1073" t="s">
        <v>157</v>
      </c>
      <c r="AF60" s="747"/>
      <c r="AG60" s="747">
        <f t="shared" ref="AG60:AG64" si="42">I60*2</f>
        <v>4728</v>
      </c>
      <c r="AH60" s="747"/>
      <c r="AJ60" s="745"/>
      <c r="AK60" s="1076"/>
      <c r="AL60" s="1076"/>
      <c r="AM60" s="745">
        <f t="shared" ref="AM60:AM64" si="43">I60*2</f>
        <v>4728</v>
      </c>
      <c r="AN60" s="1076"/>
      <c r="AO60" s="1076"/>
      <c r="AP60" s="1076"/>
      <c r="AQ60" s="1076"/>
      <c r="AR60" s="1076"/>
      <c r="AS60" s="1076"/>
      <c r="AT60" s="1076"/>
      <c r="AU60" s="1076"/>
      <c r="AV60" s="1075"/>
      <c r="AW60" s="1075"/>
      <c r="AX60" s="1075"/>
      <c r="AY60" s="1075"/>
      <c r="AZ60" s="745">
        <f t="shared" ref="AZ60:AZ64" si="44">I60*2</f>
        <v>4728</v>
      </c>
      <c r="BA60" s="745"/>
      <c r="BB60" s="745"/>
      <c r="BC60" s="745"/>
      <c r="BD60" s="745"/>
      <c r="BE60" s="745"/>
      <c r="BF60" s="745"/>
      <c r="BG60" s="745"/>
      <c r="BH60" s="745"/>
      <c r="BI60" s="754"/>
      <c r="BJ60" s="754"/>
      <c r="BK60" s="754"/>
      <c r="BL60" s="740"/>
      <c r="BM60" s="754"/>
      <c r="BN60" s="754"/>
      <c r="BO60" s="754"/>
      <c r="BP60" s="754"/>
      <c r="BQ60" s="754"/>
      <c r="BR60" s="754"/>
      <c r="BS60" s="754"/>
      <c r="BT60" s="754"/>
      <c r="BU60" s="754"/>
      <c r="BV60" s="754"/>
      <c r="BW60" s="1146"/>
      <c r="BX60" s="1146"/>
      <c r="BY60" s="1146"/>
      <c r="BZ60" s="1146"/>
      <c r="CA60" s="1146"/>
      <c r="CB60" s="1146"/>
      <c r="CC60" s="754">
        <f t="shared" ref="CC60:CC64" si="45">I60</f>
        <v>2364</v>
      </c>
      <c r="CD60" s="754">
        <f t="shared" ref="CD60:CD64" si="46">I60</f>
        <v>2364</v>
      </c>
      <c r="CE60" s="754"/>
      <c r="CF60" s="754">
        <f t="shared" ref="CF60:CF64" si="47">I60</f>
        <v>2364</v>
      </c>
      <c r="CH60" s="1078" t="s">
        <v>2788</v>
      </c>
      <c r="CO60" s="757">
        <f t="shared" si="2"/>
        <v>2514752</v>
      </c>
    </row>
    <row r="61" s="757" customFormat="1" ht="36" hidden="1" customHeight="1" spans="1:93">
      <c r="A61" s="1206">
        <v>45623</v>
      </c>
      <c r="B61" s="1207" t="s">
        <v>447</v>
      </c>
      <c r="C61" s="1208" t="s">
        <v>251</v>
      </c>
      <c r="D61" s="1065">
        <v>4500152379</v>
      </c>
      <c r="E61" s="1204" t="s">
        <v>3375</v>
      </c>
      <c r="F61" s="1209" t="s">
        <v>3376</v>
      </c>
      <c r="G61" s="1068" t="s">
        <v>89</v>
      </c>
      <c r="H61" s="730" t="s">
        <v>79</v>
      </c>
      <c r="I61" s="731">
        <v>264</v>
      </c>
      <c r="J61" s="732">
        <v>0</v>
      </c>
      <c r="K61" s="732">
        <v>24</v>
      </c>
      <c r="L61" s="733">
        <f t="shared" si="0"/>
        <v>11</v>
      </c>
      <c r="M61" s="734">
        <v>45664</v>
      </c>
      <c r="N61" s="734">
        <v>45664</v>
      </c>
      <c r="O61" s="735"/>
      <c r="P61" s="735" t="s">
        <v>803</v>
      </c>
      <c r="Q61" s="735" t="s">
        <v>3377</v>
      </c>
      <c r="R61" s="735">
        <v>45623</v>
      </c>
      <c r="S61" s="737" t="s">
        <v>136</v>
      </c>
      <c r="T61" s="738" t="s">
        <v>3372</v>
      </c>
      <c r="U61" s="731" t="s">
        <v>3378</v>
      </c>
      <c r="V61" s="1118" t="s">
        <v>812</v>
      </c>
      <c r="W61" s="741">
        <v>0.8484</v>
      </c>
      <c r="X61" s="742">
        <f t="shared" si="39"/>
        <v>223.9776</v>
      </c>
      <c r="Y61" s="740" t="s">
        <v>3379</v>
      </c>
      <c r="Z61" s="1042" t="s">
        <v>89</v>
      </c>
      <c r="AA61" s="732" t="s">
        <v>108</v>
      </c>
      <c r="AB61" s="1072" t="s">
        <v>44</v>
      </c>
      <c r="AC61" s="1070">
        <v>264</v>
      </c>
      <c r="AD61" s="747">
        <f t="shared" si="20"/>
        <v>0</v>
      </c>
      <c r="AE61" s="1073" t="s">
        <v>157</v>
      </c>
      <c r="AF61" s="747"/>
      <c r="AG61" s="747">
        <f t="shared" ref="AG61:AG67" si="48">I61</f>
        <v>264</v>
      </c>
      <c r="AH61" s="747"/>
      <c r="AI61" s="745">
        <f t="shared" ref="AI61:AI67" si="49">I61</f>
        <v>264</v>
      </c>
      <c r="AJ61" s="745"/>
      <c r="AK61" s="1076"/>
      <c r="AL61" s="1076"/>
      <c r="AM61" s="1075"/>
      <c r="AN61" s="1075"/>
      <c r="AO61" s="1075"/>
      <c r="AP61" s="1075"/>
      <c r="AQ61" s="1075"/>
      <c r="AR61" s="1075"/>
      <c r="AS61" s="1075"/>
      <c r="AT61" s="1075"/>
      <c r="AU61" s="1075"/>
      <c r="AV61" s="1075"/>
      <c r="AW61" s="1075"/>
      <c r="AX61" s="1075"/>
      <c r="AY61" s="1075"/>
      <c r="AZ61" s="745">
        <f t="shared" ref="AZ61:AZ67" si="50">I61</f>
        <v>264</v>
      </c>
      <c r="BA61" s="745"/>
      <c r="BB61" s="745"/>
      <c r="BC61" s="745"/>
      <c r="BD61" s="745"/>
      <c r="BE61" s="745"/>
      <c r="BF61" s="745"/>
      <c r="BG61" s="745"/>
      <c r="BH61" s="745"/>
      <c r="BI61" s="754"/>
      <c r="BJ61" s="754"/>
      <c r="BK61" s="754"/>
      <c r="BL61" s="740"/>
      <c r="BM61" s="754"/>
      <c r="BN61" s="754"/>
      <c r="BO61" s="754"/>
      <c r="BP61" s="754"/>
      <c r="BQ61" s="754"/>
      <c r="BR61" s="754"/>
      <c r="BS61" s="754"/>
      <c r="BT61" s="754"/>
      <c r="BU61" s="754"/>
      <c r="BV61" s="754"/>
      <c r="BW61" s="1146"/>
      <c r="BX61" s="1146"/>
      <c r="BY61" s="1146"/>
      <c r="BZ61" s="1146"/>
      <c r="CA61" s="1146"/>
      <c r="CB61" s="1146"/>
      <c r="CC61" s="754"/>
      <c r="CD61" s="754"/>
      <c r="CE61" s="754"/>
      <c r="CF61" s="754"/>
      <c r="CO61" s="757">
        <f t="shared" si="2"/>
        <v>2514488</v>
      </c>
    </row>
    <row r="62" s="757" customFormat="1" ht="36" hidden="1" customHeight="1" spans="1:93">
      <c r="A62" s="1206">
        <v>45623</v>
      </c>
      <c r="B62" s="1207" t="s">
        <v>447</v>
      </c>
      <c r="C62" s="1208" t="s">
        <v>251</v>
      </c>
      <c r="D62" s="1065">
        <v>4500152379</v>
      </c>
      <c r="E62" s="1204" t="s">
        <v>3380</v>
      </c>
      <c r="F62" s="1209" t="s">
        <v>3381</v>
      </c>
      <c r="G62" s="1068" t="s">
        <v>309</v>
      </c>
      <c r="H62" s="730" t="s">
        <v>79</v>
      </c>
      <c r="I62" s="731">
        <v>936</v>
      </c>
      <c r="J62" s="732">
        <v>0</v>
      </c>
      <c r="K62" s="732">
        <v>12</v>
      </c>
      <c r="L62" s="733">
        <f t="shared" si="0"/>
        <v>78</v>
      </c>
      <c r="M62" s="734">
        <v>45664</v>
      </c>
      <c r="N62" s="734">
        <v>45664</v>
      </c>
      <c r="O62" s="735"/>
      <c r="P62" s="735" t="s">
        <v>106</v>
      </c>
      <c r="Q62" s="735" t="s">
        <v>3377</v>
      </c>
      <c r="R62" s="735">
        <v>45623</v>
      </c>
      <c r="S62" s="737" t="s">
        <v>136</v>
      </c>
      <c r="T62" s="738" t="s">
        <v>3372</v>
      </c>
      <c r="U62" s="731" t="s">
        <v>3382</v>
      </c>
      <c r="V62" s="1118" t="s">
        <v>812</v>
      </c>
      <c r="W62" s="741">
        <v>2.3775</v>
      </c>
      <c r="X62" s="742">
        <f t="shared" si="39"/>
        <v>2225.34</v>
      </c>
      <c r="Y62" s="740" t="s">
        <v>3379</v>
      </c>
      <c r="Z62" s="1042" t="s">
        <v>2035</v>
      </c>
      <c r="AA62" s="732" t="s">
        <v>108</v>
      </c>
      <c r="AB62" s="1072" t="s">
        <v>44</v>
      </c>
      <c r="AC62" s="1070">
        <v>936</v>
      </c>
      <c r="AD62" s="747">
        <f t="shared" si="20"/>
        <v>0</v>
      </c>
      <c r="AE62" s="1073" t="s">
        <v>157</v>
      </c>
      <c r="AF62" s="747"/>
      <c r="AG62" s="747">
        <f t="shared" si="42"/>
        <v>1872</v>
      </c>
      <c r="AH62" s="747"/>
      <c r="AI62" s="745"/>
      <c r="AJ62" s="745"/>
      <c r="AK62" s="1076"/>
      <c r="AL62" s="1076"/>
      <c r="AM62" s="745">
        <f t="shared" si="43"/>
        <v>1872</v>
      </c>
      <c r="AN62" s="1076"/>
      <c r="AO62" s="1076"/>
      <c r="AP62" s="1076"/>
      <c r="AQ62" s="1076"/>
      <c r="AR62" s="1076"/>
      <c r="AS62" s="1076"/>
      <c r="AT62" s="1076"/>
      <c r="AU62" s="1076"/>
      <c r="AV62" s="1075"/>
      <c r="AW62" s="1075"/>
      <c r="AX62" s="1075"/>
      <c r="AY62" s="1075"/>
      <c r="AZ62" s="745">
        <f t="shared" si="44"/>
        <v>1872</v>
      </c>
      <c r="BA62" s="745"/>
      <c r="BB62" s="745"/>
      <c r="BC62" s="745"/>
      <c r="BD62" s="745"/>
      <c r="BE62" s="745"/>
      <c r="BF62" s="745"/>
      <c r="BG62" s="745"/>
      <c r="BH62" s="745"/>
      <c r="BI62" s="754"/>
      <c r="BJ62" s="754"/>
      <c r="BK62" s="754"/>
      <c r="BL62" s="740"/>
      <c r="BM62" s="754"/>
      <c r="BN62" s="754"/>
      <c r="BO62" s="754"/>
      <c r="BP62" s="754"/>
      <c r="BQ62" s="754"/>
      <c r="BR62" s="754"/>
      <c r="BS62" s="754"/>
      <c r="BT62" s="754"/>
      <c r="BU62" s="754"/>
      <c r="BV62" s="754"/>
      <c r="BW62" s="1146"/>
      <c r="BX62" s="1146"/>
      <c r="BY62" s="1146"/>
      <c r="BZ62" s="1146"/>
      <c r="CA62" s="1146"/>
      <c r="CB62" s="1146"/>
      <c r="CC62" s="754">
        <f t="shared" si="45"/>
        <v>936</v>
      </c>
      <c r="CD62" s="754">
        <f t="shared" si="46"/>
        <v>936</v>
      </c>
      <c r="CE62" s="754"/>
      <c r="CF62" s="754">
        <f t="shared" si="47"/>
        <v>936</v>
      </c>
      <c r="CH62" s="1078" t="s">
        <v>2788</v>
      </c>
      <c r="CO62" s="757">
        <f t="shared" si="2"/>
        <v>2512616</v>
      </c>
    </row>
    <row r="63" s="757" customFormat="1" ht="36" hidden="1" customHeight="1" spans="1:93">
      <c r="A63" s="1206">
        <v>45623</v>
      </c>
      <c r="B63" s="1207" t="s">
        <v>447</v>
      </c>
      <c r="C63" s="1208" t="s">
        <v>251</v>
      </c>
      <c r="D63" s="1065">
        <v>4500152379</v>
      </c>
      <c r="E63" s="1204" t="s">
        <v>3383</v>
      </c>
      <c r="F63" s="1209" t="s">
        <v>3384</v>
      </c>
      <c r="G63" s="1068" t="s">
        <v>309</v>
      </c>
      <c r="H63" s="730" t="s">
        <v>79</v>
      </c>
      <c r="I63" s="731">
        <v>3012</v>
      </c>
      <c r="J63" s="732">
        <v>0</v>
      </c>
      <c r="K63" s="732">
        <v>12</v>
      </c>
      <c r="L63" s="733">
        <f t="shared" si="0"/>
        <v>251</v>
      </c>
      <c r="M63" s="734">
        <v>45664</v>
      </c>
      <c r="N63" s="734">
        <v>45664</v>
      </c>
      <c r="O63" s="735"/>
      <c r="P63" s="735" t="s">
        <v>106</v>
      </c>
      <c r="Q63" s="735" t="s">
        <v>3377</v>
      </c>
      <c r="R63" s="735">
        <v>45623</v>
      </c>
      <c r="S63" s="737" t="s">
        <v>136</v>
      </c>
      <c r="T63" s="738" t="s">
        <v>3372</v>
      </c>
      <c r="U63" s="731" t="s">
        <v>3385</v>
      </c>
      <c r="V63" s="1118" t="s">
        <v>812</v>
      </c>
      <c r="W63" s="741">
        <v>2.3775</v>
      </c>
      <c r="X63" s="742">
        <f t="shared" si="39"/>
        <v>7161.03</v>
      </c>
      <c r="Y63" s="740" t="s">
        <v>3379</v>
      </c>
      <c r="Z63" s="1042" t="s">
        <v>2035</v>
      </c>
      <c r="AA63" s="732" t="s">
        <v>108</v>
      </c>
      <c r="AB63" s="1072" t="s">
        <v>44</v>
      </c>
      <c r="AC63" s="1070">
        <v>3012</v>
      </c>
      <c r="AD63" s="747">
        <f t="shared" si="20"/>
        <v>0</v>
      </c>
      <c r="AE63" s="1073" t="s">
        <v>157</v>
      </c>
      <c r="AF63" s="747"/>
      <c r="AG63" s="747">
        <f t="shared" si="42"/>
        <v>6024</v>
      </c>
      <c r="AH63" s="747"/>
      <c r="AI63" s="745"/>
      <c r="AJ63" s="745"/>
      <c r="AK63" s="1076"/>
      <c r="AL63" s="1076"/>
      <c r="AM63" s="745">
        <f t="shared" si="43"/>
        <v>6024</v>
      </c>
      <c r="AN63" s="1076"/>
      <c r="AO63" s="1076"/>
      <c r="AP63" s="1076"/>
      <c r="AQ63" s="1076"/>
      <c r="AR63" s="1076"/>
      <c r="AS63" s="1076"/>
      <c r="AT63" s="1076"/>
      <c r="AU63" s="1076"/>
      <c r="AV63" s="1075"/>
      <c r="AW63" s="1075"/>
      <c r="AX63" s="1075"/>
      <c r="AY63" s="1075"/>
      <c r="AZ63" s="745">
        <f t="shared" si="44"/>
        <v>6024</v>
      </c>
      <c r="BA63" s="745"/>
      <c r="BB63" s="745"/>
      <c r="BC63" s="745"/>
      <c r="BD63" s="745"/>
      <c r="BE63" s="745"/>
      <c r="BF63" s="745"/>
      <c r="BG63" s="745"/>
      <c r="BH63" s="745"/>
      <c r="BI63" s="754"/>
      <c r="BJ63" s="754"/>
      <c r="BK63" s="754"/>
      <c r="BL63" s="740"/>
      <c r="BM63" s="754"/>
      <c r="BN63" s="754"/>
      <c r="BO63" s="754"/>
      <c r="BP63" s="754"/>
      <c r="BQ63" s="754"/>
      <c r="BR63" s="754"/>
      <c r="BS63" s="754"/>
      <c r="BT63" s="754"/>
      <c r="BU63" s="754"/>
      <c r="BV63" s="754"/>
      <c r="BW63" s="1146"/>
      <c r="BX63" s="1146"/>
      <c r="BY63" s="1146"/>
      <c r="BZ63" s="1146"/>
      <c r="CA63" s="1146"/>
      <c r="CB63" s="1146"/>
      <c r="CC63" s="754">
        <f t="shared" si="45"/>
        <v>3012</v>
      </c>
      <c r="CD63" s="754">
        <f t="shared" si="46"/>
        <v>3012</v>
      </c>
      <c r="CE63" s="754"/>
      <c r="CF63" s="754">
        <f t="shared" si="47"/>
        <v>3012</v>
      </c>
      <c r="CH63" s="1078" t="s">
        <v>2788</v>
      </c>
      <c r="CO63" s="757">
        <f t="shared" si="2"/>
        <v>2506592</v>
      </c>
    </row>
    <row r="64" s="757" customFormat="1" ht="36" hidden="1" customHeight="1" spans="1:93">
      <c r="A64" s="1206">
        <v>45623</v>
      </c>
      <c r="B64" s="1207" t="s">
        <v>447</v>
      </c>
      <c r="C64" s="1208" t="s">
        <v>251</v>
      </c>
      <c r="D64" s="1065">
        <v>4500152379</v>
      </c>
      <c r="E64" s="1204" t="s">
        <v>3386</v>
      </c>
      <c r="F64" s="1209" t="s">
        <v>3387</v>
      </c>
      <c r="G64" s="1068" t="s">
        <v>309</v>
      </c>
      <c r="H64" s="730" t="s">
        <v>79</v>
      </c>
      <c r="I64" s="731">
        <v>1200</v>
      </c>
      <c r="J64" s="732">
        <v>0</v>
      </c>
      <c r="K64" s="732">
        <v>12</v>
      </c>
      <c r="L64" s="733">
        <f t="shared" si="0"/>
        <v>100</v>
      </c>
      <c r="M64" s="734">
        <v>45664</v>
      </c>
      <c r="N64" s="734">
        <v>45664</v>
      </c>
      <c r="O64" s="735"/>
      <c r="P64" s="735" t="s">
        <v>106</v>
      </c>
      <c r="Q64" s="735" t="s">
        <v>3377</v>
      </c>
      <c r="R64" s="735">
        <v>45623</v>
      </c>
      <c r="S64" s="737" t="s">
        <v>136</v>
      </c>
      <c r="T64" s="738" t="s">
        <v>3372</v>
      </c>
      <c r="U64" s="731" t="s">
        <v>3388</v>
      </c>
      <c r="V64" s="1118" t="s">
        <v>812</v>
      </c>
      <c r="W64" s="741">
        <v>2.3775</v>
      </c>
      <c r="X64" s="742">
        <f t="shared" si="39"/>
        <v>2853</v>
      </c>
      <c r="Y64" s="740" t="s">
        <v>3379</v>
      </c>
      <c r="Z64" s="1042" t="s">
        <v>2035</v>
      </c>
      <c r="AA64" s="732" t="s">
        <v>108</v>
      </c>
      <c r="AB64" s="1072" t="s">
        <v>44</v>
      </c>
      <c r="AC64" s="1070">
        <v>1200</v>
      </c>
      <c r="AD64" s="747">
        <f t="shared" si="20"/>
        <v>0</v>
      </c>
      <c r="AE64" s="1073" t="s">
        <v>157</v>
      </c>
      <c r="AF64" s="747"/>
      <c r="AG64" s="747">
        <f t="shared" si="42"/>
        <v>2400</v>
      </c>
      <c r="AH64" s="747"/>
      <c r="AI64" s="745"/>
      <c r="AJ64" s="745"/>
      <c r="AK64" s="1076"/>
      <c r="AL64" s="1076"/>
      <c r="AM64" s="745">
        <f t="shared" si="43"/>
        <v>2400</v>
      </c>
      <c r="AN64" s="1076"/>
      <c r="AO64" s="1076"/>
      <c r="AP64" s="1076"/>
      <c r="AQ64" s="1076"/>
      <c r="AR64" s="1076"/>
      <c r="AS64" s="1076"/>
      <c r="AT64" s="1076"/>
      <c r="AU64" s="1076"/>
      <c r="AV64" s="1075"/>
      <c r="AW64" s="1075"/>
      <c r="AX64" s="1075"/>
      <c r="AY64" s="1075"/>
      <c r="AZ64" s="745">
        <f t="shared" si="44"/>
        <v>2400</v>
      </c>
      <c r="BA64" s="745"/>
      <c r="BB64" s="745"/>
      <c r="BC64" s="745"/>
      <c r="BD64" s="745"/>
      <c r="BE64" s="745"/>
      <c r="BF64" s="745"/>
      <c r="BG64" s="745"/>
      <c r="BH64" s="745"/>
      <c r="BI64" s="754"/>
      <c r="BJ64" s="754"/>
      <c r="BK64" s="754"/>
      <c r="BL64" s="740"/>
      <c r="BM64" s="754"/>
      <c r="BN64" s="754"/>
      <c r="BO64" s="754"/>
      <c r="BP64" s="754"/>
      <c r="BQ64" s="754"/>
      <c r="BR64" s="754"/>
      <c r="BS64" s="754"/>
      <c r="BT64" s="754"/>
      <c r="BU64" s="754"/>
      <c r="BV64" s="754"/>
      <c r="BW64" s="1146"/>
      <c r="BX64" s="1146"/>
      <c r="BY64" s="1146"/>
      <c r="BZ64" s="1146"/>
      <c r="CA64" s="1146"/>
      <c r="CB64" s="1146"/>
      <c r="CC64" s="754">
        <f t="shared" si="45"/>
        <v>1200</v>
      </c>
      <c r="CD64" s="754">
        <f t="shared" si="46"/>
        <v>1200</v>
      </c>
      <c r="CE64" s="754"/>
      <c r="CF64" s="754">
        <f t="shared" si="47"/>
        <v>1200</v>
      </c>
      <c r="CH64" s="1078" t="s">
        <v>2788</v>
      </c>
      <c r="CO64" s="757">
        <f t="shared" si="2"/>
        <v>2504192</v>
      </c>
    </row>
    <row r="65" s="757" customFormat="1" ht="36" hidden="1" customHeight="1" spans="1:93">
      <c r="A65" s="1202">
        <v>45623</v>
      </c>
      <c r="B65" s="1203" t="s">
        <v>447</v>
      </c>
      <c r="C65" s="1064" t="s">
        <v>251</v>
      </c>
      <c r="D65" s="1139">
        <v>4500152439</v>
      </c>
      <c r="E65" s="1204" t="s">
        <v>3389</v>
      </c>
      <c r="F65" s="1141" t="s">
        <v>3390</v>
      </c>
      <c r="G65" s="1068" t="s">
        <v>89</v>
      </c>
      <c r="H65" s="730" t="s">
        <v>79</v>
      </c>
      <c r="I65" s="731">
        <v>480</v>
      </c>
      <c r="J65" s="732">
        <v>0</v>
      </c>
      <c r="K65" s="732">
        <v>24</v>
      </c>
      <c r="L65" s="733">
        <f t="shared" si="0"/>
        <v>20</v>
      </c>
      <c r="M65" s="734">
        <v>45666</v>
      </c>
      <c r="N65" s="734">
        <v>45666</v>
      </c>
      <c r="O65" s="735"/>
      <c r="P65" s="735" t="s">
        <v>803</v>
      </c>
      <c r="Q65" s="735" t="s">
        <v>3270</v>
      </c>
      <c r="R65" s="735">
        <v>45623</v>
      </c>
      <c r="S65" s="737" t="s">
        <v>136</v>
      </c>
      <c r="T65" s="738" t="s">
        <v>3372</v>
      </c>
      <c r="U65" s="731" t="s">
        <v>3391</v>
      </c>
      <c r="V65" s="1118" t="s">
        <v>812</v>
      </c>
      <c r="W65" s="741">
        <v>0.8346</v>
      </c>
      <c r="X65" s="742">
        <f t="shared" si="39"/>
        <v>400.608</v>
      </c>
      <c r="Y65" s="740" t="s">
        <v>3392</v>
      </c>
      <c r="Z65" s="1042" t="s">
        <v>89</v>
      </c>
      <c r="AA65" s="732" t="s">
        <v>108</v>
      </c>
      <c r="AB65" s="1072" t="s">
        <v>44</v>
      </c>
      <c r="AC65" s="1070">
        <v>480</v>
      </c>
      <c r="AD65" s="747">
        <f t="shared" si="20"/>
        <v>0</v>
      </c>
      <c r="AE65" s="1073" t="s">
        <v>157</v>
      </c>
      <c r="AF65" s="747"/>
      <c r="AG65" s="747">
        <f t="shared" si="48"/>
        <v>480</v>
      </c>
      <c r="AH65" s="747"/>
      <c r="AI65" s="745">
        <f t="shared" si="49"/>
        <v>480</v>
      </c>
      <c r="AJ65" s="745"/>
      <c r="AK65" s="1076"/>
      <c r="AL65" s="1076"/>
      <c r="AM65" s="1075"/>
      <c r="AN65" s="1075"/>
      <c r="AO65" s="1075"/>
      <c r="AP65" s="1075"/>
      <c r="AQ65" s="1075"/>
      <c r="AR65" s="1075"/>
      <c r="AS65" s="1075"/>
      <c r="AT65" s="1075"/>
      <c r="AU65" s="1075"/>
      <c r="AV65" s="1075"/>
      <c r="AW65" s="1075"/>
      <c r="AX65" s="1075"/>
      <c r="AY65" s="1075"/>
      <c r="AZ65" s="745">
        <f t="shared" si="50"/>
        <v>480</v>
      </c>
      <c r="BA65" s="745"/>
      <c r="BB65" s="745"/>
      <c r="BC65" s="745"/>
      <c r="BD65" s="745"/>
      <c r="BE65" s="745"/>
      <c r="BF65" s="745"/>
      <c r="BG65" s="745"/>
      <c r="BH65" s="745"/>
      <c r="BI65" s="754"/>
      <c r="BJ65" s="754"/>
      <c r="BK65" s="754"/>
      <c r="BL65" s="740"/>
      <c r="BM65" s="754"/>
      <c r="BN65" s="754"/>
      <c r="BO65" s="754"/>
      <c r="BP65" s="754"/>
      <c r="BQ65" s="754"/>
      <c r="BR65" s="754"/>
      <c r="BS65" s="754"/>
      <c r="BT65" s="754"/>
      <c r="BU65" s="754"/>
      <c r="BV65" s="754"/>
      <c r="BW65" s="1146"/>
      <c r="BX65" s="1146"/>
      <c r="BY65" s="1146"/>
      <c r="BZ65" s="1146"/>
      <c r="CA65" s="1146"/>
      <c r="CB65" s="1146"/>
      <c r="CC65" s="754"/>
      <c r="CD65" s="754"/>
      <c r="CE65" s="754"/>
      <c r="CF65" s="754"/>
      <c r="CO65" s="757">
        <f t="shared" si="2"/>
        <v>2503712</v>
      </c>
    </row>
    <row r="66" s="757" customFormat="1" ht="36" hidden="1" customHeight="1" spans="1:93">
      <c r="A66" s="1202">
        <v>45623</v>
      </c>
      <c r="B66" s="1203" t="s">
        <v>447</v>
      </c>
      <c r="C66" s="1064" t="s">
        <v>251</v>
      </c>
      <c r="D66" s="1139">
        <v>4500152439</v>
      </c>
      <c r="E66" s="1204" t="s">
        <v>3393</v>
      </c>
      <c r="F66" s="1141" t="s">
        <v>3394</v>
      </c>
      <c r="G66" s="1068" t="s">
        <v>89</v>
      </c>
      <c r="H66" s="730" t="s">
        <v>79</v>
      </c>
      <c r="I66" s="731">
        <v>312</v>
      </c>
      <c r="J66" s="732">
        <v>0</v>
      </c>
      <c r="K66" s="732">
        <v>24</v>
      </c>
      <c r="L66" s="733">
        <f t="shared" si="0"/>
        <v>13</v>
      </c>
      <c r="M66" s="734">
        <v>45666</v>
      </c>
      <c r="N66" s="734">
        <v>45666</v>
      </c>
      <c r="O66" s="735"/>
      <c r="P66" s="735" t="s">
        <v>803</v>
      </c>
      <c r="Q66" s="735" t="s">
        <v>3270</v>
      </c>
      <c r="R66" s="735">
        <v>45623</v>
      </c>
      <c r="S66" s="737" t="s">
        <v>136</v>
      </c>
      <c r="T66" s="738" t="s">
        <v>3372</v>
      </c>
      <c r="U66" s="731" t="s">
        <v>3391</v>
      </c>
      <c r="V66" s="1118" t="s">
        <v>812</v>
      </c>
      <c r="W66" s="741">
        <v>0.8346</v>
      </c>
      <c r="X66" s="742">
        <f t="shared" si="39"/>
        <v>260.3952</v>
      </c>
      <c r="Y66" s="740" t="s">
        <v>3392</v>
      </c>
      <c r="Z66" s="1042" t="s">
        <v>89</v>
      </c>
      <c r="AA66" s="732" t="s">
        <v>108</v>
      </c>
      <c r="AB66" s="1072" t="s">
        <v>44</v>
      </c>
      <c r="AC66" s="1070">
        <v>312</v>
      </c>
      <c r="AD66" s="747">
        <f t="shared" si="20"/>
        <v>0</v>
      </c>
      <c r="AE66" s="1073" t="s">
        <v>157</v>
      </c>
      <c r="AF66" s="747"/>
      <c r="AG66" s="747">
        <f t="shared" si="48"/>
        <v>312</v>
      </c>
      <c r="AH66" s="747"/>
      <c r="AI66" s="745">
        <f t="shared" si="49"/>
        <v>312</v>
      </c>
      <c r="AJ66" s="745"/>
      <c r="AK66" s="1076"/>
      <c r="AL66" s="1076"/>
      <c r="AM66" s="1075"/>
      <c r="AN66" s="1075"/>
      <c r="AO66" s="1075"/>
      <c r="AP66" s="1075"/>
      <c r="AQ66" s="1075"/>
      <c r="AR66" s="1075"/>
      <c r="AS66" s="1075"/>
      <c r="AT66" s="1075"/>
      <c r="AU66" s="1075"/>
      <c r="AV66" s="1075"/>
      <c r="AW66" s="1075"/>
      <c r="AX66" s="1075"/>
      <c r="AY66" s="1075"/>
      <c r="AZ66" s="745">
        <f t="shared" si="50"/>
        <v>312</v>
      </c>
      <c r="BA66" s="745"/>
      <c r="BB66" s="745"/>
      <c r="BC66" s="745"/>
      <c r="BD66" s="745"/>
      <c r="BE66" s="745"/>
      <c r="BF66" s="745"/>
      <c r="BG66" s="745"/>
      <c r="BH66" s="745"/>
      <c r="BI66" s="754"/>
      <c r="BJ66" s="754"/>
      <c r="BK66" s="754"/>
      <c r="BL66" s="740"/>
      <c r="BM66" s="754"/>
      <c r="BN66" s="754"/>
      <c r="BO66" s="754"/>
      <c r="BP66" s="754"/>
      <c r="BQ66" s="754"/>
      <c r="BR66" s="754"/>
      <c r="BS66" s="754"/>
      <c r="BT66" s="754"/>
      <c r="BU66" s="754"/>
      <c r="BV66" s="754"/>
      <c r="BW66" s="1146"/>
      <c r="BX66" s="1146"/>
      <c r="BY66" s="1146"/>
      <c r="BZ66" s="1146"/>
      <c r="CA66" s="1146"/>
      <c r="CB66" s="1146"/>
      <c r="CC66" s="754"/>
      <c r="CD66" s="754"/>
      <c r="CE66" s="754"/>
      <c r="CF66" s="754"/>
      <c r="CO66" s="757">
        <f t="shared" si="2"/>
        <v>2503400</v>
      </c>
    </row>
    <row r="67" s="757" customFormat="1" ht="36" hidden="1" customHeight="1" spans="1:93">
      <c r="A67" s="1202">
        <v>45623</v>
      </c>
      <c r="B67" s="1203" t="s">
        <v>447</v>
      </c>
      <c r="C67" s="1064" t="s">
        <v>251</v>
      </c>
      <c r="D67" s="1139">
        <v>4500152439</v>
      </c>
      <c r="E67" s="1204" t="s">
        <v>3395</v>
      </c>
      <c r="F67" s="1141" t="s">
        <v>3396</v>
      </c>
      <c r="G67" s="1068" t="s">
        <v>89</v>
      </c>
      <c r="H67" s="730" t="s">
        <v>79</v>
      </c>
      <c r="I67" s="731">
        <v>264</v>
      </c>
      <c r="J67" s="732">
        <v>0</v>
      </c>
      <c r="K67" s="732">
        <v>24</v>
      </c>
      <c r="L67" s="733">
        <f t="shared" si="0"/>
        <v>11</v>
      </c>
      <c r="M67" s="734">
        <v>45666</v>
      </c>
      <c r="N67" s="734">
        <v>45666</v>
      </c>
      <c r="O67" s="735"/>
      <c r="P67" s="735" t="s">
        <v>803</v>
      </c>
      <c r="Q67" s="735" t="s">
        <v>3270</v>
      </c>
      <c r="R67" s="735">
        <v>45623</v>
      </c>
      <c r="S67" s="737" t="s">
        <v>136</v>
      </c>
      <c r="T67" s="738" t="s">
        <v>3372</v>
      </c>
      <c r="U67" s="731" t="s">
        <v>3391</v>
      </c>
      <c r="V67" s="1118" t="s">
        <v>812</v>
      </c>
      <c r="W67" s="741">
        <v>0.8484</v>
      </c>
      <c r="X67" s="742">
        <f t="shared" si="39"/>
        <v>223.9776</v>
      </c>
      <c r="Y67" s="740" t="s">
        <v>3392</v>
      </c>
      <c r="Z67" s="1042" t="s">
        <v>89</v>
      </c>
      <c r="AA67" s="732" t="s">
        <v>108</v>
      </c>
      <c r="AB67" s="1072" t="s">
        <v>44</v>
      </c>
      <c r="AC67" s="1070">
        <v>264</v>
      </c>
      <c r="AD67" s="747">
        <f t="shared" si="20"/>
        <v>0</v>
      </c>
      <c r="AE67" s="1073" t="s">
        <v>157</v>
      </c>
      <c r="AF67" s="747"/>
      <c r="AG67" s="747">
        <f t="shared" si="48"/>
        <v>264</v>
      </c>
      <c r="AH67" s="747"/>
      <c r="AI67" s="745">
        <f t="shared" si="49"/>
        <v>264</v>
      </c>
      <c r="AJ67" s="745"/>
      <c r="AK67" s="1076"/>
      <c r="AL67" s="1076"/>
      <c r="AM67" s="1075"/>
      <c r="AN67" s="1075"/>
      <c r="AO67" s="1075"/>
      <c r="AP67" s="1075"/>
      <c r="AQ67" s="1075"/>
      <c r="AR67" s="1075"/>
      <c r="AS67" s="1075"/>
      <c r="AT67" s="1075"/>
      <c r="AU67" s="1075"/>
      <c r="AV67" s="1075"/>
      <c r="AW67" s="1075"/>
      <c r="AX67" s="1075"/>
      <c r="AY67" s="1075"/>
      <c r="AZ67" s="745">
        <f t="shared" si="50"/>
        <v>264</v>
      </c>
      <c r="BA67" s="745"/>
      <c r="BB67" s="745"/>
      <c r="BC67" s="745"/>
      <c r="BD67" s="745"/>
      <c r="BE67" s="745"/>
      <c r="BF67" s="745"/>
      <c r="BG67" s="745"/>
      <c r="BH67" s="745"/>
      <c r="BI67" s="754"/>
      <c r="BJ67" s="754"/>
      <c r="BK67" s="754"/>
      <c r="BL67" s="740"/>
      <c r="BM67" s="754"/>
      <c r="BN67" s="754"/>
      <c r="BO67" s="754"/>
      <c r="BP67" s="754"/>
      <c r="BQ67" s="754"/>
      <c r="BR67" s="754"/>
      <c r="BS67" s="754"/>
      <c r="BT67" s="754"/>
      <c r="BU67" s="754"/>
      <c r="BV67" s="754"/>
      <c r="BW67" s="1146"/>
      <c r="BX67" s="1146"/>
      <c r="BY67" s="1146"/>
      <c r="BZ67" s="1146"/>
      <c r="CA67" s="1146"/>
      <c r="CB67" s="1146"/>
      <c r="CC67" s="754"/>
      <c r="CD67" s="754"/>
      <c r="CE67" s="754"/>
      <c r="CF67" s="754"/>
      <c r="CO67" s="757">
        <f t="shared" si="2"/>
        <v>2503136</v>
      </c>
    </row>
    <row r="68" s="757" customFormat="1" ht="36" hidden="1" customHeight="1" spans="1:93">
      <c r="A68" s="1206">
        <v>45623</v>
      </c>
      <c r="B68" s="1207" t="s">
        <v>447</v>
      </c>
      <c r="C68" s="1208" t="s">
        <v>251</v>
      </c>
      <c r="D68" s="1065">
        <v>4500152439</v>
      </c>
      <c r="E68" s="1204" t="s">
        <v>3397</v>
      </c>
      <c r="F68" s="1209" t="s">
        <v>3398</v>
      </c>
      <c r="G68" s="1068" t="s">
        <v>309</v>
      </c>
      <c r="H68" s="730" t="s">
        <v>79</v>
      </c>
      <c r="I68" s="731">
        <v>3408</v>
      </c>
      <c r="J68" s="732">
        <v>0</v>
      </c>
      <c r="K68" s="732">
        <v>12</v>
      </c>
      <c r="L68" s="733">
        <f t="shared" ref="L68:L131" si="51">I68/K68</f>
        <v>284</v>
      </c>
      <c r="M68" s="734">
        <v>45666</v>
      </c>
      <c r="N68" s="734">
        <v>45666</v>
      </c>
      <c r="O68" s="735"/>
      <c r="P68" s="735" t="s">
        <v>106</v>
      </c>
      <c r="Q68" s="735" t="s">
        <v>3270</v>
      </c>
      <c r="R68" s="735">
        <v>45623</v>
      </c>
      <c r="S68" s="737" t="s">
        <v>136</v>
      </c>
      <c r="T68" s="738" t="s">
        <v>3372</v>
      </c>
      <c r="U68" s="731" t="s">
        <v>3399</v>
      </c>
      <c r="V68" s="1118" t="s">
        <v>812</v>
      </c>
      <c r="W68" s="741">
        <v>2.4006</v>
      </c>
      <c r="X68" s="742">
        <f t="shared" si="39"/>
        <v>8181.2448</v>
      </c>
      <c r="Y68" s="740" t="s">
        <v>3400</v>
      </c>
      <c r="Z68" s="1042" t="s">
        <v>2035</v>
      </c>
      <c r="AA68" s="732" t="s">
        <v>108</v>
      </c>
      <c r="AB68" s="1072" t="s">
        <v>44</v>
      </c>
      <c r="AC68" s="1070">
        <v>3408</v>
      </c>
      <c r="AD68" s="747">
        <f t="shared" si="20"/>
        <v>0</v>
      </c>
      <c r="AE68" s="1073" t="s">
        <v>157</v>
      </c>
      <c r="AF68" s="747"/>
      <c r="AG68" s="747">
        <f>I68*2</f>
        <v>6816</v>
      </c>
      <c r="AH68" s="747"/>
      <c r="AI68" s="745"/>
      <c r="AJ68" s="745"/>
      <c r="AK68" s="1076"/>
      <c r="AL68" s="1076"/>
      <c r="AM68" s="745">
        <f>I68*2</f>
        <v>6816</v>
      </c>
      <c r="AN68" s="1076"/>
      <c r="AO68" s="1076"/>
      <c r="AP68" s="1076"/>
      <c r="AQ68" s="1076"/>
      <c r="AR68" s="1076"/>
      <c r="AS68" s="1076"/>
      <c r="AT68" s="1076"/>
      <c r="AU68" s="1076"/>
      <c r="AV68" s="1075"/>
      <c r="AW68" s="1075"/>
      <c r="AX68" s="1075"/>
      <c r="AY68" s="1075"/>
      <c r="AZ68" s="745">
        <f>I68*2</f>
        <v>6816</v>
      </c>
      <c r="BA68" s="745"/>
      <c r="BB68" s="745"/>
      <c r="BC68" s="745"/>
      <c r="BD68" s="745"/>
      <c r="BE68" s="745"/>
      <c r="BF68" s="745"/>
      <c r="BG68" s="745"/>
      <c r="BH68" s="745"/>
      <c r="BI68" s="754"/>
      <c r="BJ68" s="754"/>
      <c r="BK68" s="754"/>
      <c r="BL68" s="740"/>
      <c r="BM68" s="754"/>
      <c r="BN68" s="754"/>
      <c r="BO68" s="754"/>
      <c r="BP68" s="754"/>
      <c r="BQ68" s="754"/>
      <c r="BR68" s="754"/>
      <c r="BS68" s="754"/>
      <c r="BT68" s="754"/>
      <c r="BU68" s="754"/>
      <c r="BV68" s="754"/>
      <c r="BW68" s="1146"/>
      <c r="BX68" s="1146"/>
      <c r="BY68" s="1146"/>
      <c r="BZ68" s="1146"/>
      <c r="CA68" s="1146"/>
      <c r="CB68" s="1146"/>
      <c r="CC68" s="754">
        <f>I68</f>
        <v>3408</v>
      </c>
      <c r="CD68" s="754">
        <f>I68</f>
        <v>3408</v>
      </c>
      <c r="CE68" s="754"/>
      <c r="CF68" s="754">
        <f>I68</f>
        <v>3408</v>
      </c>
      <c r="CH68" s="1078" t="s">
        <v>2788</v>
      </c>
      <c r="CO68" s="757">
        <f t="shared" ref="CO68:CO131" si="52">CO67-AG68</f>
        <v>2496320</v>
      </c>
    </row>
    <row r="69" s="757" customFormat="1" ht="36" hidden="1" customHeight="1" spans="1:93">
      <c r="A69" s="1136">
        <v>45623</v>
      </c>
      <c r="B69" s="1137" t="s">
        <v>447</v>
      </c>
      <c r="C69" s="1138" t="s">
        <v>251</v>
      </c>
      <c r="D69" s="1139">
        <v>4500152472</v>
      </c>
      <c r="E69" s="1140" t="s">
        <v>3401</v>
      </c>
      <c r="F69" s="1141" t="s">
        <v>3402</v>
      </c>
      <c r="G69" s="1068" t="s">
        <v>89</v>
      </c>
      <c r="H69" s="730" t="s">
        <v>79</v>
      </c>
      <c r="I69" s="731">
        <v>48</v>
      </c>
      <c r="J69" s="732">
        <v>0</v>
      </c>
      <c r="K69" s="732">
        <v>24</v>
      </c>
      <c r="L69" s="733">
        <f t="shared" si="51"/>
        <v>2</v>
      </c>
      <c r="M69" s="734">
        <v>45666</v>
      </c>
      <c r="N69" s="734">
        <v>45666</v>
      </c>
      <c r="O69" s="735"/>
      <c r="P69" s="735" t="s">
        <v>803</v>
      </c>
      <c r="Q69" s="735" t="s">
        <v>3263</v>
      </c>
      <c r="R69" s="735">
        <v>45623</v>
      </c>
      <c r="S69" s="737" t="s">
        <v>136</v>
      </c>
      <c r="T69" s="738" t="s">
        <v>3372</v>
      </c>
      <c r="U69" s="731" t="s">
        <v>3403</v>
      </c>
      <c r="V69" s="1118" t="s">
        <v>812</v>
      </c>
      <c r="W69" s="741">
        <v>0.8346</v>
      </c>
      <c r="X69" s="742">
        <f t="shared" si="39"/>
        <v>40.0608</v>
      </c>
      <c r="Y69" s="740" t="s">
        <v>3404</v>
      </c>
      <c r="Z69" s="1042" t="s">
        <v>89</v>
      </c>
      <c r="AA69" s="732" t="s">
        <v>108</v>
      </c>
      <c r="AB69" s="1072" t="s">
        <v>44</v>
      </c>
      <c r="AC69" s="1070">
        <v>48</v>
      </c>
      <c r="AD69" s="747">
        <f t="shared" si="20"/>
        <v>0</v>
      </c>
      <c r="AE69" s="1073" t="s">
        <v>157</v>
      </c>
      <c r="AF69" s="747"/>
      <c r="AG69" s="747">
        <f t="shared" ref="AG69:AG85" si="53">I69</f>
        <v>48</v>
      </c>
      <c r="AH69" s="747"/>
      <c r="AI69" s="745"/>
      <c r="AJ69" s="745"/>
      <c r="AK69" s="1144"/>
      <c r="AL69" s="1144"/>
      <c r="AM69" s="1144"/>
      <c r="AN69" s="1144"/>
      <c r="AO69" s="1144"/>
      <c r="AP69" s="1144"/>
      <c r="AQ69" s="1144"/>
      <c r="AR69" s="1144"/>
      <c r="AS69" s="1144"/>
      <c r="AT69" s="1144"/>
      <c r="AU69" s="1144"/>
      <c r="AV69" s="1144"/>
      <c r="AW69" s="1145"/>
      <c r="AX69" s="1145"/>
      <c r="AY69" s="1145"/>
      <c r="AZ69" s="745">
        <f t="shared" ref="AZ69:AZ81" si="54">I69</f>
        <v>48</v>
      </c>
      <c r="BA69" s="727"/>
      <c r="BB69" s="727"/>
      <c r="BC69" s="727"/>
      <c r="BD69" s="727"/>
      <c r="BE69" s="727"/>
      <c r="BF69" s="727"/>
      <c r="BG69" s="727"/>
      <c r="BH69" s="727"/>
      <c r="BI69" s="1146"/>
      <c r="BJ69" s="1212"/>
      <c r="BL69" s="1146"/>
      <c r="BM69" s="754"/>
      <c r="BN69" s="754"/>
      <c r="BO69" s="754"/>
      <c r="BP69" s="1146"/>
      <c r="BQ69" s="1146"/>
      <c r="BR69" s="1146"/>
      <c r="BS69" s="1146"/>
      <c r="BT69" s="1146"/>
      <c r="BU69" s="1146"/>
      <c r="BV69" s="1146"/>
      <c r="BW69" s="1146"/>
      <c r="BX69" s="1146"/>
      <c r="BY69" s="1146"/>
      <c r="BZ69" s="1146"/>
      <c r="CA69" s="1146"/>
      <c r="CB69" s="1146"/>
      <c r="CC69" s="1146"/>
      <c r="CD69" s="1146"/>
      <c r="CE69" s="1146"/>
      <c r="CF69" s="1146"/>
      <c r="CO69" s="757">
        <f t="shared" si="52"/>
        <v>2496272</v>
      </c>
    </row>
    <row r="70" s="757" customFormat="1" ht="36" hidden="1" customHeight="1" spans="1:93">
      <c r="A70" s="1206">
        <v>45630</v>
      </c>
      <c r="B70" s="1207" t="s">
        <v>3405</v>
      </c>
      <c r="C70" s="1208" t="s">
        <v>149</v>
      </c>
      <c r="D70" s="1065">
        <v>4500153228</v>
      </c>
      <c r="E70" s="1204" t="s">
        <v>3406</v>
      </c>
      <c r="F70" s="1209" t="s">
        <v>3407</v>
      </c>
      <c r="G70" s="1068" t="s">
        <v>3408</v>
      </c>
      <c r="H70" s="730" t="s">
        <v>3409</v>
      </c>
      <c r="I70" s="731">
        <v>4000</v>
      </c>
      <c r="J70" s="732">
        <v>0</v>
      </c>
      <c r="K70" s="732">
        <v>4000</v>
      </c>
      <c r="L70" s="733">
        <f t="shared" si="51"/>
        <v>1</v>
      </c>
      <c r="M70" s="734">
        <v>45670</v>
      </c>
      <c r="N70" s="734">
        <v>45666</v>
      </c>
      <c r="O70" s="735"/>
      <c r="P70" s="735" t="s">
        <v>106</v>
      </c>
      <c r="Q70" s="735"/>
      <c r="R70" s="735">
        <v>45630</v>
      </c>
      <c r="S70" s="737" t="s">
        <v>82</v>
      </c>
      <c r="T70" s="738" t="s">
        <v>82</v>
      </c>
      <c r="U70" s="731" t="s">
        <v>3410</v>
      </c>
      <c r="V70" s="1118" t="s">
        <v>271</v>
      </c>
      <c r="W70" s="775">
        <v>0.084</v>
      </c>
      <c r="X70" s="776">
        <f t="shared" si="39"/>
        <v>336</v>
      </c>
      <c r="Y70" s="740" t="s">
        <v>3411</v>
      </c>
      <c r="Z70" s="1042" t="s">
        <v>3408</v>
      </c>
      <c r="AA70" s="732" t="s">
        <v>108</v>
      </c>
      <c r="AB70" s="1072" t="s">
        <v>44</v>
      </c>
      <c r="AC70" s="1070">
        <v>4000</v>
      </c>
      <c r="AD70" s="747">
        <f t="shared" si="20"/>
        <v>0</v>
      </c>
      <c r="AE70" s="1073"/>
      <c r="AF70" s="747"/>
      <c r="AG70" s="747"/>
      <c r="AH70" s="747"/>
      <c r="AI70" s="1074"/>
      <c r="AJ70" s="745"/>
      <c r="AK70" s="1076"/>
      <c r="AL70" s="1076"/>
      <c r="AM70" s="1075"/>
      <c r="AN70" s="1075"/>
      <c r="AO70" s="1075"/>
      <c r="AP70" s="1075"/>
      <c r="AQ70" s="1075"/>
      <c r="AR70" s="1075"/>
      <c r="AS70" s="1075"/>
      <c r="AT70" s="1075"/>
      <c r="AU70" s="1075"/>
      <c r="AV70" s="1075"/>
      <c r="AW70" s="1075"/>
      <c r="AX70" s="1075"/>
      <c r="AY70" s="1075"/>
      <c r="AZ70" s="745"/>
      <c r="BA70" s="745"/>
      <c r="BB70" s="745"/>
      <c r="BC70" s="745"/>
      <c r="BD70" s="745"/>
      <c r="BE70" s="745"/>
      <c r="BF70" s="745"/>
      <c r="BG70" s="745"/>
      <c r="BH70" s="745"/>
      <c r="BI70" s="754"/>
      <c r="BJ70" s="754"/>
      <c r="BK70" s="754"/>
      <c r="BL70" s="740"/>
      <c r="BM70" s="754"/>
      <c r="BN70" s="754"/>
      <c r="BO70" s="754"/>
      <c r="BP70" s="754"/>
      <c r="BQ70" s="754"/>
      <c r="BR70" s="754"/>
      <c r="BS70" s="754"/>
      <c r="BT70" s="754"/>
      <c r="BU70" s="754"/>
      <c r="BV70" s="754"/>
      <c r="BW70" s="1146"/>
      <c r="BX70" s="1146"/>
      <c r="BY70" s="1146"/>
      <c r="BZ70" s="1146"/>
      <c r="CA70" s="1146"/>
      <c r="CB70" s="1146"/>
      <c r="CC70" s="1146"/>
      <c r="CD70" s="1146"/>
      <c r="CE70" s="1146"/>
      <c r="CF70" s="1146"/>
      <c r="CO70" s="757">
        <f t="shared" si="52"/>
        <v>2496272</v>
      </c>
    </row>
    <row r="71" s="757" customFormat="1" ht="36" hidden="1" customHeight="1" spans="1:93">
      <c r="A71" s="1206">
        <v>45603</v>
      </c>
      <c r="B71" s="1207" t="s">
        <v>2609</v>
      </c>
      <c r="C71" s="1208" t="s">
        <v>251</v>
      </c>
      <c r="D71" s="1065">
        <v>4500150464</v>
      </c>
      <c r="E71" s="1204">
        <v>60190494</v>
      </c>
      <c r="F71" s="1209" t="s">
        <v>3412</v>
      </c>
      <c r="G71" s="1068" t="s">
        <v>309</v>
      </c>
      <c r="H71" s="730" t="s">
        <v>79</v>
      </c>
      <c r="I71" s="731">
        <v>5004</v>
      </c>
      <c r="J71" s="732">
        <v>0</v>
      </c>
      <c r="K71" s="732">
        <v>12</v>
      </c>
      <c r="L71" s="733">
        <f t="shared" si="51"/>
        <v>417</v>
      </c>
      <c r="M71" s="734">
        <v>45672</v>
      </c>
      <c r="N71" s="734">
        <v>45667</v>
      </c>
      <c r="O71" s="735"/>
      <c r="P71" s="735" t="s">
        <v>106</v>
      </c>
      <c r="Q71" s="735" t="s">
        <v>3413</v>
      </c>
      <c r="R71" s="735">
        <v>45610</v>
      </c>
      <c r="S71" s="737" t="s">
        <v>82</v>
      </c>
      <c r="T71" s="738" t="s">
        <v>3303</v>
      </c>
      <c r="U71" s="731" t="s">
        <v>3414</v>
      </c>
      <c r="V71" s="1118" t="s">
        <v>330</v>
      </c>
      <c r="W71" s="741">
        <v>2.3386</v>
      </c>
      <c r="X71" s="742">
        <f t="shared" si="39"/>
        <v>11702.3544</v>
      </c>
      <c r="Y71" s="740" t="s">
        <v>3415</v>
      </c>
      <c r="Z71" s="1042" t="s">
        <v>313</v>
      </c>
      <c r="AA71" s="732" t="s">
        <v>108</v>
      </c>
      <c r="AB71" s="1072" t="s">
        <v>44</v>
      </c>
      <c r="AC71" s="1070">
        <v>5004</v>
      </c>
      <c r="AD71" s="747">
        <f t="shared" si="20"/>
        <v>0</v>
      </c>
      <c r="AE71" s="1073" t="s">
        <v>157</v>
      </c>
      <c r="AF71" s="747"/>
      <c r="AG71" s="747">
        <f>I71*2</f>
        <v>10008</v>
      </c>
      <c r="AH71" s="747"/>
      <c r="AI71" s="745">
        <f>I71*2</f>
        <v>10008</v>
      </c>
      <c r="AJ71" s="745"/>
      <c r="AK71" s="1076"/>
      <c r="AL71" s="1076"/>
      <c r="AM71" s="1075"/>
      <c r="AN71" s="1075"/>
      <c r="AO71" s="1075"/>
      <c r="AP71" s="1075"/>
      <c r="AQ71" s="1075"/>
      <c r="AR71" s="1075"/>
      <c r="AS71" s="1075"/>
      <c r="AT71" s="1075"/>
      <c r="AU71" s="1075"/>
      <c r="AV71" s="1075"/>
      <c r="AW71" s="1075"/>
      <c r="AX71" s="1075"/>
      <c r="AY71" s="1075"/>
      <c r="AZ71" s="745">
        <f>I71*2</f>
        <v>10008</v>
      </c>
      <c r="BA71" s="745"/>
      <c r="BB71" s="745"/>
      <c r="BC71" s="745"/>
      <c r="BD71" s="745"/>
      <c r="BE71" s="745"/>
      <c r="BF71" s="745"/>
      <c r="BG71" s="745"/>
      <c r="BH71" s="745"/>
      <c r="BI71" s="754"/>
      <c r="BJ71" s="754"/>
      <c r="BK71" s="754"/>
      <c r="BL71" s="740"/>
      <c r="BM71" s="754"/>
      <c r="BN71" s="754"/>
      <c r="BO71" s="754"/>
      <c r="BP71" s="754"/>
      <c r="BQ71" s="754"/>
      <c r="BR71" s="754"/>
      <c r="BS71" s="754"/>
      <c r="BT71" s="754"/>
      <c r="BU71" s="754"/>
      <c r="BV71" s="754"/>
      <c r="BW71" s="1146"/>
      <c r="BX71" s="1146"/>
      <c r="BY71" s="1146"/>
      <c r="BZ71" s="1146"/>
      <c r="CA71" s="1146"/>
      <c r="CB71" s="1146"/>
      <c r="CC71" s="754">
        <f>I71</f>
        <v>5004</v>
      </c>
      <c r="CD71" s="754">
        <f>I71</f>
        <v>5004</v>
      </c>
      <c r="CE71" s="754"/>
      <c r="CF71" s="754">
        <f>I71</f>
        <v>5004</v>
      </c>
      <c r="CH71" s="1176" t="s">
        <v>2788</v>
      </c>
      <c r="CO71" s="757">
        <f t="shared" si="52"/>
        <v>2486264</v>
      </c>
    </row>
    <row r="72" s="757" customFormat="1" ht="36" hidden="1" customHeight="1" spans="1:93">
      <c r="A72" s="1206">
        <v>45616</v>
      </c>
      <c r="B72" s="1207" t="s">
        <v>3416</v>
      </c>
      <c r="C72" s="1208" t="s">
        <v>779</v>
      </c>
      <c r="D72" s="1065">
        <v>4500151811</v>
      </c>
      <c r="E72" s="1204"/>
      <c r="F72" s="1209" t="s">
        <v>3417</v>
      </c>
      <c r="G72" s="1068" t="s">
        <v>109</v>
      </c>
      <c r="H72" s="730" t="s">
        <v>79</v>
      </c>
      <c r="I72" s="731">
        <v>4160</v>
      </c>
      <c r="J72" s="732">
        <v>0</v>
      </c>
      <c r="K72" s="732">
        <v>52</v>
      </c>
      <c r="L72" s="733">
        <f t="shared" si="51"/>
        <v>80</v>
      </c>
      <c r="M72" s="734">
        <v>45672</v>
      </c>
      <c r="N72" s="734">
        <v>45667</v>
      </c>
      <c r="O72" s="735"/>
      <c r="P72" s="735" t="s">
        <v>106</v>
      </c>
      <c r="Q72" s="735" t="s">
        <v>3256</v>
      </c>
      <c r="R72" s="735">
        <v>45618</v>
      </c>
      <c r="S72" s="737" t="s">
        <v>82</v>
      </c>
      <c r="T72" s="738" t="s">
        <v>3418</v>
      </c>
      <c r="U72" s="731" t="s">
        <v>3419</v>
      </c>
      <c r="V72" s="1118" t="s">
        <v>395</v>
      </c>
      <c r="W72" s="741">
        <v>0.8886</v>
      </c>
      <c r="X72" s="742">
        <f t="shared" si="39"/>
        <v>3696.576</v>
      </c>
      <c r="Y72" s="740" t="s">
        <v>3420</v>
      </c>
      <c r="Z72" s="1042" t="s">
        <v>3421</v>
      </c>
      <c r="AA72" s="732" t="s">
        <v>108</v>
      </c>
      <c r="AB72" s="1072" t="s">
        <v>44</v>
      </c>
      <c r="AC72" s="1070">
        <v>4160</v>
      </c>
      <c r="AD72" s="747">
        <f t="shared" si="20"/>
        <v>0</v>
      </c>
      <c r="AE72" s="1073" t="s">
        <v>157</v>
      </c>
      <c r="AF72" s="747"/>
      <c r="AG72" s="747">
        <f t="shared" si="53"/>
        <v>4160</v>
      </c>
      <c r="AH72" s="747"/>
      <c r="AI72" s="745"/>
      <c r="AJ72" s="733">
        <f>I72</f>
        <v>4160</v>
      </c>
      <c r="AK72" s="1076"/>
      <c r="AL72" s="1076"/>
      <c r="AM72" s="1075"/>
      <c r="AN72" s="1075"/>
      <c r="AO72" s="1075"/>
      <c r="AP72" s="1075"/>
      <c r="AQ72" s="1075"/>
      <c r="AR72" s="1075"/>
      <c r="AS72" s="1075"/>
      <c r="AT72" s="1075"/>
      <c r="AU72" s="1075"/>
      <c r="AV72" s="1075"/>
      <c r="AW72" s="1075"/>
      <c r="AX72" s="1075"/>
      <c r="AY72" s="1075"/>
      <c r="AZ72" s="745">
        <f t="shared" si="54"/>
        <v>4160</v>
      </c>
      <c r="BA72" s="745"/>
      <c r="BB72" s="745"/>
      <c r="BC72" s="745"/>
      <c r="BD72" s="745"/>
      <c r="BE72" s="745"/>
      <c r="BF72" s="745"/>
      <c r="BG72" s="745"/>
      <c r="BH72" s="745"/>
      <c r="BI72" s="754"/>
      <c r="BJ72" s="754"/>
      <c r="BK72" s="754"/>
      <c r="BL72" s="740"/>
      <c r="BM72" s="754">
        <f>I72/13</f>
        <v>320</v>
      </c>
      <c r="BN72" s="754"/>
      <c r="BO72" s="754"/>
      <c r="BP72" s="754"/>
      <c r="BQ72" s="754"/>
      <c r="BR72" s="754"/>
      <c r="BS72" s="754"/>
      <c r="BT72" s="754"/>
      <c r="BU72" s="754"/>
      <c r="BV72" s="754"/>
      <c r="BW72" s="1146"/>
      <c r="BX72" s="1146"/>
      <c r="BY72" s="1146"/>
      <c r="BZ72" s="1146"/>
      <c r="CA72" s="1146"/>
      <c r="CB72" s="1146"/>
      <c r="CC72" s="754"/>
      <c r="CD72" s="754"/>
      <c r="CE72" s="754"/>
      <c r="CF72" s="754"/>
      <c r="CO72" s="757">
        <f t="shared" si="52"/>
        <v>2482104</v>
      </c>
    </row>
    <row r="73" s="757" customFormat="1" ht="36" hidden="1" customHeight="1" spans="1:93">
      <c r="A73" s="1206">
        <v>45639</v>
      </c>
      <c r="B73" s="1207" t="s">
        <v>3422</v>
      </c>
      <c r="C73" s="1208" t="s">
        <v>3423</v>
      </c>
      <c r="D73" s="1065">
        <v>4500153860</v>
      </c>
      <c r="E73" s="1204"/>
      <c r="F73" s="1209" t="s">
        <v>3424</v>
      </c>
      <c r="G73" s="1068" t="s">
        <v>78</v>
      </c>
      <c r="H73" s="730" t="s">
        <v>111</v>
      </c>
      <c r="I73" s="731">
        <v>5000</v>
      </c>
      <c r="J73" s="732">
        <v>0</v>
      </c>
      <c r="K73" s="732">
        <v>50</v>
      </c>
      <c r="L73" s="733">
        <f t="shared" si="51"/>
        <v>100</v>
      </c>
      <c r="M73" s="734">
        <v>45674</v>
      </c>
      <c r="N73" s="734">
        <v>45670</v>
      </c>
      <c r="O73" s="735" t="s">
        <v>3425</v>
      </c>
      <c r="P73" s="735" t="s">
        <v>106</v>
      </c>
      <c r="Q73" s="735" t="s">
        <v>3426</v>
      </c>
      <c r="R73" s="735">
        <v>45644</v>
      </c>
      <c r="S73" s="737" t="s">
        <v>82</v>
      </c>
      <c r="T73" s="738" t="s">
        <v>3427</v>
      </c>
      <c r="U73" s="731" t="s">
        <v>3428</v>
      </c>
      <c r="V73" s="1118" t="s">
        <v>388</v>
      </c>
      <c r="W73" s="741">
        <v>0.9077</v>
      </c>
      <c r="X73" s="742">
        <f t="shared" si="39"/>
        <v>4538.5</v>
      </c>
      <c r="Y73" s="740" t="s">
        <v>3429</v>
      </c>
      <c r="Z73" s="1042" t="s">
        <v>78</v>
      </c>
      <c r="AA73" s="732" t="s">
        <v>108</v>
      </c>
      <c r="AB73" s="1072" t="s">
        <v>44</v>
      </c>
      <c r="AC73" s="1070">
        <v>5000</v>
      </c>
      <c r="AD73" s="747">
        <f t="shared" si="20"/>
        <v>0</v>
      </c>
      <c r="AE73" s="1073"/>
      <c r="AF73" s="747"/>
      <c r="AG73" s="747">
        <f t="shared" si="53"/>
        <v>5000</v>
      </c>
      <c r="AH73" s="747"/>
      <c r="AI73" s="1074">
        <f t="shared" ref="AI73:AI80" si="55">I73</f>
        <v>5000</v>
      </c>
      <c r="AJ73" s="745"/>
      <c r="AK73" s="1076"/>
      <c r="AL73" s="1076"/>
      <c r="AM73" s="1075"/>
      <c r="AN73" s="1075"/>
      <c r="AO73" s="1075"/>
      <c r="AP73" s="1075"/>
      <c r="AQ73" s="1075"/>
      <c r="AR73" s="1075"/>
      <c r="AS73" s="1075"/>
      <c r="AT73" s="1075"/>
      <c r="AU73" s="1075"/>
      <c r="AV73" s="1075"/>
      <c r="AW73" s="1075"/>
      <c r="AX73" s="1075"/>
      <c r="AY73" s="1075"/>
      <c r="AZ73" s="745">
        <f t="shared" si="54"/>
        <v>5000</v>
      </c>
      <c r="BA73" s="745"/>
      <c r="BB73" s="745"/>
      <c r="BC73" s="745"/>
      <c r="BD73" s="745"/>
      <c r="BE73" s="745"/>
      <c r="BF73" s="745"/>
      <c r="BG73" s="745"/>
      <c r="BH73" s="745"/>
      <c r="BI73" s="754"/>
      <c r="BJ73" s="754"/>
      <c r="BK73" s="754"/>
      <c r="BL73" s="740"/>
      <c r="BM73" s="754"/>
      <c r="BN73" s="754"/>
      <c r="BO73" s="754"/>
      <c r="BP73" s="754">
        <f>I73/25</f>
        <v>200</v>
      </c>
      <c r="BQ73" s="754"/>
      <c r="BR73" s="754"/>
      <c r="BS73" s="754"/>
      <c r="BT73" s="754"/>
      <c r="BU73" s="754"/>
      <c r="BV73" s="754"/>
      <c r="BW73" s="1146"/>
      <c r="BX73" s="1146"/>
      <c r="BY73" s="1146"/>
      <c r="BZ73" s="1146"/>
      <c r="CA73" s="1146"/>
      <c r="CB73" s="1146"/>
      <c r="CC73" s="754"/>
      <c r="CD73" s="754"/>
      <c r="CE73" s="754"/>
      <c r="CF73" s="754"/>
      <c r="CO73" s="757">
        <f t="shared" si="52"/>
        <v>2477104</v>
      </c>
    </row>
    <row r="74" s="757" customFormat="1" ht="36" customHeight="1" spans="1:93">
      <c r="A74" s="1206">
        <v>45624</v>
      </c>
      <c r="B74" s="1207" t="s">
        <v>3198</v>
      </c>
      <c r="C74" s="1208" t="s">
        <v>251</v>
      </c>
      <c r="D74" s="1065">
        <v>4500152753</v>
      </c>
      <c r="E74" s="1204">
        <v>4550084927</v>
      </c>
      <c r="F74" s="1209" t="s">
        <v>3430</v>
      </c>
      <c r="G74" s="1068" t="s">
        <v>121</v>
      </c>
      <c r="H74" s="730" t="s">
        <v>122</v>
      </c>
      <c r="I74" s="731">
        <v>828</v>
      </c>
      <c r="J74" s="732">
        <v>0</v>
      </c>
      <c r="K74" s="732">
        <v>6</v>
      </c>
      <c r="L74" s="733">
        <f t="shared" si="51"/>
        <v>138</v>
      </c>
      <c r="M74" s="734">
        <v>45677</v>
      </c>
      <c r="N74" s="734">
        <v>45673</v>
      </c>
      <c r="O74" s="735" t="s">
        <v>3431</v>
      </c>
      <c r="P74" s="735" t="s">
        <v>106</v>
      </c>
      <c r="Q74" s="735" t="s">
        <v>3432</v>
      </c>
      <c r="R74" s="735">
        <v>45624</v>
      </c>
      <c r="S74" s="737" t="s">
        <v>82</v>
      </c>
      <c r="T74" s="738" t="s">
        <v>3433</v>
      </c>
      <c r="U74" s="731" t="s">
        <v>3434</v>
      </c>
      <c r="V74" s="1118" t="s">
        <v>3205</v>
      </c>
      <c r="W74" s="741">
        <v>0.9232</v>
      </c>
      <c r="X74" s="742">
        <f t="shared" si="39"/>
        <v>764.4096</v>
      </c>
      <c r="Y74" s="740" t="s">
        <v>3435</v>
      </c>
      <c r="Z74" s="1042" t="s">
        <v>121</v>
      </c>
      <c r="AA74" s="732" t="s">
        <v>108</v>
      </c>
      <c r="AB74" s="1072" t="s">
        <v>44</v>
      </c>
      <c r="AC74" s="1070">
        <v>828</v>
      </c>
      <c r="AD74" s="747">
        <f t="shared" si="20"/>
        <v>0</v>
      </c>
      <c r="AE74" s="1073" t="s">
        <v>157</v>
      </c>
      <c r="AF74" s="747"/>
      <c r="AG74" s="747">
        <f t="shared" si="53"/>
        <v>828</v>
      </c>
      <c r="AH74" s="747"/>
      <c r="AI74" s="745">
        <f t="shared" si="55"/>
        <v>828</v>
      </c>
      <c r="AJ74" s="745"/>
      <c r="AK74" s="1076"/>
      <c r="AL74" s="1076"/>
      <c r="AM74" s="1075"/>
      <c r="AN74" s="1075"/>
      <c r="AO74" s="1075"/>
      <c r="AP74" s="1075"/>
      <c r="AQ74" s="1075"/>
      <c r="AR74" s="1075"/>
      <c r="AS74" s="1075"/>
      <c r="AT74" s="1075"/>
      <c r="AU74" s="1075"/>
      <c r="AV74" s="1075"/>
      <c r="AW74" s="1075"/>
      <c r="AX74" s="1075"/>
      <c r="AY74" s="1075"/>
      <c r="AZ74" s="745">
        <f t="shared" si="54"/>
        <v>828</v>
      </c>
      <c r="BA74" s="745"/>
      <c r="BB74" s="745"/>
      <c r="BC74" s="745"/>
      <c r="BD74" s="745"/>
      <c r="BE74" s="745"/>
      <c r="BF74" s="745"/>
      <c r="BG74" s="745"/>
      <c r="BH74" s="745"/>
      <c r="BI74" s="754">
        <f t="shared" ref="BI74:BI80" si="56">I74/6</f>
        <v>138</v>
      </c>
      <c r="BJ74" s="754"/>
      <c r="BK74" s="754"/>
      <c r="BL74" s="740"/>
      <c r="BM74" s="754"/>
      <c r="BN74" s="754"/>
      <c r="BO74" s="754"/>
      <c r="BP74" s="754"/>
      <c r="BQ74" s="754"/>
      <c r="BR74" s="754"/>
      <c r="BS74" s="754"/>
      <c r="BT74" s="754"/>
      <c r="BU74" s="754"/>
      <c r="BV74" s="754"/>
      <c r="BW74" s="1146"/>
      <c r="BX74" s="1146"/>
      <c r="BY74" s="1146"/>
      <c r="BZ74" s="1146"/>
      <c r="CA74" s="1146"/>
      <c r="CB74" s="1146"/>
      <c r="CC74" s="754"/>
      <c r="CD74" s="754"/>
      <c r="CE74" s="754"/>
      <c r="CF74" s="754"/>
      <c r="CO74" s="757">
        <f t="shared" si="52"/>
        <v>2476276</v>
      </c>
    </row>
    <row r="75" s="757" customFormat="1" ht="36" customHeight="1" spans="1:93">
      <c r="A75" s="1206">
        <v>45624</v>
      </c>
      <c r="B75" s="1207" t="s">
        <v>3198</v>
      </c>
      <c r="C75" s="1208" t="s">
        <v>251</v>
      </c>
      <c r="D75" s="1065">
        <v>4500152753</v>
      </c>
      <c r="E75" s="1204">
        <v>4550084924</v>
      </c>
      <c r="F75" s="1209" t="s">
        <v>3436</v>
      </c>
      <c r="G75" s="1068" t="s">
        <v>121</v>
      </c>
      <c r="H75" s="730" t="s">
        <v>122</v>
      </c>
      <c r="I75" s="731">
        <v>2142</v>
      </c>
      <c r="J75" s="732">
        <v>0</v>
      </c>
      <c r="K75" s="732">
        <v>6</v>
      </c>
      <c r="L75" s="733">
        <f t="shared" si="51"/>
        <v>357</v>
      </c>
      <c r="M75" s="734">
        <v>45677</v>
      </c>
      <c r="N75" s="734">
        <v>45673</v>
      </c>
      <c r="O75" s="735" t="s">
        <v>3431</v>
      </c>
      <c r="P75" s="735" t="s">
        <v>106</v>
      </c>
      <c r="Q75" s="735" t="s">
        <v>3432</v>
      </c>
      <c r="R75" s="735">
        <v>45624</v>
      </c>
      <c r="S75" s="737" t="s">
        <v>82</v>
      </c>
      <c r="T75" s="738" t="s">
        <v>3433</v>
      </c>
      <c r="U75" s="731" t="s">
        <v>3434</v>
      </c>
      <c r="V75" s="1118" t="s">
        <v>3205</v>
      </c>
      <c r="W75" s="741">
        <v>0.9232</v>
      </c>
      <c r="X75" s="742">
        <f t="shared" si="39"/>
        <v>1977.4944</v>
      </c>
      <c r="Y75" s="740" t="s">
        <v>3435</v>
      </c>
      <c r="Z75" s="1042" t="s">
        <v>121</v>
      </c>
      <c r="AA75" s="732" t="s">
        <v>108</v>
      </c>
      <c r="AB75" s="1072" t="s">
        <v>44</v>
      </c>
      <c r="AC75" s="1070">
        <v>2142</v>
      </c>
      <c r="AD75" s="747">
        <f t="shared" si="20"/>
        <v>0</v>
      </c>
      <c r="AE75" s="1073" t="s">
        <v>157</v>
      </c>
      <c r="AF75" s="747"/>
      <c r="AG75" s="747">
        <f t="shared" si="53"/>
        <v>2142</v>
      </c>
      <c r="AH75" s="747"/>
      <c r="AI75" s="745">
        <f t="shared" si="55"/>
        <v>2142</v>
      </c>
      <c r="AJ75" s="745"/>
      <c r="AK75" s="1076"/>
      <c r="AL75" s="1076"/>
      <c r="AM75" s="1075"/>
      <c r="AN75" s="1075"/>
      <c r="AO75" s="1075"/>
      <c r="AP75" s="1075"/>
      <c r="AQ75" s="1075"/>
      <c r="AR75" s="1075"/>
      <c r="AS75" s="1075"/>
      <c r="AT75" s="1075"/>
      <c r="AU75" s="1075"/>
      <c r="AV75" s="1075"/>
      <c r="AW75" s="1075"/>
      <c r="AX75" s="1075"/>
      <c r="AY75" s="1075"/>
      <c r="AZ75" s="745">
        <f t="shared" si="54"/>
        <v>2142</v>
      </c>
      <c r="BA75" s="745"/>
      <c r="BB75" s="745"/>
      <c r="BC75" s="745"/>
      <c r="BD75" s="745"/>
      <c r="BE75" s="745"/>
      <c r="BF75" s="745"/>
      <c r="BG75" s="745"/>
      <c r="BH75" s="745"/>
      <c r="BI75" s="754">
        <f t="shared" si="56"/>
        <v>357</v>
      </c>
      <c r="BJ75" s="754"/>
      <c r="BK75" s="754"/>
      <c r="BL75" s="740"/>
      <c r="BM75" s="754"/>
      <c r="BN75" s="754"/>
      <c r="BO75" s="754"/>
      <c r="BP75" s="754"/>
      <c r="BQ75" s="754"/>
      <c r="BR75" s="754"/>
      <c r="BS75" s="754"/>
      <c r="BT75" s="754"/>
      <c r="BU75" s="754"/>
      <c r="BV75" s="754"/>
      <c r="BW75" s="1146"/>
      <c r="BX75" s="1146"/>
      <c r="BY75" s="1146"/>
      <c r="BZ75" s="1146"/>
      <c r="CA75" s="1146"/>
      <c r="CB75" s="1146"/>
      <c r="CC75" s="754"/>
      <c r="CD75" s="754"/>
      <c r="CE75" s="754"/>
      <c r="CF75" s="754"/>
      <c r="CO75" s="757">
        <f t="shared" si="52"/>
        <v>2474134</v>
      </c>
    </row>
    <row r="76" s="757" customFormat="1" ht="36" customHeight="1" spans="1:93">
      <c r="A76" s="1206">
        <v>45624</v>
      </c>
      <c r="B76" s="1207" t="s">
        <v>3198</v>
      </c>
      <c r="C76" s="1208" t="s">
        <v>251</v>
      </c>
      <c r="D76" s="1065">
        <v>4500152753</v>
      </c>
      <c r="E76" s="1204">
        <v>4550084925</v>
      </c>
      <c r="F76" s="1209" t="s">
        <v>3437</v>
      </c>
      <c r="G76" s="1068" t="s">
        <v>121</v>
      </c>
      <c r="H76" s="730" t="s">
        <v>122</v>
      </c>
      <c r="I76" s="731">
        <v>1224</v>
      </c>
      <c r="J76" s="732">
        <v>0</v>
      </c>
      <c r="K76" s="732">
        <v>6</v>
      </c>
      <c r="L76" s="733">
        <f t="shared" si="51"/>
        <v>204</v>
      </c>
      <c r="M76" s="734">
        <v>45677</v>
      </c>
      <c r="N76" s="734">
        <v>45673</v>
      </c>
      <c r="O76" s="735" t="s">
        <v>3431</v>
      </c>
      <c r="P76" s="735" t="s">
        <v>106</v>
      </c>
      <c r="Q76" s="735" t="s">
        <v>3432</v>
      </c>
      <c r="R76" s="735">
        <v>45624</v>
      </c>
      <c r="S76" s="737" t="s">
        <v>82</v>
      </c>
      <c r="T76" s="738" t="s">
        <v>3433</v>
      </c>
      <c r="U76" s="731" t="s">
        <v>3434</v>
      </c>
      <c r="V76" s="1118" t="s">
        <v>3205</v>
      </c>
      <c r="W76" s="741">
        <v>0.9232</v>
      </c>
      <c r="X76" s="742">
        <f t="shared" si="39"/>
        <v>1129.9968</v>
      </c>
      <c r="Y76" s="740" t="s">
        <v>3435</v>
      </c>
      <c r="Z76" s="1042" t="s">
        <v>121</v>
      </c>
      <c r="AA76" s="732" t="s">
        <v>108</v>
      </c>
      <c r="AB76" s="1072" t="s">
        <v>44</v>
      </c>
      <c r="AC76" s="1070">
        <v>1224</v>
      </c>
      <c r="AD76" s="747">
        <f t="shared" si="20"/>
        <v>0</v>
      </c>
      <c r="AE76" s="1073" t="s">
        <v>157</v>
      </c>
      <c r="AF76" s="747"/>
      <c r="AG76" s="747">
        <f t="shared" si="53"/>
        <v>1224</v>
      </c>
      <c r="AH76" s="747"/>
      <c r="AI76" s="745">
        <f t="shared" si="55"/>
        <v>1224</v>
      </c>
      <c r="AJ76" s="745"/>
      <c r="AK76" s="1076"/>
      <c r="AL76" s="1076"/>
      <c r="AM76" s="1075"/>
      <c r="AN76" s="1075"/>
      <c r="AO76" s="1075"/>
      <c r="AP76" s="1075"/>
      <c r="AQ76" s="1075"/>
      <c r="AR76" s="1075"/>
      <c r="AS76" s="1075"/>
      <c r="AT76" s="1075"/>
      <c r="AU76" s="1075"/>
      <c r="AV76" s="1075"/>
      <c r="AW76" s="1075"/>
      <c r="AX76" s="1075"/>
      <c r="AY76" s="1075"/>
      <c r="AZ76" s="745">
        <f t="shared" si="54"/>
        <v>1224</v>
      </c>
      <c r="BA76" s="745"/>
      <c r="BB76" s="745"/>
      <c r="BC76" s="745"/>
      <c r="BD76" s="745"/>
      <c r="BE76" s="745"/>
      <c r="BF76" s="745"/>
      <c r="BG76" s="745"/>
      <c r="BH76" s="745"/>
      <c r="BI76" s="754">
        <f t="shared" si="56"/>
        <v>204</v>
      </c>
      <c r="BJ76" s="754"/>
      <c r="BK76" s="754"/>
      <c r="BL76" s="740"/>
      <c r="BM76" s="754"/>
      <c r="BN76" s="754"/>
      <c r="BO76" s="754"/>
      <c r="BP76" s="754"/>
      <c r="BQ76" s="754"/>
      <c r="BR76" s="754"/>
      <c r="BS76" s="754"/>
      <c r="BT76" s="754"/>
      <c r="BU76" s="754"/>
      <c r="BV76" s="754"/>
      <c r="BW76" s="1146"/>
      <c r="BX76" s="1146"/>
      <c r="BY76" s="1146"/>
      <c r="BZ76" s="1146"/>
      <c r="CA76" s="1146"/>
      <c r="CB76" s="1146"/>
      <c r="CC76" s="754"/>
      <c r="CD76" s="754"/>
      <c r="CE76" s="754"/>
      <c r="CF76" s="754"/>
      <c r="CO76" s="757">
        <f t="shared" si="52"/>
        <v>2472910</v>
      </c>
    </row>
    <row r="77" s="757" customFormat="1" ht="36" customHeight="1" spans="1:93">
      <c r="A77" s="1206">
        <v>45624</v>
      </c>
      <c r="B77" s="1207" t="s">
        <v>3198</v>
      </c>
      <c r="C77" s="1208" t="s">
        <v>251</v>
      </c>
      <c r="D77" s="1065">
        <v>4500152753</v>
      </c>
      <c r="E77" s="1204">
        <v>4550084928</v>
      </c>
      <c r="F77" s="1209" t="s">
        <v>3438</v>
      </c>
      <c r="G77" s="1068" t="s">
        <v>121</v>
      </c>
      <c r="H77" s="730" t="s">
        <v>122</v>
      </c>
      <c r="I77" s="731">
        <v>1512</v>
      </c>
      <c r="J77" s="732">
        <v>0</v>
      </c>
      <c r="K77" s="732">
        <v>6</v>
      </c>
      <c r="L77" s="733">
        <f t="shared" si="51"/>
        <v>252</v>
      </c>
      <c r="M77" s="734">
        <v>45677</v>
      </c>
      <c r="N77" s="734">
        <v>45673</v>
      </c>
      <c r="O77" s="735" t="s">
        <v>3431</v>
      </c>
      <c r="P77" s="735" t="s">
        <v>106</v>
      </c>
      <c r="Q77" s="735" t="s">
        <v>3432</v>
      </c>
      <c r="R77" s="735">
        <v>45624</v>
      </c>
      <c r="S77" s="737" t="s">
        <v>82</v>
      </c>
      <c r="T77" s="738" t="s">
        <v>3433</v>
      </c>
      <c r="U77" s="731" t="s">
        <v>3434</v>
      </c>
      <c r="V77" s="1118" t="s">
        <v>3205</v>
      </c>
      <c r="W77" s="741">
        <v>0.9232</v>
      </c>
      <c r="X77" s="742">
        <f t="shared" si="39"/>
        <v>1395.8784</v>
      </c>
      <c r="Y77" s="740" t="s">
        <v>3435</v>
      </c>
      <c r="Z77" s="1042" t="s">
        <v>121</v>
      </c>
      <c r="AA77" s="732" t="s">
        <v>108</v>
      </c>
      <c r="AB77" s="1072" t="s">
        <v>44</v>
      </c>
      <c r="AC77" s="1070">
        <v>1512</v>
      </c>
      <c r="AD77" s="747">
        <f t="shared" si="20"/>
        <v>0</v>
      </c>
      <c r="AE77" s="1073" t="s">
        <v>157</v>
      </c>
      <c r="AF77" s="747"/>
      <c r="AG77" s="747">
        <f t="shared" si="53"/>
        <v>1512</v>
      </c>
      <c r="AH77" s="747"/>
      <c r="AI77" s="745">
        <f t="shared" si="55"/>
        <v>1512</v>
      </c>
      <c r="AJ77" s="745"/>
      <c r="AK77" s="1076"/>
      <c r="AL77" s="1076"/>
      <c r="AM77" s="1075"/>
      <c r="AN77" s="1075"/>
      <c r="AO77" s="1075"/>
      <c r="AP77" s="1075"/>
      <c r="AQ77" s="1075"/>
      <c r="AR77" s="1075"/>
      <c r="AS77" s="1075"/>
      <c r="AT77" s="1075"/>
      <c r="AU77" s="1075"/>
      <c r="AV77" s="1075"/>
      <c r="AW77" s="1075"/>
      <c r="AX77" s="1075"/>
      <c r="AY77" s="1075"/>
      <c r="AZ77" s="745">
        <f t="shared" si="54"/>
        <v>1512</v>
      </c>
      <c r="BA77" s="745"/>
      <c r="BB77" s="745"/>
      <c r="BC77" s="745"/>
      <c r="BD77" s="745"/>
      <c r="BE77" s="745"/>
      <c r="BF77" s="745"/>
      <c r="BG77" s="745"/>
      <c r="BH77" s="745"/>
      <c r="BI77" s="754">
        <f t="shared" si="56"/>
        <v>252</v>
      </c>
      <c r="BJ77" s="754"/>
      <c r="BK77" s="754"/>
      <c r="BL77" s="740"/>
      <c r="BM77" s="754"/>
      <c r="BN77" s="754"/>
      <c r="BO77" s="754"/>
      <c r="BP77" s="754"/>
      <c r="BQ77" s="754"/>
      <c r="BR77" s="754"/>
      <c r="BS77" s="754"/>
      <c r="BT77" s="754"/>
      <c r="BU77" s="754"/>
      <c r="BV77" s="754"/>
      <c r="BW77" s="1146"/>
      <c r="BX77" s="1146"/>
      <c r="BY77" s="1146"/>
      <c r="BZ77" s="1146"/>
      <c r="CA77" s="1146"/>
      <c r="CB77" s="1146"/>
      <c r="CC77" s="754"/>
      <c r="CD77" s="754"/>
      <c r="CE77" s="754"/>
      <c r="CF77" s="754"/>
      <c r="CO77" s="757">
        <f t="shared" si="52"/>
        <v>2471398</v>
      </c>
    </row>
    <row r="78" s="757" customFormat="1" ht="36" customHeight="1" spans="1:93">
      <c r="A78" s="1206">
        <v>45624</v>
      </c>
      <c r="B78" s="1207" t="s">
        <v>3198</v>
      </c>
      <c r="C78" s="1208" t="s">
        <v>251</v>
      </c>
      <c r="D78" s="1065">
        <v>4500152753</v>
      </c>
      <c r="E78" s="1204">
        <v>4550084923</v>
      </c>
      <c r="F78" s="1209" t="s">
        <v>3439</v>
      </c>
      <c r="G78" s="1068" t="s">
        <v>121</v>
      </c>
      <c r="H78" s="730" t="s">
        <v>122</v>
      </c>
      <c r="I78" s="731">
        <v>1086</v>
      </c>
      <c r="J78" s="732">
        <v>0</v>
      </c>
      <c r="K78" s="732">
        <v>6</v>
      </c>
      <c r="L78" s="733">
        <f t="shared" si="51"/>
        <v>181</v>
      </c>
      <c r="M78" s="734">
        <v>45677</v>
      </c>
      <c r="N78" s="734">
        <v>45673</v>
      </c>
      <c r="O78" s="735" t="s">
        <v>3431</v>
      </c>
      <c r="P78" s="735" t="s">
        <v>106</v>
      </c>
      <c r="Q78" s="735" t="s">
        <v>3432</v>
      </c>
      <c r="R78" s="735">
        <v>45624</v>
      </c>
      <c r="S78" s="737" t="s">
        <v>82</v>
      </c>
      <c r="T78" s="738" t="s">
        <v>3433</v>
      </c>
      <c r="U78" s="731" t="s">
        <v>3434</v>
      </c>
      <c r="V78" s="1118" t="s">
        <v>3205</v>
      </c>
      <c r="W78" s="741">
        <v>0.9232</v>
      </c>
      <c r="X78" s="742">
        <f t="shared" si="39"/>
        <v>1002.5952</v>
      </c>
      <c r="Y78" s="740" t="s">
        <v>3435</v>
      </c>
      <c r="Z78" s="1042" t="s">
        <v>121</v>
      </c>
      <c r="AA78" s="732" t="s">
        <v>108</v>
      </c>
      <c r="AB78" s="1072" t="s">
        <v>44</v>
      </c>
      <c r="AC78" s="1070">
        <v>1086</v>
      </c>
      <c r="AD78" s="747">
        <f t="shared" si="20"/>
        <v>0</v>
      </c>
      <c r="AE78" s="1073" t="s">
        <v>157</v>
      </c>
      <c r="AF78" s="747"/>
      <c r="AG78" s="747">
        <f t="shared" si="53"/>
        <v>1086</v>
      </c>
      <c r="AH78" s="747"/>
      <c r="AI78" s="745">
        <f t="shared" si="55"/>
        <v>1086</v>
      </c>
      <c r="AJ78" s="745"/>
      <c r="AK78" s="1076"/>
      <c r="AL78" s="1076"/>
      <c r="AM78" s="1075"/>
      <c r="AN78" s="1075"/>
      <c r="AO78" s="1075"/>
      <c r="AP78" s="1075"/>
      <c r="AQ78" s="1075"/>
      <c r="AR78" s="1075"/>
      <c r="AS78" s="1075"/>
      <c r="AT78" s="1075"/>
      <c r="AU78" s="1075"/>
      <c r="AV78" s="1075"/>
      <c r="AW78" s="1075"/>
      <c r="AX78" s="1075"/>
      <c r="AY78" s="1075"/>
      <c r="AZ78" s="745">
        <f t="shared" si="54"/>
        <v>1086</v>
      </c>
      <c r="BA78" s="745"/>
      <c r="BB78" s="745"/>
      <c r="BC78" s="745"/>
      <c r="BD78" s="745"/>
      <c r="BE78" s="745"/>
      <c r="BF78" s="745"/>
      <c r="BG78" s="745"/>
      <c r="BH78" s="745"/>
      <c r="BI78" s="754">
        <f t="shared" si="56"/>
        <v>181</v>
      </c>
      <c r="BJ78" s="754"/>
      <c r="BK78" s="754"/>
      <c r="BL78" s="740"/>
      <c r="BM78" s="754"/>
      <c r="BN78" s="754"/>
      <c r="BO78" s="754"/>
      <c r="BP78" s="754"/>
      <c r="BQ78" s="754"/>
      <c r="BR78" s="754"/>
      <c r="BS78" s="754"/>
      <c r="BT78" s="754"/>
      <c r="BU78" s="754"/>
      <c r="BV78" s="754"/>
      <c r="BW78" s="1146"/>
      <c r="BX78" s="1146"/>
      <c r="BY78" s="1146"/>
      <c r="BZ78" s="1146"/>
      <c r="CA78" s="1146"/>
      <c r="CB78" s="1146"/>
      <c r="CC78" s="754"/>
      <c r="CD78" s="754"/>
      <c r="CE78" s="754"/>
      <c r="CF78" s="754"/>
      <c r="CO78" s="757">
        <f t="shared" si="52"/>
        <v>2470312</v>
      </c>
    </row>
    <row r="79" s="757" customFormat="1" ht="36" customHeight="1" spans="1:93">
      <c r="A79" s="1206">
        <v>45624</v>
      </c>
      <c r="B79" s="1207" t="s">
        <v>3198</v>
      </c>
      <c r="C79" s="1208" t="s">
        <v>251</v>
      </c>
      <c r="D79" s="1065">
        <v>4500152753</v>
      </c>
      <c r="E79" s="1204">
        <v>4550084926</v>
      </c>
      <c r="F79" s="1209" t="s">
        <v>3440</v>
      </c>
      <c r="G79" s="1068" t="s">
        <v>121</v>
      </c>
      <c r="H79" s="730" t="s">
        <v>122</v>
      </c>
      <c r="I79" s="731">
        <v>942</v>
      </c>
      <c r="J79" s="732">
        <v>0</v>
      </c>
      <c r="K79" s="732">
        <v>6</v>
      </c>
      <c r="L79" s="733">
        <f t="shared" si="51"/>
        <v>157</v>
      </c>
      <c r="M79" s="734">
        <v>45677</v>
      </c>
      <c r="N79" s="734">
        <v>45673</v>
      </c>
      <c r="O79" s="735" t="s">
        <v>3431</v>
      </c>
      <c r="P79" s="735" t="s">
        <v>106</v>
      </c>
      <c r="Q79" s="735" t="s">
        <v>3432</v>
      </c>
      <c r="R79" s="735">
        <v>45624</v>
      </c>
      <c r="S79" s="737" t="s">
        <v>82</v>
      </c>
      <c r="T79" s="738" t="s">
        <v>3433</v>
      </c>
      <c r="U79" s="731" t="s">
        <v>3434</v>
      </c>
      <c r="V79" s="1118" t="s">
        <v>3205</v>
      </c>
      <c r="W79" s="741">
        <v>0.9232</v>
      </c>
      <c r="X79" s="742">
        <f t="shared" si="39"/>
        <v>869.6544</v>
      </c>
      <c r="Y79" s="740" t="s">
        <v>3435</v>
      </c>
      <c r="Z79" s="1042" t="s">
        <v>121</v>
      </c>
      <c r="AA79" s="732" t="s">
        <v>108</v>
      </c>
      <c r="AB79" s="1072" t="s">
        <v>44</v>
      </c>
      <c r="AC79" s="1070">
        <v>942</v>
      </c>
      <c r="AD79" s="747">
        <f t="shared" si="20"/>
        <v>0</v>
      </c>
      <c r="AE79" s="1073" t="s">
        <v>157</v>
      </c>
      <c r="AF79" s="747"/>
      <c r="AG79" s="747">
        <f t="shared" si="53"/>
        <v>942</v>
      </c>
      <c r="AH79" s="747"/>
      <c r="AI79" s="745">
        <f t="shared" si="55"/>
        <v>942</v>
      </c>
      <c r="AJ79" s="745"/>
      <c r="AK79" s="1076"/>
      <c r="AL79" s="1076"/>
      <c r="AM79" s="1075"/>
      <c r="AN79" s="1075"/>
      <c r="AO79" s="1075"/>
      <c r="AP79" s="1075"/>
      <c r="AQ79" s="1075"/>
      <c r="AR79" s="1075"/>
      <c r="AS79" s="1075"/>
      <c r="AT79" s="1075"/>
      <c r="AU79" s="1075"/>
      <c r="AV79" s="1075"/>
      <c r="AW79" s="1075"/>
      <c r="AX79" s="1075"/>
      <c r="AY79" s="1075"/>
      <c r="AZ79" s="745">
        <f t="shared" si="54"/>
        <v>942</v>
      </c>
      <c r="BA79" s="745"/>
      <c r="BB79" s="745"/>
      <c r="BC79" s="745"/>
      <c r="BD79" s="745"/>
      <c r="BE79" s="745"/>
      <c r="BF79" s="745"/>
      <c r="BG79" s="745"/>
      <c r="BH79" s="745"/>
      <c r="BI79" s="754">
        <f t="shared" si="56"/>
        <v>157</v>
      </c>
      <c r="BJ79" s="754"/>
      <c r="BK79" s="754"/>
      <c r="BL79" s="740"/>
      <c r="BM79" s="754"/>
      <c r="BN79" s="754"/>
      <c r="BO79" s="754"/>
      <c r="BP79" s="754"/>
      <c r="BQ79" s="754"/>
      <c r="BR79" s="754"/>
      <c r="BS79" s="754"/>
      <c r="BT79" s="754"/>
      <c r="BU79" s="754"/>
      <c r="BV79" s="754"/>
      <c r="BW79" s="1146"/>
      <c r="BX79" s="1146"/>
      <c r="BY79" s="1146"/>
      <c r="BZ79" s="1146"/>
      <c r="CA79" s="1146"/>
      <c r="CB79" s="1146"/>
      <c r="CC79" s="754"/>
      <c r="CD79" s="754"/>
      <c r="CE79" s="754"/>
      <c r="CF79" s="754"/>
      <c r="CO79" s="757">
        <f t="shared" si="52"/>
        <v>2469370</v>
      </c>
    </row>
    <row r="80" s="757" customFormat="1" ht="36" customHeight="1" spans="1:93">
      <c r="A80" s="1206">
        <v>45624</v>
      </c>
      <c r="B80" s="1207" t="s">
        <v>3198</v>
      </c>
      <c r="C80" s="1208" t="s">
        <v>251</v>
      </c>
      <c r="D80" s="1065">
        <v>4500152753</v>
      </c>
      <c r="E80" s="1204">
        <v>4550084922</v>
      </c>
      <c r="F80" s="1209" t="s">
        <v>3441</v>
      </c>
      <c r="G80" s="1068" t="s">
        <v>121</v>
      </c>
      <c r="H80" s="730" t="s">
        <v>122</v>
      </c>
      <c r="I80" s="731">
        <v>3156</v>
      </c>
      <c r="J80" s="732">
        <v>0</v>
      </c>
      <c r="K80" s="732">
        <v>6</v>
      </c>
      <c r="L80" s="733">
        <f t="shared" si="51"/>
        <v>526</v>
      </c>
      <c r="M80" s="734">
        <v>45677</v>
      </c>
      <c r="N80" s="734">
        <v>45673</v>
      </c>
      <c r="O80" s="735" t="s">
        <v>3431</v>
      </c>
      <c r="P80" s="735" t="s">
        <v>106</v>
      </c>
      <c r="Q80" s="735" t="s">
        <v>3432</v>
      </c>
      <c r="R80" s="735">
        <v>45624</v>
      </c>
      <c r="S80" s="737" t="s">
        <v>82</v>
      </c>
      <c r="T80" s="738" t="s">
        <v>3433</v>
      </c>
      <c r="U80" s="731" t="s">
        <v>3434</v>
      </c>
      <c r="V80" s="1118" t="s">
        <v>3205</v>
      </c>
      <c r="W80" s="741">
        <v>0.9174</v>
      </c>
      <c r="X80" s="742">
        <f t="shared" si="39"/>
        <v>2895.3144</v>
      </c>
      <c r="Y80" s="740" t="s">
        <v>3435</v>
      </c>
      <c r="Z80" s="1042" t="s">
        <v>121</v>
      </c>
      <c r="AA80" s="732" t="s">
        <v>108</v>
      </c>
      <c r="AB80" s="1072" t="s">
        <v>44</v>
      </c>
      <c r="AC80" s="1070">
        <v>3156</v>
      </c>
      <c r="AD80" s="747">
        <f t="shared" si="20"/>
        <v>0</v>
      </c>
      <c r="AE80" s="1073" t="s">
        <v>157</v>
      </c>
      <c r="AF80" s="747"/>
      <c r="AG80" s="747">
        <f t="shared" si="53"/>
        <v>3156</v>
      </c>
      <c r="AH80" s="747"/>
      <c r="AI80" s="745">
        <f t="shared" si="55"/>
        <v>3156</v>
      </c>
      <c r="AJ80" s="745"/>
      <c r="AK80" s="1076"/>
      <c r="AL80" s="1076"/>
      <c r="AM80" s="1075"/>
      <c r="AN80" s="1075"/>
      <c r="AO80" s="1075"/>
      <c r="AP80" s="1075"/>
      <c r="AQ80" s="1075"/>
      <c r="AR80" s="1075"/>
      <c r="AS80" s="1075"/>
      <c r="AT80" s="1075"/>
      <c r="AU80" s="1075"/>
      <c r="AV80" s="1075"/>
      <c r="AW80" s="1075"/>
      <c r="AX80" s="1075"/>
      <c r="AY80" s="1075"/>
      <c r="AZ80" s="745">
        <f t="shared" si="54"/>
        <v>3156</v>
      </c>
      <c r="BA80" s="745"/>
      <c r="BB80" s="745"/>
      <c r="BC80" s="745"/>
      <c r="BD80" s="745"/>
      <c r="BE80" s="745"/>
      <c r="BF80" s="745"/>
      <c r="BG80" s="745"/>
      <c r="BH80" s="745"/>
      <c r="BI80" s="754">
        <f t="shared" si="56"/>
        <v>526</v>
      </c>
      <c r="BJ80" s="754"/>
      <c r="BK80" s="754"/>
      <c r="BL80" s="740"/>
      <c r="BM80" s="754"/>
      <c r="BN80" s="754"/>
      <c r="BO80" s="754"/>
      <c r="BP80" s="754"/>
      <c r="BQ80" s="754"/>
      <c r="BR80" s="754"/>
      <c r="BS80" s="754"/>
      <c r="BT80" s="754"/>
      <c r="BU80" s="754"/>
      <c r="BV80" s="754"/>
      <c r="BW80" s="1146"/>
      <c r="BX80" s="1146"/>
      <c r="BY80" s="1146"/>
      <c r="BZ80" s="1146"/>
      <c r="CA80" s="1146"/>
      <c r="CB80" s="1146"/>
      <c r="CC80" s="754"/>
      <c r="CD80" s="754"/>
      <c r="CE80" s="754"/>
      <c r="CF80" s="754"/>
      <c r="CO80" s="757">
        <f t="shared" si="52"/>
        <v>2466214</v>
      </c>
    </row>
    <row r="81" s="757" customFormat="1" ht="36" hidden="1" customHeight="1" spans="1:93">
      <c r="A81" s="1206">
        <v>45639</v>
      </c>
      <c r="B81" s="1207" t="s">
        <v>700</v>
      </c>
      <c r="C81" s="1208" t="s">
        <v>701</v>
      </c>
      <c r="D81" s="1065">
        <v>4500153836</v>
      </c>
      <c r="E81" s="1204" t="s">
        <v>3442</v>
      </c>
      <c r="F81" s="1209" t="s">
        <v>3443</v>
      </c>
      <c r="G81" s="1068" t="s">
        <v>78</v>
      </c>
      <c r="H81" s="730" t="s">
        <v>111</v>
      </c>
      <c r="I81" s="731">
        <v>4200</v>
      </c>
      <c r="J81" s="732">
        <v>0</v>
      </c>
      <c r="K81" s="732">
        <v>50</v>
      </c>
      <c r="L81" s="733">
        <f t="shared" si="51"/>
        <v>84</v>
      </c>
      <c r="M81" s="734">
        <v>45677</v>
      </c>
      <c r="N81" s="734">
        <v>45673</v>
      </c>
      <c r="O81" s="735" t="s">
        <v>3444</v>
      </c>
      <c r="P81" s="735" t="s">
        <v>106</v>
      </c>
      <c r="Q81" s="735" t="s">
        <v>3275</v>
      </c>
      <c r="R81" s="735">
        <v>45639</v>
      </c>
      <c r="S81" s="737" t="s">
        <v>82</v>
      </c>
      <c r="T81" s="738" t="s">
        <v>3445</v>
      </c>
      <c r="U81" s="731" t="s">
        <v>3446</v>
      </c>
      <c r="V81" s="1118" t="s">
        <v>1228</v>
      </c>
      <c r="W81" s="741">
        <v>0.9135</v>
      </c>
      <c r="X81" s="742">
        <f t="shared" si="39"/>
        <v>3836.7</v>
      </c>
      <c r="Y81" s="740" t="s">
        <v>3447</v>
      </c>
      <c r="Z81" s="1042" t="s">
        <v>156</v>
      </c>
      <c r="AA81" s="732" t="s">
        <v>108</v>
      </c>
      <c r="AB81" s="1072" t="s">
        <v>44</v>
      </c>
      <c r="AC81" s="1070">
        <f>4150+50</f>
        <v>4200</v>
      </c>
      <c r="AD81" s="1099">
        <f t="shared" si="20"/>
        <v>0</v>
      </c>
      <c r="AE81" s="1073" t="s">
        <v>141</v>
      </c>
      <c r="AF81" s="747"/>
      <c r="AG81" s="747">
        <f t="shared" si="53"/>
        <v>4200</v>
      </c>
      <c r="AH81" s="747"/>
      <c r="AI81" s="745"/>
      <c r="AJ81" s="1074">
        <f>I81</f>
        <v>4200</v>
      </c>
      <c r="AK81" s="1076"/>
      <c r="AL81" s="1076"/>
      <c r="AM81" s="1075"/>
      <c r="AN81" s="1075"/>
      <c r="AO81" s="1075"/>
      <c r="AP81" s="1075"/>
      <c r="AQ81" s="1075"/>
      <c r="AR81" s="1075"/>
      <c r="AS81" s="1075"/>
      <c r="AT81" s="1075"/>
      <c r="AU81" s="1075"/>
      <c r="AV81" s="1075"/>
      <c r="AW81" s="1075"/>
      <c r="AX81" s="1075"/>
      <c r="AY81" s="1075"/>
      <c r="AZ81" s="745">
        <f t="shared" si="54"/>
        <v>4200</v>
      </c>
      <c r="BA81" s="745"/>
      <c r="BB81" s="745"/>
      <c r="BC81" s="745"/>
      <c r="BD81" s="745"/>
      <c r="BE81" s="745"/>
      <c r="BF81" s="745"/>
      <c r="BG81" s="745"/>
      <c r="BH81" s="745"/>
      <c r="BI81" s="754"/>
      <c r="BJ81" s="754"/>
      <c r="BK81" s="754"/>
      <c r="BL81" s="740"/>
      <c r="BM81" s="754"/>
      <c r="BN81" s="754"/>
      <c r="BO81" s="754"/>
      <c r="BP81" s="754"/>
      <c r="BQ81" s="754"/>
      <c r="BR81" s="754">
        <f>I81/25</f>
        <v>168</v>
      </c>
      <c r="BS81" s="754"/>
      <c r="BT81" s="754"/>
      <c r="BU81" s="754"/>
      <c r="BV81" s="754"/>
      <c r="BW81" s="1146"/>
      <c r="BX81" s="1146"/>
      <c r="BY81" s="1146"/>
      <c r="BZ81" s="1146"/>
      <c r="CA81" s="1146"/>
      <c r="CB81" s="1146"/>
      <c r="CC81" s="754"/>
      <c r="CD81" s="754"/>
      <c r="CE81" s="754"/>
      <c r="CF81" s="754"/>
      <c r="CO81" s="757">
        <f t="shared" si="52"/>
        <v>2462014</v>
      </c>
    </row>
    <row r="82" s="757" customFormat="1" ht="36" hidden="1" customHeight="1" spans="1:93">
      <c r="A82" s="1206">
        <v>45639</v>
      </c>
      <c r="B82" s="1207" t="s">
        <v>429</v>
      </c>
      <c r="C82" s="1208" t="s">
        <v>149</v>
      </c>
      <c r="D82" s="1065">
        <v>4500151765</v>
      </c>
      <c r="E82" s="1204">
        <v>2950866128</v>
      </c>
      <c r="F82" s="1209" t="s">
        <v>3448</v>
      </c>
      <c r="G82" s="1068" t="s">
        <v>431</v>
      </c>
      <c r="H82" s="730" t="s">
        <v>79</v>
      </c>
      <c r="I82" s="731">
        <v>1950</v>
      </c>
      <c r="J82" s="732">
        <v>0</v>
      </c>
      <c r="K82" s="732">
        <v>975</v>
      </c>
      <c r="L82" s="733">
        <f t="shared" si="51"/>
        <v>2</v>
      </c>
      <c r="M82" s="734">
        <v>45705</v>
      </c>
      <c r="N82" s="734">
        <v>45701</v>
      </c>
      <c r="O82" s="735"/>
      <c r="P82" s="735" t="s">
        <v>803</v>
      </c>
      <c r="Q82" s="735" t="s">
        <v>3449</v>
      </c>
      <c r="R82" s="735">
        <v>45651</v>
      </c>
      <c r="S82" s="737" t="s">
        <v>136</v>
      </c>
      <c r="T82" s="738" t="s">
        <v>3228</v>
      </c>
      <c r="U82" s="731" t="s">
        <v>3450</v>
      </c>
      <c r="V82" s="1118" t="s">
        <v>3230</v>
      </c>
      <c r="W82" s="741">
        <v>71.2584</v>
      </c>
      <c r="X82" s="742">
        <f>W82*L82</f>
        <v>142.5168</v>
      </c>
      <c r="Y82" s="740" t="s">
        <v>3451</v>
      </c>
      <c r="Z82" s="1042" t="s">
        <v>431</v>
      </c>
      <c r="AA82" s="732" t="s">
        <v>108</v>
      </c>
      <c r="AB82" s="1072" t="s">
        <v>44</v>
      </c>
      <c r="AC82" s="1070">
        <v>1950</v>
      </c>
      <c r="AD82" s="747">
        <f t="shared" si="20"/>
        <v>0</v>
      </c>
      <c r="AE82" s="1073" t="s">
        <v>82</v>
      </c>
      <c r="AF82" s="747"/>
      <c r="AG82" s="747">
        <f t="shared" si="53"/>
        <v>1950</v>
      </c>
      <c r="AH82" s="747"/>
      <c r="AI82" s="745">
        <f>I82*2</f>
        <v>3900</v>
      </c>
      <c r="AJ82" s="745"/>
      <c r="AK82" s="1076"/>
      <c r="AL82" s="1076"/>
      <c r="AM82" s="1075"/>
      <c r="AN82" s="1075"/>
      <c r="AO82" s="1075"/>
      <c r="AP82" s="1075"/>
      <c r="AQ82" s="1075"/>
      <c r="AR82" s="1075"/>
      <c r="AS82" s="1075"/>
      <c r="AT82" s="1075"/>
      <c r="AU82" s="1075"/>
      <c r="AV82" s="1075"/>
      <c r="AW82" s="1075"/>
      <c r="AX82" s="1075"/>
      <c r="AY82" s="1075"/>
      <c r="AZ82" s="745">
        <f>I82*2</f>
        <v>3900</v>
      </c>
      <c r="BA82" s="745"/>
      <c r="BB82" s="745"/>
      <c r="BC82" s="745"/>
      <c r="BD82" s="745"/>
      <c r="BE82" s="745"/>
      <c r="BF82" s="745"/>
      <c r="BG82" s="745"/>
      <c r="BH82" s="745"/>
      <c r="BI82" s="754"/>
      <c r="BJ82" s="754"/>
      <c r="BK82" s="754">
        <f t="shared" ref="BK82:BK85" si="57">I82/13</f>
        <v>150</v>
      </c>
      <c r="BL82" s="740"/>
      <c r="BM82" s="754"/>
      <c r="BN82" s="754"/>
      <c r="BO82" s="754"/>
      <c r="BP82" s="754"/>
      <c r="BQ82" s="754"/>
      <c r="BR82" s="754"/>
      <c r="BS82" s="754"/>
      <c r="BT82" s="754"/>
      <c r="BU82" s="754"/>
      <c r="BV82" s="754"/>
      <c r="BW82" s="1146"/>
      <c r="BX82" s="1146"/>
      <c r="BY82" s="1146"/>
      <c r="BZ82" s="1146"/>
      <c r="CA82" s="1146"/>
      <c r="CB82" s="1146"/>
      <c r="CC82" s="754"/>
      <c r="CD82" s="754"/>
      <c r="CE82" s="754"/>
      <c r="CF82" s="754"/>
      <c r="CO82" s="757">
        <f t="shared" si="52"/>
        <v>2460064</v>
      </c>
    </row>
    <row r="83" s="757" customFormat="1" ht="36" hidden="1" customHeight="1" spans="1:93">
      <c r="A83" s="1206">
        <v>45623</v>
      </c>
      <c r="B83" s="1207" t="s">
        <v>1171</v>
      </c>
      <c r="C83" s="1208" t="s">
        <v>149</v>
      </c>
      <c r="D83" s="1065">
        <v>4500152538</v>
      </c>
      <c r="E83" s="1204" t="s">
        <v>3452</v>
      </c>
      <c r="F83" s="1209" t="s">
        <v>3453</v>
      </c>
      <c r="G83" s="1068" t="s">
        <v>134</v>
      </c>
      <c r="H83" s="730" t="s">
        <v>135</v>
      </c>
      <c r="I83" s="731">
        <v>962</v>
      </c>
      <c r="J83" s="732">
        <v>0</v>
      </c>
      <c r="K83" s="732">
        <v>13</v>
      </c>
      <c r="L83" s="733">
        <f t="shared" si="51"/>
        <v>74</v>
      </c>
      <c r="M83" s="734">
        <v>45696</v>
      </c>
      <c r="N83" s="734">
        <v>45679</v>
      </c>
      <c r="O83" s="735"/>
      <c r="P83" s="735" t="s">
        <v>106</v>
      </c>
      <c r="Q83" s="735" t="s">
        <v>3454</v>
      </c>
      <c r="R83" s="735">
        <v>45624</v>
      </c>
      <c r="S83" s="737" t="s">
        <v>82</v>
      </c>
      <c r="T83" s="735" t="s">
        <v>3455</v>
      </c>
      <c r="U83" s="731" t="s">
        <v>3456</v>
      </c>
      <c r="V83" s="1118" t="s">
        <v>3230</v>
      </c>
      <c r="W83" s="741">
        <v>0.8972</v>
      </c>
      <c r="X83" s="742">
        <f t="shared" ref="X83:X99" si="58">W83*I83</f>
        <v>863.1064</v>
      </c>
      <c r="Y83" s="740" t="s">
        <v>3457</v>
      </c>
      <c r="Z83" s="1042" t="s">
        <v>134</v>
      </c>
      <c r="AA83" s="732" t="s">
        <v>108</v>
      </c>
      <c r="AB83" s="1072" t="s">
        <v>44</v>
      </c>
      <c r="AC83" s="1070">
        <v>962</v>
      </c>
      <c r="AD83" s="747">
        <f t="shared" si="20"/>
        <v>0</v>
      </c>
      <c r="AE83" s="1073" t="s">
        <v>157</v>
      </c>
      <c r="AF83" s="747"/>
      <c r="AG83" s="747">
        <f t="shared" si="53"/>
        <v>962</v>
      </c>
      <c r="AH83" s="747"/>
      <c r="AI83" s="745">
        <f t="shared" ref="AI83:AI85" si="59">I83</f>
        <v>962</v>
      </c>
      <c r="AJ83" s="745"/>
      <c r="AK83" s="1076"/>
      <c r="AL83" s="1076"/>
      <c r="AM83" s="1075"/>
      <c r="AN83" s="1075"/>
      <c r="AO83" s="1075"/>
      <c r="AP83" s="1075"/>
      <c r="AQ83" s="1075"/>
      <c r="AR83" s="1075"/>
      <c r="AS83" s="1075"/>
      <c r="AT83" s="1075"/>
      <c r="AU83" s="1075"/>
      <c r="AV83" s="1075"/>
      <c r="AW83" s="1075"/>
      <c r="AX83" s="1075"/>
      <c r="AY83" s="1075"/>
      <c r="AZ83" s="745">
        <f t="shared" ref="AZ83:AZ85" si="60">I83</f>
        <v>962</v>
      </c>
      <c r="BA83" s="745"/>
      <c r="BB83" s="745"/>
      <c r="BC83" s="745"/>
      <c r="BD83" s="745"/>
      <c r="BE83" s="745"/>
      <c r="BF83" s="745"/>
      <c r="BG83" s="745"/>
      <c r="BH83" s="745"/>
      <c r="BI83" s="754"/>
      <c r="BJ83" s="754"/>
      <c r="BK83" s="754">
        <f t="shared" si="57"/>
        <v>74</v>
      </c>
      <c r="BL83" s="740"/>
      <c r="BM83" s="754"/>
      <c r="BN83" s="754"/>
      <c r="BO83" s="754"/>
      <c r="BP83" s="754"/>
      <c r="BQ83" s="754"/>
      <c r="BR83" s="754"/>
      <c r="BS83" s="754"/>
      <c r="BT83" s="754"/>
      <c r="BU83" s="754"/>
      <c r="BV83" s="754"/>
      <c r="BW83" s="1146"/>
      <c r="BX83" s="1146"/>
      <c r="BY83" s="1146"/>
      <c r="BZ83" s="1146"/>
      <c r="CA83" s="1146"/>
      <c r="CB83" s="1146"/>
      <c r="CC83" s="754"/>
      <c r="CD83" s="754"/>
      <c r="CE83" s="754"/>
      <c r="CF83" s="754"/>
      <c r="CO83" s="757">
        <f t="shared" si="52"/>
        <v>2459102</v>
      </c>
    </row>
    <row r="84" s="757" customFormat="1" ht="36" hidden="1" customHeight="1" spans="1:93">
      <c r="A84" s="1206">
        <v>45623</v>
      </c>
      <c r="B84" s="1207" t="s">
        <v>1171</v>
      </c>
      <c r="C84" s="1208" t="s">
        <v>149</v>
      </c>
      <c r="D84" s="1065">
        <v>4500152538</v>
      </c>
      <c r="E84" s="1204" t="s">
        <v>3458</v>
      </c>
      <c r="F84" s="1209" t="s">
        <v>3459</v>
      </c>
      <c r="G84" s="1068" t="s">
        <v>134</v>
      </c>
      <c r="H84" s="730" t="s">
        <v>135</v>
      </c>
      <c r="I84" s="731">
        <v>988</v>
      </c>
      <c r="J84" s="732">
        <v>0</v>
      </c>
      <c r="K84" s="732">
        <v>13</v>
      </c>
      <c r="L84" s="733">
        <f t="shared" si="51"/>
        <v>76</v>
      </c>
      <c r="M84" s="734">
        <v>45696</v>
      </c>
      <c r="N84" s="734">
        <v>45679</v>
      </c>
      <c r="O84" s="735"/>
      <c r="P84" s="735" t="s">
        <v>106</v>
      </c>
      <c r="Q84" s="735" t="s">
        <v>3454</v>
      </c>
      <c r="R84" s="735">
        <v>45624</v>
      </c>
      <c r="S84" s="737" t="s">
        <v>82</v>
      </c>
      <c r="T84" s="735" t="s">
        <v>3455</v>
      </c>
      <c r="U84" s="731" t="s">
        <v>3456</v>
      </c>
      <c r="V84" s="1118" t="s">
        <v>3230</v>
      </c>
      <c r="W84" s="741">
        <v>0.8972</v>
      </c>
      <c r="X84" s="742">
        <f t="shared" si="58"/>
        <v>886.4336</v>
      </c>
      <c r="Y84" s="740" t="s">
        <v>3457</v>
      </c>
      <c r="Z84" s="1042" t="s">
        <v>134</v>
      </c>
      <c r="AA84" s="732" t="s">
        <v>108</v>
      </c>
      <c r="AB84" s="1072" t="s">
        <v>44</v>
      </c>
      <c r="AC84" s="1070">
        <v>988</v>
      </c>
      <c r="AD84" s="747">
        <f t="shared" si="20"/>
        <v>0</v>
      </c>
      <c r="AE84" s="1073" t="s">
        <v>157</v>
      </c>
      <c r="AF84" s="747"/>
      <c r="AG84" s="747">
        <f t="shared" si="53"/>
        <v>988</v>
      </c>
      <c r="AH84" s="747"/>
      <c r="AI84" s="745">
        <f t="shared" si="59"/>
        <v>988</v>
      </c>
      <c r="AJ84" s="745"/>
      <c r="AK84" s="1076"/>
      <c r="AL84" s="1076"/>
      <c r="AM84" s="1075"/>
      <c r="AN84" s="1075"/>
      <c r="AO84" s="1075"/>
      <c r="AP84" s="1075"/>
      <c r="AQ84" s="1075"/>
      <c r="AR84" s="1075"/>
      <c r="AS84" s="1075"/>
      <c r="AT84" s="1075"/>
      <c r="AU84" s="1075"/>
      <c r="AV84" s="1075"/>
      <c r="AW84" s="1075"/>
      <c r="AX84" s="1075"/>
      <c r="AY84" s="1075"/>
      <c r="AZ84" s="745">
        <f t="shared" si="60"/>
        <v>988</v>
      </c>
      <c r="BA84" s="745"/>
      <c r="BB84" s="745"/>
      <c r="BC84" s="745"/>
      <c r="BD84" s="745"/>
      <c r="BE84" s="745"/>
      <c r="BF84" s="745"/>
      <c r="BG84" s="745"/>
      <c r="BH84" s="745"/>
      <c r="BI84" s="754"/>
      <c r="BJ84" s="754"/>
      <c r="BK84" s="754">
        <f t="shared" si="57"/>
        <v>76</v>
      </c>
      <c r="BL84" s="740"/>
      <c r="BM84" s="754"/>
      <c r="BN84" s="754"/>
      <c r="BO84" s="754"/>
      <c r="BP84" s="754"/>
      <c r="BQ84" s="754"/>
      <c r="BR84" s="754"/>
      <c r="BS84" s="754"/>
      <c r="BT84" s="754"/>
      <c r="BU84" s="754"/>
      <c r="BV84" s="754"/>
      <c r="BW84" s="1146"/>
      <c r="BX84" s="1146"/>
      <c r="BY84" s="1146"/>
      <c r="BZ84" s="1146"/>
      <c r="CA84" s="1146"/>
      <c r="CB84" s="1146"/>
      <c r="CC84" s="754"/>
      <c r="CD84" s="754"/>
      <c r="CE84" s="754"/>
      <c r="CF84" s="754"/>
      <c r="CO84" s="757">
        <f t="shared" si="52"/>
        <v>2458114</v>
      </c>
    </row>
    <row r="85" s="757" customFormat="1" ht="36" hidden="1" customHeight="1" spans="1:93">
      <c r="A85" s="1206">
        <v>45623</v>
      </c>
      <c r="B85" s="1207" t="s">
        <v>1171</v>
      </c>
      <c r="C85" s="1208" t="s">
        <v>149</v>
      </c>
      <c r="D85" s="1065">
        <v>4500152538</v>
      </c>
      <c r="E85" s="1204" t="s">
        <v>3460</v>
      </c>
      <c r="F85" s="1209" t="s">
        <v>3461</v>
      </c>
      <c r="G85" s="1068" t="s">
        <v>134</v>
      </c>
      <c r="H85" s="730" t="s">
        <v>135</v>
      </c>
      <c r="I85" s="731">
        <v>988</v>
      </c>
      <c r="J85" s="732">
        <v>0</v>
      </c>
      <c r="K85" s="732">
        <v>13</v>
      </c>
      <c r="L85" s="733">
        <f t="shared" si="51"/>
        <v>76</v>
      </c>
      <c r="M85" s="734">
        <v>45696</v>
      </c>
      <c r="N85" s="734">
        <v>45679</v>
      </c>
      <c r="O85" s="735"/>
      <c r="P85" s="735" t="s">
        <v>106</v>
      </c>
      <c r="Q85" s="735" t="s">
        <v>3454</v>
      </c>
      <c r="R85" s="735">
        <v>45624</v>
      </c>
      <c r="S85" s="737" t="s">
        <v>82</v>
      </c>
      <c r="T85" s="735" t="s">
        <v>3455</v>
      </c>
      <c r="U85" s="731" t="s">
        <v>3456</v>
      </c>
      <c r="V85" s="1118" t="s">
        <v>3230</v>
      </c>
      <c r="W85" s="741">
        <v>0.8972</v>
      </c>
      <c r="X85" s="742">
        <f t="shared" si="58"/>
        <v>886.4336</v>
      </c>
      <c r="Y85" s="740" t="s">
        <v>3457</v>
      </c>
      <c r="Z85" s="1042" t="s">
        <v>134</v>
      </c>
      <c r="AA85" s="732" t="s">
        <v>108</v>
      </c>
      <c r="AB85" s="1072" t="s">
        <v>44</v>
      </c>
      <c r="AC85" s="1070">
        <v>988</v>
      </c>
      <c r="AD85" s="747">
        <f t="shared" si="20"/>
        <v>0</v>
      </c>
      <c r="AE85" s="1073" t="s">
        <v>157</v>
      </c>
      <c r="AF85" s="747"/>
      <c r="AG85" s="747">
        <f t="shared" si="53"/>
        <v>988</v>
      </c>
      <c r="AH85" s="747"/>
      <c r="AI85" s="745">
        <f t="shared" si="59"/>
        <v>988</v>
      </c>
      <c r="AJ85" s="745"/>
      <c r="AK85" s="1076"/>
      <c r="AL85" s="1076"/>
      <c r="AM85" s="1075"/>
      <c r="AN85" s="1075"/>
      <c r="AO85" s="1075"/>
      <c r="AP85" s="1075"/>
      <c r="AQ85" s="1075"/>
      <c r="AR85" s="1075"/>
      <c r="AS85" s="1075"/>
      <c r="AT85" s="1075"/>
      <c r="AU85" s="1075"/>
      <c r="AV85" s="1075"/>
      <c r="AW85" s="1075"/>
      <c r="AX85" s="1075"/>
      <c r="AY85" s="1075"/>
      <c r="AZ85" s="745">
        <f t="shared" si="60"/>
        <v>988</v>
      </c>
      <c r="BA85" s="745"/>
      <c r="BB85" s="745"/>
      <c r="BC85" s="745"/>
      <c r="BD85" s="745"/>
      <c r="BE85" s="745"/>
      <c r="BF85" s="745"/>
      <c r="BG85" s="745"/>
      <c r="BH85" s="745"/>
      <c r="BI85" s="754"/>
      <c r="BJ85" s="754"/>
      <c r="BK85" s="754">
        <f t="shared" si="57"/>
        <v>76</v>
      </c>
      <c r="BL85" s="740"/>
      <c r="BM85" s="754"/>
      <c r="BN85" s="754"/>
      <c r="BO85" s="754"/>
      <c r="BP85" s="754"/>
      <c r="BQ85" s="754"/>
      <c r="BR85" s="754"/>
      <c r="BS85" s="754"/>
      <c r="BT85" s="754"/>
      <c r="BU85" s="754"/>
      <c r="BV85" s="754"/>
      <c r="BW85" s="1146"/>
      <c r="BX85" s="1146"/>
      <c r="BY85" s="1146"/>
      <c r="BZ85" s="1146"/>
      <c r="CA85" s="1146"/>
      <c r="CB85" s="1146"/>
      <c r="CC85" s="754"/>
      <c r="CD85" s="754"/>
      <c r="CE85" s="754"/>
      <c r="CF85" s="754"/>
      <c r="CO85" s="757">
        <f t="shared" si="52"/>
        <v>2457126</v>
      </c>
    </row>
    <row r="86" s="757" customFormat="1" ht="36" hidden="1" customHeight="1" spans="1:93">
      <c r="A86" s="1206">
        <v>45632</v>
      </c>
      <c r="B86" s="1207" t="s">
        <v>2153</v>
      </c>
      <c r="C86" s="1208" t="s">
        <v>3462</v>
      </c>
      <c r="D86" s="1065">
        <v>4500153360</v>
      </c>
      <c r="E86" s="1204" t="s">
        <v>3463</v>
      </c>
      <c r="F86" s="1209" t="s">
        <v>3464</v>
      </c>
      <c r="G86" s="1068" t="s">
        <v>2156</v>
      </c>
      <c r="H86" s="730" t="s">
        <v>2157</v>
      </c>
      <c r="I86" s="731">
        <v>24000</v>
      </c>
      <c r="J86" s="732">
        <v>0</v>
      </c>
      <c r="K86" s="732">
        <v>500</v>
      </c>
      <c r="L86" s="733">
        <f t="shared" si="51"/>
        <v>48</v>
      </c>
      <c r="M86" s="734">
        <v>45674</v>
      </c>
      <c r="N86" s="734">
        <v>45675</v>
      </c>
      <c r="O86" s="735" t="s">
        <v>3465</v>
      </c>
      <c r="P86" s="735" t="s">
        <v>106</v>
      </c>
      <c r="Q86" s="735" t="s">
        <v>3466</v>
      </c>
      <c r="R86" s="735">
        <v>45632</v>
      </c>
      <c r="S86" s="737" t="s">
        <v>82</v>
      </c>
      <c r="T86" s="738" t="s">
        <v>82</v>
      </c>
      <c r="U86" s="731" t="s">
        <v>3467</v>
      </c>
      <c r="V86" s="1118" t="s">
        <v>720</v>
      </c>
      <c r="W86" s="741">
        <v>0.3389</v>
      </c>
      <c r="X86" s="742">
        <f t="shared" si="58"/>
        <v>8133.6</v>
      </c>
      <c r="Y86" s="740" t="s">
        <v>3468</v>
      </c>
      <c r="Z86" s="1042" t="s">
        <v>2156</v>
      </c>
      <c r="AA86" s="732" t="s">
        <v>108</v>
      </c>
      <c r="AB86" s="1072" t="s">
        <v>44</v>
      </c>
      <c r="AC86" s="1070">
        <v>24000</v>
      </c>
      <c r="AD86" s="747">
        <f t="shared" si="20"/>
        <v>0</v>
      </c>
      <c r="AE86" s="1073"/>
      <c r="AF86" s="747"/>
      <c r="AG86" s="747"/>
      <c r="AH86" s="747"/>
      <c r="AI86" s="745"/>
      <c r="AJ86" s="745"/>
      <c r="AK86" s="1076"/>
      <c r="AL86" s="1076"/>
      <c r="AM86" s="1075"/>
      <c r="AN86" s="1075"/>
      <c r="AO86" s="1075"/>
      <c r="AP86" s="1075"/>
      <c r="AQ86" s="1075"/>
      <c r="AR86" s="1075"/>
      <c r="AS86" s="1075"/>
      <c r="AT86" s="1075"/>
      <c r="AU86" s="1075"/>
      <c r="AV86" s="1075"/>
      <c r="AW86" s="1075"/>
      <c r="AX86" s="1075"/>
      <c r="AY86" s="1075"/>
      <c r="AZ86" s="745"/>
      <c r="BA86" s="745"/>
      <c r="BB86" s="745"/>
      <c r="BC86" s="745"/>
      <c r="BD86" s="745"/>
      <c r="BE86" s="745"/>
      <c r="BF86" s="745"/>
      <c r="BG86" s="745"/>
      <c r="BH86" s="745"/>
      <c r="BI86" s="754"/>
      <c r="BJ86" s="754"/>
      <c r="BK86" s="754"/>
      <c r="BL86" s="740"/>
      <c r="BM86" s="754"/>
      <c r="BN86" s="754"/>
      <c r="BO86" s="754"/>
      <c r="BP86" s="754"/>
      <c r="BQ86" s="754"/>
      <c r="BR86" s="754"/>
      <c r="BS86" s="754"/>
      <c r="BT86" s="754"/>
      <c r="BU86" s="754"/>
      <c r="BV86" s="754"/>
      <c r="BW86" s="1146"/>
      <c r="BX86" s="1146"/>
      <c r="BY86" s="1146"/>
      <c r="BZ86" s="1146"/>
      <c r="CA86" s="1146"/>
      <c r="CB86" s="1146"/>
      <c r="CC86" s="754"/>
      <c r="CD86" s="754"/>
      <c r="CE86" s="754"/>
      <c r="CF86" s="754"/>
      <c r="CO86" s="757">
        <f t="shared" si="52"/>
        <v>2457126</v>
      </c>
    </row>
    <row r="87" s="757" customFormat="1" ht="36" hidden="1" customHeight="1" spans="1:93">
      <c r="A87" s="1206">
        <v>45632</v>
      </c>
      <c r="B87" s="1207" t="s">
        <v>2153</v>
      </c>
      <c r="C87" s="1208" t="s">
        <v>3462</v>
      </c>
      <c r="D87" s="1065">
        <v>4500153360</v>
      </c>
      <c r="E87" s="1204" t="s">
        <v>3469</v>
      </c>
      <c r="F87" s="1209" t="s">
        <v>3470</v>
      </c>
      <c r="G87" s="1068" t="s">
        <v>2156</v>
      </c>
      <c r="H87" s="730" t="s">
        <v>2157</v>
      </c>
      <c r="I87" s="731">
        <v>6000</v>
      </c>
      <c r="J87" s="732">
        <v>0</v>
      </c>
      <c r="K87" s="732">
        <v>500</v>
      </c>
      <c r="L87" s="733">
        <f t="shared" si="51"/>
        <v>12</v>
      </c>
      <c r="M87" s="734">
        <v>45674</v>
      </c>
      <c r="N87" s="734">
        <v>45675</v>
      </c>
      <c r="O87" s="735" t="s">
        <v>3471</v>
      </c>
      <c r="P87" s="735" t="s">
        <v>106</v>
      </c>
      <c r="Q87" s="735" t="s">
        <v>3466</v>
      </c>
      <c r="R87" s="735">
        <v>45632</v>
      </c>
      <c r="S87" s="737" t="s">
        <v>82</v>
      </c>
      <c r="T87" s="738" t="s">
        <v>82</v>
      </c>
      <c r="U87" s="731" t="s">
        <v>3467</v>
      </c>
      <c r="V87" s="1118" t="s">
        <v>720</v>
      </c>
      <c r="W87" s="741">
        <v>0.3389</v>
      </c>
      <c r="X87" s="742">
        <f t="shared" si="58"/>
        <v>2033.4</v>
      </c>
      <c r="Y87" s="740" t="s">
        <v>3468</v>
      </c>
      <c r="Z87" s="1042" t="s">
        <v>2156</v>
      </c>
      <c r="AA87" s="732" t="s">
        <v>108</v>
      </c>
      <c r="AB87" s="1072" t="s">
        <v>44</v>
      </c>
      <c r="AC87" s="1128">
        <v>6000</v>
      </c>
      <c r="AD87" s="747">
        <f t="shared" si="20"/>
        <v>0</v>
      </c>
      <c r="AE87" s="1073"/>
      <c r="AF87" s="747"/>
      <c r="AG87" s="747"/>
      <c r="AH87" s="747"/>
      <c r="AI87" s="745"/>
      <c r="AJ87" s="745"/>
      <c r="AK87" s="1076"/>
      <c r="AL87" s="1076"/>
      <c r="AM87" s="1075"/>
      <c r="AN87" s="1075"/>
      <c r="AO87" s="1075"/>
      <c r="AP87" s="1075"/>
      <c r="AQ87" s="1075"/>
      <c r="AR87" s="1075"/>
      <c r="AS87" s="1075"/>
      <c r="AT87" s="1075"/>
      <c r="AU87" s="1075"/>
      <c r="AV87" s="1075"/>
      <c r="AW87" s="1075"/>
      <c r="AX87" s="1075"/>
      <c r="AY87" s="1075"/>
      <c r="AZ87" s="745"/>
      <c r="BA87" s="745"/>
      <c r="BB87" s="745"/>
      <c r="BC87" s="745"/>
      <c r="BD87" s="745"/>
      <c r="BE87" s="745"/>
      <c r="BF87" s="745"/>
      <c r="BG87" s="745"/>
      <c r="BH87" s="745"/>
      <c r="BI87" s="754"/>
      <c r="BJ87" s="754"/>
      <c r="BK87" s="754"/>
      <c r="BL87" s="740"/>
      <c r="BM87" s="754"/>
      <c r="BN87" s="754"/>
      <c r="BO87" s="754"/>
      <c r="BP87" s="754"/>
      <c r="BQ87" s="754"/>
      <c r="BR87" s="754"/>
      <c r="BS87" s="754"/>
      <c r="BT87" s="754"/>
      <c r="BU87" s="754"/>
      <c r="BV87" s="754"/>
      <c r="BW87" s="1146"/>
      <c r="BX87" s="1146"/>
      <c r="BY87" s="1146"/>
      <c r="BZ87" s="1146"/>
      <c r="CA87" s="1146"/>
      <c r="CB87" s="1146"/>
      <c r="CC87" s="754"/>
      <c r="CD87" s="754"/>
      <c r="CE87" s="754"/>
      <c r="CF87" s="754"/>
      <c r="CO87" s="757">
        <f t="shared" si="52"/>
        <v>2457126</v>
      </c>
    </row>
    <row r="88" s="757" customFormat="1" ht="36" hidden="1" customHeight="1" spans="1:93">
      <c r="A88" s="1206">
        <v>45632</v>
      </c>
      <c r="B88" s="1207" t="s">
        <v>2153</v>
      </c>
      <c r="C88" s="1208" t="s">
        <v>3462</v>
      </c>
      <c r="D88" s="1065">
        <v>4500153360</v>
      </c>
      <c r="E88" s="1204" t="s">
        <v>3472</v>
      </c>
      <c r="F88" s="1209" t="s">
        <v>3473</v>
      </c>
      <c r="G88" s="1068" t="s">
        <v>2156</v>
      </c>
      <c r="H88" s="730" t="s">
        <v>2157</v>
      </c>
      <c r="I88" s="731">
        <v>8000</v>
      </c>
      <c r="J88" s="732">
        <v>0</v>
      </c>
      <c r="K88" s="732">
        <v>500</v>
      </c>
      <c r="L88" s="733">
        <f t="shared" si="51"/>
        <v>16</v>
      </c>
      <c r="M88" s="734">
        <v>45674</v>
      </c>
      <c r="N88" s="734">
        <v>45675</v>
      </c>
      <c r="O88" s="735" t="s">
        <v>3474</v>
      </c>
      <c r="P88" s="735" t="s">
        <v>106</v>
      </c>
      <c r="Q88" s="735" t="s">
        <v>3466</v>
      </c>
      <c r="R88" s="735">
        <v>45632</v>
      </c>
      <c r="S88" s="737" t="s">
        <v>82</v>
      </c>
      <c r="T88" s="738" t="s">
        <v>82</v>
      </c>
      <c r="U88" s="731" t="s">
        <v>3467</v>
      </c>
      <c r="V88" s="1118" t="s">
        <v>720</v>
      </c>
      <c r="W88" s="741">
        <v>0.3389</v>
      </c>
      <c r="X88" s="742">
        <f t="shared" si="58"/>
        <v>2711.2</v>
      </c>
      <c r="Y88" s="740" t="s">
        <v>3468</v>
      </c>
      <c r="Z88" s="1042" t="s">
        <v>2156</v>
      </c>
      <c r="AA88" s="732" t="s">
        <v>108</v>
      </c>
      <c r="AB88" s="1072" t="s">
        <v>44</v>
      </c>
      <c r="AC88" s="1128">
        <v>8000</v>
      </c>
      <c r="AD88" s="747">
        <f t="shared" si="20"/>
        <v>0</v>
      </c>
      <c r="AE88" s="1073"/>
      <c r="AF88" s="747"/>
      <c r="AG88" s="747"/>
      <c r="AH88" s="747"/>
      <c r="AI88" s="745"/>
      <c r="AJ88" s="745"/>
      <c r="AK88" s="1076"/>
      <c r="AL88" s="1076"/>
      <c r="AM88" s="1075"/>
      <c r="AN88" s="1075"/>
      <c r="AO88" s="1075"/>
      <c r="AP88" s="1075"/>
      <c r="AQ88" s="1075"/>
      <c r="AR88" s="1075"/>
      <c r="AS88" s="1075"/>
      <c r="AT88" s="1075"/>
      <c r="AU88" s="1075"/>
      <c r="AV88" s="1075"/>
      <c r="AW88" s="1075"/>
      <c r="AX88" s="1075"/>
      <c r="AY88" s="1075"/>
      <c r="AZ88" s="745"/>
      <c r="BA88" s="745"/>
      <c r="BB88" s="745"/>
      <c r="BC88" s="745"/>
      <c r="BD88" s="745"/>
      <c r="BE88" s="745"/>
      <c r="BF88" s="745"/>
      <c r="BG88" s="745"/>
      <c r="BH88" s="745"/>
      <c r="BI88" s="754"/>
      <c r="BJ88" s="754"/>
      <c r="BK88" s="754"/>
      <c r="BL88" s="740"/>
      <c r="BM88" s="754"/>
      <c r="BN88" s="754"/>
      <c r="BO88" s="754"/>
      <c r="BP88" s="754"/>
      <c r="BQ88" s="754"/>
      <c r="BR88" s="754"/>
      <c r="BS88" s="754"/>
      <c r="BT88" s="754"/>
      <c r="BU88" s="754"/>
      <c r="BV88" s="754"/>
      <c r="BW88" s="1146"/>
      <c r="BX88" s="1146"/>
      <c r="BY88" s="1146"/>
      <c r="BZ88" s="1146"/>
      <c r="CA88" s="1146"/>
      <c r="CB88" s="1146"/>
      <c r="CC88" s="754"/>
      <c r="CD88" s="754"/>
      <c r="CE88" s="754"/>
      <c r="CF88" s="754"/>
      <c r="CO88" s="757">
        <f t="shared" si="52"/>
        <v>2457126</v>
      </c>
    </row>
    <row r="89" s="757" customFormat="1" ht="36" hidden="1" customHeight="1" spans="1:93">
      <c r="A89" s="1206">
        <v>45632</v>
      </c>
      <c r="B89" s="1207" t="s">
        <v>2153</v>
      </c>
      <c r="C89" s="1208" t="s">
        <v>3462</v>
      </c>
      <c r="D89" s="1065">
        <v>4500153360</v>
      </c>
      <c r="E89" s="1204" t="s">
        <v>3475</v>
      </c>
      <c r="F89" s="1209" t="s">
        <v>3476</v>
      </c>
      <c r="G89" s="1068" t="s">
        <v>2156</v>
      </c>
      <c r="H89" s="730" t="s">
        <v>3477</v>
      </c>
      <c r="I89" s="731">
        <v>18000</v>
      </c>
      <c r="J89" s="732">
        <v>0</v>
      </c>
      <c r="K89" s="732">
        <v>500</v>
      </c>
      <c r="L89" s="733">
        <f t="shared" si="51"/>
        <v>36</v>
      </c>
      <c r="M89" s="734">
        <v>45674</v>
      </c>
      <c r="N89" s="734">
        <v>45675</v>
      </c>
      <c r="O89" s="735" t="s">
        <v>3478</v>
      </c>
      <c r="P89" s="735" t="s">
        <v>106</v>
      </c>
      <c r="Q89" s="735" t="s">
        <v>3479</v>
      </c>
      <c r="R89" s="735">
        <v>45632</v>
      </c>
      <c r="S89" s="737" t="s">
        <v>82</v>
      </c>
      <c r="T89" s="738" t="s">
        <v>82</v>
      </c>
      <c r="U89" s="731" t="s">
        <v>3467</v>
      </c>
      <c r="V89" s="1118" t="s">
        <v>720</v>
      </c>
      <c r="W89" s="741">
        <v>0.3389</v>
      </c>
      <c r="X89" s="742">
        <f t="shared" si="58"/>
        <v>6100.2</v>
      </c>
      <c r="Y89" s="740" t="s">
        <v>3468</v>
      </c>
      <c r="Z89" s="1042" t="s">
        <v>2156</v>
      </c>
      <c r="AA89" s="732" t="s">
        <v>108</v>
      </c>
      <c r="AB89" s="1072" t="s">
        <v>44</v>
      </c>
      <c r="AC89" s="1128">
        <v>18000</v>
      </c>
      <c r="AD89" s="747">
        <f t="shared" si="20"/>
        <v>0</v>
      </c>
      <c r="AE89" s="1073"/>
      <c r="AF89" s="747"/>
      <c r="AG89" s="747"/>
      <c r="AH89" s="747"/>
      <c r="AI89" s="745"/>
      <c r="AJ89" s="745"/>
      <c r="AK89" s="1076"/>
      <c r="AL89" s="1076"/>
      <c r="AM89" s="1075"/>
      <c r="AN89" s="1075"/>
      <c r="AO89" s="1075"/>
      <c r="AP89" s="1075"/>
      <c r="AQ89" s="1075"/>
      <c r="AR89" s="1075"/>
      <c r="AS89" s="1075"/>
      <c r="AT89" s="1075"/>
      <c r="AU89" s="1075"/>
      <c r="AV89" s="1075"/>
      <c r="AW89" s="1075"/>
      <c r="AX89" s="1075"/>
      <c r="AY89" s="1075"/>
      <c r="AZ89" s="745"/>
      <c r="BA89" s="745"/>
      <c r="BB89" s="745"/>
      <c r="BC89" s="745"/>
      <c r="BD89" s="745"/>
      <c r="BE89" s="745"/>
      <c r="BF89" s="745"/>
      <c r="BG89" s="745"/>
      <c r="BH89" s="745"/>
      <c r="BI89" s="754"/>
      <c r="BJ89" s="754"/>
      <c r="BK89" s="754"/>
      <c r="BL89" s="740"/>
      <c r="BM89" s="754"/>
      <c r="BN89" s="754"/>
      <c r="BO89" s="754"/>
      <c r="BP89" s="754"/>
      <c r="BQ89" s="754"/>
      <c r="BR89" s="754"/>
      <c r="BS89" s="754"/>
      <c r="BT89" s="754"/>
      <c r="BU89" s="754"/>
      <c r="BV89" s="754"/>
      <c r="BW89" s="1146"/>
      <c r="BX89" s="1146"/>
      <c r="BY89" s="1146"/>
      <c r="BZ89" s="1146"/>
      <c r="CA89" s="1146"/>
      <c r="CB89" s="1146"/>
      <c r="CC89" s="754"/>
      <c r="CD89" s="754"/>
      <c r="CE89" s="754"/>
      <c r="CF89" s="754"/>
      <c r="CO89" s="757">
        <f t="shared" si="52"/>
        <v>2457126</v>
      </c>
    </row>
    <row r="90" s="757" customFormat="1" ht="36" hidden="1" customHeight="1" spans="1:93">
      <c r="A90" s="1206">
        <v>45632</v>
      </c>
      <c r="B90" s="1207" t="s">
        <v>2153</v>
      </c>
      <c r="C90" s="1208" t="s">
        <v>3462</v>
      </c>
      <c r="D90" s="1065">
        <v>4500153360</v>
      </c>
      <c r="E90" s="1204" t="s">
        <v>3480</v>
      </c>
      <c r="F90" s="1209" t="s">
        <v>3481</v>
      </c>
      <c r="G90" s="1068" t="s">
        <v>2156</v>
      </c>
      <c r="H90" s="730" t="s">
        <v>2157</v>
      </c>
      <c r="I90" s="731">
        <v>6000</v>
      </c>
      <c r="J90" s="732">
        <v>0</v>
      </c>
      <c r="K90" s="732">
        <v>500</v>
      </c>
      <c r="L90" s="733">
        <f t="shared" si="51"/>
        <v>12</v>
      </c>
      <c r="M90" s="734">
        <v>45674</v>
      </c>
      <c r="N90" s="734">
        <v>45675</v>
      </c>
      <c r="O90" s="735" t="s">
        <v>3482</v>
      </c>
      <c r="P90" s="735" t="s">
        <v>106</v>
      </c>
      <c r="Q90" s="735" t="s">
        <v>3466</v>
      </c>
      <c r="R90" s="735">
        <v>45632</v>
      </c>
      <c r="S90" s="737" t="s">
        <v>82</v>
      </c>
      <c r="T90" s="738" t="s">
        <v>82</v>
      </c>
      <c r="U90" s="731" t="s">
        <v>3467</v>
      </c>
      <c r="V90" s="1118" t="s">
        <v>720</v>
      </c>
      <c r="W90" s="741">
        <v>0.3389</v>
      </c>
      <c r="X90" s="742">
        <f t="shared" si="58"/>
        <v>2033.4</v>
      </c>
      <c r="Y90" s="740" t="s">
        <v>3468</v>
      </c>
      <c r="Z90" s="1042" t="s">
        <v>2156</v>
      </c>
      <c r="AA90" s="732" t="s">
        <v>108</v>
      </c>
      <c r="AB90" s="1072" t="s">
        <v>44</v>
      </c>
      <c r="AC90" s="1128">
        <v>6000</v>
      </c>
      <c r="AD90" s="747">
        <f t="shared" ref="AD90:AD131" si="61">AC90-I90</f>
        <v>0</v>
      </c>
      <c r="AE90" s="1073"/>
      <c r="AF90" s="747"/>
      <c r="AG90" s="747"/>
      <c r="AH90" s="747"/>
      <c r="AI90" s="745"/>
      <c r="AJ90" s="745"/>
      <c r="AK90" s="1076"/>
      <c r="AL90" s="1076"/>
      <c r="AM90" s="1075"/>
      <c r="AN90" s="1075"/>
      <c r="AO90" s="1075"/>
      <c r="AP90" s="1075"/>
      <c r="AQ90" s="1075"/>
      <c r="AR90" s="1075"/>
      <c r="AS90" s="1075"/>
      <c r="AT90" s="1075"/>
      <c r="AU90" s="1075"/>
      <c r="AV90" s="1075"/>
      <c r="AW90" s="1075"/>
      <c r="AX90" s="1075"/>
      <c r="AY90" s="1075"/>
      <c r="AZ90" s="745"/>
      <c r="BA90" s="745"/>
      <c r="BB90" s="745"/>
      <c r="BC90" s="745"/>
      <c r="BD90" s="745"/>
      <c r="BE90" s="745"/>
      <c r="BF90" s="745"/>
      <c r="BG90" s="745"/>
      <c r="BH90" s="745"/>
      <c r="BI90" s="754"/>
      <c r="BJ90" s="754"/>
      <c r="BK90" s="754"/>
      <c r="BL90" s="740"/>
      <c r="BM90" s="754"/>
      <c r="BN90" s="754"/>
      <c r="BO90" s="754"/>
      <c r="BP90" s="754"/>
      <c r="BQ90" s="754"/>
      <c r="BR90" s="754"/>
      <c r="BS90" s="754"/>
      <c r="BT90" s="754"/>
      <c r="BU90" s="754"/>
      <c r="BV90" s="754"/>
      <c r="BW90" s="1146"/>
      <c r="BX90" s="1146"/>
      <c r="BY90" s="1146"/>
      <c r="BZ90" s="1146"/>
      <c r="CA90" s="1146"/>
      <c r="CB90" s="1146"/>
      <c r="CC90" s="754"/>
      <c r="CD90" s="754"/>
      <c r="CE90" s="754"/>
      <c r="CF90" s="754"/>
      <c r="CO90" s="757">
        <f t="shared" si="52"/>
        <v>2457126</v>
      </c>
    </row>
    <row r="91" s="757" customFormat="1" ht="36" hidden="1" customHeight="1" spans="1:93">
      <c r="A91" s="1206">
        <v>45624</v>
      </c>
      <c r="B91" s="1207" t="s">
        <v>3483</v>
      </c>
      <c r="C91" s="1208" t="s">
        <v>251</v>
      </c>
      <c r="D91" s="1065">
        <v>4500152838</v>
      </c>
      <c r="E91" s="1204" t="s">
        <v>3484</v>
      </c>
      <c r="F91" s="1209" t="s">
        <v>3485</v>
      </c>
      <c r="G91" s="1068" t="s">
        <v>3486</v>
      </c>
      <c r="H91" s="730" t="s">
        <v>3487</v>
      </c>
      <c r="I91" s="731">
        <v>93138</v>
      </c>
      <c r="J91" s="732">
        <v>0</v>
      </c>
      <c r="K91" s="732">
        <v>6</v>
      </c>
      <c r="L91" s="733">
        <f t="shared" si="51"/>
        <v>15523</v>
      </c>
      <c r="M91" s="734">
        <v>45698</v>
      </c>
      <c r="N91" s="734">
        <v>45679</v>
      </c>
      <c r="O91" s="735" t="s">
        <v>3488</v>
      </c>
      <c r="P91" s="735" t="s">
        <v>106</v>
      </c>
      <c r="Q91" s="735" t="s">
        <v>3489</v>
      </c>
      <c r="R91" s="735">
        <v>45642</v>
      </c>
      <c r="S91" s="737" t="s">
        <v>136</v>
      </c>
      <c r="T91" s="735" t="s">
        <v>3490</v>
      </c>
      <c r="U91" s="731" t="s">
        <v>3491</v>
      </c>
      <c r="V91" s="1118" t="s">
        <v>3492</v>
      </c>
      <c r="W91" s="741">
        <v>0.9416</v>
      </c>
      <c r="X91" s="742">
        <f t="shared" si="58"/>
        <v>87698.7408</v>
      </c>
      <c r="Y91" s="740" t="s">
        <v>3493</v>
      </c>
      <c r="Z91" s="1042" t="s">
        <v>3486</v>
      </c>
      <c r="AA91" s="732" t="s">
        <v>108</v>
      </c>
      <c r="AB91" s="1072" t="s">
        <v>44</v>
      </c>
      <c r="AC91" s="1070">
        <f>7272+55512+30354</f>
        <v>93138</v>
      </c>
      <c r="AD91" s="747">
        <f t="shared" si="61"/>
        <v>0</v>
      </c>
      <c r="AE91" s="1073" t="s">
        <v>157</v>
      </c>
      <c r="AF91" s="747"/>
      <c r="AG91" s="747">
        <f t="shared" ref="AG91:AG95" si="62">I91</f>
        <v>93138</v>
      </c>
      <c r="AH91" s="747"/>
      <c r="AI91" s="745">
        <f t="shared" ref="AI91:AI95" si="63">I91</f>
        <v>93138</v>
      </c>
      <c r="AJ91" s="745"/>
      <c r="AK91" s="1076"/>
      <c r="AL91" s="1076"/>
      <c r="AM91" s="1075"/>
      <c r="AN91" s="1075"/>
      <c r="AO91" s="1075"/>
      <c r="AP91" s="1075"/>
      <c r="AQ91" s="1075"/>
      <c r="AR91" s="1075"/>
      <c r="AS91" s="1075"/>
      <c r="AT91" s="1075"/>
      <c r="AU91" s="1075"/>
      <c r="AV91" s="1075"/>
      <c r="AW91" s="1075"/>
      <c r="AX91" s="1075"/>
      <c r="AY91" s="1075"/>
      <c r="AZ91" s="745">
        <f t="shared" ref="AZ91:AZ95" si="64">I91</f>
        <v>93138</v>
      </c>
      <c r="BA91" s="745"/>
      <c r="BB91" s="745"/>
      <c r="BC91" s="745"/>
      <c r="BD91" s="745"/>
      <c r="BE91" s="745"/>
      <c r="BF91" s="745"/>
      <c r="BG91" s="745"/>
      <c r="BH91" s="745"/>
      <c r="BI91" s="754"/>
      <c r="BJ91" s="754">
        <f>I91/6</f>
        <v>15523</v>
      </c>
      <c r="BK91" s="754"/>
      <c r="BL91" s="740"/>
      <c r="BM91" s="754"/>
      <c r="BN91" s="754"/>
      <c r="BO91" s="754"/>
      <c r="BP91" s="754"/>
      <c r="BQ91" s="754"/>
      <c r="BR91" s="754"/>
      <c r="BS91" s="754"/>
      <c r="BT91" s="754"/>
      <c r="BU91" s="754"/>
      <c r="BV91" s="754"/>
      <c r="BW91" s="1146"/>
      <c r="BX91" s="1146"/>
      <c r="BY91" s="1146"/>
      <c r="BZ91" s="1146"/>
      <c r="CA91" s="1146"/>
      <c r="CB91" s="1146"/>
      <c r="CC91" s="754"/>
      <c r="CD91" s="754"/>
      <c r="CE91" s="754"/>
      <c r="CF91" s="754"/>
      <c r="CO91" s="757">
        <f t="shared" si="52"/>
        <v>2363988</v>
      </c>
    </row>
    <row r="92" s="645" customFormat="1" ht="36" hidden="1" customHeight="1" spans="1:93">
      <c r="A92" s="1214">
        <v>45656</v>
      </c>
      <c r="B92" s="725" t="s">
        <v>800</v>
      </c>
      <c r="C92" s="726" t="s">
        <v>237</v>
      </c>
      <c r="D92" s="727">
        <v>4500154964</v>
      </c>
      <c r="E92" s="725" t="s">
        <v>3494</v>
      </c>
      <c r="F92" s="1209" t="s">
        <v>3495</v>
      </c>
      <c r="G92" s="1215" t="s">
        <v>309</v>
      </c>
      <c r="H92" s="730" t="s">
        <v>79</v>
      </c>
      <c r="I92" s="731">
        <v>12</v>
      </c>
      <c r="J92" s="732">
        <v>0</v>
      </c>
      <c r="K92" s="732">
        <v>12</v>
      </c>
      <c r="L92" s="733">
        <f t="shared" si="51"/>
        <v>1</v>
      </c>
      <c r="M92" s="734">
        <v>45712</v>
      </c>
      <c r="N92" s="734">
        <v>45708</v>
      </c>
      <c r="O92" s="1216"/>
      <c r="P92" s="735" t="s">
        <v>803</v>
      </c>
      <c r="Q92" s="1216" t="s">
        <v>3496</v>
      </c>
      <c r="R92" s="1217">
        <v>46021</v>
      </c>
      <c r="S92" s="1210" t="s">
        <v>82</v>
      </c>
      <c r="T92" s="1218" t="s">
        <v>3497</v>
      </c>
      <c r="U92" s="1134" t="s">
        <v>3498</v>
      </c>
      <c r="V92" s="1118" t="s">
        <v>3283</v>
      </c>
      <c r="W92" s="741">
        <v>2.3963</v>
      </c>
      <c r="X92" s="742">
        <f t="shared" si="58"/>
        <v>28.7556</v>
      </c>
      <c r="Y92" s="727" t="s">
        <v>3499</v>
      </c>
      <c r="Z92" s="1042" t="s">
        <v>789</v>
      </c>
      <c r="AA92" s="745" t="s">
        <v>108</v>
      </c>
      <c r="AB92" s="1072" t="s">
        <v>44</v>
      </c>
      <c r="AC92" s="1219">
        <v>12</v>
      </c>
      <c r="AD92" s="747">
        <f t="shared" si="61"/>
        <v>0</v>
      </c>
      <c r="AE92" s="1220" t="s">
        <v>157</v>
      </c>
      <c r="AF92" s="727"/>
      <c r="AG92" s="747">
        <f>I92*2</f>
        <v>24</v>
      </c>
      <c r="AH92" s="727"/>
      <c r="AI92" s="745"/>
      <c r="AJ92" s="1221">
        <f>AG92</f>
        <v>24</v>
      </c>
      <c r="AK92" s="1222"/>
      <c r="AL92" s="1222"/>
      <c r="AM92" s="1222"/>
      <c r="AN92" s="1222"/>
      <c r="AO92" s="1222"/>
      <c r="AP92" s="1222"/>
      <c r="AQ92" s="1222"/>
      <c r="AR92" s="1222"/>
      <c r="AS92" s="1222"/>
      <c r="AT92" s="1222"/>
      <c r="AU92" s="1222"/>
      <c r="AV92" s="1222"/>
      <c r="AW92" s="1222"/>
      <c r="AX92" s="1222"/>
      <c r="AY92" s="1222"/>
      <c r="AZ92" s="745">
        <f>AJ92</f>
        <v>24</v>
      </c>
      <c r="BA92" s="1216"/>
      <c r="BB92" s="1216"/>
      <c r="BC92" s="745"/>
      <c r="BD92" s="745"/>
      <c r="BE92" s="1216"/>
      <c r="BF92" s="1216"/>
      <c r="BG92" s="1216"/>
      <c r="BH92" s="1216"/>
      <c r="BI92" s="699"/>
      <c r="BJ92" s="699"/>
      <c r="BK92" s="754"/>
      <c r="BL92" s="699"/>
      <c r="BM92" s="699"/>
      <c r="BN92" s="699"/>
      <c r="BO92" s="699"/>
      <c r="BP92" s="699"/>
      <c r="BQ92" s="699"/>
      <c r="BR92" s="699"/>
      <c r="BS92" s="699"/>
      <c r="BT92" s="699"/>
      <c r="BU92" s="699"/>
      <c r="BV92" s="699"/>
      <c r="BW92" s="699"/>
      <c r="BX92" s="699"/>
      <c r="BY92" s="699"/>
      <c r="BZ92" s="699"/>
      <c r="CA92" s="699"/>
      <c r="CB92" s="699"/>
      <c r="CC92" s="754">
        <f>I92</f>
        <v>12</v>
      </c>
      <c r="CD92" s="754">
        <f>I92</f>
        <v>12</v>
      </c>
      <c r="CE92" s="754"/>
      <c r="CF92" s="754">
        <f>I92</f>
        <v>12</v>
      </c>
      <c r="CG92" s="756"/>
      <c r="CH92" s="757" t="s">
        <v>2987</v>
      </c>
      <c r="CJ92" s="645">
        <f>CJ45-I92</f>
        <v>3284</v>
      </c>
      <c r="CO92" s="757">
        <f t="shared" si="52"/>
        <v>2363964</v>
      </c>
    </row>
    <row r="93" s="645" customFormat="1" ht="36" hidden="1" customHeight="1" spans="1:93">
      <c r="A93" s="1214">
        <v>45656</v>
      </c>
      <c r="B93" s="725" t="s">
        <v>800</v>
      </c>
      <c r="C93" s="726" t="s">
        <v>237</v>
      </c>
      <c r="D93" s="727">
        <v>4500154964</v>
      </c>
      <c r="E93" s="725" t="s">
        <v>3500</v>
      </c>
      <c r="F93" s="1209" t="s">
        <v>3501</v>
      </c>
      <c r="G93" s="1215" t="s">
        <v>89</v>
      </c>
      <c r="H93" s="730" t="s">
        <v>79</v>
      </c>
      <c r="I93" s="731">
        <v>24</v>
      </c>
      <c r="J93" s="732">
        <v>0</v>
      </c>
      <c r="K93" s="732">
        <v>24</v>
      </c>
      <c r="L93" s="733">
        <f t="shared" si="51"/>
        <v>1</v>
      </c>
      <c r="M93" s="734">
        <v>45712</v>
      </c>
      <c r="N93" s="734">
        <v>45708</v>
      </c>
      <c r="O93" s="1216"/>
      <c r="P93" s="735" t="s">
        <v>803</v>
      </c>
      <c r="Q93" s="1216" t="s">
        <v>3496</v>
      </c>
      <c r="R93" s="1217">
        <v>46021</v>
      </c>
      <c r="S93" s="1210" t="s">
        <v>82</v>
      </c>
      <c r="T93" s="1218" t="s">
        <v>3502</v>
      </c>
      <c r="U93" s="1134" t="s">
        <v>3503</v>
      </c>
      <c r="V93" s="1118" t="s">
        <v>3283</v>
      </c>
      <c r="W93" s="741">
        <v>0.8346</v>
      </c>
      <c r="X93" s="742">
        <f t="shared" si="58"/>
        <v>20.0304</v>
      </c>
      <c r="Y93" s="727" t="s">
        <v>3499</v>
      </c>
      <c r="Z93" s="1042" t="s">
        <v>786</v>
      </c>
      <c r="AA93" s="745" t="s">
        <v>108</v>
      </c>
      <c r="AB93" s="1072" t="s">
        <v>44</v>
      </c>
      <c r="AC93" s="1219">
        <v>24</v>
      </c>
      <c r="AD93" s="747">
        <f t="shared" si="61"/>
        <v>0</v>
      </c>
      <c r="AE93" s="1220" t="s">
        <v>157</v>
      </c>
      <c r="AF93" s="727"/>
      <c r="AG93" s="747">
        <f t="shared" si="62"/>
        <v>24</v>
      </c>
      <c r="AH93" s="727"/>
      <c r="AI93" s="745"/>
      <c r="AJ93" s="745">
        <f t="shared" ref="AJ93:AJ98" si="65">I93</f>
        <v>24</v>
      </c>
      <c r="AK93" s="1222"/>
      <c r="AL93" s="1222"/>
      <c r="AM93" s="1222"/>
      <c r="AN93" s="1222"/>
      <c r="AO93" s="1222"/>
      <c r="AP93" s="1222"/>
      <c r="AQ93" s="1222"/>
      <c r="AR93" s="1222"/>
      <c r="AS93" s="1222"/>
      <c r="AT93" s="1222"/>
      <c r="AU93" s="1222"/>
      <c r="AV93" s="1222"/>
      <c r="AW93" s="1222"/>
      <c r="AX93" s="1222"/>
      <c r="AY93" s="1222"/>
      <c r="AZ93" s="745">
        <f t="shared" si="64"/>
        <v>24</v>
      </c>
      <c r="BA93" s="1216"/>
      <c r="BB93" s="1216"/>
      <c r="BC93" s="745"/>
      <c r="BD93" s="745"/>
      <c r="BE93" s="1216"/>
      <c r="BF93" s="1216"/>
      <c r="BG93" s="1216"/>
      <c r="BH93" s="1216"/>
      <c r="BI93" s="699"/>
      <c r="BJ93" s="699"/>
      <c r="BK93" s="754"/>
      <c r="BL93" s="699"/>
      <c r="BM93" s="699"/>
      <c r="BN93" s="699"/>
      <c r="BO93" s="699"/>
      <c r="BP93" s="699"/>
      <c r="BQ93" s="699"/>
      <c r="BR93" s="699"/>
      <c r="BS93" s="699"/>
      <c r="BT93" s="699"/>
      <c r="BU93" s="699"/>
      <c r="BV93" s="699"/>
      <c r="BW93" s="699"/>
      <c r="BX93" s="699"/>
      <c r="BY93" s="699"/>
      <c r="BZ93" s="699"/>
      <c r="CA93" s="699"/>
      <c r="CB93" s="699"/>
      <c r="CC93" s="699"/>
      <c r="CD93" s="699"/>
      <c r="CE93" s="699"/>
      <c r="CG93" s="756"/>
      <c r="CO93" s="757">
        <f t="shared" si="52"/>
        <v>2363940</v>
      </c>
    </row>
    <row r="94" s="757" customFormat="1" ht="36" customHeight="1" spans="1:93">
      <c r="A94" s="1206">
        <v>45644</v>
      </c>
      <c r="B94" s="1207" t="s">
        <v>117</v>
      </c>
      <c r="C94" s="1208" t="s">
        <v>118</v>
      </c>
      <c r="D94" s="1065">
        <v>4500153570</v>
      </c>
      <c r="E94" s="1204" t="s">
        <v>3504</v>
      </c>
      <c r="F94" s="1209" t="s">
        <v>3505</v>
      </c>
      <c r="G94" s="1068" t="s">
        <v>121</v>
      </c>
      <c r="H94" s="730" t="s">
        <v>122</v>
      </c>
      <c r="I94" s="731">
        <v>1140</v>
      </c>
      <c r="J94" s="732">
        <v>0</v>
      </c>
      <c r="K94" s="732">
        <v>6</v>
      </c>
      <c r="L94" s="733">
        <f t="shared" si="51"/>
        <v>190</v>
      </c>
      <c r="M94" s="734">
        <v>45713</v>
      </c>
      <c r="N94" s="734">
        <v>45709</v>
      </c>
      <c r="O94" s="735"/>
      <c r="P94" s="735" t="s">
        <v>106</v>
      </c>
      <c r="Q94" s="735" t="s">
        <v>3506</v>
      </c>
      <c r="R94" s="735" t="s">
        <v>1859</v>
      </c>
      <c r="S94" s="737" t="s">
        <v>82</v>
      </c>
      <c r="T94" s="738" t="s">
        <v>82</v>
      </c>
      <c r="U94" s="731" t="s">
        <v>3507</v>
      </c>
      <c r="V94" s="1118" t="s">
        <v>603</v>
      </c>
      <c r="W94" s="741">
        <v>0.9971</v>
      </c>
      <c r="X94" s="742">
        <f t="shared" si="58"/>
        <v>1136.694</v>
      </c>
      <c r="Y94" s="740" t="s">
        <v>3508</v>
      </c>
      <c r="Z94" s="1042" t="s">
        <v>121</v>
      </c>
      <c r="AA94" s="732" t="s">
        <v>108</v>
      </c>
      <c r="AB94" s="1072" t="s">
        <v>44</v>
      </c>
      <c r="AC94" s="1070">
        <v>1140</v>
      </c>
      <c r="AD94" s="747">
        <f t="shared" si="61"/>
        <v>0</v>
      </c>
      <c r="AE94" s="738" t="s">
        <v>82</v>
      </c>
      <c r="AF94" s="747"/>
      <c r="AG94" s="747">
        <f t="shared" si="62"/>
        <v>1140</v>
      </c>
      <c r="AH94" s="747"/>
      <c r="AI94" s="745">
        <f t="shared" si="63"/>
        <v>1140</v>
      </c>
      <c r="AJ94" s="745"/>
      <c r="AK94" s="1076"/>
      <c r="AL94" s="1076"/>
      <c r="AM94" s="1075"/>
      <c r="AN94" s="1075"/>
      <c r="AO94" s="1075"/>
      <c r="AP94" s="1075"/>
      <c r="AQ94" s="1075"/>
      <c r="AR94" s="1075"/>
      <c r="AS94" s="1075"/>
      <c r="AT94" s="1075"/>
      <c r="AU94" s="1075"/>
      <c r="AV94" s="1075"/>
      <c r="AW94" s="1075"/>
      <c r="AX94" s="1075"/>
      <c r="AY94" s="1075"/>
      <c r="AZ94" s="745">
        <f t="shared" si="64"/>
        <v>1140</v>
      </c>
      <c r="BA94" s="745"/>
      <c r="BB94" s="745"/>
      <c r="BC94" s="745"/>
      <c r="BD94" s="745"/>
      <c r="BE94" s="745"/>
      <c r="BF94" s="745"/>
      <c r="BG94" s="745"/>
      <c r="BH94" s="745"/>
      <c r="BI94" s="754">
        <f>I94/6</f>
        <v>190</v>
      </c>
      <c r="BJ94" s="754"/>
      <c r="BK94" s="754"/>
      <c r="BL94" s="740"/>
      <c r="BM94" s="754"/>
      <c r="BN94" s="754"/>
      <c r="BO94" s="754"/>
      <c r="BP94" s="754"/>
      <c r="BQ94" s="754"/>
      <c r="BR94" s="754"/>
      <c r="BS94" s="754"/>
      <c r="BT94" s="754"/>
      <c r="BU94" s="754"/>
      <c r="BV94" s="754"/>
      <c r="BW94" s="1146"/>
      <c r="BX94" s="1146"/>
      <c r="BY94" s="1146"/>
      <c r="BZ94" s="1146"/>
      <c r="CA94" s="1146"/>
      <c r="CB94" s="1146"/>
      <c r="CC94" s="754"/>
      <c r="CD94" s="754"/>
      <c r="CE94" s="754"/>
      <c r="CO94" s="757">
        <f t="shared" si="52"/>
        <v>2362800</v>
      </c>
    </row>
    <row r="95" s="757" customFormat="1" ht="36" customHeight="1" spans="1:93">
      <c r="A95" s="1206">
        <v>45644</v>
      </c>
      <c r="B95" s="1207" t="s">
        <v>117</v>
      </c>
      <c r="C95" s="1208" t="s">
        <v>118</v>
      </c>
      <c r="D95" s="1065">
        <v>4500153570</v>
      </c>
      <c r="E95" s="1204" t="s">
        <v>3509</v>
      </c>
      <c r="F95" s="1209" t="s">
        <v>3510</v>
      </c>
      <c r="G95" s="1068" t="s">
        <v>121</v>
      </c>
      <c r="H95" s="730" t="s">
        <v>122</v>
      </c>
      <c r="I95" s="731">
        <v>864</v>
      </c>
      <c r="J95" s="732">
        <v>0</v>
      </c>
      <c r="K95" s="732">
        <v>6</v>
      </c>
      <c r="L95" s="733">
        <f t="shared" si="51"/>
        <v>144</v>
      </c>
      <c r="M95" s="734">
        <v>45713</v>
      </c>
      <c r="N95" s="734">
        <v>45709</v>
      </c>
      <c r="O95" s="735"/>
      <c r="P95" s="735" t="s">
        <v>106</v>
      </c>
      <c r="Q95" s="735" t="s">
        <v>3506</v>
      </c>
      <c r="R95" s="735" t="s">
        <v>1859</v>
      </c>
      <c r="S95" s="737" t="s">
        <v>82</v>
      </c>
      <c r="T95" s="738" t="s">
        <v>82</v>
      </c>
      <c r="U95" s="731" t="s">
        <v>3507</v>
      </c>
      <c r="V95" s="1118" t="s">
        <v>603</v>
      </c>
      <c r="W95" s="741">
        <v>0.9971</v>
      </c>
      <c r="X95" s="742">
        <f t="shared" si="58"/>
        <v>861.4944</v>
      </c>
      <c r="Y95" s="740" t="s">
        <v>3508</v>
      </c>
      <c r="Z95" s="1042" t="s">
        <v>121</v>
      </c>
      <c r="AA95" s="732" t="s">
        <v>108</v>
      </c>
      <c r="AB95" s="1072" t="s">
        <v>44</v>
      </c>
      <c r="AC95" s="1070">
        <v>864</v>
      </c>
      <c r="AD95" s="747">
        <f t="shared" si="61"/>
        <v>0</v>
      </c>
      <c r="AE95" s="738" t="s">
        <v>82</v>
      </c>
      <c r="AF95" s="747"/>
      <c r="AG95" s="747">
        <f t="shared" si="62"/>
        <v>864</v>
      </c>
      <c r="AH95" s="747"/>
      <c r="AI95" s="745">
        <f t="shared" si="63"/>
        <v>864</v>
      </c>
      <c r="AJ95" s="745"/>
      <c r="AK95" s="1076"/>
      <c r="AL95" s="1076"/>
      <c r="AM95" s="1075"/>
      <c r="AN95" s="1075"/>
      <c r="AO95" s="1075"/>
      <c r="AP95" s="1075"/>
      <c r="AQ95" s="1075"/>
      <c r="AR95" s="1075"/>
      <c r="AS95" s="1075"/>
      <c r="AT95" s="1075"/>
      <c r="AU95" s="1075"/>
      <c r="AV95" s="1075"/>
      <c r="AW95" s="1075"/>
      <c r="AX95" s="1075"/>
      <c r="AY95" s="1075"/>
      <c r="AZ95" s="745">
        <f t="shared" si="64"/>
        <v>864</v>
      </c>
      <c r="BA95" s="745"/>
      <c r="BB95" s="745"/>
      <c r="BC95" s="745"/>
      <c r="BD95" s="745"/>
      <c r="BE95" s="745"/>
      <c r="BF95" s="745"/>
      <c r="BG95" s="745"/>
      <c r="BH95" s="745"/>
      <c r="BI95" s="754">
        <f>I95/6</f>
        <v>144</v>
      </c>
      <c r="BJ95" s="754"/>
      <c r="BK95" s="754"/>
      <c r="BL95" s="740"/>
      <c r="BM95" s="754"/>
      <c r="BN95" s="754"/>
      <c r="BO95" s="754"/>
      <c r="BP95" s="754"/>
      <c r="BQ95" s="754"/>
      <c r="BR95" s="754"/>
      <c r="BS95" s="754"/>
      <c r="BT95" s="754"/>
      <c r="BU95" s="754"/>
      <c r="BV95" s="754"/>
      <c r="BW95" s="1146"/>
      <c r="BX95" s="1146"/>
      <c r="BY95" s="1146"/>
      <c r="BZ95" s="1146"/>
      <c r="CA95" s="1146"/>
      <c r="CB95" s="1146"/>
      <c r="CC95" s="754"/>
      <c r="CD95" s="754"/>
      <c r="CE95" s="754"/>
      <c r="CO95" s="757">
        <f t="shared" si="52"/>
        <v>2361936</v>
      </c>
    </row>
    <row r="96" s="645" customFormat="1" ht="36" hidden="1" customHeight="1" spans="1:93">
      <c r="A96" s="1214">
        <v>45657</v>
      </c>
      <c r="B96" s="725" t="s">
        <v>447</v>
      </c>
      <c r="C96" s="726" t="s">
        <v>251</v>
      </c>
      <c r="D96" s="727">
        <v>4500155020</v>
      </c>
      <c r="E96" s="725" t="s">
        <v>3511</v>
      </c>
      <c r="F96" s="1209" t="s">
        <v>3512</v>
      </c>
      <c r="G96" s="1215" t="s">
        <v>309</v>
      </c>
      <c r="H96" s="730" t="s">
        <v>79</v>
      </c>
      <c r="I96" s="731">
        <v>1692</v>
      </c>
      <c r="J96" s="732">
        <v>0</v>
      </c>
      <c r="K96" s="732">
        <v>12</v>
      </c>
      <c r="L96" s="733">
        <f t="shared" si="51"/>
        <v>141</v>
      </c>
      <c r="M96" s="734">
        <v>45715</v>
      </c>
      <c r="N96" s="734">
        <v>45710</v>
      </c>
      <c r="O96" s="1216"/>
      <c r="P96" s="735" t="s">
        <v>106</v>
      </c>
      <c r="Q96" s="1216"/>
      <c r="R96" s="1217">
        <v>46022</v>
      </c>
      <c r="S96" s="1210" t="s">
        <v>136</v>
      </c>
      <c r="T96" s="1218" t="s">
        <v>3513</v>
      </c>
      <c r="U96" s="1134" t="s">
        <v>3514</v>
      </c>
      <c r="V96" s="1118" t="s">
        <v>3515</v>
      </c>
      <c r="W96" s="741">
        <v>2.4352</v>
      </c>
      <c r="X96" s="742">
        <f t="shared" si="58"/>
        <v>4120.3584</v>
      </c>
      <c r="Y96" s="727" t="s">
        <v>3516</v>
      </c>
      <c r="Z96" s="1042" t="s">
        <v>2035</v>
      </c>
      <c r="AA96" s="745" t="s">
        <v>108</v>
      </c>
      <c r="AB96" s="1072" t="s">
        <v>44</v>
      </c>
      <c r="AC96" s="1070">
        <v>1692</v>
      </c>
      <c r="AD96" s="747">
        <f t="shared" si="61"/>
        <v>0</v>
      </c>
      <c r="AE96" s="1220" t="s">
        <v>141</v>
      </c>
      <c r="AF96" s="727"/>
      <c r="AG96" s="747">
        <f>I96*2</f>
        <v>3384</v>
      </c>
      <c r="AH96" s="727"/>
      <c r="AI96" s="745"/>
      <c r="AJ96" s="1223"/>
      <c r="AK96" s="1222"/>
      <c r="AL96" s="1222"/>
      <c r="AM96" s="1224">
        <f>AG96</f>
        <v>3384</v>
      </c>
      <c r="AN96" s="1222"/>
      <c r="AO96" s="1222"/>
      <c r="AP96" s="1222"/>
      <c r="AQ96" s="1222"/>
      <c r="AR96" s="1222"/>
      <c r="AS96" s="1222"/>
      <c r="AT96" s="1222"/>
      <c r="AU96" s="1222"/>
      <c r="AV96" s="1222"/>
      <c r="AW96" s="1222"/>
      <c r="AX96" s="1222"/>
      <c r="AY96" s="1222"/>
      <c r="AZ96" s="745">
        <f>AM96</f>
        <v>3384</v>
      </c>
      <c r="BA96" s="1216"/>
      <c r="BB96" s="1216"/>
      <c r="BC96" s="745"/>
      <c r="BD96" s="745"/>
      <c r="BE96" s="1216"/>
      <c r="BF96" s="1216"/>
      <c r="BG96" s="1216"/>
      <c r="BH96" s="1216"/>
      <c r="BI96" s="699"/>
      <c r="BJ96" s="699"/>
      <c r="BK96" s="754"/>
      <c r="BL96" s="699"/>
      <c r="BM96" s="699"/>
      <c r="BN96" s="699"/>
      <c r="BO96" s="699"/>
      <c r="BP96" s="699"/>
      <c r="BQ96" s="699"/>
      <c r="BR96" s="699"/>
      <c r="BS96" s="699"/>
      <c r="BT96" s="699"/>
      <c r="BU96" s="699"/>
      <c r="BV96" s="699"/>
      <c r="BW96" s="699"/>
      <c r="BX96" s="699"/>
      <c r="BY96" s="699"/>
      <c r="BZ96" s="699"/>
      <c r="CA96" s="699"/>
      <c r="CB96" s="699"/>
      <c r="CC96" s="754">
        <f>I96</f>
        <v>1692</v>
      </c>
      <c r="CD96" s="754">
        <f>I96</f>
        <v>1692</v>
      </c>
      <c r="CF96" s="754">
        <f>I96</f>
        <v>1692</v>
      </c>
      <c r="CG96" s="756"/>
      <c r="CH96" s="757" t="s">
        <v>2987</v>
      </c>
      <c r="CJ96" s="645">
        <f>CJ92-I96</f>
        <v>1592</v>
      </c>
      <c r="CO96" s="757">
        <f t="shared" si="52"/>
        <v>2358552</v>
      </c>
    </row>
    <row r="97" s="757" customFormat="1" ht="36" hidden="1" customHeight="1" spans="1:93">
      <c r="A97" s="1206">
        <v>45645</v>
      </c>
      <c r="B97" s="1207" t="s">
        <v>3517</v>
      </c>
      <c r="C97" s="1208" t="s">
        <v>286</v>
      </c>
      <c r="D97" s="1065">
        <v>4500154349</v>
      </c>
      <c r="E97" s="1204"/>
      <c r="F97" s="1209" t="s">
        <v>3518</v>
      </c>
      <c r="G97" s="1068" t="s">
        <v>78</v>
      </c>
      <c r="H97" s="730" t="s">
        <v>111</v>
      </c>
      <c r="I97" s="731">
        <v>600</v>
      </c>
      <c r="J97" s="732">
        <v>0</v>
      </c>
      <c r="K97" s="732">
        <v>50</v>
      </c>
      <c r="L97" s="733">
        <f t="shared" si="51"/>
        <v>12</v>
      </c>
      <c r="M97" s="734">
        <v>45716</v>
      </c>
      <c r="N97" s="734">
        <v>45712</v>
      </c>
      <c r="O97" s="735"/>
      <c r="P97" s="735" t="s">
        <v>106</v>
      </c>
      <c r="Q97" s="735" t="s">
        <v>3519</v>
      </c>
      <c r="R97" s="735">
        <v>45664</v>
      </c>
      <c r="S97" s="735" t="s">
        <v>82</v>
      </c>
      <c r="T97" s="738" t="s">
        <v>3520</v>
      </c>
      <c r="U97" s="731" t="s">
        <v>3521</v>
      </c>
      <c r="V97" s="1118" t="s">
        <v>3522</v>
      </c>
      <c r="W97" s="741">
        <v>0.9376</v>
      </c>
      <c r="X97" s="742">
        <f t="shared" si="58"/>
        <v>562.56</v>
      </c>
      <c r="Y97" s="740" t="s">
        <v>3523</v>
      </c>
      <c r="Z97" s="1042" t="s">
        <v>156</v>
      </c>
      <c r="AA97" s="732" t="s">
        <v>108</v>
      </c>
      <c r="AB97" s="1072" t="s">
        <v>44</v>
      </c>
      <c r="AC97" s="1070">
        <v>600</v>
      </c>
      <c r="AD97" s="747">
        <f t="shared" si="61"/>
        <v>0</v>
      </c>
      <c r="AE97" s="1073" t="s">
        <v>141</v>
      </c>
      <c r="AF97" s="747"/>
      <c r="AG97" s="747">
        <f t="shared" ref="AG97:AG105" si="66">I97</f>
        <v>600</v>
      </c>
      <c r="AH97" s="747"/>
      <c r="AI97" s="745"/>
      <c r="AJ97" s="1074">
        <f t="shared" si="65"/>
        <v>600</v>
      </c>
      <c r="AK97" s="1076"/>
      <c r="AL97" s="1076"/>
      <c r="AM97" s="1075"/>
      <c r="AN97" s="1075"/>
      <c r="AO97" s="1075"/>
      <c r="AP97" s="1075"/>
      <c r="AQ97" s="1075"/>
      <c r="AR97" s="1075"/>
      <c r="AS97" s="1075"/>
      <c r="AT97" s="1075"/>
      <c r="AU97" s="1075"/>
      <c r="AV97" s="1075"/>
      <c r="AW97" s="1075"/>
      <c r="AX97" s="1075"/>
      <c r="AY97" s="1075"/>
      <c r="AZ97" s="745">
        <f t="shared" ref="AZ97:AZ99" si="67">I97</f>
        <v>600</v>
      </c>
      <c r="BA97" s="745"/>
      <c r="BB97" s="745"/>
      <c r="BC97" s="745"/>
      <c r="BD97" s="745"/>
      <c r="BE97" s="745"/>
      <c r="BF97" s="745"/>
      <c r="BG97" s="745"/>
      <c r="BH97" s="745"/>
      <c r="BI97" s="754"/>
      <c r="BJ97" s="754"/>
      <c r="BK97" s="754"/>
      <c r="BL97" s="740"/>
      <c r="BM97" s="754"/>
      <c r="BN97" s="754"/>
      <c r="BO97" s="754"/>
      <c r="BP97" s="754"/>
      <c r="BQ97" s="754"/>
      <c r="BR97" s="754">
        <f t="shared" ref="BR97:BR104" si="68">I97/25</f>
        <v>24</v>
      </c>
      <c r="BS97" s="754"/>
      <c r="BT97" s="754"/>
      <c r="BU97" s="754"/>
      <c r="BV97" s="754"/>
      <c r="BW97" s="1146"/>
      <c r="BX97" s="1146"/>
      <c r="BY97" s="1146"/>
      <c r="BZ97" s="1146"/>
      <c r="CA97" s="1146"/>
      <c r="CB97" s="1146"/>
      <c r="CC97" s="754"/>
      <c r="CD97" s="754"/>
      <c r="CE97" s="754"/>
      <c r="CO97" s="757">
        <f t="shared" si="52"/>
        <v>2357952</v>
      </c>
    </row>
    <row r="98" s="645" customFormat="1" ht="36" hidden="1" customHeight="1" spans="1:93">
      <c r="A98" s="1214">
        <v>45651</v>
      </c>
      <c r="B98" s="725" t="s">
        <v>1163</v>
      </c>
      <c r="C98" s="726" t="s">
        <v>237</v>
      </c>
      <c r="D98" s="727">
        <v>4500154717</v>
      </c>
      <c r="E98" s="725" t="s">
        <v>3524</v>
      </c>
      <c r="F98" s="728" t="s">
        <v>3525</v>
      </c>
      <c r="G98" s="1215" t="s">
        <v>239</v>
      </c>
      <c r="H98" s="730" t="s">
        <v>79</v>
      </c>
      <c r="I98" s="731">
        <v>3200</v>
      </c>
      <c r="J98" s="732">
        <v>0</v>
      </c>
      <c r="K98" s="732">
        <v>25</v>
      </c>
      <c r="L98" s="733">
        <f t="shared" si="51"/>
        <v>128</v>
      </c>
      <c r="M98" s="734">
        <v>45716</v>
      </c>
      <c r="N98" s="734">
        <v>45712</v>
      </c>
      <c r="O98" s="735" t="s">
        <v>583</v>
      </c>
      <c r="P98" s="735" t="s">
        <v>106</v>
      </c>
      <c r="Q98" s="1216" t="s">
        <v>3526</v>
      </c>
      <c r="R98" s="1217">
        <v>45651</v>
      </c>
      <c r="S98" s="1210" t="s">
        <v>82</v>
      </c>
      <c r="T98" s="1218" t="s">
        <v>3527</v>
      </c>
      <c r="U98" s="1134" t="s">
        <v>3528</v>
      </c>
      <c r="V98" s="1225" t="s">
        <v>929</v>
      </c>
      <c r="W98" s="741">
        <v>0.9323</v>
      </c>
      <c r="X98" s="742">
        <f t="shared" si="58"/>
        <v>2983.36</v>
      </c>
      <c r="Y98" s="727" t="s">
        <v>3529</v>
      </c>
      <c r="Z98" s="1042" t="s">
        <v>687</v>
      </c>
      <c r="AA98" s="745" t="s">
        <v>108</v>
      </c>
      <c r="AB98" s="1072" t="s">
        <v>44</v>
      </c>
      <c r="AC98" s="1070">
        <v>3200</v>
      </c>
      <c r="AD98" s="747">
        <f t="shared" si="61"/>
        <v>0</v>
      </c>
      <c r="AE98" s="1220" t="s">
        <v>157</v>
      </c>
      <c r="AF98" s="727"/>
      <c r="AG98" s="747">
        <f t="shared" si="66"/>
        <v>3200</v>
      </c>
      <c r="AH98" s="727"/>
      <c r="AI98" s="745"/>
      <c r="AJ98" s="747">
        <f t="shared" si="65"/>
        <v>3200</v>
      </c>
      <c r="AK98" s="1222"/>
      <c r="AL98" s="1222"/>
      <c r="AM98" s="1222"/>
      <c r="AN98" s="1222"/>
      <c r="AO98" s="1222"/>
      <c r="AP98" s="1222"/>
      <c r="AQ98" s="1222"/>
      <c r="AR98" s="1222"/>
      <c r="AS98" s="1222"/>
      <c r="AT98" s="1222"/>
      <c r="AU98" s="1222"/>
      <c r="AV98" s="1222"/>
      <c r="AW98" s="1222"/>
      <c r="AX98" s="1222"/>
      <c r="AY98" s="1222"/>
      <c r="AZ98" s="745">
        <f t="shared" si="67"/>
        <v>3200</v>
      </c>
      <c r="BA98" s="1216"/>
      <c r="BB98" s="1216"/>
      <c r="BC98" s="1216"/>
      <c r="BD98" s="1216"/>
      <c r="BE98" s="1216"/>
      <c r="BF98" s="1216"/>
      <c r="BG98" s="1216"/>
      <c r="BH98" s="1216"/>
      <c r="BI98" s="699"/>
      <c r="BJ98" s="699"/>
      <c r="BK98" s="754"/>
      <c r="BL98" s="699"/>
      <c r="BM98" s="699"/>
      <c r="BN98" s="699"/>
      <c r="BO98" s="699"/>
      <c r="BP98" s="699"/>
      <c r="BQ98" s="699"/>
      <c r="BR98" s="699">
        <f t="shared" si="68"/>
        <v>128</v>
      </c>
      <c r="BS98" s="699"/>
      <c r="BT98" s="699"/>
      <c r="BU98" s="699"/>
      <c r="BV98" s="699"/>
      <c r="BW98" s="699"/>
      <c r="BX98" s="699"/>
      <c r="BY98" s="699"/>
      <c r="BZ98" s="699"/>
      <c r="CA98" s="699"/>
      <c r="CB98" s="699"/>
      <c r="CC98" s="699"/>
      <c r="CD98" s="699"/>
      <c r="CE98" s="699"/>
      <c r="CG98" s="756"/>
      <c r="CO98" s="757">
        <f t="shared" si="52"/>
        <v>2354752</v>
      </c>
    </row>
    <row r="99" s="645" customFormat="1" ht="36" hidden="1" customHeight="1" spans="1:93">
      <c r="A99" s="1214">
        <v>45660</v>
      </c>
      <c r="B99" s="725" t="s">
        <v>1171</v>
      </c>
      <c r="C99" s="726" t="s">
        <v>149</v>
      </c>
      <c r="D99" s="727">
        <v>4500154847</v>
      </c>
      <c r="E99" s="725" t="s">
        <v>3530</v>
      </c>
      <c r="F99" s="728" t="s">
        <v>3531</v>
      </c>
      <c r="G99" s="1215" t="s">
        <v>134</v>
      </c>
      <c r="H99" s="730" t="s">
        <v>135</v>
      </c>
      <c r="I99" s="731">
        <v>1170</v>
      </c>
      <c r="J99" s="732">
        <v>0</v>
      </c>
      <c r="K99" s="732">
        <v>13</v>
      </c>
      <c r="L99" s="733">
        <f t="shared" si="51"/>
        <v>90</v>
      </c>
      <c r="M99" s="734">
        <v>45716</v>
      </c>
      <c r="N99" s="734">
        <v>45712</v>
      </c>
      <c r="O99" s="735" t="s">
        <v>3532</v>
      </c>
      <c r="P99" s="735" t="s">
        <v>106</v>
      </c>
      <c r="Q99" s="1216" t="s">
        <v>3533</v>
      </c>
      <c r="R99" s="1217">
        <v>45660</v>
      </c>
      <c r="S99" s="1210" t="s">
        <v>82</v>
      </c>
      <c r="T99" s="1218" t="s">
        <v>3534</v>
      </c>
      <c r="U99" s="1134" t="s">
        <v>3535</v>
      </c>
      <c r="V99" s="1118" t="s">
        <v>1508</v>
      </c>
      <c r="W99" s="741">
        <v>0.8797</v>
      </c>
      <c r="X99" s="742">
        <f t="shared" si="58"/>
        <v>1029.249</v>
      </c>
      <c r="Y99" s="727" t="s">
        <v>3536</v>
      </c>
      <c r="Z99" s="1042" t="s">
        <v>134</v>
      </c>
      <c r="AA99" s="745" t="s">
        <v>108</v>
      </c>
      <c r="AB99" s="1072" t="s">
        <v>44</v>
      </c>
      <c r="AC99" s="1070">
        <v>1170</v>
      </c>
      <c r="AD99" s="747">
        <f t="shared" si="61"/>
        <v>0</v>
      </c>
      <c r="AE99" s="1220" t="s">
        <v>157</v>
      </c>
      <c r="AF99" s="727"/>
      <c r="AG99" s="747">
        <f t="shared" si="66"/>
        <v>1170</v>
      </c>
      <c r="AH99" s="727"/>
      <c r="AI99" s="745">
        <f t="shared" ref="AI99:AI101" si="69">I99</f>
        <v>1170</v>
      </c>
      <c r="AJ99" s="1223"/>
      <c r="AK99" s="1222"/>
      <c r="AL99" s="1222"/>
      <c r="AM99" s="1222"/>
      <c r="AN99" s="1222"/>
      <c r="AO99" s="1222"/>
      <c r="AP99" s="1222"/>
      <c r="AQ99" s="1222"/>
      <c r="AR99" s="1222"/>
      <c r="AS99" s="1222"/>
      <c r="AT99" s="1222"/>
      <c r="AU99" s="1222"/>
      <c r="AV99" s="1222"/>
      <c r="AW99" s="1222"/>
      <c r="AX99" s="1222"/>
      <c r="AY99" s="1222"/>
      <c r="AZ99" s="745">
        <f t="shared" si="67"/>
        <v>1170</v>
      </c>
      <c r="BA99" s="1216"/>
      <c r="BB99" s="1216"/>
      <c r="BC99" s="745"/>
      <c r="BD99" s="745"/>
      <c r="BE99" s="1216"/>
      <c r="BF99" s="1216"/>
      <c r="BG99" s="1216"/>
      <c r="BH99" s="1216"/>
      <c r="BI99" s="699"/>
      <c r="BJ99" s="699"/>
      <c r="BK99" s="754">
        <f>I99/13</f>
        <v>90</v>
      </c>
      <c r="BL99" s="699"/>
      <c r="BM99" s="699"/>
      <c r="BN99" s="699"/>
      <c r="BO99" s="699"/>
      <c r="BP99" s="699"/>
      <c r="BQ99" s="699"/>
      <c r="BR99" s="699"/>
      <c r="BS99" s="699"/>
      <c r="BT99" s="699"/>
      <c r="BU99" s="699"/>
      <c r="BV99" s="699"/>
      <c r="BW99" s="699"/>
      <c r="BX99" s="699"/>
      <c r="BY99" s="699"/>
      <c r="BZ99" s="699"/>
      <c r="CA99" s="699"/>
      <c r="CB99" s="699"/>
      <c r="CC99" s="699"/>
      <c r="CD99" s="699"/>
      <c r="CE99" s="699"/>
      <c r="CG99" s="756"/>
      <c r="CO99" s="757">
        <f t="shared" si="52"/>
        <v>2353582</v>
      </c>
    </row>
    <row r="100" s="645" customFormat="1" ht="36" hidden="1" customHeight="1" spans="1:93">
      <c r="A100" s="1214">
        <v>45653</v>
      </c>
      <c r="B100" s="725" t="s">
        <v>343</v>
      </c>
      <c r="C100" s="726" t="s">
        <v>251</v>
      </c>
      <c r="D100" s="727">
        <v>4500154934</v>
      </c>
      <c r="E100" s="725" t="s">
        <v>3537</v>
      </c>
      <c r="F100" s="728" t="s">
        <v>3538</v>
      </c>
      <c r="G100" s="1215" t="s">
        <v>346</v>
      </c>
      <c r="H100" s="730" t="s">
        <v>79</v>
      </c>
      <c r="I100" s="731">
        <v>2304</v>
      </c>
      <c r="J100" s="732">
        <v>0</v>
      </c>
      <c r="K100" s="732">
        <v>1152</v>
      </c>
      <c r="L100" s="733">
        <f t="shared" si="51"/>
        <v>2</v>
      </c>
      <c r="M100" s="734">
        <v>45719</v>
      </c>
      <c r="N100" s="734">
        <v>45715</v>
      </c>
      <c r="O100" s="1216" t="s">
        <v>3539</v>
      </c>
      <c r="P100" s="735" t="s">
        <v>106</v>
      </c>
      <c r="Q100" s="1216" t="s">
        <v>3540</v>
      </c>
      <c r="R100" s="1217" t="s">
        <v>651</v>
      </c>
      <c r="S100" s="1210" t="s">
        <v>136</v>
      </c>
      <c r="T100" s="1218" t="s">
        <v>3541</v>
      </c>
      <c r="U100" s="1134" t="s">
        <v>2828</v>
      </c>
      <c r="V100" s="1118" t="s">
        <v>1131</v>
      </c>
      <c r="W100" s="741">
        <v>112.0403</v>
      </c>
      <c r="X100" s="742">
        <f>W100*L100</f>
        <v>224.0806</v>
      </c>
      <c r="Y100" s="727" t="s">
        <v>3542</v>
      </c>
      <c r="Z100" s="1042" t="s">
        <v>346</v>
      </c>
      <c r="AA100" s="745" t="s">
        <v>108</v>
      </c>
      <c r="AB100" s="1072" t="s">
        <v>44</v>
      </c>
      <c r="AC100" s="1219">
        <v>2304</v>
      </c>
      <c r="AD100" s="747">
        <f t="shared" si="61"/>
        <v>0</v>
      </c>
      <c r="AE100" s="1220" t="s">
        <v>157</v>
      </c>
      <c r="AF100" s="727"/>
      <c r="AG100" s="747">
        <f t="shared" si="66"/>
        <v>2304</v>
      </c>
      <c r="AH100" s="727"/>
      <c r="AI100" s="745">
        <f t="shared" si="69"/>
        <v>2304</v>
      </c>
      <c r="AJ100" s="1223"/>
      <c r="AK100" s="1222"/>
      <c r="AL100" s="1222"/>
      <c r="AM100" s="1222"/>
      <c r="AN100" s="1222"/>
      <c r="AO100" s="1222"/>
      <c r="AP100" s="1222"/>
      <c r="AQ100" s="1222"/>
      <c r="AR100" s="1222"/>
      <c r="AS100" s="1222"/>
      <c r="AT100" s="1222"/>
      <c r="AU100" s="1222"/>
      <c r="AV100" s="1222"/>
      <c r="AW100" s="1222"/>
      <c r="AX100" s="1222"/>
      <c r="AY100" s="1222"/>
      <c r="AZ100" s="745"/>
      <c r="BA100" s="1216"/>
      <c r="BB100" s="1216"/>
      <c r="BC100" s="745">
        <f>I100</f>
        <v>2304</v>
      </c>
      <c r="BD100" s="745"/>
      <c r="BE100" s="1216"/>
      <c r="BF100" s="1216"/>
      <c r="BG100" s="745">
        <f>I100/12</f>
        <v>192</v>
      </c>
      <c r="BH100" s="1216"/>
      <c r="BI100" s="699"/>
      <c r="BJ100" s="699"/>
      <c r="BK100" s="754"/>
      <c r="BL100" s="699"/>
      <c r="BM100" s="699"/>
      <c r="BN100" s="699"/>
      <c r="BO100" s="699"/>
      <c r="BP100" s="699"/>
      <c r="BQ100" s="699"/>
      <c r="BR100" s="699"/>
      <c r="BS100" s="699"/>
      <c r="BT100" s="699"/>
      <c r="BU100" s="699"/>
      <c r="BV100" s="699"/>
      <c r="BW100" s="699"/>
      <c r="BX100" s="699"/>
      <c r="BY100" s="699"/>
      <c r="BZ100" s="699"/>
      <c r="CA100" s="699"/>
      <c r="CB100" s="699"/>
      <c r="CC100" s="699"/>
      <c r="CD100" s="699"/>
      <c r="CE100" s="699"/>
      <c r="CG100" s="645" t="s">
        <v>3543</v>
      </c>
      <c r="CH100" s="645">
        <v>500</v>
      </c>
      <c r="CI100" s="645">
        <f>CH100+CL38-BG100</f>
        <v>328</v>
      </c>
      <c r="CO100" s="757">
        <f t="shared" si="52"/>
        <v>2351278</v>
      </c>
    </row>
    <row r="101" s="645" customFormat="1" ht="36" hidden="1" customHeight="1" spans="1:93">
      <c r="A101" s="1214">
        <v>45653</v>
      </c>
      <c r="B101" s="725" t="s">
        <v>343</v>
      </c>
      <c r="C101" s="726" t="s">
        <v>251</v>
      </c>
      <c r="D101" s="727">
        <v>4500154934</v>
      </c>
      <c r="E101" s="725" t="s">
        <v>3544</v>
      </c>
      <c r="F101" s="728" t="s">
        <v>3545</v>
      </c>
      <c r="G101" s="1215" t="s">
        <v>346</v>
      </c>
      <c r="H101" s="730" t="s">
        <v>79</v>
      </c>
      <c r="I101" s="731">
        <v>1152</v>
      </c>
      <c r="J101" s="732">
        <v>0</v>
      </c>
      <c r="K101" s="732">
        <v>1152</v>
      </c>
      <c r="L101" s="733">
        <f t="shared" si="51"/>
        <v>1</v>
      </c>
      <c r="M101" s="734">
        <v>45719</v>
      </c>
      <c r="N101" s="734">
        <v>45715</v>
      </c>
      <c r="O101" s="1216" t="s">
        <v>3539</v>
      </c>
      <c r="P101" s="735" t="s">
        <v>106</v>
      </c>
      <c r="Q101" s="1216" t="s">
        <v>3546</v>
      </c>
      <c r="R101" s="1217" t="s">
        <v>651</v>
      </c>
      <c r="S101" s="1210" t="s">
        <v>136</v>
      </c>
      <c r="T101" s="1218" t="s">
        <v>3541</v>
      </c>
      <c r="U101" s="1134" t="s">
        <v>2828</v>
      </c>
      <c r="V101" s="1118" t="s">
        <v>1131</v>
      </c>
      <c r="W101" s="741">
        <v>112.0403</v>
      </c>
      <c r="X101" s="742">
        <f>W101*L101</f>
        <v>112.0403</v>
      </c>
      <c r="Y101" s="727" t="s">
        <v>3547</v>
      </c>
      <c r="Z101" s="1042" t="s">
        <v>346</v>
      </c>
      <c r="AA101" s="745" t="s">
        <v>108</v>
      </c>
      <c r="AB101" s="1072" t="s">
        <v>44</v>
      </c>
      <c r="AC101" s="1219">
        <v>1152</v>
      </c>
      <c r="AD101" s="747">
        <f t="shared" si="61"/>
        <v>0</v>
      </c>
      <c r="AE101" s="1220" t="s">
        <v>157</v>
      </c>
      <c r="AF101" s="727"/>
      <c r="AG101" s="747">
        <f t="shared" si="66"/>
        <v>1152</v>
      </c>
      <c r="AH101" s="727"/>
      <c r="AI101" s="745">
        <f t="shared" si="69"/>
        <v>1152</v>
      </c>
      <c r="AJ101" s="1223"/>
      <c r="AK101" s="1222"/>
      <c r="AL101" s="1222"/>
      <c r="AM101" s="1222"/>
      <c r="AN101" s="1222"/>
      <c r="AO101" s="1222"/>
      <c r="AP101" s="1222"/>
      <c r="AQ101" s="1222"/>
      <c r="AR101" s="1222"/>
      <c r="AS101" s="1222"/>
      <c r="AT101" s="1222"/>
      <c r="AU101" s="1222"/>
      <c r="AV101" s="1222"/>
      <c r="AW101" s="1222"/>
      <c r="AX101" s="1222"/>
      <c r="AY101" s="1222"/>
      <c r="AZ101" s="745"/>
      <c r="BA101" s="1216"/>
      <c r="BB101" s="1216"/>
      <c r="BC101" s="745">
        <f>I101</f>
        <v>1152</v>
      </c>
      <c r="BD101" s="745"/>
      <c r="BE101" s="1216"/>
      <c r="BF101" s="1216"/>
      <c r="BG101" s="745">
        <f>I101/12</f>
        <v>96</v>
      </c>
      <c r="BH101" s="1216"/>
      <c r="BI101" s="699"/>
      <c r="BJ101" s="699"/>
      <c r="BK101" s="754"/>
      <c r="BL101" s="699"/>
      <c r="BM101" s="699"/>
      <c r="BN101" s="699"/>
      <c r="BO101" s="699"/>
      <c r="BP101" s="699"/>
      <c r="BQ101" s="699"/>
      <c r="BR101" s="699"/>
      <c r="BS101" s="699"/>
      <c r="BT101" s="699"/>
      <c r="BU101" s="699"/>
      <c r="BV101" s="699"/>
      <c r="BW101" s="699"/>
      <c r="BX101" s="699"/>
      <c r="BY101" s="699"/>
      <c r="BZ101" s="699"/>
      <c r="CA101" s="699"/>
      <c r="CB101" s="699"/>
      <c r="CC101" s="699"/>
      <c r="CD101" s="699"/>
      <c r="CE101" s="699"/>
      <c r="CG101" s="645" t="s">
        <v>3543</v>
      </c>
      <c r="CI101" s="645">
        <f>CI100-BG101</f>
        <v>232</v>
      </c>
      <c r="CJ101" s="645" t="s">
        <v>3548</v>
      </c>
      <c r="CL101" s="645" t="s">
        <v>3178</v>
      </c>
      <c r="CM101" s="645" t="s">
        <v>3179</v>
      </c>
      <c r="CO101" s="757">
        <f t="shared" si="52"/>
        <v>2350126</v>
      </c>
    </row>
    <row r="102" s="757" customFormat="1" ht="36" hidden="1" customHeight="1" spans="1:93">
      <c r="A102" s="1206">
        <v>45611</v>
      </c>
      <c r="B102" s="1207" t="s">
        <v>1762</v>
      </c>
      <c r="C102" s="1208" t="s">
        <v>902</v>
      </c>
      <c r="D102" s="1065">
        <v>4500151307</v>
      </c>
      <c r="E102" s="1226"/>
      <c r="F102" s="1209" t="s">
        <v>3549</v>
      </c>
      <c r="G102" s="1068" t="s">
        <v>78</v>
      </c>
      <c r="H102" s="730" t="s">
        <v>111</v>
      </c>
      <c r="I102" s="731">
        <v>750</v>
      </c>
      <c r="J102" s="732">
        <v>0</v>
      </c>
      <c r="K102" s="732">
        <v>50</v>
      </c>
      <c r="L102" s="733">
        <f t="shared" si="51"/>
        <v>15</v>
      </c>
      <c r="M102" s="734">
        <v>45712</v>
      </c>
      <c r="N102" s="734">
        <v>45712</v>
      </c>
      <c r="O102" s="735" t="s">
        <v>3550</v>
      </c>
      <c r="P102" s="735" t="s">
        <v>106</v>
      </c>
      <c r="Q102" s="735" t="s">
        <v>3449</v>
      </c>
      <c r="R102" s="735">
        <v>45665</v>
      </c>
      <c r="S102" s="737" t="s">
        <v>82</v>
      </c>
      <c r="T102" s="1069" t="s">
        <v>3551</v>
      </c>
      <c r="U102" s="1227" t="s">
        <v>3552</v>
      </c>
      <c r="V102" s="1228" t="s">
        <v>388</v>
      </c>
      <c r="W102" s="741">
        <v>0.9376</v>
      </c>
      <c r="X102" s="742">
        <f t="shared" ref="X102:X111" si="70">W102*I102</f>
        <v>703.2</v>
      </c>
      <c r="Y102" s="740" t="s">
        <v>3553</v>
      </c>
      <c r="Z102" s="1042" t="s">
        <v>156</v>
      </c>
      <c r="AA102" s="732" t="s">
        <v>108</v>
      </c>
      <c r="AB102" s="1072" t="s">
        <v>44</v>
      </c>
      <c r="AC102" s="1070">
        <v>750</v>
      </c>
      <c r="AD102" s="747">
        <f t="shared" si="61"/>
        <v>0</v>
      </c>
      <c r="AE102" s="1073" t="s">
        <v>157</v>
      </c>
      <c r="AF102" s="747"/>
      <c r="AG102" s="747">
        <f t="shared" si="66"/>
        <v>750</v>
      </c>
      <c r="AH102" s="747"/>
      <c r="AI102" s="1119"/>
      <c r="AJ102" s="1074">
        <f t="shared" ref="AJ102:AJ104" si="71">I102</f>
        <v>750</v>
      </c>
      <c r="AK102" s="1076"/>
      <c r="AL102" s="1076"/>
      <c r="AM102" s="1075"/>
      <c r="AN102" s="1075"/>
      <c r="AO102" s="1075"/>
      <c r="AP102" s="1075"/>
      <c r="AQ102" s="1075"/>
      <c r="AR102" s="1075"/>
      <c r="AS102" s="1075"/>
      <c r="AT102" s="1075"/>
      <c r="AU102" s="1075"/>
      <c r="AV102" s="1075"/>
      <c r="AW102" s="1075"/>
      <c r="AX102" s="1075"/>
      <c r="AY102" s="1075"/>
      <c r="AZ102" s="745">
        <f t="shared" ref="AZ102:AZ105" si="72">I102</f>
        <v>750</v>
      </c>
      <c r="BA102" s="727"/>
      <c r="BB102" s="727"/>
      <c r="BC102" s="727"/>
      <c r="BD102" s="727"/>
      <c r="BE102" s="727"/>
      <c r="BF102" s="727"/>
      <c r="BG102" s="727"/>
      <c r="BH102" s="727"/>
      <c r="BI102" s="1146"/>
      <c r="BJ102" s="1212"/>
      <c r="BK102" s="1077"/>
      <c r="BL102" s="1146"/>
      <c r="BM102" s="754"/>
      <c r="BN102" s="754"/>
      <c r="BO102" s="754"/>
      <c r="BP102" s="1146"/>
      <c r="BQ102" s="1146"/>
      <c r="BR102" s="754">
        <f t="shared" si="68"/>
        <v>30</v>
      </c>
      <c r="BS102" s="1146"/>
      <c r="BT102" s="1146"/>
      <c r="BU102" s="1146"/>
      <c r="BV102" s="1146"/>
      <c r="BW102" s="1146"/>
      <c r="BX102" s="1146"/>
      <c r="BY102" s="1146"/>
      <c r="BZ102" s="1146"/>
      <c r="CA102" s="1146"/>
      <c r="CB102" s="1146"/>
      <c r="CC102" s="1146"/>
      <c r="CD102" s="1146"/>
      <c r="CE102" s="1146"/>
      <c r="CO102" s="757">
        <f t="shared" si="52"/>
        <v>2349376</v>
      </c>
    </row>
    <row r="103" s="757" customFormat="1" ht="36" hidden="1" customHeight="1" spans="1:93">
      <c r="A103" s="1114">
        <v>45594</v>
      </c>
      <c r="B103" s="1115" t="s">
        <v>1762</v>
      </c>
      <c r="C103" s="1115" t="s">
        <v>902</v>
      </c>
      <c r="D103" s="1116">
        <v>4500149460</v>
      </c>
      <c r="E103" s="1115">
        <v>61900883</v>
      </c>
      <c r="F103" s="1117" t="s">
        <v>3554</v>
      </c>
      <c r="G103" s="1068" t="s">
        <v>78</v>
      </c>
      <c r="H103" s="730" t="s">
        <v>111</v>
      </c>
      <c r="I103" s="731">
        <v>700</v>
      </c>
      <c r="J103" s="732">
        <v>0</v>
      </c>
      <c r="K103" s="732">
        <v>50</v>
      </c>
      <c r="L103" s="733">
        <f t="shared" si="51"/>
        <v>14</v>
      </c>
      <c r="M103" s="734">
        <v>45712</v>
      </c>
      <c r="N103" s="734">
        <v>45712</v>
      </c>
      <c r="O103" s="735" t="s">
        <v>3550</v>
      </c>
      <c r="P103" s="757" t="s">
        <v>80</v>
      </c>
      <c r="Q103" s="735" t="s">
        <v>3449</v>
      </c>
      <c r="R103" s="735">
        <v>45660</v>
      </c>
      <c r="S103" s="735" t="s">
        <v>82</v>
      </c>
      <c r="T103" s="1069" t="s">
        <v>3555</v>
      </c>
      <c r="U103" s="1227" t="s">
        <v>3556</v>
      </c>
      <c r="V103" s="1118" t="s">
        <v>388</v>
      </c>
      <c r="W103" s="741">
        <v>0.9376</v>
      </c>
      <c r="X103" s="742">
        <f t="shared" si="70"/>
        <v>656.32</v>
      </c>
      <c r="Y103" s="733" t="s">
        <v>3557</v>
      </c>
      <c r="Z103" s="1042" t="s">
        <v>156</v>
      </c>
      <c r="AA103" s="732" t="s">
        <v>108</v>
      </c>
      <c r="AB103" s="1072" t="s">
        <v>44</v>
      </c>
      <c r="AC103" s="1070">
        <v>700</v>
      </c>
      <c r="AD103" s="747">
        <f t="shared" si="61"/>
        <v>0</v>
      </c>
      <c r="AE103" s="1073" t="s">
        <v>157</v>
      </c>
      <c r="AF103" s="747"/>
      <c r="AG103" s="747">
        <f t="shared" si="66"/>
        <v>700</v>
      </c>
      <c r="AH103" s="747"/>
      <c r="AI103" s="1074"/>
      <c r="AJ103" s="733">
        <f t="shared" si="71"/>
        <v>700</v>
      </c>
      <c r="AK103" s="1075"/>
      <c r="AL103" s="1075"/>
      <c r="AM103" s="1075"/>
      <c r="AN103" s="1075"/>
      <c r="AO103" s="1075"/>
      <c r="AP103" s="1075"/>
      <c r="AQ103" s="1075"/>
      <c r="AR103" s="1075"/>
      <c r="AS103" s="1075"/>
      <c r="AT103" s="1075"/>
      <c r="AU103" s="1075"/>
      <c r="AV103" s="1075"/>
      <c r="AW103" s="1075"/>
      <c r="AX103" s="1075"/>
      <c r="AY103" s="1075"/>
      <c r="AZ103" s="745">
        <f t="shared" si="72"/>
        <v>700</v>
      </c>
      <c r="BA103" s="1119"/>
      <c r="BB103" s="745"/>
      <c r="BC103" s="745"/>
      <c r="BD103" s="745"/>
      <c r="BE103" s="745"/>
      <c r="BF103" s="745"/>
      <c r="BG103" s="745"/>
      <c r="BH103" s="745"/>
      <c r="BI103" s="754"/>
      <c r="BJ103" s="754"/>
      <c r="BK103" s="754"/>
      <c r="BL103" s="754"/>
      <c r="BM103" s="754"/>
      <c r="BN103" s="754"/>
      <c r="BO103" s="754"/>
      <c r="BP103" s="754"/>
      <c r="BQ103" s="754"/>
      <c r="BR103" s="754">
        <f t="shared" si="68"/>
        <v>28</v>
      </c>
      <c r="BS103" s="754"/>
      <c r="BT103" s="754"/>
      <c r="BU103" s="754"/>
      <c r="BV103" s="754"/>
      <c r="BW103" s="754"/>
      <c r="BX103" s="754"/>
      <c r="BY103" s="754"/>
      <c r="BZ103" s="754"/>
      <c r="CA103" s="754"/>
      <c r="CB103" s="754"/>
      <c r="CC103" s="754"/>
      <c r="CD103" s="754"/>
      <c r="CE103" s="754"/>
      <c r="CG103" s="645"/>
      <c r="CH103" s="645"/>
      <c r="CI103" s="645"/>
      <c r="CJ103" s="645"/>
      <c r="CK103" s="645"/>
      <c r="CL103" s="645"/>
      <c r="CM103" s="645"/>
      <c r="CN103" s="645"/>
      <c r="CO103" s="757">
        <f t="shared" si="52"/>
        <v>2348676</v>
      </c>
    </row>
    <row r="104" s="757" customFormat="1" ht="36" hidden="1" customHeight="1" spans="1:93">
      <c r="A104" s="1206">
        <v>45651</v>
      </c>
      <c r="B104" s="1207" t="s">
        <v>1762</v>
      </c>
      <c r="C104" s="1208" t="s">
        <v>902</v>
      </c>
      <c r="D104" s="1065">
        <v>4500154604</v>
      </c>
      <c r="E104" s="1204">
        <v>61900884</v>
      </c>
      <c r="F104" s="1209" t="s">
        <v>3558</v>
      </c>
      <c r="G104" s="1068" t="s">
        <v>78</v>
      </c>
      <c r="H104" s="730" t="s">
        <v>111</v>
      </c>
      <c r="I104" s="731">
        <v>650</v>
      </c>
      <c r="J104" s="732">
        <v>0</v>
      </c>
      <c r="K104" s="732">
        <v>50</v>
      </c>
      <c r="L104" s="733">
        <f t="shared" si="51"/>
        <v>13</v>
      </c>
      <c r="M104" s="734">
        <v>45721</v>
      </c>
      <c r="N104" s="734">
        <v>45717</v>
      </c>
      <c r="O104" s="735" t="s">
        <v>3550</v>
      </c>
      <c r="P104" s="735" t="s">
        <v>803</v>
      </c>
      <c r="Q104" s="735" t="s">
        <v>3559</v>
      </c>
      <c r="R104" s="735">
        <v>45695</v>
      </c>
      <c r="S104" s="737" t="s">
        <v>82</v>
      </c>
      <c r="T104" s="738" t="s">
        <v>3560</v>
      </c>
      <c r="U104" s="731" t="s">
        <v>3561</v>
      </c>
      <c r="V104" s="1118" t="s">
        <v>388</v>
      </c>
      <c r="W104" s="741">
        <v>0.9376</v>
      </c>
      <c r="X104" s="742">
        <f t="shared" si="70"/>
        <v>609.44</v>
      </c>
      <c r="Y104" s="740" t="s">
        <v>3562</v>
      </c>
      <c r="Z104" s="1042" t="s">
        <v>156</v>
      </c>
      <c r="AA104" s="732" t="s">
        <v>108</v>
      </c>
      <c r="AB104" s="1072" t="s">
        <v>44</v>
      </c>
      <c r="AC104" s="1070">
        <v>650</v>
      </c>
      <c r="AD104" s="747">
        <f t="shared" si="61"/>
        <v>0</v>
      </c>
      <c r="AE104" s="1073" t="s">
        <v>157</v>
      </c>
      <c r="AF104" s="747"/>
      <c r="AG104" s="747">
        <f t="shared" si="66"/>
        <v>650</v>
      </c>
      <c r="AH104" s="747"/>
      <c r="AI104" s="745"/>
      <c r="AJ104" s="733">
        <f t="shared" si="71"/>
        <v>650</v>
      </c>
      <c r="AK104" s="1076"/>
      <c r="AL104" s="1076"/>
      <c r="AM104" s="1075"/>
      <c r="AN104" s="1075"/>
      <c r="AO104" s="1075"/>
      <c r="AP104" s="1075"/>
      <c r="AQ104" s="1075"/>
      <c r="AR104" s="1075"/>
      <c r="AS104" s="1075"/>
      <c r="AT104" s="1075"/>
      <c r="AU104" s="1075"/>
      <c r="AV104" s="1075"/>
      <c r="AW104" s="1075"/>
      <c r="AX104" s="1075"/>
      <c r="AY104" s="1075"/>
      <c r="AZ104" s="745">
        <f t="shared" si="72"/>
        <v>650</v>
      </c>
      <c r="BA104" s="745"/>
      <c r="BB104" s="745"/>
      <c r="BC104" s="745"/>
      <c r="BD104" s="745"/>
      <c r="BE104" s="745"/>
      <c r="BF104" s="745"/>
      <c r="BG104" s="745"/>
      <c r="BH104" s="745"/>
      <c r="BI104" s="754"/>
      <c r="BJ104" s="754"/>
      <c r="BK104" s="754"/>
      <c r="BL104" s="740"/>
      <c r="BM104" s="754"/>
      <c r="BN104" s="754"/>
      <c r="BO104" s="754"/>
      <c r="BP104" s="754"/>
      <c r="BQ104" s="754"/>
      <c r="BR104" s="754">
        <f t="shared" si="68"/>
        <v>26</v>
      </c>
      <c r="BS104" s="754"/>
      <c r="BT104" s="754"/>
      <c r="BU104" s="754"/>
      <c r="BV104" s="754"/>
      <c r="BW104" s="1146"/>
      <c r="BX104" s="1146"/>
      <c r="BY104" s="1146"/>
      <c r="BZ104" s="1146"/>
      <c r="CA104" s="1146"/>
      <c r="CB104" s="1146"/>
      <c r="CC104" s="754"/>
      <c r="CD104" s="754"/>
      <c r="CE104" s="754"/>
      <c r="CO104" s="757">
        <f t="shared" si="52"/>
        <v>2348026</v>
      </c>
    </row>
    <row r="105" s="645" customFormat="1" ht="36" hidden="1" customHeight="1" spans="1:93">
      <c r="A105" s="1214">
        <v>45649</v>
      </c>
      <c r="B105" s="725" t="s">
        <v>722</v>
      </c>
      <c r="C105" s="726" t="s">
        <v>723</v>
      </c>
      <c r="D105" s="727">
        <v>4500154572</v>
      </c>
      <c r="E105" s="725" t="s">
        <v>3563</v>
      </c>
      <c r="F105" s="728" t="s">
        <v>3564</v>
      </c>
      <c r="G105" s="1215" t="s">
        <v>109</v>
      </c>
      <c r="H105" s="730" t="s">
        <v>79</v>
      </c>
      <c r="I105" s="731">
        <v>2080</v>
      </c>
      <c r="J105" s="732">
        <v>0</v>
      </c>
      <c r="K105" s="732">
        <v>52</v>
      </c>
      <c r="L105" s="733">
        <f t="shared" si="51"/>
        <v>40</v>
      </c>
      <c r="M105" s="734">
        <v>45723</v>
      </c>
      <c r="N105" s="734">
        <v>45719</v>
      </c>
      <c r="O105" s="1216"/>
      <c r="P105" s="726" t="s">
        <v>106</v>
      </c>
      <c r="Q105" s="1216" t="s">
        <v>3565</v>
      </c>
      <c r="R105" s="1217">
        <v>45663</v>
      </c>
      <c r="S105" s="1210" t="s">
        <v>82</v>
      </c>
      <c r="T105" s="1218" t="s">
        <v>3566</v>
      </c>
      <c r="U105" s="1134" t="s">
        <v>3567</v>
      </c>
      <c r="V105" s="1225" t="s">
        <v>197</v>
      </c>
      <c r="W105" s="741">
        <v>0.8752</v>
      </c>
      <c r="X105" s="742">
        <f t="shared" si="70"/>
        <v>1820.416</v>
      </c>
      <c r="Y105" s="727" t="s">
        <v>3568</v>
      </c>
      <c r="Z105" s="1042" t="s">
        <v>109</v>
      </c>
      <c r="AA105" s="732" t="s">
        <v>108</v>
      </c>
      <c r="AB105" s="1072" t="s">
        <v>44</v>
      </c>
      <c r="AC105" s="1219">
        <v>2080</v>
      </c>
      <c r="AD105" s="747">
        <f t="shared" si="61"/>
        <v>0</v>
      </c>
      <c r="AE105" s="1220" t="s">
        <v>141</v>
      </c>
      <c r="AF105" s="727"/>
      <c r="AG105" s="747">
        <f t="shared" si="66"/>
        <v>2080</v>
      </c>
      <c r="AH105" s="727"/>
      <c r="AI105" s="745">
        <f t="shared" ref="AI105:AI110" si="73">I105</f>
        <v>2080</v>
      </c>
      <c r="AJ105" s="1223"/>
      <c r="AK105" s="1222"/>
      <c r="AL105" s="1222"/>
      <c r="AM105" s="1222"/>
      <c r="AN105" s="1222"/>
      <c r="AO105" s="1222"/>
      <c r="AP105" s="1222"/>
      <c r="AQ105" s="1222"/>
      <c r="AR105" s="1222"/>
      <c r="AS105" s="1222"/>
      <c r="AT105" s="1222"/>
      <c r="AU105" s="1222"/>
      <c r="AV105" s="1222"/>
      <c r="AW105" s="1222"/>
      <c r="AX105" s="1222"/>
      <c r="AY105" s="1222"/>
      <c r="AZ105" s="745">
        <f t="shared" si="72"/>
        <v>2080</v>
      </c>
      <c r="BA105" s="1216"/>
      <c r="BB105" s="1216"/>
      <c r="BC105" s="1216"/>
      <c r="BD105" s="1216"/>
      <c r="BE105" s="1216"/>
      <c r="BF105" s="1216"/>
      <c r="BG105" s="1216"/>
      <c r="BH105" s="1216"/>
      <c r="BI105" s="699"/>
      <c r="BJ105" s="699"/>
      <c r="BK105" s="754">
        <f t="shared" ref="BK105:BK110" si="74">I105/13</f>
        <v>160</v>
      </c>
      <c r="BL105" s="699"/>
      <c r="BM105" s="699"/>
      <c r="BN105" s="699"/>
      <c r="BO105" s="699"/>
      <c r="BP105" s="699"/>
      <c r="BQ105" s="699"/>
      <c r="BR105" s="699"/>
      <c r="BS105" s="699"/>
      <c r="BT105" s="699"/>
      <c r="BU105" s="699"/>
      <c r="BV105" s="699"/>
      <c r="BW105" s="699"/>
      <c r="BX105" s="699"/>
      <c r="BY105" s="699"/>
      <c r="BZ105" s="699"/>
      <c r="CA105" s="699"/>
      <c r="CB105" s="699"/>
      <c r="CC105" s="699"/>
      <c r="CD105" s="699"/>
      <c r="CE105" s="699"/>
      <c r="CG105" s="756"/>
      <c r="CO105" s="757">
        <f t="shared" si="52"/>
        <v>2345946</v>
      </c>
    </row>
    <row r="106" s="645" customFormat="1" ht="36" hidden="1" customHeight="1" spans="1:93">
      <c r="A106" s="1214">
        <v>45671</v>
      </c>
      <c r="B106" s="725" t="s">
        <v>447</v>
      </c>
      <c r="C106" s="726" t="s">
        <v>251</v>
      </c>
      <c r="D106" s="727">
        <v>4500155812</v>
      </c>
      <c r="E106" s="725" t="s">
        <v>3569</v>
      </c>
      <c r="F106" s="728" t="s">
        <v>3570</v>
      </c>
      <c r="G106" s="1215" t="s">
        <v>309</v>
      </c>
      <c r="H106" s="730" t="s">
        <v>79</v>
      </c>
      <c r="I106" s="731">
        <v>3384</v>
      </c>
      <c r="J106" s="732">
        <v>0</v>
      </c>
      <c r="K106" s="732">
        <v>12</v>
      </c>
      <c r="L106" s="733">
        <f t="shared" si="51"/>
        <v>282</v>
      </c>
      <c r="M106" s="734">
        <v>45729</v>
      </c>
      <c r="N106" s="734">
        <v>45726</v>
      </c>
      <c r="O106" s="735"/>
      <c r="P106" s="726" t="s">
        <v>106</v>
      </c>
      <c r="Q106" s="1216" t="s">
        <v>3546</v>
      </c>
      <c r="R106" s="735">
        <v>45672</v>
      </c>
      <c r="S106" s="1210" t="s">
        <v>82</v>
      </c>
      <c r="T106" s="738" t="s">
        <v>3571</v>
      </c>
      <c r="U106" s="1134" t="s">
        <v>3572</v>
      </c>
      <c r="V106" s="1225" t="s">
        <v>812</v>
      </c>
      <c r="W106" s="741">
        <v>2.4006</v>
      </c>
      <c r="X106" s="742">
        <f t="shared" si="70"/>
        <v>8123.6304</v>
      </c>
      <c r="Y106" s="727" t="s">
        <v>3573</v>
      </c>
      <c r="Z106" s="1042" t="s">
        <v>2035</v>
      </c>
      <c r="AA106" s="745" t="s">
        <v>108</v>
      </c>
      <c r="AB106" s="1072" t="s">
        <v>44</v>
      </c>
      <c r="AC106" s="1219">
        <v>3384</v>
      </c>
      <c r="AD106" s="747">
        <f t="shared" si="61"/>
        <v>0</v>
      </c>
      <c r="AE106" s="1220" t="s">
        <v>141</v>
      </c>
      <c r="AF106" s="727"/>
      <c r="AG106" s="747">
        <f>I106*2</f>
        <v>6768</v>
      </c>
      <c r="AH106" s="727"/>
      <c r="AI106" s="745"/>
      <c r="AJ106" s="733"/>
      <c r="AK106" s="1222"/>
      <c r="AL106" s="1222"/>
      <c r="AM106" s="1224">
        <f>AG106</f>
        <v>6768</v>
      </c>
      <c r="AN106" s="1222"/>
      <c r="AO106" s="1222"/>
      <c r="AP106" s="1222"/>
      <c r="AQ106" s="1222"/>
      <c r="AR106" s="1222"/>
      <c r="AS106" s="1222"/>
      <c r="AT106" s="1222"/>
      <c r="AU106" s="1222"/>
      <c r="AV106" s="1222"/>
      <c r="AW106" s="1222"/>
      <c r="AX106" s="1222"/>
      <c r="AY106" s="1222"/>
      <c r="AZ106" s="745">
        <f>I106*2</f>
        <v>6768</v>
      </c>
      <c r="BA106" s="1216"/>
      <c r="BB106" s="1216"/>
      <c r="BC106" s="1216"/>
      <c r="BD106" s="1216"/>
      <c r="BE106" s="1216"/>
      <c r="BF106" s="1216"/>
      <c r="BG106" s="1216"/>
      <c r="BH106" s="1216"/>
      <c r="BI106" s="699"/>
      <c r="BJ106" s="699"/>
      <c r="BK106" s="699"/>
      <c r="BL106" s="699"/>
      <c r="BM106" s="699"/>
      <c r="BN106" s="699"/>
      <c r="BO106" s="699"/>
      <c r="BP106" s="699"/>
      <c r="BQ106" s="699"/>
      <c r="BR106" s="754"/>
      <c r="BS106" s="699"/>
      <c r="BT106" s="699"/>
      <c r="BU106" s="699"/>
      <c r="BV106" s="699"/>
      <c r="BW106" s="699"/>
      <c r="BX106" s="699"/>
      <c r="BY106" s="699"/>
      <c r="BZ106" s="699"/>
      <c r="CA106" s="699"/>
      <c r="CB106" s="699"/>
      <c r="CC106" s="754">
        <f>I106</f>
        <v>3384</v>
      </c>
      <c r="CD106" s="754">
        <f>I106</f>
        <v>3384</v>
      </c>
      <c r="CF106" s="754">
        <f>I106</f>
        <v>3384</v>
      </c>
      <c r="CG106" s="756"/>
      <c r="CH106" s="1078" t="s">
        <v>2788</v>
      </c>
      <c r="CO106" s="757">
        <f t="shared" si="52"/>
        <v>2339178</v>
      </c>
    </row>
    <row r="107" s="645" customFormat="1" ht="36" hidden="1" customHeight="1" spans="1:93">
      <c r="A107" s="1214">
        <v>45651</v>
      </c>
      <c r="B107" s="725" t="s">
        <v>1762</v>
      </c>
      <c r="C107" s="726" t="s">
        <v>902</v>
      </c>
      <c r="D107" s="727">
        <v>4500154624</v>
      </c>
      <c r="E107" s="725">
        <v>61900885</v>
      </c>
      <c r="F107" s="728" t="s">
        <v>3574</v>
      </c>
      <c r="G107" s="1215" t="s">
        <v>78</v>
      </c>
      <c r="H107" s="730" t="s">
        <v>111</v>
      </c>
      <c r="I107" s="731">
        <v>650</v>
      </c>
      <c r="J107" s="732">
        <v>0</v>
      </c>
      <c r="K107" s="732">
        <v>50</v>
      </c>
      <c r="L107" s="733">
        <f t="shared" si="51"/>
        <v>13</v>
      </c>
      <c r="M107" s="734">
        <v>45730</v>
      </c>
      <c r="N107" s="734">
        <v>45726</v>
      </c>
      <c r="O107" s="735" t="s">
        <v>3550</v>
      </c>
      <c r="P107" s="726" t="s">
        <v>803</v>
      </c>
      <c r="Q107" s="735" t="s">
        <v>3575</v>
      </c>
      <c r="R107" s="735">
        <v>45698</v>
      </c>
      <c r="S107" s="737" t="s">
        <v>82</v>
      </c>
      <c r="T107" s="738" t="s">
        <v>3576</v>
      </c>
      <c r="U107" s="1134" t="s">
        <v>3577</v>
      </c>
      <c r="V107" s="1225" t="s">
        <v>388</v>
      </c>
      <c r="W107" s="741">
        <v>0.9376</v>
      </c>
      <c r="X107" s="742">
        <f t="shared" si="70"/>
        <v>609.44</v>
      </c>
      <c r="Y107" s="727" t="s">
        <v>3578</v>
      </c>
      <c r="Z107" s="1042" t="s">
        <v>156</v>
      </c>
      <c r="AA107" s="745" t="s">
        <v>108</v>
      </c>
      <c r="AB107" s="1072" t="s">
        <v>44</v>
      </c>
      <c r="AC107" s="1219">
        <v>650</v>
      </c>
      <c r="AD107" s="747">
        <f t="shared" si="61"/>
        <v>0</v>
      </c>
      <c r="AE107" s="1073" t="s">
        <v>157</v>
      </c>
      <c r="AF107" s="727"/>
      <c r="AG107" s="747">
        <f t="shared" ref="AG107:AG119" si="75">I107</f>
        <v>650</v>
      </c>
      <c r="AH107" s="727"/>
      <c r="AI107" s="1074"/>
      <c r="AJ107" s="733">
        <f>I107</f>
        <v>650</v>
      </c>
      <c r="AK107" s="1222"/>
      <c r="AL107" s="1222"/>
      <c r="AM107" s="1222"/>
      <c r="AN107" s="1222"/>
      <c r="AO107" s="1222"/>
      <c r="AP107" s="1222"/>
      <c r="AQ107" s="1222"/>
      <c r="AR107" s="1222"/>
      <c r="AS107" s="1222"/>
      <c r="AT107" s="1222"/>
      <c r="AU107" s="1222"/>
      <c r="AV107" s="1222"/>
      <c r="AW107" s="1222"/>
      <c r="AX107" s="1222"/>
      <c r="AY107" s="1222"/>
      <c r="AZ107" s="745">
        <f t="shared" ref="AZ107:AZ111" si="76">I107</f>
        <v>650</v>
      </c>
      <c r="BA107" s="1216"/>
      <c r="BB107" s="1216"/>
      <c r="BC107" s="1216"/>
      <c r="BD107" s="1216"/>
      <c r="BE107" s="1216"/>
      <c r="BF107" s="1216"/>
      <c r="BG107" s="1216"/>
      <c r="BH107" s="1216"/>
      <c r="BI107" s="699"/>
      <c r="BJ107" s="699"/>
      <c r="BK107" s="699"/>
      <c r="BL107" s="699"/>
      <c r="BM107" s="699"/>
      <c r="BN107" s="699"/>
      <c r="BO107" s="699"/>
      <c r="BP107" s="699"/>
      <c r="BQ107" s="699"/>
      <c r="BR107" s="754">
        <f>I107/25</f>
        <v>26</v>
      </c>
      <c r="BS107" s="699"/>
      <c r="BT107" s="699"/>
      <c r="BU107" s="699"/>
      <c r="BV107" s="699"/>
      <c r="BW107" s="699"/>
      <c r="BX107" s="699"/>
      <c r="BY107" s="699"/>
      <c r="BZ107" s="699"/>
      <c r="CA107" s="699"/>
      <c r="CB107" s="699"/>
      <c r="CC107" s="699"/>
      <c r="CD107" s="699"/>
      <c r="CE107" s="699"/>
      <c r="CG107" s="756"/>
      <c r="CO107" s="757">
        <f t="shared" si="52"/>
        <v>2338528</v>
      </c>
    </row>
    <row r="108" s="645" customFormat="1" ht="36" hidden="1" customHeight="1" spans="1:93">
      <c r="A108" s="1206">
        <v>45670</v>
      </c>
      <c r="B108" s="725" t="s">
        <v>2478</v>
      </c>
      <c r="C108" s="726" t="s">
        <v>149</v>
      </c>
      <c r="D108" s="727">
        <v>4500155457</v>
      </c>
      <c r="E108" s="725">
        <v>14442960</v>
      </c>
      <c r="F108" s="728" t="s">
        <v>3579</v>
      </c>
      <c r="G108" s="1215" t="s">
        <v>2480</v>
      </c>
      <c r="H108" s="730" t="s">
        <v>2481</v>
      </c>
      <c r="I108" s="731">
        <v>2574</v>
      </c>
      <c r="J108" s="732">
        <v>13</v>
      </c>
      <c r="K108" s="732">
        <v>78</v>
      </c>
      <c r="L108" s="733">
        <f t="shared" si="51"/>
        <v>33</v>
      </c>
      <c r="M108" s="734">
        <v>45733</v>
      </c>
      <c r="N108" s="734">
        <v>45729</v>
      </c>
      <c r="O108" s="735"/>
      <c r="P108" s="726" t="s">
        <v>106</v>
      </c>
      <c r="Q108" s="1216" t="s">
        <v>3580</v>
      </c>
      <c r="R108" s="735">
        <v>45670</v>
      </c>
      <c r="S108" s="737" t="s">
        <v>82</v>
      </c>
      <c r="T108" s="738" t="s">
        <v>82</v>
      </c>
      <c r="U108" s="1134" t="s">
        <v>3581</v>
      </c>
      <c r="V108" s="1225" t="s">
        <v>3582</v>
      </c>
      <c r="W108" s="741">
        <v>0.9108</v>
      </c>
      <c r="X108" s="742">
        <f t="shared" si="70"/>
        <v>2344.3992</v>
      </c>
      <c r="Y108" s="727" t="s">
        <v>3583</v>
      </c>
      <c r="Z108" s="1042" t="s">
        <v>2480</v>
      </c>
      <c r="AA108" s="745" t="s">
        <v>108</v>
      </c>
      <c r="AB108" s="1072" t="s">
        <v>44</v>
      </c>
      <c r="AC108" s="1219">
        <v>2574</v>
      </c>
      <c r="AD108" s="747">
        <f t="shared" si="61"/>
        <v>0</v>
      </c>
      <c r="AE108" s="1220"/>
      <c r="AF108" s="727"/>
      <c r="AG108" s="747">
        <f t="shared" si="75"/>
        <v>2574</v>
      </c>
      <c r="AH108" s="727"/>
      <c r="AI108" s="1074">
        <f t="shared" si="73"/>
        <v>2574</v>
      </c>
      <c r="AJ108" s="733"/>
      <c r="AK108" s="1222"/>
      <c r="AL108" s="1222"/>
      <c r="AM108" s="1222"/>
      <c r="AN108" s="1222"/>
      <c r="AO108" s="1222"/>
      <c r="AP108" s="1222"/>
      <c r="AQ108" s="1222"/>
      <c r="AR108" s="1222"/>
      <c r="AS108" s="1222"/>
      <c r="AT108" s="1222"/>
      <c r="AU108" s="1222"/>
      <c r="AV108" s="1222"/>
      <c r="AW108" s="1222"/>
      <c r="AX108" s="1222"/>
      <c r="AY108" s="1222"/>
      <c r="AZ108" s="745">
        <f t="shared" si="76"/>
        <v>2574</v>
      </c>
      <c r="BA108" s="1216"/>
      <c r="BB108" s="1216"/>
      <c r="BC108" s="1216"/>
      <c r="BD108" s="1216"/>
      <c r="BE108" s="1216"/>
      <c r="BF108" s="1216"/>
      <c r="BG108" s="1216"/>
      <c r="BH108" s="1216"/>
      <c r="BI108" s="699"/>
      <c r="BJ108" s="699"/>
      <c r="BK108" s="699">
        <f t="shared" si="74"/>
        <v>198</v>
      </c>
      <c r="BL108" s="699"/>
      <c r="BM108" s="699"/>
      <c r="BN108" s="699"/>
      <c r="BO108" s="699"/>
      <c r="BP108" s="699"/>
      <c r="BQ108" s="699"/>
      <c r="BR108" s="754"/>
      <c r="BS108" s="699"/>
      <c r="BT108" s="699"/>
      <c r="BU108" s="699"/>
      <c r="BV108" s="699"/>
      <c r="BW108" s="699"/>
      <c r="BX108" s="699"/>
      <c r="BY108" s="699"/>
      <c r="BZ108" s="699"/>
      <c r="CA108" s="699"/>
      <c r="CB108" s="699"/>
      <c r="CC108" s="699"/>
      <c r="CD108" s="699"/>
      <c r="CE108" s="699"/>
      <c r="CG108" s="756"/>
      <c r="CO108" s="757">
        <f t="shared" si="52"/>
        <v>2335954</v>
      </c>
    </row>
    <row r="109" s="645" customFormat="1" ht="36" hidden="1" customHeight="1" spans="1:93">
      <c r="A109" s="1206">
        <v>45679</v>
      </c>
      <c r="B109" s="725" t="s">
        <v>3584</v>
      </c>
      <c r="C109" s="726" t="s">
        <v>1060</v>
      </c>
      <c r="D109" s="727">
        <v>4500156414</v>
      </c>
      <c r="E109" s="725" t="s">
        <v>3585</v>
      </c>
      <c r="F109" s="728" t="s">
        <v>3586</v>
      </c>
      <c r="G109" s="1215" t="s">
        <v>109</v>
      </c>
      <c r="H109" s="730" t="s">
        <v>79</v>
      </c>
      <c r="I109" s="731">
        <v>1040</v>
      </c>
      <c r="J109" s="732">
        <v>0</v>
      </c>
      <c r="K109" s="732">
        <v>52</v>
      </c>
      <c r="L109" s="733">
        <f t="shared" si="51"/>
        <v>20</v>
      </c>
      <c r="M109" s="734">
        <v>45726</v>
      </c>
      <c r="N109" s="734">
        <v>45722</v>
      </c>
      <c r="O109" s="735" t="s">
        <v>583</v>
      </c>
      <c r="P109" s="726" t="s">
        <v>106</v>
      </c>
      <c r="Q109" s="1216" t="s">
        <v>3587</v>
      </c>
      <c r="R109" s="735">
        <v>45679</v>
      </c>
      <c r="S109" s="1210" t="s">
        <v>82</v>
      </c>
      <c r="T109" s="738" t="s">
        <v>3588</v>
      </c>
      <c r="U109" s="1134" t="s">
        <v>3589</v>
      </c>
      <c r="V109" s="1225" t="s">
        <v>468</v>
      </c>
      <c r="W109" s="741">
        <v>0.8752</v>
      </c>
      <c r="X109" s="742">
        <f t="shared" si="70"/>
        <v>910.208</v>
      </c>
      <c r="Y109" s="727" t="s">
        <v>3590</v>
      </c>
      <c r="Z109" s="1042" t="s">
        <v>109</v>
      </c>
      <c r="AA109" s="745" t="s">
        <v>108</v>
      </c>
      <c r="AB109" s="1072" t="s">
        <v>44</v>
      </c>
      <c r="AC109" s="1219">
        <v>1040</v>
      </c>
      <c r="AD109" s="747">
        <f t="shared" si="61"/>
        <v>0</v>
      </c>
      <c r="AE109" s="1220" t="s">
        <v>157</v>
      </c>
      <c r="AF109" s="727"/>
      <c r="AG109" s="747">
        <f t="shared" si="75"/>
        <v>1040</v>
      </c>
      <c r="AH109" s="727"/>
      <c r="AI109" s="745">
        <f t="shared" si="73"/>
        <v>1040</v>
      </c>
      <c r="AJ109" s="733"/>
      <c r="AK109" s="1222"/>
      <c r="AL109" s="1222"/>
      <c r="AM109" s="1222"/>
      <c r="AN109" s="1222"/>
      <c r="AO109" s="1222"/>
      <c r="AP109" s="1222"/>
      <c r="AQ109" s="1222"/>
      <c r="AR109" s="1222"/>
      <c r="AS109" s="1222"/>
      <c r="AT109" s="1222"/>
      <c r="AU109" s="1222"/>
      <c r="AV109" s="1222"/>
      <c r="AW109" s="1222"/>
      <c r="AX109" s="1222"/>
      <c r="AY109" s="1222"/>
      <c r="AZ109" s="745">
        <f t="shared" si="76"/>
        <v>1040</v>
      </c>
      <c r="BA109" s="1216"/>
      <c r="BB109" s="1216"/>
      <c r="BC109" s="1216"/>
      <c r="BD109" s="1216"/>
      <c r="BE109" s="1216"/>
      <c r="BF109" s="1216"/>
      <c r="BG109" s="1216"/>
      <c r="BH109" s="1216"/>
      <c r="BI109" s="699"/>
      <c r="BJ109" s="699"/>
      <c r="BK109" s="754">
        <f t="shared" si="74"/>
        <v>80</v>
      </c>
      <c r="BL109" s="699"/>
      <c r="BM109" s="699"/>
      <c r="BN109" s="699"/>
      <c r="BO109" s="699"/>
      <c r="BP109" s="699"/>
      <c r="BQ109" s="699"/>
      <c r="BR109" s="754"/>
      <c r="BS109" s="699"/>
      <c r="BT109" s="699"/>
      <c r="BU109" s="699"/>
      <c r="BV109" s="699"/>
      <c r="BW109" s="699"/>
      <c r="BX109" s="699"/>
      <c r="BY109" s="699"/>
      <c r="BZ109" s="699"/>
      <c r="CA109" s="699"/>
      <c r="CB109" s="699"/>
      <c r="CC109" s="699"/>
      <c r="CD109" s="699"/>
      <c r="CE109" s="699"/>
      <c r="CG109" s="756"/>
      <c r="CO109" s="757">
        <f t="shared" si="52"/>
        <v>2334914</v>
      </c>
    </row>
    <row r="110" s="645" customFormat="1" ht="36" hidden="1" customHeight="1" spans="1:93">
      <c r="A110" s="1206">
        <v>45679</v>
      </c>
      <c r="B110" s="725" t="s">
        <v>3584</v>
      </c>
      <c r="C110" s="726" t="s">
        <v>1060</v>
      </c>
      <c r="D110" s="727">
        <v>4500156418</v>
      </c>
      <c r="E110" s="725" t="s">
        <v>3591</v>
      </c>
      <c r="F110" s="728" t="s">
        <v>3592</v>
      </c>
      <c r="G110" s="1215" t="s">
        <v>109</v>
      </c>
      <c r="H110" s="730" t="s">
        <v>79</v>
      </c>
      <c r="I110" s="731">
        <v>1976</v>
      </c>
      <c r="J110" s="732">
        <v>0</v>
      </c>
      <c r="K110" s="732">
        <v>52</v>
      </c>
      <c r="L110" s="733">
        <f t="shared" si="51"/>
        <v>38</v>
      </c>
      <c r="M110" s="734">
        <v>45726</v>
      </c>
      <c r="N110" s="734">
        <v>45722</v>
      </c>
      <c r="O110" s="735"/>
      <c r="P110" s="726" t="s">
        <v>106</v>
      </c>
      <c r="Q110" s="1216" t="s">
        <v>3593</v>
      </c>
      <c r="R110" s="735">
        <v>45679</v>
      </c>
      <c r="S110" s="1210" t="s">
        <v>82</v>
      </c>
      <c r="T110" s="738" t="s">
        <v>3588</v>
      </c>
      <c r="U110" s="1134" t="s">
        <v>3594</v>
      </c>
      <c r="V110" s="1225" t="s">
        <v>468</v>
      </c>
      <c r="W110" s="741">
        <v>0.8752</v>
      </c>
      <c r="X110" s="742">
        <f t="shared" si="70"/>
        <v>1729.3952</v>
      </c>
      <c r="Y110" s="727" t="s">
        <v>3595</v>
      </c>
      <c r="Z110" s="1042" t="s">
        <v>109</v>
      </c>
      <c r="AA110" s="745" t="s">
        <v>108</v>
      </c>
      <c r="AB110" s="1072" t="s">
        <v>44</v>
      </c>
      <c r="AC110" s="1219">
        <v>1976</v>
      </c>
      <c r="AD110" s="747">
        <f t="shared" si="61"/>
        <v>0</v>
      </c>
      <c r="AE110" s="1220" t="s">
        <v>157</v>
      </c>
      <c r="AF110" s="727"/>
      <c r="AG110" s="747">
        <f t="shared" si="75"/>
        <v>1976</v>
      </c>
      <c r="AH110" s="727"/>
      <c r="AI110" s="745">
        <f t="shared" si="73"/>
        <v>1976</v>
      </c>
      <c r="AJ110" s="733"/>
      <c r="AK110" s="1222"/>
      <c r="AL110" s="1222"/>
      <c r="AM110" s="1222"/>
      <c r="AN110" s="1222"/>
      <c r="AO110" s="1222"/>
      <c r="AP110" s="1222"/>
      <c r="AQ110" s="1222"/>
      <c r="AR110" s="1222"/>
      <c r="AS110" s="1222"/>
      <c r="AT110" s="1222"/>
      <c r="AU110" s="1222"/>
      <c r="AV110" s="1222"/>
      <c r="AW110" s="1222"/>
      <c r="AX110" s="1222"/>
      <c r="AY110" s="1222"/>
      <c r="AZ110" s="745">
        <f t="shared" si="76"/>
        <v>1976</v>
      </c>
      <c r="BA110" s="1216"/>
      <c r="BB110" s="1216"/>
      <c r="BC110" s="1216"/>
      <c r="BD110" s="1216"/>
      <c r="BE110" s="1216"/>
      <c r="BF110" s="1216"/>
      <c r="BG110" s="1216"/>
      <c r="BH110" s="1216"/>
      <c r="BI110" s="699"/>
      <c r="BJ110" s="699"/>
      <c r="BK110" s="754">
        <f t="shared" si="74"/>
        <v>152</v>
      </c>
      <c r="BL110" s="699"/>
      <c r="BM110" s="699"/>
      <c r="BN110" s="699"/>
      <c r="BO110" s="699"/>
      <c r="BP110" s="699"/>
      <c r="BQ110" s="699"/>
      <c r="BR110" s="754"/>
      <c r="BS110" s="699"/>
      <c r="BT110" s="699"/>
      <c r="BU110" s="699"/>
      <c r="BV110" s="699"/>
      <c r="BW110" s="699"/>
      <c r="BX110" s="699"/>
      <c r="BY110" s="699"/>
      <c r="BZ110" s="699"/>
      <c r="CA110" s="699"/>
      <c r="CB110" s="699"/>
      <c r="CC110" s="699"/>
      <c r="CD110" s="699"/>
      <c r="CE110" s="699"/>
      <c r="CG110" s="756"/>
      <c r="CO110" s="757">
        <f t="shared" si="52"/>
        <v>2332938</v>
      </c>
    </row>
    <row r="111" s="645" customFormat="1" ht="36" hidden="1" customHeight="1" spans="1:93">
      <c r="A111" s="1206">
        <v>45683</v>
      </c>
      <c r="B111" s="725" t="s">
        <v>3596</v>
      </c>
      <c r="C111" s="726" t="s">
        <v>251</v>
      </c>
      <c r="D111" s="727">
        <v>4500156575</v>
      </c>
      <c r="E111" s="725" t="s">
        <v>3597</v>
      </c>
      <c r="F111" s="728" t="s">
        <v>3598</v>
      </c>
      <c r="G111" s="728" t="s">
        <v>3599</v>
      </c>
      <c r="H111" s="730" t="s">
        <v>3600</v>
      </c>
      <c r="I111" s="731">
        <v>35040</v>
      </c>
      <c r="J111" s="732">
        <v>8</v>
      </c>
      <c r="K111" s="732">
        <v>48</v>
      </c>
      <c r="L111" s="733">
        <f t="shared" si="51"/>
        <v>730</v>
      </c>
      <c r="M111" s="734">
        <v>45726</v>
      </c>
      <c r="N111" s="734">
        <v>45722</v>
      </c>
      <c r="O111" s="735" t="s">
        <v>3601</v>
      </c>
      <c r="P111" s="726" t="s">
        <v>106</v>
      </c>
      <c r="Q111" s="1216" t="s">
        <v>3602</v>
      </c>
      <c r="R111" s="735" t="s">
        <v>3603</v>
      </c>
      <c r="S111" s="1210" t="s">
        <v>82</v>
      </c>
      <c r="T111" s="735" t="s">
        <v>3604</v>
      </c>
      <c r="U111" s="1134" t="s">
        <v>3605</v>
      </c>
      <c r="V111" s="1225" t="s">
        <v>587</v>
      </c>
      <c r="W111" s="741">
        <v>0.9514</v>
      </c>
      <c r="X111" s="742">
        <f t="shared" si="70"/>
        <v>33337.056</v>
      </c>
      <c r="Y111" s="727" t="s">
        <v>3606</v>
      </c>
      <c r="Z111" s="1042" t="s">
        <v>3599</v>
      </c>
      <c r="AA111" s="745" t="s">
        <v>108</v>
      </c>
      <c r="AB111" s="1072" t="s">
        <v>44</v>
      </c>
      <c r="AC111" s="1219">
        <f>25200+9840</f>
        <v>35040</v>
      </c>
      <c r="AD111" s="747">
        <f t="shared" si="61"/>
        <v>0</v>
      </c>
      <c r="AE111" s="1220"/>
      <c r="AF111" s="727"/>
      <c r="AG111" s="747">
        <f t="shared" si="75"/>
        <v>35040</v>
      </c>
      <c r="AH111" s="727"/>
      <c r="AI111" s="745"/>
      <c r="AJ111" s="733"/>
      <c r="AK111" s="1222"/>
      <c r="AL111" s="1222"/>
      <c r="AM111" s="1222"/>
      <c r="AN111" s="745">
        <f>I111</f>
        <v>35040</v>
      </c>
      <c r="AO111" s="1076"/>
      <c r="AP111" s="1076"/>
      <c r="AQ111" s="1076"/>
      <c r="AR111" s="1076"/>
      <c r="AS111" s="1076"/>
      <c r="AT111" s="1076"/>
      <c r="AU111" s="1076"/>
      <c r="AV111" s="1222"/>
      <c r="AW111" s="1222"/>
      <c r="AX111" s="1222"/>
      <c r="AY111" s="1222"/>
      <c r="AZ111" s="745">
        <f t="shared" si="76"/>
        <v>35040</v>
      </c>
      <c r="BA111" s="1216"/>
      <c r="BB111" s="1216"/>
      <c r="BC111" s="1216"/>
      <c r="BD111" s="1216"/>
      <c r="BE111" s="1216"/>
      <c r="BF111" s="1216"/>
      <c r="BG111" s="1216"/>
      <c r="BH111" s="1216"/>
      <c r="BI111" s="699"/>
      <c r="BJ111" s="699"/>
      <c r="BK111" s="754"/>
      <c r="BL111" s="699"/>
      <c r="BM111" s="699"/>
      <c r="BN111" s="699"/>
      <c r="BO111" s="699"/>
      <c r="BP111" s="699"/>
      <c r="BQ111" s="699"/>
      <c r="BR111" s="754"/>
      <c r="BS111" s="754">
        <f>I111/8</f>
        <v>4380</v>
      </c>
      <c r="BT111" s="699"/>
      <c r="BU111" s="699"/>
      <c r="BV111" s="699"/>
      <c r="BW111" s="699"/>
      <c r="BX111" s="699"/>
      <c r="BY111" s="699"/>
      <c r="BZ111" s="699"/>
      <c r="CA111" s="699"/>
      <c r="CB111" s="699"/>
      <c r="CC111" s="699"/>
      <c r="CD111" s="699"/>
      <c r="CE111" s="699"/>
      <c r="CG111" s="756"/>
      <c r="CO111" s="757">
        <f t="shared" si="52"/>
        <v>2297898</v>
      </c>
    </row>
    <row r="112" s="645" customFormat="1" ht="36" hidden="1" customHeight="1" spans="1:93">
      <c r="A112" s="1206">
        <v>45679</v>
      </c>
      <c r="B112" s="725" t="s">
        <v>343</v>
      </c>
      <c r="C112" s="726" t="s">
        <v>251</v>
      </c>
      <c r="D112" s="727">
        <v>4500156459</v>
      </c>
      <c r="E112" s="725" t="s">
        <v>3607</v>
      </c>
      <c r="F112" s="728" t="s">
        <v>3608</v>
      </c>
      <c r="G112" s="1215" t="s">
        <v>346</v>
      </c>
      <c r="H112" s="730" t="s">
        <v>79</v>
      </c>
      <c r="I112" s="731">
        <v>4608</v>
      </c>
      <c r="J112" s="732">
        <v>0</v>
      </c>
      <c r="K112" s="732">
        <v>1152</v>
      </c>
      <c r="L112" s="733">
        <f t="shared" si="51"/>
        <v>4</v>
      </c>
      <c r="M112" s="734">
        <v>45733</v>
      </c>
      <c r="N112" s="734">
        <v>45729</v>
      </c>
      <c r="O112" s="735" t="s">
        <v>3609</v>
      </c>
      <c r="P112" s="726" t="s">
        <v>106</v>
      </c>
      <c r="Q112" s="1216" t="s">
        <v>3610</v>
      </c>
      <c r="R112" s="1217" t="s">
        <v>651</v>
      </c>
      <c r="S112" s="1210" t="s">
        <v>136</v>
      </c>
      <c r="T112" s="1218" t="s">
        <v>3611</v>
      </c>
      <c r="U112" s="1134" t="s">
        <v>2828</v>
      </c>
      <c r="V112" s="1225" t="s">
        <v>1131</v>
      </c>
      <c r="W112" s="741">
        <v>112.0403</v>
      </c>
      <c r="X112" s="742">
        <f t="shared" ref="X112:X116" si="77">W112*L112</f>
        <v>448.1612</v>
      </c>
      <c r="Y112" s="727" t="s">
        <v>3612</v>
      </c>
      <c r="Z112" s="1042" t="s">
        <v>346</v>
      </c>
      <c r="AA112" s="745" t="s">
        <v>108</v>
      </c>
      <c r="AB112" s="1072" t="s">
        <v>44</v>
      </c>
      <c r="AC112" s="1219">
        <v>4608</v>
      </c>
      <c r="AD112" s="747">
        <f t="shared" si="61"/>
        <v>0</v>
      </c>
      <c r="AE112" s="1220" t="s">
        <v>141</v>
      </c>
      <c r="AF112" s="727"/>
      <c r="AG112" s="747">
        <f t="shared" si="75"/>
        <v>4608</v>
      </c>
      <c r="AH112" s="727"/>
      <c r="AI112" s="745">
        <f t="shared" ref="AI112:AI116" si="78">I112</f>
        <v>4608</v>
      </c>
      <c r="AJ112" s="733"/>
      <c r="AK112" s="1222"/>
      <c r="AL112" s="1222"/>
      <c r="AM112" s="1222"/>
      <c r="AN112" s="1222"/>
      <c r="AO112" s="1222"/>
      <c r="AP112" s="1222"/>
      <c r="AQ112" s="1222"/>
      <c r="AR112" s="1222"/>
      <c r="AS112" s="1222"/>
      <c r="AT112" s="1222"/>
      <c r="AU112" s="1222"/>
      <c r="AV112" s="1222"/>
      <c r="AW112" s="1222"/>
      <c r="AX112" s="1222"/>
      <c r="AY112" s="1222"/>
      <c r="AZ112" s="745"/>
      <c r="BA112" s="1216"/>
      <c r="BB112" s="1216"/>
      <c r="BC112" s="745">
        <f t="shared" ref="BC112:BC116" si="79">I112</f>
        <v>4608</v>
      </c>
      <c r="BD112" s="745"/>
      <c r="BE112" s="1216"/>
      <c r="BF112" s="1216"/>
      <c r="BG112" s="745">
        <f t="shared" ref="BG112:BG116" si="80">I112/12</f>
        <v>384</v>
      </c>
      <c r="BH112" s="1216"/>
      <c r="BI112" s="699"/>
      <c r="BJ112" s="699"/>
      <c r="BK112" s="699"/>
      <c r="BL112" s="699"/>
      <c r="BM112" s="699"/>
      <c r="BN112" s="699"/>
      <c r="BO112" s="699"/>
      <c r="BP112" s="699"/>
      <c r="BQ112" s="699"/>
      <c r="BR112" s="754"/>
      <c r="BS112" s="699"/>
      <c r="BT112" s="699"/>
      <c r="BU112" s="699"/>
      <c r="BV112" s="699"/>
      <c r="BW112" s="699"/>
      <c r="BX112" s="699"/>
      <c r="BY112" s="699"/>
      <c r="BZ112" s="699"/>
      <c r="CA112" s="699"/>
      <c r="CB112" s="699"/>
      <c r="CC112" s="699"/>
      <c r="CD112" s="699"/>
      <c r="CE112" s="699"/>
      <c r="CG112" s="645" t="s">
        <v>3613</v>
      </c>
      <c r="CH112" s="645">
        <v>20000</v>
      </c>
      <c r="CI112" s="645">
        <v>1400</v>
      </c>
      <c r="CL112" s="645">
        <f>CH112-I112</f>
        <v>15392</v>
      </c>
      <c r="CM112" s="645">
        <f>CI112-I112/12</f>
        <v>1016</v>
      </c>
      <c r="CO112" s="757">
        <f t="shared" si="52"/>
        <v>2293290</v>
      </c>
    </row>
    <row r="113" s="645" customFormat="1" ht="36" hidden="1" customHeight="1" spans="1:93">
      <c r="A113" s="1206">
        <v>45679</v>
      </c>
      <c r="B113" s="725" t="s">
        <v>343</v>
      </c>
      <c r="C113" s="726" t="s">
        <v>251</v>
      </c>
      <c r="D113" s="727">
        <v>4500156459</v>
      </c>
      <c r="E113" s="725" t="s">
        <v>3614</v>
      </c>
      <c r="F113" s="728" t="s">
        <v>3615</v>
      </c>
      <c r="G113" s="1215" t="s">
        <v>346</v>
      </c>
      <c r="H113" s="730" t="s">
        <v>79</v>
      </c>
      <c r="I113" s="731">
        <v>1152</v>
      </c>
      <c r="J113" s="732">
        <v>0</v>
      </c>
      <c r="K113" s="732">
        <v>1152</v>
      </c>
      <c r="L113" s="733">
        <f t="shared" si="51"/>
        <v>1</v>
      </c>
      <c r="M113" s="734">
        <v>45733</v>
      </c>
      <c r="N113" s="734">
        <v>45729</v>
      </c>
      <c r="O113" s="735" t="s">
        <v>3609</v>
      </c>
      <c r="P113" s="726" t="s">
        <v>106</v>
      </c>
      <c r="Q113" s="1216" t="s">
        <v>3616</v>
      </c>
      <c r="R113" s="1217" t="s">
        <v>651</v>
      </c>
      <c r="S113" s="1210" t="s">
        <v>136</v>
      </c>
      <c r="T113" s="1218" t="s">
        <v>3611</v>
      </c>
      <c r="U113" s="1134" t="s">
        <v>2828</v>
      </c>
      <c r="V113" s="1225" t="s">
        <v>1131</v>
      </c>
      <c r="W113" s="741">
        <v>112.0403</v>
      </c>
      <c r="X113" s="742">
        <f t="shared" si="77"/>
        <v>112.0403</v>
      </c>
      <c r="Y113" s="727" t="s">
        <v>3617</v>
      </c>
      <c r="Z113" s="1042" t="s">
        <v>346</v>
      </c>
      <c r="AA113" s="745" t="s">
        <v>108</v>
      </c>
      <c r="AB113" s="1072" t="s">
        <v>44</v>
      </c>
      <c r="AC113" s="1219">
        <v>1152</v>
      </c>
      <c r="AD113" s="747">
        <f t="shared" si="61"/>
        <v>0</v>
      </c>
      <c r="AE113" s="1220" t="s">
        <v>141</v>
      </c>
      <c r="AF113" s="727"/>
      <c r="AG113" s="747">
        <f t="shared" si="75"/>
        <v>1152</v>
      </c>
      <c r="AH113" s="727"/>
      <c r="AI113" s="745">
        <f t="shared" si="78"/>
        <v>1152</v>
      </c>
      <c r="AJ113" s="733"/>
      <c r="AK113" s="1222"/>
      <c r="AL113" s="1222"/>
      <c r="AM113" s="1222"/>
      <c r="AN113" s="1222"/>
      <c r="AO113" s="1222"/>
      <c r="AP113" s="1222"/>
      <c r="AQ113" s="1222"/>
      <c r="AR113" s="1222"/>
      <c r="AS113" s="1222"/>
      <c r="AT113" s="1222"/>
      <c r="AU113" s="1222"/>
      <c r="AV113" s="1222"/>
      <c r="AW113" s="1222"/>
      <c r="AX113" s="1222"/>
      <c r="AY113" s="1222"/>
      <c r="AZ113" s="745"/>
      <c r="BA113" s="1216"/>
      <c r="BB113" s="1216"/>
      <c r="BC113" s="745">
        <f t="shared" si="79"/>
        <v>1152</v>
      </c>
      <c r="BD113" s="745"/>
      <c r="BE113" s="1216"/>
      <c r="BF113" s="1216"/>
      <c r="BG113" s="745">
        <f t="shared" si="80"/>
        <v>96</v>
      </c>
      <c r="BH113" s="1216"/>
      <c r="BI113" s="699"/>
      <c r="BJ113" s="699"/>
      <c r="BK113" s="699"/>
      <c r="BL113" s="699"/>
      <c r="BM113" s="699"/>
      <c r="BN113" s="699"/>
      <c r="BO113" s="699"/>
      <c r="BP113" s="699"/>
      <c r="BQ113" s="699"/>
      <c r="BR113" s="754"/>
      <c r="BS113" s="699"/>
      <c r="BT113" s="699"/>
      <c r="BU113" s="699"/>
      <c r="BV113" s="699"/>
      <c r="BW113" s="699"/>
      <c r="BX113" s="699"/>
      <c r="BY113" s="699"/>
      <c r="BZ113" s="699"/>
      <c r="CA113" s="699"/>
      <c r="CB113" s="699"/>
      <c r="CC113" s="699"/>
      <c r="CD113" s="699"/>
      <c r="CE113" s="699"/>
      <c r="CG113" s="645" t="s">
        <v>3618</v>
      </c>
      <c r="CL113" s="645">
        <f t="shared" ref="CL113:CL116" si="81">CL112-I113</f>
        <v>14240</v>
      </c>
      <c r="CM113" s="645">
        <f t="shared" ref="CM113:CM115" si="82">CM112-I113/12</f>
        <v>920</v>
      </c>
      <c r="CO113" s="757">
        <f t="shared" si="52"/>
        <v>2292138</v>
      </c>
    </row>
    <row r="114" s="645" customFormat="1" ht="36" hidden="1" customHeight="1" spans="1:93">
      <c r="A114" s="1206">
        <v>45679</v>
      </c>
      <c r="B114" s="725" t="s">
        <v>343</v>
      </c>
      <c r="C114" s="726" t="s">
        <v>251</v>
      </c>
      <c r="D114" s="727">
        <v>4500156459</v>
      </c>
      <c r="E114" s="725" t="s">
        <v>3619</v>
      </c>
      <c r="F114" s="728" t="s">
        <v>3620</v>
      </c>
      <c r="G114" s="1215" t="s">
        <v>346</v>
      </c>
      <c r="H114" s="730" t="s">
        <v>79</v>
      </c>
      <c r="I114" s="731">
        <v>6912</v>
      </c>
      <c r="J114" s="732">
        <v>0</v>
      </c>
      <c r="K114" s="732">
        <v>1152</v>
      </c>
      <c r="L114" s="733">
        <f t="shared" si="51"/>
        <v>6</v>
      </c>
      <c r="M114" s="734">
        <v>45733</v>
      </c>
      <c r="N114" s="734">
        <v>45729</v>
      </c>
      <c r="O114" s="735" t="s">
        <v>3609</v>
      </c>
      <c r="P114" s="726" t="s">
        <v>106</v>
      </c>
      <c r="Q114" s="1216" t="s">
        <v>3621</v>
      </c>
      <c r="R114" s="1217" t="s">
        <v>651</v>
      </c>
      <c r="S114" s="1210" t="s">
        <v>136</v>
      </c>
      <c r="T114" s="1218" t="s">
        <v>3611</v>
      </c>
      <c r="U114" s="1134" t="s">
        <v>2828</v>
      </c>
      <c r="V114" s="1225" t="s">
        <v>1131</v>
      </c>
      <c r="W114" s="741">
        <v>112.0403</v>
      </c>
      <c r="X114" s="742">
        <f t="shared" si="77"/>
        <v>672.2418</v>
      </c>
      <c r="Y114" s="727" t="s">
        <v>3622</v>
      </c>
      <c r="Z114" s="1042" t="s">
        <v>346</v>
      </c>
      <c r="AA114" s="745" t="s">
        <v>108</v>
      </c>
      <c r="AB114" s="1072" t="s">
        <v>44</v>
      </c>
      <c r="AC114" s="1219">
        <v>6912</v>
      </c>
      <c r="AD114" s="747">
        <f t="shared" si="61"/>
        <v>0</v>
      </c>
      <c r="AE114" s="1220" t="s">
        <v>141</v>
      </c>
      <c r="AF114" s="727"/>
      <c r="AG114" s="747">
        <f t="shared" si="75"/>
        <v>6912</v>
      </c>
      <c r="AH114" s="727"/>
      <c r="AI114" s="745">
        <f t="shared" si="78"/>
        <v>6912</v>
      </c>
      <c r="AJ114" s="733"/>
      <c r="AK114" s="1222"/>
      <c r="AL114" s="1222"/>
      <c r="AM114" s="1222"/>
      <c r="AN114" s="1222"/>
      <c r="AO114" s="1222"/>
      <c r="AP114" s="1222"/>
      <c r="AQ114" s="1222"/>
      <c r="AR114" s="1222"/>
      <c r="AS114" s="1222"/>
      <c r="AT114" s="1222"/>
      <c r="AU114" s="1222"/>
      <c r="AV114" s="1222"/>
      <c r="AW114" s="1222"/>
      <c r="AX114" s="1222"/>
      <c r="AY114" s="1222"/>
      <c r="AZ114" s="745"/>
      <c r="BA114" s="1216"/>
      <c r="BB114" s="1216"/>
      <c r="BC114" s="745">
        <f t="shared" si="79"/>
        <v>6912</v>
      </c>
      <c r="BD114" s="745"/>
      <c r="BE114" s="1216"/>
      <c r="BF114" s="1216"/>
      <c r="BG114" s="745">
        <f t="shared" si="80"/>
        <v>576</v>
      </c>
      <c r="BH114" s="1216"/>
      <c r="BI114" s="699"/>
      <c r="BJ114" s="699"/>
      <c r="BK114" s="699"/>
      <c r="BL114" s="699"/>
      <c r="BM114" s="699"/>
      <c r="BN114" s="699"/>
      <c r="BO114" s="699"/>
      <c r="BP114" s="699"/>
      <c r="BQ114" s="699"/>
      <c r="BR114" s="754"/>
      <c r="BS114" s="699"/>
      <c r="BT114" s="699"/>
      <c r="BU114" s="699"/>
      <c r="BV114" s="699"/>
      <c r="BW114" s="699"/>
      <c r="BX114" s="699"/>
      <c r="BY114" s="699"/>
      <c r="BZ114" s="699"/>
      <c r="CA114" s="699"/>
      <c r="CB114" s="699"/>
      <c r="CC114" s="699"/>
      <c r="CD114" s="699"/>
      <c r="CE114" s="699"/>
      <c r="CG114" s="645" t="s">
        <v>3618</v>
      </c>
      <c r="CL114" s="645">
        <f t="shared" si="81"/>
        <v>7328</v>
      </c>
      <c r="CM114" s="645">
        <f t="shared" si="82"/>
        <v>344</v>
      </c>
      <c r="CO114" s="757">
        <f t="shared" si="52"/>
        <v>2285226</v>
      </c>
    </row>
    <row r="115" s="645" customFormat="1" ht="36" hidden="1" customHeight="1" spans="1:93">
      <c r="A115" s="1206">
        <v>45679</v>
      </c>
      <c r="B115" s="725" t="s">
        <v>343</v>
      </c>
      <c r="C115" s="726" t="s">
        <v>251</v>
      </c>
      <c r="D115" s="727">
        <v>4500156459</v>
      </c>
      <c r="E115" s="725" t="s">
        <v>3623</v>
      </c>
      <c r="F115" s="728" t="s">
        <v>3624</v>
      </c>
      <c r="G115" s="1215" t="s">
        <v>346</v>
      </c>
      <c r="H115" s="730" t="s">
        <v>79</v>
      </c>
      <c r="I115" s="731">
        <v>3456</v>
      </c>
      <c r="J115" s="732">
        <v>0</v>
      </c>
      <c r="K115" s="732">
        <v>1152</v>
      </c>
      <c r="L115" s="733">
        <f t="shared" si="51"/>
        <v>3</v>
      </c>
      <c r="M115" s="734">
        <v>45733</v>
      </c>
      <c r="N115" s="734">
        <v>45729</v>
      </c>
      <c r="O115" s="735" t="s">
        <v>3609</v>
      </c>
      <c r="P115" s="726" t="s">
        <v>106</v>
      </c>
      <c r="Q115" s="1216" t="s">
        <v>3621</v>
      </c>
      <c r="R115" s="1217" t="s">
        <v>651</v>
      </c>
      <c r="S115" s="1210" t="s">
        <v>136</v>
      </c>
      <c r="T115" s="1218" t="s">
        <v>3611</v>
      </c>
      <c r="U115" s="1134" t="s">
        <v>2828</v>
      </c>
      <c r="V115" s="1225" t="s">
        <v>1131</v>
      </c>
      <c r="W115" s="741">
        <v>112.0403</v>
      </c>
      <c r="X115" s="742">
        <f t="shared" si="77"/>
        <v>336.1209</v>
      </c>
      <c r="Y115" s="727" t="s">
        <v>3622</v>
      </c>
      <c r="Z115" s="1042" t="s">
        <v>346</v>
      </c>
      <c r="AA115" s="745" t="s">
        <v>108</v>
      </c>
      <c r="AB115" s="1072" t="s">
        <v>44</v>
      </c>
      <c r="AC115" s="1219">
        <v>3456</v>
      </c>
      <c r="AD115" s="747">
        <f t="shared" si="61"/>
        <v>0</v>
      </c>
      <c r="AE115" s="1220" t="s">
        <v>141</v>
      </c>
      <c r="AF115" s="727"/>
      <c r="AG115" s="747">
        <f t="shared" si="75"/>
        <v>3456</v>
      </c>
      <c r="AH115" s="727"/>
      <c r="AI115" s="745">
        <f t="shared" si="78"/>
        <v>3456</v>
      </c>
      <c r="AJ115" s="733"/>
      <c r="AK115" s="1222"/>
      <c r="AL115" s="1222"/>
      <c r="AM115" s="1222"/>
      <c r="AN115" s="1222"/>
      <c r="AO115" s="1222"/>
      <c r="AP115" s="1222"/>
      <c r="AQ115" s="1222"/>
      <c r="AR115" s="1222"/>
      <c r="AS115" s="1222"/>
      <c r="AT115" s="1222"/>
      <c r="AU115" s="1222"/>
      <c r="AV115" s="1222"/>
      <c r="AW115" s="1222"/>
      <c r="AX115" s="1222"/>
      <c r="AY115" s="1222"/>
      <c r="AZ115" s="745"/>
      <c r="BA115" s="1216"/>
      <c r="BB115" s="1216"/>
      <c r="BC115" s="745">
        <f t="shared" si="79"/>
        <v>3456</v>
      </c>
      <c r="BD115" s="745"/>
      <c r="BE115" s="1216"/>
      <c r="BF115" s="1216"/>
      <c r="BG115" s="745">
        <f t="shared" si="80"/>
        <v>288</v>
      </c>
      <c r="BH115" s="1216"/>
      <c r="BI115" s="699"/>
      <c r="BJ115" s="699"/>
      <c r="BK115" s="699"/>
      <c r="BL115" s="699"/>
      <c r="BM115" s="699"/>
      <c r="BN115" s="699"/>
      <c r="BO115" s="699"/>
      <c r="BP115" s="699"/>
      <c r="BQ115" s="699"/>
      <c r="BR115" s="754"/>
      <c r="BS115" s="699"/>
      <c r="BT115" s="699"/>
      <c r="BU115" s="699"/>
      <c r="BV115" s="699"/>
      <c r="BW115" s="699"/>
      <c r="BX115" s="699"/>
      <c r="BY115" s="699"/>
      <c r="BZ115" s="699"/>
      <c r="CA115" s="699"/>
      <c r="CB115" s="699"/>
      <c r="CC115" s="699"/>
      <c r="CD115" s="699"/>
      <c r="CE115" s="699"/>
      <c r="CG115" s="645" t="s">
        <v>3618</v>
      </c>
      <c r="CL115" s="645">
        <f t="shared" si="81"/>
        <v>3872</v>
      </c>
      <c r="CM115" s="645">
        <f t="shared" si="82"/>
        <v>56</v>
      </c>
      <c r="CO115" s="757">
        <f t="shared" si="52"/>
        <v>2281770</v>
      </c>
    </row>
    <row r="116" s="645" customFormat="1" ht="36" hidden="1" customHeight="1" spans="1:93">
      <c r="A116" s="1206">
        <v>45679</v>
      </c>
      <c r="B116" s="725" t="s">
        <v>343</v>
      </c>
      <c r="C116" s="726" t="s">
        <v>251</v>
      </c>
      <c r="D116" s="727">
        <v>4500156459</v>
      </c>
      <c r="E116" s="725" t="s">
        <v>3625</v>
      </c>
      <c r="F116" s="728" t="s">
        <v>3626</v>
      </c>
      <c r="G116" s="1215" t="s">
        <v>346</v>
      </c>
      <c r="H116" s="730" t="s">
        <v>79</v>
      </c>
      <c r="I116" s="731">
        <v>3456</v>
      </c>
      <c r="J116" s="732">
        <v>0</v>
      </c>
      <c r="K116" s="732">
        <v>1152</v>
      </c>
      <c r="L116" s="733">
        <f t="shared" si="51"/>
        <v>3</v>
      </c>
      <c r="M116" s="734">
        <v>45733</v>
      </c>
      <c r="N116" s="734">
        <v>45729</v>
      </c>
      <c r="O116" s="735" t="s">
        <v>3609</v>
      </c>
      <c r="P116" s="726" t="s">
        <v>106</v>
      </c>
      <c r="Q116" s="1216" t="s">
        <v>3627</v>
      </c>
      <c r="R116" s="1217" t="s">
        <v>651</v>
      </c>
      <c r="S116" s="1210" t="s">
        <v>136</v>
      </c>
      <c r="T116" s="1218" t="s">
        <v>3611</v>
      </c>
      <c r="U116" s="1134" t="s">
        <v>2828</v>
      </c>
      <c r="V116" s="1225" t="s">
        <v>1131</v>
      </c>
      <c r="W116" s="741">
        <v>112.0403</v>
      </c>
      <c r="X116" s="742">
        <f t="shared" si="77"/>
        <v>336.1209</v>
      </c>
      <c r="Y116" s="727" t="s">
        <v>3628</v>
      </c>
      <c r="Z116" s="1042" t="s">
        <v>346</v>
      </c>
      <c r="AA116" s="745" t="s">
        <v>108</v>
      </c>
      <c r="AB116" s="1072" t="s">
        <v>44</v>
      </c>
      <c r="AC116" s="1219">
        <v>3456</v>
      </c>
      <c r="AD116" s="747">
        <f t="shared" si="61"/>
        <v>0</v>
      </c>
      <c r="AE116" s="1220" t="s">
        <v>141</v>
      </c>
      <c r="AF116" s="727"/>
      <c r="AG116" s="747">
        <f t="shared" si="75"/>
        <v>3456</v>
      </c>
      <c r="AH116" s="727"/>
      <c r="AI116" s="745">
        <f t="shared" si="78"/>
        <v>3456</v>
      </c>
      <c r="AJ116" s="733"/>
      <c r="AK116" s="1222"/>
      <c r="AL116" s="1222"/>
      <c r="AM116" s="1222"/>
      <c r="AN116" s="1222"/>
      <c r="AO116" s="1222"/>
      <c r="AP116" s="1222"/>
      <c r="AQ116" s="1222"/>
      <c r="AR116" s="1222"/>
      <c r="AS116" s="1222"/>
      <c r="AT116" s="1222"/>
      <c r="AU116" s="1222"/>
      <c r="AV116" s="1222"/>
      <c r="AW116" s="1222"/>
      <c r="AX116" s="1222"/>
      <c r="AY116" s="1222"/>
      <c r="AZ116" s="745"/>
      <c r="BA116" s="1216"/>
      <c r="BB116" s="1216"/>
      <c r="BC116" s="745">
        <f t="shared" si="79"/>
        <v>3456</v>
      </c>
      <c r="BD116" s="745"/>
      <c r="BE116" s="1216"/>
      <c r="BF116" s="1216"/>
      <c r="BG116" s="745">
        <f t="shared" si="80"/>
        <v>288</v>
      </c>
      <c r="BH116" s="1216"/>
      <c r="BI116" s="699"/>
      <c r="BJ116" s="699"/>
      <c r="BK116" s="699"/>
      <c r="BL116" s="699"/>
      <c r="BM116" s="699"/>
      <c r="BN116" s="699"/>
      <c r="BO116" s="699"/>
      <c r="BP116" s="699"/>
      <c r="BQ116" s="699"/>
      <c r="BR116" s="754"/>
      <c r="BS116" s="699"/>
      <c r="BT116" s="699"/>
      <c r="BU116" s="699"/>
      <c r="BV116" s="699"/>
      <c r="BW116" s="699"/>
      <c r="BX116" s="699"/>
      <c r="BY116" s="699"/>
      <c r="BZ116" s="699"/>
      <c r="CA116" s="699"/>
      <c r="CB116" s="699"/>
      <c r="CC116" s="699"/>
      <c r="CD116" s="699"/>
      <c r="CE116" s="699"/>
      <c r="CG116" s="645" t="s">
        <v>3618</v>
      </c>
      <c r="CL116" s="645">
        <f t="shared" si="81"/>
        <v>416</v>
      </c>
      <c r="CM116" s="645">
        <f>CM115-I116/12+CI100</f>
        <v>96</v>
      </c>
      <c r="CO116" s="757">
        <f t="shared" si="52"/>
        <v>2278314</v>
      </c>
    </row>
    <row r="117" s="645" customFormat="1" ht="36" hidden="1" customHeight="1" spans="1:93">
      <c r="A117" s="1206">
        <v>45678</v>
      </c>
      <c r="B117" s="725" t="s">
        <v>901</v>
      </c>
      <c r="C117" s="726" t="s">
        <v>902</v>
      </c>
      <c r="D117" s="727">
        <v>4500156374</v>
      </c>
      <c r="E117" s="725"/>
      <c r="F117" s="728" t="s">
        <v>3629</v>
      </c>
      <c r="G117" s="1215" t="s">
        <v>78</v>
      </c>
      <c r="H117" s="730" t="s">
        <v>111</v>
      </c>
      <c r="I117" s="731">
        <v>2000</v>
      </c>
      <c r="J117" s="732">
        <v>0</v>
      </c>
      <c r="K117" s="732">
        <v>50</v>
      </c>
      <c r="L117" s="733">
        <f t="shared" si="51"/>
        <v>40</v>
      </c>
      <c r="M117" s="734">
        <v>45726</v>
      </c>
      <c r="N117" s="734">
        <v>45722</v>
      </c>
      <c r="O117" s="735" t="s">
        <v>3630</v>
      </c>
      <c r="P117" s="726" t="s">
        <v>106</v>
      </c>
      <c r="Q117" s="726" t="s">
        <v>3526</v>
      </c>
      <c r="R117" s="735">
        <v>45678</v>
      </c>
      <c r="S117" s="1210" t="s">
        <v>136</v>
      </c>
      <c r="T117" s="738" t="s">
        <v>3631</v>
      </c>
      <c r="U117" s="1134" t="s">
        <v>3632</v>
      </c>
      <c r="V117" s="1225" t="s">
        <v>388</v>
      </c>
      <c r="W117" s="741">
        <v>0.9376</v>
      </c>
      <c r="X117" s="742">
        <f t="shared" ref="X117:X119" si="83">W117*I117</f>
        <v>1875.2</v>
      </c>
      <c r="Y117" s="727" t="s">
        <v>3633</v>
      </c>
      <c r="Z117" s="732" t="s">
        <v>156</v>
      </c>
      <c r="AA117" s="745" t="s">
        <v>108</v>
      </c>
      <c r="AB117" s="1072" t="s">
        <v>44</v>
      </c>
      <c r="AC117" s="1219">
        <v>2000</v>
      </c>
      <c r="AD117" s="747">
        <f t="shared" si="61"/>
        <v>0</v>
      </c>
      <c r="AE117" s="1229" t="s">
        <v>157</v>
      </c>
      <c r="AF117" s="727"/>
      <c r="AG117" s="747">
        <f t="shared" si="75"/>
        <v>2000</v>
      </c>
      <c r="AH117" s="727"/>
      <c r="AI117" s="745"/>
      <c r="AJ117" s="733">
        <f>I117</f>
        <v>2000</v>
      </c>
      <c r="AK117" s="1222"/>
      <c r="AL117" s="1222"/>
      <c r="AM117" s="1222"/>
      <c r="AN117" s="1222"/>
      <c r="AO117" s="1222"/>
      <c r="AP117" s="1222"/>
      <c r="AQ117" s="1222"/>
      <c r="AR117" s="1222"/>
      <c r="AS117" s="1222"/>
      <c r="AT117" s="1222"/>
      <c r="AU117" s="1222"/>
      <c r="AV117" s="1222"/>
      <c r="AW117" s="1222"/>
      <c r="AX117" s="1222"/>
      <c r="AY117" s="1222"/>
      <c r="AZ117" s="745">
        <f t="shared" ref="AZ117:AZ119" si="84">I117</f>
        <v>2000</v>
      </c>
      <c r="BA117" s="1216"/>
      <c r="BB117" s="1216"/>
      <c r="BC117" s="1216"/>
      <c r="BD117" s="1216"/>
      <c r="BE117" s="1216"/>
      <c r="BF117" s="1216"/>
      <c r="BG117" s="1216"/>
      <c r="BH117" s="1216"/>
      <c r="BI117" s="699"/>
      <c r="BJ117" s="699"/>
      <c r="BK117" s="699"/>
      <c r="BL117" s="699"/>
      <c r="BM117" s="699"/>
      <c r="BN117" s="699"/>
      <c r="BO117" s="699"/>
      <c r="BP117" s="699"/>
      <c r="BQ117" s="699"/>
      <c r="BR117" s="754">
        <f>I117/25</f>
        <v>80</v>
      </c>
      <c r="BS117" s="699"/>
      <c r="BT117" s="699"/>
      <c r="BU117" s="699"/>
      <c r="BV117" s="699"/>
      <c r="BW117" s="699"/>
      <c r="BX117" s="699"/>
      <c r="BY117" s="699"/>
      <c r="BZ117" s="699"/>
      <c r="CA117" s="699"/>
      <c r="CB117" s="699"/>
      <c r="CC117" s="699"/>
      <c r="CD117" s="699"/>
      <c r="CE117" s="699"/>
      <c r="CG117" s="756"/>
      <c r="CO117" s="757">
        <f t="shared" si="52"/>
        <v>2276314</v>
      </c>
    </row>
    <row r="118" s="645" customFormat="1" ht="36" hidden="1" customHeight="1" spans="1:93">
      <c r="A118" s="1206">
        <v>45695</v>
      </c>
      <c r="B118" s="725" t="s">
        <v>3596</v>
      </c>
      <c r="C118" s="726" t="s">
        <v>251</v>
      </c>
      <c r="D118" s="727">
        <v>4500156878</v>
      </c>
      <c r="E118" s="725" t="s">
        <v>3634</v>
      </c>
      <c r="F118" s="728" t="s">
        <v>3635</v>
      </c>
      <c r="G118" s="1215" t="s">
        <v>3599</v>
      </c>
      <c r="H118" s="730" t="s">
        <v>3600</v>
      </c>
      <c r="I118" s="731">
        <v>12960</v>
      </c>
      <c r="J118" s="732">
        <v>8</v>
      </c>
      <c r="K118" s="732">
        <v>48</v>
      </c>
      <c r="L118" s="733">
        <f t="shared" si="51"/>
        <v>270</v>
      </c>
      <c r="M118" s="734">
        <v>45733</v>
      </c>
      <c r="N118" s="734">
        <f>M118-4</f>
        <v>45729</v>
      </c>
      <c r="O118" s="735" t="s">
        <v>3636</v>
      </c>
      <c r="P118" s="726" t="s">
        <v>106</v>
      </c>
      <c r="Q118" s="1216" t="s">
        <v>3637</v>
      </c>
      <c r="R118" s="735" t="s">
        <v>3638</v>
      </c>
      <c r="S118" s="1210" t="s">
        <v>82</v>
      </c>
      <c r="T118" s="738" t="s">
        <v>82</v>
      </c>
      <c r="U118" s="1134" t="s">
        <v>3639</v>
      </c>
      <c r="V118" s="1225" t="s">
        <v>587</v>
      </c>
      <c r="W118" s="741">
        <v>0.8745</v>
      </c>
      <c r="X118" s="742">
        <f t="shared" si="83"/>
        <v>11333.52</v>
      </c>
      <c r="Y118" s="727" t="s">
        <v>3640</v>
      </c>
      <c r="Z118" s="732" t="s">
        <v>3599</v>
      </c>
      <c r="AA118" s="745" t="s">
        <v>108</v>
      </c>
      <c r="AB118" s="1072" t="s">
        <v>44</v>
      </c>
      <c r="AC118" s="1219">
        <f>3360+9600</f>
        <v>12960</v>
      </c>
      <c r="AD118" s="747">
        <f t="shared" si="61"/>
        <v>0</v>
      </c>
      <c r="AE118" s="1220"/>
      <c r="AF118" s="727"/>
      <c r="AG118" s="747">
        <f t="shared" si="75"/>
        <v>12960</v>
      </c>
      <c r="AH118" s="727"/>
      <c r="AI118" s="1074"/>
      <c r="AJ118" s="733"/>
      <c r="AK118" s="1222"/>
      <c r="AL118" s="1222"/>
      <c r="AM118" s="1222"/>
      <c r="AN118" s="745">
        <f>I118</f>
        <v>12960</v>
      </c>
      <c r="AO118" s="1076"/>
      <c r="AP118" s="1076"/>
      <c r="AQ118" s="1076"/>
      <c r="AR118" s="1076"/>
      <c r="AS118" s="1076"/>
      <c r="AT118" s="1076"/>
      <c r="AU118" s="1076"/>
      <c r="AV118" s="1222"/>
      <c r="AW118" s="1222"/>
      <c r="AX118" s="1222"/>
      <c r="AY118" s="1222"/>
      <c r="AZ118" s="745">
        <f t="shared" si="84"/>
        <v>12960</v>
      </c>
      <c r="BA118" s="1216"/>
      <c r="BB118" s="1216"/>
      <c r="BC118" s="745"/>
      <c r="BD118" s="745"/>
      <c r="BE118" s="1216"/>
      <c r="BF118" s="1216"/>
      <c r="BG118" s="1216"/>
      <c r="BH118" s="1216"/>
      <c r="BI118" s="699"/>
      <c r="BJ118" s="699"/>
      <c r="BK118" s="699"/>
      <c r="BL118" s="699"/>
      <c r="BM118" s="699"/>
      <c r="BN118" s="699"/>
      <c r="BO118" s="699"/>
      <c r="BP118" s="699"/>
      <c r="BQ118" s="699"/>
      <c r="BR118" s="754"/>
      <c r="BS118" s="754">
        <f>I118/8</f>
        <v>1620</v>
      </c>
      <c r="BT118" s="699"/>
      <c r="BU118" s="699"/>
      <c r="BV118" s="699"/>
      <c r="BW118" s="699"/>
      <c r="BX118" s="699"/>
      <c r="BY118" s="699"/>
      <c r="BZ118" s="699"/>
      <c r="CA118" s="699"/>
      <c r="CB118" s="699"/>
      <c r="CC118" s="699"/>
      <c r="CD118" s="699"/>
      <c r="CE118" s="699"/>
      <c r="CG118" s="756"/>
      <c r="CO118" s="757">
        <f t="shared" si="52"/>
        <v>2263354</v>
      </c>
    </row>
    <row r="119" s="645" customFormat="1" ht="36" hidden="1" customHeight="1" spans="1:93">
      <c r="A119" s="1206">
        <v>45695</v>
      </c>
      <c r="B119" s="725" t="s">
        <v>3596</v>
      </c>
      <c r="C119" s="726" t="s">
        <v>251</v>
      </c>
      <c r="D119" s="727">
        <v>4500156878</v>
      </c>
      <c r="E119" s="725" t="s">
        <v>3641</v>
      </c>
      <c r="F119" s="728" t="s">
        <v>3642</v>
      </c>
      <c r="G119" s="1215" t="s">
        <v>3599</v>
      </c>
      <c r="H119" s="730" t="s">
        <v>3600</v>
      </c>
      <c r="I119" s="731">
        <v>7200</v>
      </c>
      <c r="J119" s="732">
        <v>8</v>
      </c>
      <c r="K119" s="732">
        <v>48</v>
      </c>
      <c r="L119" s="733">
        <f t="shared" si="51"/>
        <v>150</v>
      </c>
      <c r="M119" s="734">
        <v>45733</v>
      </c>
      <c r="N119" s="734">
        <f>M119-4</f>
        <v>45729</v>
      </c>
      <c r="O119" s="735" t="s">
        <v>3636</v>
      </c>
      <c r="P119" s="726" t="s">
        <v>106</v>
      </c>
      <c r="Q119" s="1216" t="s">
        <v>3637</v>
      </c>
      <c r="R119" s="735" t="s">
        <v>3638</v>
      </c>
      <c r="S119" s="1210" t="s">
        <v>82</v>
      </c>
      <c r="T119" s="738" t="s">
        <v>82</v>
      </c>
      <c r="U119" s="1134" t="s">
        <v>3639</v>
      </c>
      <c r="V119" s="1225" t="s">
        <v>587</v>
      </c>
      <c r="W119" s="741">
        <v>0.8745</v>
      </c>
      <c r="X119" s="742">
        <f t="shared" si="83"/>
        <v>6296.4</v>
      </c>
      <c r="Y119" s="727" t="s">
        <v>3640</v>
      </c>
      <c r="Z119" s="732" t="s">
        <v>3599</v>
      </c>
      <c r="AA119" s="745" t="s">
        <v>108</v>
      </c>
      <c r="AB119" s="1072" t="s">
        <v>44</v>
      </c>
      <c r="AC119" s="1219">
        <v>7200</v>
      </c>
      <c r="AD119" s="747">
        <f t="shared" si="61"/>
        <v>0</v>
      </c>
      <c r="AE119" s="1220"/>
      <c r="AF119" s="727"/>
      <c r="AG119" s="747">
        <f t="shared" si="75"/>
        <v>7200</v>
      </c>
      <c r="AH119" s="727"/>
      <c r="AI119" s="1074"/>
      <c r="AJ119" s="733"/>
      <c r="AK119" s="1222"/>
      <c r="AL119" s="1222"/>
      <c r="AM119" s="1222"/>
      <c r="AN119" s="745">
        <f>I119</f>
        <v>7200</v>
      </c>
      <c r="AO119" s="1076"/>
      <c r="AP119" s="1076"/>
      <c r="AQ119" s="1076"/>
      <c r="AR119" s="1076"/>
      <c r="AS119" s="1076"/>
      <c r="AT119" s="1076"/>
      <c r="AU119" s="1076"/>
      <c r="AV119" s="1222"/>
      <c r="AW119" s="1222"/>
      <c r="AX119" s="1222"/>
      <c r="AY119" s="1222"/>
      <c r="AZ119" s="745">
        <f t="shared" si="84"/>
        <v>7200</v>
      </c>
      <c r="BA119" s="1216"/>
      <c r="BB119" s="1216"/>
      <c r="BC119" s="745"/>
      <c r="BD119" s="745"/>
      <c r="BE119" s="1216"/>
      <c r="BF119" s="1216"/>
      <c r="BG119" s="1216"/>
      <c r="BH119" s="1216"/>
      <c r="BI119" s="699"/>
      <c r="BJ119" s="699"/>
      <c r="BK119" s="699"/>
      <c r="BL119" s="699"/>
      <c r="BM119" s="699"/>
      <c r="BN119" s="699"/>
      <c r="BO119" s="699"/>
      <c r="BP119" s="699"/>
      <c r="BQ119" s="699"/>
      <c r="BR119" s="754"/>
      <c r="BS119" s="754">
        <f>I119/8</f>
        <v>900</v>
      </c>
      <c r="BT119" s="699"/>
      <c r="BU119" s="699"/>
      <c r="BV119" s="699"/>
      <c r="BW119" s="699"/>
      <c r="BX119" s="699"/>
      <c r="BY119" s="699"/>
      <c r="BZ119" s="699"/>
      <c r="CA119" s="699"/>
      <c r="CB119" s="699"/>
      <c r="CC119" s="699"/>
      <c r="CD119" s="699"/>
      <c r="CE119" s="699"/>
      <c r="CG119" s="756"/>
      <c r="CO119" s="757">
        <f t="shared" si="52"/>
        <v>2256154</v>
      </c>
    </row>
    <row r="120" s="645" customFormat="1" ht="36" hidden="1" customHeight="1" spans="1:93">
      <c r="A120" s="1206">
        <v>45721</v>
      </c>
      <c r="B120" s="725"/>
      <c r="C120" s="726"/>
      <c r="D120" s="727" t="s">
        <v>3643</v>
      </c>
      <c r="E120" s="725"/>
      <c r="F120" s="728"/>
      <c r="G120" s="1215" t="s">
        <v>89</v>
      </c>
      <c r="H120" s="730" t="s">
        <v>3644</v>
      </c>
      <c r="I120" s="731">
        <v>78</v>
      </c>
      <c r="J120" s="732">
        <v>0</v>
      </c>
      <c r="K120" s="732">
        <v>22</v>
      </c>
      <c r="L120" s="1230">
        <f t="shared" si="51"/>
        <v>3.54545454545455</v>
      </c>
      <c r="M120" s="734">
        <v>45734</v>
      </c>
      <c r="N120" s="734">
        <v>45730</v>
      </c>
      <c r="O120" s="735"/>
      <c r="P120" s="726" t="s">
        <v>803</v>
      </c>
      <c r="Q120" s="1216"/>
      <c r="R120" s="735">
        <v>45721</v>
      </c>
      <c r="S120" s="1210" t="s">
        <v>82</v>
      </c>
      <c r="T120" s="738" t="s">
        <v>82</v>
      </c>
      <c r="U120" s="1134" t="s">
        <v>3645</v>
      </c>
      <c r="V120" s="1225" t="s">
        <v>3141</v>
      </c>
      <c r="W120" s="741"/>
      <c r="X120" s="742"/>
      <c r="Y120" s="727" t="s">
        <v>3646</v>
      </c>
      <c r="Z120" s="732" t="s">
        <v>86</v>
      </c>
      <c r="AA120" s="732" t="s">
        <v>86</v>
      </c>
      <c r="AB120" s="1072"/>
      <c r="AC120" s="1219">
        <v>78</v>
      </c>
      <c r="AD120" s="747">
        <f t="shared" si="61"/>
        <v>0</v>
      </c>
      <c r="AE120" s="1220"/>
      <c r="AF120" s="727"/>
      <c r="AG120" s="747"/>
      <c r="AH120" s="727"/>
      <c r="AI120" s="745"/>
      <c r="AJ120" s="733"/>
      <c r="AK120" s="1222"/>
      <c r="AL120" s="1222"/>
      <c r="AM120" s="1222"/>
      <c r="AN120" s="1076"/>
      <c r="AO120" s="1076"/>
      <c r="AP120" s="1076"/>
      <c r="AQ120" s="1076"/>
      <c r="AR120" s="1076"/>
      <c r="AS120" s="1076"/>
      <c r="AT120" s="1076"/>
      <c r="AU120" s="1076"/>
      <c r="AV120" s="1222"/>
      <c r="AW120" s="1222"/>
      <c r="AX120" s="1222"/>
      <c r="AY120" s="1222"/>
      <c r="AZ120" s="745"/>
      <c r="BA120" s="1216"/>
      <c r="BB120" s="1216"/>
      <c r="BC120" s="745"/>
      <c r="BD120" s="745"/>
      <c r="BE120" s="1216"/>
      <c r="BF120" s="1216"/>
      <c r="BG120" s="1216"/>
      <c r="BH120" s="1216"/>
      <c r="BI120" s="699"/>
      <c r="BJ120" s="699"/>
      <c r="BK120" s="699"/>
      <c r="BL120" s="699"/>
      <c r="BM120" s="699"/>
      <c r="BN120" s="699"/>
      <c r="BO120" s="699"/>
      <c r="BP120" s="699"/>
      <c r="BQ120" s="699"/>
      <c r="BR120" s="754"/>
      <c r="BS120" s="754"/>
      <c r="BT120" s="699"/>
      <c r="BU120" s="699"/>
      <c r="BV120" s="699"/>
      <c r="BW120" s="699"/>
      <c r="BX120" s="699"/>
      <c r="BY120" s="699"/>
      <c r="BZ120" s="699"/>
      <c r="CA120" s="699"/>
      <c r="CB120" s="699"/>
      <c r="CC120" s="699"/>
      <c r="CD120" s="699"/>
      <c r="CE120" s="699"/>
      <c r="CG120" s="756"/>
      <c r="CO120" s="757">
        <f t="shared" si="52"/>
        <v>2256154</v>
      </c>
    </row>
    <row r="121" s="645" customFormat="1" ht="36" hidden="1" customHeight="1" spans="1:93">
      <c r="A121" s="1214">
        <v>45665</v>
      </c>
      <c r="B121" s="725" t="s">
        <v>1591</v>
      </c>
      <c r="C121" s="726" t="s">
        <v>149</v>
      </c>
      <c r="D121" s="727">
        <v>4500155167</v>
      </c>
      <c r="E121" s="725">
        <v>2702027</v>
      </c>
      <c r="F121" s="728" t="s">
        <v>3647</v>
      </c>
      <c r="G121" s="1215" t="s">
        <v>134</v>
      </c>
      <c r="H121" s="730" t="s">
        <v>135</v>
      </c>
      <c r="I121" s="731">
        <v>1989</v>
      </c>
      <c r="J121" s="732">
        <v>0</v>
      </c>
      <c r="K121" s="732">
        <v>13</v>
      </c>
      <c r="L121" s="733">
        <f t="shared" si="51"/>
        <v>153</v>
      </c>
      <c r="M121" s="734">
        <v>45737</v>
      </c>
      <c r="N121" s="734">
        <v>45733</v>
      </c>
      <c r="O121" s="735"/>
      <c r="P121" s="726" t="s">
        <v>106</v>
      </c>
      <c r="Q121" s="1216" t="s">
        <v>3546</v>
      </c>
      <c r="R121" s="735">
        <v>45674</v>
      </c>
      <c r="S121" s="1210" t="s">
        <v>82</v>
      </c>
      <c r="T121" s="738" t="s">
        <v>82</v>
      </c>
      <c r="U121" s="1134" t="s">
        <v>3648</v>
      </c>
      <c r="V121" s="1225" t="s">
        <v>164</v>
      </c>
      <c r="W121" s="741">
        <v>0.8972</v>
      </c>
      <c r="X121" s="742">
        <f t="shared" ref="X121:X131" si="85">W121*I121</f>
        <v>1784.5308</v>
      </c>
      <c r="Y121" s="727" t="s">
        <v>3649</v>
      </c>
      <c r="Z121" s="732" t="s">
        <v>134</v>
      </c>
      <c r="AA121" s="745" t="s">
        <v>108</v>
      </c>
      <c r="AB121" s="1072" t="s">
        <v>44</v>
      </c>
      <c r="AC121" s="1219">
        <v>1989</v>
      </c>
      <c r="AD121" s="747">
        <f t="shared" si="61"/>
        <v>0</v>
      </c>
      <c r="AE121" s="1220"/>
      <c r="AF121" s="727"/>
      <c r="AG121" s="747">
        <f t="shared" ref="AG121:AG129" si="86">I121</f>
        <v>1989</v>
      </c>
      <c r="AH121" s="727"/>
      <c r="AI121" s="1074">
        <f>I121</f>
        <v>1989</v>
      </c>
      <c r="AJ121" s="733"/>
      <c r="AK121" s="1222"/>
      <c r="AL121" s="1222"/>
      <c r="AM121" s="1222"/>
      <c r="AN121" s="1222"/>
      <c r="AO121" s="1222"/>
      <c r="AP121" s="1222"/>
      <c r="AQ121" s="1222"/>
      <c r="AR121" s="1222"/>
      <c r="AS121" s="1222"/>
      <c r="AT121" s="1222"/>
      <c r="AU121" s="1222"/>
      <c r="AV121" s="1222"/>
      <c r="AW121" s="1222"/>
      <c r="AX121" s="1222"/>
      <c r="AY121" s="1222"/>
      <c r="AZ121" s="745">
        <f t="shared" ref="AZ121:AZ129" si="87">I121</f>
        <v>1989</v>
      </c>
      <c r="BA121" s="1216"/>
      <c r="BB121" s="1216"/>
      <c r="BC121" s="1216"/>
      <c r="BD121" s="1216"/>
      <c r="BE121" s="1216"/>
      <c r="BF121" s="1216"/>
      <c r="BG121" s="1216"/>
      <c r="BH121" s="1216"/>
      <c r="BI121" s="699"/>
      <c r="BJ121" s="699"/>
      <c r="BK121" s="754">
        <f>I121/13</f>
        <v>153</v>
      </c>
      <c r="BL121" s="699"/>
      <c r="BM121" s="699"/>
      <c r="BN121" s="699"/>
      <c r="BO121" s="699"/>
      <c r="BP121" s="699"/>
      <c r="BQ121" s="699"/>
      <c r="BR121" s="754"/>
      <c r="BS121" s="699"/>
      <c r="BT121" s="699"/>
      <c r="BU121" s="699"/>
      <c r="BV121" s="699"/>
      <c r="BW121" s="699"/>
      <c r="BX121" s="699"/>
      <c r="BY121" s="699"/>
      <c r="BZ121" s="699"/>
      <c r="CA121" s="699"/>
      <c r="CB121" s="699"/>
      <c r="CC121" s="699"/>
      <c r="CD121" s="699"/>
      <c r="CE121" s="699"/>
      <c r="CG121" s="756"/>
      <c r="CO121" s="757">
        <f t="shared" si="52"/>
        <v>2254165</v>
      </c>
    </row>
    <row r="122" s="645" customFormat="1" ht="36" hidden="1" customHeight="1" spans="1:93">
      <c r="A122" s="1206">
        <v>45698</v>
      </c>
      <c r="B122" s="725" t="s">
        <v>3650</v>
      </c>
      <c r="C122" s="726" t="s">
        <v>251</v>
      </c>
      <c r="D122" s="727">
        <v>4500157093</v>
      </c>
      <c r="E122" s="725" t="s">
        <v>3651</v>
      </c>
      <c r="F122" s="728" t="s">
        <v>3652</v>
      </c>
      <c r="G122" s="1215" t="s">
        <v>109</v>
      </c>
      <c r="H122" s="730" t="s">
        <v>79</v>
      </c>
      <c r="I122" s="731">
        <v>520</v>
      </c>
      <c r="J122" s="732">
        <v>0</v>
      </c>
      <c r="K122" s="732">
        <v>52</v>
      </c>
      <c r="L122" s="733">
        <f t="shared" si="51"/>
        <v>10</v>
      </c>
      <c r="M122" s="734">
        <v>45737</v>
      </c>
      <c r="N122" s="734">
        <v>45733</v>
      </c>
      <c r="O122" s="735"/>
      <c r="P122" s="726" t="s">
        <v>803</v>
      </c>
      <c r="Q122" s="1216"/>
      <c r="R122" s="735">
        <v>45705</v>
      </c>
      <c r="S122" s="1210" t="s">
        <v>82</v>
      </c>
      <c r="T122" s="738" t="s">
        <v>82</v>
      </c>
      <c r="U122" s="1134" t="s">
        <v>3653</v>
      </c>
      <c r="V122" s="1225" t="s">
        <v>597</v>
      </c>
      <c r="W122" s="741">
        <v>0.935</v>
      </c>
      <c r="X122" s="742">
        <f t="shared" si="85"/>
        <v>486.2</v>
      </c>
      <c r="Y122" s="727" t="s">
        <v>3654</v>
      </c>
      <c r="Z122" s="732" t="s">
        <v>109</v>
      </c>
      <c r="AA122" s="745" t="s">
        <v>108</v>
      </c>
      <c r="AB122" s="1072" t="s">
        <v>44</v>
      </c>
      <c r="AC122" s="1219">
        <v>520</v>
      </c>
      <c r="AD122" s="747">
        <f t="shared" si="61"/>
        <v>0</v>
      </c>
      <c r="AE122" s="1220"/>
      <c r="AF122" s="727"/>
      <c r="AG122" s="747">
        <f t="shared" si="86"/>
        <v>520</v>
      </c>
      <c r="AH122" s="727"/>
      <c r="AI122" s="745">
        <f>I122</f>
        <v>520</v>
      </c>
      <c r="AJ122" s="733"/>
      <c r="AK122" s="1222"/>
      <c r="AL122" s="1222"/>
      <c r="AM122" s="1222"/>
      <c r="AN122" s="745"/>
      <c r="AO122" s="1076"/>
      <c r="AP122" s="1076"/>
      <c r="AQ122" s="1076"/>
      <c r="AR122" s="1076"/>
      <c r="AS122" s="1076"/>
      <c r="AT122" s="1076"/>
      <c r="AU122" s="1076"/>
      <c r="AV122" s="1222"/>
      <c r="AW122" s="1222"/>
      <c r="AX122" s="1222"/>
      <c r="AY122" s="1222"/>
      <c r="AZ122" s="745">
        <f t="shared" si="87"/>
        <v>520</v>
      </c>
      <c r="BA122" s="1216"/>
      <c r="BB122" s="1216"/>
      <c r="BC122" s="745"/>
      <c r="BD122" s="745"/>
      <c r="BE122" s="1216"/>
      <c r="BF122" s="1216"/>
      <c r="BG122" s="1216"/>
      <c r="BH122" s="1216"/>
      <c r="BI122" s="699"/>
      <c r="BJ122" s="699"/>
      <c r="BK122" s="754">
        <f>I122/13</f>
        <v>40</v>
      </c>
      <c r="BL122" s="699"/>
      <c r="BM122" s="699"/>
      <c r="BN122" s="699"/>
      <c r="BO122" s="699"/>
      <c r="BP122" s="699"/>
      <c r="BQ122" s="699"/>
      <c r="BR122" s="754"/>
      <c r="BS122" s="754"/>
      <c r="BT122" s="699"/>
      <c r="BU122" s="699"/>
      <c r="BV122" s="699"/>
      <c r="BW122" s="699"/>
      <c r="BX122" s="699"/>
      <c r="BY122" s="699"/>
      <c r="BZ122" s="699"/>
      <c r="CA122" s="699"/>
      <c r="CB122" s="699"/>
      <c r="CC122" s="699"/>
      <c r="CD122" s="699"/>
      <c r="CE122" s="699"/>
      <c r="CG122" s="756"/>
      <c r="CO122" s="757">
        <f t="shared" si="52"/>
        <v>2253645</v>
      </c>
    </row>
    <row r="123" s="645" customFormat="1" ht="36" hidden="1" customHeight="1" spans="1:93">
      <c r="A123" s="1206">
        <v>45709</v>
      </c>
      <c r="B123" s="725" t="s">
        <v>3655</v>
      </c>
      <c r="C123" s="726" t="s">
        <v>237</v>
      </c>
      <c r="D123" s="727">
        <v>4500158159</v>
      </c>
      <c r="E123" s="725">
        <v>40824</v>
      </c>
      <c r="F123" s="728" t="s">
        <v>3656</v>
      </c>
      <c r="G123" s="1215" t="s">
        <v>239</v>
      </c>
      <c r="H123" s="730" t="s">
        <v>79</v>
      </c>
      <c r="I123" s="731">
        <v>5000</v>
      </c>
      <c r="J123" s="732">
        <v>0</v>
      </c>
      <c r="K123" s="732">
        <v>25</v>
      </c>
      <c r="L123" s="733">
        <f t="shared" si="51"/>
        <v>200</v>
      </c>
      <c r="M123" s="734">
        <v>45738</v>
      </c>
      <c r="N123" s="734">
        <v>45734</v>
      </c>
      <c r="O123" s="1216" t="s">
        <v>3657</v>
      </c>
      <c r="P123" s="1216" t="s">
        <v>80</v>
      </c>
      <c r="Q123" s="1216" t="s">
        <v>3658</v>
      </c>
      <c r="R123" s="1231">
        <v>45709</v>
      </c>
      <c r="S123" s="1217" t="s">
        <v>82</v>
      </c>
      <c r="T123" s="1223" t="s">
        <v>3659</v>
      </c>
      <c r="U123" s="1134" t="s">
        <v>3660</v>
      </c>
      <c r="V123" s="1225" t="s">
        <v>929</v>
      </c>
      <c r="W123" s="1232">
        <v>0.9082</v>
      </c>
      <c r="X123" s="742">
        <f t="shared" si="85"/>
        <v>4541</v>
      </c>
      <c r="Y123" s="727"/>
      <c r="Z123" s="727" t="s">
        <v>687</v>
      </c>
      <c r="AA123" s="745" t="s">
        <v>108</v>
      </c>
      <c r="AB123" s="1072" t="s">
        <v>44</v>
      </c>
      <c r="AC123" s="1219">
        <v>5000</v>
      </c>
      <c r="AD123" s="747">
        <f t="shared" si="61"/>
        <v>0</v>
      </c>
      <c r="AE123" s="1220" t="s">
        <v>141</v>
      </c>
      <c r="AF123" s="727"/>
      <c r="AG123" s="747">
        <f t="shared" si="86"/>
        <v>5000</v>
      </c>
      <c r="AH123" s="727"/>
      <c r="AI123" s="1223"/>
      <c r="AJ123" s="1233">
        <f t="shared" ref="AJ123:AJ128" si="88">I123</f>
        <v>5000</v>
      </c>
      <c r="AK123" s="1222"/>
      <c r="AL123" s="1222"/>
      <c r="AM123" s="1222"/>
      <c r="AN123" s="1222"/>
      <c r="AO123" s="1222"/>
      <c r="AP123" s="1222"/>
      <c r="AQ123" s="1222"/>
      <c r="AR123" s="1222"/>
      <c r="AS123" s="1222"/>
      <c r="AT123" s="1222"/>
      <c r="AU123" s="1222"/>
      <c r="AV123" s="1222"/>
      <c r="AW123" s="1222"/>
      <c r="AX123" s="1222"/>
      <c r="AY123" s="1222"/>
      <c r="AZ123" s="745">
        <f t="shared" si="87"/>
        <v>5000</v>
      </c>
      <c r="BA123" s="1216"/>
      <c r="BB123" s="1216"/>
      <c r="BC123" s="1216"/>
      <c r="BD123" s="1216"/>
      <c r="BE123" s="1216"/>
      <c r="BF123" s="1216"/>
      <c r="BG123" s="1216"/>
      <c r="BH123" s="1216"/>
      <c r="BI123" s="699"/>
      <c r="BJ123" s="699"/>
      <c r="BK123" s="699"/>
      <c r="BL123" s="699"/>
      <c r="BM123" s="699"/>
      <c r="BN123" s="699"/>
      <c r="BO123" s="699"/>
      <c r="BP123" s="699"/>
      <c r="BQ123" s="699"/>
      <c r="BR123" s="699">
        <f>I123/25</f>
        <v>200</v>
      </c>
      <c r="BS123" s="699"/>
      <c r="BT123" s="699"/>
      <c r="BU123" s="699"/>
      <c r="BV123" s="699"/>
      <c r="BW123" s="699"/>
      <c r="BX123" s="699"/>
      <c r="BY123" s="699"/>
      <c r="BZ123" s="699"/>
      <c r="CA123" s="699"/>
      <c r="CB123" s="699"/>
      <c r="CC123" s="699"/>
      <c r="CD123" s="699"/>
      <c r="CE123" s="699"/>
      <c r="CG123" s="756"/>
      <c r="CI123" s="757"/>
      <c r="CJ123" s="757"/>
      <c r="CK123" s="757"/>
      <c r="CL123" s="757"/>
      <c r="CM123" s="757"/>
      <c r="CN123" s="757"/>
      <c r="CO123" s="757">
        <f t="shared" si="52"/>
        <v>2248645</v>
      </c>
    </row>
    <row r="124" s="645" customFormat="1" ht="36" hidden="1" customHeight="1" spans="1:93">
      <c r="A124" s="1206">
        <v>45699</v>
      </c>
      <c r="B124" s="725" t="s">
        <v>923</v>
      </c>
      <c r="C124" s="726" t="s">
        <v>237</v>
      </c>
      <c r="D124" s="727">
        <v>4500157213</v>
      </c>
      <c r="E124" s="725" t="s">
        <v>3661</v>
      </c>
      <c r="F124" s="1234" t="s">
        <v>3662</v>
      </c>
      <c r="G124" s="1215" t="s">
        <v>134</v>
      </c>
      <c r="H124" s="730" t="s">
        <v>135</v>
      </c>
      <c r="I124" s="731">
        <v>1885</v>
      </c>
      <c r="J124" s="732">
        <v>0</v>
      </c>
      <c r="K124" s="732">
        <v>13</v>
      </c>
      <c r="L124" s="733">
        <f t="shared" si="51"/>
        <v>145</v>
      </c>
      <c r="M124" s="734">
        <v>45740</v>
      </c>
      <c r="N124" s="734">
        <f>M124-4</f>
        <v>45736</v>
      </c>
      <c r="O124" s="735" t="s">
        <v>3663</v>
      </c>
      <c r="P124" s="726" t="s">
        <v>106</v>
      </c>
      <c r="Q124" s="1216" t="s">
        <v>3664</v>
      </c>
      <c r="R124" s="735">
        <v>45699</v>
      </c>
      <c r="S124" s="1210" t="s">
        <v>82</v>
      </c>
      <c r="T124" s="738" t="s">
        <v>3665</v>
      </c>
      <c r="U124" s="1134" t="s">
        <v>3666</v>
      </c>
      <c r="V124" s="1225" t="s">
        <v>929</v>
      </c>
      <c r="W124" s="741">
        <v>0.8972</v>
      </c>
      <c r="X124" s="742">
        <f t="shared" si="85"/>
        <v>1691.222</v>
      </c>
      <c r="Y124" s="727"/>
      <c r="Z124" s="732" t="s">
        <v>190</v>
      </c>
      <c r="AA124" s="745" t="s">
        <v>108</v>
      </c>
      <c r="AB124" s="1072" t="s">
        <v>44</v>
      </c>
      <c r="AC124" s="1219">
        <v>1885</v>
      </c>
      <c r="AD124" s="747">
        <f t="shared" si="61"/>
        <v>0</v>
      </c>
      <c r="AE124" s="1220" t="s">
        <v>157</v>
      </c>
      <c r="AF124" s="727"/>
      <c r="AG124" s="747">
        <f t="shared" si="86"/>
        <v>1885</v>
      </c>
      <c r="AH124" s="727"/>
      <c r="AI124" s="1074"/>
      <c r="AJ124" s="733">
        <f t="shared" si="88"/>
        <v>1885</v>
      </c>
      <c r="AK124" s="1222"/>
      <c r="AL124" s="1222"/>
      <c r="AM124" s="1222"/>
      <c r="AN124" s="745"/>
      <c r="AO124" s="1076"/>
      <c r="AP124" s="1076"/>
      <c r="AQ124" s="1076"/>
      <c r="AR124" s="1076"/>
      <c r="AS124" s="1076"/>
      <c r="AT124" s="1076"/>
      <c r="AU124" s="1076"/>
      <c r="AV124" s="1222"/>
      <c r="AW124" s="1222"/>
      <c r="AX124" s="1222"/>
      <c r="AY124" s="1222"/>
      <c r="AZ124" s="745">
        <f t="shared" si="87"/>
        <v>1885</v>
      </c>
      <c r="BA124" s="1216"/>
      <c r="BB124" s="1216"/>
      <c r="BC124" s="745"/>
      <c r="BD124" s="745"/>
      <c r="BE124" s="1216"/>
      <c r="BF124" s="1216"/>
      <c r="BG124" s="1216"/>
      <c r="BH124" s="1216"/>
      <c r="BI124" s="699"/>
      <c r="BJ124" s="699"/>
      <c r="BK124" s="754"/>
      <c r="BL124" s="699"/>
      <c r="BM124" s="754">
        <f>I124/13</f>
        <v>145</v>
      </c>
      <c r="BN124" s="754"/>
      <c r="BO124" s="754"/>
      <c r="BP124" s="699"/>
      <c r="BQ124" s="699"/>
      <c r="BR124" s="754"/>
      <c r="BS124" s="754"/>
      <c r="BT124" s="699"/>
      <c r="BU124" s="699"/>
      <c r="BV124" s="699"/>
      <c r="BW124" s="699"/>
      <c r="BX124" s="699"/>
      <c r="BY124" s="699"/>
      <c r="BZ124" s="699"/>
      <c r="CA124" s="699"/>
      <c r="CB124" s="699"/>
      <c r="CC124" s="699"/>
      <c r="CD124" s="699"/>
      <c r="CE124" s="699"/>
      <c r="CG124" s="756"/>
      <c r="CO124" s="757">
        <f t="shared" si="52"/>
        <v>2246760</v>
      </c>
    </row>
    <row r="125" s="645" customFormat="1" ht="36" hidden="1" customHeight="1" spans="1:93">
      <c r="A125" s="1206">
        <v>45674</v>
      </c>
      <c r="B125" s="725" t="s">
        <v>3596</v>
      </c>
      <c r="C125" s="726" t="s">
        <v>251</v>
      </c>
      <c r="D125" s="727">
        <v>4500156075</v>
      </c>
      <c r="E125" s="725" t="s">
        <v>3667</v>
      </c>
      <c r="F125" s="1234" t="s">
        <v>3668</v>
      </c>
      <c r="G125" s="1215" t="s">
        <v>3599</v>
      </c>
      <c r="H125" s="730" t="s">
        <v>3600</v>
      </c>
      <c r="I125" s="731">
        <v>25008</v>
      </c>
      <c r="J125" s="732">
        <v>8</v>
      </c>
      <c r="K125" s="732">
        <v>48</v>
      </c>
      <c r="L125" s="733">
        <f t="shared" si="51"/>
        <v>521</v>
      </c>
      <c r="M125" s="734">
        <v>45744</v>
      </c>
      <c r="N125" s="734">
        <v>45740</v>
      </c>
      <c r="O125" s="735" t="s">
        <v>3669</v>
      </c>
      <c r="P125" s="726" t="s">
        <v>80</v>
      </c>
      <c r="Q125" s="360" t="s">
        <v>3670</v>
      </c>
      <c r="R125" s="735" t="s">
        <v>3671</v>
      </c>
      <c r="S125" s="1210" t="s">
        <v>82</v>
      </c>
      <c r="T125" s="738" t="s">
        <v>82</v>
      </c>
      <c r="U125" s="1134" t="s">
        <v>3672</v>
      </c>
      <c r="V125" s="1225" t="s">
        <v>587</v>
      </c>
      <c r="W125" s="741">
        <v>0.9416</v>
      </c>
      <c r="X125" s="742">
        <f t="shared" si="85"/>
        <v>23547.5328</v>
      </c>
      <c r="Y125" s="727" t="s">
        <v>3673</v>
      </c>
      <c r="Z125" s="732" t="s">
        <v>3599</v>
      </c>
      <c r="AA125" s="745" t="s">
        <v>108</v>
      </c>
      <c r="AB125" s="1072" t="s">
        <v>44</v>
      </c>
      <c r="AC125" s="1219">
        <f>11760+13248</f>
        <v>25008</v>
      </c>
      <c r="AD125" s="747">
        <f t="shared" si="61"/>
        <v>0</v>
      </c>
      <c r="AE125" s="1220"/>
      <c r="AF125" s="727"/>
      <c r="AG125" s="747">
        <f t="shared" si="86"/>
        <v>25008</v>
      </c>
      <c r="AH125" s="727"/>
      <c r="AI125" s="1074"/>
      <c r="AJ125" s="733"/>
      <c r="AK125" s="1222"/>
      <c r="AL125" s="1222"/>
      <c r="AM125" s="1222"/>
      <c r="AN125" s="745">
        <f t="shared" ref="AN125:AN127" si="89">I125</f>
        <v>25008</v>
      </c>
      <c r="AO125" s="1076"/>
      <c r="AP125" s="1076"/>
      <c r="AQ125" s="1076"/>
      <c r="AR125" s="1076"/>
      <c r="AS125" s="1076"/>
      <c r="AT125" s="1076"/>
      <c r="AU125" s="1076"/>
      <c r="AV125" s="1222"/>
      <c r="AW125" s="1222"/>
      <c r="AX125" s="1222"/>
      <c r="AY125" s="1222"/>
      <c r="AZ125" s="745">
        <f t="shared" si="87"/>
        <v>25008</v>
      </c>
      <c r="BA125" s="1216"/>
      <c r="BB125" s="1216"/>
      <c r="BC125" s="745"/>
      <c r="BD125" s="745"/>
      <c r="BE125" s="1216"/>
      <c r="BF125" s="1216"/>
      <c r="BG125" s="1216"/>
      <c r="BH125" s="1216"/>
      <c r="BI125" s="699"/>
      <c r="BJ125" s="699"/>
      <c r="BK125" s="754"/>
      <c r="BL125" s="699"/>
      <c r="BM125" s="754"/>
      <c r="BN125" s="754"/>
      <c r="BO125" s="754"/>
      <c r="BP125" s="699"/>
      <c r="BQ125" s="699"/>
      <c r="BR125" s="754"/>
      <c r="BS125" s="754">
        <f t="shared" ref="BS125:BS127" si="90">I125/8</f>
        <v>3126</v>
      </c>
      <c r="BT125" s="699"/>
      <c r="BU125" s="699"/>
      <c r="BV125" s="699"/>
      <c r="BW125" s="699"/>
      <c r="BX125" s="699"/>
      <c r="BY125" s="699"/>
      <c r="BZ125" s="699"/>
      <c r="CA125" s="699"/>
      <c r="CB125" s="699"/>
      <c r="CC125" s="699"/>
      <c r="CD125" s="699"/>
      <c r="CE125" s="699"/>
      <c r="CG125" s="756"/>
      <c r="CO125" s="757">
        <f t="shared" si="52"/>
        <v>2221752</v>
      </c>
    </row>
    <row r="126" s="645" customFormat="1" ht="36" hidden="1" customHeight="1" spans="1:93">
      <c r="A126" s="1206">
        <v>45674</v>
      </c>
      <c r="B126" s="725" t="s">
        <v>3596</v>
      </c>
      <c r="C126" s="726" t="s">
        <v>251</v>
      </c>
      <c r="D126" s="727">
        <v>4500156075</v>
      </c>
      <c r="E126" s="725" t="s">
        <v>3667</v>
      </c>
      <c r="F126" s="1234" t="s">
        <v>3674</v>
      </c>
      <c r="G126" s="1215" t="s">
        <v>3599</v>
      </c>
      <c r="H126" s="730" t="s">
        <v>3600</v>
      </c>
      <c r="I126" s="731">
        <v>33360</v>
      </c>
      <c r="J126" s="732">
        <v>8</v>
      </c>
      <c r="K126" s="732">
        <v>48</v>
      </c>
      <c r="L126" s="733">
        <f t="shared" si="51"/>
        <v>695</v>
      </c>
      <c r="M126" s="734">
        <v>45744</v>
      </c>
      <c r="N126" s="734">
        <v>45740</v>
      </c>
      <c r="O126" s="735" t="s">
        <v>3669</v>
      </c>
      <c r="P126" s="726" t="s">
        <v>80</v>
      </c>
      <c r="Q126" s="360" t="s">
        <v>3675</v>
      </c>
      <c r="R126" s="735" t="s">
        <v>3671</v>
      </c>
      <c r="S126" s="1210" t="s">
        <v>82</v>
      </c>
      <c r="T126" s="738" t="s">
        <v>82</v>
      </c>
      <c r="U126" s="1134" t="s">
        <v>3672</v>
      </c>
      <c r="V126" s="1225" t="s">
        <v>587</v>
      </c>
      <c r="W126" s="741">
        <v>0.8677</v>
      </c>
      <c r="X126" s="742">
        <f t="shared" si="85"/>
        <v>28946.472</v>
      </c>
      <c r="Y126" s="727" t="s">
        <v>3673</v>
      </c>
      <c r="Z126" s="732" t="s">
        <v>3599</v>
      </c>
      <c r="AA126" s="745" t="s">
        <v>108</v>
      </c>
      <c r="AB126" s="1072" t="s">
        <v>44</v>
      </c>
      <c r="AC126" s="1219">
        <f>16800+16560</f>
        <v>33360</v>
      </c>
      <c r="AD126" s="747">
        <f t="shared" si="61"/>
        <v>0</v>
      </c>
      <c r="AE126" s="1220"/>
      <c r="AF126" s="727"/>
      <c r="AG126" s="747">
        <f t="shared" si="86"/>
        <v>33360</v>
      </c>
      <c r="AH126" s="727"/>
      <c r="AI126" s="1074"/>
      <c r="AJ126" s="733"/>
      <c r="AK126" s="1222"/>
      <c r="AL126" s="1222"/>
      <c r="AM126" s="1222"/>
      <c r="AN126" s="745">
        <f t="shared" si="89"/>
        <v>33360</v>
      </c>
      <c r="AO126" s="1076"/>
      <c r="AP126" s="1076"/>
      <c r="AQ126" s="1076"/>
      <c r="AR126" s="1076"/>
      <c r="AS126" s="1076"/>
      <c r="AT126" s="1076"/>
      <c r="AU126" s="1076"/>
      <c r="AV126" s="1222"/>
      <c r="AW126" s="1222"/>
      <c r="AX126" s="1222"/>
      <c r="AY126" s="1222"/>
      <c r="AZ126" s="745">
        <f t="shared" si="87"/>
        <v>33360</v>
      </c>
      <c r="BA126" s="1216"/>
      <c r="BB126" s="1216"/>
      <c r="BC126" s="745"/>
      <c r="BD126" s="745"/>
      <c r="BE126" s="1216"/>
      <c r="BF126" s="1216"/>
      <c r="BG126" s="1216"/>
      <c r="BH126" s="1216"/>
      <c r="BI126" s="699"/>
      <c r="BJ126" s="699"/>
      <c r="BK126" s="754"/>
      <c r="BL126" s="699"/>
      <c r="BM126" s="754"/>
      <c r="BN126" s="754"/>
      <c r="BO126" s="754"/>
      <c r="BP126" s="699"/>
      <c r="BQ126" s="699"/>
      <c r="BR126" s="754"/>
      <c r="BS126" s="754">
        <f t="shared" si="90"/>
        <v>4170</v>
      </c>
      <c r="BT126" s="699"/>
      <c r="BU126" s="699"/>
      <c r="BV126" s="699"/>
      <c r="BW126" s="699"/>
      <c r="BX126" s="699"/>
      <c r="BY126" s="699"/>
      <c r="BZ126" s="699"/>
      <c r="CA126" s="699"/>
      <c r="CB126" s="699"/>
      <c r="CC126" s="699"/>
      <c r="CD126" s="699"/>
      <c r="CE126" s="699"/>
      <c r="CG126" s="756"/>
      <c r="CO126" s="757">
        <f t="shared" si="52"/>
        <v>2188392</v>
      </c>
    </row>
    <row r="127" s="645" customFormat="1" ht="36" hidden="1" customHeight="1" spans="1:93">
      <c r="A127" s="1206">
        <v>45683</v>
      </c>
      <c r="B127" s="725" t="s">
        <v>3596</v>
      </c>
      <c r="C127" s="726" t="s">
        <v>251</v>
      </c>
      <c r="D127" s="727">
        <v>4500156595</v>
      </c>
      <c r="E127" s="725" t="s">
        <v>3676</v>
      </c>
      <c r="F127" s="1234" t="s">
        <v>3677</v>
      </c>
      <c r="G127" s="1215" t="s">
        <v>3599</v>
      </c>
      <c r="H127" s="730" t="s">
        <v>3600</v>
      </c>
      <c r="I127" s="731">
        <v>18384</v>
      </c>
      <c r="J127" s="732">
        <v>8</v>
      </c>
      <c r="K127" s="732">
        <v>48</v>
      </c>
      <c r="L127" s="733">
        <f t="shared" si="51"/>
        <v>383</v>
      </c>
      <c r="M127" s="734">
        <v>45744</v>
      </c>
      <c r="N127" s="734">
        <v>45740</v>
      </c>
      <c r="O127" s="735" t="s">
        <v>3669</v>
      </c>
      <c r="P127" s="726" t="s">
        <v>80</v>
      </c>
      <c r="Q127" s="360" t="s">
        <v>3678</v>
      </c>
      <c r="R127" s="735" t="s">
        <v>3679</v>
      </c>
      <c r="S127" s="1210" t="s">
        <v>82</v>
      </c>
      <c r="T127" s="738" t="s">
        <v>82</v>
      </c>
      <c r="U127" s="1134" t="s">
        <v>3680</v>
      </c>
      <c r="V127" s="1225" t="s">
        <v>587</v>
      </c>
      <c r="W127" s="741">
        <v>0.9661</v>
      </c>
      <c r="X127" s="742">
        <f t="shared" si="85"/>
        <v>17760.7824</v>
      </c>
      <c r="Y127" s="727" t="s">
        <v>3681</v>
      </c>
      <c r="Z127" s="732" t="s">
        <v>3599</v>
      </c>
      <c r="AA127" s="745" t="s">
        <v>108</v>
      </c>
      <c r="AB127" s="1072" t="s">
        <v>44</v>
      </c>
      <c r="AC127" s="1219">
        <v>18384</v>
      </c>
      <c r="AD127" s="747">
        <f t="shared" si="61"/>
        <v>0</v>
      </c>
      <c r="AE127" s="1220"/>
      <c r="AF127" s="727"/>
      <c r="AG127" s="747">
        <f t="shared" si="86"/>
        <v>18384</v>
      </c>
      <c r="AH127" s="727"/>
      <c r="AI127" s="1074"/>
      <c r="AJ127" s="733"/>
      <c r="AK127" s="1222"/>
      <c r="AL127" s="1222"/>
      <c r="AM127" s="1222"/>
      <c r="AN127" s="745">
        <f t="shared" si="89"/>
        <v>18384</v>
      </c>
      <c r="AO127" s="1076"/>
      <c r="AP127" s="1076"/>
      <c r="AQ127" s="1076"/>
      <c r="AR127" s="1076"/>
      <c r="AS127" s="1076"/>
      <c r="AT127" s="1076"/>
      <c r="AU127" s="1076"/>
      <c r="AV127" s="1222"/>
      <c r="AW127" s="1222"/>
      <c r="AX127" s="1222"/>
      <c r="AY127" s="1222"/>
      <c r="AZ127" s="745">
        <f t="shared" si="87"/>
        <v>18384</v>
      </c>
      <c r="BA127" s="1216"/>
      <c r="BB127" s="1216"/>
      <c r="BC127" s="745"/>
      <c r="BD127" s="745"/>
      <c r="BE127" s="1216"/>
      <c r="BF127" s="1216"/>
      <c r="BG127" s="1216"/>
      <c r="BH127" s="1216"/>
      <c r="BI127" s="699"/>
      <c r="BJ127" s="699"/>
      <c r="BK127" s="754"/>
      <c r="BL127" s="699"/>
      <c r="BM127" s="754"/>
      <c r="BN127" s="754"/>
      <c r="BO127" s="754"/>
      <c r="BP127" s="699"/>
      <c r="BQ127" s="699"/>
      <c r="BR127" s="754"/>
      <c r="BS127" s="754">
        <f t="shared" si="90"/>
        <v>2298</v>
      </c>
      <c r="BT127" s="699"/>
      <c r="BU127" s="699"/>
      <c r="BV127" s="699"/>
      <c r="BW127" s="699"/>
      <c r="BX127" s="699"/>
      <c r="BY127" s="699"/>
      <c r="BZ127" s="699"/>
      <c r="CA127" s="699"/>
      <c r="CB127" s="699"/>
      <c r="CC127" s="699"/>
      <c r="CD127" s="699"/>
      <c r="CE127" s="699"/>
      <c r="CG127" s="756"/>
      <c r="CO127" s="757">
        <f t="shared" si="52"/>
        <v>2170008</v>
      </c>
    </row>
    <row r="128" s="645" customFormat="1" ht="36" hidden="1" customHeight="1" spans="1:93">
      <c r="A128" s="1206">
        <v>45712</v>
      </c>
      <c r="B128" s="725" t="s">
        <v>405</v>
      </c>
      <c r="C128" s="726" t="s">
        <v>406</v>
      </c>
      <c r="D128" s="727">
        <v>4500158356</v>
      </c>
      <c r="E128" s="725"/>
      <c r="F128" s="728" t="s">
        <v>3682</v>
      </c>
      <c r="G128" s="1215" t="s">
        <v>78</v>
      </c>
      <c r="H128" s="730" t="s">
        <v>111</v>
      </c>
      <c r="I128" s="731">
        <v>900</v>
      </c>
      <c r="J128" s="732">
        <v>0</v>
      </c>
      <c r="K128" s="732">
        <v>50</v>
      </c>
      <c r="L128" s="733">
        <f t="shared" si="51"/>
        <v>18</v>
      </c>
      <c r="M128" s="734">
        <v>45744</v>
      </c>
      <c r="N128" s="734">
        <v>45740</v>
      </c>
      <c r="O128" s="735"/>
      <c r="P128" s="735" t="s">
        <v>80</v>
      </c>
      <c r="Q128" s="735" t="s">
        <v>3683</v>
      </c>
      <c r="R128" s="735">
        <v>45713</v>
      </c>
      <c r="S128" s="737" t="s">
        <v>82</v>
      </c>
      <c r="T128" s="738" t="s">
        <v>3684</v>
      </c>
      <c r="U128" s="1134" t="s">
        <v>3685</v>
      </c>
      <c r="V128" s="1225" t="s">
        <v>388</v>
      </c>
      <c r="W128" s="741">
        <v>0.9376</v>
      </c>
      <c r="X128" s="742">
        <f t="shared" si="85"/>
        <v>843.84</v>
      </c>
      <c r="Y128" s="727" t="s">
        <v>3686</v>
      </c>
      <c r="Z128" s="732" t="s">
        <v>156</v>
      </c>
      <c r="AA128" s="745" t="s">
        <v>108</v>
      </c>
      <c r="AB128" s="1072" t="s">
        <v>44</v>
      </c>
      <c r="AC128" s="1219">
        <v>900</v>
      </c>
      <c r="AD128" s="747">
        <f t="shared" si="61"/>
        <v>0</v>
      </c>
      <c r="AE128" s="1220" t="s">
        <v>157</v>
      </c>
      <c r="AF128" s="727"/>
      <c r="AG128" s="747">
        <f t="shared" si="86"/>
        <v>900</v>
      </c>
      <c r="AH128" s="727"/>
      <c r="AI128" s="1074"/>
      <c r="AJ128" s="733">
        <f t="shared" si="88"/>
        <v>900</v>
      </c>
      <c r="AK128" s="1222"/>
      <c r="AL128" s="1222"/>
      <c r="AM128" s="1222"/>
      <c r="AN128" s="1222"/>
      <c r="AO128" s="1222"/>
      <c r="AP128" s="1222"/>
      <c r="AQ128" s="1222"/>
      <c r="AR128" s="1222"/>
      <c r="AS128" s="1222"/>
      <c r="AT128" s="1222"/>
      <c r="AU128" s="1222"/>
      <c r="AV128" s="1222"/>
      <c r="AW128" s="1222"/>
      <c r="AX128" s="1222"/>
      <c r="AY128" s="1222"/>
      <c r="AZ128" s="745">
        <f t="shared" si="87"/>
        <v>900</v>
      </c>
      <c r="BA128" s="1216"/>
      <c r="BB128" s="1216"/>
      <c r="BC128" s="1216"/>
      <c r="BD128" s="1216"/>
      <c r="BE128" s="1216"/>
      <c r="BF128" s="1216"/>
      <c r="BG128" s="1216"/>
      <c r="BH128" s="1216"/>
      <c r="BI128" s="699"/>
      <c r="BJ128" s="699"/>
      <c r="BK128" s="754"/>
      <c r="BL128" s="699"/>
      <c r="BM128" s="699"/>
      <c r="BN128" s="699"/>
      <c r="BO128" s="699"/>
      <c r="BP128" s="699"/>
      <c r="BQ128" s="699"/>
      <c r="BR128" s="754">
        <f>I128/25</f>
        <v>36</v>
      </c>
      <c r="BS128" s="699"/>
      <c r="BT128" s="699"/>
      <c r="BU128" s="699"/>
      <c r="BV128" s="699"/>
      <c r="BW128" s="699"/>
      <c r="BX128" s="699"/>
      <c r="BY128" s="699"/>
      <c r="BZ128" s="699"/>
      <c r="CA128" s="699"/>
      <c r="CB128" s="699"/>
      <c r="CC128" s="699"/>
      <c r="CD128" s="699"/>
      <c r="CE128" s="699"/>
      <c r="CG128" s="756"/>
      <c r="CO128" s="757">
        <f t="shared" si="52"/>
        <v>2169108</v>
      </c>
    </row>
    <row r="129" s="645" customFormat="1" ht="36" hidden="1" customHeight="1" spans="1:93">
      <c r="A129" s="1206">
        <v>45665</v>
      </c>
      <c r="B129" s="725" t="s">
        <v>1171</v>
      </c>
      <c r="C129" s="726" t="s">
        <v>149</v>
      </c>
      <c r="D129" s="727">
        <v>4500155272</v>
      </c>
      <c r="E129" s="725" t="s">
        <v>3687</v>
      </c>
      <c r="F129" s="1234" t="s">
        <v>3688</v>
      </c>
      <c r="G129" s="1215" t="s">
        <v>134</v>
      </c>
      <c r="H129" s="730" t="s">
        <v>135</v>
      </c>
      <c r="I129" s="731">
        <v>1729</v>
      </c>
      <c r="J129" s="732">
        <v>0</v>
      </c>
      <c r="K129" s="732">
        <v>13</v>
      </c>
      <c r="L129" s="733">
        <f t="shared" si="51"/>
        <v>133</v>
      </c>
      <c r="M129" s="734">
        <v>45747</v>
      </c>
      <c r="N129" s="734">
        <v>45741</v>
      </c>
      <c r="O129" s="735" t="s">
        <v>3532</v>
      </c>
      <c r="P129" s="735" t="s">
        <v>106</v>
      </c>
      <c r="Q129" s="1216" t="s">
        <v>3689</v>
      </c>
      <c r="R129" s="735">
        <v>45666</v>
      </c>
      <c r="S129" s="737" t="s">
        <v>82</v>
      </c>
      <c r="T129" s="738" t="s">
        <v>3690</v>
      </c>
      <c r="U129" s="1134" t="s">
        <v>3691</v>
      </c>
      <c r="V129" s="1225" t="s">
        <v>164</v>
      </c>
      <c r="W129" s="741">
        <v>0.8797</v>
      </c>
      <c r="X129" s="742">
        <f t="shared" si="85"/>
        <v>1521.0013</v>
      </c>
      <c r="Y129" s="727" t="s">
        <v>3692</v>
      </c>
      <c r="Z129" s="732" t="s">
        <v>134</v>
      </c>
      <c r="AA129" s="745" t="s">
        <v>108</v>
      </c>
      <c r="AB129" s="1072" t="s">
        <v>44</v>
      </c>
      <c r="AC129" s="1219">
        <v>1729</v>
      </c>
      <c r="AD129" s="747">
        <f t="shared" si="61"/>
        <v>0</v>
      </c>
      <c r="AE129" s="1220" t="s">
        <v>157</v>
      </c>
      <c r="AF129" s="727"/>
      <c r="AG129" s="747">
        <f t="shared" si="86"/>
        <v>1729</v>
      </c>
      <c r="AH129" s="727"/>
      <c r="AI129" s="1074">
        <f t="shared" ref="AI129:AI136" si="91">I129</f>
        <v>1729</v>
      </c>
      <c r="AJ129" s="733"/>
      <c r="AK129" s="1222"/>
      <c r="AL129" s="1222"/>
      <c r="AM129" s="1222"/>
      <c r="AN129" s="1222"/>
      <c r="AO129" s="1222"/>
      <c r="AP129" s="1222"/>
      <c r="AQ129" s="1222"/>
      <c r="AR129" s="1222"/>
      <c r="AS129" s="1222"/>
      <c r="AT129" s="1222"/>
      <c r="AU129" s="1222"/>
      <c r="AV129" s="1222"/>
      <c r="AW129" s="1222"/>
      <c r="AX129" s="1222"/>
      <c r="AY129" s="1222"/>
      <c r="AZ129" s="745">
        <f t="shared" si="87"/>
        <v>1729</v>
      </c>
      <c r="BA129" s="1216"/>
      <c r="BB129" s="1216"/>
      <c r="BC129" s="1216"/>
      <c r="BD129" s="1216"/>
      <c r="BE129" s="1216"/>
      <c r="BF129" s="1216"/>
      <c r="BG129" s="1216"/>
      <c r="BH129" s="1216"/>
      <c r="BI129" s="699"/>
      <c r="BJ129" s="699"/>
      <c r="BK129" s="754">
        <f>I129/13</f>
        <v>133</v>
      </c>
      <c r="BL129" s="699"/>
      <c r="BM129" s="699"/>
      <c r="BN129" s="699"/>
      <c r="BO129" s="699"/>
      <c r="BP129" s="699"/>
      <c r="BQ129" s="699"/>
      <c r="BR129" s="754"/>
      <c r="BS129" s="699"/>
      <c r="BT129" s="699"/>
      <c r="BU129" s="699"/>
      <c r="BV129" s="699"/>
      <c r="BW129" s="699"/>
      <c r="BX129" s="699"/>
      <c r="BY129" s="699"/>
      <c r="BZ129" s="699"/>
      <c r="CA129" s="699"/>
      <c r="CB129" s="699"/>
      <c r="CC129" s="699"/>
      <c r="CD129" s="699"/>
      <c r="CE129" s="699"/>
      <c r="CG129" s="756"/>
      <c r="CO129" s="757">
        <f t="shared" si="52"/>
        <v>2167379</v>
      </c>
    </row>
    <row r="130" s="645" customFormat="1" ht="36" hidden="1" customHeight="1" spans="1:93">
      <c r="A130" s="1206">
        <v>45701</v>
      </c>
      <c r="B130" s="725" t="s">
        <v>3212</v>
      </c>
      <c r="C130" s="726" t="s">
        <v>251</v>
      </c>
      <c r="D130" s="727">
        <v>4500157189</v>
      </c>
      <c r="E130" s="725">
        <v>70057988</v>
      </c>
      <c r="F130" s="728" t="s">
        <v>3693</v>
      </c>
      <c r="G130" s="1215" t="s">
        <v>309</v>
      </c>
      <c r="H130" s="730" t="s">
        <v>79</v>
      </c>
      <c r="I130" s="731">
        <v>600</v>
      </c>
      <c r="J130" s="732">
        <v>0</v>
      </c>
      <c r="K130" s="732">
        <v>12</v>
      </c>
      <c r="L130" s="733">
        <f t="shared" si="51"/>
        <v>50</v>
      </c>
      <c r="M130" s="734">
        <v>45783</v>
      </c>
      <c r="N130" s="734">
        <v>45779</v>
      </c>
      <c r="O130" s="1160" t="s">
        <v>3694</v>
      </c>
      <c r="P130" s="735" t="s">
        <v>803</v>
      </c>
      <c r="Q130" s="1160" t="s">
        <v>333</v>
      </c>
      <c r="R130" s="735">
        <v>45701</v>
      </c>
      <c r="S130" s="737" t="s">
        <v>82</v>
      </c>
      <c r="T130" s="738" t="s">
        <v>3695</v>
      </c>
      <c r="U130" s="1134" t="s">
        <v>3696</v>
      </c>
      <c r="V130" s="1225" t="s">
        <v>2614</v>
      </c>
      <c r="W130" s="741">
        <v>2.4352</v>
      </c>
      <c r="X130" s="742">
        <f t="shared" si="85"/>
        <v>1461.12</v>
      </c>
      <c r="Y130" s="727" t="s">
        <v>3697</v>
      </c>
      <c r="Z130" s="740" t="s">
        <v>313</v>
      </c>
      <c r="AA130" s="745" t="s">
        <v>108</v>
      </c>
      <c r="AB130" s="1072" t="s">
        <v>44</v>
      </c>
      <c r="AC130" s="1219">
        <v>600</v>
      </c>
      <c r="AD130" s="747">
        <f t="shared" si="61"/>
        <v>0</v>
      </c>
      <c r="AE130" s="1220" t="s">
        <v>157</v>
      </c>
      <c r="AF130" s="727"/>
      <c r="AG130" s="747">
        <f>I130*2</f>
        <v>1200</v>
      </c>
      <c r="AH130" s="727"/>
      <c r="AI130" s="1074">
        <f>I130*2</f>
        <v>1200</v>
      </c>
      <c r="AJ130" s="733"/>
      <c r="AK130" s="1222"/>
      <c r="AL130" s="1222"/>
      <c r="AM130" s="1224"/>
      <c r="AN130" s="1222"/>
      <c r="AO130" s="1222"/>
      <c r="AP130" s="1222"/>
      <c r="AQ130" s="1222"/>
      <c r="AR130" s="1222"/>
      <c r="AS130" s="1222"/>
      <c r="AT130" s="1222"/>
      <c r="AU130" s="1222"/>
      <c r="AV130" s="1222"/>
      <c r="AW130" s="1222"/>
      <c r="AX130" s="1222"/>
      <c r="AY130" s="1222"/>
      <c r="AZ130" s="745">
        <f>I130*2</f>
        <v>1200</v>
      </c>
      <c r="BA130" s="1216"/>
      <c r="BB130" s="1216"/>
      <c r="BC130" s="1216"/>
      <c r="BD130" s="1216"/>
      <c r="BE130" s="1216"/>
      <c r="BF130" s="1216"/>
      <c r="BG130" s="1216"/>
      <c r="BH130" s="1216"/>
      <c r="BI130" s="699"/>
      <c r="BJ130" s="699"/>
      <c r="BK130" s="754"/>
      <c r="BL130" s="699"/>
      <c r="BM130" s="699"/>
      <c r="BN130" s="699"/>
      <c r="BO130" s="699"/>
      <c r="BP130" s="699"/>
      <c r="BQ130" s="699"/>
      <c r="BR130" s="754"/>
      <c r="BS130" s="699"/>
      <c r="BT130" s="699"/>
      <c r="BU130" s="699"/>
      <c r="BV130" s="699"/>
      <c r="BW130" s="699"/>
      <c r="BX130" s="699"/>
      <c r="BY130" s="699"/>
      <c r="BZ130" s="699"/>
      <c r="CA130" s="699"/>
      <c r="CB130" s="699"/>
      <c r="CC130" s="754">
        <f>I130</f>
        <v>600</v>
      </c>
      <c r="CD130" s="754">
        <f>I130</f>
        <v>600</v>
      </c>
      <c r="CE130" s="729"/>
      <c r="CF130" s="754">
        <f>I130</f>
        <v>600</v>
      </c>
      <c r="CG130" s="756"/>
      <c r="CH130" s="645" t="s">
        <v>3698</v>
      </c>
      <c r="CJ130" s="645">
        <f>CJ214-I130</f>
        <v>392</v>
      </c>
      <c r="CK130" s="645" t="s">
        <v>2716</v>
      </c>
      <c r="CO130" s="757">
        <f t="shared" si="52"/>
        <v>2166179</v>
      </c>
    </row>
    <row r="131" s="645" customFormat="1" ht="36" hidden="1" customHeight="1" spans="1:93">
      <c r="A131" s="1206">
        <v>45715</v>
      </c>
      <c r="B131" s="725" t="s">
        <v>142</v>
      </c>
      <c r="C131" s="726" t="s">
        <v>118</v>
      </c>
      <c r="D131" s="727">
        <v>4500158785</v>
      </c>
      <c r="E131" s="725">
        <v>20661144</v>
      </c>
      <c r="F131" s="728" t="s">
        <v>3699</v>
      </c>
      <c r="G131" s="1215" t="s">
        <v>134</v>
      </c>
      <c r="H131" s="730" t="s">
        <v>135</v>
      </c>
      <c r="I131" s="731">
        <v>1508</v>
      </c>
      <c r="J131" s="732">
        <v>0</v>
      </c>
      <c r="K131" s="732">
        <v>13</v>
      </c>
      <c r="L131" s="733">
        <f t="shared" si="51"/>
        <v>116</v>
      </c>
      <c r="M131" s="734">
        <v>45754</v>
      </c>
      <c r="N131" s="734">
        <v>45750</v>
      </c>
      <c r="O131" s="735"/>
      <c r="P131" s="735" t="s">
        <v>106</v>
      </c>
      <c r="Q131" s="1216" t="s">
        <v>3700</v>
      </c>
      <c r="R131" s="735">
        <v>45719</v>
      </c>
      <c r="S131" s="737" t="s">
        <v>136</v>
      </c>
      <c r="T131" s="738" t="s">
        <v>3701</v>
      </c>
      <c r="U131" s="1134" t="s">
        <v>3702</v>
      </c>
      <c r="V131" s="1225" t="s">
        <v>603</v>
      </c>
      <c r="W131" s="741">
        <v>0.9343</v>
      </c>
      <c r="X131" s="742">
        <f t="shared" si="85"/>
        <v>1408.9244</v>
      </c>
      <c r="Y131" s="727" t="s">
        <v>3703</v>
      </c>
      <c r="Z131" s="740" t="s">
        <v>134</v>
      </c>
      <c r="AA131" s="745" t="s">
        <v>108</v>
      </c>
      <c r="AB131" s="1072" t="s">
        <v>44</v>
      </c>
      <c r="AC131" s="1219">
        <v>1508</v>
      </c>
      <c r="AD131" s="747">
        <f t="shared" si="61"/>
        <v>0</v>
      </c>
      <c r="AE131" s="1220" t="s">
        <v>157</v>
      </c>
      <c r="AF131" s="727"/>
      <c r="AG131" s="747">
        <f t="shared" ref="AG131:AG196" si="92">I131</f>
        <v>1508</v>
      </c>
      <c r="AH131" s="727"/>
      <c r="AI131" s="1074">
        <f t="shared" si="91"/>
        <v>1508</v>
      </c>
      <c r="AJ131" s="733"/>
      <c r="AK131" s="1222"/>
      <c r="AL131" s="1222"/>
      <c r="AM131" s="1224"/>
      <c r="AN131" s="1222"/>
      <c r="AO131" s="1222"/>
      <c r="AP131" s="1222"/>
      <c r="AQ131" s="1222"/>
      <c r="AR131" s="1222"/>
      <c r="AS131" s="1222"/>
      <c r="AT131" s="1222"/>
      <c r="AU131" s="1222"/>
      <c r="AV131" s="1222"/>
      <c r="AW131" s="1222"/>
      <c r="AX131" s="1222"/>
      <c r="AY131" s="1222"/>
      <c r="AZ131" s="745">
        <f>I131</f>
        <v>1508</v>
      </c>
      <c r="BA131" s="1216"/>
      <c r="BB131" s="1216"/>
      <c r="BC131" s="1216"/>
      <c r="BD131" s="1216"/>
      <c r="BE131" s="1216"/>
      <c r="BF131" s="1216"/>
      <c r="BG131" s="1216"/>
      <c r="BH131" s="1216"/>
      <c r="BI131" s="699"/>
      <c r="BJ131" s="699"/>
      <c r="BK131" s="754">
        <f>I131/13</f>
        <v>116</v>
      </c>
      <c r="BL131" s="699"/>
      <c r="BM131" s="699"/>
      <c r="BN131" s="699"/>
      <c r="BO131" s="699"/>
      <c r="BP131" s="699"/>
      <c r="BQ131" s="699"/>
      <c r="BR131" s="754"/>
      <c r="BS131" s="699"/>
      <c r="BT131" s="699"/>
      <c r="BU131" s="699"/>
      <c r="BV131" s="699"/>
      <c r="BW131" s="699"/>
      <c r="BX131" s="699"/>
      <c r="BY131" s="699"/>
      <c r="BZ131" s="699"/>
      <c r="CA131" s="699"/>
      <c r="CB131" s="699"/>
      <c r="CC131" s="754"/>
      <c r="CD131" s="754"/>
      <c r="CE131" s="754"/>
      <c r="CG131" s="756"/>
      <c r="CO131" s="757">
        <f t="shared" si="52"/>
        <v>2164671</v>
      </c>
    </row>
    <row r="132" s="646" customFormat="1" ht="36" hidden="1" customHeight="1" spans="1:93">
      <c r="A132" s="1235">
        <v>45740</v>
      </c>
      <c r="B132" s="957"/>
      <c r="C132" s="1236"/>
      <c r="D132" s="1185" t="s">
        <v>3704</v>
      </c>
      <c r="E132" s="957"/>
      <c r="F132" s="1237"/>
      <c r="G132" s="1238" t="s">
        <v>89</v>
      </c>
      <c r="H132" s="877" t="s">
        <v>79</v>
      </c>
      <c r="I132" s="763" t="s">
        <v>3705</v>
      </c>
      <c r="J132" s="764">
        <v>0</v>
      </c>
      <c r="K132" s="764">
        <v>24</v>
      </c>
      <c r="L132" s="765" t="e">
        <f t="shared" ref="L132:L195" si="93">I132/K132</f>
        <v>#VALUE!</v>
      </c>
      <c r="M132" s="767">
        <v>45749</v>
      </c>
      <c r="N132" s="767">
        <v>45747</v>
      </c>
      <c r="O132" s="768"/>
      <c r="P132" s="768"/>
      <c r="Q132" s="832"/>
      <c r="R132" s="768">
        <v>45740</v>
      </c>
      <c r="S132" s="771" t="s">
        <v>82</v>
      </c>
      <c r="T132" s="772" t="s">
        <v>82</v>
      </c>
      <c r="U132" s="1239" t="s">
        <v>3706</v>
      </c>
      <c r="V132" s="1240" t="s">
        <v>3141</v>
      </c>
      <c r="W132" s="775"/>
      <c r="X132" s="776"/>
      <c r="Y132" s="1185"/>
      <c r="Z132" s="732" t="s">
        <v>86</v>
      </c>
      <c r="AA132" s="732" t="s">
        <v>86</v>
      </c>
      <c r="AB132" s="1127"/>
      <c r="AC132" s="658">
        <v>11</v>
      </c>
      <c r="AD132" s="783"/>
      <c r="AE132" s="1241"/>
      <c r="AF132" s="1185"/>
      <c r="AG132" s="783"/>
      <c r="AH132" s="1185"/>
      <c r="AI132" s="1130"/>
      <c r="AJ132" s="765"/>
      <c r="AK132" s="1242"/>
      <c r="AL132" s="1242"/>
      <c r="AM132" s="1242"/>
      <c r="AN132" s="1242"/>
      <c r="AO132" s="1242"/>
      <c r="AP132" s="1242"/>
      <c r="AQ132" s="1242"/>
      <c r="AR132" s="1242"/>
      <c r="AS132" s="1242"/>
      <c r="AT132" s="1242"/>
      <c r="AU132" s="1242"/>
      <c r="AV132" s="1242"/>
      <c r="AW132" s="1242"/>
      <c r="AX132" s="1242"/>
      <c r="AY132" s="1242"/>
      <c r="AZ132" s="779"/>
      <c r="BA132" s="832"/>
      <c r="BB132" s="832"/>
      <c r="BC132" s="832"/>
      <c r="BD132" s="832"/>
      <c r="BE132" s="832"/>
      <c r="BF132" s="832"/>
      <c r="BG132" s="832"/>
      <c r="BH132" s="832"/>
      <c r="BI132" s="694"/>
      <c r="BJ132" s="694"/>
      <c r="BK132" s="790"/>
      <c r="BL132" s="694"/>
      <c r="BM132" s="694"/>
      <c r="BN132" s="694"/>
      <c r="BO132" s="694"/>
      <c r="BP132" s="694"/>
      <c r="BQ132" s="694"/>
      <c r="BR132" s="790"/>
      <c r="BS132" s="694"/>
      <c r="BT132" s="694"/>
      <c r="BU132" s="694"/>
      <c r="BV132" s="694"/>
      <c r="BW132" s="694"/>
      <c r="BX132" s="694"/>
      <c r="BY132" s="694"/>
      <c r="BZ132" s="694"/>
      <c r="CA132" s="694"/>
      <c r="CB132" s="694"/>
      <c r="CC132" s="694"/>
      <c r="CD132" s="694"/>
      <c r="CE132" s="694"/>
      <c r="CG132" s="664"/>
      <c r="CO132" s="757">
        <f t="shared" ref="CO132:CO195" si="94">CO131-AG132</f>
        <v>2164671</v>
      </c>
    </row>
    <row r="133" s="646" customFormat="1" ht="36" hidden="1" customHeight="1" spans="1:93">
      <c r="A133" s="1235">
        <v>45740</v>
      </c>
      <c r="B133" s="957"/>
      <c r="C133" s="1236"/>
      <c r="D133" s="1185" t="s">
        <v>3704</v>
      </c>
      <c r="E133" s="957"/>
      <c r="F133" s="1237"/>
      <c r="G133" s="1238" t="s">
        <v>89</v>
      </c>
      <c r="H133" s="877" t="s">
        <v>79</v>
      </c>
      <c r="I133" s="763" t="s">
        <v>3707</v>
      </c>
      <c r="J133" s="764">
        <v>0</v>
      </c>
      <c r="K133" s="764">
        <v>24</v>
      </c>
      <c r="L133" s="765" t="e">
        <f t="shared" si="93"/>
        <v>#VALUE!</v>
      </c>
      <c r="M133" s="767">
        <v>45749</v>
      </c>
      <c r="N133" s="767">
        <v>45747</v>
      </c>
      <c r="O133" s="768"/>
      <c r="P133" s="768"/>
      <c r="Q133" s="832"/>
      <c r="R133" s="768">
        <v>45740</v>
      </c>
      <c r="S133" s="771" t="s">
        <v>82</v>
      </c>
      <c r="T133" s="772" t="s">
        <v>82</v>
      </c>
      <c r="U133" s="1239" t="s">
        <v>3708</v>
      </c>
      <c r="V133" s="1240" t="s">
        <v>3141</v>
      </c>
      <c r="W133" s="775"/>
      <c r="X133" s="776"/>
      <c r="Y133" s="1185"/>
      <c r="Z133" s="732" t="s">
        <v>86</v>
      </c>
      <c r="AA133" s="732" t="s">
        <v>86</v>
      </c>
      <c r="AB133" s="1127"/>
      <c r="AC133" s="658">
        <v>5</v>
      </c>
      <c r="AD133" s="783"/>
      <c r="AE133" s="1241"/>
      <c r="AF133" s="1185"/>
      <c r="AG133" s="783"/>
      <c r="AH133" s="1185"/>
      <c r="AI133" s="1130"/>
      <c r="AJ133" s="765"/>
      <c r="AK133" s="1242"/>
      <c r="AL133" s="1242"/>
      <c r="AM133" s="1243"/>
      <c r="AN133" s="1242"/>
      <c r="AO133" s="1242"/>
      <c r="AP133" s="1242"/>
      <c r="AQ133" s="1242"/>
      <c r="AR133" s="1242"/>
      <c r="AS133" s="1242"/>
      <c r="AT133" s="1242"/>
      <c r="AU133" s="1242"/>
      <c r="AV133" s="1242"/>
      <c r="AW133" s="1242"/>
      <c r="AX133" s="1242"/>
      <c r="AY133" s="1242"/>
      <c r="AZ133" s="779"/>
      <c r="BA133" s="832"/>
      <c r="BB133" s="832"/>
      <c r="BC133" s="832"/>
      <c r="BD133" s="832"/>
      <c r="BE133" s="832"/>
      <c r="BF133" s="832"/>
      <c r="BG133" s="832"/>
      <c r="BH133" s="832"/>
      <c r="BI133" s="694"/>
      <c r="BJ133" s="694"/>
      <c r="BK133" s="790"/>
      <c r="BL133" s="694"/>
      <c r="BM133" s="694"/>
      <c r="BN133" s="694"/>
      <c r="BO133" s="694"/>
      <c r="BP133" s="694"/>
      <c r="BQ133" s="694"/>
      <c r="BR133" s="790"/>
      <c r="BS133" s="694"/>
      <c r="BT133" s="694"/>
      <c r="BU133" s="694"/>
      <c r="BV133" s="694"/>
      <c r="BW133" s="694"/>
      <c r="BX133" s="694"/>
      <c r="BY133" s="694"/>
      <c r="BZ133" s="694"/>
      <c r="CA133" s="694"/>
      <c r="CB133" s="694"/>
      <c r="CC133" s="790"/>
      <c r="CD133" s="790"/>
      <c r="CE133" s="790"/>
      <c r="CG133" s="664"/>
      <c r="CH133" s="656"/>
      <c r="CO133" s="757">
        <f t="shared" si="94"/>
        <v>2164671</v>
      </c>
    </row>
    <row r="134" s="1061" customFormat="1" ht="36" hidden="1" customHeight="1" spans="1:93">
      <c r="A134" s="1194">
        <v>45713</v>
      </c>
      <c r="B134" s="1244" t="s">
        <v>3709</v>
      </c>
      <c r="C134" s="1245" t="s">
        <v>3710</v>
      </c>
      <c r="D134" s="1173">
        <v>4500158523</v>
      </c>
      <c r="E134" s="1244" t="s">
        <v>3711</v>
      </c>
      <c r="F134" s="1246" t="s">
        <v>3712</v>
      </c>
      <c r="G134" s="1247" t="s">
        <v>134</v>
      </c>
      <c r="H134" s="1155" t="s">
        <v>135</v>
      </c>
      <c r="I134" s="1156">
        <v>15808</v>
      </c>
      <c r="J134" s="1157">
        <v>0</v>
      </c>
      <c r="K134" s="1157">
        <v>13</v>
      </c>
      <c r="L134" s="1158">
        <f t="shared" si="93"/>
        <v>1216</v>
      </c>
      <c r="M134" s="1159">
        <v>45754</v>
      </c>
      <c r="N134" s="1159">
        <v>45750</v>
      </c>
      <c r="O134" s="1160" t="s">
        <v>3713</v>
      </c>
      <c r="P134" s="735" t="s">
        <v>106</v>
      </c>
      <c r="Q134" s="1245" t="s">
        <v>3714</v>
      </c>
      <c r="R134" s="1160">
        <v>45720</v>
      </c>
      <c r="S134" s="1248" t="s">
        <v>82</v>
      </c>
      <c r="T134" s="1162" t="s">
        <v>3715</v>
      </c>
      <c r="U134" s="1249" t="s">
        <v>3716</v>
      </c>
      <c r="V134" s="1250" t="s">
        <v>468</v>
      </c>
      <c r="W134" s="1164">
        <v>0.8936</v>
      </c>
      <c r="X134" s="1165">
        <f t="shared" ref="X134:X139" si="95">W134*I134</f>
        <v>14126.0288</v>
      </c>
      <c r="Y134" s="1173" t="s">
        <v>3717</v>
      </c>
      <c r="Z134" s="1157" t="s">
        <v>3718</v>
      </c>
      <c r="AA134" s="1169" t="s">
        <v>108</v>
      </c>
      <c r="AB134" s="1166" t="s">
        <v>44</v>
      </c>
      <c r="AC134" s="1251">
        <f>15769+39</f>
        <v>15808</v>
      </c>
      <c r="AD134" s="1167">
        <f t="shared" ref="AD134:AD197" si="96">AC134-I134</f>
        <v>0</v>
      </c>
      <c r="AE134" s="1252" t="s">
        <v>141</v>
      </c>
      <c r="AF134" s="1173"/>
      <c r="AG134" s="1167">
        <f t="shared" si="92"/>
        <v>15808</v>
      </c>
      <c r="AH134" s="1173"/>
      <c r="AI134" s="1197">
        <f t="shared" si="91"/>
        <v>15808</v>
      </c>
      <c r="AJ134" s="1158"/>
      <c r="AK134" s="1253"/>
      <c r="AL134" s="1253"/>
      <c r="AM134" s="1253"/>
      <c r="AN134" s="1169"/>
      <c r="AO134" s="1198"/>
      <c r="AP134" s="1198"/>
      <c r="AQ134" s="1198"/>
      <c r="AR134" s="1198"/>
      <c r="AS134" s="1198"/>
      <c r="AT134" s="1198"/>
      <c r="AU134" s="1198"/>
      <c r="AV134" s="1253"/>
      <c r="AW134" s="1253"/>
      <c r="AX134" s="1253"/>
      <c r="AY134" s="1253"/>
      <c r="BA134" s="1254"/>
      <c r="BB134" s="1254"/>
      <c r="BC134" s="1169"/>
      <c r="BD134" s="1169">
        <f t="shared" ref="BD134:BD136" si="97">I134</f>
        <v>15808</v>
      </c>
      <c r="BE134" s="1254"/>
      <c r="BF134" s="1254"/>
      <c r="BG134" s="1254"/>
      <c r="BH134" s="1254"/>
      <c r="BI134" s="1255"/>
      <c r="BJ134" s="1255"/>
      <c r="BL134" s="1175">
        <f>I134/13</f>
        <v>1216</v>
      </c>
      <c r="BM134" s="1175"/>
      <c r="BN134" s="1175"/>
      <c r="BO134" s="1175"/>
      <c r="BP134" s="1255"/>
      <c r="BQ134" s="1255"/>
      <c r="BR134" s="1175"/>
      <c r="BS134" s="1175"/>
      <c r="BT134" s="1255"/>
      <c r="BU134" s="1255"/>
      <c r="BV134" s="1255"/>
      <c r="BW134" s="1255"/>
      <c r="BX134" s="1255"/>
      <c r="BY134" s="1255"/>
      <c r="BZ134" s="1255"/>
      <c r="CA134" s="1255"/>
      <c r="CB134" s="1255"/>
      <c r="CC134" s="1255"/>
      <c r="CD134" s="1255"/>
      <c r="CE134" s="1255"/>
      <c r="CG134" s="1256"/>
      <c r="CO134" s="757">
        <f t="shared" si="94"/>
        <v>2148863</v>
      </c>
    </row>
    <row r="135" s="1061" customFormat="1" ht="36" hidden="1" customHeight="1" spans="1:93">
      <c r="A135" s="1194">
        <v>45716</v>
      </c>
      <c r="B135" s="1244" t="s">
        <v>3709</v>
      </c>
      <c r="C135" s="1245" t="s">
        <v>3710</v>
      </c>
      <c r="D135" s="1173">
        <v>4500158523</v>
      </c>
      <c r="E135" s="1244"/>
      <c r="F135" s="1246" t="s">
        <v>3719</v>
      </c>
      <c r="G135" s="1247" t="s">
        <v>239</v>
      </c>
      <c r="H135" s="1155" t="s">
        <v>79</v>
      </c>
      <c r="I135" s="1156">
        <v>3000</v>
      </c>
      <c r="J135" s="1157">
        <v>0</v>
      </c>
      <c r="K135" s="1157">
        <v>25</v>
      </c>
      <c r="L135" s="1158">
        <f t="shared" si="93"/>
        <v>120</v>
      </c>
      <c r="M135" s="1159">
        <v>45754</v>
      </c>
      <c r="N135" s="1159">
        <v>45750</v>
      </c>
      <c r="O135" s="1160" t="s">
        <v>3713</v>
      </c>
      <c r="P135" s="735" t="s">
        <v>106</v>
      </c>
      <c r="Q135" s="1245" t="s">
        <v>3714</v>
      </c>
      <c r="R135" s="1160">
        <v>45720</v>
      </c>
      <c r="S135" s="1248" t="s">
        <v>82</v>
      </c>
      <c r="T135" s="1162" t="s">
        <v>3715</v>
      </c>
      <c r="U135" s="1249" t="s">
        <v>3720</v>
      </c>
      <c r="V135" s="1250" t="s">
        <v>468</v>
      </c>
      <c r="W135" s="1164">
        <v>0.9467</v>
      </c>
      <c r="X135" s="1165">
        <f t="shared" si="95"/>
        <v>2840.1</v>
      </c>
      <c r="Y135" s="1173" t="s">
        <v>3717</v>
      </c>
      <c r="Z135" s="1157" t="s">
        <v>3721</v>
      </c>
      <c r="AA135" s="1169" t="s">
        <v>108</v>
      </c>
      <c r="AB135" s="1166" t="s">
        <v>44</v>
      </c>
      <c r="AC135" s="1251">
        <f>2975+25</f>
        <v>3000</v>
      </c>
      <c r="AD135" s="1167">
        <f t="shared" si="96"/>
        <v>0</v>
      </c>
      <c r="AE135" s="1252" t="s">
        <v>141</v>
      </c>
      <c r="AF135" s="1173"/>
      <c r="AG135" s="1167">
        <f t="shared" si="92"/>
        <v>3000</v>
      </c>
      <c r="AH135" s="1173"/>
      <c r="AI135" s="1169">
        <f t="shared" si="91"/>
        <v>3000</v>
      </c>
      <c r="AJ135" s="1158"/>
      <c r="AK135" s="1253"/>
      <c r="AL135" s="1253"/>
      <c r="AM135" s="1253"/>
      <c r="AN135" s="1253"/>
      <c r="AO135" s="1253"/>
      <c r="AP135" s="1253"/>
      <c r="AQ135" s="1253"/>
      <c r="AR135" s="1253"/>
      <c r="AS135" s="1253"/>
      <c r="AT135" s="1253"/>
      <c r="AU135" s="1253"/>
      <c r="AV135" s="1253"/>
      <c r="AW135" s="1253"/>
      <c r="AX135" s="1253"/>
      <c r="AY135" s="1253"/>
      <c r="AZ135" s="1169"/>
      <c r="BA135" s="1254"/>
      <c r="BB135" s="1254"/>
      <c r="BC135" s="1254"/>
      <c r="BD135" s="1169">
        <f t="shared" si="97"/>
        <v>3000</v>
      </c>
      <c r="BE135" s="1254"/>
      <c r="BF135" s="1254"/>
      <c r="BG135" s="1254"/>
      <c r="BH135" s="1254"/>
      <c r="BI135" s="1255"/>
      <c r="BJ135" s="1255"/>
      <c r="BK135" s="1175"/>
      <c r="BL135" s="1255"/>
      <c r="BM135" s="1175"/>
      <c r="BN135" s="1175"/>
      <c r="BO135" s="1175"/>
      <c r="BP135" s="1175">
        <f>I135/25</f>
        <v>120</v>
      </c>
      <c r="BQ135" s="1255"/>
      <c r="BR135" s="1175"/>
      <c r="BS135" s="1255"/>
      <c r="BT135" s="1255"/>
      <c r="BU135" s="1255"/>
      <c r="BV135" s="1255"/>
      <c r="BW135" s="1255"/>
      <c r="BX135" s="1255"/>
      <c r="BY135" s="1255"/>
      <c r="BZ135" s="1255"/>
      <c r="CA135" s="1255"/>
      <c r="CB135" s="1255"/>
      <c r="CC135" s="1255"/>
      <c r="CD135" s="1255"/>
      <c r="CE135" s="1255"/>
      <c r="CG135" s="1256"/>
      <c r="CO135" s="757">
        <f t="shared" si="94"/>
        <v>2145863</v>
      </c>
    </row>
    <row r="136" s="1061" customFormat="1" ht="36" hidden="1" customHeight="1" spans="1:93">
      <c r="A136" s="1194">
        <v>45716</v>
      </c>
      <c r="B136" s="1244" t="s">
        <v>3709</v>
      </c>
      <c r="C136" s="1245" t="s">
        <v>3710</v>
      </c>
      <c r="D136" s="1173">
        <v>4500158523</v>
      </c>
      <c r="E136" s="1244"/>
      <c r="F136" s="1246" t="s">
        <v>3722</v>
      </c>
      <c r="G136" s="1247" t="s">
        <v>113</v>
      </c>
      <c r="H136" s="1155" t="s">
        <v>114</v>
      </c>
      <c r="I136" s="1156">
        <v>1200</v>
      </c>
      <c r="J136" s="1157">
        <v>0</v>
      </c>
      <c r="K136" s="1157">
        <v>60</v>
      </c>
      <c r="L136" s="1158">
        <f t="shared" si="93"/>
        <v>20</v>
      </c>
      <c r="M136" s="1159">
        <v>45754</v>
      </c>
      <c r="N136" s="1159">
        <v>45750</v>
      </c>
      <c r="O136" s="1160" t="s">
        <v>3713</v>
      </c>
      <c r="P136" s="735" t="s">
        <v>106</v>
      </c>
      <c r="Q136" s="1245" t="s">
        <v>3714</v>
      </c>
      <c r="R136" s="1160">
        <v>45720</v>
      </c>
      <c r="S136" s="1248" t="s">
        <v>82</v>
      </c>
      <c r="T136" s="1162" t="s">
        <v>3715</v>
      </c>
      <c r="U136" s="1249" t="s">
        <v>3723</v>
      </c>
      <c r="V136" s="1250" t="s">
        <v>468</v>
      </c>
      <c r="W136" s="1164">
        <v>69.023</v>
      </c>
      <c r="X136" s="1165">
        <f t="shared" ref="X136:X143" si="98">W136*L136</f>
        <v>1380.46</v>
      </c>
      <c r="Y136" s="1173" t="s">
        <v>3717</v>
      </c>
      <c r="Z136" s="1157" t="s">
        <v>3724</v>
      </c>
      <c r="AA136" s="1169" t="s">
        <v>108</v>
      </c>
      <c r="AB136" s="1166" t="s">
        <v>44</v>
      </c>
      <c r="AC136" s="1251">
        <f>1140+60</f>
        <v>1200</v>
      </c>
      <c r="AD136" s="1167">
        <f t="shared" si="96"/>
        <v>0</v>
      </c>
      <c r="AE136" s="1252" t="s">
        <v>141</v>
      </c>
      <c r="AF136" s="1173"/>
      <c r="AG136" s="1167">
        <f t="shared" si="92"/>
        <v>1200</v>
      </c>
      <c r="AH136" s="1173"/>
      <c r="AI136" s="1169">
        <f t="shared" si="91"/>
        <v>1200</v>
      </c>
      <c r="AJ136" s="1158"/>
      <c r="AK136" s="1253"/>
      <c r="AL136" s="1253"/>
      <c r="AM136" s="1253"/>
      <c r="AN136" s="1253"/>
      <c r="AO136" s="1253"/>
      <c r="AP136" s="1253"/>
      <c r="AQ136" s="1253"/>
      <c r="AR136" s="1253"/>
      <c r="AS136" s="1253"/>
      <c r="AT136" s="1253"/>
      <c r="AU136" s="1253"/>
      <c r="AV136" s="1253"/>
      <c r="AW136" s="1253"/>
      <c r="AX136" s="1253"/>
      <c r="AY136" s="1253"/>
      <c r="AZ136" s="1169"/>
      <c r="BA136" s="1254"/>
      <c r="BB136" s="1254"/>
      <c r="BC136" s="1254"/>
      <c r="BD136" s="1169">
        <f t="shared" si="97"/>
        <v>1200</v>
      </c>
      <c r="BE136" s="1254"/>
      <c r="BF136" s="1254"/>
      <c r="BG136" s="1254"/>
      <c r="BH136" s="1254"/>
      <c r="BI136" s="1255"/>
      <c r="BJ136" s="1255"/>
      <c r="BK136" s="1175"/>
      <c r="BL136" s="1255"/>
      <c r="BM136" s="1175"/>
      <c r="BN136" s="1175"/>
      <c r="BO136" s="1175"/>
      <c r="BP136" s="1255"/>
      <c r="BQ136" s="1255"/>
      <c r="BR136" s="1175"/>
      <c r="BS136" s="1255"/>
      <c r="BT136" s="1255"/>
      <c r="BU136" s="1255"/>
      <c r="BV136" s="1175">
        <f>I136/60</f>
        <v>20</v>
      </c>
      <c r="BW136" s="1255"/>
      <c r="BX136" s="1255"/>
      <c r="BY136" s="1255"/>
      <c r="BZ136" s="1255"/>
      <c r="CA136" s="1255"/>
      <c r="CB136" s="1255"/>
      <c r="CC136" s="1255"/>
      <c r="CD136" s="1255"/>
      <c r="CE136" s="1255"/>
      <c r="CG136" s="1256"/>
      <c r="CO136" s="757">
        <f t="shared" si="94"/>
        <v>2144663</v>
      </c>
    </row>
    <row r="137" s="1061" customFormat="1" ht="36" hidden="1" customHeight="1" spans="1:93">
      <c r="A137" s="1194">
        <v>45712</v>
      </c>
      <c r="B137" s="1244" t="s">
        <v>418</v>
      </c>
      <c r="C137" s="1245" t="s">
        <v>419</v>
      </c>
      <c r="D137" s="1173">
        <v>4500158306</v>
      </c>
      <c r="E137" s="1244">
        <v>32553305</v>
      </c>
      <c r="F137" s="1246" t="s">
        <v>3725</v>
      </c>
      <c r="G137" s="1247" t="s">
        <v>134</v>
      </c>
      <c r="H137" s="1155" t="s">
        <v>135</v>
      </c>
      <c r="I137" s="1156">
        <v>780</v>
      </c>
      <c r="J137" s="1157">
        <v>0</v>
      </c>
      <c r="K137" s="1157">
        <v>13</v>
      </c>
      <c r="L137" s="1158">
        <f t="shared" si="93"/>
        <v>60</v>
      </c>
      <c r="M137" s="1159">
        <v>45758</v>
      </c>
      <c r="N137" s="1159">
        <v>45754</v>
      </c>
      <c r="O137" s="1160" t="s">
        <v>3726</v>
      </c>
      <c r="P137" s="1245" t="s">
        <v>803</v>
      </c>
      <c r="Q137" s="1245" t="s">
        <v>3727</v>
      </c>
      <c r="R137" s="1160">
        <v>45712</v>
      </c>
      <c r="S137" s="1248" t="s">
        <v>82</v>
      </c>
      <c r="T137" s="1162" t="s">
        <v>3728</v>
      </c>
      <c r="U137" s="1249" t="s">
        <v>3729</v>
      </c>
      <c r="V137" s="1250" t="s">
        <v>425</v>
      </c>
      <c r="W137" s="1164">
        <v>0.9109</v>
      </c>
      <c r="X137" s="1165">
        <f t="shared" si="95"/>
        <v>710.502</v>
      </c>
      <c r="Y137" s="1173" t="s">
        <v>3730</v>
      </c>
      <c r="Z137" s="1157" t="s">
        <v>190</v>
      </c>
      <c r="AA137" s="1169" t="s">
        <v>108</v>
      </c>
      <c r="AB137" s="1166" t="s">
        <v>44</v>
      </c>
      <c r="AC137" s="1251">
        <v>780</v>
      </c>
      <c r="AD137" s="1167">
        <f t="shared" si="96"/>
        <v>0</v>
      </c>
      <c r="AE137" s="1252" t="s">
        <v>141</v>
      </c>
      <c r="AF137" s="1173"/>
      <c r="AG137" s="1167">
        <f t="shared" si="92"/>
        <v>780</v>
      </c>
      <c r="AH137" s="1173"/>
      <c r="AI137" s="1197"/>
      <c r="AJ137" s="1158">
        <f>I137</f>
        <v>780</v>
      </c>
      <c r="AK137" s="1253"/>
      <c r="AL137" s="1253"/>
      <c r="AM137" s="1253"/>
      <c r="AN137" s="1253"/>
      <c r="AO137" s="1253"/>
      <c r="AP137" s="1253"/>
      <c r="AQ137" s="1253"/>
      <c r="AR137" s="1253"/>
      <c r="AS137" s="1253"/>
      <c r="AT137" s="1253"/>
      <c r="AU137" s="1253"/>
      <c r="AV137" s="1253"/>
      <c r="AW137" s="1253"/>
      <c r="AX137" s="1253"/>
      <c r="AY137" s="1253"/>
      <c r="AZ137" s="1169">
        <f t="shared" ref="AZ137:AZ139" si="99">I137</f>
        <v>780</v>
      </c>
      <c r="BA137" s="1254"/>
      <c r="BB137" s="1254"/>
      <c r="BC137" s="1254"/>
      <c r="BD137" s="1254"/>
      <c r="BE137" s="1254"/>
      <c r="BF137" s="1254"/>
      <c r="BG137" s="1254"/>
      <c r="BH137" s="1254"/>
      <c r="BI137" s="1255"/>
      <c r="BJ137" s="1255"/>
      <c r="BK137" s="1175"/>
      <c r="BL137" s="1255"/>
      <c r="BM137" s="1175">
        <f>I137/13</f>
        <v>60</v>
      </c>
      <c r="BN137" s="1175"/>
      <c r="BO137" s="1175"/>
      <c r="BP137" s="1255"/>
      <c r="BQ137" s="1255"/>
      <c r="BR137" s="1175"/>
      <c r="BS137" s="1255"/>
      <c r="BT137" s="1255"/>
      <c r="BU137" s="1255"/>
      <c r="BV137" s="1255"/>
      <c r="BW137" s="1255"/>
      <c r="BX137" s="1255"/>
      <c r="BY137" s="1255"/>
      <c r="BZ137" s="1255"/>
      <c r="CA137" s="1255"/>
      <c r="CB137" s="1255"/>
      <c r="CC137" s="1255"/>
      <c r="CD137" s="1255"/>
      <c r="CE137" s="1255"/>
      <c r="CG137" s="1256"/>
      <c r="CO137" s="757">
        <f t="shared" si="94"/>
        <v>2143883</v>
      </c>
    </row>
    <row r="138" s="1061" customFormat="1" ht="36" hidden="1" customHeight="1" spans="1:93">
      <c r="A138" s="1194">
        <v>45712</v>
      </c>
      <c r="B138" s="1244" t="s">
        <v>418</v>
      </c>
      <c r="C138" s="1245" t="s">
        <v>419</v>
      </c>
      <c r="D138" s="1173">
        <v>4500158306</v>
      </c>
      <c r="E138" s="1244">
        <v>32553305</v>
      </c>
      <c r="F138" s="1246" t="s">
        <v>3731</v>
      </c>
      <c r="G138" s="1247" t="s">
        <v>134</v>
      </c>
      <c r="H138" s="1155" t="s">
        <v>135</v>
      </c>
      <c r="I138" s="1156">
        <v>468</v>
      </c>
      <c r="J138" s="1157">
        <v>0</v>
      </c>
      <c r="K138" s="1157">
        <v>13</v>
      </c>
      <c r="L138" s="1158">
        <f t="shared" si="93"/>
        <v>36</v>
      </c>
      <c r="M138" s="1159">
        <v>45758</v>
      </c>
      <c r="N138" s="1159">
        <v>45754</v>
      </c>
      <c r="O138" s="1160"/>
      <c r="P138" s="1245" t="s">
        <v>803</v>
      </c>
      <c r="Q138" s="1245" t="s">
        <v>3727</v>
      </c>
      <c r="R138" s="1160">
        <v>45712</v>
      </c>
      <c r="S138" s="1248" t="s">
        <v>82</v>
      </c>
      <c r="T138" s="1162" t="s">
        <v>3728</v>
      </c>
      <c r="U138" s="1249" t="s">
        <v>3729</v>
      </c>
      <c r="V138" s="1250" t="s">
        <v>425</v>
      </c>
      <c r="W138" s="1164">
        <v>0.9109</v>
      </c>
      <c r="X138" s="1165">
        <f t="shared" si="95"/>
        <v>426.3012</v>
      </c>
      <c r="Y138" s="1173" t="s">
        <v>3730</v>
      </c>
      <c r="Z138" s="1157" t="s">
        <v>190</v>
      </c>
      <c r="AA138" s="1169" t="s">
        <v>108</v>
      </c>
      <c r="AB138" s="1166" t="s">
        <v>44</v>
      </c>
      <c r="AC138" s="1251">
        <v>468</v>
      </c>
      <c r="AD138" s="1167">
        <f t="shared" si="96"/>
        <v>0</v>
      </c>
      <c r="AE138" s="1252" t="s">
        <v>141</v>
      </c>
      <c r="AF138" s="1173"/>
      <c r="AG138" s="1167">
        <f t="shared" si="92"/>
        <v>468</v>
      </c>
      <c r="AH138" s="1173"/>
      <c r="AI138" s="1197"/>
      <c r="AJ138" s="1158">
        <f>I138</f>
        <v>468</v>
      </c>
      <c r="AK138" s="1253"/>
      <c r="AL138" s="1253"/>
      <c r="AM138" s="1253"/>
      <c r="AN138" s="1253"/>
      <c r="AO138" s="1253"/>
      <c r="AP138" s="1253"/>
      <c r="AQ138" s="1253"/>
      <c r="AR138" s="1253"/>
      <c r="AS138" s="1253"/>
      <c r="AT138" s="1253"/>
      <c r="AU138" s="1253"/>
      <c r="AV138" s="1253"/>
      <c r="AW138" s="1253"/>
      <c r="AX138" s="1253"/>
      <c r="AY138" s="1253"/>
      <c r="AZ138" s="1169">
        <f t="shared" si="99"/>
        <v>468</v>
      </c>
      <c r="BA138" s="1254"/>
      <c r="BB138" s="1254"/>
      <c r="BC138" s="1254"/>
      <c r="BD138" s="1254"/>
      <c r="BE138" s="1254"/>
      <c r="BF138" s="1254"/>
      <c r="BG138" s="1254"/>
      <c r="BH138" s="1254"/>
      <c r="BI138" s="1255"/>
      <c r="BJ138" s="1255"/>
      <c r="BK138" s="1175"/>
      <c r="BL138" s="1255"/>
      <c r="BM138" s="1175">
        <f>I138/13</f>
        <v>36</v>
      </c>
      <c r="BN138" s="1175"/>
      <c r="BO138" s="1175"/>
      <c r="BP138" s="1255"/>
      <c r="BQ138" s="1255"/>
      <c r="BR138" s="1175"/>
      <c r="BS138" s="1255"/>
      <c r="BT138" s="1255"/>
      <c r="BU138" s="1255"/>
      <c r="BV138" s="1255"/>
      <c r="BW138" s="1255"/>
      <c r="BX138" s="1255"/>
      <c r="BY138" s="1255"/>
      <c r="BZ138" s="1255"/>
      <c r="CA138" s="1255"/>
      <c r="CB138" s="1255"/>
      <c r="CC138" s="1255"/>
      <c r="CD138" s="1255"/>
      <c r="CE138" s="1255"/>
      <c r="CG138" s="1256"/>
      <c r="CO138" s="757">
        <f t="shared" si="94"/>
        <v>2143415</v>
      </c>
    </row>
    <row r="139" s="1061" customFormat="1" ht="36" hidden="1" customHeight="1" spans="1:93">
      <c r="A139" s="1194">
        <v>45721</v>
      </c>
      <c r="B139" s="1244" t="s">
        <v>3732</v>
      </c>
      <c r="C139" s="1245" t="s">
        <v>2625</v>
      </c>
      <c r="D139" s="1173">
        <v>4500159239</v>
      </c>
      <c r="E139" s="1244"/>
      <c r="F139" s="1246" t="s">
        <v>3733</v>
      </c>
      <c r="G139" s="1247" t="s">
        <v>109</v>
      </c>
      <c r="H139" s="1155" t="s">
        <v>79</v>
      </c>
      <c r="I139" s="1156">
        <v>416</v>
      </c>
      <c r="J139" s="1157">
        <v>0</v>
      </c>
      <c r="K139" s="1157">
        <v>52</v>
      </c>
      <c r="L139" s="1158">
        <f t="shared" si="93"/>
        <v>8</v>
      </c>
      <c r="M139" s="1159">
        <v>45758</v>
      </c>
      <c r="N139" s="1159">
        <f>M139-4</f>
        <v>45754</v>
      </c>
      <c r="O139" s="1160"/>
      <c r="P139" s="1245" t="s">
        <v>803</v>
      </c>
      <c r="Q139" s="1254" t="s">
        <v>3734</v>
      </c>
      <c r="R139" s="1160">
        <v>45721</v>
      </c>
      <c r="S139" s="1248" t="s">
        <v>82</v>
      </c>
      <c r="T139" s="1162" t="s">
        <v>82</v>
      </c>
      <c r="U139" s="1249" t="s">
        <v>3735</v>
      </c>
      <c r="V139" s="1250" t="s">
        <v>468</v>
      </c>
      <c r="W139" s="1164">
        <v>0.8752</v>
      </c>
      <c r="X139" s="1165">
        <f t="shared" si="95"/>
        <v>364.0832</v>
      </c>
      <c r="Y139" s="1173" t="s">
        <v>3736</v>
      </c>
      <c r="Z139" s="1157" t="s">
        <v>109</v>
      </c>
      <c r="AA139" s="1169" t="s">
        <v>108</v>
      </c>
      <c r="AB139" s="1166" t="s">
        <v>44</v>
      </c>
      <c r="AC139" s="1251">
        <v>416</v>
      </c>
      <c r="AD139" s="1167">
        <f t="shared" si="96"/>
        <v>0</v>
      </c>
      <c r="AE139" s="1257" t="s">
        <v>82</v>
      </c>
      <c r="AF139" s="1173"/>
      <c r="AG139" s="1167">
        <f t="shared" si="92"/>
        <v>416</v>
      </c>
      <c r="AH139" s="1173"/>
      <c r="AI139" s="1169">
        <f t="shared" ref="AI139:AI143" si="100">I139</f>
        <v>416</v>
      </c>
      <c r="AJ139" s="1158"/>
      <c r="AK139" s="1253"/>
      <c r="AL139" s="1253"/>
      <c r="AM139" s="1253"/>
      <c r="AN139" s="1253"/>
      <c r="AO139" s="1253"/>
      <c r="AP139" s="1253"/>
      <c r="AQ139" s="1253"/>
      <c r="AR139" s="1253"/>
      <c r="AS139" s="1253"/>
      <c r="AT139" s="1253"/>
      <c r="AU139" s="1253"/>
      <c r="AV139" s="1253"/>
      <c r="AW139" s="1253"/>
      <c r="AX139" s="1253"/>
      <c r="AY139" s="1253"/>
      <c r="AZ139" s="1169">
        <f t="shared" si="99"/>
        <v>416</v>
      </c>
      <c r="BA139" s="1254"/>
      <c r="BB139" s="1254"/>
      <c r="BC139" s="1254"/>
      <c r="BD139" s="1254"/>
      <c r="BE139" s="1254"/>
      <c r="BF139" s="1254"/>
      <c r="BG139" s="1254"/>
      <c r="BH139" s="1254"/>
      <c r="BI139" s="1255"/>
      <c r="BJ139" s="1255"/>
      <c r="BK139" s="1175">
        <f>I139/13</f>
        <v>32</v>
      </c>
      <c r="BL139" s="1255"/>
      <c r="BM139" s="1175"/>
      <c r="BN139" s="1175"/>
      <c r="BO139" s="1175"/>
      <c r="BP139" s="1255"/>
      <c r="BQ139" s="1255"/>
      <c r="BR139" s="1175"/>
      <c r="BS139" s="1255"/>
      <c r="BT139" s="1255"/>
      <c r="BU139" s="1255"/>
      <c r="BV139" s="1255"/>
      <c r="BW139" s="1255"/>
      <c r="BX139" s="1255"/>
      <c r="BY139" s="1255"/>
      <c r="BZ139" s="1255"/>
      <c r="CA139" s="1255"/>
      <c r="CB139" s="1255"/>
      <c r="CC139" s="1255"/>
      <c r="CD139" s="1255"/>
      <c r="CE139" s="1255"/>
      <c r="CG139" s="1256"/>
      <c r="CO139" s="757">
        <f t="shared" si="94"/>
        <v>2142999</v>
      </c>
    </row>
    <row r="140" s="1061" customFormat="1" ht="36" hidden="1" customHeight="1" spans="1:93">
      <c r="A140" s="1194">
        <v>45729</v>
      </c>
      <c r="B140" s="1244" t="s">
        <v>343</v>
      </c>
      <c r="C140" s="1245" t="s">
        <v>251</v>
      </c>
      <c r="D140" s="1173">
        <v>4500160035</v>
      </c>
      <c r="E140" s="1244" t="s">
        <v>3737</v>
      </c>
      <c r="F140" s="1246" t="s">
        <v>3738</v>
      </c>
      <c r="G140" s="1247" t="s">
        <v>346</v>
      </c>
      <c r="H140" s="1155" t="s">
        <v>79</v>
      </c>
      <c r="I140" s="1156">
        <v>1152</v>
      </c>
      <c r="J140" s="1157">
        <v>0</v>
      </c>
      <c r="K140" s="1157">
        <v>1152</v>
      </c>
      <c r="L140" s="1158">
        <f t="shared" si="93"/>
        <v>1</v>
      </c>
      <c r="M140" s="1159">
        <v>45761</v>
      </c>
      <c r="N140" s="1159">
        <v>45757</v>
      </c>
      <c r="O140" s="1160" t="s">
        <v>3739</v>
      </c>
      <c r="P140" s="1245" t="s">
        <v>106</v>
      </c>
      <c r="Q140" s="1245" t="s">
        <v>3740</v>
      </c>
      <c r="R140" s="1258" t="s">
        <v>651</v>
      </c>
      <c r="S140" s="1258" t="s">
        <v>136</v>
      </c>
      <c r="T140" s="1259" t="s">
        <v>3741</v>
      </c>
      <c r="U140" s="1249" t="s">
        <v>2828</v>
      </c>
      <c r="V140" s="1250" t="s">
        <v>1131</v>
      </c>
      <c r="W140" s="1164">
        <v>1012.6739</v>
      </c>
      <c r="X140" s="1165">
        <f t="shared" si="98"/>
        <v>1012.6739</v>
      </c>
      <c r="Y140" s="1173" t="s">
        <v>3742</v>
      </c>
      <c r="Z140" s="1157" t="s">
        <v>346</v>
      </c>
      <c r="AA140" s="1169" t="s">
        <v>108</v>
      </c>
      <c r="AB140" s="1166" t="s">
        <v>44</v>
      </c>
      <c r="AC140" s="1251">
        <v>1152</v>
      </c>
      <c r="AD140" s="1167">
        <f t="shared" si="96"/>
        <v>0</v>
      </c>
      <c r="AE140" s="1252" t="s">
        <v>141</v>
      </c>
      <c r="AF140" s="1173"/>
      <c r="AG140" s="1167">
        <f t="shared" si="92"/>
        <v>1152</v>
      </c>
      <c r="AH140" s="1173"/>
      <c r="AI140" s="1169">
        <f t="shared" si="100"/>
        <v>1152</v>
      </c>
      <c r="AJ140" s="1158"/>
      <c r="AK140" s="1253"/>
      <c r="AL140" s="1253"/>
      <c r="AM140" s="1253"/>
      <c r="AN140" s="1253"/>
      <c r="AO140" s="1253"/>
      <c r="AP140" s="1253"/>
      <c r="AQ140" s="1253"/>
      <c r="AR140" s="1253"/>
      <c r="AS140" s="1253"/>
      <c r="AT140" s="1253"/>
      <c r="AU140" s="1253"/>
      <c r="AV140" s="1253"/>
      <c r="AW140" s="1253"/>
      <c r="AX140" s="1253"/>
      <c r="AY140" s="1253"/>
      <c r="AZ140" s="1169"/>
      <c r="BA140" s="1254"/>
      <c r="BB140" s="1254"/>
      <c r="BC140" s="1169">
        <f t="shared" ref="BC140:BC143" si="101">I140</f>
        <v>1152</v>
      </c>
      <c r="BD140" s="1254"/>
      <c r="BE140" s="1254"/>
      <c r="BF140" s="1254"/>
      <c r="BG140" s="1169">
        <f t="shared" ref="BG140:BG143" si="102">I140/12</f>
        <v>96</v>
      </c>
      <c r="BH140" s="1254"/>
      <c r="BI140" s="1255"/>
      <c r="BJ140" s="1255"/>
      <c r="BK140" s="1175"/>
      <c r="BL140" s="1255"/>
      <c r="BM140" s="1175"/>
      <c r="BN140" s="1175"/>
      <c r="BO140" s="1175"/>
      <c r="BP140" s="1255"/>
      <c r="BQ140" s="1255"/>
      <c r="BR140" s="1175"/>
      <c r="BS140" s="1255"/>
      <c r="BT140" s="1255"/>
      <c r="BU140" s="1255"/>
      <c r="BV140" s="1255"/>
      <c r="BW140" s="1255"/>
      <c r="BX140" s="1255"/>
      <c r="BY140" s="1255"/>
      <c r="BZ140" s="1255"/>
      <c r="CA140" s="1255"/>
      <c r="CB140" s="1255"/>
      <c r="CC140" s="1255"/>
      <c r="CD140" s="1255"/>
      <c r="CE140" s="1255"/>
      <c r="CG140" s="1061" t="s">
        <v>3743</v>
      </c>
      <c r="CH140" s="1061" t="s">
        <v>3744</v>
      </c>
      <c r="CJ140" s="1061">
        <v>500</v>
      </c>
      <c r="CL140" s="1061">
        <f>CK38-I140</f>
        <v>13088</v>
      </c>
      <c r="CM140" s="1061">
        <f>CJ140-I140/12</f>
        <v>404</v>
      </c>
      <c r="CO140" s="757">
        <f t="shared" si="94"/>
        <v>2141847</v>
      </c>
    </row>
    <row r="141" s="1061" customFormat="1" ht="36" hidden="1" customHeight="1" spans="1:93">
      <c r="A141" s="1194">
        <v>45729</v>
      </c>
      <c r="B141" s="1244" t="s">
        <v>343</v>
      </c>
      <c r="C141" s="1245" t="s">
        <v>251</v>
      </c>
      <c r="D141" s="1173">
        <v>4500160035</v>
      </c>
      <c r="E141" s="1244" t="s">
        <v>3745</v>
      </c>
      <c r="F141" s="1246" t="s">
        <v>3746</v>
      </c>
      <c r="G141" s="1247" t="s">
        <v>346</v>
      </c>
      <c r="H141" s="1155" t="s">
        <v>79</v>
      </c>
      <c r="I141" s="1156">
        <v>1152</v>
      </c>
      <c r="J141" s="1157">
        <v>0</v>
      </c>
      <c r="K141" s="1157">
        <v>1152</v>
      </c>
      <c r="L141" s="1158">
        <f t="shared" si="93"/>
        <v>1</v>
      </c>
      <c r="M141" s="1159">
        <v>45761</v>
      </c>
      <c r="N141" s="1159">
        <v>45757</v>
      </c>
      <c r="O141" s="1160" t="s">
        <v>3739</v>
      </c>
      <c r="P141" s="1245" t="s">
        <v>106</v>
      </c>
      <c r="Q141" s="1245" t="s">
        <v>3747</v>
      </c>
      <c r="R141" s="1258" t="s">
        <v>651</v>
      </c>
      <c r="S141" s="1258" t="s">
        <v>136</v>
      </c>
      <c r="T141" s="1259" t="s">
        <v>3741</v>
      </c>
      <c r="U141" s="1249" t="s">
        <v>2828</v>
      </c>
      <c r="V141" s="1250" t="s">
        <v>1131</v>
      </c>
      <c r="W141" s="1164">
        <v>1012.6739</v>
      </c>
      <c r="X141" s="1165">
        <f t="shared" si="98"/>
        <v>1012.6739</v>
      </c>
      <c r="Y141" s="1173" t="s">
        <v>3748</v>
      </c>
      <c r="Z141" s="1157" t="s">
        <v>346</v>
      </c>
      <c r="AA141" s="1169" t="s">
        <v>108</v>
      </c>
      <c r="AB141" s="1166" t="s">
        <v>44</v>
      </c>
      <c r="AC141" s="1251">
        <v>1152</v>
      </c>
      <c r="AD141" s="1167">
        <f t="shared" si="96"/>
        <v>0</v>
      </c>
      <c r="AE141" s="1252" t="s">
        <v>141</v>
      </c>
      <c r="AF141" s="1173"/>
      <c r="AG141" s="1167">
        <f t="shared" si="92"/>
        <v>1152</v>
      </c>
      <c r="AH141" s="1173"/>
      <c r="AI141" s="1169">
        <f t="shared" si="100"/>
        <v>1152</v>
      </c>
      <c r="AJ141" s="1158"/>
      <c r="AK141" s="1253"/>
      <c r="AL141" s="1253"/>
      <c r="AM141" s="1253"/>
      <c r="AN141" s="1253"/>
      <c r="AO141" s="1253"/>
      <c r="AP141" s="1253"/>
      <c r="AQ141" s="1253"/>
      <c r="AR141" s="1253"/>
      <c r="AS141" s="1253"/>
      <c r="AT141" s="1253"/>
      <c r="AU141" s="1253"/>
      <c r="AV141" s="1253"/>
      <c r="AW141" s="1253"/>
      <c r="AX141" s="1253"/>
      <c r="AY141" s="1253"/>
      <c r="AZ141" s="1169"/>
      <c r="BA141" s="1254"/>
      <c r="BB141" s="1254"/>
      <c r="BC141" s="1169">
        <f t="shared" si="101"/>
        <v>1152</v>
      </c>
      <c r="BD141" s="1254"/>
      <c r="BE141" s="1254"/>
      <c r="BF141" s="1254"/>
      <c r="BG141" s="1169">
        <f t="shared" si="102"/>
        <v>96</v>
      </c>
      <c r="BH141" s="1254"/>
      <c r="BI141" s="1255"/>
      <c r="BJ141" s="1255"/>
      <c r="BK141" s="1175"/>
      <c r="BL141" s="1255"/>
      <c r="BM141" s="1175"/>
      <c r="BN141" s="1175"/>
      <c r="BO141" s="1175"/>
      <c r="BP141" s="1255"/>
      <c r="BQ141" s="1255"/>
      <c r="BR141" s="1175"/>
      <c r="BS141" s="1255"/>
      <c r="BT141" s="1255"/>
      <c r="BU141" s="1255"/>
      <c r="BV141" s="1255"/>
      <c r="BW141" s="1255"/>
      <c r="BX141" s="1255"/>
      <c r="BY141" s="1255"/>
      <c r="BZ141" s="1255"/>
      <c r="CA141" s="1255"/>
      <c r="CB141" s="1255"/>
      <c r="CC141" s="1255"/>
      <c r="CD141" s="1255"/>
      <c r="CE141" s="1255"/>
      <c r="CG141" s="1061" t="s">
        <v>3743</v>
      </c>
      <c r="CL141" s="1061">
        <f t="shared" ref="CL141:CL143" si="103">CL140-I141</f>
        <v>11936</v>
      </c>
      <c r="CM141" s="1061">
        <f t="shared" ref="CM141:CM143" si="104">CM140-I141/12</f>
        <v>308</v>
      </c>
      <c r="CO141" s="757">
        <f t="shared" si="94"/>
        <v>2140695</v>
      </c>
    </row>
    <row r="142" s="1061" customFormat="1" ht="36" hidden="1" customHeight="1" spans="1:93">
      <c r="A142" s="1194">
        <v>45729</v>
      </c>
      <c r="B142" s="1244" t="s">
        <v>343</v>
      </c>
      <c r="C142" s="1245" t="s">
        <v>251</v>
      </c>
      <c r="D142" s="1173">
        <v>4500160035</v>
      </c>
      <c r="E142" s="1244" t="s">
        <v>3749</v>
      </c>
      <c r="F142" s="1246" t="s">
        <v>3750</v>
      </c>
      <c r="G142" s="1247" t="s">
        <v>346</v>
      </c>
      <c r="H142" s="1155" t="s">
        <v>79</v>
      </c>
      <c r="I142" s="1156">
        <v>1152</v>
      </c>
      <c r="J142" s="1157">
        <v>0</v>
      </c>
      <c r="K142" s="1157">
        <v>1152</v>
      </c>
      <c r="L142" s="1158">
        <f t="shared" si="93"/>
        <v>1</v>
      </c>
      <c r="M142" s="1159">
        <v>45761</v>
      </c>
      <c r="N142" s="1159">
        <v>45757</v>
      </c>
      <c r="O142" s="1160" t="s">
        <v>3739</v>
      </c>
      <c r="P142" s="1245" t="s">
        <v>106</v>
      </c>
      <c r="Q142" s="1245" t="s">
        <v>3740</v>
      </c>
      <c r="R142" s="1258" t="s">
        <v>651</v>
      </c>
      <c r="S142" s="1258" t="s">
        <v>136</v>
      </c>
      <c r="T142" s="1259" t="s">
        <v>3741</v>
      </c>
      <c r="U142" s="1249" t="s">
        <v>2828</v>
      </c>
      <c r="V142" s="1250" t="s">
        <v>1131</v>
      </c>
      <c r="W142" s="1164">
        <v>1012.6739</v>
      </c>
      <c r="X142" s="1165">
        <f t="shared" si="98"/>
        <v>1012.6739</v>
      </c>
      <c r="Y142" s="1173" t="s">
        <v>3751</v>
      </c>
      <c r="Z142" s="1157" t="s">
        <v>346</v>
      </c>
      <c r="AA142" s="1169" t="s">
        <v>108</v>
      </c>
      <c r="AB142" s="1166" t="s">
        <v>44</v>
      </c>
      <c r="AC142" s="1251">
        <v>1152</v>
      </c>
      <c r="AD142" s="1167">
        <f t="shared" si="96"/>
        <v>0</v>
      </c>
      <c r="AE142" s="1252" t="s">
        <v>141</v>
      </c>
      <c r="AF142" s="1173"/>
      <c r="AG142" s="1167">
        <f t="shared" si="92"/>
        <v>1152</v>
      </c>
      <c r="AH142" s="1173"/>
      <c r="AI142" s="1169">
        <f t="shared" si="100"/>
        <v>1152</v>
      </c>
      <c r="AJ142" s="1158"/>
      <c r="AK142" s="1253"/>
      <c r="AL142" s="1253"/>
      <c r="AM142" s="1253"/>
      <c r="AN142" s="1253"/>
      <c r="AO142" s="1253"/>
      <c r="AP142" s="1253"/>
      <c r="AQ142" s="1253"/>
      <c r="AR142" s="1253"/>
      <c r="AS142" s="1253"/>
      <c r="AT142" s="1253"/>
      <c r="AU142" s="1253"/>
      <c r="AV142" s="1253"/>
      <c r="AW142" s="1253"/>
      <c r="AX142" s="1253"/>
      <c r="AY142" s="1253"/>
      <c r="AZ142" s="1169"/>
      <c r="BA142" s="1254"/>
      <c r="BB142" s="1254"/>
      <c r="BC142" s="1169">
        <f t="shared" si="101"/>
        <v>1152</v>
      </c>
      <c r="BD142" s="1254"/>
      <c r="BE142" s="1254"/>
      <c r="BF142" s="1254"/>
      <c r="BG142" s="1169">
        <f t="shared" si="102"/>
        <v>96</v>
      </c>
      <c r="BH142" s="1254"/>
      <c r="BI142" s="1255"/>
      <c r="BJ142" s="1255"/>
      <c r="BK142" s="1175"/>
      <c r="BL142" s="1255"/>
      <c r="BM142" s="1175"/>
      <c r="BN142" s="1175"/>
      <c r="BO142" s="1175"/>
      <c r="BP142" s="1255"/>
      <c r="BQ142" s="1255"/>
      <c r="BR142" s="1175"/>
      <c r="BS142" s="1255"/>
      <c r="BT142" s="1255"/>
      <c r="BU142" s="1255"/>
      <c r="BV142" s="1255"/>
      <c r="BW142" s="1255"/>
      <c r="BX142" s="1255"/>
      <c r="BY142" s="1255"/>
      <c r="BZ142" s="1255"/>
      <c r="CA142" s="1255"/>
      <c r="CB142" s="1255"/>
      <c r="CC142" s="1255"/>
      <c r="CD142" s="1255"/>
      <c r="CE142" s="1255"/>
      <c r="CG142" s="1061" t="s">
        <v>3743</v>
      </c>
      <c r="CL142" s="1061">
        <f t="shared" si="103"/>
        <v>10784</v>
      </c>
      <c r="CM142" s="1061">
        <f t="shared" si="104"/>
        <v>212</v>
      </c>
      <c r="CO142" s="757">
        <f t="shared" si="94"/>
        <v>2139543</v>
      </c>
    </row>
    <row r="143" s="1061" customFormat="1" ht="36" hidden="1" customHeight="1" spans="1:93">
      <c r="A143" s="1194">
        <v>45729</v>
      </c>
      <c r="B143" s="1244" t="s">
        <v>343</v>
      </c>
      <c r="C143" s="1245" t="s">
        <v>251</v>
      </c>
      <c r="D143" s="1173">
        <v>4500160035</v>
      </c>
      <c r="E143" s="1244" t="s">
        <v>3752</v>
      </c>
      <c r="F143" s="1246" t="s">
        <v>3753</v>
      </c>
      <c r="G143" s="1247" t="s">
        <v>346</v>
      </c>
      <c r="H143" s="1155" t="s">
        <v>79</v>
      </c>
      <c r="I143" s="1156">
        <v>2304</v>
      </c>
      <c r="J143" s="1157">
        <v>0</v>
      </c>
      <c r="K143" s="1157">
        <v>1152</v>
      </c>
      <c r="L143" s="1158">
        <f t="shared" si="93"/>
        <v>2</v>
      </c>
      <c r="M143" s="1159">
        <v>45761</v>
      </c>
      <c r="N143" s="1159">
        <v>45757</v>
      </c>
      <c r="O143" s="1160" t="s">
        <v>3739</v>
      </c>
      <c r="P143" s="1245" t="s">
        <v>106</v>
      </c>
      <c r="Q143" s="1245" t="s">
        <v>3740</v>
      </c>
      <c r="R143" s="1258" t="s">
        <v>651</v>
      </c>
      <c r="S143" s="1258" t="s">
        <v>136</v>
      </c>
      <c r="T143" s="1259" t="s">
        <v>3741</v>
      </c>
      <c r="U143" s="1249" t="s">
        <v>2828</v>
      </c>
      <c r="V143" s="1250" t="s">
        <v>1131</v>
      </c>
      <c r="W143" s="1164">
        <v>1012.6739</v>
      </c>
      <c r="X143" s="1165">
        <f t="shared" si="98"/>
        <v>2025.3478</v>
      </c>
      <c r="Y143" s="1173" t="s">
        <v>3754</v>
      </c>
      <c r="Z143" s="1157" t="s">
        <v>346</v>
      </c>
      <c r="AA143" s="1169" t="s">
        <v>108</v>
      </c>
      <c r="AB143" s="1166" t="s">
        <v>44</v>
      </c>
      <c r="AC143" s="1251">
        <v>2304</v>
      </c>
      <c r="AD143" s="1167">
        <f t="shared" si="96"/>
        <v>0</v>
      </c>
      <c r="AE143" s="1252" t="s">
        <v>141</v>
      </c>
      <c r="AF143" s="1173"/>
      <c r="AG143" s="1167">
        <f t="shared" si="92"/>
        <v>2304</v>
      </c>
      <c r="AH143" s="1173"/>
      <c r="AI143" s="1169">
        <f t="shared" si="100"/>
        <v>2304</v>
      </c>
      <c r="AJ143" s="1158"/>
      <c r="AK143" s="1253"/>
      <c r="AL143" s="1253"/>
      <c r="AM143" s="1253"/>
      <c r="AN143" s="1253"/>
      <c r="AO143" s="1253"/>
      <c r="AP143" s="1253"/>
      <c r="AQ143" s="1253"/>
      <c r="AR143" s="1253"/>
      <c r="AS143" s="1253"/>
      <c r="AT143" s="1253"/>
      <c r="AU143" s="1253"/>
      <c r="AV143" s="1253"/>
      <c r="AW143" s="1253"/>
      <c r="AX143" s="1253"/>
      <c r="AY143" s="1253"/>
      <c r="AZ143" s="1169"/>
      <c r="BA143" s="1254"/>
      <c r="BB143" s="1254"/>
      <c r="BC143" s="1169">
        <f t="shared" si="101"/>
        <v>2304</v>
      </c>
      <c r="BD143" s="1254"/>
      <c r="BE143" s="1254"/>
      <c r="BF143" s="1254"/>
      <c r="BG143" s="1169">
        <f t="shared" si="102"/>
        <v>192</v>
      </c>
      <c r="BH143" s="1254"/>
      <c r="BI143" s="1255"/>
      <c r="BJ143" s="1255"/>
      <c r="BK143" s="1175"/>
      <c r="BL143" s="1255"/>
      <c r="BM143" s="1175"/>
      <c r="BN143" s="1175"/>
      <c r="BO143" s="1175"/>
      <c r="BP143" s="1255"/>
      <c r="BQ143" s="1255"/>
      <c r="BR143" s="1175"/>
      <c r="BS143" s="1255"/>
      <c r="BT143" s="1255"/>
      <c r="BU143" s="1255"/>
      <c r="BV143" s="1255"/>
      <c r="BW143" s="1255"/>
      <c r="BX143" s="1255"/>
      <c r="BY143" s="1255"/>
      <c r="BZ143" s="1255"/>
      <c r="CA143" s="1255"/>
      <c r="CB143" s="1255"/>
      <c r="CC143" s="1255"/>
      <c r="CD143" s="1255"/>
      <c r="CE143" s="1255"/>
      <c r="CG143" s="1061" t="s">
        <v>3743</v>
      </c>
      <c r="CL143" s="1061">
        <f t="shared" si="103"/>
        <v>8480</v>
      </c>
      <c r="CM143" s="1061">
        <f t="shared" si="104"/>
        <v>20</v>
      </c>
      <c r="CO143" s="757">
        <f t="shared" si="94"/>
        <v>2137239</v>
      </c>
    </row>
    <row r="144" s="1061" customFormat="1" ht="36" hidden="1" customHeight="1" spans="1:93">
      <c r="A144" s="1194">
        <v>45712</v>
      </c>
      <c r="B144" s="1244" t="s">
        <v>1204</v>
      </c>
      <c r="C144" s="1245" t="s">
        <v>1192</v>
      </c>
      <c r="D144" s="1173">
        <v>4500158302</v>
      </c>
      <c r="E144" s="1244"/>
      <c r="F144" s="1246" t="s">
        <v>3755</v>
      </c>
      <c r="G144" s="1247" t="s">
        <v>78</v>
      </c>
      <c r="H144" s="1155" t="s">
        <v>111</v>
      </c>
      <c r="I144" s="1156">
        <v>250</v>
      </c>
      <c r="J144" s="1157">
        <v>0</v>
      </c>
      <c r="K144" s="1157">
        <v>50</v>
      </c>
      <c r="L144" s="1158">
        <f t="shared" si="93"/>
        <v>5</v>
      </c>
      <c r="M144" s="1159">
        <v>45763</v>
      </c>
      <c r="N144" s="1159">
        <v>45759</v>
      </c>
      <c r="O144" s="1160"/>
      <c r="P144" s="1245" t="s">
        <v>106</v>
      </c>
      <c r="Q144" s="1245" t="s">
        <v>3756</v>
      </c>
      <c r="R144" s="1258" t="s">
        <v>3757</v>
      </c>
      <c r="S144" s="1258" t="s">
        <v>82</v>
      </c>
      <c r="T144" s="1258" t="s">
        <v>3758</v>
      </c>
      <c r="U144" s="1249" t="s">
        <v>3759</v>
      </c>
      <c r="V144" s="1250" t="s">
        <v>908</v>
      </c>
      <c r="W144" s="1164">
        <v>0.9376</v>
      </c>
      <c r="X144" s="1165">
        <f t="shared" ref="X144:X155" si="105">W144*I144</f>
        <v>234.4</v>
      </c>
      <c r="Y144" s="1173" t="s">
        <v>3760</v>
      </c>
      <c r="Z144" s="1157" t="s">
        <v>156</v>
      </c>
      <c r="AA144" s="1169" t="s">
        <v>108</v>
      </c>
      <c r="AB144" s="1166" t="s">
        <v>44</v>
      </c>
      <c r="AC144" s="1251">
        <v>250</v>
      </c>
      <c r="AD144" s="1167">
        <f t="shared" si="96"/>
        <v>0</v>
      </c>
      <c r="AE144" s="1252" t="s">
        <v>157</v>
      </c>
      <c r="AF144" s="1173"/>
      <c r="AG144" s="1167">
        <f t="shared" si="92"/>
        <v>250</v>
      </c>
      <c r="AH144" s="1173"/>
      <c r="AI144" s="1197"/>
      <c r="AJ144" s="1158">
        <f t="shared" ref="AJ144:AJ147" si="106">I144</f>
        <v>250</v>
      </c>
      <c r="AK144" s="1253"/>
      <c r="AL144" s="1253"/>
      <c r="AM144" s="1253"/>
      <c r="AN144" s="1253"/>
      <c r="AO144" s="1253"/>
      <c r="AP144" s="1253"/>
      <c r="AQ144" s="1253"/>
      <c r="AR144" s="1253"/>
      <c r="AS144" s="1253"/>
      <c r="AT144" s="1253"/>
      <c r="AU144" s="1253"/>
      <c r="AV144" s="1253"/>
      <c r="AW144" s="1253"/>
      <c r="AX144" s="1253"/>
      <c r="AY144" s="1253"/>
      <c r="AZ144" s="1169">
        <f t="shared" ref="AZ144:AZ155" si="107">I144</f>
        <v>250</v>
      </c>
      <c r="BA144" s="1254"/>
      <c r="BB144" s="1254"/>
      <c r="BC144" s="1254"/>
      <c r="BD144" s="1254"/>
      <c r="BE144" s="1254"/>
      <c r="BF144" s="1254"/>
      <c r="BG144" s="1254"/>
      <c r="BH144" s="1254"/>
      <c r="BI144" s="1255"/>
      <c r="BJ144" s="1255"/>
      <c r="BK144" s="1175"/>
      <c r="BL144" s="1255"/>
      <c r="BM144" s="1175"/>
      <c r="BN144" s="1175"/>
      <c r="BO144" s="1175"/>
      <c r="BP144" s="1255"/>
      <c r="BQ144" s="1255"/>
      <c r="BR144" s="1175">
        <f t="shared" ref="BR144:BR147" si="108">I144/25</f>
        <v>10</v>
      </c>
      <c r="BS144" s="1255"/>
      <c r="BT144" s="1255"/>
      <c r="BU144" s="1255"/>
      <c r="BV144" s="1255"/>
      <c r="BW144" s="1255"/>
      <c r="BX144" s="1255"/>
      <c r="BY144" s="1255"/>
      <c r="BZ144" s="1255"/>
      <c r="CA144" s="1255"/>
      <c r="CB144" s="1255"/>
      <c r="CC144" s="1255"/>
      <c r="CD144" s="1255"/>
      <c r="CE144" s="1255"/>
      <c r="CG144" s="1256"/>
      <c r="CO144" s="757">
        <f t="shared" si="94"/>
        <v>2136989</v>
      </c>
    </row>
    <row r="145" s="1061" customFormat="1" ht="36" hidden="1" customHeight="1" spans="1:93">
      <c r="A145" s="1194">
        <v>45712</v>
      </c>
      <c r="B145" s="1244" t="s">
        <v>1208</v>
      </c>
      <c r="C145" s="1245" t="s">
        <v>1209</v>
      </c>
      <c r="D145" s="1173">
        <v>4500158415</v>
      </c>
      <c r="E145" s="1244"/>
      <c r="F145" s="1246" t="s">
        <v>3761</v>
      </c>
      <c r="G145" s="1247" t="s">
        <v>78</v>
      </c>
      <c r="H145" s="1155" t="s">
        <v>111</v>
      </c>
      <c r="I145" s="1156">
        <v>300</v>
      </c>
      <c r="J145" s="1157">
        <v>0</v>
      </c>
      <c r="K145" s="1157">
        <v>50</v>
      </c>
      <c r="L145" s="1158">
        <f t="shared" si="93"/>
        <v>6</v>
      </c>
      <c r="M145" s="1159">
        <v>45763</v>
      </c>
      <c r="N145" s="1159">
        <v>45759</v>
      </c>
      <c r="O145" s="1160"/>
      <c r="P145" s="1245" t="s">
        <v>106</v>
      </c>
      <c r="Q145" s="1254" t="s">
        <v>3762</v>
      </c>
      <c r="R145" s="1258" t="s">
        <v>3757</v>
      </c>
      <c r="S145" s="1258" t="s">
        <v>82</v>
      </c>
      <c r="T145" s="1258" t="s">
        <v>3763</v>
      </c>
      <c r="U145" s="1249" t="s">
        <v>3764</v>
      </c>
      <c r="V145" s="1250" t="s">
        <v>908</v>
      </c>
      <c r="W145" s="1164">
        <v>0.9376</v>
      </c>
      <c r="X145" s="1165">
        <f t="shared" si="105"/>
        <v>281.28</v>
      </c>
      <c r="Y145" s="1173" t="s">
        <v>3765</v>
      </c>
      <c r="Z145" s="1157" t="s">
        <v>156</v>
      </c>
      <c r="AA145" s="1169" t="s">
        <v>108</v>
      </c>
      <c r="AB145" s="1166" t="s">
        <v>44</v>
      </c>
      <c r="AC145" s="1251">
        <v>300</v>
      </c>
      <c r="AD145" s="1167">
        <f t="shared" si="96"/>
        <v>0</v>
      </c>
      <c r="AE145" s="1252" t="s">
        <v>157</v>
      </c>
      <c r="AF145" s="1173"/>
      <c r="AG145" s="1167">
        <f t="shared" si="92"/>
        <v>300</v>
      </c>
      <c r="AH145" s="1173"/>
      <c r="AI145" s="1197"/>
      <c r="AJ145" s="1158">
        <f t="shared" si="106"/>
        <v>300</v>
      </c>
      <c r="AK145" s="1253"/>
      <c r="AL145" s="1253"/>
      <c r="AM145" s="1253"/>
      <c r="AN145" s="1253"/>
      <c r="AO145" s="1253"/>
      <c r="AP145" s="1253"/>
      <c r="AQ145" s="1253"/>
      <c r="AR145" s="1253"/>
      <c r="AS145" s="1253"/>
      <c r="AT145" s="1253"/>
      <c r="AU145" s="1253"/>
      <c r="AV145" s="1253"/>
      <c r="AW145" s="1253"/>
      <c r="AX145" s="1253"/>
      <c r="AY145" s="1253"/>
      <c r="AZ145" s="1169">
        <f t="shared" si="107"/>
        <v>300</v>
      </c>
      <c r="BA145" s="1254"/>
      <c r="BB145" s="1254"/>
      <c r="BC145" s="1254"/>
      <c r="BD145" s="1254"/>
      <c r="BE145" s="1254"/>
      <c r="BF145" s="1254"/>
      <c r="BG145" s="1254"/>
      <c r="BH145" s="1254"/>
      <c r="BI145" s="1255"/>
      <c r="BJ145" s="1255"/>
      <c r="BK145" s="1175"/>
      <c r="BL145" s="1255"/>
      <c r="BM145" s="1175"/>
      <c r="BN145" s="1175"/>
      <c r="BO145" s="1175"/>
      <c r="BP145" s="1255"/>
      <c r="BQ145" s="1255"/>
      <c r="BR145" s="1175">
        <f t="shared" si="108"/>
        <v>12</v>
      </c>
      <c r="BS145" s="1255"/>
      <c r="BT145" s="1255"/>
      <c r="BU145" s="1255"/>
      <c r="BV145" s="1255"/>
      <c r="BW145" s="1255"/>
      <c r="BX145" s="1255"/>
      <c r="BY145" s="1255"/>
      <c r="BZ145" s="1255"/>
      <c r="CA145" s="1255"/>
      <c r="CB145" s="1255"/>
      <c r="CC145" s="1255"/>
      <c r="CD145" s="1255"/>
      <c r="CE145" s="1255"/>
      <c r="CG145" s="1256"/>
      <c r="CO145" s="757">
        <f t="shared" si="94"/>
        <v>2136689</v>
      </c>
    </row>
    <row r="146" s="1061" customFormat="1" ht="36" hidden="1" customHeight="1" spans="1:93">
      <c r="A146" s="1194">
        <v>45714</v>
      </c>
      <c r="B146" s="1244" t="s">
        <v>1191</v>
      </c>
      <c r="C146" s="1245" t="s">
        <v>3014</v>
      </c>
      <c r="D146" s="1173">
        <v>4500158535</v>
      </c>
      <c r="E146" s="1244"/>
      <c r="F146" s="1246" t="s">
        <v>3766</v>
      </c>
      <c r="G146" s="1247" t="s">
        <v>78</v>
      </c>
      <c r="H146" s="1155" t="s">
        <v>111</v>
      </c>
      <c r="I146" s="1156">
        <v>1500</v>
      </c>
      <c r="J146" s="1157">
        <v>0</v>
      </c>
      <c r="K146" s="1157">
        <v>50</v>
      </c>
      <c r="L146" s="1158">
        <f t="shared" si="93"/>
        <v>30</v>
      </c>
      <c r="M146" s="1159">
        <v>45763</v>
      </c>
      <c r="N146" s="1159">
        <v>45759</v>
      </c>
      <c r="O146" s="1160"/>
      <c r="P146" s="1245" t="s">
        <v>106</v>
      </c>
      <c r="Q146" s="1254" t="s">
        <v>3762</v>
      </c>
      <c r="R146" s="1258" t="s">
        <v>3757</v>
      </c>
      <c r="S146" s="1258" t="s">
        <v>82</v>
      </c>
      <c r="T146" s="1258" t="s">
        <v>3763</v>
      </c>
      <c r="U146" s="1249" t="s">
        <v>3767</v>
      </c>
      <c r="V146" s="1250" t="s">
        <v>908</v>
      </c>
      <c r="W146" s="1164">
        <v>0.9376</v>
      </c>
      <c r="X146" s="1165">
        <f t="shared" si="105"/>
        <v>1406.4</v>
      </c>
      <c r="Y146" s="1173" t="s">
        <v>3768</v>
      </c>
      <c r="Z146" s="1157" t="s">
        <v>156</v>
      </c>
      <c r="AA146" s="1169" t="s">
        <v>108</v>
      </c>
      <c r="AB146" s="1166" t="s">
        <v>44</v>
      </c>
      <c r="AC146" s="1251">
        <v>1500</v>
      </c>
      <c r="AD146" s="1167">
        <f t="shared" si="96"/>
        <v>0</v>
      </c>
      <c r="AE146" s="1252" t="s">
        <v>157</v>
      </c>
      <c r="AF146" s="1173"/>
      <c r="AG146" s="1167">
        <f t="shared" si="92"/>
        <v>1500</v>
      </c>
      <c r="AH146" s="1173"/>
      <c r="AI146" s="1197"/>
      <c r="AJ146" s="1158">
        <f t="shared" si="106"/>
        <v>1500</v>
      </c>
      <c r="AK146" s="1253"/>
      <c r="AL146" s="1253"/>
      <c r="AM146" s="1253"/>
      <c r="AN146" s="1253"/>
      <c r="AO146" s="1253"/>
      <c r="AP146" s="1253"/>
      <c r="AQ146" s="1253"/>
      <c r="AR146" s="1253"/>
      <c r="AS146" s="1253"/>
      <c r="AT146" s="1253"/>
      <c r="AU146" s="1253"/>
      <c r="AV146" s="1253"/>
      <c r="AW146" s="1253"/>
      <c r="AX146" s="1253"/>
      <c r="AY146" s="1253"/>
      <c r="AZ146" s="1169">
        <f t="shared" si="107"/>
        <v>1500</v>
      </c>
      <c r="BA146" s="1254"/>
      <c r="BB146" s="1254"/>
      <c r="BC146" s="1254"/>
      <c r="BD146" s="1254"/>
      <c r="BE146" s="1254"/>
      <c r="BF146" s="1254"/>
      <c r="BG146" s="1254"/>
      <c r="BH146" s="1254"/>
      <c r="BI146" s="1255"/>
      <c r="BJ146" s="1255"/>
      <c r="BK146" s="1175"/>
      <c r="BL146" s="1255"/>
      <c r="BM146" s="1175"/>
      <c r="BN146" s="1175"/>
      <c r="BO146" s="1175"/>
      <c r="BP146" s="1255"/>
      <c r="BQ146" s="1255"/>
      <c r="BR146" s="1175">
        <f t="shared" si="108"/>
        <v>60</v>
      </c>
      <c r="BS146" s="1255"/>
      <c r="BT146" s="1255"/>
      <c r="BU146" s="1255"/>
      <c r="BV146" s="1255"/>
      <c r="BW146" s="1255"/>
      <c r="BX146" s="1255"/>
      <c r="BY146" s="1255"/>
      <c r="BZ146" s="1255"/>
      <c r="CA146" s="1255"/>
      <c r="CB146" s="1255"/>
      <c r="CC146" s="1255"/>
      <c r="CD146" s="1255"/>
      <c r="CE146" s="1255"/>
      <c r="CG146" s="1256"/>
      <c r="CO146" s="757">
        <f t="shared" si="94"/>
        <v>2135189</v>
      </c>
    </row>
    <row r="147" s="1061" customFormat="1" ht="36" hidden="1" customHeight="1" spans="1:93">
      <c r="A147" s="1194">
        <v>45714</v>
      </c>
      <c r="B147" s="1244" t="s">
        <v>1199</v>
      </c>
      <c r="C147" s="1245" t="s">
        <v>3021</v>
      </c>
      <c r="D147" s="1173">
        <v>4500158447</v>
      </c>
      <c r="E147" s="1244"/>
      <c r="F147" s="1246" t="s">
        <v>3769</v>
      </c>
      <c r="G147" s="1247" t="s">
        <v>78</v>
      </c>
      <c r="H147" s="1155" t="s">
        <v>111</v>
      </c>
      <c r="I147" s="1156">
        <v>1500</v>
      </c>
      <c r="J147" s="1157">
        <v>0</v>
      </c>
      <c r="K147" s="1157">
        <v>50</v>
      </c>
      <c r="L147" s="1158">
        <f t="shared" si="93"/>
        <v>30</v>
      </c>
      <c r="M147" s="1159">
        <v>45763</v>
      </c>
      <c r="N147" s="1159">
        <v>45759</v>
      </c>
      <c r="O147" s="1160"/>
      <c r="P147" s="1245" t="s">
        <v>106</v>
      </c>
      <c r="Q147" s="1254" t="s">
        <v>3756</v>
      </c>
      <c r="R147" s="1258" t="s">
        <v>3757</v>
      </c>
      <c r="S147" s="1258" t="s">
        <v>82</v>
      </c>
      <c r="T147" s="1258" t="s">
        <v>3763</v>
      </c>
      <c r="U147" s="1249" t="s">
        <v>3764</v>
      </c>
      <c r="V147" s="1250" t="s">
        <v>908</v>
      </c>
      <c r="W147" s="1164">
        <v>0.9193</v>
      </c>
      <c r="X147" s="1165">
        <f t="shared" si="105"/>
        <v>1378.95</v>
      </c>
      <c r="Y147" s="1173" t="s">
        <v>3770</v>
      </c>
      <c r="Z147" s="1157" t="s">
        <v>156</v>
      </c>
      <c r="AA147" s="1169" t="s">
        <v>108</v>
      </c>
      <c r="AB147" s="1166" t="s">
        <v>44</v>
      </c>
      <c r="AC147" s="1251">
        <v>1500</v>
      </c>
      <c r="AD147" s="1167">
        <f t="shared" si="96"/>
        <v>0</v>
      </c>
      <c r="AE147" s="1252" t="s">
        <v>157</v>
      </c>
      <c r="AF147" s="1173"/>
      <c r="AG147" s="1167">
        <f t="shared" si="92"/>
        <v>1500</v>
      </c>
      <c r="AH147" s="1173"/>
      <c r="AI147" s="1197"/>
      <c r="AJ147" s="1158">
        <f t="shared" si="106"/>
        <v>1500</v>
      </c>
      <c r="AK147" s="1253"/>
      <c r="AL147" s="1253"/>
      <c r="AM147" s="1253"/>
      <c r="AN147" s="1253"/>
      <c r="AO147" s="1253"/>
      <c r="AP147" s="1253"/>
      <c r="AQ147" s="1253"/>
      <c r="AR147" s="1253"/>
      <c r="AS147" s="1253"/>
      <c r="AT147" s="1253"/>
      <c r="AU147" s="1253"/>
      <c r="AV147" s="1253"/>
      <c r="AW147" s="1253"/>
      <c r="AX147" s="1253"/>
      <c r="AY147" s="1253"/>
      <c r="AZ147" s="1169">
        <f t="shared" si="107"/>
        <v>1500</v>
      </c>
      <c r="BA147" s="1254"/>
      <c r="BB147" s="1254"/>
      <c r="BC147" s="1254"/>
      <c r="BD147" s="1254"/>
      <c r="BE147" s="1254"/>
      <c r="BF147" s="1254"/>
      <c r="BG147" s="1254"/>
      <c r="BH147" s="1254"/>
      <c r="BI147" s="1255"/>
      <c r="BJ147" s="1255"/>
      <c r="BK147" s="1175"/>
      <c r="BL147" s="1255"/>
      <c r="BM147" s="1175"/>
      <c r="BN147" s="1175"/>
      <c r="BO147" s="1175"/>
      <c r="BP147" s="1255"/>
      <c r="BQ147" s="1255"/>
      <c r="BR147" s="1175">
        <f t="shared" si="108"/>
        <v>60</v>
      </c>
      <c r="BS147" s="1255"/>
      <c r="BT147" s="1255"/>
      <c r="BU147" s="1255"/>
      <c r="BV147" s="1255"/>
      <c r="BW147" s="1255"/>
      <c r="BX147" s="1255"/>
      <c r="BY147" s="1255"/>
      <c r="BZ147" s="1255"/>
      <c r="CA147" s="1255"/>
      <c r="CB147" s="1255"/>
      <c r="CC147" s="1255"/>
      <c r="CD147" s="1255"/>
      <c r="CE147" s="1255"/>
      <c r="CG147" s="1256"/>
      <c r="CO147" s="757">
        <f t="shared" si="94"/>
        <v>2133689</v>
      </c>
    </row>
    <row r="148" s="645" customFormat="1" ht="36" customHeight="1" spans="1:93">
      <c r="A148" s="1206">
        <v>45730</v>
      </c>
      <c r="B148" s="725" t="s">
        <v>3198</v>
      </c>
      <c r="C148" s="726" t="s">
        <v>251</v>
      </c>
      <c r="D148" s="727">
        <v>4500160222</v>
      </c>
      <c r="E148" s="725">
        <v>4551801925</v>
      </c>
      <c r="F148" s="728" t="s">
        <v>3771</v>
      </c>
      <c r="G148" s="1215" t="s">
        <v>121</v>
      </c>
      <c r="H148" s="730" t="s">
        <v>122</v>
      </c>
      <c r="I148" s="731">
        <v>690</v>
      </c>
      <c r="J148" s="732">
        <v>0</v>
      </c>
      <c r="K148" s="732">
        <v>6</v>
      </c>
      <c r="L148" s="733">
        <f t="shared" si="93"/>
        <v>115</v>
      </c>
      <c r="M148" s="734">
        <v>45764</v>
      </c>
      <c r="N148" s="734">
        <v>45761</v>
      </c>
      <c r="O148" s="735"/>
      <c r="P148" s="726" t="s">
        <v>106</v>
      </c>
      <c r="Q148" s="1216" t="s">
        <v>3772</v>
      </c>
      <c r="R148" s="735">
        <v>45730</v>
      </c>
      <c r="S148" s="1210" t="s">
        <v>82</v>
      </c>
      <c r="T148" s="738" t="s">
        <v>3773</v>
      </c>
      <c r="U148" s="1134" t="s">
        <v>3774</v>
      </c>
      <c r="V148" s="1225" t="s">
        <v>3205</v>
      </c>
      <c r="W148" s="741">
        <v>0.9971</v>
      </c>
      <c r="X148" s="742">
        <f t="shared" si="105"/>
        <v>687.999</v>
      </c>
      <c r="Y148" s="727" t="s">
        <v>3775</v>
      </c>
      <c r="Z148" s="732" t="s">
        <v>121</v>
      </c>
      <c r="AA148" s="745" t="s">
        <v>108</v>
      </c>
      <c r="AB148" s="1072" t="s">
        <v>44</v>
      </c>
      <c r="AC148" s="1219">
        <v>690</v>
      </c>
      <c r="AD148" s="747">
        <f t="shared" si="96"/>
        <v>0</v>
      </c>
      <c r="AE148" s="1220" t="s">
        <v>157</v>
      </c>
      <c r="AF148" s="727"/>
      <c r="AG148" s="747">
        <f t="shared" si="92"/>
        <v>690</v>
      </c>
      <c r="AH148" s="727"/>
      <c r="AI148" s="1074">
        <f t="shared" ref="AI148:AI150" si="109">I148</f>
        <v>690</v>
      </c>
      <c r="AJ148" s="733"/>
      <c r="AK148" s="1222"/>
      <c r="AL148" s="1222"/>
      <c r="AM148" s="1222"/>
      <c r="AN148" s="1222"/>
      <c r="AO148" s="1222"/>
      <c r="AP148" s="1222"/>
      <c r="AQ148" s="1222"/>
      <c r="AR148" s="1222"/>
      <c r="AS148" s="1222"/>
      <c r="AT148" s="1222"/>
      <c r="AU148" s="1222"/>
      <c r="AV148" s="1222"/>
      <c r="AW148" s="1222"/>
      <c r="AX148" s="1222"/>
      <c r="AY148" s="1222"/>
      <c r="AZ148" s="745">
        <f t="shared" si="107"/>
        <v>690</v>
      </c>
      <c r="BA148" s="1216"/>
      <c r="BB148" s="1216"/>
      <c r="BC148" s="1216"/>
      <c r="BD148" s="1216"/>
      <c r="BE148" s="1216"/>
      <c r="BF148" s="1216"/>
      <c r="BG148" s="1216"/>
      <c r="BH148" s="1216"/>
      <c r="BI148" s="699">
        <f>I148/6</f>
        <v>115</v>
      </c>
      <c r="BJ148" s="699"/>
      <c r="BK148" s="754"/>
      <c r="BL148" s="699"/>
      <c r="BM148" s="699"/>
      <c r="BN148" s="699"/>
      <c r="BO148" s="699"/>
      <c r="BP148" s="699"/>
      <c r="BQ148" s="699"/>
      <c r="BR148" s="754"/>
      <c r="BS148" s="699"/>
      <c r="BT148" s="699"/>
      <c r="BU148" s="699"/>
      <c r="BV148" s="699"/>
      <c r="BW148" s="699"/>
      <c r="BX148" s="699"/>
      <c r="BY148" s="699"/>
      <c r="BZ148" s="699"/>
      <c r="CA148" s="699"/>
      <c r="CB148" s="699"/>
      <c r="CC148" s="699"/>
      <c r="CD148" s="699"/>
      <c r="CE148" s="699"/>
      <c r="CG148" s="756"/>
      <c r="CO148" s="757">
        <f t="shared" si="94"/>
        <v>2132999</v>
      </c>
    </row>
    <row r="149" s="645" customFormat="1" ht="36" customHeight="1" spans="1:93">
      <c r="A149" s="1206">
        <v>45730</v>
      </c>
      <c r="B149" s="725" t="s">
        <v>3198</v>
      </c>
      <c r="C149" s="726" t="s">
        <v>251</v>
      </c>
      <c r="D149" s="727">
        <v>4500160222</v>
      </c>
      <c r="E149" s="725">
        <v>4551801938</v>
      </c>
      <c r="F149" s="728" t="s">
        <v>3776</v>
      </c>
      <c r="G149" s="1215" t="s">
        <v>121</v>
      </c>
      <c r="H149" s="730" t="s">
        <v>122</v>
      </c>
      <c r="I149" s="731">
        <v>360</v>
      </c>
      <c r="J149" s="732">
        <v>0</v>
      </c>
      <c r="K149" s="732">
        <v>6</v>
      </c>
      <c r="L149" s="733">
        <f t="shared" si="93"/>
        <v>60</v>
      </c>
      <c r="M149" s="734">
        <v>45764</v>
      </c>
      <c r="N149" s="734">
        <v>45761</v>
      </c>
      <c r="O149" s="735" t="s">
        <v>3777</v>
      </c>
      <c r="P149" s="726" t="s">
        <v>106</v>
      </c>
      <c r="Q149" s="1216" t="s">
        <v>3772</v>
      </c>
      <c r="R149" s="735">
        <v>45730</v>
      </c>
      <c r="S149" s="1210" t="s">
        <v>82</v>
      </c>
      <c r="T149" s="738" t="s">
        <v>3773</v>
      </c>
      <c r="U149" s="1134" t="s">
        <v>3774</v>
      </c>
      <c r="V149" s="1225" t="s">
        <v>3205</v>
      </c>
      <c r="W149" s="741">
        <v>0.9971</v>
      </c>
      <c r="X149" s="742">
        <f t="shared" si="105"/>
        <v>358.956</v>
      </c>
      <c r="Y149" s="727" t="s">
        <v>3775</v>
      </c>
      <c r="Z149" s="732" t="s">
        <v>121</v>
      </c>
      <c r="AA149" s="745" t="s">
        <v>108</v>
      </c>
      <c r="AB149" s="1072" t="s">
        <v>44</v>
      </c>
      <c r="AC149" s="1219">
        <v>360</v>
      </c>
      <c r="AD149" s="747">
        <f t="shared" si="96"/>
        <v>0</v>
      </c>
      <c r="AE149" s="1220" t="s">
        <v>157</v>
      </c>
      <c r="AF149" s="727"/>
      <c r="AG149" s="747">
        <f t="shared" si="92"/>
        <v>360</v>
      </c>
      <c r="AH149" s="727"/>
      <c r="AI149" s="1074">
        <f t="shared" si="109"/>
        <v>360</v>
      </c>
      <c r="AJ149" s="733"/>
      <c r="AK149" s="1222"/>
      <c r="AL149" s="1222"/>
      <c r="AM149" s="1222"/>
      <c r="AN149" s="1222"/>
      <c r="AO149" s="1222"/>
      <c r="AP149" s="1222"/>
      <c r="AQ149" s="1222"/>
      <c r="AR149" s="1222"/>
      <c r="AS149" s="1222"/>
      <c r="AT149" s="1222"/>
      <c r="AU149" s="1222"/>
      <c r="AV149" s="1222"/>
      <c r="AW149" s="1222"/>
      <c r="AX149" s="1222"/>
      <c r="AY149" s="1222"/>
      <c r="AZ149" s="745">
        <f t="shared" si="107"/>
        <v>360</v>
      </c>
      <c r="BA149" s="1216"/>
      <c r="BB149" s="1216"/>
      <c r="BC149" s="1216"/>
      <c r="BD149" s="1216"/>
      <c r="BE149" s="1216"/>
      <c r="BF149" s="1216"/>
      <c r="BG149" s="1216"/>
      <c r="BH149" s="1216"/>
      <c r="BI149" s="699">
        <f>I149/6</f>
        <v>60</v>
      </c>
      <c r="BJ149" s="699"/>
      <c r="BK149" s="754"/>
      <c r="BL149" s="699"/>
      <c r="BM149" s="699"/>
      <c r="BN149" s="699"/>
      <c r="BO149" s="699"/>
      <c r="BP149" s="699"/>
      <c r="BQ149" s="699"/>
      <c r="BR149" s="754"/>
      <c r="BS149" s="699"/>
      <c r="BT149" s="699"/>
      <c r="BU149" s="699"/>
      <c r="BV149" s="699"/>
      <c r="BW149" s="699"/>
      <c r="BX149" s="699"/>
      <c r="BY149" s="699"/>
      <c r="BZ149" s="699"/>
      <c r="CA149" s="699"/>
      <c r="CB149" s="699"/>
      <c r="CC149" s="699"/>
      <c r="CD149" s="699"/>
      <c r="CE149" s="699"/>
      <c r="CG149" s="756"/>
      <c r="CO149" s="757">
        <f t="shared" si="94"/>
        <v>2132639</v>
      </c>
    </row>
    <row r="150" s="645" customFormat="1" ht="36" hidden="1" customHeight="1" spans="1:93">
      <c r="A150" s="1206">
        <v>45730</v>
      </c>
      <c r="B150" s="725" t="s">
        <v>142</v>
      </c>
      <c r="C150" s="726" t="s">
        <v>118</v>
      </c>
      <c r="D150" s="727">
        <v>4500160268</v>
      </c>
      <c r="E150" s="725">
        <v>20694440</v>
      </c>
      <c r="F150" s="728" t="s">
        <v>3778</v>
      </c>
      <c r="G150" s="1215" t="s">
        <v>134</v>
      </c>
      <c r="H150" s="730" t="s">
        <v>135</v>
      </c>
      <c r="I150" s="731">
        <v>2106</v>
      </c>
      <c r="J150" s="732">
        <v>0</v>
      </c>
      <c r="K150" s="732">
        <v>13</v>
      </c>
      <c r="L150" s="733">
        <f t="shared" si="93"/>
        <v>162</v>
      </c>
      <c r="M150" s="734">
        <v>45768</v>
      </c>
      <c r="N150" s="734">
        <v>45764</v>
      </c>
      <c r="O150" s="735"/>
      <c r="P150" s="726" t="s">
        <v>106</v>
      </c>
      <c r="Q150" s="1216" t="s">
        <v>3779</v>
      </c>
      <c r="R150" s="735">
        <v>45736</v>
      </c>
      <c r="S150" s="737" t="s">
        <v>136</v>
      </c>
      <c r="T150" s="738" t="s">
        <v>3780</v>
      </c>
      <c r="U150" s="1134" t="s">
        <v>3781</v>
      </c>
      <c r="V150" s="1225" t="s">
        <v>603</v>
      </c>
      <c r="W150" s="741">
        <v>0.9343</v>
      </c>
      <c r="X150" s="742">
        <f t="shared" si="105"/>
        <v>1967.6358</v>
      </c>
      <c r="Y150" s="727" t="s">
        <v>3782</v>
      </c>
      <c r="Z150" s="732" t="s">
        <v>134</v>
      </c>
      <c r="AA150" s="745" t="s">
        <v>108</v>
      </c>
      <c r="AB150" s="1072" t="s">
        <v>44</v>
      </c>
      <c r="AC150" s="1219">
        <v>2106</v>
      </c>
      <c r="AD150" s="747">
        <f t="shared" si="96"/>
        <v>0</v>
      </c>
      <c r="AE150" s="1220" t="s">
        <v>157</v>
      </c>
      <c r="AF150" s="727"/>
      <c r="AG150" s="747">
        <f t="shared" si="92"/>
        <v>2106</v>
      </c>
      <c r="AH150" s="727"/>
      <c r="AI150" s="1074">
        <f t="shared" si="109"/>
        <v>2106</v>
      </c>
      <c r="AJ150" s="733"/>
      <c r="AK150" s="1222"/>
      <c r="AL150" s="1222"/>
      <c r="AM150" s="1222"/>
      <c r="AN150" s="1222"/>
      <c r="AO150" s="1222"/>
      <c r="AP150" s="1222"/>
      <c r="AQ150" s="1222"/>
      <c r="AR150" s="1222"/>
      <c r="AS150" s="1222"/>
      <c r="AT150" s="1222"/>
      <c r="AU150" s="1222"/>
      <c r="AV150" s="1222"/>
      <c r="AW150" s="1222"/>
      <c r="AX150" s="1222"/>
      <c r="AY150" s="1222"/>
      <c r="AZ150" s="745">
        <f t="shared" si="107"/>
        <v>2106</v>
      </c>
      <c r="BA150" s="1216"/>
      <c r="BB150" s="1216"/>
      <c r="BC150" s="1216"/>
      <c r="BD150" s="1216"/>
      <c r="BE150" s="1216"/>
      <c r="BF150" s="1216"/>
      <c r="BG150" s="1216"/>
      <c r="BH150" s="1216"/>
      <c r="BI150" s="699"/>
      <c r="BJ150" s="699"/>
      <c r="BK150" s="754">
        <f>I150/13</f>
        <v>162</v>
      </c>
      <c r="BL150" s="699"/>
      <c r="BM150" s="699"/>
      <c r="BN150" s="699"/>
      <c r="BO150" s="699"/>
      <c r="BP150" s="699"/>
      <c r="BQ150" s="699"/>
      <c r="BR150" s="754"/>
      <c r="BS150" s="699"/>
      <c r="BT150" s="699"/>
      <c r="BU150" s="699"/>
      <c r="BV150" s="699"/>
      <c r="BW150" s="699"/>
      <c r="BX150" s="699"/>
      <c r="BY150" s="699"/>
      <c r="BZ150" s="699"/>
      <c r="CA150" s="699"/>
      <c r="CB150" s="699"/>
      <c r="CC150" s="699"/>
      <c r="CD150" s="699"/>
      <c r="CE150" s="699"/>
      <c r="CG150" s="756"/>
      <c r="CO150" s="757">
        <f t="shared" si="94"/>
        <v>2130533</v>
      </c>
    </row>
    <row r="151" s="645" customFormat="1" ht="36" hidden="1" customHeight="1" spans="1:93">
      <c r="A151" s="1206">
        <v>45733</v>
      </c>
      <c r="B151" s="725" t="s">
        <v>3783</v>
      </c>
      <c r="C151" s="726" t="s">
        <v>1209</v>
      </c>
      <c r="D151" s="727">
        <v>4500160421</v>
      </c>
      <c r="E151" s="725"/>
      <c r="F151" s="728" t="s">
        <v>3784</v>
      </c>
      <c r="G151" s="1215" t="s">
        <v>78</v>
      </c>
      <c r="H151" s="730" t="s">
        <v>111</v>
      </c>
      <c r="I151" s="731">
        <v>250</v>
      </c>
      <c r="J151" s="732">
        <v>0</v>
      </c>
      <c r="K151" s="732">
        <v>50</v>
      </c>
      <c r="L151" s="733">
        <f t="shared" si="93"/>
        <v>5</v>
      </c>
      <c r="M151" s="734">
        <v>45768</v>
      </c>
      <c r="N151" s="734">
        <v>45764</v>
      </c>
      <c r="O151" s="735"/>
      <c r="P151" s="726" t="s">
        <v>803</v>
      </c>
      <c r="Q151" s="726" t="s">
        <v>3785</v>
      </c>
      <c r="R151" s="735">
        <v>45736</v>
      </c>
      <c r="S151" s="1260" t="s">
        <v>82</v>
      </c>
      <c r="T151" s="738" t="s">
        <v>3786</v>
      </c>
      <c r="U151" s="1134" t="s">
        <v>3787</v>
      </c>
      <c r="V151" s="1225" t="s">
        <v>388</v>
      </c>
      <c r="W151" s="741">
        <v>0.9182</v>
      </c>
      <c r="X151" s="742">
        <f t="shared" si="105"/>
        <v>229.55</v>
      </c>
      <c r="Y151" s="727" t="s">
        <v>3788</v>
      </c>
      <c r="Z151" s="732" t="s">
        <v>156</v>
      </c>
      <c r="AA151" s="745" t="s">
        <v>108</v>
      </c>
      <c r="AB151" s="1072" t="s">
        <v>44</v>
      </c>
      <c r="AC151" s="1219">
        <v>250</v>
      </c>
      <c r="AD151" s="747">
        <f t="shared" si="96"/>
        <v>0</v>
      </c>
      <c r="AE151" s="1220" t="s">
        <v>141</v>
      </c>
      <c r="AF151" s="727"/>
      <c r="AG151" s="747">
        <f t="shared" si="92"/>
        <v>250</v>
      </c>
      <c r="AH151" s="727"/>
      <c r="AI151" s="1074"/>
      <c r="AJ151" s="733">
        <f t="shared" ref="AJ151:AJ154" si="110">I151</f>
        <v>250</v>
      </c>
      <c r="AK151" s="1222"/>
      <c r="AL151" s="1222"/>
      <c r="AM151" s="1222"/>
      <c r="AN151" s="1076"/>
      <c r="AO151" s="1076"/>
      <c r="AP151" s="1076"/>
      <c r="AQ151" s="1076"/>
      <c r="AR151" s="1076"/>
      <c r="AS151" s="1076"/>
      <c r="AT151" s="1076"/>
      <c r="AU151" s="1076"/>
      <c r="AV151" s="1222"/>
      <c r="AW151" s="1222"/>
      <c r="AX151" s="1222"/>
      <c r="AY151" s="1222"/>
      <c r="AZ151" s="745">
        <f t="shared" si="107"/>
        <v>250</v>
      </c>
      <c r="BA151" s="1216"/>
      <c r="BB151" s="1216"/>
      <c r="BC151" s="1216"/>
      <c r="BD151" s="1216"/>
      <c r="BE151" s="1216"/>
      <c r="BF151" s="1216"/>
      <c r="BG151" s="1216"/>
      <c r="BH151" s="1216"/>
      <c r="BI151" s="699"/>
      <c r="BJ151" s="699"/>
      <c r="BK151" s="754"/>
      <c r="BL151" s="699"/>
      <c r="BM151" s="699"/>
      <c r="BN151" s="699"/>
      <c r="BO151" s="699"/>
      <c r="BP151" s="699"/>
      <c r="BQ151" s="699"/>
      <c r="BR151" s="754">
        <f>I151/25</f>
        <v>10</v>
      </c>
      <c r="BS151" s="754"/>
      <c r="BT151" s="699"/>
      <c r="BU151" s="699"/>
      <c r="BV151" s="699"/>
      <c r="BW151" s="699"/>
      <c r="BX151" s="699"/>
      <c r="BY151" s="699"/>
      <c r="BZ151" s="699"/>
      <c r="CA151" s="699"/>
      <c r="CB151" s="699"/>
      <c r="CC151" s="699"/>
      <c r="CD151" s="699"/>
      <c r="CE151" s="699"/>
      <c r="CG151" s="756"/>
      <c r="CO151" s="757">
        <f t="shared" si="94"/>
        <v>2130283</v>
      </c>
    </row>
    <row r="152" s="1061" customFormat="1" ht="36" hidden="1" customHeight="1" spans="1:93">
      <c r="A152" s="1194">
        <v>45730</v>
      </c>
      <c r="B152" s="1244" t="s">
        <v>3789</v>
      </c>
      <c r="C152" s="1245" t="s">
        <v>1874</v>
      </c>
      <c r="D152" s="1173">
        <v>4500160287</v>
      </c>
      <c r="E152" s="1244"/>
      <c r="F152" s="1246" t="s">
        <v>3790</v>
      </c>
      <c r="G152" s="1247" t="s">
        <v>89</v>
      </c>
      <c r="H152" s="1155" t="s">
        <v>79</v>
      </c>
      <c r="I152" s="1156">
        <v>504</v>
      </c>
      <c r="J152" s="1157">
        <v>0</v>
      </c>
      <c r="K152" s="1157">
        <v>24</v>
      </c>
      <c r="L152" s="1158">
        <f t="shared" si="93"/>
        <v>21</v>
      </c>
      <c r="M152" s="1159">
        <v>45794</v>
      </c>
      <c r="N152" s="1159">
        <f t="shared" ref="N152:N154" si="111">M152-4</f>
        <v>45790</v>
      </c>
      <c r="O152" s="1160"/>
      <c r="P152" s="1160" t="s">
        <v>106</v>
      </c>
      <c r="Q152" s="1254" t="s">
        <v>241</v>
      </c>
      <c r="R152" s="1160">
        <v>45742</v>
      </c>
      <c r="S152" s="1161" t="s">
        <v>82</v>
      </c>
      <c r="T152" s="1162" t="s">
        <v>3791</v>
      </c>
      <c r="U152" s="1249" t="s">
        <v>3792</v>
      </c>
      <c r="V152" s="1250" t="s">
        <v>197</v>
      </c>
      <c r="W152" s="1164">
        <v>0.8415</v>
      </c>
      <c r="X152" s="1165">
        <f t="shared" si="105"/>
        <v>424.116</v>
      </c>
      <c r="Y152" s="1173"/>
      <c r="Z152" s="1170" t="s">
        <v>786</v>
      </c>
      <c r="AA152" s="1169" t="s">
        <v>108</v>
      </c>
      <c r="AB152" s="1166" t="s">
        <v>44</v>
      </c>
      <c r="AC152" s="1251">
        <v>504</v>
      </c>
      <c r="AD152" s="1167">
        <f t="shared" si="96"/>
        <v>0</v>
      </c>
      <c r="AE152" s="1252" t="s">
        <v>157</v>
      </c>
      <c r="AF152" s="1173"/>
      <c r="AG152" s="1167">
        <f t="shared" si="92"/>
        <v>504</v>
      </c>
      <c r="AH152" s="1173"/>
      <c r="AJ152" s="1169">
        <f t="shared" si="110"/>
        <v>504</v>
      </c>
      <c r="AK152" s="1253"/>
      <c r="AL152" s="1253"/>
      <c r="AM152" s="1253"/>
      <c r="AN152" s="1253"/>
      <c r="AO152" s="1253"/>
      <c r="AP152" s="1253"/>
      <c r="AQ152" s="1253"/>
      <c r="AR152" s="1253"/>
      <c r="AS152" s="1253"/>
      <c r="AT152" s="1253"/>
      <c r="AU152" s="1253"/>
      <c r="AV152" s="1253"/>
      <c r="AW152" s="1253"/>
      <c r="AX152" s="1253"/>
      <c r="AY152" s="1253"/>
      <c r="AZ152" s="1169">
        <f t="shared" si="107"/>
        <v>504</v>
      </c>
      <c r="BA152" s="1254"/>
      <c r="BB152" s="1254"/>
      <c r="BC152" s="1254"/>
      <c r="BD152" s="1254"/>
      <c r="BE152" s="1254"/>
      <c r="BF152" s="1254"/>
      <c r="BG152" s="1254"/>
      <c r="BH152" s="1254"/>
      <c r="BI152" s="1255"/>
      <c r="BJ152" s="1255"/>
      <c r="BK152" s="1175"/>
      <c r="BL152" s="1255"/>
      <c r="BM152" s="1175"/>
      <c r="BN152" s="1175"/>
      <c r="BO152" s="1175"/>
      <c r="BP152" s="1175"/>
      <c r="BQ152" s="1255"/>
      <c r="BR152" s="1175"/>
      <c r="BS152" s="1255"/>
      <c r="BT152" s="1255"/>
      <c r="BU152" s="1255"/>
      <c r="BV152" s="1255"/>
      <c r="BW152" s="1255"/>
      <c r="BX152" s="1255"/>
      <c r="BY152" s="1255"/>
      <c r="BZ152" s="1255"/>
      <c r="CA152" s="1255"/>
      <c r="CB152" s="1255"/>
      <c r="CC152" s="1255"/>
      <c r="CD152" s="1255"/>
      <c r="CE152" s="1255"/>
      <c r="CG152" s="1256"/>
      <c r="CO152" s="757">
        <f t="shared" si="94"/>
        <v>2129779</v>
      </c>
    </row>
    <row r="153" s="1061" customFormat="1" ht="36" hidden="1" customHeight="1" spans="1:93">
      <c r="A153" s="1194">
        <v>45730</v>
      </c>
      <c r="B153" s="1244" t="s">
        <v>3789</v>
      </c>
      <c r="C153" s="1245" t="s">
        <v>1874</v>
      </c>
      <c r="D153" s="1173">
        <v>4500160287</v>
      </c>
      <c r="E153" s="1244"/>
      <c r="F153" s="1246" t="s">
        <v>3793</v>
      </c>
      <c r="G153" s="1247" t="s">
        <v>109</v>
      </c>
      <c r="H153" s="1155" t="s">
        <v>79</v>
      </c>
      <c r="I153" s="1156">
        <v>312</v>
      </c>
      <c r="J153" s="1157">
        <v>0</v>
      </c>
      <c r="K153" s="1157">
        <v>52</v>
      </c>
      <c r="L153" s="1158">
        <f t="shared" si="93"/>
        <v>6</v>
      </c>
      <c r="M153" s="1159">
        <v>45794</v>
      </c>
      <c r="N153" s="1159">
        <f t="shared" si="111"/>
        <v>45790</v>
      </c>
      <c r="O153" s="1160"/>
      <c r="P153" s="1160" t="s">
        <v>106</v>
      </c>
      <c r="Q153" s="1254" t="s">
        <v>241</v>
      </c>
      <c r="R153" s="1160">
        <v>45742</v>
      </c>
      <c r="S153" s="1161" t="s">
        <v>82</v>
      </c>
      <c r="T153" s="1162" t="s">
        <v>3791</v>
      </c>
      <c r="U153" s="1249" t="s">
        <v>3792</v>
      </c>
      <c r="V153" s="1250" t="s">
        <v>197</v>
      </c>
      <c r="W153" s="1164">
        <v>0.8906</v>
      </c>
      <c r="X153" s="1165">
        <f t="shared" si="105"/>
        <v>277.8672</v>
      </c>
      <c r="Y153" s="1173"/>
      <c r="Z153" s="1170" t="s">
        <v>3794</v>
      </c>
      <c r="AA153" s="1169" t="s">
        <v>108</v>
      </c>
      <c r="AB153" s="1166" t="s">
        <v>44</v>
      </c>
      <c r="AC153" s="1251">
        <v>312</v>
      </c>
      <c r="AD153" s="1167">
        <f t="shared" si="96"/>
        <v>0</v>
      </c>
      <c r="AE153" s="1252" t="s">
        <v>157</v>
      </c>
      <c r="AF153" s="1173"/>
      <c r="AG153" s="1167">
        <f t="shared" si="92"/>
        <v>312</v>
      </c>
      <c r="AH153" s="1173"/>
      <c r="AJ153" s="1169">
        <f t="shared" si="110"/>
        <v>312</v>
      </c>
      <c r="AK153" s="1253"/>
      <c r="AL153" s="1253"/>
      <c r="AM153" s="1253"/>
      <c r="AN153" s="1253"/>
      <c r="AO153" s="1253"/>
      <c r="AP153" s="1253"/>
      <c r="AQ153" s="1253"/>
      <c r="AR153" s="1253"/>
      <c r="AS153" s="1253"/>
      <c r="AT153" s="1253"/>
      <c r="AU153" s="1253"/>
      <c r="AV153" s="1253"/>
      <c r="AW153" s="1253"/>
      <c r="AX153" s="1253"/>
      <c r="AY153" s="1253"/>
      <c r="AZ153" s="1169">
        <f t="shared" si="107"/>
        <v>312</v>
      </c>
      <c r="BA153" s="1254"/>
      <c r="BB153" s="1254"/>
      <c r="BC153" s="1254"/>
      <c r="BD153" s="1254"/>
      <c r="BE153" s="1254"/>
      <c r="BF153" s="1254"/>
      <c r="BG153" s="1254"/>
      <c r="BH153" s="1254"/>
      <c r="BI153" s="1255"/>
      <c r="BJ153" s="1255"/>
      <c r="BL153" s="1255"/>
      <c r="BM153" s="1175">
        <f>I153/13</f>
        <v>24</v>
      </c>
      <c r="BN153" s="1175"/>
      <c r="BO153" s="1175"/>
      <c r="BP153" s="1175"/>
      <c r="BQ153" s="1255"/>
      <c r="BR153" s="1175"/>
      <c r="BS153" s="1255"/>
      <c r="BT153" s="1255"/>
      <c r="BU153" s="1255"/>
      <c r="BV153" s="1255"/>
      <c r="BW153" s="1255"/>
      <c r="BX153" s="1255"/>
      <c r="BY153" s="1255"/>
      <c r="BZ153" s="1255"/>
      <c r="CA153" s="1255"/>
      <c r="CB153" s="1255"/>
      <c r="CC153" s="1255"/>
      <c r="CD153" s="1255"/>
      <c r="CE153" s="1255"/>
      <c r="CG153" s="1256"/>
      <c r="CO153" s="757">
        <f t="shared" si="94"/>
        <v>2129467</v>
      </c>
    </row>
    <row r="154" s="1061" customFormat="1" ht="36" hidden="1" customHeight="1" spans="1:93">
      <c r="A154" s="1194">
        <v>45730</v>
      </c>
      <c r="B154" s="1244" t="s">
        <v>3789</v>
      </c>
      <c r="C154" s="1245" t="s">
        <v>1874</v>
      </c>
      <c r="D154" s="1173">
        <v>4500160287</v>
      </c>
      <c r="E154" s="1244"/>
      <c r="F154" s="1246" t="s">
        <v>3795</v>
      </c>
      <c r="G154" s="1247" t="s">
        <v>78</v>
      </c>
      <c r="H154" s="1155" t="s">
        <v>111</v>
      </c>
      <c r="I154" s="1156">
        <v>300</v>
      </c>
      <c r="J154" s="1157">
        <v>0</v>
      </c>
      <c r="K154" s="1157">
        <v>50</v>
      </c>
      <c r="L154" s="1158">
        <f t="shared" si="93"/>
        <v>6</v>
      </c>
      <c r="M154" s="1159">
        <v>45794</v>
      </c>
      <c r="N154" s="1159">
        <f t="shared" si="111"/>
        <v>45790</v>
      </c>
      <c r="O154" s="1160"/>
      <c r="P154" s="1160" t="s">
        <v>106</v>
      </c>
      <c r="Q154" s="1254" t="s">
        <v>241</v>
      </c>
      <c r="R154" s="1160">
        <v>45742</v>
      </c>
      <c r="S154" s="1161" t="s">
        <v>82</v>
      </c>
      <c r="T154" s="1162" t="s">
        <v>3791</v>
      </c>
      <c r="U154" s="1249" t="s">
        <v>3792</v>
      </c>
      <c r="V154" s="1250" t="s">
        <v>197</v>
      </c>
      <c r="W154" s="1164">
        <v>0.9323</v>
      </c>
      <c r="X154" s="1165">
        <f t="shared" si="105"/>
        <v>279.69</v>
      </c>
      <c r="Y154" s="1173"/>
      <c r="Z154" s="1157" t="s">
        <v>156</v>
      </c>
      <c r="AA154" s="1169" t="s">
        <v>108</v>
      </c>
      <c r="AB154" s="1166" t="s">
        <v>44</v>
      </c>
      <c r="AC154" s="1251">
        <v>300</v>
      </c>
      <c r="AD154" s="1167">
        <f t="shared" si="96"/>
        <v>0</v>
      </c>
      <c r="AE154" s="1252" t="s">
        <v>157</v>
      </c>
      <c r="AF154" s="1173"/>
      <c r="AG154" s="1167">
        <f t="shared" si="92"/>
        <v>300</v>
      </c>
      <c r="AH154" s="1173"/>
      <c r="AI154" s="1197"/>
      <c r="AJ154" s="1158">
        <f t="shared" si="110"/>
        <v>300</v>
      </c>
      <c r="AK154" s="1253"/>
      <c r="AL154" s="1253"/>
      <c r="AM154" s="1253"/>
      <c r="AN154" s="1253"/>
      <c r="AO154" s="1253"/>
      <c r="AP154" s="1253"/>
      <c r="AQ154" s="1253"/>
      <c r="AR154" s="1253"/>
      <c r="AS154" s="1253"/>
      <c r="AT154" s="1253"/>
      <c r="AU154" s="1253"/>
      <c r="AV154" s="1253"/>
      <c r="AW154" s="1253"/>
      <c r="AX154" s="1253"/>
      <c r="AY154" s="1253"/>
      <c r="AZ154" s="1169">
        <f t="shared" si="107"/>
        <v>300</v>
      </c>
      <c r="BA154" s="1254"/>
      <c r="BB154" s="1254"/>
      <c r="BC154" s="1254"/>
      <c r="BD154" s="1254"/>
      <c r="BE154" s="1254"/>
      <c r="BF154" s="1254"/>
      <c r="BG154" s="1254"/>
      <c r="BH154" s="1254"/>
      <c r="BI154" s="1255"/>
      <c r="BJ154" s="1255"/>
      <c r="BK154" s="1175"/>
      <c r="BL154" s="1255"/>
      <c r="BM154" s="1175"/>
      <c r="BN154" s="1175"/>
      <c r="BO154" s="1175"/>
      <c r="BP154" s="1175"/>
      <c r="BQ154" s="1255"/>
      <c r="BR154" s="1175">
        <f>I154/25</f>
        <v>12</v>
      </c>
      <c r="BS154" s="1255"/>
      <c r="BT154" s="1255"/>
      <c r="BU154" s="1255"/>
      <c r="BV154" s="1255"/>
      <c r="BW154" s="1255"/>
      <c r="BX154" s="1255"/>
      <c r="BY154" s="1255"/>
      <c r="BZ154" s="1255"/>
      <c r="CA154" s="1255"/>
      <c r="CB154" s="1255"/>
      <c r="CC154" s="1255"/>
      <c r="CD154" s="1255"/>
      <c r="CE154" s="1255"/>
      <c r="CG154" s="1256"/>
      <c r="CO154" s="757">
        <f t="shared" si="94"/>
        <v>2129167</v>
      </c>
    </row>
    <row r="155" s="1061" customFormat="1" ht="36" hidden="1" customHeight="1" spans="1:93">
      <c r="A155" s="1194">
        <v>45737</v>
      </c>
      <c r="B155" s="1244" t="s">
        <v>463</v>
      </c>
      <c r="C155" s="1245" t="s">
        <v>464</v>
      </c>
      <c r="D155" s="1173">
        <v>4500161136</v>
      </c>
      <c r="E155" s="1244"/>
      <c r="F155" s="1246" t="s">
        <v>3796</v>
      </c>
      <c r="G155" s="1247" t="s">
        <v>109</v>
      </c>
      <c r="H155" s="1155" t="s">
        <v>79</v>
      </c>
      <c r="I155" s="1156">
        <v>520</v>
      </c>
      <c r="J155" s="1157">
        <v>0</v>
      </c>
      <c r="K155" s="1157">
        <v>52</v>
      </c>
      <c r="L155" s="1158">
        <f t="shared" si="93"/>
        <v>10</v>
      </c>
      <c r="M155" s="1159">
        <v>45770</v>
      </c>
      <c r="N155" s="1159">
        <v>45766</v>
      </c>
      <c r="O155" s="1160"/>
      <c r="P155" s="1160" t="s">
        <v>80</v>
      </c>
      <c r="Q155" s="1254" t="s">
        <v>3797</v>
      </c>
      <c r="R155" s="1160">
        <v>45737</v>
      </c>
      <c r="S155" s="1161" t="s">
        <v>82</v>
      </c>
      <c r="T155" s="1162" t="s">
        <v>82</v>
      </c>
      <c r="U155" s="1249" t="s">
        <v>3798</v>
      </c>
      <c r="V155" s="1250" t="s">
        <v>468</v>
      </c>
      <c r="W155" s="1164">
        <v>0.8571</v>
      </c>
      <c r="X155" s="1165">
        <f t="shared" si="105"/>
        <v>445.692</v>
      </c>
      <c r="Y155" s="1173" t="s">
        <v>3799</v>
      </c>
      <c r="Z155" s="1157" t="s">
        <v>109</v>
      </c>
      <c r="AA155" s="1169" t="s">
        <v>108</v>
      </c>
      <c r="AB155" s="1166" t="s">
        <v>44</v>
      </c>
      <c r="AC155" s="1251">
        <v>520</v>
      </c>
      <c r="AD155" s="1167">
        <f t="shared" si="96"/>
        <v>0</v>
      </c>
      <c r="AE155" s="1257" t="s">
        <v>82</v>
      </c>
      <c r="AF155" s="1173"/>
      <c r="AG155" s="1167">
        <f t="shared" si="92"/>
        <v>520</v>
      </c>
      <c r="AH155" s="1173"/>
      <c r="AI155" s="1169">
        <f t="shared" ref="AI155:AI166" si="112">I155</f>
        <v>520</v>
      </c>
      <c r="AJ155" s="1158"/>
      <c r="AK155" s="1253"/>
      <c r="AL155" s="1253"/>
      <c r="AM155" s="1253"/>
      <c r="AN155" s="1253"/>
      <c r="AO155" s="1253"/>
      <c r="AP155" s="1253"/>
      <c r="AQ155" s="1253"/>
      <c r="AR155" s="1253"/>
      <c r="AS155" s="1253"/>
      <c r="AT155" s="1253"/>
      <c r="AU155" s="1253"/>
      <c r="AV155" s="1253"/>
      <c r="AW155" s="1253"/>
      <c r="AX155" s="1253"/>
      <c r="AY155" s="1253"/>
      <c r="AZ155" s="1169">
        <f t="shared" si="107"/>
        <v>520</v>
      </c>
      <c r="BA155" s="1254"/>
      <c r="BB155" s="1254"/>
      <c r="BC155" s="1254"/>
      <c r="BD155" s="1254"/>
      <c r="BE155" s="1254"/>
      <c r="BF155" s="1254"/>
      <c r="BG155" s="1254"/>
      <c r="BH155" s="1254"/>
      <c r="BI155" s="1255"/>
      <c r="BJ155" s="1255"/>
      <c r="BK155" s="1175">
        <f>I155/13</f>
        <v>40</v>
      </c>
      <c r="BL155" s="1255"/>
      <c r="BM155" s="1175"/>
      <c r="BN155" s="1175"/>
      <c r="BO155" s="1175"/>
      <c r="BP155" s="1175"/>
      <c r="BQ155" s="1255"/>
      <c r="BR155" s="1175"/>
      <c r="BS155" s="1255"/>
      <c r="BT155" s="1255"/>
      <c r="BU155" s="1255"/>
      <c r="BV155" s="1255"/>
      <c r="BW155" s="1255"/>
      <c r="BX155" s="1255"/>
      <c r="BY155" s="1255"/>
      <c r="BZ155" s="1255"/>
      <c r="CA155" s="1255"/>
      <c r="CB155" s="1255"/>
      <c r="CC155" s="1255"/>
      <c r="CD155" s="1255"/>
      <c r="CE155" s="1255"/>
      <c r="CG155" s="1256"/>
      <c r="CO155" s="757">
        <f t="shared" si="94"/>
        <v>2128647</v>
      </c>
    </row>
    <row r="156" s="1061" customFormat="1" ht="36" hidden="1" customHeight="1" spans="1:93">
      <c r="A156" s="1194">
        <v>45743</v>
      </c>
      <c r="B156" s="1244" t="s">
        <v>3800</v>
      </c>
      <c r="C156" s="1245" t="s">
        <v>251</v>
      </c>
      <c r="D156" s="1173">
        <v>4500161613</v>
      </c>
      <c r="E156" s="1244" t="s">
        <v>3801</v>
      </c>
      <c r="F156" s="1246" t="s">
        <v>3802</v>
      </c>
      <c r="G156" s="1247" t="s">
        <v>346</v>
      </c>
      <c r="H156" s="1155" t="s">
        <v>79</v>
      </c>
      <c r="I156" s="1156">
        <v>4608</v>
      </c>
      <c r="J156" s="1157">
        <v>0</v>
      </c>
      <c r="K156" s="1157">
        <v>1152</v>
      </c>
      <c r="L156" s="1158">
        <f t="shared" si="93"/>
        <v>4</v>
      </c>
      <c r="M156" s="1159">
        <v>45771</v>
      </c>
      <c r="N156" s="1159">
        <v>45768</v>
      </c>
      <c r="O156" s="1160" t="s">
        <v>3803</v>
      </c>
      <c r="P156" s="1245" t="s">
        <v>106</v>
      </c>
      <c r="Q156" s="1245" t="s">
        <v>333</v>
      </c>
      <c r="R156" s="1160" t="s">
        <v>651</v>
      </c>
      <c r="S156" s="1161" t="s">
        <v>136</v>
      </c>
      <c r="T156" s="1259" t="s">
        <v>3804</v>
      </c>
      <c r="U156" s="1249" t="s">
        <v>2828</v>
      </c>
      <c r="V156" s="1250" t="s">
        <v>1131</v>
      </c>
      <c r="W156" s="1164">
        <v>1006.2227</v>
      </c>
      <c r="X156" s="1165">
        <f t="shared" ref="X156:X160" si="113">W156*L156</f>
        <v>4024.8908</v>
      </c>
      <c r="Y156" s="1173" t="s">
        <v>3805</v>
      </c>
      <c r="Z156" s="1157" t="s">
        <v>346</v>
      </c>
      <c r="AA156" s="1169" t="s">
        <v>108</v>
      </c>
      <c r="AB156" s="1166" t="s">
        <v>44</v>
      </c>
      <c r="AC156" s="1251">
        <v>4608</v>
      </c>
      <c r="AD156" s="1167">
        <f t="shared" si="96"/>
        <v>0</v>
      </c>
      <c r="AE156" s="1252" t="s">
        <v>141</v>
      </c>
      <c r="AF156" s="1173"/>
      <c r="AG156" s="1167">
        <f t="shared" si="92"/>
        <v>4608</v>
      </c>
      <c r="AH156" s="1173"/>
      <c r="AI156" s="1169">
        <f t="shared" si="112"/>
        <v>4608</v>
      </c>
      <c r="AJ156" s="1158"/>
      <c r="AK156" s="1253"/>
      <c r="AL156" s="1253"/>
      <c r="AM156" s="1253"/>
      <c r="AN156" s="1198"/>
      <c r="AO156" s="1198"/>
      <c r="AP156" s="1198"/>
      <c r="AQ156" s="1198"/>
      <c r="AR156" s="1198"/>
      <c r="AS156" s="1198"/>
      <c r="AT156" s="1198"/>
      <c r="AU156" s="1198"/>
      <c r="AV156" s="1253"/>
      <c r="AW156" s="1253"/>
      <c r="AX156" s="1253"/>
      <c r="AY156" s="1253"/>
      <c r="AZ156" s="1169"/>
      <c r="BA156" s="1254"/>
      <c r="BB156" s="1254"/>
      <c r="BC156" s="1169">
        <f t="shared" ref="BC156:BC160" si="114">I156</f>
        <v>4608</v>
      </c>
      <c r="BD156" s="1254"/>
      <c r="BE156" s="1254"/>
      <c r="BF156" s="1254"/>
      <c r="BG156" s="1169">
        <f t="shared" ref="BG156:BG160" si="115">I156/12</f>
        <v>384</v>
      </c>
      <c r="BH156" s="1254"/>
      <c r="BI156" s="1255"/>
      <c r="BJ156" s="1255"/>
      <c r="BK156" s="1175"/>
      <c r="BL156" s="1255"/>
      <c r="BM156" s="1255"/>
      <c r="BN156" s="1255"/>
      <c r="BO156" s="1255"/>
      <c r="BP156" s="1255"/>
      <c r="BQ156" s="1255"/>
      <c r="BR156" s="1175"/>
      <c r="BS156" s="1175"/>
      <c r="BT156" s="1255"/>
      <c r="BU156" s="1255"/>
      <c r="BV156" s="1255"/>
      <c r="BW156" s="1255"/>
      <c r="BX156" s="1255"/>
      <c r="BY156" s="1255"/>
      <c r="BZ156" s="1255"/>
      <c r="CA156" s="1255"/>
      <c r="CB156" s="1255"/>
      <c r="CC156" s="1255"/>
      <c r="CD156" s="1255"/>
      <c r="CE156" s="1255"/>
      <c r="CG156" s="1256"/>
      <c r="CO156" s="757">
        <f t="shared" si="94"/>
        <v>2124039</v>
      </c>
    </row>
    <row r="157" s="1061" customFormat="1" ht="36" hidden="1" customHeight="1" spans="1:93">
      <c r="A157" s="1194">
        <v>45743</v>
      </c>
      <c r="B157" s="1244" t="s">
        <v>3800</v>
      </c>
      <c r="C157" s="1245" t="s">
        <v>251</v>
      </c>
      <c r="D157" s="1173">
        <v>4500161613</v>
      </c>
      <c r="E157" s="1244" t="s">
        <v>3806</v>
      </c>
      <c r="F157" s="1246" t="s">
        <v>3807</v>
      </c>
      <c r="G157" s="1247" t="s">
        <v>346</v>
      </c>
      <c r="H157" s="1155" t="s">
        <v>79</v>
      </c>
      <c r="I157" s="1156">
        <v>2304</v>
      </c>
      <c r="J157" s="1157">
        <v>0</v>
      </c>
      <c r="K157" s="1157">
        <v>1152</v>
      </c>
      <c r="L157" s="1158">
        <f t="shared" si="93"/>
        <v>2</v>
      </c>
      <c r="M157" s="1159">
        <v>45771</v>
      </c>
      <c r="N157" s="1159">
        <v>45768</v>
      </c>
      <c r="O157" s="1160" t="s">
        <v>3803</v>
      </c>
      <c r="P157" s="1245" t="s">
        <v>106</v>
      </c>
      <c r="Q157" s="1245" t="s">
        <v>333</v>
      </c>
      <c r="R157" s="1160" t="s">
        <v>651</v>
      </c>
      <c r="S157" s="1161" t="s">
        <v>136</v>
      </c>
      <c r="T157" s="1259" t="s">
        <v>3804</v>
      </c>
      <c r="U157" s="1249" t="s">
        <v>2828</v>
      </c>
      <c r="V157" s="1250" t="s">
        <v>1131</v>
      </c>
      <c r="W157" s="1164">
        <v>1006.2227</v>
      </c>
      <c r="X157" s="1165">
        <f t="shared" si="113"/>
        <v>2012.4454</v>
      </c>
      <c r="Y157" s="1173" t="s">
        <v>3808</v>
      </c>
      <c r="Z157" s="1157" t="s">
        <v>346</v>
      </c>
      <c r="AA157" s="1169" t="s">
        <v>108</v>
      </c>
      <c r="AB157" s="1166" t="s">
        <v>44</v>
      </c>
      <c r="AC157" s="1251">
        <v>2304</v>
      </c>
      <c r="AD157" s="1167">
        <f t="shared" si="96"/>
        <v>0</v>
      </c>
      <c r="AE157" s="1252" t="s">
        <v>141</v>
      </c>
      <c r="AF157" s="1173"/>
      <c r="AG157" s="1167">
        <f t="shared" si="92"/>
        <v>2304</v>
      </c>
      <c r="AH157" s="1173"/>
      <c r="AI157" s="1169">
        <f t="shared" si="112"/>
        <v>2304</v>
      </c>
      <c r="AJ157" s="1158"/>
      <c r="AK157" s="1253"/>
      <c r="AL157" s="1253"/>
      <c r="AM157" s="1253"/>
      <c r="AN157" s="1198"/>
      <c r="AO157" s="1198"/>
      <c r="AP157" s="1198"/>
      <c r="AQ157" s="1198"/>
      <c r="AR157" s="1198"/>
      <c r="AS157" s="1198"/>
      <c r="AT157" s="1198"/>
      <c r="AU157" s="1198"/>
      <c r="AV157" s="1253"/>
      <c r="AW157" s="1253"/>
      <c r="AX157" s="1253"/>
      <c r="AY157" s="1253"/>
      <c r="AZ157" s="1169"/>
      <c r="BA157" s="1254"/>
      <c r="BB157" s="1254"/>
      <c r="BC157" s="1169">
        <f t="shared" si="114"/>
        <v>2304</v>
      </c>
      <c r="BD157" s="1254"/>
      <c r="BE157" s="1254"/>
      <c r="BF157" s="1254"/>
      <c r="BG157" s="1169">
        <f t="shared" si="115"/>
        <v>192</v>
      </c>
      <c r="BH157" s="1254"/>
      <c r="BI157" s="1255"/>
      <c r="BJ157" s="1255"/>
      <c r="BK157" s="1175"/>
      <c r="BL157" s="1255"/>
      <c r="BM157" s="1255"/>
      <c r="BN157" s="1255"/>
      <c r="BO157" s="1255"/>
      <c r="BP157" s="1255"/>
      <c r="BQ157" s="1255"/>
      <c r="BR157" s="1175"/>
      <c r="BS157" s="1175"/>
      <c r="BT157" s="1255"/>
      <c r="BU157" s="1255"/>
      <c r="BV157" s="1255"/>
      <c r="BW157" s="1255"/>
      <c r="BX157" s="1255"/>
      <c r="BY157" s="1255"/>
      <c r="BZ157" s="1255"/>
      <c r="CA157" s="1255"/>
      <c r="CB157" s="1255"/>
      <c r="CC157" s="1255"/>
      <c r="CD157" s="1255"/>
      <c r="CE157" s="1255"/>
      <c r="CG157" s="1256"/>
      <c r="CO157" s="757">
        <f t="shared" si="94"/>
        <v>2121735</v>
      </c>
    </row>
    <row r="158" s="1061" customFormat="1" ht="36" hidden="1" customHeight="1" spans="1:93">
      <c r="A158" s="1194">
        <v>45743</v>
      </c>
      <c r="B158" s="1244" t="s">
        <v>3800</v>
      </c>
      <c r="C158" s="1245" t="s">
        <v>251</v>
      </c>
      <c r="D158" s="1173">
        <v>4500161613</v>
      </c>
      <c r="E158" s="1244" t="s">
        <v>3809</v>
      </c>
      <c r="F158" s="1246" t="s">
        <v>3810</v>
      </c>
      <c r="G158" s="1247" t="s">
        <v>346</v>
      </c>
      <c r="H158" s="1155" t="s">
        <v>79</v>
      </c>
      <c r="I158" s="1156">
        <v>1152</v>
      </c>
      <c r="J158" s="1157">
        <v>0</v>
      </c>
      <c r="K158" s="1157">
        <v>1152</v>
      </c>
      <c r="L158" s="1158">
        <f t="shared" si="93"/>
        <v>1</v>
      </c>
      <c r="M158" s="1159">
        <v>45771</v>
      </c>
      <c r="N158" s="1159">
        <v>45768</v>
      </c>
      <c r="O158" s="1160" t="s">
        <v>3803</v>
      </c>
      <c r="P158" s="1245" t="s">
        <v>106</v>
      </c>
      <c r="Q158" s="1245" t="s">
        <v>3811</v>
      </c>
      <c r="R158" s="1160" t="s">
        <v>651</v>
      </c>
      <c r="S158" s="1161" t="s">
        <v>136</v>
      </c>
      <c r="T158" s="1259" t="s">
        <v>3804</v>
      </c>
      <c r="U158" s="1249" t="s">
        <v>2828</v>
      </c>
      <c r="V158" s="1250" t="s">
        <v>1131</v>
      </c>
      <c r="W158" s="1164">
        <v>1006.2227</v>
      </c>
      <c r="X158" s="1165">
        <f t="shared" si="113"/>
        <v>1006.2227</v>
      </c>
      <c r="Y158" s="1173" t="s">
        <v>3812</v>
      </c>
      <c r="Z158" s="1157" t="s">
        <v>346</v>
      </c>
      <c r="AA158" s="1169" t="s">
        <v>108</v>
      </c>
      <c r="AB158" s="1166" t="s">
        <v>44</v>
      </c>
      <c r="AC158" s="1251">
        <v>1152</v>
      </c>
      <c r="AD158" s="1167">
        <f t="shared" si="96"/>
        <v>0</v>
      </c>
      <c r="AE158" s="1252" t="s">
        <v>141</v>
      </c>
      <c r="AF158" s="1173"/>
      <c r="AG158" s="1167">
        <f t="shared" si="92"/>
        <v>1152</v>
      </c>
      <c r="AH158" s="1173"/>
      <c r="AI158" s="1169">
        <f t="shared" si="112"/>
        <v>1152</v>
      </c>
      <c r="AJ158" s="1158"/>
      <c r="AK158" s="1253"/>
      <c r="AL158" s="1253"/>
      <c r="AM158" s="1253"/>
      <c r="AN158" s="1198"/>
      <c r="AO158" s="1198"/>
      <c r="AP158" s="1198"/>
      <c r="AQ158" s="1198"/>
      <c r="AR158" s="1198"/>
      <c r="AS158" s="1198"/>
      <c r="AT158" s="1198"/>
      <c r="AU158" s="1198"/>
      <c r="AV158" s="1253"/>
      <c r="AW158" s="1253"/>
      <c r="AX158" s="1253"/>
      <c r="AY158" s="1253"/>
      <c r="AZ158" s="1169"/>
      <c r="BA158" s="1254"/>
      <c r="BB158" s="1254"/>
      <c r="BC158" s="1169">
        <f t="shared" si="114"/>
        <v>1152</v>
      </c>
      <c r="BD158" s="1254"/>
      <c r="BE158" s="1254"/>
      <c r="BF158" s="1254"/>
      <c r="BG158" s="1169">
        <f t="shared" si="115"/>
        <v>96</v>
      </c>
      <c r="BH158" s="1254"/>
      <c r="BI158" s="1255"/>
      <c r="BJ158" s="1255"/>
      <c r="BK158" s="1175"/>
      <c r="BL158" s="1255"/>
      <c r="BM158" s="1255"/>
      <c r="BN158" s="1255"/>
      <c r="BO158" s="1255"/>
      <c r="BP158" s="1255"/>
      <c r="BQ158" s="1255"/>
      <c r="BR158" s="1175"/>
      <c r="BS158" s="1175"/>
      <c r="BT158" s="1255"/>
      <c r="BU158" s="1255"/>
      <c r="BV158" s="1255"/>
      <c r="BW158" s="1255"/>
      <c r="BX158" s="1255"/>
      <c r="BY158" s="1255"/>
      <c r="BZ158" s="1255"/>
      <c r="CA158" s="1255"/>
      <c r="CB158" s="1255"/>
      <c r="CC158" s="1255"/>
      <c r="CD158" s="1255"/>
      <c r="CE158" s="1255"/>
      <c r="CG158" s="1256"/>
      <c r="CO158" s="757">
        <f t="shared" si="94"/>
        <v>2120583</v>
      </c>
    </row>
    <row r="159" s="1061" customFormat="1" ht="36" hidden="1" customHeight="1" spans="1:93">
      <c r="A159" s="1194">
        <v>45743</v>
      </c>
      <c r="B159" s="1244" t="s">
        <v>3800</v>
      </c>
      <c r="C159" s="1245" t="s">
        <v>251</v>
      </c>
      <c r="D159" s="1173">
        <v>4500161613</v>
      </c>
      <c r="E159" s="1244" t="s">
        <v>3813</v>
      </c>
      <c r="F159" s="1246" t="s">
        <v>3814</v>
      </c>
      <c r="G159" s="1247" t="s">
        <v>346</v>
      </c>
      <c r="H159" s="1155" t="s">
        <v>79</v>
      </c>
      <c r="I159" s="1156">
        <v>2304</v>
      </c>
      <c r="J159" s="1157">
        <v>0</v>
      </c>
      <c r="K159" s="1157">
        <v>1152</v>
      </c>
      <c r="L159" s="1158">
        <f t="shared" si="93"/>
        <v>2</v>
      </c>
      <c r="M159" s="1159">
        <v>45771</v>
      </c>
      <c r="N159" s="1159">
        <v>45768</v>
      </c>
      <c r="O159" s="1160" t="s">
        <v>3803</v>
      </c>
      <c r="P159" s="1245" t="s">
        <v>106</v>
      </c>
      <c r="Q159" s="1245" t="s">
        <v>333</v>
      </c>
      <c r="R159" s="1160" t="s">
        <v>651</v>
      </c>
      <c r="S159" s="1161" t="s">
        <v>136</v>
      </c>
      <c r="T159" s="1259" t="s">
        <v>3804</v>
      </c>
      <c r="U159" s="1249" t="s">
        <v>2828</v>
      </c>
      <c r="V159" s="1250" t="s">
        <v>1131</v>
      </c>
      <c r="W159" s="1164">
        <v>1006.2227</v>
      </c>
      <c r="X159" s="1165">
        <f t="shared" si="113"/>
        <v>2012.4454</v>
      </c>
      <c r="Y159" s="1173" t="s">
        <v>3815</v>
      </c>
      <c r="Z159" s="1157" t="s">
        <v>346</v>
      </c>
      <c r="AA159" s="1169" t="s">
        <v>108</v>
      </c>
      <c r="AB159" s="1166" t="s">
        <v>44</v>
      </c>
      <c r="AC159" s="1251">
        <v>2304</v>
      </c>
      <c r="AD159" s="1167">
        <f t="shared" si="96"/>
        <v>0</v>
      </c>
      <c r="AE159" s="1252" t="s">
        <v>141</v>
      </c>
      <c r="AF159" s="1173"/>
      <c r="AG159" s="1167">
        <f t="shared" si="92"/>
        <v>2304</v>
      </c>
      <c r="AH159" s="1173"/>
      <c r="AI159" s="1169">
        <f t="shared" si="112"/>
        <v>2304</v>
      </c>
      <c r="AJ159" s="1158"/>
      <c r="AK159" s="1253"/>
      <c r="AL159" s="1253"/>
      <c r="AM159" s="1253"/>
      <c r="AN159" s="1198"/>
      <c r="AO159" s="1198"/>
      <c r="AP159" s="1198"/>
      <c r="AQ159" s="1198"/>
      <c r="AR159" s="1198"/>
      <c r="AS159" s="1198"/>
      <c r="AT159" s="1198"/>
      <c r="AU159" s="1198"/>
      <c r="AV159" s="1253"/>
      <c r="AW159" s="1253"/>
      <c r="AX159" s="1253"/>
      <c r="AY159" s="1253"/>
      <c r="AZ159" s="1169"/>
      <c r="BA159" s="1254"/>
      <c r="BB159" s="1254"/>
      <c r="BC159" s="1169">
        <f t="shared" si="114"/>
        <v>2304</v>
      </c>
      <c r="BD159" s="1254"/>
      <c r="BE159" s="1254"/>
      <c r="BF159" s="1254"/>
      <c r="BG159" s="1169">
        <f t="shared" si="115"/>
        <v>192</v>
      </c>
      <c r="BH159" s="1254"/>
      <c r="BI159" s="1255"/>
      <c r="BJ159" s="1255"/>
      <c r="BK159" s="1175"/>
      <c r="BL159" s="1255"/>
      <c r="BM159" s="1255"/>
      <c r="BN159" s="1255"/>
      <c r="BO159" s="1255"/>
      <c r="BP159" s="1255"/>
      <c r="BQ159" s="1255"/>
      <c r="BR159" s="1175"/>
      <c r="BS159" s="1175"/>
      <c r="BT159" s="1255"/>
      <c r="BU159" s="1255"/>
      <c r="BV159" s="1255"/>
      <c r="BW159" s="1255"/>
      <c r="BX159" s="1255"/>
      <c r="BY159" s="1255"/>
      <c r="BZ159" s="1255"/>
      <c r="CA159" s="1255"/>
      <c r="CB159" s="1255"/>
      <c r="CC159" s="1255"/>
      <c r="CD159" s="1255"/>
      <c r="CE159" s="1255"/>
      <c r="CG159" s="1256"/>
      <c r="CO159" s="757">
        <f t="shared" si="94"/>
        <v>2118279</v>
      </c>
    </row>
    <row r="160" s="1061" customFormat="1" ht="36" hidden="1" customHeight="1" spans="1:93">
      <c r="A160" s="1194">
        <v>45743</v>
      </c>
      <c r="B160" s="1244" t="s">
        <v>3800</v>
      </c>
      <c r="C160" s="1245" t="s">
        <v>251</v>
      </c>
      <c r="D160" s="1173">
        <v>4500161613</v>
      </c>
      <c r="E160" s="1244" t="s">
        <v>3816</v>
      </c>
      <c r="F160" s="1246" t="s">
        <v>3817</v>
      </c>
      <c r="G160" s="1247" t="s">
        <v>346</v>
      </c>
      <c r="H160" s="1155" t="s">
        <v>79</v>
      </c>
      <c r="I160" s="1156">
        <v>1152</v>
      </c>
      <c r="J160" s="1157">
        <v>0</v>
      </c>
      <c r="K160" s="1157">
        <v>1152</v>
      </c>
      <c r="L160" s="1158">
        <f t="shared" si="93"/>
        <v>1</v>
      </c>
      <c r="M160" s="1159">
        <v>45771</v>
      </c>
      <c r="N160" s="1159">
        <v>45768</v>
      </c>
      <c r="O160" s="1160" t="s">
        <v>3803</v>
      </c>
      <c r="P160" s="1245" t="s">
        <v>106</v>
      </c>
      <c r="Q160" s="1245" t="s">
        <v>3811</v>
      </c>
      <c r="R160" s="1160" t="s">
        <v>651</v>
      </c>
      <c r="S160" s="1161" t="s">
        <v>136</v>
      </c>
      <c r="T160" s="1259" t="s">
        <v>3804</v>
      </c>
      <c r="U160" s="1249" t="s">
        <v>2828</v>
      </c>
      <c r="V160" s="1250" t="s">
        <v>1131</v>
      </c>
      <c r="W160" s="1164">
        <v>1006.2227</v>
      </c>
      <c r="X160" s="1165">
        <f t="shared" si="113"/>
        <v>1006.2227</v>
      </c>
      <c r="Y160" s="1173" t="s">
        <v>3818</v>
      </c>
      <c r="Z160" s="1157" t="s">
        <v>346</v>
      </c>
      <c r="AA160" s="1169" t="s">
        <v>108</v>
      </c>
      <c r="AB160" s="1166" t="s">
        <v>44</v>
      </c>
      <c r="AC160" s="1251">
        <v>1152</v>
      </c>
      <c r="AD160" s="1167">
        <f t="shared" si="96"/>
        <v>0</v>
      </c>
      <c r="AE160" s="1252" t="s">
        <v>141</v>
      </c>
      <c r="AF160" s="1173"/>
      <c r="AG160" s="1167">
        <f t="shared" si="92"/>
        <v>1152</v>
      </c>
      <c r="AH160" s="1173"/>
      <c r="AI160" s="1169">
        <f t="shared" si="112"/>
        <v>1152</v>
      </c>
      <c r="AJ160" s="1158"/>
      <c r="AK160" s="1253"/>
      <c r="AL160" s="1253"/>
      <c r="AM160" s="1253"/>
      <c r="AN160" s="1198"/>
      <c r="AO160" s="1198"/>
      <c r="AP160" s="1198"/>
      <c r="AQ160" s="1198"/>
      <c r="AR160" s="1198"/>
      <c r="AS160" s="1198"/>
      <c r="AT160" s="1198"/>
      <c r="AU160" s="1198"/>
      <c r="AV160" s="1253"/>
      <c r="AW160" s="1253"/>
      <c r="AX160" s="1253"/>
      <c r="AY160" s="1253"/>
      <c r="AZ160" s="1169"/>
      <c r="BA160" s="1254"/>
      <c r="BB160" s="1254"/>
      <c r="BC160" s="1169">
        <f t="shared" si="114"/>
        <v>1152</v>
      </c>
      <c r="BD160" s="1254"/>
      <c r="BE160" s="1254"/>
      <c r="BF160" s="1254"/>
      <c r="BG160" s="1169">
        <f t="shared" si="115"/>
        <v>96</v>
      </c>
      <c r="BH160" s="1254"/>
      <c r="BI160" s="1255"/>
      <c r="BJ160" s="1255"/>
      <c r="BK160" s="1175"/>
      <c r="BL160" s="1255"/>
      <c r="BM160" s="1255"/>
      <c r="BN160" s="1255"/>
      <c r="BO160" s="1255"/>
      <c r="BP160" s="1255"/>
      <c r="BQ160" s="1255"/>
      <c r="BR160" s="1175"/>
      <c r="BS160" s="1175"/>
      <c r="BT160" s="1255"/>
      <c r="BU160" s="1255"/>
      <c r="BV160" s="1255"/>
      <c r="BW160" s="1255"/>
      <c r="BX160" s="1255"/>
      <c r="BY160" s="1255"/>
      <c r="BZ160" s="1255"/>
      <c r="CA160" s="1255"/>
      <c r="CB160" s="1255"/>
      <c r="CC160" s="1255"/>
      <c r="CD160" s="1255"/>
      <c r="CE160" s="1255"/>
      <c r="CG160" s="1256"/>
      <c r="CO160" s="757">
        <f t="shared" si="94"/>
        <v>2117127</v>
      </c>
    </row>
    <row r="161" s="1061" customFormat="1" ht="36" hidden="1" customHeight="1" spans="1:93">
      <c r="A161" s="1194">
        <v>45665</v>
      </c>
      <c r="B161" s="1244" t="s">
        <v>1591</v>
      </c>
      <c r="C161" s="1245" t="s">
        <v>149</v>
      </c>
      <c r="D161" s="1173">
        <v>4500155227</v>
      </c>
      <c r="E161" s="1244">
        <v>2702031</v>
      </c>
      <c r="F161" s="1246" t="s">
        <v>3819</v>
      </c>
      <c r="G161" s="1247" t="s">
        <v>134</v>
      </c>
      <c r="H161" s="1155" t="s">
        <v>135</v>
      </c>
      <c r="I161" s="1156">
        <v>1989</v>
      </c>
      <c r="J161" s="1157">
        <v>0</v>
      </c>
      <c r="K161" s="1157">
        <v>13</v>
      </c>
      <c r="L161" s="1158">
        <f t="shared" si="93"/>
        <v>153</v>
      </c>
      <c r="M161" s="1159">
        <v>45772</v>
      </c>
      <c r="N161" s="1159">
        <v>45768</v>
      </c>
      <c r="O161" s="1160"/>
      <c r="P161" s="1160" t="s">
        <v>106</v>
      </c>
      <c r="Q161" s="1254" t="s">
        <v>3820</v>
      </c>
      <c r="R161" s="1160">
        <v>45733</v>
      </c>
      <c r="S161" s="1248" t="s">
        <v>82</v>
      </c>
      <c r="T161" s="1162" t="s">
        <v>82</v>
      </c>
      <c r="U161" s="1249" t="s">
        <v>3821</v>
      </c>
      <c r="V161" s="1250" t="s">
        <v>164</v>
      </c>
      <c r="W161" s="1164">
        <v>0.8972</v>
      </c>
      <c r="X161" s="1165">
        <f t="shared" ref="X161:X165" si="116">W161*I161</f>
        <v>1784.5308</v>
      </c>
      <c r="Y161" s="1173" t="s">
        <v>3822</v>
      </c>
      <c r="Z161" s="1157" t="s">
        <v>134</v>
      </c>
      <c r="AA161" s="1169" t="s">
        <v>108</v>
      </c>
      <c r="AB161" s="1166" t="s">
        <v>44</v>
      </c>
      <c r="AC161" s="1251">
        <v>1989</v>
      </c>
      <c r="AD161" s="1167">
        <f t="shared" si="96"/>
        <v>0</v>
      </c>
      <c r="AE161" s="1257" t="s">
        <v>82</v>
      </c>
      <c r="AF161" s="1173"/>
      <c r="AG161" s="1167">
        <f t="shared" si="92"/>
        <v>1989</v>
      </c>
      <c r="AH161" s="1173"/>
      <c r="AI161" s="1197">
        <f t="shared" si="112"/>
        <v>1989</v>
      </c>
      <c r="AJ161" s="1158"/>
      <c r="AK161" s="1253"/>
      <c r="AL161" s="1253"/>
      <c r="AM161" s="1253"/>
      <c r="AN161" s="1253"/>
      <c r="AO161" s="1253"/>
      <c r="AP161" s="1253"/>
      <c r="AQ161" s="1253"/>
      <c r="AR161" s="1253"/>
      <c r="AS161" s="1253"/>
      <c r="AT161" s="1253"/>
      <c r="AU161" s="1253"/>
      <c r="AV161" s="1253"/>
      <c r="AW161" s="1253"/>
      <c r="AX161" s="1253"/>
      <c r="AY161" s="1253"/>
      <c r="AZ161" s="1169">
        <f t="shared" ref="AZ161:AZ168" si="117">I161</f>
        <v>1989</v>
      </c>
      <c r="BA161" s="1254"/>
      <c r="BB161" s="1254"/>
      <c r="BC161" s="1254"/>
      <c r="BD161" s="1254"/>
      <c r="BE161" s="1254"/>
      <c r="BF161" s="1254"/>
      <c r="BG161" s="1254"/>
      <c r="BH161" s="1254"/>
      <c r="BI161" s="1255"/>
      <c r="BJ161" s="1255"/>
      <c r="BK161" s="1175">
        <f t="shared" ref="BK161:BK165" si="118">I161/13</f>
        <v>153</v>
      </c>
      <c r="BL161" s="1255"/>
      <c r="BM161" s="1255"/>
      <c r="BN161" s="1255"/>
      <c r="BO161" s="1255"/>
      <c r="BP161" s="1255"/>
      <c r="BQ161" s="1255"/>
      <c r="BR161" s="1175"/>
      <c r="BS161" s="1255"/>
      <c r="BT161" s="1255"/>
      <c r="BU161" s="1255"/>
      <c r="BV161" s="1255"/>
      <c r="BW161" s="1255"/>
      <c r="BX161" s="1255"/>
      <c r="BY161" s="1255"/>
      <c r="BZ161" s="1255"/>
      <c r="CA161" s="1255"/>
      <c r="CB161" s="1255"/>
      <c r="CC161" s="1255"/>
      <c r="CD161" s="1255"/>
      <c r="CE161" s="1255"/>
      <c r="CG161" s="1256"/>
      <c r="CO161" s="757">
        <f t="shared" si="94"/>
        <v>2115138</v>
      </c>
    </row>
    <row r="162" s="1061" customFormat="1" ht="36" hidden="1" customHeight="1" spans="1:93">
      <c r="A162" s="1194">
        <v>45736</v>
      </c>
      <c r="B162" s="1244" t="s">
        <v>1171</v>
      </c>
      <c r="C162" s="1245" t="s">
        <v>149</v>
      </c>
      <c r="D162" s="1173">
        <v>4500160901</v>
      </c>
      <c r="E162" s="1244" t="s">
        <v>3823</v>
      </c>
      <c r="F162" s="1246" t="s">
        <v>3824</v>
      </c>
      <c r="G162" s="1247" t="s">
        <v>134</v>
      </c>
      <c r="H162" s="1155" t="s">
        <v>135</v>
      </c>
      <c r="I162" s="1156">
        <v>1066</v>
      </c>
      <c r="J162" s="1157">
        <v>0</v>
      </c>
      <c r="K162" s="1157">
        <v>13</v>
      </c>
      <c r="L162" s="1158">
        <f t="shared" si="93"/>
        <v>82</v>
      </c>
      <c r="M162" s="1159">
        <v>45772</v>
      </c>
      <c r="N162" s="1159">
        <v>45768</v>
      </c>
      <c r="O162" s="1160"/>
      <c r="P162" s="1160" t="s">
        <v>106</v>
      </c>
      <c r="Q162" s="1160" t="s">
        <v>3825</v>
      </c>
      <c r="R162" s="1160">
        <v>45740</v>
      </c>
      <c r="S162" s="1161" t="s">
        <v>82</v>
      </c>
      <c r="T162" s="1162" t="s">
        <v>3690</v>
      </c>
      <c r="U162" s="1249" t="s">
        <v>3826</v>
      </c>
      <c r="V162" s="1250" t="s">
        <v>1508</v>
      </c>
      <c r="W162" s="1164">
        <v>0.8972</v>
      </c>
      <c r="X162" s="1165">
        <f t="shared" si="116"/>
        <v>956.4152</v>
      </c>
      <c r="Y162" s="1173" t="s">
        <v>3827</v>
      </c>
      <c r="Z162" s="1157" t="s">
        <v>134</v>
      </c>
      <c r="AA162" s="1169" t="s">
        <v>108</v>
      </c>
      <c r="AB162" s="1166" t="s">
        <v>44</v>
      </c>
      <c r="AC162" s="1251">
        <v>1066</v>
      </c>
      <c r="AD162" s="1167">
        <f t="shared" si="96"/>
        <v>0</v>
      </c>
      <c r="AE162" s="1252" t="s">
        <v>338</v>
      </c>
      <c r="AF162" s="1173"/>
      <c r="AG162" s="1167">
        <f t="shared" si="92"/>
        <v>1066</v>
      </c>
      <c r="AH162" s="1173"/>
      <c r="AI162" s="1169">
        <f t="shared" si="112"/>
        <v>1066</v>
      </c>
      <c r="AJ162" s="1158"/>
      <c r="AK162" s="1253"/>
      <c r="AL162" s="1253"/>
      <c r="AM162" s="1253"/>
      <c r="AN162" s="1253"/>
      <c r="AO162" s="1253"/>
      <c r="AP162" s="1253"/>
      <c r="AQ162" s="1253"/>
      <c r="AR162" s="1253"/>
      <c r="AS162" s="1253"/>
      <c r="AT162" s="1253"/>
      <c r="AU162" s="1253"/>
      <c r="AV162" s="1253"/>
      <c r="AW162" s="1253"/>
      <c r="AX162" s="1253"/>
      <c r="AY162" s="1253"/>
      <c r="AZ162" s="1169">
        <f t="shared" si="117"/>
        <v>1066</v>
      </c>
      <c r="BA162" s="1254"/>
      <c r="BB162" s="1254"/>
      <c r="BC162" s="1254"/>
      <c r="BD162" s="1254"/>
      <c r="BE162" s="1254"/>
      <c r="BF162" s="1254"/>
      <c r="BG162" s="1254"/>
      <c r="BH162" s="1254"/>
      <c r="BI162" s="1255"/>
      <c r="BJ162" s="1255"/>
      <c r="BK162" s="1175">
        <f t="shared" si="118"/>
        <v>82</v>
      </c>
      <c r="BL162" s="1255"/>
      <c r="BM162" s="1175"/>
      <c r="BN162" s="1175"/>
      <c r="BO162" s="1175"/>
      <c r="BP162" s="1175"/>
      <c r="BQ162" s="1255"/>
      <c r="BR162" s="1175"/>
      <c r="BS162" s="1255"/>
      <c r="BT162" s="1255"/>
      <c r="BU162" s="1255"/>
      <c r="BV162" s="1255"/>
      <c r="BW162" s="1255"/>
      <c r="BX162" s="1255"/>
      <c r="BY162" s="1255"/>
      <c r="BZ162" s="1255"/>
      <c r="CA162" s="1255"/>
      <c r="CB162" s="1255"/>
      <c r="CC162" s="1255"/>
      <c r="CD162" s="1255"/>
      <c r="CE162" s="1255"/>
      <c r="CG162" s="1256"/>
      <c r="CO162" s="757">
        <f t="shared" si="94"/>
        <v>2114072</v>
      </c>
    </row>
    <row r="163" s="1061" customFormat="1" ht="36" hidden="1" customHeight="1" spans="1:93">
      <c r="A163" s="1194">
        <v>45736</v>
      </c>
      <c r="B163" s="1244" t="s">
        <v>1171</v>
      </c>
      <c r="C163" s="1245" t="s">
        <v>149</v>
      </c>
      <c r="D163" s="1173">
        <v>4500160901</v>
      </c>
      <c r="E163" s="1244" t="s">
        <v>3828</v>
      </c>
      <c r="F163" s="1246" t="s">
        <v>3829</v>
      </c>
      <c r="G163" s="1247" t="s">
        <v>134</v>
      </c>
      <c r="H163" s="1155" t="s">
        <v>135</v>
      </c>
      <c r="I163" s="1156">
        <v>1066</v>
      </c>
      <c r="J163" s="1157">
        <v>0</v>
      </c>
      <c r="K163" s="1157">
        <v>13</v>
      </c>
      <c r="L163" s="1158">
        <f t="shared" si="93"/>
        <v>82</v>
      </c>
      <c r="M163" s="1159">
        <v>45772</v>
      </c>
      <c r="N163" s="1159">
        <v>45768</v>
      </c>
      <c r="O163" s="1160"/>
      <c r="P163" s="1160" t="s">
        <v>106</v>
      </c>
      <c r="Q163" s="1254" t="s">
        <v>3830</v>
      </c>
      <c r="R163" s="1160">
        <v>45740</v>
      </c>
      <c r="S163" s="1161" t="s">
        <v>82</v>
      </c>
      <c r="T163" s="1162" t="s">
        <v>3690</v>
      </c>
      <c r="U163" s="1249" t="s">
        <v>3826</v>
      </c>
      <c r="V163" s="1250" t="s">
        <v>1508</v>
      </c>
      <c r="W163" s="1164">
        <v>0.8972</v>
      </c>
      <c r="X163" s="1165">
        <f t="shared" si="116"/>
        <v>956.4152</v>
      </c>
      <c r="Y163" s="1173" t="s">
        <v>3827</v>
      </c>
      <c r="Z163" s="1157" t="s">
        <v>134</v>
      </c>
      <c r="AA163" s="1169" t="s">
        <v>108</v>
      </c>
      <c r="AB163" s="1166" t="s">
        <v>44</v>
      </c>
      <c r="AC163" s="1251">
        <v>1066</v>
      </c>
      <c r="AD163" s="1167">
        <f t="shared" si="96"/>
        <v>0</v>
      </c>
      <c r="AE163" s="1252" t="s">
        <v>338</v>
      </c>
      <c r="AF163" s="1173"/>
      <c r="AG163" s="1167">
        <f t="shared" si="92"/>
        <v>1066</v>
      </c>
      <c r="AH163" s="1173"/>
      <c r="AI163" s="1169">
        <f t="shared" si="112"/>
        <v>1066</v>
      </c>
      <c r="AJ163" s="1158"/>
      <c r="AK163" s="1253"/>
      <c r="AL163" s="1253"/>
      <c r="AM163" s="1253"/>
      <c r="AN163" s="1253"/>
      <c r="AO163" s="1253"/>
      <c r="AP163" s="1253"/>
      <c r="AQ163" s="1253"/>
      <c r="AR163" s="1253"/>
      <c r="AS163" s="1253"/>
      <c r="AT163" s="1253"/>
      <c r="AU163" s="1253"/>
      <c r="AV163" s="1253"/>
      <c r="AW163" s="1253"/>
      <c r="AX163" s="1253"/>
      <c r="AY163" s="1253"/>
      <c r="AZ163" s="1169">
        <f t="shared" si="117"/>
        <v>1066</v>
      </c>
      <c r="BA163" s="1254"/>
      <c r="BB163" s="1254"/>
      <c r="BC163" s="1254"/>
      <c r="BD163" s="1254"/>
      <c r="BE163" s="1254"/>
      <c r="BF163" s="1254"/>
      <c r="BG163" s="1254"/>
      <c r="BH163" s="1254"/>
      <c r="BI163" s="1255"/>
      <c r="BJ163" s="1255"/>
      <c r="BK163" s="1175">
        <f t="shared" si="118"/>
        <v>82</v>
      </c>
      <c r="BL163" s="1255"/>
      <c r="BM163" s="1175"/>
      <c r="BN163" s="1175"/>
      <c r="BO163" s="1175"/>
      <c r="BP163" s="1175"/>
      <c r="BQ163" s="1255"/>
      <c r="BR163" s="1175"/>
      <c r="BS163" s="1255"/>
      <c r="BT163" s="1255"/>
      <c r="BU163" s="1255"/>
      <c r="BV163" s="1255"/>
      <c r="BW163" s="1255"/>
      <c r="BX163" s="1255"/>
      <c r="BY163" s="1255"/>
      <c r="BZ163" s="1255"/>
      <c r="CA163" s="1255"/>
      <c r="CB163" s="1255"/>
      <c r="CC163" s="1255"/>
      <c r="CD163" s="1255"/>
      <c r="CE163" s="1255"/>
      <c r="CG163" s="1256"/>
      <c r="CO163" s="757">
        <f t="shared" si="94"/>
        <v>2113006</v>
      </c>
    </row>
    <row r="164" s="1061" customFormat="1" ht="36" hidden="1" customHeight="1" spans="1:93">
      <c r="A164" s="1194">
        <v>45736</v>
      </c>
      <c r="B164" s="1244" t="s">
        <v>1171</v>
      </c>
      <c r="C164" s="1245" t="s">
        <v>149</v>
      </c>
      <c r="D164" s="1173">
        <v>4500160901</v>
      </c>
      <c r="E164" s="1244" t="s">
        <v>3831</v>
      </c>
      <c r="F164" s="1246" t="s">
        <v>3832</v>
      </c>
      <c r="G164" s="1247" t="s">
        <v>134</v>
      </c>
      <c r="H164" s="1155" t="s">
        <v>135</v>
      </c>
      <c r="I164" s="1156">
        <v>1066</v>
      </c>
      <c r="J164" s="1157">
        <v>0</v>
      </c>
      <c r="K164" s="1157">
        <v>13</v>
      </c>
      <c r="L164" s="1158">
        <f t="shared" si="93"/>
        <v>82</v>
      </c>
      <c r="M164" s="1159">
        <v>45772</v>
      </c>
      <c r="N164" s="1159">
        <v>45768</v>
      </c>
      <c r="O164" s="1160"/>
      <c r="P164" s="1160" t="s">
        <v>106</v>
      </c>
      <c r="Q164" s="1254" t="s">
        <v>3830</v>
      </c>
      <c r="R164" s="1160">
        <v>45740</v>
      </c>
      <c r="S164" s="1161" t="s">
        <v>82</v>
      </c>
      <c r="T164" s="1162" t="s">
        <v>3690</v>
      </c>
      <c r="U164" s="1249" t="s">
        <v>3826</v>
      </c>
      <c r="V164" s="1250" t="s">
        <v>1508</v>
      </c>
      <c r="W164" s="1164">
        <v>0.8972</v>
      </c>
      <c r="X164" s="1165">
        <f t="shared" si="116"/>
        <v>956.4152</v>
      </c>
      <c r="Y164" s="1173" t="s">
        <v>3827</v>
      </c>
      <c r="Z164" s="1157" t="s">
        <v>134</v>
      </c>
      <c r="AA164" s="1169" t="s">
        <v>108</v>
      </c>
      <c r="AB164" s="1166" t="s">
        <v>44</v>
      </c>
      <c r="AC164" s="1251">
        <v>1066</v>
      </c>
      <c r="AD164" s="1167">
        <f t="shared" si="96"/>
        <v>0</v>
      </c>
      <c r="AE164" s="1252" t="s">
        <v>338</v>
      </c>
      <c r="AF164" s="1173"/>
      <c r="AG164" s="1167">
        <f t="shared" si="92"/>
        <v>1066</v>
      </c>
      <c r="AH164" s="1173"/>
      <c r="AI164" s="1169">
        <f t="shared" si="112"/>
        <v>1066</v>
      </c>
      <c r="AJ164" s="1158"/>
      <c r="AK164" s="1253"/>
      <c r="AL164" s="1253"/>
      <c r="AM164" s="1253"/>
      <c r="AN164" s="1253"/>
      <c r="AO164" s="1253"/>
      <c r="AP164" s="1253"/>
      <c r="AQ164" s="1253"/>
      <c r="AR164" s="1253"/>
      <c r="AS164" s="1253"/>
      <c r="AT164" s="1253"/>
      <c r="AU164" s="1253"/>
      <c r="AV164" s="1253"/>
      <c r="AW164" s="1253"/>
      <c r="AX164" s="1253"/>
      <c r="AY164" s="1253"/>
      <c r="AZ164" s="1169">
        <f t="shared" si="117"/>
        <v>1066</v>
      </c>
      <c r="BA164" s="1254"/>
      <c r="BB164" s="1254"/>
      <c r="BC164" s="1254"/>
      <c r="BD164" s="1254"/>
      <c r="BE164" s="1254"/>
      <c r="BF164" s="1254"/>
      <c r="BG164" s="1254"/>
      <c r="BH164" s="1254"/>
      <c r="BI164" s="1255"/>
      <c r="BJ164" s="1255"/>
      <c r="BK164" s="1175">
        <f t="shared" si="118"/>
        <v>82</v>
      </c>
      <c r="BL164" s="1255"/>
      <c r="BM164" s="1175"/>
      <c r="BN164" s="1175"/>
      <c r="BO164" s="1175"/>
      <c r="BP164" s="1175"/>
      <c r="BQ164" s="1255"/>
      <c r="BR164" s="1175"/>
      <c r="BS164" s="1255"/>
      <c r="BT164" s="1255"/>
      <c r="BU164" s="1255"/>
      <c r="BV164" s="1255"/>
      <c r="BW164" s="1255"/>
      <c r="BX164" s="1255"/>
      <c r="BY164" s="1255"/>
      <c r="BZ164" s="1255"/>
      <c r="CA164" s="1255"/>
      <c r="CB164" s="1255"/>
      <c r="CC164" s="1255"/>
      <c r="CD164" s="1255"/>
      <c r="CE164" s="1255"/>
      <c r="CG164" s="1256"/>
      <c r="CO164" s="757">
        <f t="shared" si="94"/>
        <v>2111940</v>
      </c>
    </row>
    <row r="165" s="1060" customFormat="1" ht="36" hidden="1" customHeight="1" spans="1:93">
      <c r="A165" s="1194">
        <v>45650</v>
      </c>
      <c r="B165" s="1188" t="s">
        <v>199</v>
      </c>
      <c r="C165" s="1189" t="s">
        <v>118</v>
      </c>
      <c r="D165" s="1190">
        <v>4500154618</v>
      </c>
      <c r="E165" s="1195">
        <v>2385656</v>
      </c>
      <c r="F165" s="1246" t="s">
        <v>3833</v>
      </c>
      <c r="G165" s="1154" t="s">
        <v>134</v>
      </c>
      <c r="H165" s="1155" t="s">
        <v>135</v>
      </c>
      <c r="I165" s="1156">
        <v>2301</v>
      </c>
      <c r="J165" s="1157">
        <v>0</v>
      </c>
      <c r="K165" s="1157">
        <v>13</v>
      </c>
      <c r="L165" s="1158">
        <f t="shared" si="93"/>
        <v>177</v>
      </c>
      <c r="M165" s="1159">
        <v>45770</v>
      </c>
      <c r="N165" s="1159">
        <v>45770</v>
      </c>
      <c r="O165" s="1160"/>
      <c r="P165" s="1160" t="s">
        <v>106</v>
      </c>
      <c r="Q165" s="1160" t="s">
        <v>185</v>
      </c>
      <c r="R165" s="1160">
        <v>45650</v>
      </c>
      <c r="S165" s="1161" t="s">
        <v>136</v>
      </c>
      <c r="T165" s="1162" t="s">
        <v>3834</v>
      </c>
      <c r="U165" s="1156" t="s">
        <v>3835</v>
      </c>
      <c r="V165" s="1163" t="s">
        <v>2635</v>
      </c>
      <c r="W165" s="1164">
        <v>0.9343</v>
      </c>
      <c r="X165" s="1165">
        <f t="shared" si="116"/>
        <v>2149.8243</v>
      </c>
      <c r="Y165" s="1170" t="s">
        <v>3836</v>
      </c>
      <c r="Z165" s="1157" t="s">
        <v>134</v>
      </c>
      <c r="AA165" s="1157" t="s">
        <v>108</v>
      </c>
      <c r="AB165" s="1166" t="s">
        <v>44</v>
      </c>
      <c r="AC165" s="1135">
        <v>2301</v>
      </c>
      <c r="AD165" s="1167">
        <f t="shared" si="96"/>
        <v>0</v>
      </c>
      <c r="AE165" s="1168" t="s">
        <v>157</v>
      </c>
      <c r="AF165" s="1167"/>
      <c r="AG165" s="1167">
        <f t="shared" si="92"/>
        <v>2301</v>
      </c>
      <c r="AH165" s="1167"/>
      <c r="AI165" s="1169">
        <f t="shared" si="112"/>
        <v>2301</v>
      </c>
      <c r="AJ165" s="1169"/>
      <c r="AK165" s="1198"/>
      <c r="AL165" s="1198"/>
      <c r="AM165" s="1199"/>
      <c r="AN165" s="1199"/>
      <c r="AO165" s="1199"/>
      <c r="AP165" s="1199"/>
      <c r="AQ165" s="1199"/>
      <c r="AR165" s="1199"/>
      <c r="AS165" s="1199"/>
      <c r="AT165" s="1199"/>
      <c r="AU165" s="1199"/>
      <c r="AV165" s="1199"/>
      <c r="AW165" s="1199"/>
      <c r="AX165" s="1199"/>
      <c r="AY165" s="1199"/>
      <c r="AZ165" s="1169">
        <f t="shared" si="117"/>
        <v>2301</v>
      </c>
      <c r="BA165" s="1169"/>
      <c r="BB165" s="1169"/>
      <c r="BC165" s="1169"/>
      <c r="BD165" s="1169"/>
      <c r="BE165" s="1169"/>
      <c r="BF165" s="1169"/>
      <c r="BG165" s="1169"/>
      <c r="BH165" s="1169"/>
      <c r="BI165" s="1175"/>
      <c r="BJ165" s="1175"/>
      <c r="BK165" s="1175">
        <f t="shared" si="118"/>
        <v>177</v>
      </c>
      <c r="BL165" s="1170"/>
      <c r="BM165" s="1175"/>
      <c r="BN165" s="1175"/>
      <c r="BO165" s="1175"/>
      <c r="BP165" s="1175"/>
      <c r="BQ165" s="1175"/>
      <c r="BR165" s="1175"/>
      <c r="BS165" s="1175"/>
      <c r="BT165" s="1175"/>
      <c r="BU165" s="1175"/>
      <c r="BV165" s="1175"/>
      <c r="BW165" s="1174"/>
      <c r="BX165" s="1174"/>
      <c r="BY165" s="1174"/>
      <c r="BZ165" s="1174"/>
      <c r="CA165" s="1174"/>
      <c r="CB165" s="1174"/>
      <c r="CC165" s="1175"/>
      <c r="CD165" s="1175"/>
      <c r="CE165" s="1175"/>
      <c r="CO165" s="757">
        <f t="shared" si="94"/>
        <v>2109639</v>
      </c>
    </row>
    <row r="166" s="1060" customFormat="1" ht="36" hidden="1" customHeight="1" spans="1:93">
      <c r="A166" s="1194">
        <v>45761</v>
      </c>
      <c r="B166" s="1188"/>
      <c r="C166" s="1189"/>
      <c r="D166" s="1190" t="s">
        <v>3837</v>
      </c>
      <c r="E166" s="1195"/>
      <c r="F166" s="1192"/>
      <c r="G166" s="1154" t="s">
        <v>89</v>
      </c>
      <c r="H166" s="1155" t="s">
        <v>79</v>
      </c>
      <c r="I166" s="1156">
        <v>1440</v>
      </c>
      <c r="J166" s="1157">
        <v>0</v>
      </c>
      <c r="K166" s="1157">
        <v>24</v>
      </c>
      <c r="L166" s="1158">
        <f t="shared" si="93"/>
        <v>60</v>
      </c>
      <c r="M166" s="1159">
        <v>45771</v>
      </c>
      <c r="N166" s="1159">
        <v>45771</v>
      </c>
      <c r="O166" s="1160"/>
      <c r="P166" s="1160" t="s">
        <v>803</v>
      </c>
      <c r="Q166" s="1160"/>
      <c r="R166" s="1160">
        <v>45761</v>
      </c>
      <c r="S166" s="1161" t="s">
        <v>82</v>
      </c>
      <c r="T166" s="1162" t="s">
        <v>82</v>
      </c>
      <c r="U166" s="1156" t="s">
        <v>3838</v>
      </c>
      <c r="V166" s="1163" t="s">
        <v>3141</v>
      </c>
      <c r="W166" s="1164"/>
      <c r="X166" s="1165"/>
      <c r="Y166" s="1170"/>
      <c r="Z166" s="1170" t="s">
        <v>89</v>
      </c>
      <c r="AA166" s="1157" t="s">
        <v>108</v>
      </c>
      <c r="AB166" s="1166" t="s">
        <v>44</v>
      </c>
      <c r="AC166" s="1135">
        <v>1440</v>
      </c>
      <c r="AD166" s="1099">
        <f t="shared" si="96"/>
        <v>0</v>
      </c>
      <c r="AE166" s="1162" t="s">
        <v>82</v>
      </c>
      <c r="AF166" s="1167"/>
      <c r="AG166" s="1167">
        <f t="shared" si="92"/>
        <v>1440</v>
      </c>
      <c r="AH166" s="1167"/>
      <c r="AI166" s="1169">
        <f t="shared" si="112"/>
        <v>1440</v>
      </c>
      <c r="AJ166" s="1169"/>
      <c r="AK166" s="1198"/>
      <c r="AL166" s="1198"/>
      <c r="AM166" s="1199"/>
      <c r="AN166" s="1199"/>
      <c r="AO166" s="1199"/>
      <c r="AP166" s="1199"/>
      <c r="AQ166" s="1199"/>
      <c r="AR166" s="1199"/>
      <c r="AS166" s="1199"/>
      <c r="AT166" s="1199"/>
      <c r="AU166" s="1199"/>
      <c r="AV166" s="1199"/>
      <c r="AW166" s="1199"/>
      <c r="AX166" s="1199"/>
      <c r="AY166" s="1199"/>
      <c r="AZ166" s="1169">
        <f t="shared" si="117"/>
        <v>1440</v>
      </c>
      <c r="BA166" s="1169"/>
      <c r="BB166" s="1169"/>
      <c r="BC166" s="1169"/>
      <c r="BD166" s="1169"/>
      <c r="BE166" s="1169"/>
      <c r="BF166" s="1169"/>
      <c r="BG166" s="1169"/>
      <c r="BH166" s="1169"/>
      <c r="BI166" s="1175"/>
      <c r="BJ166" s="1175"/>
      <c r="BK166" s="1175"/>
      <c r="BL166" s="1170"/>
      <c r="BM166" s="1175"/>
      <c r="BN166" s="1175"/>
      <c r="BO166" s="1175"/>
      <c r="BP166" s="1175"/>
      <c r="BQ166" s="1175"/>
      <c r="BR166" s="1175"/>
      <c r="BS166" s="1175"/>
      <c r="BT166" s="1175"/>
      <c r="BU166" s="1175"/>
      <c r="BV166" s="1175"/>
      <c r="BW166" s="1174"/>
      <c r="BX166" s="1174"/>
      <c r="BY166" s="1174"/>
      <c r="BZ166" s="1174"/>
      <c r="CA166" s="1174"/>
      <c r="CB166" s="1174"/>
      <c r="CC166" s="1175"/>
      <c r="CD166" s="1175"/>
      <c r="CE166" s="1175"/>
      <c r="CO166" s="757">
        <f t="shared" si="94"/>
        <v>2108199</v>
      </c>
    </row>
    <row r="167" s="1061" customFormat="1" ht="36" hidden="1" customHeight="1" spans="1:93">
      <c r="A167" s="1194">
        <v>45735</v>
      </c>
      <c r="B167" s="1244" t="s">
        <v>264</v>
      </c>
      <c r="C167" s="1245" t="s">
        <v>149</v>
      </c>
      <c r="D167" s="1173">
        <v>4500160662</v>
      </c>
      <c r="E167" s="1244" t="s">
        <v>3839</v>
      </c>
      <c r="F167" s="1246" t="s">
        <v>3840</v>
      </c>
      <c r="G167" s="1247" t="s">
        <v>3841</v>
      </c>
      <c r="H167" s="1155" t="s">
        <v>3842</v>
      </c>
      <c r="I167" s="1156">
        <v>504</v>
      </c>
      <c r="J167" s="1157">
        <v>0</v>
      </c>
      <c r="K167" s="1157">
        <v>24</v>
      </c>
      <c r="L167" s="1158">
        <f t="shared" si="93"/>
        <v>21</v>
      </c>
      <c r="M167" s="1159">
        <v>45777</v>
      </c>
      <c r="N167" s="1159">
        <v>45773</v>
      </c>
      <c r="O167" s="1160"/>
      <c r="P167" s="1160" t="s">
        <v>803</v>
      </c>
      <c r="Q167" s="1254" t="s">
        <v>3843</v>
      </c>
      <c r="R167" s="1160" t="s">
        <v>783</v>
      </c>
      <c r="S167" s="1161" t="s">
        <v>136</v>
      </c>
      <c r="T167" s="1162" t="s">
        <v>3844</v>
      </c>
      <c r="U167" s="1249" t="s">
        <v>3845</v>
      </c>
      <c r="V167" s="1250" t="s">
        <v>271</v>
      </c>
      <c r="W167" s="1164">
        <v>0.89</v>
      </c>
      <c r="X167" s="1165">
        <f t="shared" ref="X167:X175" si="119">W167*I167</f>
        <v>448.56</v>
      </c>
      <c r="Y167" s="1173"/>
      <c r="Z167" s="1170" t="s">
        <v>3841</v>
      </c>
      <c r="AA167" s="1169" t="s">
        <v>108</v>
      </c>
      <c r="AB167" s="1166" t="s">
        <v>44</v>
      </c>
      <c r="AC167" s="1135">
        <v>504</v>
      </c>
      <c r="AD167" s="1167">
        <f t="shared" si="96"/>
        <v>0</v>
      </c>
      <c r="AE167" s="1252" t="s">
        <v>141</v>
      </c>
      <c r="AF167" s="1173"/>
      <c r="AG167" s="1167">
        <f t="shared" si="92"/>
        <v>504</v>
      </c>
      <c r="AH167" s="1173"/>
      <c r="AI167" s="1169"/>
      <c r="AJ167" s="1158">
        <f>I167</f>
        <v>504</v>
      </c>
      <c r="AK167" s="1253"/>
      <c r="AL167" s="1253"/>
      <c r="AM167" s="1253"/>
      <c r="AN167" s="1253"/>
      <c r="AO167" s="1253"/>
      <c r="AP167" s="1253"/>
      <c r="AQ167" s="1253"/>
      <c r="AR167" s="1253"/>
      <c r="AS167" s="1253"/>
      <c r="AT167" s="1253"/>
      <c r="AU167" s="1253"/>
      <c r="AV167" s="1253"/>
      <c r="AW167" s="1253"/>
      <c r="AX167" s="1253"/>
      <c r="AY167" s="1253"/>
      <c r="AZ167" s="1169">
        <f t="shared" si="117"/>
        <v>504</v>
      </c>
      <c r="BA167" s="1254"/>
      <c r="BB167" s="1254"/>
      <c r="BC167" s="1254"/>
      <c r="BD167" s="1254"/>
      <c r="BE167" s="1254"/>
      <c r="BF167" s="1254"/>
      <c r="BG167" s="1254"/>
      <c r="BH167" s="1254"/>
      <c r="BI167" s="1255"/>
      <c r="BJ167" s="1255"/>
      <c r="BK167" s="1175"/>
      <c r="BL167" s="1255"/>
      <c r="BM167" s="1175"/>
      <c r="BN167" s="1175"/>
      <c r="BO167" s="1175"/>
      <c r="BP167" s="1175"/>
      <c r="BQ167" s="1255"/>
      <c r="BR167" s="1175"/>
      <c r="BS167" s="1255"/>
      <c r="BT167" s="1255"/>
      <c r="BU167" s="1255"/>
      <c r="BV167" s="1255"/>
      <c r="BW167" s="1255"/>
      <c r="BX167" s="1255"/>
      <c r="BY167" s="1255"/>
      <c r="BZ167" s="1255"/>
      <c r="CA167" s="1255"/>
      <c r="CB167" s="1255"/>
      <c r="CC167" s="1255"/>
      <c r="CD167" s="1255"/>
      <c r="CE167" s="1255"/>
      <c r="CG167" s="1256"/>
      <c r="CO167" s="757">
        <f t="shared" si="94"/>
        <v>2107695</v>
      </c>
    </row>
    <row r="168" s="1061" customFormat="1" ht="36" hidden="1" customHeight="1" spans="1:93">
      <c r="A168" s="1194">
        <v>45737</v>
      </c>
      <c r="B168" s="1244" t="s">
        <v>142</v>
      </c>
      <c r="C168" s="1245" t="s">
        <v>118</v>
      </c>
      <c r="D168" s="1173">
        <v>4500161007</v>
      </c>
      <c r="E168" s="1244">
        <v>20722718</v>
      </c>
      <c r="F168" s="1246" t="s">
        <v>3846</v>
      </c>
      <c r="G168" s="1247" t="s">
        <v>134</v>
      </c>
      <c r="H168" s="1155" t="s">
        <v>135</v>
      </c>
      <c r="I168" s="1156">
        <v>1508</v>
      </c>
      <c r="J168" s="1157">
        <v>0</v>
      </c>
      <c r="K168" s="1157">
        <v>13</v>
      </c>
      <c r="L168" s="1158">
        <f t="shared" si="93"/>
        <v>116</v>
      </c>
      <c r="M168" s="1159">
        <v>45783</v>
      </c>
      <c r="N168" s="1159">
        <v>45779</v>
      </c>
      <c r="O168" s="1160"/>
      <c r="P168" s="1160" t="s">
        <v>803</v>
      </c>
      <c r="Q168" s="1254" t="s">
        <v>3847</v>
      </c>
      <c r="R168" s="1160">
        <v>45748</v>
      </c>
      <c r="S168" s="1161" t="s">
        <v>136</v>
      </c>
      <c r="T168" s="1162" t="s">
        <v>3848</v>
      </c>
      <c r="U168" s="1249" t="s">
        <v>3849</v>
      </c>
      <c r="V168" s="1250" t="s">
        <v>603</v>
      </c>
      <c r="W168" s="1164">
        <v>0.9343</v>
      </c>
      <c r="X168" s="1165">
        <f t="shared" si="119"/>
        <v>1408.9244</v>
      </c>
      <c r="Y168" s="1173" t="s">
        <v>3850</v>
      </c>
      <c r="Z168" s="1157" t="s">
        <v>134</v>
      </c>
      <c r="AA168" s="1169" t="s">
        <v>108</v>
      </c>
      <c r="AB168" s="1166" t="s">
        <v>44</v>
      </c>
      <c r="AC168" s="1251">
        <v>1508</v>
      </c>
      <c r="AD168" s="1167">
        <f t="shared" si="96"/>
        <v>0</v>
      </c>
      <c r="AE168" s="1252" t="s">
        <v>141</v>
      </c>
      <c r="AF168" s="1173"/>
      <c r="AG168" s="1167">
        <f t="shared" si="92"/>
        <v>1508</v>
      </c>
      <c r="AH168" s="1173"/>
      <c r="AI168" s="1169">
        <f t="shared" ref="AI168:AI174" si="120">I168</f>
        <v>1508</v>
      </c>
      <c r="AJ168" s="1158"/>
      <c r="AK168" s="1253"/>
      <c r="AL168" s="1253"/>
      <c r="AM168" s="1253"/>
      <c r="AN168" s="1253"/>
      <c r="AO168" s="1253"/>
      <c r="AP168" s="1253"/>
      <c r="AQ168" s="1253"/>
      <c r="AR168" s="1253"/>
      <c r="AS168" s="1253"/>
      <c r="AT168" s="1253"/>
      <c r="AU168" s="1253"/>
      <c r="AV168" s="1253"/>
      <c r="AW168" s="1253"/>
      <c r="AX168" s="1253"/>
      <c r="AY168" s="1253"/>
      <c r="AZ168" s="1169">
        <f t="shared" si="117"/>
        <v>1508</v>
      </c>
      <c r="BA168" s="1254"/>
      <c r="BB168" s="1254"/>
      <c r="BC168" s="1254"/>
      <c r="BD168" s="1254"/>
      <c r="BE168" s="1254"/>
      <c r="BF168" s="1254"/>
      <c r="BG168" s="1254"/>
      <c r="BH168" s="1254"/>
      <c r="BI168" s="1255"/>
      <c r="BJ168" s="1255"/>
      <c r="BK168" s="1175">
        <f>I168/13</f>
        <v>116</v>
      </c>
      <c r="BL168" s="1255"/>
      <c r="BM168" s="1175"/>
      <c r="BN168" s="1175"/>
      <c r="BO168" s="1175"/>
      <c r="BP168" s="1175"/>
      <c r="BQ168" s="1255"/>
      <c r="BR168" s="1175"/>
      <c r="BS168" s="1255"/>
      <c r="BT168" s="1255"/>
      <c r="BU168" s="1255"/>
      <c r="BV168" s="1255"/>
      <c r="BW168" s="1255"/>
      <c r="BX168" s="1255"/>
      <c r="BY168" s="1255"/>
      <c r="BZ168" s="1255"/>
      <c r="CA168" s="1255"/>
      <c r="CB168" s="1255"/>
      <c r="CC168" s="1255"/>
      <c r="CD168" s="1255"/>
      <c r="CE168" s="1255"/>
      <c r="CG168" s="1256"/>
      <c r="CO168" s="757">
        <f t="shared" si="94"/>
        <v>2106187</v>
      </c>
    </row>
    <row r="169" s="1061" customFormat="1" ht="36" hidden="1" customHeight="1" spans="1:93">
      <c r="A169" s="1194">
        <v>45761</v>
      </c>
      <c r="B169" s="1244" t="s">
        <v>3800</v>
      </c>
      <c r="C169" s="1245" t="s">
        <v>251</v>
      </c>
      <c r="D169" s="1173">
        <v>4500163552</v>
      </c>
      <c r="E169" s="1244" t="s">
        <v>3851</v>
      </c>
      <c r="F169" s="1246" t="s">
        <v>3852</v>
      </c>
      <c r="G169" s="1247" t="s">
        <v>346</v>
      </c>
      <c r="H169" s="1155" t="s">
        <v>79</v>
      </c>
      <c r="I169" s="1156">
        <v>1152</v>
      </c>
      <c r="J169" s="1157">
        <v>0</v>
      </c>
      <c r="K169" s="1157">
        <v>1152</v>
      </c>
      <c r="L169" s="1158">
        <f t="shared" si="93"/>
        <v>1</v>
      </c>
      <c r="M169" s="1159">
        <v>45793</v>
      </c>
      <c r="N169" s="1159">
        <v>45782</v>
      </c>
      <c r="O169" s="1160" t="s">
        <v>3853</v>
      </c>
      <c r="P169" s="1160" t="s">
        <v>803</v>
      </c>
      <c r="Q169" s="1254" t="s">
        <v>3854</v>
      </c>
      <c r="R169" s="1160" t="s">
        <v>651</v>
      </c>
      <c r="S169" s="1161" t="s">
        <v>136</v>
      </c>
      <c r="T169" s="1259" t="s">
        <v>3855</v>
      </c>
      <c r="U169" s="1249" t="s">
        <v>2828</v>
      </c>
      <c r="V169" s="1250" t="s">
        <v>1131</v>
      </c>
      <c r="W169" s="1164">
        <v>1006.2227</v>
      </c>
      <c r="X169" s="1165">
        <f>W169*L169</f>
        <v>1006.2227</v>
      </c>
      <c r="Y169" s="1173"/>
      <c r="Z169" s="1157" t="s">
        <v>346</v>
      </c>
      <c r="AA169" s="1169" t="s">
        <v>108</v>
      </c>
      <c r="AB169" s="1166" t="s">
        <v>44</v>
      </c>
      <c r="AC169" s="1251">
        <v>1152</v>
      </c>
      <c r="AD169" s="1167">
        <f t="shared" si="96"/>
        <v>0</v>
      </c>
      <c r="AE169" s="1252" t="s">
        <v>157</v>
      </c>
      <c r="AF169" s="1173"/>
      <c r="AG169" s="1167">
        <f t="shared" si="92"/>
        <v>1152</v>
      </c>
      <c r="AH169" s="1173"/>
      <c r="AI169" s="1169">
        <f t="shared" si="120"/>
        <v>1152</v>
      </c>
      <c r="AJ169" s="1158"/>
      <c r="AK169" s="1253"/>
      <c r="AL169" s="1253"/>
      <c r="AM169" s="1253"/>
      <c r="AN169" s="1253"/>
      <c r="AO169" s="1253"/>
      <c r="AP169" s="1253"/>
      <c r="AQ169" s="1253"/>
      <c r="AR169" s="1253"/>
      <c r="AS169" s="1253"/>
      <c r="AT169" s="1253"/>
      <c r="AU169" s="1253"/>
      <c r="AV169" s="1253"/>
      <c r="AW169" s="1253"/>
      <c r="AX169" s="1253"/>
      <c r="AY169" s="1253"/>
      <c r="AZ169" s="1169"/>
      <c r="BA169" s="1254"/>
      <c r="BB169" s="1254"/>
      <c r="BC169" s="1169">
        <f>I169</f>
        <v>1152</v>
      </c>
      <c r="BD169" s="1254"/>
      <c r="BE169" s="1254"/>
      <c r="BF169" s="1254"/>
      <c r="BG169" s="1169">
        <f>I169/12</f>
        <v>96</v>
      </c>
      <c r="BH169" s="1254"/>
      <c r="BI169" s="1255"/>
      <c r="BJ169" s="1255"/>
      <c r="BK169" s="1175"/>
      <c r="BL169" s="1255"/>
      <c r="BM169" s="1175"/>
      <c r="BN169" s="1175"/>
      <c r="BO169" s="1175"/>
      <c r="BP169" s="1255"/>
      <c r="BQ169" s="1255"/>
      <c r="BR169" s="1175"/>
      <c r="BS169" s="1255"/>
      <c r="BT169" s="1255"/>
      <c r="BU169" s="1255"/>
      <c r="BV169" s="1255"/>
      <c r="BW169" s="1255"/>
      <c r="BX169" s="1255"/>
      <c r="BY169" s="1255"/>
      <c r="BZ169" s="1255"/>
      <c r="CA169" s="1255"/>
      <c r="CB169" s="1255"/>
      <c r="CC169" s="1255"/>
      <c r="CD169" s="1255"/>
      <c r="CE169" s="1255"/>
      <c r="CG169" s="1256"/>
      <c r="CO169" s="757">
        <f t="shared" si="94"/>
        <v>2105035</v>
      </c>
    </row>
    <row r="170" s="645" customFormat="1" ht="36" hidden="1" customHeight="1" spans="1:93">
      <c r="A170" s="1206">
        <v>45723</v>
      </c>
      <c r="B170" s="725" t="s">
        <v>299</v>
      </c>
      <c r="C170" s="726" t="s">
        <v>251</v>
      </c>
      <c r="D170" s="727">
        <v>4500159315</v>
      </c>
      <c r="E170" s="725" t="s">
        <v>3856</v>
      </c>
      <c r="F170" s="728" t="s">
        <v>3857</v>
      </c>
      <c r="G170" s="1215" t="s">
        <v>239</v>
      </c>
      <c r="H170" s="730" t="s">
        <v>79</v>
      </c>
      <c r="I170" s="731">
        <v>56000</v>
      </c>
      <c r="J170" s="732">
        <v>0</v>
      </c>
      <c r="K170" s="732">
        <v>25</v>
      </c>
      <c r="L170" s="733">
        <f t="shared" si="93"/>
        <v>2240</v>
      </c>
      <c r="M170" s="734">
        <v>45775</v>
      </c>
      <c r="N170" s="734">
        <v>45771</v>
      </c>
      <c r="O170" s="735"/>
      <c r="P170" s="735" t="s">
        <v>106</v>
      </c>
      <c r="Q170" s="1216" t="s">
        <v>3858</v>
      </c>
      <c r="R170" s="735">
        <v>45741</v>
      </c>
      <c r="S170" s="737" t="s">
        <v>136</v>
      </c>
      <c r="T170" s="738" t="s">
        <v>3859</v>
      </c>
      <c r="U170" s="1134" t="s">
        <v>3860</v>
      </c>
      <c r="V170" s="1225" t="s">
        <v>305</v>
      </c>
      <c r="W170" s="741">
        <v>0.8932</v>
      </c>
      <c r="X170" s="742">
        <f t="shared" si="119"/>
        <v>50019.2</v>
      </c>
      <c r="Y170" s="727" t="s">
        <v>3861</v>
      </c>
      <c r="Z170" s="740" t="s">
        <v>239</v>
      </c>
      <c r="AA170" s="745" t="s">
        <v>108</v>
      </c>
      <c r="AB170" s="1072" t="s">
        <v>44</v>
      </c>
      <c r="AC170" s="1219">
        <v>56000</v>
      </c>
      <c r="AD170" s="747">
        <f t="shared" si="96"/>
        <v>0</v>
      </c>
      <c r="AE170" s="1220" t="s">
        <v>141</v>
      </c>
      <c r="AF170" s="727"/>
      <c r="AG170" s="747">
        <f t="shared" si="92"/>
        <v>56000</v>
      </c>
      <c r="AH170" s="727"/>
      <c r="AI170" s="745">
        <f t="shared" si="120"/>
        <v>56000</v>
      </c>
      <c r="AJ170" s="733"/>
      <c r="AK170" s="1222"/>
      <c r="AL170" s="1222"/>
      <c r="AM170" s="1222"/>
      <c r="AN170" s="1222"/>
      <c r="AO170" s="1222"/>
      <c r="AP170" s="1222"/>
      <c r="AQ170" s="1222"/>
      <c r="AR170" s="1222"/>
      <c r="AS170" s="1222"/>
      <c r="AT170" s="1222"/>
      <c r="AU170" s="1222"/>
      <c r="AV170" s="1222"/>
      <c r="AW170" s="1222"/>
      <c r="AX170" s="1222"/>
      <c r="AY170" s="1222"/>
      <c r="AZ170" s="745">
        <f t="shared" ref="AZ170:AZ175" si="121">I170</f>
        <v>56000</v>
      </c>
      <c r="BA170" s="1216"/>
      <c r="BB170" s="1216"/>
      <c r="BC170" s="1216"/>
      <c r="BD170" s="1216"/>
      <c r="BE170" s="1216"/>
      <c r="BF170" s="1216"/>
      <c r="BG170" s="1216"/>
      <c r="BH170" s="1216"/>
      <c r="BI170" s="699"/>
      <c r="BJ170" s="699"/>
      <c r="BK170" s="754"/>
      <c r="BL170" s="699"/>
      <c r="BM170" s="754"/>
      <c r="BN170" s="754"/>
      <c r="BO170" s="754"/>
      <c r="BP170" s="754">
        <f>I170/25</f>
        <v>2240</v>
      </c>
      <c r="BQ170" s="699"/>
      <c r="BR170" s="754"/>
      <c r="BS170" s="699"/>
      <c r="BT170" s="699"/>
      <c r="BU170" s="699"/>
      <c r="BV170" s="699"/>
      <c r="BW170" s="699"/>
      <c r="BX170" s="699"/>
      <c r="BY170" s="699"/>
      <c r="BZ170" s="699"/>
      <c r="CA170" s="699"/>
      <c r="CB170" s="699"/>
      <c r="CC170" s="699"/>
      <c r="CD170" s="699"/>
      <c r="CE170" s="699"/>
      <c r="CG170" s="756"/>
      <c r="CO170" s="757">
        <f t="shared" si="94"/>
        <v>2049035</v>
      </c>
    </row>
    <row r="171" s="1061" customFormat="1" ht="36" hidden="1" customHeight="1" spans="1:93">
      <c r="A171" s="1194">
        <v>45749</v>
      </c>
      <c r="B171" s="1244" t="s">
        <v>1533</v>
      </c>
      <c r="C171" s="1245" t="s">
        <v>149</v>
      </c>
      <c r="D171" s="1173">
        <v>4500162308</v>
      </c>
      <c r="E171" s="1244">
        <v>232241</v>
      </c>
      <c r="F171" s="1246" t="s">
        <v>3862</v>
      </c>
      <c r="G171" s="1247" t="s">
        <v>89</v>
      </c>
      <c r="H171" s="1155" t="s">
        <v>79</v>
      </c>
      <c r="I171" s="1156">
        <v>1008</v>
      </c>
      <c r="J171" s="1157">
        <v>0</v>
      </c>
      <c r="K171" s="1157">
        <v>24</v>
      </c>
      <c r="L171" s="1158">
        <f t="shared" si="93"/>
        <v>42</v>
      </c>
      <c r="M171" s="1159">
        <v>45786</v>
      </c>
      <c r="N171" s="1159">
        <v>45782</v>
      </c>
      <c r="O171" s="1160"/>
      <c r="P171" s="1160" t="s">
        <v>803</v>
      </c>
      <c r="Q171" s="1254"/>
      <c r="R171" s="1160">
        <v>45749</v>
      </c>
      <c r="S171" s="1161" t="s">
        <v>82</v>
      </c>
      <c r="T171" s="1162" t="s">
        <v>3863</v>
      </c>
      <c r="U171" s="1249" t="s">
        <v>3864</v>
      </c>
      <c r="V171" s="1250" t="s">
        <v>3865</v>
      </c>
      <c r="W171" s="1164">
        <v>0.8309</v>
      </c>
      <c r="X171" s="1165">
        <f t="shared" si="119"/>
        <v>837.5472</v>
      </c>
      <c r="Y171" s="1173"/>
      <c r="Z171" s="1170" t="s">
        <v>89</v>
      </c>
      <c r="AA171" s="1169" t="s">
        <v>108</v>
      </c>
      <c r="AB171" s="1166" t="s">
        <v>44</v>
      </c>
      <c r="AC171" s="1251">
        <v>1008</v>
      </c>
      <c r="AD171" s="1167">
        <f t="shared" si="96"/>
        <v>0</v>
      </c>
      <c r="AE171" s="1252" t="s">
        <v>141</v>
      </c>
      <c r="AF171" s="1173"/>
      <c r="AG171" s="1167">
        <f t="shared" si="92"/>
        <v>1008</v>
      </c>
      <c r="AH171" s="1173"/>
      <c r="AI171" s="1169">
        <f t="shared" si="120"/>
        <v>1008</v>
      </c>
      <c r="AJ171" s="1158"/>
      <c r="AK171" s="1253"/>
      <c r="AL171" s="1253"/>
      <c r="AM171" s="1253"/>
      <c r="AN171" s="1253"/>
      <c r="AO171" s="1253"/>
      <c r="AP171" s="1253"/>
      <c r="AQ171" s="1253"/>
      <c r="AR171" s="1253"/>
      <c r="AS171" s="1253"/>
      <c r="AT171" s="1253"/>
      <c r="AU171" s="1253"/>
      <c r="AV171" s="1253"/>
      <c r="AW171" s="1253"/>
      <c r="AX171" s="1253"/>
      <c r="AY171" s="1253"/>
      <c r="AZ171" s="1169">
        <f t="shared" si="121"/>
        <v>1008</v>
      </c>
      <c r="BA171" s="1254"/>
      <c r="BB171" s="1254"/>
      <c r="BC171" s="1254"/>
      <c r="BD171" s="1254"/>
      <c r="BE171" s="1254"/>
      <c r="BF171" s="1254"/>
      <c r="BG171" s="1254"/>
      <c r="BH171" s="1254"/>
      <c r="BI171" s="1255"/>
      <c r="BJ171" s="1255"/>
      <c r="BK171" s="1175"/>
      <c r="BL171" s="1255"/>
      <c r="BM171" s="1175"/>
      <c r="BN171" s="1175"/>
      <c r="BO171" s="1175"/>
      <c r="BP171" s="1255"/>
      <c r="BQ171" s="1255"/>
      <c r="BR171" s="1175"/>
      <c r="BS171" s="1255"/>
      <c r="BT171" s="1255"/>
      <c r="BU171" s="1255"/>
      <c r="BV171" s="1255"/>
      <c r="BW171" s="1255"/>
      <c r="BX171" s="1255"/>
      <c r="BY171" s="1255"/>
      <c r="BZ171" s="1255"/>
      <c r="CA171" s="1255"/>
      <c r="CB171" s="1255"/>
      <c r="CC171" s="1255"/>
      <c r="CD171" s="1255"/>
      <c r="CE171" s="1255"/>
      <c r="CG171" s="1256"/>
      <c r="CO171" s="757">
        <f t="shared" si="94"/>
        <v>2048027</v>
      </c>
    </row>
    <row r="172" s="645" customFormat="1" ht="36" hidden="1" customHeight="1" spans="1:93">
      <c r="A172" s="724">
        <v>45726</v>
      </c>
      <c r="B172" s="884" t="s">
        <v>299</v>
      </c>
      <c r="C172" s="885" t="s">
        <v>251</v>
      </c>
      <c r="D172" s="749">
        <v>4500159643</v>
      </c>
      <c r="E172" s="884" t="s">
        <v>3866</v>
      </c>
      <c r="F172" s="746" t="s">
        <v>3867</v>
      </c>
      <c r="G172" s="1261" t="s">
        <v>239</v>
      </c>
      <c r="H172" s="730" t="s">
        <v>79</v>
      </c>
      <c r="I172" s="731">
        <v>25000</v>
      </c>
      <c r="J172" s="732">
        <v>0</v>
      </c>
      <c r="K172" s="732">
        <v>25</v>
      </c>
      <c r="L172" s="733">
        <f t="shared" si="93"/>
        <v>1000</v>
      </c>
      <c r="M172" s="886">
        <v>45786</v>
      </c>
      <c r="N172" s="886">
        <v>45790</v>
      </c>
      <c r="O172" s="1262"/>
      <c r="P172" s="1262" t="s">
        <v>106</v>
      </c>
      <c r="Q172" s="752" t="s">
        <v>3868</v>
      </c>
      <c r="R172" s="735">
        <v>45748</v>
      </c>
      <c r="S172" s="737" t="s">
        <v>136</v>
      </c>
      <c r="T172" s="738" t="s">
        <v>3869</v>
      </c>
      <c r="U172" s="739" t="s">
        <v>3870</v>
      </c>
      <c r="V172" s="1263" t="s">
        <v>305</v>
      </c>
      <c r="W172" s="741">
        <v>0.8967</v>
      </c>
      <c r="X172" s="742">
        <f t="shared" si="119"/>
        <v>22417.5</v>
      </c>
      <c r="Y172" s="749" t="s">
        <v>3871</v>
      </c>
      <c r="Z172" s="740" t="s">
        <v>239</v>
      </c>
      <c r="AA172" s="743" t="s">
        <v>108</v>
      </c>
      <c r="AB172" s="1072" t="s">
        <v>44</v>
      </c>
      <c r="AC172" s="1219">
        <f>8800+16200</f>
        <v>25000</v>
      </c>
      <c r="AD172" s="747">
        <f t="shared" si="96"/>
        <v>0</v>
      </c>
      <c r="AE172" s="890" t="s">
        <v>141</v>
      </c>
      <c r="AF172" s="749"/>
      <c r="AG172" s="747">
        <f t="shared" si="92"/>
        <v>25000</v>
      </c>
      <c r="AH172" s="749"/>
      <c r="AI172" s="1264">
        <f t="shared" si="120"/>
        <v>25000</v>
      </c>
      <c r="AJ172" s="745"/>
      <c r="AK172" s="750"/>
      <c r="AL172" s="750"/>
      <c r="AM172" s="750"/>
      <c r="AN172" s="750"/>
      <c r="AO172" s="751"/>
      <c r="AP172" s="751"/>
      <c r="AQ172" s="751"/>
      <c r="AR172" s="751"/>
      <c r="AS172" s="751"/>
      <c r="AT172" s="751"/>
      <c r="AU172" s="751"/>
      <c r="AV172" s="750"/>
      <c r="AW172" s="750"/>
      <c r="AX172" s="750"/>
      <c r="AY172" s="750"/>
      <c r="AZ172" s="745">
        <f t="shared" si="121"/>
        <v>25000</v>
      </c>
      <c r="BA172" s="752"/>
      <c r="BB172" s="752"/>
      <c r="BC172" s="752"/>
      <c r="BD172" s="752"/>
      <c r="BE172" s="752"/>
      <c r="BF172" s="752"/>
      <c r="BG172" s="752"/>
      <c r="BH172" s="752"/>
      <c r="BI172" s="753"/>
      <c r="BJ172" s="753"/>
      <c r="BK172" s="755"/>
      <c r="BL172" s="753"/>
      <c r="BM172" s="755"/>
      <c r="BN172" s="755"/>
      <c r="BO172" s="755"/>
      <c r="BP172" s="755">
        <f>I172/25</f>
        <v>1000</v>
      </c>
      <c r="BQ172" s="753"/>
      <c r="BR172" s="753"/>
      <c r="BS172" s="755"/>
      <c r="BT172" s="753"/>
      <c r="BU172" s="753"/>
      <c r="BV172" s="753"/>
      <c r="BW172" s="753"/>
      <c r="BX172" s="753"/>
      <c r="BY172" s="753"/>
      <c r="BZ172" s="753"/>
      <c r="CA172" s="753"/>
      <c r="CB172" s="753"/>
      <c r="CC172" s="753"/>
      <c r="CD172" s="753"/>
      <c r="CE172" s="753"/>
      <c r="CG172" s="756"/>
      <c r="CO172" s="757">
        <f t="shared" si="94"/>
        <v>2023027</v>
      </c>
    </row>
    <row r="173" s="645" customFormat="1" ht="36" hidden="1" customHeight="1" spans="1:93">
      <c r="A173" s="1206">
        <v>45747</v>
      </c>
      <c r="B173" s="725" t="s">
        <v>3872</v>
      </c>
      <c r="C173" s="726" t="s">
        <v>251</v>
      </c>
      <c r="D173" s="727">
        <v>4500161459</v>
      </c>
      <c r="E173" s="725">
        <v>216951855</v>
      </c>
      <c r="F173" s="728" t="s">
        <v>3873</v>
      </c>
      <c r="G173" s="1215" t="s">
        <v>134</v>
      </c>
      <c r="H173" s="730" t="s">
        <v>135</v>
      </c>
      <c r="I173" s="731">
        <v>6929</v>
      </c>
      <c r="J173" s="732">
        <v>0</v>
      </c>
      <c r="K173" s="732">
        <v>13</v>
      </c>
      <c r="L173" s="733">
        <f t="shared" si="93"/>
        <v>533</v>
      </c>
      <c r="M173" s="734">
        <v>45790</v>
      </c>
      <c r="N173" s="734">
        <v>45786</v>
      </c>
      <c r="O173" s="735"/>
      <c r="P173" s="735" t="s">
        <v>106</v>
      </c>
      <c r="Q173" s="735" t="s">
        <v>3874</v>
      </c>
      <c r="R173" s="735">
        <v>45756</v>
      </c>
      <c r="S173" s="737" t="s">
        <v>82</v>
      </c>
      <c r="T173" s="738" t="s">
        <v>82</v>
      </c>
      <c r="U173" s="1134" t="s">
        <v>3875</v>
      </c>
      <c r="V173" s="1225" t="s">
        <v>3876</v>
      </c>
      <c r="W173" s="741">
        <v>0.8857</v>
      </c>
      <c r="X173" s="742">
        <f t="shared" si="119"/>
        <v>6137.0153</v>
      </c>
      <c r="Y173" s="727" t="s">
        <v>3877</v>
      </c>
      <c r="Z173" s="732" t="s">
        <v>134</v>
      </c>
      <c r="AA173" s="745" t="s">
        <v>108</v>
      </c>
      <c r="AB173" s="1072" t="s">
        <v>44</v>
      </c>
      <c r="AC173" s="1219">
        <v>6929</v>
      </c>
      <c r="AD173" s="747">
        <f t="shared" si="96"/>
        <v>0</v>
      </c>
      <c r="AE173" s="1229" t="s">
        <v>82</v>
      </c>
      <c r="AF173" s="727"/>
      <c r="AG173" s="747">
        <f t="shared" si="92"/>
        <v>6929</v>
      </c>
      <c r="AH173" s="727"/>
      <c r="AI173" s="745">
        <f t="shared" si="120"/>
        <v>6929</v>
      </c>
      <c r="AJ173" s="733"/>
      <c r="AK173" s="1222"/>
      <c r="AL173" s="1222"/>
      <c r="AM173" s="1222"/>
      <c r="AN173" s="1222"/>
      <c r="AO173" s="1222"/>
      <c r="AP173" s="1222"/>
      <c r="AQ173" s="1222"/>
      <c r="AR173" s="1222"/>
      <c r="AS173" s="1222"/>
      <c r="AT173" s="1222"/>
      <c r="AU173" s="1222"/>
      <c r="AV173" s="1222"/>
      <c r="AW173" s="1222"/>
      <c r="AX173" s="1222"/>
      <c r="AY173" s="1222"/>
      <c r="AZ173" s="745">
        <f t="shared" si="121"/>
        <v>6929</v>
      </c>
      <c r="BA173" s="1216"/>
      <c r="BB173" s="1216"/>
      <c r="BC173" s="1216"/>
      <c r="BD173" s="1216"/>
      <c r="BE173" s="1216"/>
      <c r="BF173" s="1216"/>
      <c r="BG173" s="1216"/>
      <c r="BH173" s="1216"/>
      <c r="BI173" s="699"/>
      <c r="BJ173" s="699"/>
      <c r="BK173" s="754">
        <f>I173/13</f>
        <v>533</v>
      </c>
      <c r="BL173" s="699"/>
      <c r="BM173" s="754"/>
      <c r="BN173" s="754"/>
      <c r="BO173" s="754"/>
      <c r="BP173" s="699"/>
      <c r="BQ173" s="699"/>
      <c r="BR173" s="754"/>
      <c r="BS173" s="699"/>
      <c r="BT173" s="699"/>
      <c r="BU173" s="699"/>
      <c r="BV173" s="699"/>
      <c r="BW173" s="699"/>
      <c r="BX173" s="699"/>
      <c r="BY173" s="699"/>
      <c r="BZ173" s="699"/>
      <c r="CA173" s="699"/>
      <c r="CB173" s="699"/>
      <c r="CC173" s="699"/>
      <c r="CD173" s="699"/>
      <c r="CE173" s="699"/>
      <c r="CG173" s="756"/>
      <c r="CO173" s="757">
        <f t="shared" si="94"/>
        <v>2016098</v>
      </c>
    </row>
    <row r="174" s="645" customFormat="1" ht="36" hidden="1" customHeight="1" spans="1:93">
      <c r="A174" s="1206">
        <v>45747</v>
      </c>
      <c r="B174" s="725" t="s">
        <v>3872</v>
      </c>
      <c r="C174" s="726" t="s">
        <v>251</v>
      </c>
      <c r="D174" s="727">
        <v>4500161385</v>
      </c>
      <c r="E174" s="725">
        <v>216951862</v>
      </c>
      <c r="F174" s="728" t="s">
        <v>3878</v>
      </c>
      <c r="G174" s="1215" t="s">
        <v>134</v>
      </c>
      <c r="H174" s="730" t="s">
        <v>135</v>
      </c>
      <c r="I174" s="731">
        <v>3627</v>
      </c>
      <c r="J174" s="732">
        <v>0</v>
      </c>
      <c r="K174" s="732">
        <v>13</v>
      </c>
      <c r="L174" s="733">
        <f t="shared" si="93"/>
        <v>279</v>
      </c>
      <c r="M174" s="734">
        <v>45790</v>
      </c>
      <c r="N174" s="734">
        <v>45786</v>
      </c>
      <c r="O174" s="735"/>
      <c r="P174" s="735" t="s">
        <v>106</v>
      </c>
      <c r="Q174" s="1216" t="s">
        <v>3879</v>
      </c>
      <c r="R174" s="735">
        <v>45756</v>
      </c>
      <c r="S174" s="737" t="s">
        <v>82</v>
      </c>
      <c r="T174" s="738" t="s">
        <v>82</v>
      </c>
      <c r="U174" s="1134" t="s">
        <v>3875</v>
      </c>
      <c r="V174" s="1225" t="s">
        <v>3876</v>
      </c>
      <c r="W174" s="741">
        <v>0.9285</v>
      </c>
      <c r="X174" s="742">
        <f t="shared" si="119"/>
        <v>3367.6695</v>
      </c>
      <c r="Y174" s="727"/>
      <c r="Z174" s="732" t="s">
        <v>134</v>
      </c>
      <c r="AA174" s="745" t="s">
        <v>108</v>
      </c>
      <c r="AB174" s="1072" t="s">
        <v>44</v>
      </c>
      <c r="AC174" s="1219">
        <v>3627</v>
      </c>
      <c r="AD174" s="747">
        <f t="shared" si="96"/>
        <v>0</v>
      </c>
      <c r="AE174" s="1229" t="s">
        <v>82</v>
      </c>
      <c r="AF174" s="727"/>
      <c r="AG174" s="747">
        <f t="shared" si="92"/>
        <v>3627</v>
      </c>
      <c r="AH174" s="727"/>
      <c r="AI174" s="745">
        <f t="shared" si="120"/>
        <v>3627</v>
      </c>
      <c r="AJ174" s="733"/>
      <c r="AK174" s="1222"/>
      <c r="AL174" s="1222"/>
      <c r="AM174" s="1222"/>
      <c r="AN174" s="1222"/>
      <c r="AO174" s="1222"/>
      <c r="AP174" s="1222"/>
      <c r="AQ174" s="1222"/>
      <c r="AR174" s="1222"/>
      <c r="AS174" s="1222"/>
      <c r="AT174" s="1222"/>
      <c r="AU174" s="1222"/>
      <c r="AV174" s="1222"/>
      <c r="AW174" s="1222"/>
      <c r="AX174" s="1222"/>
      <c r="AY174" s="1222"/>
      <c r="AZ174" s="745">
        <f t="shared" si="121"/>
        <v>3627</v>
      </c>
      <c r="BA174" s="1216"/>
      <c r="BB174" s="1216"/>
      <c r="BC174" s="1216"/>
      <c r="BD174" s="1216"/>
      <c r="BE174" s="1216"/>
      <c r="BF174" s="1216"/>
      <c r="BG174" s="1216"/>
      <c r="BH174" s="1216"/>
      <c r="BI174" s="699"/>
      <c r="BJ174" s="699"/>
      <c r="BK174" s="754">
        <f>I174/13</f>
        <v>279</v>
      </c>
      <c r="BL174" s="699"/>
      <c r="BM174" s="754"/>
      <c r="BN174" s="754"/>
      <c r="BO174" s="754"/>
      <c r="BP174" s="699"/>
      <c r="BQ174" s="699"/>
      <c r="BR174" s="754"/>
      <c r="BS174" s="699"/>
      <c r="BT174" s="699"/>
      <c r="BU174" s="699"/>
      <c r="BV174" s="699"/>
      <c r="BW174" s="699"/>
      <c r="BX174" s="699"/>
      <c r="BY174" s="699"/>
      <c r="BZ174" s="699"/>
      <c r="CA174" s="699"/>
      <c r="CB174" s="699"/>
      <c r="CC174" s="699"/>
      <c r="CD174" s="699"/>
      <c r="CE174" s="699"/>
      <c r="CG174" s="756"/>
      <c r="CO174" s="757">
        <f t="shared" si="94"/>
        <v>2012471</v>
      </c>
    </row>
    <row r="175" s="645" customFormat="1" ht="36" hidden="1" customHeight="1" spans="1:93">
      <c r="A175" s="1206">
        <v>45755</v>
      </c>
      <c r="B175" s="725" t="s">
        <v>3880</v>
      </c>
      <c r="C175" s="726" t="s">
        <v>3021</v>
      </c>
      <c r="D175" s="727">
        <v>4500162922</v>
      </c>
      <c r="E175" s="725">
        <v>4504192366</v>
      </c>
      <c r="F175" s="728" t="s">
        <v>3881</v>
      </c>
      <c r="G175" s="1215" t="s">
        <v>78</v>
      </c>
      <c r="H175" s="730" t="s">
        <v>111</v>
      </c>
      <c r="I175" s="731">
        <v>1500</v>
      </c>
      <c r="J175" s="732">
        <v>0</v>
      </c>
      <c r="K175" s="732">
        <v>50</v>
      </c>
      <c r="L175" s="733">
        <f t="shared" si="93"/>
        <v>30</v>
      </c>
      <c r="M175" s="734">
        <v>45792</v>
      </c>
      <c r="N175" s="734">
        <v>45789</v>
      </c>
      <c r="O175" s="735" t="s">
        <v>3882</v>
      </c>
      <c r="P175" s="735" t="s">
        <v>803</v>
      </c>
      <c r="Q175" s="1216" t="s">
        <v>3883</v>
      </c>
      <c r="R175" s="1260">
        <v>45762</v>
      </c>
      <c r="S175" s="1260" t="s">
        <v>82</v>
      </c>
      <c r="T175" s="1260" t="s">
        <v>3884</v>
      </c>
      <c r="U175" s="1134" t="s">
        <v>3885</v>
      </c>
      <c r="V175" s="1225" t="s">
        <v>388</v>
      </c>
      <c r="W175" s="741">
        <v>0.9003</v>
      </c>
      <c r="X175" s="742">
        <f t="shared" si="119"/>
        <v>1350.45</v>
      </c>
      <c r="Y175" s="727"/>
      <c r="Z175" s="732" t="s">
        <v>156</v>
      </c>
      <c r="AA175" s="745" t="s">
        <v>108</v>
      </c>
      <c r="AB175" s="1072" t="s">
        <v>44</v>
      </c>
      <c r="AC175" s="1219">
        <v>1500</v>
      </c>
      <c r="AD175" s="747">
        <f t="shared" si="96"/>
        <v>0</v>
      </c>
      <c r="AE175" s="1220" t="s">
        <v>157</v>
      </c>
      <c r="AF175" s="727"/>
      <c r="AG175" s="747">
        <f t="shared" si="92"/>
        <v>1500</v>
      </c>
      <c r="AH175" s="727"/>
      <c r="AI175" s="745"/>
      <c r="AJ175" s="733">
        <f>I175</f>
        <v>1500</v>
      </c>
      <c r="AK175" s="1222"/>
      <c r="AL175" s="1222"/>
      <c r="AM175" s="1222"/>
      <c r="AN175" s="1222"/>
      <c r="AO175" s="1222"/>
      <c r="AP175" s="1222"/>
      <c r="AQ175" s="1222"/>
      <c r="AR175" s="1222"/>
      <c r="AS175" s="1222"/>
      <c r="AT175" s="1222"/>
      <c r="AU175" s="1222"/>
      <c r="AV175" s="1222"/>
      <c r="AW175" s="1222"/>
      <c r="AX175" s="1222"/>
      <c r="AY175" s="1222"/>
      <c r="AZ175" s="745">
        <f t="shared" si="121"/>
        <v>1500</v>
      </c>
      <c r="BA175" s="1216"/>
      <c r="BB175" s="1216"/>
      <c r="BC175" s="1216"/>
      <c r="BD175" s="1216"/>
      <c r="BE175" s="1216"/>
      <c r="BF175" s="1216"/>
      <c r="BG175" s="1216"/>
      <c r="BH175" s="1216"/>
      <c r="BI175" s="699"/>
      <c r="BJ175" s="699"/>
      <c r="BK175" s="754"/>
      <c r="BL175" s="699"/>
      <c r="BM175" s="754"/>
      <c r="BN175" s="754"/>
      <c r="BO175" s="754"/>
      <c r="BP175" s="699"/>
      <c r="BQ175" s="699"/>
      <c r="BR175" s="754">
        <f>I175/25</f>
        <v>60</v>
      </c>
      <c r="BS175" s="699"/>
      <c r="BT175" s="699"/>
      <c r="BU175" s="699"/>
      <c r="BV175" s="699"/>
      <c r="BW175" s="699"/>
      <c r="BX175" s="699"/>
      <c r="BY175" s="699"/>
      <c r="BZ175" s="699"/>
      <c r="CA175" s="699"/>
      <c r="CB175" s="699"/>
      <c r="CC175" s="699"/>
      <c r="CD175" s="699"/>
      <c r="CE175" s="699"/>
      <c r="CG175" s="756"/>
      <c r="CO175" s="757">
        <f t="shared" si="94"/>
        <v>2010971</v>
      </c>
    </row>
    <row r="176" s="645" customFormat="1" ht="36" hidden="1" customHeight="1" spans="1:93">
      <c r="A176" s="1206">
        <v>45761</v>
      </c>
      <c r="B176" s="725" t="s">
        <v>3800</v>
      </c>
      <c r="C176" s="726" t="s">
        <v>251</v>
      </c>
      <c r="D176" s="727">
        <v>4500163552</v>
      </c>
      <c r="E176" s="725" t="s">
        <v>3886</v>
      </c>
      <c r="F176" s="728" t="s">
        <v>3887</v>
      </c>
      <c r="G176" s="1215" t="s">
        <v>346</v>
      </c>
      <c r="H176" s="730" t="s">
        <v>79</v>
      </c>
      <c r="I176" s="731">
        <v>3456</v>
      </c>
      <c r="J176" s="732">
        <v>0</v>
      </c>
      <c r="K176" s="732">
        <v>1152</v>
      </c>
      <c r="L176" s="733">
        <f t="shared" si="93"/>
        <v>3</v>
      </c>
      <c r="M176" s="734">
        <v>45793</v>
      </c>
      <c r="N176" s="734">
        <v>45789</v>
      </c>
      <c r="O176" s="735" t="s">
        <v>3888</v>
      </c>
      <c r="P176" s="735" t="s">
        <v>106</v>
      </c>
      <c r="Q176" s="1254" t="s">
        <v>3889</v>
      </c>
      <c r="R176" s="735" t="s">
        <v>651</v>
      </c>
      <c r="S176" s="737" t="s">
        <v>136</v>
      </c>
      <c r="T176" s="888" t="s">
        <v>3855</v>
      </c>
      <c r="U176" s="1134" t="s">
        <v>2828</v>
      </c>
      <c r="V176" s="1225" t="s">
        <v>1131</v>
      </c>
      <c r="W176" s="741">
        <v>1006.2227</v>
      </c>
      <c r="X176" s="742">
        <f t="shared" ref="X176:X179" si="122">W176*L176</f>
        <v>3018.6681</v>
      </c>
      <c r="Y176" s="727" t="s">
        <v>3890</v>
      </c>
      <c r="Z176" s="732" t="s">
        <v>346</v>
      </c>
      <c r="AA176" s="745" t="s">
        <v>108</v>
      </c>
      <c r="AB176" s="1072" t="s">
        <v>44</v>
      </c>
      <c r="AC176" s="1219">
        <v>3456</v>
      </c>
      <c r="AD176" s="747">
        <f t="shared" si="96"/>
        <v>0</v>
      </c>
      <c r="AE176" s="1220" t="s">
        <v>157</v>
      </c>
      <c r="AF176" s="727"/>
      <c r="AG176" s="747">
        <f t="shared" si="92"/>
        <v>3456</v>
      </c>
      <c r="AH176" s="727"/>
      <c r="AI176" s="745">
        <f t="shared" ref="AI176:AI179" si="123">I176</f>
        <v>3456</v>
      </c>
      <c r="AJ176" s="733"/>
      <c r="AK176" s="1222"/>
      <c r="AL176" s="1222"/>
      <c r="AM176" s="1222"/>
      <c r="AN176" s="1222"/>
      <c r="AO176" s="1222"/>
      <c r="AP176" s="1222"/>
      <c r="AQ176" s="1222"/>
      <c r="AR176" s="1222"/>
      <c r="AS176" s="1222"/>
      <c r="AT176" s="1222"/>
      <c r="AU176" s="1222"/>
      <c r="AV176" s="1222"/>
      <c r="AW176" s="1222"/>
      <c r="AX176" s="1222"/>
      <c r="AY176" s="1222"/>
      <c r="AZ176" s="745"/>
      <c r="BA176" s="1216"/>
      <c r="BB176" s="1216"/>
      <c r="BC176" s="745">
        <f t="shared" ref="BC176:BC179" si="124">I176</f>
        <v>3456</v>
      </c>
      <c r="BD176" s="1216"/>
      <c r="BE176" s="1216"/>
      <c r="BF176" s="1216"/>
      <c r="BG176" s="745">
        <f t="shared" ref="BG176:BG179" si="125">I176/12</f>
        <v>288</v>
      </c>
      <c r="BH176" s="1216"/>
      <c r="BI176" s="699"/>
      <c r="BJ176" s="699"/>
      <c r="BK176" s="754"/>
      <c r="BL176" s="699"/>
      <c r="BM176" s="754"/>
      <c r="BN176" s="754"/>
      <c r="BO176" s="754"/>
      <c r="BP176" s="699"/>
      <c r="BQ176" s="699"/>
      <c r="BR176" s="754"/>
      <c r="BS176" s="699"/>
      <c r="BT176" s="699"/>
      <c r="BU176" s="699"/>
      <c r="BV176" s="699"/>
      <c r="BW176" s="699"/>
      <c r="BX176" s="699"/>
      <c r="BY176" s="699"/>
      <c r="BZ176" s="699"/>
      <c r="CA176" s="699"/>
      <c r="CB176" s="699"/>
      <c r="CC176" s="699"/>
      <c r="CD176" s="699"/>
      <c r="CE176" s="699"/>
      <c r="CG176" s="756"/>
      <c r="CO176" s="757">
        <f t="shared" si="94"/>
        <v>2007515</v>
      </c>
    </row>
    <row r="177" s="645" customFormat="1" ht="36" hidden="1" customHeight="1" spans="1:93">
      <c r="A177" s="1206">
        <v>45761</v>
      </c>
      <c r="B177" s="725" t="s">
        <v>3800</v>
      </c>
      <c r="C177" s="726" t="s">
        <v>251</v>
      </c>
      <c r="D177" s="727">
        <v>4500163552</v>
      </c>
      <c r="E177" s="725" t="s">
        <v>3891</v>
      </c>
      <c r="F177" s="728" t="s">
        <v>3892</v>
      </c>
      <c r="G177" s="1215" t="s">
        <v>346</v>
      </c>
      <c r="H177" s="730" t="s">
        <v>79</v>
      </c>
      <c r="I177" s="731">
        <v>2304</v>
      </c>
      <c r="J177" s="732">
        <v>0</v>
      </c>
      <c r="K177" s="732">
        <v>1152</v>
      </c>
      <c r="L177" s="733">
        <f t="shared" si="93"/>
        <v>2</v>
      </c>
      <c r="M177" s="734">
        <v>45793</v>
      </c>
      <c r="N177" s="734">
        <v>45789</v>
      </c>
      <c r="O177" s="735" t="s">
        <v>3888</v>
      </c>
      <c r="P177" s="735" t="s">
        <v>106</v>
      </c>
      <c r="Q177" s="1254" t="s">
        <v>3893</v>
      </c>
      <c r="R177" s="735" t="s">
        <v>651</v>
      </c>
      <c r="S177" s="737" t="s">
        <v>136</v>
      </c>
      <c r="T177" s="888" t="s">
        <v>3855</v>
      </c>
      <c r="U177" s="1134" t="s">
        <v>2828</v>
      </c>
      <c r="V177" s="1225" t="s">
        <v>1131</v>
      </c>
      <c r="W177" s="741">
        <v>1006.2227</v>
      </c>
      <c r="X177" s="742">
        <f t="shared" si="122"/>
        <v>2012.4454</v>
      </c>
      <c r="Y177" s="727" t="s">
        <v>3894</v>
      </c>
      <c r="Z177" s="732" t="s">
        <v>346</v>
      </c>
      <c r="AA177" s="745" t="s">
        <v>108</v>
      </c>
      <c r="AB177" s="1072" t="s">
        <v>44</v>
      </c>
      <c r="AC177" s="1219">
        <v>2304</v>
      </c>
      <c r="AD177" s="747">
        <f t="shared" si="96"/>
        <v>0</v>
      </c>
      <c r="AE177" s="1220" t="s">
        <v>157</v>
      </c>
      <c r="AF177" s="727"/>
      <c r="AG177" s="747">
        <f t="shared" si="92"/>
        <v>2304</v>
      </c>
      <c r="AH177" s="727"/>
      <c r="AI177" s="745">
        <f t="shared" si="123"/>
        <v>2304</v>
      </c>
      <c r="AJ177" s="733"/>
      <c r="AK177" s="1222"/>
      <c r="AL177" s="1222"/>
      <c r="AM177" s="1222"/>
      <c r="AN177" s="1222"/>
      <c r="AO177" s="1222"/>
      <c r="AP177" s="1222"/>
      <c r="AQ177" s="1222"/>
      <c r="AR177" s="1222"/>
      <c r="AS177" s="1222"/>
      <c r="AT177" s="1222"/>
      <c r="AU177" s="1222"/>
      <c r="AV177" s="1222"/>
      <c r="AW177" s="1222"/>
      <c r="AX177" s="1222"/>
      <c r="AY177" s="1222"/>
      <c r="AZ177" s="745"/>
      <c r="BA177" s="1216"/>
      <c r="BB177" s="1216"/>
      <c r="BC177" s="745">
        <f t="shared" si="124"/>
        <v>2304</v>
      </c>
      <c r="BD177" s="1216"/>
      <c r="BE177" s="1216"/>
      <c r="BF177" s="1216"/>
      <c r="BG177" s="745">
        <f t="shared" si="125"/>
        <v>192</v>
      </c>
      <c r="BH177" s="1216"/>
      <c r="BI177" s="699"/>
      <c r="BJ177" s="699"/>
      <c r="BK177" s="754"/>
      <c r="BL177" s="699"/>
      <c r="BM177" s="754"/>
      <c r="BN177" s="754"/>
      <c r="BO177" s="754"/>
      <c r="BP177" s="699"/>
      <c r="BQ177" s="699"/>
      <c r="BR177" s="754"/>
      <c r="BS177" s="699"/>
      <c r="BT177" s="699"/>
      <c r="BU177" s="699"/>
      <c r="BV177" s="699"/>
      <c r="BW177" s="699"/>
      <c r="BX177" s="699"/>
      <c r="BY177" s="699"/>
      <c r="BZ177" s="699"/>
      <c r="CA177" s="699"/>
      <c r="CB177" s="699"/>
      <c r="CC177" s="699"/>
      <c r="CD177" s="699"/>
      <c r="CE177" s="699"/>
      <c r="CG177" s="756"/>
      <c r="CO177" s="757">
        <f t="shared" si="94"/>
        <v>2005211</v>
      </c>
    </row>
    <row r="178" s="645" customFormat="1" ht="36" hidden="1" customHeight="1" spans="1:93">
      <c r="A178" s="1206">
        <v>45761</v>
      </c>
      <c r="B178" s="725" t="s">
        <v>3800</v>
      </c>
      <c r="C178" s="726" t="s">
        <v>251</v>
      </c>
      <c r="D178" s="727">
        <v>4500163552</v>
      </c>
      <c r="E178" s="725" t="s">
        <v>3895</v>
      </c>
      <c r="F178" s="728" t="s">
        <v>3896</v>
      </c>
      <c r="G178" s="1215" t="s">
        <v>346</v>
      </c>
      <c r="H178" s="730" t="s">
        <v>79</v>
      </c>
      <c r="I178" s="731">
        <v>2304</v>
      </c>
      <c r="J178" s="732">
        <v>0</v>
      </c>
      <c r="K178" s="732">
        <v>1152</v>
      </c>
      <c r="L178" s="733">
        <f t="shared" si="93"/>
        <v>2</v>
      </c>
      <c r="M178" s="734">
        <v>45793</v>
      </c>
      <c r="N178" s="734">
        <v>45789</v>
      </c>
      <c r="O178" s="735" t="s">
        <v>3888</v>
      </c>
      <c r="P178" s="735" t="s">
        <v>106</v>
      </c>
      <c r="Q178" s="1254" t="s">
        <v>3897</v>
      </c>
      <c r="R178" s="735" t="s">
        <v>651</v>
      </c>
      <c r="S178" s="737" t="s">
        <v>136</v>
      </c>
      <c r="T178" s="888" t="s">
        <v>3855</v>
      </c>
      <c r="U178" s="1134" t="s">
        <v>2828</v>
      </c>
      <c r="V178" s="1225" t="s">
        <v>1131</v>
      </c>
      <c r="W178" s="741">
        <v>1006.2227</v>
      </c>
      <c r="X178" s="742">
        <f t="shared" si="122"/>
        <v>2012.4454</v>
      </c>
      <c r="Y178" s="727" t="s">
        <v>3894</v>
      </c>
      <c r="Z178" s="732" t="s">
        <v>346</v>
      </c>
      <c r="AA178" s="745" t="s">
        <v>108</v>
      </c>
      <c r="AB178" s="1072" t="s">
        <v>44</v>
      </c>
      <c r="AC178" s="1219">
        <v>2304</v>
      </c>
      <c r="AD178" s="747">
        <f t="shared" si="96"/>
        <v>0</v>
      </c>
      <c r="AE178" s="1220" t="s">
        <v>157</v>
      </c>
      <c r="AF178" s="727"/>
      <c r="AG178" s="747">
        <f t="shared" si="92"/>
        <v>2304</v>
      </c>
      <c r="AH178" s="727"/>
      <c r="AI178" s="745">
        <f t="shared" si="123"/>
        <v>2304</v>
      </c>
      <c r="AJ178" s="733"/>
      <c r="AK178" s="1222"/>
      <c r="AL178" s="1222"/>
      <c r="AM178" s="1222"/>
      <c r="AN178" s="1222"/>
      <c r="AO178" s="1222"/>
      <c r="AP178" s="1222"/>
      <c r="AQ178" s="1222"/>
      <c r="AR178" s="1222"/>
      <c r="AS178" s="1222"/>
      <c r="AT178" s="1222"/>
      <c r="AU178" s="1222"/>
      <c r="AV178" s="1222"/>
      <c r="AW178" s="1222"/>
      <c r="AX178" s="1222"/>
      <c r="AY178" s="1222"/>
      <c r="AZ178" s="745"/>
      <c r="BA178" s="1216"/>
      <c r="BB178" s="1216"/>
      <c r="BC178" s="745">
        <f t="shared" si="124"/>
        <v>2304</v>
      </c>
      <c r="BD178" s="1216"/>
      <c r="BE178" s="1216"/>
      <c r="BF178" s="1216"/>
      <c r="BG178" s="745">
        <f t="shared" si="125"/>
        <v>192</v>
      </c>
      <c r="BH178" s="1216"/>
      <c r="BI178" s="699"/>
      <c r="BJ178" s="699"/>
      <c r="BK178" s="754"/>
      <c r="BL178" s="699"/>
      <c r="BM178" s="754"/>
      <c r="BN178" s="754"/>
      <c r="BO178" s="754"/>
      <c r="BP178" s="699"/>
      <c r="BQ178" s="699"/>
      <c r="BR178" s="754"/>
      <c r="BS178" s="699"/>
      <c r="BT178" s="699"/>
      <c r="BU178" s="699"/>
      <c r="BV178" s="699"/>
      <c r="BW178" s="699"/>
      <c r="BX178" s="699"/>
      <c r="BY178" s="699"/>
      <c r="BZ178" s="699"/>
      <c r="CA178" s="699"/>
      <c r="CB178" s="699"/>
      <c r="CC178" s="699"/>
      <c r="CD178" s="699"/>
      <c r="CE178" s="699"/>
      <c r="CG178" s="756"/>
      <c r="CO178" s="757">
        <f t="shared" si="94"/>
        <v>2002907</v>
      </c>
    </row>
    <row r="179" s="645" customFormat="1" ht="36" hidden="1" customHeight="1" spans="1:93">
      <c r="A179" s="1206">
        <v>45761</v>
      </c>
      <c r="B179" s="725" t="s">
        <v>3800</v>
      </c>
      <c r="C179" s="726" t="s">
        <v>251</v>
      </c>
      <c r="D179" s="727">
        <v>4500163552</v>
      </c>
      <c r="E179" s="725" t="s">
        <v>3898</v>
      </c>
      <c r="F179" s="728" t="s">
        <v>3899</v>
      </c>
      <c r="G179" s="1215" t="s">
        <v>346</v>
      </c>
      <c r="H179" s="730" t="s">
        <v>79</v>
      </c>
      <c r="I179" s="731">
        <v>1152</v>
      </c>
      <c r="J179" s="732">
        <v>0</v>
      </c>
      <c r="K179" s="732">
        <v>1152</v>
      </c>
      <c r="L179" s="733">
        <f t="shared" si="93"/>
        <v>1</v>
      </c>
      <c r="M179" s="734">
        <v>45793</v>
      </c>
      <c r="N179" s="734">
        <v>45789</v>
      </c>
      <c r="O179" s="735" t="s">
        <v>3888</v>
      </c>
      <c r="P179" s="735" t="s">
        <v>106</v>
      </c>
      <c r="Q179" s="1216" t="s">
        <v>3900</v>
      </c>
      <c r="R179" s="735" t="s">
        <v>651</v>
      </c>
      <c r="S179" s="737" t="s">
        <v>136</v>
      </c>
      <c r="T179" s="888" t="s">
        <v>3855</v>
      </c>
      <c r="U179" s="1134" t="s">
        <v>2828</v>
      </c>
      <c r="V179" s="1225" t="s">
        <v>1131</v>
      </c>
      <c r="W179" s="741">
        <v>1006.2227</v>
      </c>
      <c r="X179" s="742">
        <f t="shared" si="122"/>
        <v>1006.2227</v>
      </c>
      <c r="Y179" s="727" t="s">
        <v>3901</v>
      </c>
      <c r="Z179" s="732" t="s">
        <v>346</v>
      </c>
      <c r="AA179" s="745" t="s">
        <v>108</v>
      </c>
      <c r="AB179" s="1072" t="s">
        <v>44</v>
      </c>
      <c r="AC179" s="1219">
        <v>1152</v>
      </c>
      <c r="AD179" s="747">
        <f t="shared" si="96"/>
        <v>0</v>
      </c>
      <c r="AE179" s="1220" t="s">
        <v>157</v>
      </c>
      <c r="AF179" s="727"/>
      <c r="AG179" s="747">
        <f t="shared" si="92"/>
        <v>1152</v>
      </c>
      <c r="AH179" s="727"/>
      <c r="AI179" s="745">
        <f t="shared" si="123"/>
        <v>1152</v>
      </c>
      <c r="AJ179" s="733"/>
      <c r="AK179" s="1222"/>
      <c r="AL179" s="1222"/>
      <c r="AM179" s="1222"/>
      <c r="AN179" s="1222"/>
      <c r="AO179" s="1222"/>
      <c r="AP179" s="1222"/>
      <c r="AQ179" s="1222"/>
      <c r="AR179" s="1222"/>
      <c r="AS179" s="1222"/>
      <c r="AT179" s="1222"/>
      <c r="AU179" s="1222"/>
      <c r="AV179" s="1222"/>
      <c r="AW179" s="1222"/>
      <c r="AX179" s="1222"/>
      <c r="AY179" s="1222"/>
      <c r="AZ179" s="745"/>
      <c r="BA179" s="1216"/>
      <c r="BB179" s="1216"/>
      <c r="BC179" s="745">
        <f t="shared" si="124"/>
        <v>1152</v>
      </c>
      <c r="BD179" s="1216"/>
      <c r="BE179" s="1216"/>
      <c r="BF179" s="1216"/>
      <c r="BG179" s="745">
        <f t="shared" si="125"/>
        <v>96</v>
      </c>
      <c r="BH179" s="1216"/>
      <c r="BI179" s="699"/>
      <c r="BJ179" s="699"/>
      <c r="BK179" s="754"/>
      <c r="BL179" s="699"/>
      <c r="BM179" s="754"/>
      <c r="BN179" s="754"/>
      <c r="BO179" s="754"/>
      <c r="BP179" s="699"/>
      <c r="BQ179" s="699"/>
      <c r="BR179" s="754"/>
      <c r="BS179" s="699"/>
      <c r="BT179" s="699"/>
      <c r="BU179" s="699"/>
      <c r="BV179" s="699"/>
      <c r="BW179" s="699"/>
      <c r="BX179" s="699"/>
      <c r="BY179" s="699"/>
      <c r="BZ179" s="699"/>
      <c r="CA179" s="699"/>
      <c r="CB179" s="699"/>
      <c r="CC179" s="699"/>
      <c r="CD179" s="699"/>
      <c r="CE179" s="699"/>
      <c r="CG179" s="756"/>
      <c r="CO179" s="757">
        <f t="shared" si="94"/>
        <v>2001755</v>
      </c>
    </row>
    <row r="180" s="645" customFormat="1" ht="36" hidden="1" customHeight="1" spans="1:93">
      <c r="A180" s="1206">
        <v>45758</v>
      </c>
      <c r="B180" s="725" t="s">
        <v>3902</v>
      </c>
      <c r="C180" s="726" t="s">
        <v>237</v>
      </c>
      <c r="D180" s="727">
        <v>4500163438</v>
      </c>
      <c r="E180" s="725">
        <v>3501527805</v>
      </c>
      <c r="F180" s="728" t="s">
        <v>3903</v>
      </c>
      <c r="G180" s="1215" t="s">
        <v>134</v>
      </c>
      <c r="H180" s="730" t="s">
        <v>135</v>
      </c>
      <c r="I180" s="731">
        <v>1326</v>
      </c>
      <c r="J180" s="732">
        <v>0</v>
      </c>
      <c r="K180" s="732">
        <v>13</v>
      </c>
      <c r="L180" s="733">
        <f t="shared" si="93"/>
        <v>102</v>
      </c>
      <c r="M180" s="734">
        <v>45796</v>
      </c>
      <c r="N180" s="734">
        <v>45792</v>
      </c>
      <c r="O180" s="735" t="s">
        <v>3904</v>
      </c>
      <c r="P180" s="735" t="s">
        <v>803</v>
      </c>
      <c r="Q180" s="1216" t="s">
        <v>3905</v>
      </c>
      <c r="R180" s="735">
        <v>45764</v>
      </c>
      <c r="S180" s="737" t="s">
        <v>82</v>
      </c>
      <c r="T180" s="738" t="s">
        <v>3906</v>
      </c>
      <c r="U180" s="1134" t="s">
        <v>3907</v>
      </c>
      <c r="V180" s="1225" t="s">
        <v>3908</v>
      </c>
      <c r="W180" s="741">
        <v>0.8972</v>
      </c>
      <c r="X180" s="742">
        <f t="shared" ref="X180:X210" si="126">W180*I180</f>
        <v>1189.6872</v>
      </c>
      <c r="Y180" s="727"/>
      <c r="Z180" s="740" t="s">
        <v>190</v>
      </c>
      <c r="AA180" s="745" t="s">
        <v>108</v>
      </c>
      <c r="AB180" s="1072" t="s">
        <v>44</v>
      </c>
      <c r="AC180" s="1219">
        <v>1326</v>
      </c>
      <c r="AD180" s="747">
        <f t="shared" si="96"/>
        <v>0</v>
      </c>
      <c r="AE180" s="1220" t="s">
        <v>157</v>
      </c>
      <c r="AF180" s="727"/>
      <c r="AG180" s="747">
        <f t="shared" si="92"/>
        <v>1326</v>
      </c>
      <c r="AH180" s="727"/>
      <c r="AI180" s="745"/>
      <c r="AJ180" s="733">
        <f t="shared" ref="AJ180:AJ183" si="127">I180</f>
        <v>1326</v>
      </c>
      <c r="AK180" s="1222"/>
      <c r="AL180" s="1222"/>
      <c r="AM180" s="1222"/>
      <c r="AN180" s="1222"/>
      <c r="AO180" s="1222"/>
      <c r="AP180" s="1222"/>
      <c r="AQ180" s="1222"/>
      <c r="AR180" s="1222"/>
      <c r="AS180" s="1222"/>
      <c r="AT180" s="1222"/>
      <c r="AU180" s="1222"/>
      <c r="AV180" s="1222"/>
      <c r="AW180" s="1222"/>
      <c r="AX180" s="1222"/>
      <c r="AY180" s="1222"/>
      <c r="AZ180" s="745">
        <f t="shared" ref="AZ180:AZ200" si="128">I180</f>
        <v>1326</v>
      </c>
      <c r="BA180" s="1216"/>
      <c r="BB180" s="1216"/>
      <c r="BC180" s="1216"/>
      <c r="BD180" s="1216"/>
      <c r="BE180" s="1216"/>
      <c r="BF180" s="1216"/>
      <c r="BG180" s="1216"/>
      <c r="BH180" s="1216"/>
      <c r="BI180" s="699"/>
      <c r="BJ180" s="699"/>
      <c r="BK180" s="754"/>
      <c r="BL180" s="699"/>
      <c r="BM180" s="754">
        <f>I180/13</f>
        <v>102</v>
      </c>
      <c r="BN180" s="754"/>
      <c r="BO180" s="754"/>
      <c r="BP180" s="699"/>
      <c r="BQ180" s="699"/>
      <c r="BR180" s="754"/>
      <c r="BS180" s="699"/>
      <c r="BT180" s="699"/>
      <c r="BU180" s="699"/>
      <c r="BV180" s="699"/>
      <c r="BW180" s="699"/>
      <c r="BX180" s="699"/>
      <c r="BY180" s="699"/>
      <c r="BZ180" s="699"/>
      <c r="CA180" s="699"/>
      <c r="CB180" s="699"/>
      <c r="CC180" s="699"/>
      <c r="CD180" s="699"/>
      <c r="CE180" s="699"/>
      <c r="CG180" s="756"/>
      <c r="CO180" s="757">
        <f t="shared" si="94"/>
        <v>2000429</v>
      </c>
    </row>
    <row r="181" s="645" customFormat="1" ht="36" hidden="1" customHeight="1" spans="1:93">
      <c r="A181" s="1206">
        <v>45761</v>
      </c>
      <c r="B181" s="725" t="s">
        <v>3789</v>
      </c>
      <c r="C181" s="726" t="s">
        <v>1874</v>
      </c>
      <c r="D181" s="727">
        <v>4500163696</v>
      </c>
      <c r="E181" s="725"/>
      <c r="F181" s="728" t="s">
        <v>3909</v>
      </c>
      <c r="G181" s="1215" t="s">
        <v>470</v>
      </c>
      <c r="H181" s="730" t="s">
        <v>114</v>
      </c>
      <c r="I181" s="731">
        <v>360</v>
      </c>
      <c r="J181" s="732">
        <v>0</v>
      </c>
      <c r="K181" s="732">
        <v>30</v>
      </c>
      <c r="L181" s="733">
        <f t="shared" si="93"/>
        <v>12</v>
      </c>
      <c r="M181" s="734">
        <v>45794</v>
      </c>
      <c r="N181" s="734">
        <v>45792</v>
      </c>
      <c r="O181" s="735"/>
      <c r="P181" s="735" t="s">
        <v>803</v>
      </c>
      <c r="Q181" s="726" t="s">
        <v>241</v>
      </c>
      <c r="R181" s="735">
        <v>45765</v>
      </c>
      <c r="S181" s="735" t="s">
        <v>82</v>
      </c>
      <c r="T181" s="738" t="s">
        <v>3910</v>
      </c>
      <c r="U181" s="1134" t="s">
        <v>3911</v>
      </c>
      <c r="V181" s="1225" t="s">
        <v>197</v>
      </c>
      <c r="W181" s="741">
        <v>40.4231</v>
      </c>
      <c r="X181" s="742">
        <f>W181*L181</f>
        <v>485.0772</v>
      </c>
      <c r="Y181" s="727"/>
      <c r="Z181" s="740" t="s">
        <v>263</v>
      </c>
      <c r="AA181" s="745" t="s">
        <v>108</v>
      </c>
      <c r="AB181" s="1072" t="s">
        <v>44</v>
      </c>
      <c r="AC181" s="1219">
        <v>360</v>
      </c>
      <c r="AD181" s="747">
        <f t="shared" si="96"/>
        <v>0</v>
      </c>
      <c r="AE181" s="1229" t="s">
        <v>157</v>
      </c>
      <c r="AF181" s="727"/>
      <c r="AG181" s="747">
        <f t="shared" si="92"/>
        <v>360</v>
      </c>
      <c r="AH181" s="727"/>
      <c r="AI181" s="745"/>
      <c r="AJ181" s="733">
        <f t="shared" si="127"/>
        <v>360</v>
      </c>
      <c r="AK181" s="1222"/>
      <c r="AL181" s="1222"/>
      <c r="AM181" s="1222"/>
      <c r="AN181" s="1222"/>
      <c r="AO181" s="1222"/>
      <c r="AP181" s="1222"/>
      <c r="AQ181" s="1222"/>
      <c r="AR181" s="1222"/>
      <c r="AS181" s="1222"/>
      <c r="AT181" s="1222"/>
      <c r="AU181" s="1222"/>
      <c r="AV181" s="1222"/>
      <c r="AW181" s="1222"/>
      <c r="AX181" s="1222"/>
      <c r="AY181" s="1222"/>
      <c r="AZ181" s="745">
        <f t="shared" si="128"/>
        <v>360</v>
      </c>
      <c r="BA181" s="1216"/>
      <c r="BB181" s="1216"/>
      <c r="BC181" s="1216"/>
      <c r="BD181" s="1216"/>
      <c r="BE181" s="1216"/>
      <c r="BF181" s="1216"/>
      <c r="BG181" s="1216"/>
      <c r="BH181" s="1216"/>
      <c r="BI181" s="699"/>
      <c r="BJ181" s="699"/>
      <c r="BK181" s="754"/>
      <c r="BL181" s="699"/>
      <c r="BM181" s="754"/>
      <c r="BN181" s="754"/>
      <c r="BO181" s="754"/>
      <c r="BP181" s="699"/>
      <c r="BQ181" s="699"/>
      <c r="BR181" s="754"/>
      <c r="BS181" s="699"/>
      <c r="BT181" s="699"/>
      <c r="BU181" s="699"/>
      <c r="BV181" s="699"/>
      <c r="BW181" s="699">
        <f>I181/30</f>
        <v>12</v>
      </c>
      <c r="BX181" s="699"/>
      <c r="BY181" s="699"/>
      <c r="BZ181" s="699"/>
      <c r="CA181" s="699"/>
      <c r="CB181" s="699"/>
      <c r="CC181" s="699"/>
      <c r="CD181" s="699"/>
      <c r="CE181" s="699"/>
      <c r="CG181" s="756"/>
      <c r="CO181" s="757">
        <f t="shared" si="94"/>
        <v>2000069</v>
      </c>
    </row>
    <row r="182" s="645" customFormat="1" ht="36" hidden="1" customHeight="1" spans="1:93">
      <c r="A182" s="1206">
        <v>45713</v>
      </c>
      <c r="B182" s="725" t="s">
        <v>808</v>
      </c>
      <c r="C182" s="726" t="s">
        <v>251</v>
      </c>
      <c r="D182" s="727">
        <v>4500158500</v>
      </c>
      <c r="E182" s="725" t="s">
        <v>3912</v>
      </c>
      <c r="F182" s="728" t="s">
        <v>3913</v>
      </c>
      <c r="G182" s="1215" t="s">
        <v>134</v>
      </c>
      <c r="H182" s="730" t="s">
        <v>135</v>
      </c>
      <c r="I182" s="731">
        <v>7280</v>
      </c>
      <c r="J182" s="732">
        <v>0</v>
      </c>
      <c r="K182" s="732">
        <v>13</v>
      </c>
      <c r="L182" s="733">
        <f t="shared" si="93"/>
        <v>560</v>
      </c>
      <c r="M182" s="734">
        <v>45805</v>
      </c>
      <c r="N182" s="734">
        <v>45801</v>
      </c>
      <c r="O182" s="735" t="s">
        <v>3914</v>
      </c>
      <c r="P182" s="735" t="s">
        <v>803</v>
      </c>
      <c r="Q182" s="735" t="s">
        <v>3915</v>
      </c>
      <c r="R182" s="735">
        <v>45720</v>
      </c>
      <c r="S182" s="1210" t="s">
        <v>82</v>
      </c>
      <c r="T182" s="738" t="s">
        <v>82</v>
      </c>
      <c r="U182" s="1134" t="s">
        <v>3916</v>
      </c>
      <c r="V182" s="1225" t="s">
        <v>597</v>
      </c>
      <c r="W182" s="741">
        <v>0.8857</v>
      </c>
      <c r="X182" s="742">
        <f t="shared" si="126"/>
        <v>6447.896</v>
      </c>
      <c r="Y182" s="727"/>
      <c r="Z182" s="740" t="s">
        <v>134</v>
      </c>
      <c r="AA182" s="745" t="s">
        <v>108</v>
      </c>
      <c r="AB182" s="1072" t="s">
        <v>44</v>
      </c>
      <c r="AC182" s="1219">
        <f>1950+5330</f>
        <v>7280</v>
      </c>
      <c r="AD182" s="747">
        <f t="shared" si="96"/>
        <v>0</v>
      </c>
      <c r="AE182" s="745" t="s">
        <v>82</v>
      </c>
      <c r="AF182" s="727"/>
      <c r="AG182" s="747">
        <f t="shared" si="92"/>
        <v>7280</v>
      </c>
      <c r="AH182" s="727"/>
      <c r="AI182" s="745">
        <f t="shared" ref="AI182:AI185" si="129">I182</f>
        <v>7280</v>
      </c>
      <c r="AJ182" s="733"/>
      <c r="AK182" s="1222"/>
      <c r="AL182" s="1222"/>
      <c r="AM182" s="1222"/>
      <c r="AN182" s="1222"/>
      <c r="AO182" s="1222"/>
      <c r="AP182" s="1222"/>
      <c r="AQ182" s="1222"/>
      <c r="AR182" s="1222"/>
      <c r="AS182" s="1222"/>
      <c r="AT182" s="1222"/>
      <c r="AU182" s="1222"/>
      <c r="AV182" s="1222"/>
      <c r="AW182" s="1222"/>
      <c r="AX182" s="1222"/>
      <c r="AY182" s="1222"/>
      <c r="AZ182" s="745">
        <f t="shared" si="128"/>
        <v>7280</v>
      </c>
      <c r="BA182" s="1216"/>
      <c r="BB182" s="1216"/>
      <c r="BC182" s="1216"/>
      <c r="BD182" s="1216"/>
      <c r="BE182" s="1216"/>
      <c r="BF182" s="1216"/>
      <c r="BG182" s="1216"/>
      <c r="BH182" s="1216"/>
      <c r="BI182" s="699"/>
      <c r="BJ182" s="699"/>
      <c r="BK182" s="754">
        <f t="shared" ref="BK182:BK185" si="130">I182/13</f>
        <v>560</v>
      </c>
      <c r="BL182" s="699"/>
      <c r="BM182" s="754"/>
      <c r="BN182" s="754"/>
      <c r="BO182" s="754"/>
      <c r="BP182" s="699"/>
      <c r="BQ182" s="699"/>
      <c r="BR182" s="754"/>
      <c r="BS182" s="699"/>
      <c r="BT182" s="699"/>
      <c r="BU182" s="699"/>
      <c r="BV182" s="699"/>
      <c r="BW182" s="699"/>
      <c r="BX182" s="699"/>
      <c r="BY182" s="699"/>
      <c r="BZ182" s="699"/>
      <c r="CA182" s="699"/>
      <c r="CB182" s="699"/>
      <c r="CC182" s="699"/>
      <c r="CD182" s="699"/>
      <c r="CE182" s="699"/>
      <c r="CG182" s="756"/>
      <c r="CO182" s="757">
        <f t="shared" si="94"/>
        <v>1992789</v>
      </c>
    </row>
    <row r="183" s="645" customFormat="1" ht="36" hidden="1" customHeight="1" spans="1:93">
      <c r="A183" s="724">
        <v>45749</v>
      </c>
      <c r="B183" s="884" t="s">
        <v>3917</v>
      </c>
      <c r="C183" s="885" t="s">
        <v>3918</v>
      </c>
      <c r="D183" s="749">
        <v>4500161573</v>
      </c>
      <c r="E183" s="884" t="s">
        <v>3919</v>
      </c>
      <c r="F183" s="1265" t="s">
        <v>3920</v>
      </c>
      <c r="G183" s="1261" t="s">
        <v>239</v>
      </c>
      <c r="H183" s="1266" t="s">
        <v>79</v>
      </c>
      <c r="I183" s="1267">
        <v>600</v>
      </c>
      <c r="J183" s="744">
        <v>0</v>
      </c>
      <c r="K183" s="744">
        <v>25</v>
      </c>
      <c r="L183" s="1268">
        <f t="shared" si="93"/>
        <v>24</v>
      </c>
      <c r="M183" s="886">
        <v>45803</v>
      </c>
      <c r="N183" s="734">
        <v>45801</v>
      </c>
      <c r="O183" s="735"/>
      <c r="P183" s="1262" t="s">
        <v>803</v>
      </c>
      <c r="Q183" s="752" t="s">
        <v>3921</v>
      </c>
      <c r="R183" s="1262">
        <v>45769</v>
      </c>
      <c r="S183" s="1269" t="s">
        <v>82</v>
      </c>
      <c r="T183" s="1270" t="s">
        <v>3922</v>
      </c>
      <c r="U183" s="739" t="s">
        <v>3923</v>
      </c>
      <c r="V183" s="1263" t="s">
        <v>3924</v>
      </c>
      <c r="W183" s="1271">
        <v>0.9187</v>
      </c>
      <c r="X183" s="1272">
        <f t="shared" si="126"/>
        <v>551.22</v>
      </c>
      <c r="Y183" s="749"/>
      <c r="Z183" s="744" t="s">
        <v>687</v>
      </c>
      <c r="AA183" s="743" t="s">
        <v>108</v>
      </c>
      <c r="AB183" s="1072" t="s">
        <v>44</v>
      </c>
      <c r="AC183" s="746">
        <v>600</v>
      </c>
      <c r="AD183" s="747">
        <f t="shared" si="96"/>
        <v>0</v>
      </c>
      <c r="AE183" s="890" t="s">
        <v>157</v>
      </c>
      <c r="AF183" s="749"/>
      <c r="AG183" s="1273">
        <f t="shared" si="92"/>
        <v>600</v>
      </c>
      <c r="AH183" s="749"/>
      <c r="AI183" s="1264"/>
      <c r="AJ183" s="1274">
        <f t="shared" si="127"/>
        <v>600</v>
      </c>
      <c r="AK183" s="750"/>
      <c r="AL183" s="750"/>
      <c r="AM183" s="750"/>
      <c r="AN183" s="750"/>
      <c r="AO183" s="750"/>
      <c r="AP183" s="750"/>
      <c r="AQ183" s="750"/>
      <c r="AR183" s="750"/>
      <c r="AS183" s="750"/>
      <c r="AT183" s="750"/>
      <c r="AU183" s="750"/>
      <c r="AV183" s="750"/>
      <c r="AW183" s="750"/>
      <c r="AX183" s="750"/>
      <c r="AY183" s="750"/>
      <c r="AZ183" s="743">
        <f t="shared" si="128"/>
        <v>600</v>
      </c>
      <c r="BA183" s="752"/>
      <c r="BB183" s="752"/>
      <c r="BC183" s="752"/>
      <c r="BD183" s="752"/>
      <c r="BE183" s="752"/>
      <c r="BF183" s="752"/>
      <c r="BG183" s="752"/>
      <c r="BH183" s="752"/>
      <c r="BI183" s="753"/>
      <c r="BJ183" s="753"/>
      <c r="BK183" s="755"/>
      <c r="BL183" s="753"/>
      <c r="BM183" s="755"/>
      <c r="BN183" s="755"/>
      <c r="BO183" s="755"/>
      <c r="BP183" s="755"/>
      <c r="BQ183" s="753"/>
      <c r="BR183" s="753">
        <f t="shared" ref="BR183:BR188" si="131">I183/25</f>
        <v>24</v>
      </c>
      <c r="BS183" s="753"/>
      <c r="BT183" s="753"/>
      <c r="BU183" s="753"/>
      <c r="BV183" s="753"/>
      <c r="BW183" s="753"/>
      <c r="BX183" s="753"/>
      <c r="BY183" s="753"/>
      <c r="BZ183" s="753"/>
      <c r="CA183" s="753"/>
      <c r="CB183" s="753"/>
      <c r="CC183" s="753"/>
      <c r="CD183" s="753"/>
      <c r="CE183" s="753"/>
      <c r="CG183" s="756"/>
      <c r="CO183" s="757">
        <f t="shared" si="94"/>
        <v>1992189</v>
      </c>
    </row>
    <row r="184" s="645" customFormat="1" ht="36" hidden="1" customHeight="1" spans="1:93">
      <c r="A184" s="724">
        <v>45756</v>
      </c>
      <c r="B184" s="884" t="s">
        <v>142</v>
      </c>
      <c r="C184" s="885" t="s">
        <v>118</v>
      </c>
      <c r="D184" s="749">
        <v>4500162968</v>
      </c>
      <c r="E184" s="884">
        <v>20768339</v>
      </c>
      <c r="F184" s="1265" t="s">
        <v>3925</v>
      </c>
      <c r="G184" s="1261" t="s">
        <v>134</v>
      </c>
      <c r="H184" s="730" t="s">
        <v>135</v>
      </c>
      <c r="I184" s="731">
        <v>1768</v>
      </c>
      <c r="J184" s="732">
        <v>0</v>
      </c>
      <c r="K184" s="732">
        <v>13</v>
      </c>
      <c r="L184" s="733">
        <f t="shared" si="93"/>
        <v>136</v>
      </c>
      <c r="M184" s="886">
        <v>45803</v>
      </c>
      <c r="N184" s="734">
        <v>45801</v>
      </c>
      <c r="O184" s="729"/>
      <c r="P184" s="1262" t="s">
        <v>803</v>
      </c>
      <c r="Q184" s="752" t="s">
        <v>3926</v>
      </c>
      <c r="R184" s="735">
        <v>45769</v>
      </c>
      <c r="S184" s="737" t="s">
        <v>136</v>
      </c>
      <c r="T184" s="738" t="s">
        <v>3927</v>
      </c>
      <c r="U184" s="739" t="s">
        <v>1674</v>
      </c>
      <c r="V184" s="1263" t="s">
        <v>603</v>
      </c>
      <c r="W184" s="741">
        <v>0.9343</v>
      </c>
      <c r="X184" s="742">
        <f t="shared" si="126"/>
        <v>1651.8424</v>
      </c>
      <c r="Y184" s="749"/>
      <c r="Z184" s="732" t="s">
        <v>134</v>
      </c>
      <c r="AA184" s="743" t="s">
        <v>108</v>
      </c>
      <c r="AB184" s="1072" t="s">
        <v>44</v>
      </c>
      <c r="AC184" s="746">
        <v>1768</v>
      </c>
      <c r="AD184" s="747">
        <f t="shared" si="96"/>
        <v>0</v>
      </c>
      <c r="AE184" s="745" t="s">
        <v>157</v>
      </c>
      <c r="AF184" s="749"/>
      <c r="AG184" s="747">
        <f t="shared" si="92"/>
        <v>1768</v>
      </c>
      <c r="AH184" s="749"/>
      <c r="AI184" s="745">
        <f t="shared" si="129"/>
        <v>1768</v>
      </c>
      <c r="AJ184" s="1274"/>
      <c r="AK184" s="750"/>
      <c r="AL184" s="750"/>
      <c r="AM184" s="750"/>
      <c r="AN184" s="750"/>
      <c r="AO184" s="751"/>
      <c r="AP184" s="751"/>
      <c r="AQ184" s="751"/>
      <c r="AR184" s="751"/>
      <c r="AS184" s="751"/>
      <c r="AT184" s="751"/>
      <c r="AU184" s="751"/>
      <c r="AV184" s="750"/>
      <c r="AW184" s="750"/>
      <c r="AX184" s="750"/>
      <c r="AY184" s="750"/>
      <c r="AZ184" s="745">
        <f t="shared" si="128"/>
        <v>1768</v>
      </c>
      <c r="BA184" s="752"/>
      <c r="BB184" s="752"/>
      <c r="BC184" s="752"/>
      <c r="BD184" s="752"/>
      <c r="BE184" s="752"/>
      <c r="BF184" s="752"/>
      <c r="BG184" s="752"/>
      <c r="BH184" s="752"/>
      <c r="BI184" s="753"/>
      <c r="BJ184" s="753"/>
      <c r="BK184" s="754">
        <f t="shared" si="130"/>
        <v>136</v>
      </c>
      <c r="BL184" s="753"/>
      <c r="BM184" s="755"/>
      <c r="BN184" s="755"/>
      <c r="BO184" s="755"/>
      <c r="BP184" s="755"/>
      <c r="BQ184" s="753"/>
      <c r="BR184" s="753"/>
      <c r="BS184" s="755"/>
      <c r="BT184" s="753"/>
      <c r="BU184" s="753"/>
      <c r="BV184" s="753"/>
      <c r="BW184" s="753"/>
      <c r="BX184" s="753"/>
      <c r="BY184" s="753"/>
      <c r="BZ184" s="753"/>
      <c r="CA184" s="753"/>
      <c r="CB184" s="753"/>
      <c r="CC184" s="753"/>
      <c r="CD184" s="753"/>
      <c r="CE184" s="753"/>
      <c r="CG184" s="756"/>
      <c r="CO184" s="757">
        <f t="shared" si="94"/>
        <v>1990421</v>
      </c>
    </row>
    <row r="185" s="645" customFormat="1" ht="36" hidden="1" customHeight="1" spans="1:93">
      <c r="A185" s="724">
        <v>45761</v>
      </c>
      <c r="B185" s="884" t="s">
        <v>3928</v>
      </c>
      <c r="C185" s="885" t="s">
        <v>1060</v>
      </c>
      <c r="D185" s="749">
        <v>4500163667</v>
      </c>
      <c r="E185" s="884" t="s">
        <v>3929</v>
      </c>
      <c r="F185" s="1265" t="s">
        <v>3930</v>
      </c>
      <c r="G185" s="1261" t="s">
        <v>109</v>
      </c>
      <c r="H185" s="730" t="s">
        <v>79</v>
      </c>
      <c r="I185" s="731">
        <v>624</v>
      </c>
      <c r="J185" s="732">
        <v>0</v>
      </c>
      <c r="K185" s="732">
        <v>52</v>
      </c>
      <c r="L185" s="733">
        <f t="shared" si="93"/>
        <v>12</v>
      </c>
      <c r="M185" s="886">
        <v>45803</v>
      </c>
      <c r="N185" s="734">
        <v>45801</v>
      </c>
      <c r="O185" s="729"/>
      <c r="P185" s="1262" t="s">
        <v>803</v>
      </c>
      <c r="Q185" s="752" t="s">
        <v>3931</v>
      </c>
      <c r="R185" s="1262">
        <v>45761</v>
      </c>
      <c r="S185" s="1210" t="s">
        <v>82</v>
      </c>
      <c r="T185" s="1270" t="s">
        <v>3932</v>
      </c>
      <c r="U185" s="1204" t="s">
        <v>3933</v>
      </c>
      <c r="V185" s="1263" t="s">
        <v>468</v>
      </c>
      <c r="W185" s="741">
        <v>0.8906</v>
      </c>
      <c r="X185" s="742">
        <f t="shared" si="126"/>
        <v>555.7344</v>
      </c>
      <c r="Y185" s="749"/>
      <c r="Z185" s="732" t="s">
        <v>109</v>
      </c>
      <c r="AA185" s="745" t="s">
        <v>108</v>
      </c>
      <c r="AB185" s="1072" t="s">
        <v>44</v>
      </c>
      <c r="AC185" s="746">
        <v>624</v>
      </c>
      <c r="AD185" s="747">
        <f t="shared" si="96"/>
        <v>0</v>
      </c>
      <c r="AE185" s="745" t="s">
        <v>157</v>
      </c>
      <c r="AF185" s="749"/>
      <c r="AG185" s="747">
        <f t="shared" si="92"/>
        <v>624</v>
      </c>
      <c r="AH185" s="749"/>
      <c r="AI185" s="745">
        <f t="shared" si="129"/>
        <v>624</v>
      </c>
      <c r="AJ185" s="1274"/>
      <c r="AK185" s="750"/>
      <c r="AL185" s="750"/>
      <c r="AM185" s="750"/>
      <c r="AN185" s="750"/>
      <c r="AO185" s="751"/>
      <c r="AP185" s="751"/>
      <c r="AQ185" s="751"/>
      <c r="AR185" s="751"/>
      <c r="AS185" s="751"/>
      <c r="AT185" s="751"/>
      <c r="AU185" s="751"/>
      <c r="AV185" s="750"/>
      <c r="AW185" s="750"/>
      <c r="AX185" s="750"/>
      <c r="AY185" s="750"/>
      <c r="AZ185" s="745">
        <f t="shared" si="128"/>
        <v>624</v>
      </c>
      <c r="BA185" s="752"/>
      <c r="BB185" s="752"/>
      <c r="BC185" s="752"/>
      <c r="BD185" s="752"/>
      <c r="BE185" s="752"/>
      <c r="BF185" s="752"/>
      <c r="BG185" s="752"/>
      <c r="BH185" s="752"/>
      <c r="BI185" s="753"/>
      <c r="BJ185" s="753"/>
      <c r="BK185" s="754">
        <f t="shared" si="130"/>
        <v>48</v>
      </c>
      <c r="BL185" s="753"/>
      <c r="BM185" s="755"/>
      <c r="BN185" s="755"/>
      <c r="BO185" s="755"/>
      <c r="BP185" s="755"/>
      <c r="BQ185" s="753"/>
      <c r="BR185" s="753"/>
      <c r="BS185" s="755"/>
      <c r="BT185" s="753"/>
      <c r="BU185" s="753"/>
      <c r="BV185" s="753"/>
      <c r="BW185" s="753"/>
      <c r="BX185" s="753"/>
      <c r="BY185" s="753"/>
      <c r="BZ185" s="753"/>
      <c r="CA185" s="753"/>
      <c r="CB185" s="753"/>
      <c r="CC185" s="753"/>
      <c r="CD185" s="753"/>
      <c r="CE185" s="753"/>
      <c r="CG185" s="756"/>
      <c r="CO185" s="757">
        <f t="shared" si="94"/>
        <v>1989797</v>
      </c>
    </row>
    <row r="186" s="645" customFormat="1" ht="36" hidden="1" customHeight="1" spans="1:93">
      <c r="A186" s="724">
        <v>45763</v>
      </c>
      <c r="B186" s="884" t="s">
        <v>800</v>
      </c>
      <c r="C186" s="885" t="s">
        <v>237</v>
      </c>
      <c r="D186" s="749">
        <v>4500163897</v>
      </c>
      <c r="E186" s="884" t="s">
        <v>3934</v>
      </c>
      <c r="F186" s="746" t="s">
        <v>3935</v>
      </c>
      <c r="G186" s="1261" t="s">
        <v>89</v>
      </c>
      <c r="H186" s="730" t="s">
        <v>79</v>
      </c>
      <c r="I186" s="731">
        <v>24</v>
      </c>
      <c r="J186" s="732">
        <v>0</v>
      </c>
      <c r="K186" s="732">
        <v>24</v>
      </c>
      <c r="L186" s="733">
        <f t="shared" si="93"/>
        <v>1</v>
      </c>
      <c r="M186" s="886">
        <v>45803</v>
      </c>
      <c r="N186" s="734">
        <v>45801</v>
      </c>
      <c r="O186" s="1262"/>
      <c r="P186" s="1262" t="s">
        <v>803</v>
      </c>
      <c r="Q186" s="752" t="s">
        <v>3936</v>
      </c>
      <c r="R186" s="735">
        <v>45763</v>
      </c>
      <c r="S186" s="737" t="s">
        <v>136</v>
      </c>
      <c r="T186" s="738" t="s">
        <v>3937</v>
      </c>
      <c r="U186" s="739" t="s">
        <v>3938</v>
      </c>
      <c r="V186" s="1263" t="s">
        <v>3939</v>
      </c>
      <c r="W186" s="741">
        <v>0.8309</v>
      </c>
      <c r="X186" s="742">
        <f t="shared" si="126"/>
        <v>19.9416</v>
      </c>
      <c r="Y186" s="749"/>
      <c r="Z186" s="740" t="s">
        <v>786</v>
      </c>
      <c r="AA186" s="743" t="s">
        <v>108</v>
      </c>
      <c r="AB186" s="1072" t="s">
        <v>44</v>
      </c>
      <c r="AC186" s="746">
        <v>24</v>
      </c>
      <c r="AD186" s="747">
        <f t="shared" si="96"/>
        <v>0</v>
      </c>
      <c r="AE186" s="745" t="s">
        <v>157</v>
      </c>
      <c r="AF186" s="749"/>
      <c r="AG186" s="747">
        <f t="shared" si="92"/>
        <v>24</v>
      </c>
      <c r="AH186" s="749"/>
      <c r="AI186" s="1264"/>
      <c r="AJ186" s="745">
        <f t="shared" ref="AJ186:AJ189" si="132">I186</f>
        <v>24</v>
      </c>
      <c r="AK186" s="750"/>
      <c r="AL186" s="750"/>
      <c r="AM186" s="750"/>
      <c r="AN186" s="750"/>
      <c r="AO186" s="751"/>
      <c r="AP186" s="751"/>
      <c r="AQ186" s="751"/>
      <c r="AR186" s="751"/>
      <c r="AS186" s="751"/>
      <c r="AT186" s="751"/>
      <c r="AU186" s="751"/>
      <c r="AV186" s="750"/>
      <c r="AW186" s="750"/>
      <c r="AX186" s="750"/>
      <c r="AY186" s="750"/>
      <c r="AZ186" s="745">
        <f t="shared" si="128"/>
        <v>24</v>
      </c>
      <c r="BA186" s="752"/>
      <c r="BB186" s="752"/>
      <c r="BC186" s="752"/>
      <c r="BD186" s="752"/>
      <c r="BE186" s="752"/>
      <c r="BF186" s="752"/>
      <c r="BG186" s="752"/>
      <c r="BH186" s="752"/>
      <c r="BI186" s="753"/>
      <c r="BJ186" s="753"/>
      <c r="BK186" s="755"/>
      <c r="BL186" s="753"/>
      <c r="BM186" s="755"/>
      <c r="BN186" s="755"/>
      <c r="BO186" s="755"/>
      <c r="BP186" s="755"/>
      <c r="BQ186" s="753"/>
      <c r="BR186" s="753"/>
      <c r="BS186" s="755"/>
      <c r="BT186" s="753"/>
      <c r="BU186" s="753"/>
      <c r="BV186" s="753"/>
      <c r="BW186" s="753"/>
      <c r="BX186" s="753"/>
      <c r="BY186" s="753"/>
      <c r="BZ186" s="753"/>
      <c r="CA186" s="753"/>
      <c r="CB186" s="753"/>
      <c r="CC186" s="753"/>
      <c r="CD186" s="753"/>
      <c r="CE186" s="753"/>
      <c r="CG186" s="756"/>
      <c r="CO186" s="757">
        <f t="shared" si="94"/>
        <v>1989773</v>
      </c>
    </row>
    <row r="187" s="645" customFormat="1" ht="36" hidden="1" customHeight="1" spans="1:93">
      <c r="A187" s="1206">
        <v>45734</v>
      </c>
      <c r="B187" s="725" t="s">
        <v>2919</v>
      </c>
      <c r="C187" s="726" t="s">
        <v>902</v>
      </c>
      <c r="D187" s="727">
        <v>4500160573</v>
      </c>
      <c r="E187" s="725">
        <v>5251215521</v>
      </c>
      <c r="F187" s="728" t="s">
        <v>3940</v>
      </c>
      <c r="G187" s="1215" t="s">
        <v>78</v>
      </c>
      <c r="H187" s="730" t="s">
        <v>2922</v>
      </c>
      <c r="I187" s="731">
        <v>17000</v>
      </c>
      <c r="J187" s="732">
        <v>0</v>
      </c>
      <c r="K187" s="732">
        <v>50</v>
      </c>
      <c r="L187" s="733">
        <f t="shared" si="93"/>
        <v>340</v>
      </c>
      <c r="M187" s="734">
        <v>45798</v>
      </c>
      <c r="N187" s="734">
        <v>45794</v>
      </c>
      <c r="O187" s="735" t="s">
        <v>3941</v>
      </c>
      <c r="P187" s="1262" t="s">
        <v>106</v>
      </c>
      <c r="Q187" s="1216" t="s">
        <v>3942</v>
      </c>
      <c r="R187" s="735">
        <v>45768</v>
      </c>
      <c r="S187" s="737" t="s">
        <v>82</v>
      </c>
      <c r="T187" s="738" t="s">
        <v>3943</v>
      </c>
      <c r="U187" s="1134" t="s">
        <v>3944</v>
      </c>
      <c r="V187" s="1225" t="s">
        <v>908</v>
      </c>
      <c r="W187" s="741">
        <v>0.9012</v>
      </c>
      <c r="X187" s="742">
        <f t="shared" si="126"/>
        <v>15320.4</v>
      </c>
      <c r="Y187" s="727"/>
      <c r="Z187" s="732" t="s">
        <v>156</v>
      </c>
      <c r="AA187" s="745" t="s">
        <v>108</v>
      </c>
      <c r="AB187" s="1072" t="s">
        <v>44</v>
      </c>
      <c r="AC187" s="1219">
        <v>17000</v>
      </c>
      <c r="AD187" s="747">
        <f t="shared" si="96"/>
        <v>0</v>
      </c>
      <c r="AE187" s="1220" t="s">
        <v>157</v>
      </c>
      <c r="AF187" s="727"/>
      <c r="AG187" s="747">
        <f t="shared" si="92"/>
        <v>17000</v>
      </c>
      <c r="AH187" s="727"/>
      <c r="AI187" s="1074"/>
      <c r="AJ187" s="733">
        <f t="shared" si="132"/>
        <v>17000</v>
      </c>
      <c r="AK187" s="1222"/>
      <c r="AL187" s="1222"/>
      <c r="AM187" s="1222"/>
      <c r="AN187" s="1222"/>
      <c r="AO187" s="1222"/>
      <c r="AP187" s="1222"/>
      <c r="AQ187" s="1222"/>
      <c r="AR187" s="1222"/>
      <c r="AS187" s="1222"/>
      <c r="AT187" s="1222"/>
      <c r="AU187" s="1222"/>
      <c r="AV187" s="1222"/>
      <c r="AW187" s="1222"/>
      <c r="AX187" s="1222"/>
      <c r="AY187" s="1222"/>
      <c r="AZ187" s="745">
        <f t="shared" si="128"/>
        <v>17000</v>
      </c>
      <c r="BA187" s="1216"/>
      <c r="BB187" s="1216"/>
      <c r="BC187" s="1216"/>
      <c r="BD187" s="1216"/>
      <c r="BE187" s="1216"/>
      <c r="BF187" s="1216"/>
      <c r="BG187" s="1216"/>
      <c r="BH187" s="1216"/>
      <c r="BI187" s="699"/>
      <c r="BJ187" s="699"/>
      <c r="BK187" s="754"/>
      <c r="BL187" s="699"/>
      <c r="BM187" s="754"/>
      <c r="BN187" s="754"/>
      <c r="BO187" s="754"/>
      <c r="BP187" s="754"/>
      <c r="BQ187" s="699"/>
      <c r="BR187" s="754">
        <f t="shared" si="131"/>
        <v>680</v>
      </c>
      <c r="BS187" s="699"/>
      <c r="BT187" s="699"/>
      <c r="BU187" s="699"/>
      <c r="BV187" s="699"/>
      <c r="BW187" s="699"/>
      <c r="BX187" s="699"/>
      <c r="BY187" s="699"/>
      <c r="BZ187" s="699"/>
      <c r="CA187" s="699"/>
      <c r="CB187" s="699"/>
      <c r="CC187" s="699"/>
      <c r="CD187" s="699"/>
      <c r="CE187" s="699"/>
      <c r="CG187" s="756"/>
      <c r="CO187" s="757">
        <f t="shared" si="94"/>
        <v>1972773</v>
      </c>
    </row>
    <row r="188" s="645" customFormat="1" ht="36" hidden="1" customHeight="1" spans="1:93">
      <c r="A188" s="724">
        <v>45765</v>
      </c>
      <c r="B188" s="884" t="s">
        <v>735</v>
      </c>
      <c r="C188" s="885" t="s">
        <v>2055</v>
      </c>
      <c r="D188" s="749">
        <v>4500164226</v>
      </c>
      <c r="E188" s="884" t="s">
        <v>3945</v>
      </c>
      <c r="F188" s="1265" t="s">
        <v>3946</v>
      </c>
      <c r="G188" s="1215" t="s">
        <v>239</v>
      </c>
      <c r="H188" s="730" t="s">
        <v>79</v>
      </c>
      <c r="I188" s="731">
        <v>250</v>
      </c>
      <c r="J188" s="732">
        <v>0</v>
      </c>
      <c r="K188" s="732">
        <v>25</v>
      </c>
      <c r="L188" s="733">
        <f t="shared" si="93"/>
        <v>10</v>
      </c>
      <c r="M188" s="886">
        <v>45811</v>
      </c>
      <c r="N188" s="886">
        <v>45803</v>
      </c>
      <c r="O188" s="1262"/>
      <c r="P188" s="1262" t="s">
        <v>803</v>
      </c>
      <c r="Q188" s="1260" t="s">
        <v>3947</v>
      </c>
      <c r="R188" s="735">
        <v>45772</v>
      </c>
      <c r="S188" s="1269" t="s">
        <v>82</v>
      </c>
      <c r="T188" s="738" t="s">
        <v>3948</v>
      </c>
      <c r="U188" s="739" t="s">
        <v>3949</v>
      </c>
      <c r="V188" s="740" t="s">
        <v>3950</v>
      </c>
      <c r="W188" s="741">
        <v>0.9187</v>
      </c>
      <c r="X188" s="742">
        <f t="shared" si="126"/>
        <v>229.675</v>
      </c>
      <c r="Y188" s="749"/>
      <c r="Z188" s="744" t="s">
        <v>687</v>
      </c>
      <c r="AA188" s="745" t="s">
        <v>108</v>
      </c>
      <c r="AB188" s="1072" t="s">
        <v>44</v>
      </c>
      <c r="AC188" s="746">
        <v>250</v>
      </c>
      <c r="AD188" s="747">
        <f t="shared" si="96"/>
        <v>0</v>
      </c>
      <c r="AE188" s="749" t="s">
        <v>141</v>
      </c>
      <c r="AF188" s="749"/>
      <c r="AG188" s="747">
        <f t="shared" si="92"/>
        <v>250</v>
      </c>
      <c r="AH188" s="749"/>
      <c r="AI188" s="745"/>
      <c r="AJ188" s="1274">
        <f t="shared" si="132"/>
        <v>250</v>
      </c>
      <c r="AK188" s="750"/>
      <c r="AL188" s="750"/>
      <c r="AM188" s="750"/>
      <c r="AN188" s="750"/>
      <c r="AO188" s="751"/>
      <c r="AP188" s="751"/>
      <c r="AQ188" s="751"/>
      <c r="AR188" s="751"/>
      <c r="AS188" s="751"/>
      <c r="AT188" s="751"/>
      <c r="AU188" s="751"/>
      <c r="AV188" s="750"/>
      <c r="AW188" s="750"/>
      <c r="AX188" s="750"/>
      <c r="AY188" s="750"/>
      <c r="AZ188" s="745">
        <f t="shared" si="128"/>
        <v>250</v>
      </c>
      <c r="BA188" s="752"/>
      <c r="BB188" s="752"/>
      <c r="BC188" s="752"/>
      <c r="BD188" s="752"/>
      <c r="BE188" s="752"/>
      <c r="BF188" s="752"/>
      <c r="BG188" s="752"/>
      <c r="BH188" s="752"/>
      <c r="BI188" s="753"/>
      <c r="BJ188" s="753"/>
      <c r="BK188" s="754"/>
      <c r="BL188" s="753"/>
      <c r="BM188" s="755"/>
      <c r="BN188" s="755"/>
      <c r="BO188" s="755"/>
      <c r="BP188" s="755"/>
      <c r="BQ188" s="753"/>
      <c r="BR188" s="753">
        <f t="shared" si="131"/>
        <v>10</v>
      </c>
      <c r="BS188" s="755"/>
      <c r="BT188" s="753"/>
      <c r="BU188" s="753"/>
      <c r="BV188" s="753"/>
      <c r="BW188" s="753"/>
      <c r="BX188" s="753"/>
      <c r="BY188" s="753"/>
      <c r="BZ188" s="753"/>
      <c r="CA188" s="753"/>
      <c r="CB188" s="753"/>
      <c r="CC188" s="753"/>
      <c r="CD188" s="753"/>
      <c r="CE188" s="753"/>
      <c r="CG188" s="756"/>
      <c r="CO188" s="757">
        <f t="shared" si="94"/>
        <v>1972523</v>
      </c>
    </row>
    <row r="189" s="645" customFormat="1" ht="36" hidden="1" customHeight="1" spans="1:93">
      <c r="A189" s="724">
        <v>45765</v>
      </c>
      <c r="B189" s="884" t="s">
        <v>273</v>
      </c>
      <c r="C189" s="885" t="s">
        <v>149</v>
      </c>
      <c r="D189" s="749">
        <v>4500164250</v>
      </c>
      <c r="E189" s="884" t="s">
        <v>3951</v>
      </c>
      <c r="F189" s="1265" t="s">
        <v>3952</v>
      </c>
      <c r="G189" s="729" t="s">
        <v>3841</v>
      </c>
      <c r="H189" s="730" t="s">
        <v>3842</v>
      </c>
      <c r="I189" s="731">
        <v>624</v>
      </c>
      <c r="J189" s="732">
        <v>0</v>
      </c>
      <c r="K189" s="732">
        <v>24</v>
      </c>
      <c r="L189" s="733">
        <f t="shared" si="93"/>
        <v>26</v>
      </c>
      <c r="M189" s="886">
        <v>45813</v>
      </c>
      <c r="N189" s="886">
        <v>45803</v>
      </c>
      <c r="O189" s="1262"/>
      <c r="P189" s="1262" t="s">
        <v>803</v>
      </c>
      <c r="Q189" s="752" t="s">
        <v>3953</v>
      </c>
      <c r="R189" s="735" t="s">
        <v>783</v>
      </c>
      <c r="S189" s="737" t="s">
        <v>136</v>
      </c>
      <c r="T189" s="738" t="s">
        <v>3954</v>
      </c>
      <c r="U189" s="739" t="s">
        <v>3955</v>
      </c>
      <c r="V189" s="740" t="s">
        <v>271</v>
      </c>
      <c r="W189" s="741">
        <v>0.89</v>
      </c>
      <c r="X189" s="742">
        <f t="shared" si="126"/>
        <v>555.36</v>
      </c>
      <c r="Y189" s="749"/>
      <c r="Z189" s="732" t="s">
        <v>3841</v>
      </c>
      <c r="AA189" s="745" t="s">
        <v>108</v>
      </c>
      <c r="AB189" s="1072" t="s">
        <v>44</v>
      </c>
      <c r="AC189" s="746">
        <v>624</v>
      </c>
      <c r="AD189" s="747">
        <f t="shared" si="96"/>
        <v>0</v>
      </c>
      <c r="AE189" s="890" t="s">
        <v>157</v>
      </c>
      <c r="AF189" s="749"/>
      <c r="AG189" s="747">
        <f t="shared" si="92"/>
        <v>624</v>
      </c>
      <c r="AH189" s="749"/>
      <c r="AI189" s="745"/>
      <c r="AJ189" s="733">
        <f t="shared" si="132"/>
        <v>624</v>
      </c>
      <c r="AK189" s="750"/>
      <c r="AL189" s="750"/>
      <c r="AM189" s="750"/>
      <c r="AN189" s="750"/>
      <c r="AO189" s="751"/>
      <c r="AP189" s="751"/>
      <c r="AQ189" s="751"/>
      <c r="AR189" s="751"/>
      <c r="AS189" s="751"/>
      <c r="AT189" s="751"/>
      <c r="AU189" s="751"/>
      <c r="AV189" s="750"/>
      <c r="AW189" s="750"/>
      <c r="AX189" s="750"/>
      <c r="AY189" s="750"/>
      <c r="AZ189" s="745">
        <f t="shared" si="128"/>
        <v>624</v>
      </c>
      <c r="BA189" s="752"/>
      <c r="BB189" s="752"/>
      <c r="BC189" s="752"/>
      <c r="BD189" s="752"/>
      <c r="BE189" s="752"/>
      <c r="BF189" s="752"/>
      <c r="BG189" s="752"/>
      <c r="BH189" s="752"/>
      <c r="BI189" s="753"/>
      <c r="BJ189" s="753"/>
      <c r="BK189" s="754"/>
      <c r="BL189" s="753"/>
      <c r="BM189" s="755"/>
      <c r="BN189" s="755"/>
      <c r="BO189" s="755"/>
      <c r="BP189" s="755"/>
      <c r="BQ189" s="753"/>
      <c r="BR189" s="753"/>
      <c r="BS189" s="755"/>
      <c r="BT189" s="753"/>
      <c r="BU189" s="753"/>
      <c r="BV189" s="753"/>
      <c r="BW189" s="753"/>
      <c r="BX189" s="753"/>
      <c r="BY189" s="753"/>
      <c r="BZ189" s="753"/>
      <c r="CA189" s="753"/>
      <c r="CB189" s="753"/>
      <c r="CC189" s="753"/>
      <c r="CD189" s="753"/>
      <c r="CE189" s="753"/>
      <c r="CG189" s="756"/>
      <c r="CO189" s="757">
        <f t="shared" si="94"/>
        <v>1971899</v>
      </c>
    </row>
    <row r="190" s="645" customFormat="1" ht="36" hidden="1" customHeight="1" spans="1:93">
      <c r="A190" s="724">
        <v>45756</v>
      </c>
      <c r="B190" s="884" t="s">
        <v>1481</v>
      </c>
      <c r="C190" s="885" t="s">
        <v>182</v>
      </c>
      <c r="D190" s="749">
        <v>4500162886</v>
      </c>
      <c r="E190" s="884"/>
      <c r="F190" s="1265" t="s">
        <v>3956</v>
      </c>
      <c r="G190" s="1261" t="s">
        <v>3957</v>
      </c>
      <c r="H190" s="730" t="s">
        <v>3958</v>
      </c>
      <c r="I190" s="731">
        <v>11016</v>
      </c>
      <c r="J190" s="732">
        <v>0</v>
      </c>
      <c r="K190" s="732">
        <v>24</v>
      </c>
      <c r="L190" s="733">
        <f t="shared" si="93"/>
        <v>459</v>
      </c>
      <c r="M190" s="886">
        <v>45807</v>
      </c>
      <c r="N190" s="886">
        <v>45803</v>
      </c>
      <c r="O190" s="1262" t="s">
        <v>3959</v>
      </c>
      <c r="P190" s="1262" t="s">
        <v>106</v>
      </c>
      <c r="Q190" s="752" t="s">
        <v>3960</v>
      </c>
      <c r="R190" s="735" t="s">
        <v>3961</v>
      </c>
      <c r="S190" s="737" t="s">
        <v>82</v>
      </c>
      <c r="T190" s="738" t="s">
        <v>3962</v>
      </c>
      <c r="U190" s="739" t="s">
        <v>3963</v>
      </c>
      <c r="V190" s="740" t="s">
        <v>2799</v>
      </c>
      <c r="W190" s="741">
        <v>0.8139</v>
      </c>
      <c r="X190" s="742">
        <f t="shared" si="126"/>
        <v>8965.9224</v>
      </c>
      <c r="Y190" s="749"/>
      <c r="Z190" s="732" t="s">
        <v>3957</v>
      </c>
      <c r="AA190" s="745" t="s">
        <v>108</v>
      </c>
      <c r="AB190" s="1072" t="s">
        <v>44</v>
      </c>
      <c r="AC190" s="746">
        <v>11016</v>
      </c>
      <c r="AD190" s="747">
        <f t="shared" si="96"/>
        <v>0</v>
      </c>
      <c r="AE190" s="743" t="s">
        <v>141</v>
      </c>
      <c r="AF190" s="749"/>
      <c r="AG190" s="747">
        <f t="shared" si="92"/>
        <v>11016</v>
      </c>
      <c r="AH190" s="749"/>
      <c r="AI190" s="745">
        <f t="shared" ref="AI190:AI194" si="133">I190</f>
        <v>11016</v>
      </c>
      <c r="AJ190" s="1274"/>
      <c r="AK190" s="750"/>
      <c r="AL190" s="750"/>
      <c r="AM190" s="750"/>
      <c r="AN190" s="750"/>
      <c r="AO190" s="751"/>
      <c r="AP190" s="751"/>
      <c r="AQ190" s="751"/>
      <c r="AR190" s="751"/>
      <c r="AS190" s="751"/>
      <c r="AT190" s="751"/>
      <c r="AU190" s="751"/>
      <c r="AV190" s="750"/>
      <c r="AW190" s="750"/>
      <c r="AX190" s="750"/>
      <c r="AY190" s="750"/>
      <c r="AZ190" s="745">
        <f t="shared" si="128"/>
        <v>11016</v>
      </c>
      <c r="BA190" s="752"/>
      <c r="BB190" s="752"/>
      <c r="BC190" s="752"/>
      <c r="BD190" s="752"/>
      <c r="BE190" s="752"/>
      <c r="BF190" s="752"/>
      <c r="BG190" s="752"/>
      <c r="BH190" s="752"/>
      <c r="BI190" s="753"/>
      <c r="BJ190" s="753"/>
      <c r="BK190" s="754"/>
      <c r="BL190" s="753"/>
      <c r="BM190" s="755"/>
      <c r="BN190" s="755"/>
      <c r="BO190" s="755"/>
      <c r="BP190" s="755"/>
      <c r="BQ190" s="753"/>
      <c r="BR190" s="753"/>
      <c r="BS190" s="755"/>
      <c r="BT190" s="753"/>
      <c r="BU190" s="753"/>
      <c r="BV190" s="753"/>
      <c r="BW190" s="753"/>
      <c r="BX190" s="753"/>
      <c r="BY190" s="753"/>
      <c r="BZ190" s="753"/>
      <c r="CA190" s="753"/>
      <c r="CB190" s="753"/>
      <c r="CC190" s="753"/>
      <c r="CD190" s="753"/>
      <c r="CE190" s="753"/>
      <c r="CG190" s="756"/>
      <c r="CO190" s="757">
        <f t="shared" si="94"/>
        <v>1960883</v>
      </c>
    </row>
    <row r="191" s="1061" customFormat="1" ht="36" hidden="1" customHeight="1" spans="1:93">
      <c r="A191" s="1194">
        <v>45775</v>
      </c>
      <c r="B191" s="1188" t="s">
        <v>3964</v>
      </c>
      <c r="C191" s="1189" t="s">
        <v>2055</v>
      </c>
      <c r="D191" s="1190">
        <v>4500160445</v>
      </c>
      <c r="E191" s="1275">
        <v>300565966</v>
      </c>
      <c r="F191" s="1276" t="s">
        <v>3965</v>
      </c>
      <c r="G191" s="1277" t="s">
        <v>239</v>
      </c>
      <c r="H191" s="1155" t="s">
        <v>79</v>
      </c>
      <c r="I191" s="1156">
        <v>475</v>
      </c>
      <c r="J191" s="1157">
        <v>0</v>
      </c>
      <c r="K191" s="1157">
        <v>25</v>
      </c>
      <c r="L191" s="1158">
        <f t="shared" si="93"/>
        <v>19</v>
      </c>
      <c r="M191" s="1159">
        <v>45817</v>
      </c>
      <c r="N191" s="1159">
        <v>45813</v>
      </c>
      <c r="O191" s="1278"/>
      <c r="P191" s="1278" t="s">
        <v>803</v>
      </c>
      <c r="Q191" s="1279" t="s">
        <v>3966</v>
      </c>
      <c r="R191" s="1160">
        <v>45775</v>
      </c>
      <c r="S191" s="1161" t="s">
        <v>82</v>
      </c>
      <c r="T191" s="1162" t="s">
        <v>3967</v>
      </c>
      <c r="U191" s="1195" t="s">
        <v>3968</v>
      </c>
      <c r="V191" s="1196" t="s">
        <v>3950</v>
      </c>
      <c r="W191" s="1164">
        <v>0.9187</v>
      </c>
      <c r="X191" s="1165">
        <f t="shared" si="126"/>
        <v>436.3825</v>
      </c>
      <c r="Y191" s="1280"/>
      <c r="Z191" s="1281" t="s">
        <v>687</v>
      </c>
      <c r="AA191" s="1169" t="s">
        <v>108</v>
      </c>
      <c r="AB191" s="1166" t="s">
        <v>44</v>
      </c>
      <c r="AC191" s="1282">
        <v>475</v>
      </c>
      <c r="AD191" s="1167">
        <f t="shared" si="96"/>
        <v>0</v>
      </c>
      <c r="AE191" s="1283" t="s">
        <v>141</v>
      </c>
      <c r="AF191" s="1280"/>
      <c r="AG191" s="1167">
        <f t="shared" si="92"/>
        <v>475</v>
      </c>
      <c r="AH191" s="1280"/>
      <c r="AI191" s="1197"/>
      <c r="AJ191" s="1284">
        <f>I191</f>
        <v>475</v>
      </c>
      <c r="AK191" s="1285"/>
      <c r="AL191" s="1285"/>
      <c r="AM191" s="1285"/>
      <c r="AN191" s="1285"/>
      <c r="AO191" s="1286"/>
      <c r="AP191" s="1286"/>
      <c r="AQ191" s="1286"/>
      <c r="AR191" s="1286"/>
      <c r="AS191" s="1286"/>
      <c r="AT191" s="1286"/>
      <c r="AU191" s="1286"/>
      <c r="AV191" s="1285"/>
      <c r="AW191" s="1285"/>
      <c r="AX191" s="1285"/>
      <c r="AY191" s="1285"/>
      <c r="AZ191" s="1169">
        <f t="shared" si="128"/>
        <v>475</v>
      </c>
      <c r="BA191" s="1279"/>
      <c r="BB191" s="1279"/>
      <c r="BC191" s="1279"/>
      <c r="BD191" s="1279"/>
      <c r="BE191" s="1279"/>
      <c r="BF191" s="1279"/>
      <c r="BG191" s="1279"/>
      <c r="BH191" s="1279"/>
      <c r="BI191" s="1287"/>
      <c r="BJ191" s="1287"/>
      <c r="BK191" s="1175"/>
      <c r="BL191" s="1287"/>
      <c r="BM191" s="1288"/>
      <c r="BN191" s="1288"/>
      <c r="BO191" s="1288"/>
      <c r="BP191" s="1288"/>
      <c r="BQ191" s="1287"/>
      <c r="BR191" s="1287">
        <f>I191/25</f>
        <v>19</v>
      </c>
      <c r="BS191" s="1288"/>
      <c r="BT191" s="1287"/>
      <c r="BU191" s="1287"/>
      <c r="BV191" s="1287"/>
      <c r="BW191" s="1287"/>
      <c r="BX191" s="1287"/>
      <c r="BY191" s="1287"/>
      <c r="BZ191" s="1287"/>
      <c r="CA191" s="1287"/>
      <c r="CB191" s="1287"/>
      <c r="CC191" s="1287"/>
      <c r="CD191" s="1287"/>
      <c r="CE191" s="1287"/>
      <c r="CG191" s="1256"/>
      <c r="CO191" s="757">
        <f t="shared" si="94"/>
        <v>1960408</v>
      </c>
    </row>
    <row r="192" s="1061" customFormat="1" ht="36" hidden="1" customHeight="1" spans="1:93">
      <c r="A192" s="1289">
        <v>45775</v>
      </c>
      <c r="B192" s="1290" t="s">
        <v>142</v>
      </c>
      <c r="C192" s="1291" t="s">
        <v>118</v>
      </c>
      <c r="D192" s="1280">
        <v>4500165215</v>
      </c>
      <c r="E192" s="1244">
        <v>20797149</v>
      </c>
      <c r="F192" s="1292" t="s">
        <v>3969</v>
      </c>
      <c r="G192" s="1293" t="s">
        <v>134</v>
      </c>
      <c r="H192" s="1155" t="s">
        <v>135</v>
      </c>
      <c r="I192" s="1156">
        <v>1508</v>
      </c>
      <c r="J192" s="1157">
        <v>0</v>
      </c>
      <c r="K192" s="1157">
        <v>13</v>
      </c>
      <c r="L192" s="1158">
        <f t="shared" si="93"/>
        <v>116</v>
      </c>
      <c r="M192" s="1159">
        <v>45817</v>
      </c>
      <c r="N192" s="1159">
        <v>45813</v>
      </c>
      <c r="O192" s="1278"/>
      <c r="P192" s="1278" t="s">
        <v>803</v>
      </c>
      <c r="Q192" s="1279" t="s">
        <v>3970</v>
      </c>
      <c r="R192" s="1160">
        <v>45785</v>
      </c>
      <c r="S192" s="1248" t="s">
        <v>136</v>
      </c>
      <c r="T192" s="1162" t="s">
        <v>3971</v>
      </c>
      <c r="U192" s="1294" t="s">
        <v>1674</v>
      </c>
      <c r="V192" s="1170" t="s">
        <v>603</v>
      </c>
      <c r="W192" s="1164">
        <v>0.915</v>
      </c>
      <c r="X192" s="1165">
        <f t="shared" si="126"/>
        <v>1379.82</v>
      </c>
      <c r="Y192" s="1280"/>
      <c r="Z192" s="1170" t="s">
        <v>134</v>
      </c>
      <c r="AA192" s="1169" t="s">
        <v>108</v>
      </c>
      <c r="AB192" s="1166" t="s">
        <v>44</v>
      </c>
      <c r="AC192" s="1282">
        <v>1508</v>
      </c>
      <c r="AD192" s="1167">
        <f t="shared" si="96"/>
        <v>0</v>
      </c>
      <c r="AE192" s="1283" t="s">
        <v>157</v>
      </c>
      <c r="AF192" s="1280"/>
      <c r="AG192" s="1167">
        <f t="shared" si="92"/>
        <v>1508</v>
      </c>
      <c r="AH192" s="1280"/>
      <c r="AI192" s="1169">
        <f t="shared" si="133"/>
        <v>1508</v>
      </c>
      <c r="AJ192" s="1295"/>
      <c r="AK192" s="1285"/>
      <c r="AL192" s="1285"/>
      <c r="AM192" s="1285"/>
      <c r="AN192" s="1285"/>
      <c r="AO192" s="1286"/>
      <c r="AP192" s="1286"/>
      <c r="AQ192" s="1286"/>
      <c r="AR192" s="1286"/>
      <c r="AS192" s="1286"/>
      <c r="AT192" s="1286"/>
      <c r="AU192" s="1286"/>
      <c r="AV192" s="1285"/>
      <c r="AW192" s="1285"/>
      <c r="AX192" s="1285"/>
      <c r="AY192" s="1285"/>
      <c r="AZ192" s="1169">
        <f t="shared" si="128"/>
        <v>1508</v>
      </c>
      <c r="BA192" s="1279"/>
      <c r="BB192" s="1279"/>
      <c r="BC192" s="1279"/>
      <c r="BD192" s="1279"/>
      <c r="BE192" s="1279"/>
      <c r="BF192" s="1279"/>
      <c r="BG192" s="1279"/>
      <c r="BH192" s="1279"/>
      <c r="BI192" s="1287"/>
      <c r="BJ192" s="1287"/>
      <c r="BK192" s="1175">
        <f>I192/13</f>
        <v>116</v>
      </c>
      <c r="BL192" s="1287"/>
      <c r="BM192" s="1288"/>
      <c r="BN192" s="1288"/>
      <c r="BO192" s="1288"/>
      <c r="BP192" s="1288"/>
      <c r="BQ192" s="1287"/>
      <c r="BR192" s="1287"/>
      <c r="BS192" s="1288"/>
      <c r="BT192" s="1287"/>
      <c r="BU192" s="1287"/>
      <c r="BV192" s="1287"/>
      <c r="BW192" s="1287"/>
      <c r="BX192" s="1287"/>
      <c r="BY192" s="1287"/>
      <c r="BZ192" s="1287"/>
      <c r="CA192" s="1287"/>
      <c r="CB192" s="1287"/>
      <c r="CC192" s="1287"/>
      <c r="CD192" s="1287"/>
      <c r="CE192" s="1287"/>
      <c r="CG192" s="1256"/>
      <c r="CO192" s="757">
        <f t="shared" si="94"/>
        <v>1958900</v>
      </c>
    </row>
    <row r="193" s="1061" customFormat="1" ht="36" hidden="1" customHeight="1" spans="1:93">
      <c r="A193" s="1289">
        <v>45730</v>
      </c>
      <c r="B193" s="1290" t="s">
        <v>3972</v>
      </c>
      <c r="C193" s="1291" t="s">
        <v>251</v>
      </c>
      <c r="D193" s="1280">
        <v>4500160244</v>
      </c>
      <c r="E193" s="1290" t="s">
        <v>3973</v>
      </c>
      <c r="F193" s="1282" t="s">
        <v>3974</v>
      </c>
      <c r="G193" s="1292" t="s">
        <v>3599</v>
      </c>
      <c r="H193" s="1155" t="s">
        <v>3600</v>
      </c>
      <c r="I193" s="1156">
        <v>3024</v>
      </c>
      <c r="J193" s="1157">
        <v>8</v>
      </c>
      <c r="K193" s="1157">
        <v>48</v>
      </c>
      <c r="L193" s="1158">
        <f t="shared" si="93"/>
        <v>63</v>
      </c>
      <c r="M193" s="1296">
        <v>45817</v>
      </c>
      <c r="N193" s="1296">
        <v>45813</v>
      </c>
      <c r="O193" s="1278"/>
      <c r="P193" s="1262" t="s">
        <v>106</v>
      </c>
      <c r="Q193" s="1279" t="s">
        <v>3975</v>
      </c>
      <c r="R193" s="1160" t="s">
        <v>3976</v>
      </c>
      <c r="S193" s="1161" t="s">
        <v>82</v>
      </c>
      <c r="T193" s="1162" t="s">
        <v>3977</v>
      </c>
      <c r="U193" s="1294" t="s">
        <v>3978</v>
      </c>
      <c r="V193" s="1297" t="s">
        <v>587</v>
      </c>
      <c r="W193" s="1164">
        <v>0.8742</v>
      </c>
      <c r="X193" s="1165">
        <f t="shared" si="126"/>
        <v>2643.5808</v>
      </c>
      <c r="Y193" s="1280" t="s">
        <v>3979</v>
      </c>
      <c r="Z193" s="1170" t="s">
        <v>3599</v>
      </c>
      <c r="AA193" s="1298" t="s">
        <v>108</v>
      </c>
      <c r="AB193" s="1166" t="s">
        <v>44</v>
      </c>
      <c r="AC193" s="1282">
        <v>3024</v>
      </c>
      <c r="AD193" s="1167">
        <f t="shared" si="96"/>
        <v>0</v>
      </c>
      <c r="AE193" s="1283" t="s">
        <v>157</v>
      </c>
      <c r="AF193" s="1280"/>
      <c r="AG193" s="1167">
        <f t="shared" si="92"/>
        <v>3024</v>
      </c>
      <c r="AH193" s="1280"/>
      <c r="AI193" s="1167">
        <f t="shared" si="133"/>
        <v>3024</v>
      </c>
      <c r="AJ193" s="1169"/>
      <c r="AK193" s="1285"/>
      <c r="AL193" s="1285"/>
      <c r="AM193" s="1285"/>
      <c r="AO193" s="1286"/>
      <c r="AP193" s="1286"/>
      <c r="AQ193" s="1286"/>
      <c r="AR193" s="1286"/>
      <c r="AS193" s="1286"/>
      <c r="AT193" s="1286"/>
      <c r="AU193" s="1286"/>
      <c r="AV193" s="1285"/>
      <c r="AW193" s="1285"/>
      <c r="AX193" s="1285"/>
      <c r="AY193" s="1285"/>
      <c r="AZ193" s="1169">
        <f t="shared" si="128"/>
        <v>3024</v>
      </c>
      <c r="BA193" s="1279"/>
      <c r="BB193" s="1279"/>
      <c r="BC193" s="1279"/>
      <c r="BD193" s="1279"/>
      <c r="BE193" s="1279"/>
      <c r="BF193" s="1279"/>
      <c r="BG193" s="1279"/>
      <c r="BH193" s="1279"/>
      <c r="BI193" s="1287"/>
      <c r="BJ193" s="1287"/>
      <c r="BK193" s="1288"/>
      <c r="BL193" s="1287"/>
      <c r="BM193" s="1288"/>
      <c r="BN193" s="1288"/>
      <c r="BO193" s="1288"/>
      <c r="BP193" s="1288"/>
      <c r="BQ193" s="1287"/>
      <c r="BR193" s="1287"/>
      <c r="BS193" s="1288">
        <f t="shared" ref="BS193:BS197" si="134">I193/8</f>
        <v>378</v>
      </c>
      <c r="BT193" s="1287"/>
      <c r="BU193" s="1287"/>
      <c r="BV193" s="1287"/>
      <c r="BW193" s="1287"/>
      <c r="BX193" s="1287"/>
      <c r="BY193" s="1287"/>
      <c r="BZ193" s="1287"/>
      <c r="CA193" s="1287"/>
      <c r="CB193" s="1287"/>
      <c r="CC193" s="1287"/>
      <c r="CD193" s="1287"/>
      <c r="CE193" s="1287"/>
      <c r="CG193" s="1256"/>
      <c r="CO193" s="757">
        <f t="shared" si="94"/>
        <v>1955876</v>
      </c>
    </row>
    <row r="194" s="1061" customFormat="1" ht="36" hidden="1" customHeight="1" spans="1:93">
      <c r="A194" s="1289">
        <v>45730</v>
      </c>
      <c r="B194" s="1290" t="s">
        <v>3972</v>
      </c>
      <c r="C194" s="1291" t="s">
        <v>251</v>
      </c>
      <c r="D194" s="1280">
        <v>4500160244</v>
      </c>
      <c r="E194" s="1290" t="s">
        <v>3973</v>
      </c>
      <c r="F194" s="1282" t="s">
        <v>3980</v>
      </c>
      <c r="G194" s="1292" t="s">
        <v>3599</v>
      </c>
      <c r="H194" s="1155" t="s">
        <v>3600</v>
      </c>
      <c r="I194" s="1156">
        <v>12000</v>
      </c>
      <c r="J194" s="1157">
        <v>8</v>
      </c>
      <c r="K194" s="1157">
        <v>48</v>
      </c>
      <c r="L194" s="1158">
        <f t="shared" si="93"/>
        <v>250</v>
      </c>
      <c r="M194" s="1296">
        <v>45817</v>
      </c>
      <c r="N194" s="1296">
        <v>45813</v>
      </c>
      <c r="O194" s="1278"/>
      <c r="P194" s="1262" t="s">
        <v>106</v>
      </c>
      <c r="Q194" s="1279" t="s">
        <v>3975</v>
      </c>
      <c r="R194" s="1160" t="s">
        <v>3976</v>
      </c>
      <c r="S194" s="1161" t="s">
        <v>82</v>
      </c>
      <c r="T194" s="1162" t="s">
        <v>3977</v>
      </c>
      <c r="U194" s="1294" t="s">
        <v>3978</v>
      </c>
      <c r="V194" s="1297" t="s">
        <v>587</v>
      </c>
      <c r="W194" s="1164">
        <v>0.9155</v>
      </c>
      <c r="X194" s="1165">
        <f t="shared" si="126"/>
        <v>10986</v>
      </c>
      <c r="Y194" s="1280" t="s">
        <v>3981</v>
      </c>
      <c r="Z194" s="1170" t="s">
        <v>3599</v>
      </c>
      <c r="AA194" s="1298" t="s">
        <v>108</v>
      </c>
      <c r="AB194" s="1166" t="s">
        <v>44</v>
      </c>
      <c r="AC194" s="1282">
        <v>12000</v>
      </c>
      <c r="AD194" s="1167">
        <f t="shared" si="96"/>
        <v>0</v>
      </c>
      <c r="AE194" s="1283" t="s">
        <v>157</v>
      </c>
      <c r="AF194" s="1280"/>
      <c r="AG194" s="1167">
        <f t="shared" si="92"/>
        <v>12000</v>
      </c>
      <c r="AH194" s="1280"/>
      <c r="AI194" s="1167">
        <f t="shared" si="133"/>
        <v>12000</v>
      </c>
      <c r="AJ194" s="1169"/>
      <c r="AK194" s="1285"/>
      <c r="AL194" s="1285"/>
      <c r="AM194" s="1285"/>
      <c r="AO194" s="1286"/>
      <c r="AP194" s="1286"/>
      <c r="AQ194" s="1286"/>
      <c r="AR194" s="1286"/>
      <c r="AS194" s="1286"/>
      <c r="AT194" s="1286"/>
      <c r="AU194" s="1286"/>
      <c r="AV194" s="1285"/>
      <c r="AW194" s="1285"/>
      <c r="AX194" s="1285"/>
      <c r="AY194" s="1285"/>
      <c r="AZ194" s="1169">
        <f t="shared" si="128"/>
        <v>12000</v>
      </c>
      <c r="BA194" s="1279"/>
      <c r="BB194" s="1279"/>
      <c r="BC194" s="1279"/>
      <c r="BD194" s="1279"/>
      <c r="BE194" s="1279"/>
      <c r="BF194" s="1279"/>
      <c r="BG194" s="1279"/>
      <c r="BH194" s="1279"/>
      <c r="BI194" s="1287"/>
      <c r="BJ194" s="1287"/>
      <c r="BK194" s="1288"/>
      <c r="BL194" s="1287"/>
      <c r="BM194" s="1288"/>
      <c r="BN194" s="1288"/>
      <c r="BO194" s="1288"/>
      <c r="BP194" s="1288"/>
      <c r="BQ194" s="1287"/>
      <c r="BR194" s="1287"/>
      <c r="BS194" s="1288">
        <f t="shared" si="134"/>
        <v>1500</v>
      </c>
      <c r="BT194" s="1287"/>
      <c r="BU194" s="1287"/>
      <c r="BV194" s="1287"/>
      <c r="BW194" s="1287"/>
      <c r="BX194" s="1287"/>
      <c r="BY194" s="1287"/>
      <c r="BZ194" s="1287"/>
      <c r="CA194" s="1287"/>
      <c r="CB194" s="1287"/>
      <c r="CC194" s="1287"/>
      <c r="CD194" s="1287"/>
      <c r="CE194" s="1287"/>
      <c r="CG194" s="1256"/>
      <c r="CO194" s="757">
        <f t="shared" si="94"/>
        <v>1943876</v>
      </c>
    </row>
    <row r="195" s="1061" customFormat="1" ht="36" hidden="1" customHeight="1" spans="1:93">
      <c r="A195" s="1289">
        <v>45754</v>
      </c>
      <c r="B195" s="1290" t="s">
        <v>3972</v>
      </c>
      <c r="C195" s="1291" t="s">
        <v>251</v>
      </c>
      <c r="D195" s="1280">
        <v>4500162695</v>
      </c>
      <c r="E195" s="1290" t="s">
        <v>3982</v>
      </c>
      <c r="F195" s="1282" t="s">
        <v>3983</v>
      </c>
      <c r="G195" s="1292" t="s">
        <v>3599</v>
      </c>
      <c r="H195" s="1155" t="s">
        <v>3600</v>
      </c>
      <c r="I195" s="1156">
        <v>7968</v>
      </c>
      <c r="J195" s="1157">
        <v>8</v>
      </c>
      <c r="K195" s="1157">
        <v>48</v>
      </c>
      <c r="L195" s="1158">
        <f t="shared" si="93"/>
        <v>166</v>
      </c>
      <c r="M195" s="1296">
        <v>45817</v>
      </c>
      <c r="N195" s="1296">
        <v>45813</v>
      </c>
      <c r="O195" s="1278"/>
      <c r="P195" s="1262" t="s">
        <v>106</v>
      </c>
      <c r="Q195" s="1279" t="s">
        <v>3984</v>
      </c>
      <c r="R195" s="1160" t="s">
        <v>3985</v>
      </c>
      <c r="S195" s="1161" t="s">
        <v>82</v>
      </c>
      <c r="T195" s="1162" t="s">
        <v>82</v>
      </c>
      <c r="U195" s="1294" t="s">
        <v>3986</v>
      </c>
      <c r="V195" s="1297" t="s">
        <v>587</v>
      </c>
      <c r="W195" s="1164">
        <v>0.9063</v>
      </c>
      <c r="X195" s="1165">
        <f t="shared" si="126"/>
        <v>7221.3984</v>
      </c>
      <c r="Y195" s="1280" t="s">
        <v>3987</v>
      </c>
      <c r="Z195" s="1170" t="s">
        <v>3988</v>
      </c>
      <c r="AA195" s="1298" t="s">
        <v>108</v>
      </c>
      <c r="AB195" s="1166" t="s">
        <v>44</v>
      </c>
      <c r="AC195" s="1282">
        <v>7968</v>
      </c>
      <c r="AD195" s="1167">
        <f t="shared" si="96"/>
        <v>0</v>
      </c>
      <c r="AE195" s="1162" t="s">
        <v>82</v>
      </c>
      <c r="AF195" s="1280"/>
      <c r="AG195" s="1167">
        <f t="shared" si="92"/>
        <v>7968</v>
      </c>
      <c r="AH195" s="1280"/>
      <c r="AI195" s="1299"/>
      <c r="AJ195" s="1169"/>
      <c r="AK195" s="1285"/>
      <c r="AL195" s="1285"/>
      <c r="AM195" s="1285"/>
      <c r="AN195" s="1285"/>
      <c r="AO195" s="1286">
        <f t="shared" ref="AO195:AO197" si="135">I195</f>
        <v>7968</v>
      </c>
      <c r="AP195" s="1286"/>
      <c r="AQ195" s="1286"/>
      <c r="AR195" s="1286"/>
      <c r="AS195" s="1286"/>
      <c r="AT195" s="1286"/>
      <c r="AU195" s="1286"/>
      <c r="AV195" s="1285"/>
      <c r="AW195" s="1285"/>
      <c r="AX195" s="1285"/>
      <c r="AY195" s="1285"/>
      <c r="AZ195" s="1169">
        <f t="shared" si="128"/>
        <v>7968</v>
      </c>
      <c r="BA195" s="1279"/>
      <c r="BB195" s="1279"/>
      <c r="BC195" s="1279"/>
      <c r="BD195" s="1279"/>
      <c r="BE195" s="1279"/>
      <c r="BF195" s="1279"/>
      <c r="BG195" s="1279"/>
      <c r="BH195" s="1279"/>
      <c r="BI195" s="1287"/>
      <c r="BJ195" s="1287"/>
      <c r="BK195" s="1288"/>
      <c r="BL195" s="1287"/>
      <c r="BM195" s="1288"/>
      <c r="BN195" s="1288"/>
      <c r="BO195" s="1288"/>
      <c r="BP195" s="1288"/>
      <c r="BQ195" s="1287"/>
      <c r="BR195" s="1287"/>
      <c r="BS195" s="1288">
        <f t="shared" si="134"/>
        <v>996</v>
      </c>
      <c r="BT195" s="1287"/>
      <c r="BU195" s="1287"/>
      <c r="BV195" s="1287"/>
      <c r="BW195" s="1287"/>
      <c r="BX195" s="1287"/>
      <c r="BY195" s="1287"/>
      <c r="BZ195" s="1287"/>
      <c r="CA195" s="1287"/>
      <c r="CB195" s="1287"/>
      <c r="CC195" s="1287"/>
      <c r="CD195" s="1287"/>
      <c r="CE195" s="1287"/>
      <c r="CG195" s="1256"/>
      <c r="CO195" s="757">
        <f t="shared" si="94"/>
        <v>1935908</v>
      </c>
    </row>
    <row r="196" s="1061" customFormat="1" ht="36" hidden="1" customHeight="1" spans="1:93">
      <c r="A196" s="1289">
        <v>45754</v>
      </c>
      <c r="B196" s="1290" t="s">
        <v>3972</v>
      </c>
      <c r="C196" s="1291" t="s">
        <v>251</v>
      </c>
      <c r="D196" s="1280">
        <v>4500162695</v>
      </c>
      <c r="E196" s="1290" t="s">
        <v>3989</v>
      </c>
      <c r="F196" s="1282" t="s">
        <v>3990</v>
      </c>
      <c r="G196" s="1292" t="s">
        <v>3599</v>
      </c>
      <c r="H196" s="1155" t="s">
        <v>3600</v>
      </c>
      <c r="I196" s="1156">
        <v>19968</v>
      </c>
      <c r="J196" s="1157">
        <v>8</v>
      </c>
      <c r="K196" s="1157">
        <v>48</v>
      </c>
      <c r="L196" s="1158">
        <f t="shared" ref="L196:L259" si="136">I196/K196</f>
        <v>416</v>
      </c>
      <c r="M196" s="1296">
        <v>45817</v>
      </c>
      <c r="N196" s="1296">
        <v>45813</v>
      </c>
      <c r="O196" s="1278"/>
      <c r="P196" s="1262" t="s">
        <v>106</v>
      </c>
      <c r="Q196" s="1279" t="s">
        <v>3984</v>
      </c>
      <c r="R196" s="1160" t="s">
        <v>3985</v>
      </c>
      <c r="S196" s="1161" t="s">
        <v>82</v>
      </c>
      <c r="T196" s="1162" t="s">
        <v>82</v>
      </c>
      <c r="U196" s="1294" t="s">
        <v>3986</v>
      </c>
      <c r="V196" s="1297" t="s">
        <v>587</v>
      </c>
      <c r="W196" s="1164">
        <v>0.9063</v>
      </c>
      <c r="X196" s="1165">
        <f t="shared" si="126"/>
        <v>18096.9984</v>
      </c>
      <c r="Y196" s="1280" t="s">
        <v>3991</v>
      </c>
      <c r="Z196" s="1170" t="s">
        <v>3988</v>
      </c>
      <c r="AA196" s="1298" t="s">
        <v>108</v>
      </c>
      <c r="AB196" s="1166" t="s">
        <v>44</v>
      </c>
      <c r="AC196" s="1282">
        <v>19968</v>
      </c>
      <c r="AD196" s="1167">
        <f t="shared" si="96"/>
        <v>0</v>
      </c>
      <c r="AE196" s="1162" t="s">
        <v>82</v>
      </c>
      <c r="AF196" s="1280"/>
      <c r="AG196" s="1167">
        <f t="shared" si="92"/>
        <v>19968</v>
      </c>
      <c r="AH196" s="1280"/>
      <c r="AI196" s="1299"/>
      <c r="AJ196" s="1169"/>
      <c r="AK196" s="1285"/>
      <c r="AL196" s="1285"/>
      <c r="AM196" s="1285"/>
      <c r="AN196" s="1285"/>
      <c r="AO196" s="1286">
        <f t="shared" si="135"/>
        <v>19968</v>
      </c>
      <c r="AP196" s="1286"/>
      <c r="AQ196" s="1286"/>
      <c r="AR196" s="1286"/>
      <c r="AS196" s="1286"/>
      <c r="AT196" s="1286"/>
      <c r="AU196" s="1286"/>
      <c r="AV196" s="1285"/>
      <c r="AW196" s="1285"/>
      <c r="AX196" s="1285"/>
      <c r="AY196" s="1285"/>
      <c r="AZ196" s="1169">
        <f t="shared" si="128"/>
        <v>19968</v>
      </c>
      <c r="BA196" s="1279"/>
      <c r="BB196" s="1279"/>
      <c r="BC196" s="1279"/>
      <c r="BD196" s="1279"/>
      <c r="BE196" s="1279"/>
      <c r="BF196" s="1279"/>
      <c r="BG196" s="1279"/>
      <c r="BH196" s="1279"/>
      <c r="BI196" s="1287"/>
      <c r="BJ196" s="1287"/>
      <c r="BK196" s="1288"/>
      <c r="BL196" s="1287"/>
      <c r="BM196" s="1288"/>
      <c r="BN196" s="1288"/>
      <c r="BO196" s="1288"/>
      <c r="BP196" s="1288"/>
      <c r="BQ196" s="1287"/>
      <c r="BR196" s="1287"/>
      <c r="BS196" s="1288">
        <f t="shared" si="134"/>
        <v>2496</v>
      </c>
      <c r="BT196" s="1287"/>
      <c r="BU196" s="1287"/>
      <c r="BV196" s="1287"/>
      <c r="BW196" s="1287"/>
      <c r="BX196" s="1287"/>
      <c r="BY196" s="1287"/>
      <c r="BZ196" s="1287"/>
      <c r="CA196" s="1287"/>
      <c r="CB196" s="1287"/>
      <c r="CC196" s="1287"/>
      <c r="CD196" s="1287"/>
      <c r="CE196" s="1287"/>
      <c r="CG196" s="1256"/>
      <c r="CO196" s="757">
        <f t="shared" ref="CO196:CO259" si="137">CO195-AG196</f>
        <v>1915940</v>
      </c>
    </row>
    <row r="197" s="1061" customFormat="1" ht="36" hidden="1" customHeight="1" spans="1:93">
      <c r="A197" s="1289">
        <v>45761</v>
      </c>
      <c r="B197" s="1290" t="s">
        <v>3972</v>
      </c>
      <c r="C197" s="1291" t="s">
        <v>251</v>
      </c>
      <c r="D197" s="1280">
        <v>4500162695</v>
      </c>
      <c r="E197" s="1290" t="s">
        <v>3982</v>
      </c>
      <c r="F197" s="1282" t="s">
        <v>3992</v>
      </c>
      <c r="G197" s="1292" t="s">
        <v>3599</v>
      </c>
      <c r="H197" s="1155" t="s">
        <v>3600</v>
      </c>
      <c r="I197" s="1156">
        <v>16944</v>
      </c>
      <c r="J197" s="1157">
        <v>8</v>
      </c>
      <c r="K197" s="1157">
        <v>48</v>
      </c>
      <c r="L197" s="1158">
        <f t="shared" si="136"/>
        <v>353</v>
      </c>
      <c r="M197" s="1296">
        <v>45817</v>
      </c>
      <c r="N197" s="1296">
        <v>45813</v>
      </c>
      <c r="O197" s="1278"/>
      <c r="P197" s="1262" t="s">
        <v>106</v>
      </c>
      <c r="Q197" s="1279" t="s">
        <v>3984</v>
      </c>
      <c r="R197" s="1160" t="s">
        <v>3985</v>
      </c>
      <c r="S197" s="1161" t="s">
        <v>82</v>
      </c>
      <c r="T197" s="1162" t="s">
        <v>82</v>
      </c>
      <c r="U197" s="1294" t="s">
        <v>3986</v>
      </c>
      <c r="V197" s="1297" t="s">
        <v>587</v>
      </c>
      <c r="W197" s="1164">
        <v>0.9063</v>
      </c>
      <c r="X197" s="1165">
        <f t="shared" si="126"/>
        <v>15356.3472</v>
      </c>
      <c r="Y197" s="1280" t="s">
        <v>3993</v>
      </c>
      <c r="Z197" s="1170" t="s">
        <v>3988</v>
      </c>
      <c r="AA197" s="1298" t="s">
        <v>108</v>
      </c>
      <c r="AB197" s="1166" t="s">
        <v>44</v>
      </c>
      <c r="AC197" s="1282">
        <f>864+9600+6480</f>
        <v>16944</v>
      </c>
      <c r="AD197" s="1167">
        <f t="shared" si="96"/>
        <v>0</v>
      </c>
      <c r="AE197" s="1162" t="s">
        <v>82</v>
      </c>
      <c r="AF197" s="1280"/>
      <c r="AG197" s="1167">
        <f t="shared" ref="AG197:AG200" si="138">I197</f>
        <v>16944</v>
      </c>
      <c r="AH197" s="1280"/>
      <c r="AI197" s="1299"/>
      <c r="AJ197" s="1169"/>
      <c r="AK197" s="1285"/>
      <c r="AL197" s="1285"/>
      <c r="AM197" s="1285"/>
      <c r="AN197" s="1285"/>
      <c r="AO197" s="1286">
        <f t="shared" si="135"/>
        <v>16944</v>
      </c>
      <c r="AP197" s="1286"/>
      <c r="AQ197" s="1286"/>
      <c r="AR197" s="1286"/>
      <c r="AS197" s="1286"/>
      <c r="AT197" s="1286"/>
      <c r="AU197" s="1286"/>
      <c r="AV197" s="1285"/>
      <c r="AW197" s="1285"/>
      <c r="AX197" s="1285"/>
      <c r="AY197" s="1285"/>
      <c r="AZ197" s="1169">
        <f t="shared" si="128"/>
        <v>16944</v>
      </c>
      <c r="BA197" s="1279"/>
      <c r="BB197" s="1279"/>
      <c r="BC197" s="1279"/>
      <c r="BD197" s="1279"/>
      <c r="BE197" s="1279"/>
      <c r="BF197" s="1279"/>
      <c r="BG197" s="1279"/>
      <c r="BH197" s="1279"/>
      <c r="BI197" s="1287"/>
      <c r="BJ197" s="1287"/>
      <c r="BK197" s="1288"/>
      <c r="BL197" s="1287"/>
      <c r="BM197" s="1288"/>
      <c r="BN197" s="1288"/>
      <c r="BO197" s="1288"/>
      <c r="BP197" s="1288"/>
      <c r="BQ197" s="1287"/>
      <c r="BR197" s="1287"/>
      <c r="BS197" s="1288">
        <f t="shared" si="134"/>
        <v>2118</v>
      </c>
      <c r="BT197" s="1287"/>
      <c r="BU197" s="1287"/>
      <c r="BV197" s="1287"/>
      <c r="BW197" s="1287"/>
      <c r="BX197" s="1287"/>
      <c r="BY197" s="1287"/>
      <c r="BZ197" s="1287"/>
      <c r="CA197" s="1287"/>
      <c r="CB197" s="1287"/>
      <c r="CC197" s="1287"/>
      <c r="CD197" s="1287"/>
      <c r="CE197" s="1287"/>
      <c r="CG197" s="1256"/>
      <c r="CO197" s="757">
        <f t="shared" si="137"/>
        <v>1898996</v>
      </c>
    </row>
    <row r="198" s="1061" customFormat="1" ht="36" hidden="1" customHeight="1" spans="1:93">
      <c r="A198" s="1289">
        <v>45772</v>
      </c>
      <c r="B198" s="1290" t="s">
        <v>1362</v>
      </c>
      <c r="C198" s="1291" t="s">
        <v>1363</v>
      </c>
      <c r="D198" s="1280">
        <v>4500164995</v>
      </c>
      <c r="E198" s="1244" t="s">
        <v>3994</v>
      </c>
      <c r="F198" s="1282" t="s">
        <v>3995</v>
      </c>
      <c r="G198" s="1293" t="s">
        <v>78</v>
      </c>
      <c r="H198" s="1155" t="s">
        <v>111</v>
      </c>
      <c r="I198" s="1156">
        <v>500</v>
      </c>
      <c r="J198" s="1157">
        <v>0</v>
      </c>
      <c r="K198" s="1157">
        <v>50</v>
      </c>
      <c r="L198" s="1158">
        <f t="shared" si="136"/>
        <v>10</v>
      </c>
      <c r="M198" s="1296">
        <v>45817</v>
      </c>
      <c r="N198" s="1296">
        <v>45815</v>
      </c>
      <c r="O198" s="1278"/>
      <c r="P198" s="1278" t="s">
        <v>803</v>
      </c>
      <c r="Q198" s="1291" t="s">
        <v>3996</v>
      </c>
      <c r="R198" s="1160">
        <v>45783</v>
      </c>
      <c r="S198" s="1161" t="s">
        <v>82</v>
      </c>
      <c r="T198" s="1162" t="s">
        <v>3997</v>
      </c>
      <c r="U198" s="1294" t="s">
        <v>3998</v>
      </c>
      <c r="V198" s="1170" t="s">
        <v>3999</v>
      </c>
      <c r="W198" s="1164">
        <v>0.9182</v>
      </c>
      <c r="X198" s="1165">
        <f t="shared" si="126"/>
        <v>459.1</v>
      </c>
      <c r="Y198" s="1280"/>
      <c r="Z198" s="1157" t="s">
        <v>78</v>
      </c>
      <c r="AA198" s="1169" t="s">
        <v>108</v>
      </c>
      <c r="AB198" s="1166" t="s">
        <v>44</v>
      </c>
      <c r="AC198" s="1251">
        <v>500</v>
      </c>
      <c r="AD198" s="1167">
        <f t="shared" ref="AD198:AD261" si="139">AC198-I198</f>
        <v>0</v>
      </c>
      <c r="AE198" s="1252" t="s">
        <v>157</v>
      </c>
      <c r="AF198" s="1173"/>
      <c r="AG198" s="1167">
        <f t="shared" si="138"/>
        <v>500</v>
      </c>
      <c r="AH198" s="1280"/>
      <c r="AI198" s="1197">
        <f>I198</f>
        <v>500</v>
      </c>
      <c r="AJ198" s="1300"/>
      <c r="AK198" s="1285"/>
      <c r="AL198" s="1285"/>
      <c r="AM198" s="1285"/>
      <c r="AN198" s="1285"/>
      <c r="AO198" s="1286"/>
      <c r="AP198" s="1286"/>
      <c r="AQ198" s="1286"/>
      <c r="AR198" s="1286"/>
      <c r="AS198" s="1286"/>
      <c r="AT198" s="1286"/>
      <c r="AU198" s="1286"/>
      <c r="AV198" s="1285"/>
      <c r="AW198" s="1285"/>
      <c r="AX198" s="1285"/>
      <c r="AY198" s="1285"/>
      <c r="AZ198" s="1169">
        <f t="shared" si="128"/>
        <v>500</v>
      </c>
      <c r="BA198" s="1279"/>
      <c r="BB198" s="1279"/>
      <c r="BC198" s="1279"/>
      <c r="BD198" s="1279"/>
      <c r="BE198" s="1279"/>
      <c r="BF198" s="1279"/>
      <c r="BG198" s="1279"/>
      <c r="BH198" s="1279"/>
      <c r="BI198" s="1287"/>
      <c r="BJ198" s="1287"/>
      <c r="BK198" s="1175"/>
      <c r="BL198" s="1287"/>
      <c r="BM198" s="1288"/>
      <c r="BN198" s="1288"/>
      <c r="BO198" s="1288"/>
      <c r="BP198" s="1288"/>
      <c r="BQ198" s="1287"/>
      <c r="BR198" s="1175">
        <f>I198/25</f>
        <v>20</v>
      </c>
      <c r="BS198" s="1288"/>
      <c r="BT198" s="1287"/>
      <c r="BU198" s="1287"/>
      <c r="BV198" s="1287"/>
      <c r="BW198" s="1287"/>
      <c r="BX198" s="1287"/>
      <c r="BY198" s="1287"/>
      <c r="BZ198" s="1287"/>
      <c r="CA198" s="1287"/>
      <c r="CB198" s="1287"/>
      <c r="CC198" s="1287"/>
      <c r="CD198" s="1287"/>
      <c r="CE198" s="1287"/>
      <c r="CG198" s="1256"/>
      <c r="CO198" s="757">
        <f t="shared" si="137"/>
        <v>1898496</v>
      </c>
    </row>
    <row r="199" s="1061" customFormat="1" ht="36" hidden="1" customHeight="1" spans="1:93">
      <c r="A199" s="1289">
        <v>45774</v>
      </c>
      <c r="B199" s="1290" t="s">
        <v>663</v>
      </c>
      <c r="C199" s="1291" t="s">
        <v>3918</v>
      </c>
      <c r="D199" s="1280">
        <v>4500160378</v>
      </c>
      <c r="E199" s="1290">
        <v>164147</v>
      </c>
      <c r="F199" s="1292" t="s">
        <v>4000</v>
      </c>
      <c r="G199" s="1275" t="s">
        <v>239</v>
      </c>
      <c r="H199" s="1155" t="s">
        <v>79</v>
      </c>
      <c r="I199" s="1156">
        <v>1000</v>
      </c>
      <c r="J199" s="1157">
        <v>0</v>
      </c>
      <c r="K199" s="1157">
        <v>25</v>
      </c>
      <c r="L199" s="1158">
        <f t="shared" si="136"/>
        <v>40</v>
      </c>
      <c r="M199" s="1296">
        <v>45818</v>
      </c>
      <c r="N199" s="1296">
        <v>45815</v>
      </c>
      <c r="O199" s="1301" t="str">
        <f>_xlfn.DISPIMG("ID_AE375EC06AB44FE287AA2CB9E06C9B2B",1)</f>
        <v>=DISPIMG("ID_AE375EC06AB44FE287AA2CB9E06C9B2B",1)</v>
      </c>
      <c r="P199" s="1278" t="s">
        <v>803</v>
      </c>
      <c r="Q199" s="1279" t="s">
        <v>1004</v>
      </c>
      <c r="R199" s="1160">
        <v>45785</v>
      </c>
      <c r="S199" s="1161" t="s">
        <v>82</v>
      </c>
      <c r="T199" s="1162" t="s">
        <v>4001</v>
      </c>
      <c r="U199" s="1294" t="s">
        <v>4002</v>
      </c>
      <c r="V199" s="1170" t="s">
        <v>164</v>
      </c>
      <c r="W199" s="1164">
        <v>0.9187</v>
      </c>
      <c r="X199" s="1165">
        <f t="shared" si="126"/>
        <v>918.7</v>
      </c>
      <c r="Y199" s="1280" t="s">
        <v>4003</v>
      </c>
      <c r="Z199" s="1281" t="s">
        <v>687</v>
      </c>
      <c r="AA199" s="1169" t="s">
        <v>108</v>
      </c>
      <c r="AB199" s="1166" t="s">
        <v>44</v>
      </c>
      <c r="AC199" s="1282">
        <v>1000</v>
      </c>
      <c r="AD199" s="1167">
        <f t="shared" si="139"/>
        <v>0</v>
      </c>
      <c r="AE199" s="1283" t="s">
        <v>157</v>
      </c>
      <c r="AF199" s="1280"/>
      <c r="AG199" s="1167">
        <f t="shared" si="138"/>
        <v>1000</v>
      </c>
      <c r="AH199" s="1280"/>
      <c r="AI199" s="1169"/>
      <c r="AJ199" s="1284">
        <f>I199</f>
        <v>1000</v>
      </c>
      <c r="AK199" s="1285"/>
      <c r="AL199" s="1285"/>
      <c r="AM199" s="1285"/>
      <c r="AN199" s="1285"/>
      <c r="AO199" s="1286"/>
      <c r="AP199" s="1286"/>
      <c r="AQ199" s="1286"/>
      <c r="AR199" s="1286"/>
      <c r="AS199" s="1286"/>
      <c r="AT199" s="1286"/>
      <c r="AU199" s="1286"/>
      <c r="AV199" s="1285"/>
      <c r="AW199" s="1285"/>
      <c r="AX199" s="1285"/>
      <c r="AY199" s="1285"/>
      <c r="AZ199" s="1169">
        <f t="shared" si="128"/>
        <v>1000</v>
      </c>
      <c r="BA199" s="1279"/>
      <c r="BB199" s="1279"/>
      <c r="BC199" s="1279"/>
      <c r="BD199" s="1279"/>
      <c r="BE199" s="1279"/>
      <c r="BF199" s="1279"/>
      <c r="BG199" s="1279"/>
      <c r="BH199" s="1279"/>
      <c r="BI199" s="1287"/>
      <c r="BJ199" s="1287"/>
      <c r="BK199" s="1175"/>
      <c r="BL199" s="1287"/>
      <c r="BM199" s="1288"/>
      <c r="BN199" s="1288"/>
      <c r="BO199" s="1288"/>
      <c r="BP199" s="1288"/>
      <c r="BQ199" s="1287"/>
      <c r="BR199" s="1287">
        <f>I199/25</f>
        <v>40</v>
      </c>
      <c r="BS199" s="1288"/>
      <c r="BT199" s="1287"/>
      <c r="BU199" s="1287"/>
      <c r="BV199" s="1287"/>
      <c r="BW199" s="1287"/>
      <c r="BX199" s="1287"/>
      <c r="BY199" s="1287"/>
      <c r="BZ199" s="1287"/>
      <c r="CA199" s="1287"/>
      <c r="CB199" s="1287"/>
      <c r="CC199" s="1287"/>
      <c r="CD199" s="1287"/>
      <c r="CE199" s="1287"/>
      <c r="CG199" s="1256"/>
      <c r="CO199" s="757">
        <f t="shared" si="137"/>
        <v>1897496</v>
      </c>
    </row>
    <row r="200" s="645" customFormat="1" ht="36" hidden="1" customHeight="1" spans="1:93">
      <c r="A200" s="724">
        <v>45776</v>
      </c>
      <c r="B200" s="884" t="s">
        <v>2343</v>
      </c>
      <c r="C200" s="885" t="s">
        <v>286</v>
      </c>
      <c r="D200" s="749">
        <v>4500165342</v>
      </c>
      <c r="E200" s="884" t="s">
        <v>4004</v>
      </c>
      <c r="F200" s="1265" t="s">
        <v>4005</v>
      </c>
      <c r="G200" s="729" t="s">
        <v>3841</v>
      </c>
      <c r="H200" s="730" t="s">
        <v>3842</v>
      </c>
      <c r="I200" s="731">
        <v>504</v>
      </c>
      <c r="J200" s="732">
        <v>0</v>
      </c>
      <c r="K200" s="732">
        <v>24</v>
      </c>
      <c r="L200" s="733">
        <f t="shared" si="136"/>
        <v>21</v>
      </c>
      <c r="M200" s="886">
        <v>45821</v>
      </c>
      <c r="N200" s="886">
        <v>45817</v>
      </c>
      <c r="O200" s="1262"/>
      <c r="P200" s="1262" t="s">
        <v>803</v>
      </c>
      <c r="Q200" s="885" t="s">
        <v>4006</v>
      </c>
      <c r="R200" s="735" t="s">
        <v>783</v>
      </c>
      <c r="S200" s="737" t="s">
        <v>136</v>
      </c>
      <c r="T200" s="738" t="s">
        <v>4007</v>
      </c>
      <c r="U200" s="739" t="s">
        <v>4008</v>
      </c>
      <c r="V200" s="740" t="s">
        <v>2348</v>
      </c>
      <c r="W200" s="741">
        <v>0.8798</v>
      </c>
      <c r="X200" s="742">
        <f t="shared" si="126"/>
        <v>443.4192</v>
      </c>
      <c r="Y200" s="749" t="s">
        <v>4009</v>
      </c>
      <c r="Z200" s="732" t="s">
        <v>3841</v>
      </c>
      <c r="AA200" s="745" t="s">
        <v>108</v>
      </c>
      <c r="AB200" s="1072" t="s">
        <v>44</v>
      </c>
      <c r="AC200" s="746">
        <v>504</v>
      </c>
      <c r="AD200" s="747">
        <f t="shared" si="139"/>
        <v>0</v>
      </c>
      <c r="AE200" s="890" t="s">
        <v>157</v>
      </c>
      <c r="AF200" s="749"/>
      <c r="AG200" s="747">
        <f t="shared" si="138"/>
        <v>504</v>
      </c>
      <c r="AH200" s="749"/>
      <c r="AI200" s="745"/>
      <c r="AJ200" s="733">
        <f>I200</f>
        <v>504</v>
      </c>
      <c r="AK200" s="750"/>
      <c r="AL200" s="750"/>
      <c r="AM200" s="750"/>
      <c r="AN200" s="750"/>
      <c r="AO200" s="751"/>
      <c r="AP200" s="751"/>
      <c r="AQ200" s="751"/>
      <c r="AR200" s="751"/>
      <c r="AS200" s="751"/>
      <c r="AT200" s="751"/>
      <c r="AU200" s="751"/>
      <c r="AV200" s="750"/>
      <c r="AW200" s="750"/>
      <c r="AX200" s="750"/>
      <c r="AY200" s="750"/>
      <c r="AZ200" s="745">
        <f t="shared" si="128"/>
        <v>504</v>
      </c>
      <c r="BA200" s="752"/>
      <c r="BB200" s="752"/>
      <c r="BC200" s="752"/>
      <c r="BD200" s="752"/>
      <c r="BE200" s="752"/>
      <c r="BF200" s="752"/>
      <c r="BG200" s="752"/>
      <c r="BH200" s="752"/>
      <c r="BI200" s="753"/>
      <c r="BJ200" s="753"/>
      <c r="BK200" s="754"/>
      <c r="BL200" s="753"/>
      <c r="BM200" s="755"/>
      <c r="BN200" s="755"/>
      <c r="BO200" s="755"/>
      <c r="BP200" s="755"/>
      <c r="BQ200" s="753"/>
      <c r="BR200" s="755"/>
      <c r="BS200" s="755"/>
      <c r="BT200" s="753"/>
      <c r="BU200" s="753"/>
      <c r="BV200" s="753"/>
      <c r="BW200" s="753"/>
      <c r="BX200" s="753"/>
      <c r="BY200" s="753"/>
      <c r="BZ200" s="753"/>
      <c r="CA200" s="753"/>
      <c r="CB200" s="753"/>
      <c r="CC200" s="753"/>
      <c r="CD200" s="753"/>
      <c r="CE200" s="753"/>
      <c r="CG200" s="756"/>
      <c r="CO200" s="757">
        <f t="shared" si="137"/>
        <v>1896992</v>
      </c>
    </row>
    <row r="201" s="645" customFormat="1" ht="36" hidden="1" customHeight="1" spans="1:93">
      <c r="A201" s="724">
        <v>45791</v>
      </c>
      <c r="B201" s="884" t="s">
        <v>4010</v>
      </c>
      <c r="C201" s="885" t="s">
        <v>237</v>
      </c>
      <c r="D201" s="749">
        <v>4500166364</v>
      </c>
      <c r="E201" s="884" t="s">
        <v>4011</v>
      </c>
      <c r="F201" s="746" t="s">
        <v>4012</v>
      </c>
      <c r="G201" s="729" t="s">
        <v>309</v>
      </c>
      <c r="H201" s="730" t="s">
        <v>79</v>
      </c>
      <c r="I201" s="731">
        <v>48</v>
      </c>
      <c r="J201" s="732">
        <v>0</v>
      </c>
      <c r="K201" s="732">
        <v>12</v>
      </c>
      <c r="L201" s="733">
        <f t="shared" si="136"/>
        <v>4</v>
      </c>
      <c r="M201" s="886">
        <v>45821</v>
      </c>
      <c r="N201" s="886">
        <v>45819</v>
      </c>
      <c r="O201" s="1262"/>
      <c r="P201" s="735" t="s">
        <v>803</v>
      </c>
      <c r="Q201" s="752" t="s">
        <v>4013</v>
      </c>
      <c r="R201" s="735">
        <v>45791</v>
      </c>
      <c r="S201" s="737" t="s">
        <v>136</v>
      </c>
      <c r="T201" s="738" t="s">
        <v>4014</v>
      </c>
      <c r="U201" s="739" t="s">
        <v>4015</v>
      </c>
      <c r="V201" s="740" t="s">
        <v>4016</v>
      </c>
      <c r="W201" s="741">
        <v>2.1771</v>
      </c>
      <c r="X201" s="742">
        <f t="shared" si="126"/>
        <v>104.5008</v>
      </c>
      <c r="Y201" s="749"/>
      <c r="Z201" s="732" t="s">
        <v>4017</v>
      </c>
      <c r="AA201" s="745" t="s">
        <v>108</v>
      </c>
      <c r="AB201" s="1072" t="s">
        <v>44</v>
      </c>
      <c r="AC201" s="746">
        <v>48</v>
      </c>
      <c r="AD201" s="747">
        <f t="shared" si="139"/>
        <v>0</v>
      </c>
      <c r="AE201" s="890" t="s">
        <v>157</v>
      </c>
      <c r="AF201" s="749"/>
      <c r="AG201" s="747">
        <f t="shared" ref="AG201:AG208" si="140">I201*2</f>
        <v>96</v>
      </c>
      <c r="AH201" s="749"/>
      <c r="AI201" s="745"/>
      <c r="AJ201" s="733"/>
      <c r="AK201" s="750"/>
      <c r="AL201" s="745">
        <f t="shared" ref="AL201:AL208" si="141">I201*2</f>
        <v>96</v>
      </c>
      <c r="AM201" s="750"/>
      <c r="AN201" s="750"/>
      <c r="AO201" s="751"/>
      <c r="AP201" s="751"/>
      <c r="AQ201" s="751"/>
      <c r="AR201" s="751"/>
      <c r="AS201" s="751"/>
      <c r="AT201" s="751"/>
      <c r="AU201" s="751"/>
      <c r="AV201" s="750"/>
      <c r="AW201" s="750"/>
      <c r="AX201" s="750"/>
      <c r="AY201" s="750"/>
      <c r="AZ201" s="745"/>
      <c r="BA201" s="745">
        <f t="shared" ref="BA201:BA208" si="142">I201*2</f>
        <v>96</v>
      </c>
      <c r="BB201" s="752"/>
      <c r="BC201" s="752"/>
      <c r="BD201" s="752"/>
      <c r="BE201" s="752"/>
      <c r="BF201" s="752"/>
      <c r="BG201" s="752"/>
      <c r="BH201" s="752"/>
      <c r="BI201" s="753"/>
      <c r="BJ201" s="753"/>
      <c r="BK201" s="754"/>
      <c r="BL201" s="753"/>
      <c r="BM201" s="755"/>
      <c r="BN201" s="755"/>
      <c r="BO201" s="755"/>
      <c r="BP201" s="755"/>
      <c r="BQ201" s="753"/>
      <c r="BR201" s="755"/>
      <c r="BS201" s="755"/>
      <c r="BT201" s="753"/>
      <c r="BU201" s="753"/>
      <c r="BV201" s="753"/>
      <c r="BW201" s="753"/>
      <c r="BX201" s="753"/>
      <c r="BY201" s="753"/>
      <c r="BZ201" s="753"/>
      <c r="CA201" s="753"/>
      <c r="CB201" s="753"/>
      <c r="CC201" s="753">
        <f t="shared" ref="CC201:CC208" si="143">I201</f>
        <v>48</v>
      </c>
      <c r="CD201" s="754">
        <f t="shared" ref="CD201:CD208" si="144">I201</f>
        <v>48</v>
      </c>
      <c r="CE201" s="753"/>
      <c r="CF201" s="754">
        <f t="shared" ref="CF201:CF208" si="145">I201</f>
        <v>48</v>
      </c>
      <c r="CG201" s="756"/>
      <c r="CO201" s="757">
        <f t="shared" si="137"/>
        <v>1896896</v>
      </c>
    </row>
    <row r="202" s="645" customFormat="1" ht="36" hidden="1" customHeight="1" spans="1:93">
      <c r="A202" s="724">
        <v>45791</v>
      </c>
      <c r="B202" s="884" t="s">
        <v>4010</v>
      </c>
      <c r="C202" s="885" t="s">
        <v>237</v>
      </c>
      <c r="D202" s="749">
        <v>4500166364</v>
      </c>
      <c r="E202" s="884" t="s">
        <v>4018</v>
      </c>
      <c r="F202" s="746" t="s">
        <v>4019</v>
      </c>
      <c r="G202" s="729" t="s">
        <v>309</v>
      </c>
      <c r="H202" s="730" t="s">
        <v>79</v>
      </c>
      <c r="I202" s="731">
        <v>48</v>
      </c>
      <c r="J202" s="732">
        <v>0</v>
      </c>
      <c r="K202" s="732">
        <v>12</v>
      </c>
      <c r="L202" s="733">
        <f t="shared" si="136"/>
        <v>4</v>
      </c>
      <c r="M202" s="886">
        <v>45821</v>
      </c>
      <c r="N202" s="886">
        <v>45819</v>
      </c>
      <c r="O202" s="1262"/>
      <c r="P202" s="735" t="s">
        <v>803</v>
      </c>
      <c r="Q202" s="752" t="s">
        <v>4013</v>
      </c>
      <c r="R202" s="735">
        <v>45791</v>
      </c>
      <c r="S202" s="737" t="s">
        <v>136</v>
      </c>
      <c r="T202" s="738" t="s">
        <v>4014</v>
      </c>
      <c r="U202" s="739" t="s">
        <v>4015</v>
      </c>
      <c r="V202" s="740" t="s">
        <v>4016</v>
      </c>
      <c r="W202" s="741">
        <v>2.1771</v>
      </c>
      <c r="X202" s="742">
        <f t="shared" si="126"/>
        <v>104.5008</v>
      </c>
      <c r="Y202" s="749"/>
      <c r="Z202" s="732" t="s">
        <v>4017</v>
      </c>
      <c r="AA202" s="745" t="s">
        <v>108</v>
      </c>
      <c r="AB202" s="1072" t="s">
        <v>44</v>
      </c>
      <c r="AC202" s="746">
        <v>48</v>
      </c>
      <c r="AD202" s="747">
        <f t="shared" si="139"/>
        <v>0</v>
      </c>
      <c r="AE202" s="890" t="s">
        <v>157</v>
      </c>
      <c r="AF202" s="749"/>
      <c r="AG202" s="747">
        <f t="shared" si="140"/>
        <v>96</v>
      </c>
      <c r="AH202" s="749"/>
      <c r="AI202" s="745"/>
      <c r="AJ202" s="733"/>
      <c r="AK202" s="750"/>
      <c r="AL202" s="745">
        <f t="shared" si="141"/>
        <v>96</v>
      </c>
      <c r="AM202" s="750"/>
      <c r="AN202" s="750"/>
      <c r="AO202" s="751"/>
      <c r="AP202" s="751"/>
      <c r="AQ202" s="751"/>
      <c r="AR202" s="751"/>
      <c r="AS202" s="751"/>
      <c r="AT202" s="751"/>
      <c r="AU202" s="751"/>
      <c r="AV202" s="750"/>
      <c r="AW202" s="750"/>
      <c r="AX202" s="750"/>
      <c r="AY202" s="750"/>
      <c r="AZ202" s="745"/>
      <c r="BA202" s="745">
        <f t="shared" si="142"/>
        <v>96</v>
      </c>
      <c r="BB202" s="752"/>
      <c r="BC202" s="752"/>
      <c r="BD202" s="752"/>
      <c r="BE202" s="752"/>
      <c r="BF202" s="752"/>
      <c r="BG202" s="752"/>
      <c r="BH202" s="752"/>
      <c r="BI202" s="753"/>
      <c r="BJ202" s="753"/>
      <c r="BK202" s="754"/>
      <c r="BL202" s="753"/>
      <c r="BM202" s="755"/>
      <c r="BN202" s="755"/>
      <c r="BO202" s="755"/>
      <c r="BP202" s="755"/>
      <c r="BQ202" s="753"/>
      <c r="BR202" s="755"/>
      <c r="BS202" s="755"/>
      <c r="BT202" s="753"/>
      <c r="BU202" s="753"/>
      <c r="BV202" s="753"/>
      <c r="BW202" s="753"/>
      <c r="BX202" s="753"/>
      <c r="BY202" s="753"/>
      <c r="BZ202" s="753"/>
      <c r="CA202" s="753"/>
      <c r="CB202" s="753"/>
      <c r="CC202" s="753">
        <f t="shared" si="143"/>
        <v>48</v>
      </c>
      <c r="CD202" s="754">
        <f t="shared" si="144"/>
        <v>48</v>
      </c>
      <c r="CE202" s="753"/>
      <c r="CF202" s="754">
        <f t="shared" si="145"/>
        <v>48</v>
      </c>
      <c r="CG202" s="756"/>
      <c r="CO202" s="757">
        <f t="shared" si="137"/>
        <v>1896800</v>
      </c>
    </row>
    <row r="203" s="645" customFormat="1" ht="36" hidden="1" customHeight="1" spans="1:93">
      <c r="A203" s="724">
        <v>45791</v>
      </c>
      <c r="B203" s="884" t="s">
        <v>4010</v>
      </c>
      <c r="C203" s="885" t="s">
        <v>237</v>
      </c>
      <c r="D203" s="749">
        <v>4500166364</v>
      </c>
      <c r="E203" s="884" t="s">
        <v>4020</v>
      </c>
      <c r="F203" s="746" t="s">
        <v>4021</v>
      </c>
      <c r="G203" s="729" t="s">
        <v>309</v>
      </c>
      <c r="H203" s="730" t="s">
        <v>79</v>
      </c>
      <c r="I203" s="731">
        <v>48</v>
      </c>
      <c r="J203" s="732">
        <v>0</v>
      </c>
      <c r="K203" s="732">
        <v>12</v>
      </c>
      <c r="L203" s="733">
        <f t="shared" si="136"/>
        <v>4</v>
      </c>
      <c r="M203" s="886">
        <v>45821</v>
      </c>
      <c r="N203" s="886">
        <v>45819</v>
      </c>
      <c r="O203" s="1262"/>
      <c r="P203" s="735" t="s">
        <v>803</v>
      </c>
      <c r="Q203" s="752" t="s">
        <v>4013</v>
      </c>
      <c r="R203" s="735">
        <v>45791</v>
      </c>
      <c r="S203" s="737" t="s">
        <v>136</v>
      </c>
      <c r="T203" s="738" t="s">
        <v>4014</v>
      </c>
      <c r="U203" s="739" t="s">
        <v>4015</v>
      </c>
      <c r="V203" s="740" t="s">
        <v>4016</v>
      </c>
      <c r="W203" s="741">
        <v>2.1771</v>
      </c>
      <c r="X203" s="742">
        <f t="shared" si="126"/>
        <v>104.5008</v>
      </c>
      <c r="Y203" s="749"/>
      <c r="Z203" s="732" t="s">
        <v>4017</v>
      </c>
      <c r="AA203" s="745" t="s">
        <v>108</v>
      </c>
      <c r="AB203" s="1072" t="s">
        <v>44</v>
      </c>
      <c r="AC203" s="746">
        <v>48</v>
      </c>
      <c r="AD203" s="747">
        <f t="shared" si="139"/>
        <v>0</v>
      </c>
      <c r="AE203" s="890" t="s">
        <v>157</v>
      </c>
      <c r="AF203" s="749"/>
      <c r="AG203" s="747">
        <f t="shared" si="140"/>
        <v>96</v>
      </c>
      <c r="AH203" s="749"/>
      <c r="AI203" s="745"/>
      <c r="AJ203" s="733"/>
      <c r="AK203" s="750"/>
      <c r="AL203" s="745">
        <f t="shared" si="141"/>
        <v>96</v>
      </c>
      <c r="AM203" s="750"/>
      <c r="AN203" s="750"/>
      <c r="AO203" s="751"/>
      <c r="AP203" s="751"/>
      <c r="AQ203" s="751"/>
      <c r="AR203" s="751"/>
      <c r="AS203" s="751"/>
      <c r="AT203" s="751"/>
      <c r="AU203" s="751"/>
      <c r="AV203" s="750"/>
      <c r="AW203" s="750"/>
      <c r="AX203" s="750"/>
      <c r="AY203" s="750"/>
      <c r="AZ203" s="745"/>
      <c r="BA203" s="745">
        <f t="shared" si="142"/>
        <v>96</v>
      </c>
      <c r="BB203" s="752"/>
      <c r="BC203" s="752"/>
      <c r="BD203" s="752"/>
      <c r="BE203" s="752"/>
      <c r="BF203" s="752"/>
      <c r="BG203" s="752"/>
      <c r="BH203" s="752"/>
      <c r="BI203" s="753"/>
      <c r="BJ203" s="753"/>
      <c r="BK203" s="754"/>
      <c r="BL203" s="753"/>
      <c r="BM203" s="755"/>
      <c r="BN203" s="755"/>
      <c r="BO203" s="755"/>
      <c r="BP203" s="755"/>
      <c r="BQ203" s="753"/>
      <c r="BR203" s="755"/>
      <c r="BS203" s="755"/>
      <c r="BT203" s="753"/>
      <c r="BU203" s="753"/>
      <c r="BV203" s="753"/>
      <c r="BW203" s="753"/>
      <c r="BX203" s="753"/>
      <c r="BY203" s="753"/>
      <c r="BZ203" s="753"/>
      <c r="CA203" s="753"/>
      <c r="CB203" s="753"/>
      <c r="CC203" s="753">
        <f t="shared" si="143"/>
        <v>48</v>
      </c>
      <c r="CD203" s="754">
        <f t="shared" si="144"/>
        <v>48</v>
      </c>
      <c r="CE203" s="753"/>
      <c r="CF203" s="754">
        <f t="shared" si="145"/>
        <v>48</v>
      </c>
      <c r="CG203" s="756"/>
      <c r="CO203" s="757">
        <f t="shared" si="137"/>
        <v>1896704</v>
      </c>
    </row>
    <row r="204" s="645" customFormat="1" ht="36" hidden="1" customHeight="1" spans="1:93">
      <c r="A204" s="724">
        <v>45791</v>
      </c>
      <c r="B204" s="884" t="s">
        <v>4010</v>
      </c>
      <c r="C204" s="885" t="s">
        <v>237</v>
      </c>
      <c r="D204" s="749">
        <v>4500166364</v>
      </c>
      <c r="E204" s="884" t="s">
        <v>4022</v>
      </c>
      <c r="F204" s="746" t="s">
        <v>4023</v>
      </c>
      <c r="G204" s="729" t="s">
        <v>309</v>
      </c>
      <c r="H204" s="730" t="s">
        <v>79</v>
      </c>
      <c r="I204" s="731">
        <v>60</v>
      </c>
      <c r="J204" s="732">
        <v>0</v>
      </c>
      <c r="K204" s="732">
        <v>12</v>
      </c>
      <c r="L204" s="733">
        <f t="shared" si="136"/>
        <v>5</v>
      </c>
      <c r="M204" s="886">
        <v>45821</v>
      </c>
      <c r="N204" s="886">
        <v>45819</v>
      </c>
      <c r="O204" s="1262"/>
      <c r="P204" s="735" t="s">
        <v>803</v>
      </c>
      <c r="Q204" s="752" t="s">
        <v>4013</v>
      </c>
      <c r="R204" s="735">
        <v>45791</v>
      </c>
      <c r="S204" s="737" t="s">
        <v>136</v>
      </c>
      <c r="T204" s="738" t="s">
        <v>4014</v>
      </c>
      <c r="U204" s="739" t="s">
        <v>4015</v>
      </c>
      <c r="V204" s="740" t="s">
        <v>4016</v>
      </c>
      <c r="W204" s="741">
        <v>2.1771</v>
      </c>
      <c r="X204" s="742">
        <f t="shared" si="126"/>
        <v>130.626</v>
      </c>
      <c r="Y204" s="749"/>
      <c r="Z204" s="732" t="s">
        <v>4017</v>
      </c>
      <c r="AA204" s="745" t="s">
        <v>108</v>
      </c>
      <c r="AB204" s="1072" t="s">
        <v>44</v>
      </c>
      <c r="AC204" s="746">
        <v>60</v>
      </c>
      <c r="AD204" s="747">
        <f t="shared" si="139"/>
        <v>0</v>
      </c>
      <c r="AE204" s="890" t="s">
        <v>157</v>
      </c>
      <c r="AF204" s="749"/>
      <c r="AG204" s="747">
        <f t="shared" si="140"/>
        <v>120</v>
      </c>
      <c r="AH204" s="749"/>
      <c r="AI204" s="745"/>
      <c r="AJ204" s="733"/>
      <c r="AK204" s="750"/>
      <c r="AL204" s="745">
        <f t="shared" si="141"/>
        <v>120</v>
      </c>
      <c r="AM204" s="750"/>
      <c r="AN204" s="750"/>
      <c r="AO204" s="751"/>
      <c r="AP204" s="751"/>
      <c r="AQ204" s="751"/>
      <c r="AR204" s="751"/>
      <c r="AS204" s="751"/>
      <c r="AT204" s="751"/>
      <c r="AU204" s="751"/>
      <c r="AV204" s="750"/>
      <c r="AW204" s="750"/>
      <c r="AX204" s="750"/>
      <c r="AY204" s="750"/>
      <c r="AZ204" s="745"/>
      <c r="BA204" s="745">
        <f t="shared" si="142"/>
        <v>120</v>
      </c>
      <c r="BB204" s="752"/>
      <c r="BC204" s="752"/>
      <c r="BD204" s="752"/>
      <c r="BE204" s="752"/>
      <c r="BF204" s="752"/>
      <c r="BG204" s="752"/>
      <c r="BH204" s="752"/>
      <c r="BI204" s="753"/>
      <c r="BJ204" s="753"/>
      <c r="BK204" s="754"/>
      <c r="BL204" s="753"/>
      <c r="BM204" s="755"/>
      <c r="BN204" s="755"/>
      <c r="BO204" s="755"/>
      <c r="BP204" s="755"/>
      <c r="BQ204" s="753"/>
      <c r="BR204" s="755"/>
      <c r="BS204" s="755"/>
      <c r="BT204" s="753"/>
      <c r="BU204" s="753"/>
      <c r="BV204" s="753"/>
      <c r="BW204" s="753"/>
      <c r="BX204" s="753"/>
      <c r="BY204" s="753"/>
      <c r="BZ204" s="753"/>
      <c r="CA204" s="753"/>
      <c r="CB204" s="753"/>
      <c r="CC204" s="753">
        <f t="shared" si="143"/>
        <v>60</v>
      </c>
      <c r="CD204" s="754">
        <f t="shared" si="144"/>
        <v>60</v>
      </c>
      <c r="CE204" s="753"/>
      <c r="CF204" s="754">
        <f t="shared" si="145"/>
        <v>60</v>
      </c>
      <c r="CG204" s="756"/>
      <c r="CO204" s="757">
        <f t="shared" si="137"/>
        <v>1896584</v>
      </c>
    </row>
    <row r="205" s="645" customFormat="1" ht="36" hidden="1" customHeight="1" spans="1:93">
      <c r="A205" s="724">
        <v>45791</v>
      </c>
      <c r="B205" s="884" t="s">
        <v>4010</v>
      </c>
      <c r="C205" s="885" t="s">
        <v>237</v>
      </c>
      <c r="D205" s="749">
        <v>4500166364</v>
      </c>
      <c r="E205" s="884" t="s">
        <v>4024</v>
      </c>
      <c r="F205" s="746" t="s">
        <v>4025</v>
      </c>
      <c r="G205" s="729" t="s">
        <v>309</v>
      </c>
      <c r="H205" s="730" t="s">
        <v>79</v>
      </c>
      <c r="I205" s="731">
        <v>48</v>
      </c>
      <c r="J205" s="732">
        <v>0</v>
      </c>
      <c r="K205" s="732">
        <v>12</v>
      </c>
      <c r="L205" s="733">
        <f t="shared" si="136"/>
        <v>4</v>
      </c>
      <c r="M205" s="886">
        <v>45821</v>
      </c>
      <c r="N205" s="886">
        <v>45819</v>
      </c>
      <c r="O205" s="1262"/>
      <c r="P205" s="735" t="s">
        <v>803</v>
      </c>
      <c r="Q205" s="752" t="s">
        <v>4013</v>
      </c>
      <c r="R205" s="735">
        <v>45791</v>
      </c>
      <c r="S205" s="737" t="s">
        <v>136</v>
      </c>
      <c r="T205" s="738" t="s">
        <v>4014</v>
      </c>
      <c r="U205" s="739" t="s">
        <v>4015</v>
      </c>
      <c r="V205" s="740" t="s">
        <v>4016</v>
      </c>
      <c r="W205" s="741">
        <v>2.1771</v>
      </c>
      <c r="X205" s="742">
        <f t="shared" si="126"/>
        <v>104.5008</v>
      </c>
      <c r="Y205" s="749"/>
      <c r="Z205" s="732" t="s">
        <v>4017</v>
      </c>
      <c r="AA205" s="745" t="s">
        <v>108</v>
      </c>
      <c r="AB205" s="1072" t="s">
        <v>44</v>
      </c>
      <c r="AC205" s="746">
        <v>48</v>
      </c>
      <c r="AD205" s="747">
        <f t="shared" si="139"/>
        <v>0</v>
      </c>
      <c r="AE205" s="890" t="s">
        <v>157</v>
      </c>
      <c r="AF205" s="749"/>
      <c r="AG205" s="747">
        <f t="shared" si="140"/>
        <v>96</v>
      </c>
      <c r="AH205" s="749"/>
      <c r="AI205" s="745"/>
      <c r="AJ205" s="733"/>
      <c r="AK205" s="750"/>
      <c r="AL205" s="745">
        <f t="shared" si="141"/>
        <v>96</v>
      </c>
      <c r="AM205" s="750"/>
      <c r="AN205" s="750"/>
      <c r="AO205" s="751"/>
      <c r="AP205" s="751"/>
      <c r="AQ205" s="751"/>
      <c r="AR205" s="751"/>
      <c r="AS205" s="751"/>
      <c r="AT205" s="751"/>
      <c r="AU205" s="751"/>
      <c r="AV205" s="750"/>
      <c r="AW205" s="750"/>
      <c r="AX205" s="750"/>
      <c r="AY205" s="750"/>
      <c r="AZ205" s="745"/>
      <c r="BA205" s="745">
        <f t="shared" si="142"/>
        <v>96</v>
      </c>
      <c r="BB205" s="752"/>
      <c r="BC205" s="752"/>
      <c r="BD205" s="752"/>
      <c r="BE205" s="752"/>
      <c r="BF205" s="752"/>
      <c r="BG205" s="752"/>
      <c r="BH205" s="752"/>
      <c r="BI205" s="753"/>
      <c r="BJ205" s="753"/>
      <c r="BK205" s="754"/>
      <c r="BL205" s="753"/>
      <c r="BM205" s="755"/>
      <c r="BN205" s="755"/>
      <c r="BO205" s="755"/>
      <c r="BP205" s="755"/>
      <c r="BQ205" s="753"/>
      <c r="BR205" s="755"/>
      <c r="BS205" s="755"/>
      <c r="BT205" s="753"/>
      <c r="BU205" s="753"/>
      <c r="BV205" s="753"/>
      <c r="BW205" s="753"/>
      <c r="BX205" s="753"/>
      <c r="BY205" s="753"/>
      <c r="BZ205" s="753"/>
      <c r="CA205" s="753"/>
      <c r="CB205" s="753"/>
      <c r="CC205" s="753">
        <f t="shared" si="143"/>
        <v>48</v>
      </c>
      <c r="CD205" s="754">
        <f t="shared" si="144"/>
        <v>48</v>
      </c>
      <c r="CE205" s="753"/>
      <c r="CF205" s="754">
        <f t="shared" si="145"/>
        <v>48</v>
      </c>
      <c r="CG205" s="756"/>
      <c r="CO205" s="757">
        <f t="shared" si="137"/>
        <v>1896488</v>
      </c>
    </row>
    <row r="206" s="645" customFormat="1" ht="36" hidden="1" customHeight="1" spans="1:93">
      <c r="A206" s="724">
        <v>45791</v>
      </c>
      <c r="B206" s="884" t="s">
        <v>4010</v>
      </c>
      <c r="C206" s="885" t="s">
        <v>237</v>
      </c>
      <c r="D206" s="749">
        <v>4500166364</v>
      </c>
      <c r="E206" s="884" t="s">
        <v>4026</v>
      </c>
      <c r="F206" s="746" t="s">
        <v>4027</v>
      </c>
      <c r="G206" s="729" t="s">
        <v>309</v>
      </c>
      <c r="H206" s="730" t="s">
        <v>79</v>
      </c>
      <c r="I206" s="731">
        <v>84</v>
      </c>
      <c r="J206" s="732">
        <v>0</v>
      </c>
      <c r="K206" s="732">
        <v>12</v>
      </c>
      <c r="L206" s="733">
        <f t="shared" si="136"/>
        <v>7</v>
      </c>
      <c r="M206" s="886">
        <v>45821</v>
      </c>
      <c r="N206" s="886">
        <v>45819</v>
      </c>
      <c r="O206" s="1262"/>
      <c r="P206" s="735" t="s">
        <v>803</v>
      </c>
      <c r="Q206" s="752" t="s">
        <v>4013</v>
      </c>
      <c r="R206" s="735">
        <v>45791</v>
      </c>
      <c r="S206" s="737" t="s">
        <v>136</v>
      </c>
      <c r="T206" s="738" t="s">
        <v>4014</v>
      </c>
      <c r="U206" s="739" t="s">
        <v>4015</v>
      </c>
      <c r="V206" s="740" t="s">
        <v>4016</v>
      </c>
      <c r="W206" s="741">
        <v>2.1771</v>
      </c>
      <c r="X206" s="742">
        <f t="shared" si="126"/>
        <v>182.8764</v>
      </c>
      <c r="Y206" s="749"/>
      <c r="Z206" s="732" t="s">
        <v>4017</v>
      </c>
      <c r="AA206" s="745" t="s">
        <v>108</v>
      </c>
      <c r="AB206" s="1072" t="s">
        <v>44</v>
      </c>
      <c r="AC206" s="746">
        <v>84</v>
      </c>
      <c r="AD206" s="747">
        <f t="shared" si="139"/>
        <v>0</v>
      </c>
      <c r="AE206" s="890" t="s">
        <v>157</v>
      </c>
      <c r="AF206" s="749"/>
      <c r="AG206" s="747">
        <f t="shared" si="140"/>
        <v>168</v>
      </c>
      <c r="AH206" s="749"/>
      <c r="AI206" s="745"/>
      <c r="AJ206" s="733"/>
      <c r="AK206" s="750"/>
      <c r="AL206" s="745">
        <f t="shared" si="141"/>
        <v>168</v>
      </c>
      <c r="AM206" s="750"/>
      <c r="AN206" s="750"/>
      <c r="AO206" s="751"/>
      <c r="AP206" s="751"/>
      <c r="AQ206" s="751"/>
      <c r="AR206" s="751"/>
      <c r="AS206" s="751"/>
      <c r="AT206" s="751"/>
      <c r="AU206" s="751"/>
      <c r="AV206" s="750"/>
      <c r="AW206" s="750"/>
      <c r="AX206" s="750"/>
      <c r="AY206" s="750"/>
      <c r="AZ206" s="745"/>
      <c r="BA206" s="745">
        <f t="shared" si="142"/>
        <v>168</v>
      </c>
      <c r="BB206" s="752"/>
      <c r="BC206" s="752"/>
      <c r="BD206" s="752"/>
      <c r="BE206" s="752"/>
      <c r="BF206" s="752"/>
      <c r="BG206" s="752"/>
      <c r="BH206" s="752"/>
      <c r="BI206" s="753"/>
      <c r="BJ206" s="753"/>
      <c r="BK206" s="754"/>
      <c r="BL206" s="753"/>
      <c r="BM206" s="755"/>
      <c r="BN206" s="755"/>
      <c r="BO206" s="755"/>
      <c r="BP206" s="755"/>
      <c r="BQ206" s="753"/>
      <c r="BR206" s="755"/>
      <c r="BS206" s="755"/>
      <c r="BT206" s="753"/>
      <c r="BU206" s="753"/>
      <c r="BV206" s="753"/>
      <c r="BW206" s="753"/>
      <c r="BX206" s="753"/>
      <c r="BY206" s="753"/>
      <c r="BZ206" s="753"/>
      <c r="CA206" s="753"/>
      <c r="CB206" s="753"/>
      <c r="CC206" s="753">
        <f t="shared" si="143"/>
        <v>84</v>
      </c>
      <c r="CD206" s="754">
        <f t="shared" si="144"/>
        <v>84</v>
      </c>
      <c r="CE206" s="753"/>
      <c r="CF206" s="754">
        <f t="shared" si="145"/>
        <v>84</v>
      </c>
      <c r="CG206" s="756"/>
      <c r="CO206" s="757">
        <f t="shared" si="137"/>
        <v>1896320</v>
      </c>
    </row>
    <row r="207" s="645" customFormat="1" ht="36" hidden="1" customHeight="1" spans="1:93">
      <c r="A207" s="724">
        <v>45791</v>
      </c>
      <c r="B207" s="884" t="s">
        <v>4010</v>
      </c>
      <c r="C207" s="885" t="s">
        <v>237</v>
      </c>
      <c r="D207" s="749">
        <v>4500166364</v>
      </c>
      <c r="E207" s="884" t="s">
        <v>4028</v>
      </c>
      <c r="F207" s="746" t="s">
        <v>4029</v>
      </c>
      <c r="G207" s="729" t="s">
        <v>309</v>
      </c>
      <c r="H207" s="730" t="s">
        <v>79</v>
      </c>
      <c r="I207" s="731">
        <v>24</v>
      </c>
      <c r="J207" s="732">
        <v>0</v>
      </c>
      <c r="K207" s="732">
        <v>12</v>
      </c>
      <c r="L207" s="733">
        <f t="shared" si="136"/>
        <v>2</v>
      </c>
      <c r="M207" s="886">
        <v>45821</v>
      </c>
      <c r="N207" s="886">
        <v>45819</v>
      </c>
      <c r="O207" s="1262"/>
      <c r="P207" s="735" t="s">
        <v>803</v>
      </c>
      <c r="Q207" s="752" t="s">
        <v>4013</v>
      </c>
      <c r="R207" s="735">
        <v>45791</v>
      </c>
      <c r="S207" s="737" t="s">
        <v>136</v>
      </c>
      <c r="T207" s="738" t="s">
        <v>4014</v>
      </c>
      <c r="U207" s="739" t="s">
        <v>4015</v>
      </c>
      <c r="V207" s="740" t="s">
        <v>4016</v>
      </c>
      <c r="W207" s="741">
        <v>2.1771</v>
      </c>
      <c r="X207" s="742">
        <f t="shared" si="126"/>
        <v>52.2504</v>
      </c>
      <c r="Y207" s="749"/>
      <c r="Z207" s="732" t="s">
        <v>4017</v>
      </c>
      <c r="AA207" s="745" t="s">
        <v>108</v>
      </c>
      <c r="AB207" s="1072" t="s">
        <v>44</v>
      </c>
      <c r="AC207" s="746">
        <v>24</v>
      </c>
      <c r="AD207" s="747">
        <f t="shared" si="139"/>
        <v>0</v>
      </c>
      <c r="AE207" s="890" t="s">
        <v>157</v>
      </c>
      <c r="AF207" s="749"/>
      <c r="AG207" s="747">
        <f t="shared" si="140"/>
        <v>48</v>
      </c>
      <c r="AH207" s="749"/>
      <c r="AI207" s="745"/>
      <c r="AJ207" s="733"/>
      <c r="AK207" s="750"/>
      <c r="AL207" s="745">
        <f t="shared" si="141"/>
        <v>48</v>
      </c>
      <c r="AM207" s="750"/>
      <c r="AN207" s="750"/>
      <c r="AO207" s="751"/>
      <c r="AP207" s="751"/>
      <c r="AQ207" s="751"/>
      <c r="AR207" s="751"/>
      <c r="AS207" s="751"/>
      <c r="AT207" s="751"/>
      <c r="AU207" s="751"/>
      <c r="AV207" s="750"/>
      <c r="AW207" s="750"/>
      <c r="AX207" s="750"/>
      <c r="AY207" s="750"/>
      <c r="AZ207" s="745"/>
      <c r="BA207" s="745">
        <f t="shared" si="142"/>
        <v>48</v>
      </c>
      <c r="BB207" s="752"/>
      <c r="BC207" s="752"/>
      <c r="BD207" s="752"/>
      <c r="BE207" s="752"/>
      <c r="BF207" s="752"/>
      <c r="BG207" s="752"/>
      <c r="BH207" s="752"/>
      <c r="BI207" s="753"/>
      <c r="BJ207" s="753"/>
      <c r="BK207" s="754"/>
      <c r="BL207" s="753"/>
      <c r="BM207" s="755"/>
      <c r="BN207" s="755"/>
      <c r="BO207" s="755"/>
      <c r="BP207" s="755"/>
      <c r="BQ207" s="753"/>
      <c r="BR207" s="755"/>
      <c r="BS207" s="755"/>
      <c r="BT207" s="753"/>
      <c r="BU207" s="753"/>
      <c r="BV207" s="753"/>
      <c r="BW207" s="753"/>
      <c r="BX207" s="753"/>
      <c r="BY207" s="753"/>
      <c r="BZ207" s="753"/>
      <c r="CA207" s="753"/>
      <c r="CB207" s="753"/>
      <c r="CC207" s="753">
        <f t="shared" si="143"/>
        <v>24</v>
      </c>
      <c r="CD207" s="754">
        <f t="shared" si="144"/>
        <v>24</v>
      </c>
      <c r="CE207" s="753"/>
      <c r="CF207" s="754">
        <f t="shared" si="145"/>
        <v>24</v>
      </c>
      <c r="CG207" s="756"/>
      <c r="CO207" s="757">
        <f t="shared" si="137"/>
        <v>1896272</v>
      </c>
    </row>
    <row r="208" s="645" customFormat="1" ht="36" hidden="1" customHeight="1" spans="1:93">
      <c r="A208" s="724">
        <v>45791</v>
      </c>
      <c r="B208" s="884" t="s">
        <v>4010</v>
      </c>
      <c r="C208" s="885" t="s">
        <v>237</v>
      </c>
      <c r="D208" s="749">
        <v>4500166364</v>
      </c>
      <c r="E208" s="884" t="s">
        <v>4030</v>
      </c>
      <c r="F208" s="746" t="s">
        <v>4031</v>
      </c>
      <c r="G208" s="729" t="s">
        <v>309</v>
      </c>
      <c r="H208" s="730" t="s">
        <v>79</v>
      </c>
      <c r="I208" s="731">
        <v>72</v>
      </c>
      <c r="J208" s="732">
        <v>0</v>
      </c>
      <c r="K208" s="732">
        <v>12</v>
      </c>
      <c r="L208" s="733">
        <f t="shared" si="136"/>
        <v>6</v>
      </c>
      <c r="M208" s="886">
        <v>45821</v>
      </c>
      <c r="N208" s="886">
        <v>45819</v>
      </c>
      <c r="O208" s="1262"/>
      <c r="P208" s="735" t="s">
        <v>803</v>
      </c>
      <c r="Q208" s="752" t="s">
        <v>4013</v>
      </c>
      <c r="R208" s="735">
        <v>45791</v>
      </c>
      <c r="S208" s="737" t="s">
        <v>136</v>
      </c>
      <c r="T208" s="738" t="s">
        <v>4014</v>
      </c>
      <c r="U208" s="739" t="s">
        <v>4015</v>
      </c>
      <c r="V208" s="740" t="s">
        <v>4016</v>
      </c>
      <c r="W208" s="741">
        <v>2.1771</v>
      </c>
      <c r="X208" s="742">
        <f t="shared" si="126"/>
        <v>156.7512</v>
      </c>
      <c r="Y208" s="749"/>
      <c r="Z208" s="732" t="s">
        <v>4017</v>
      </c>
      <c r="AA208" s="745" t="s">
        <v>108</v>
      </c>
      <c r="AB208" s="1072" t="s">
        <v>44</v>
      </c>
      <c r="AC208" s="746">
        <v>72</v>
      </c>
      <c r="AD208" s="747">
        <f t="shared" si="139"/>
        <v>0</v>
      </c>
      <c r="AE208" s="890" t="s">
        <v>157</v>
      </c>
      <c r="AF208" s="749"/>
      <c r="AG208" s="747">
        <f t="shared" si="140"/>
        <v>144</v>
      </c>
      <c r="AH208" s="749"/>
      <c r="AI208" s="745"/>
      <c r="AJ208" s="733"/>
      <c r="AK208" s="750"/>
      <c r="AL208" s="745">
        <f t="shared" si="141"/>
        <v>144</v>
      </c>
      <c r="AM208" s="750"/>
      <c r="AN208" s="750"/>
      <c r="AO208" s="751"/>
      <c r="AP208" s="751"/>
      <c r="AQ208" s="751"/>
      <c r="AR208" s="751"/>
      <c r="AS208" s="751"/>
      <c r="AT208" s="751"/>
      <c r="AU208" s="751"/>
      <c r="AV208" s="750"/>
      <c r="AW208" s="750"/>
      <c r="AX208" s="750"/>
      <c r="AY208" s="750"/>
      <c r="AZ208" s="745"/>
      <c r="BA208" s="745">
        <f t="shared" si="142"/>
        <v>144</v>
      </c>
      <c r="BB208" s="752"/>
      <c r="BC208" s="752"/>
      <c r="BD208" s="752"/>
      <c r="BE208" s="752"/>
      <c r="BF208" s="752"/>
      <c r="BG208" s="752"/>
      <c r="BH208" s="752"/>
      <c r="BI208" s="753"/>
      <c r="BJ208" s="753"/>
      <c r="BK208" s="754"/>
      <c r="BL208" s="753"/>
      <c r="BM208" s="755"/>
      <c r="BN208" s="755"/>
      <c r="BO208" s="755"/>
      <c r="BP208" s="755"/>
      <c r="BQ208" s="753"/>
      <c r="BR208" s="755"/>
      <c r="BS208" s="755"/>
      <c r="BT208" s="753"/>
      <c r="BU208" s="753"/>
      <c r="BV208" s="753"/>
      <c r="BW208" s="753"/>
      <c r="BX208" s="753"/>
      <c r="BY208" s="753"/>
      <c r="BZ208" s="753"/>
      <c r="CA208" s="753"/>
      <c r="CB208" s="753"/>
      <c r="CC208" s="753">
        <f t="shared" si="143"/>
        <v>72</v>
      </c>
      <c r="CD208" s="754">
        <f t="shared" si="144"/>
        <v>72</v>
      </c>
      <c r="CE208" s="753"/>
      <c r="CF208" s="754">
        <f t="shared" si="145"/>
        <v>72</v>
      </c>
      <c r="CG208" s="756"/>
      <c r="CO208" s="757">
        <f t="shared" si="137"/>
        <v>1896128</v>
      </c>
    </row>
    <row r="209" s="645" customFormat="1" ht="36" hidden="1" customHeight="1" spans="1:93">
      <c r="A209" s="724">
        <v>45790</v>
      </c>
      <c r="B209" s="884" t="s">
        <v>4032</v>
      </c>
      <c r="C209" s="885" t="s">
        <v>251</v>
      </c>
      <c r="D209" s="749">
        <v>4500166241</v>
      </c>
      <c r="E209" s="884" t="s">
        <v>4033</v>
      </c>
      <c r="F209" s="1265" t="s">
        <v>4034</v>
      </c>
      <c r="G209" s="729" t="s">
        <v>239</v>
      </c>
      <c r="H209" s="730" t="s">
        <v>79</v>
      </c>
      <c r="I209" s="731">
        <v>9800</v>
      </c>
      <c r="J209" s="732">
        <v>0</v>
      </c>
      <c r="K209" s="732">
        <v>25</v>
      </c>
      <c r="L209" s="733">
        <f t="shared" si="136"/>
        <v>392</v>
      </c>
      <c r="M209" s="886">
        <v>45824</v>
      </c>
      <c r="N209" s="886">
        <v>45821</v>
      </c>
      <c r="O209" s="1262"/>
      <c r="P209" s="1262" t="s">
        <v>106</v>
      </c>
      <c r="Q209" s="752" t="s">
        <v>4035</v>
      </c>
      <c r="R209" s="735">
        <v>45796</v>
      </c>
      <c r="S209" s="737" t="s">
        <v>136</v>
      </c>
      <c r="T209" s="738" t="s">
        <v>4036</v>
      </c>
      <c r="U209" s="739" t="s">
        <v>4037</v>
      </c>
      <c r="V209" s="740" t="s">
        <v>4038</v>
      </c>
      <c r="W209" s="741">
        <v>0.5336</v>
      </c>
      <c r="X209" s="742">
        <f t="shared" si="126"/>
        <v>5229.28</v>
      </c>
      <c r="Y209" s="749" t="s">
        <v>4039</v>
      </c>
      <c r="Z209" s="732" t="s">
        <v>239</v>
      </c>
      <c r="AA209" s="745" t="s">
        <v>108</v>
      </c>
      <c r="AB209" s="1072" t="s">
        <v>44</v>
      </c>
      <c r="AC209" s="746">
        <v>9800</v>
      </c>
      <c r="AD209" s="747">
        <f t="shared" si="139"/>
        <v>0</v>
      </c>
      <c r="AE209" s="890" t="s">
        <v>157</v>
      </c>
      <c r="AF209" s="749"/>
      <c r="AG209" s="747">
        <f t="shared" ref="AG209:AG213" si="146">I209</f>
        <v>9800</v>
      </c>
      <c r="AH209" s="749"/>
      <c r="AI209" s="745">
        <f>I209</f>
        <v>9800</v>
      </c>
      <c r="AJ209" s="733"/>
      <c r="AK209" s="750"/>
      <c r="AL209" s="750"/>
      <c r="AM209" s="750"/>
      <c r="AN209" s="750"/>
      <c r="AO209" s="751"/>
      <c r="AP209" s="751"/>
      <c r="AQ209" s="751"/>
      <c r="AR209" s="751"/>
      <c r="AS209" s="751"/>
      <c r="AT209" s="751"/>
      <c r="AU209" s="751"/>
      <c r="AV209" s="750"/>
      <c r="AW209" s="750"/>
      <c r="AX209" s="750"/>
      <c r="AY209" s="750"/>
      <c r="AZ209" s="745">
        <f t="shared" ref="AZ209:AZ212" si="147">I209</f>
        <v>9800</v>
      </c>
      <c r="BA209" s="752"/>
      <c r="BB209" s="752"/>
      <c r="BC209" s="752"/>
      <c r="BD209" s="752"/>
      <c r="BE209" s="752"/>
      <c r="BF209" s="752"/>
      <c r="BG209" s="752"/>
      <c r="BH209" s="752"/>
      <c r="BI209" s="753"/>
      <c r="BJ209" s="753"/>
      <c r="BK209" s="754"/>
      <c r="BL209" s="753"/>
      <c r="BM209" s="755"/>
      <c r="BN209" s="755"/>
      <c r="BO209" s="755"/>
      <c r="BP209" s="755">
        <f>I209/25</f>
        <v>392</v>
      </c>
      <c r="BQ209" s="753"/>
      <c r="BR209" s="755"/>
      <c r="BS209" s="755"/>
      <c r="BT209" s="753"/>
      <c r="BU209" s="753"/>
      <c r="BV209" s="753"/>
      <c r="BW209" s="753"/>
      <c r="BX209" s="753"/>
      <c r="BY209" s="753"/>
      <c r="BZ209" s="753"/>
      <c r="CA209" s="753"/>
      <c r="CB209" s="753"/>
      <c r="CC209" s="753"/>
      <c r="CD209" s="753"/>
      <c r="CE209" s="753"/>
      <c r="CF209" s="753"/>
      <c r="CG209" s="756"/>
      <c r="CO209" s="757">
        <f t="shared" si="137"/>
        <v>1886328</v>
      </c>
    </row>
    <row r="210" s="645" customFormat="1" ht="36" hidden="1" customHeight="1" spans="1:93">
      <c r="A210" s="724">
        <v>45790</v>
      </c>
      <c r="B210" s="884" t="s">
        <v>4032</v>
      </c>
      <c r="C210" s="885" t="s">
        <v>251</v>
      </c>
      <c r="D210" s="749">
        <v>4500166234</v>
      </c>
      <c r="E210" s="884" t="s">
        <v>4040</v>
      </c>
      <c r="F210" s="1265" t="s">
        <v>4041</v>
      </c>
      <c r="G210" s="729" t="s">
        <v>239</v>
      </c>
      <c r="H210" s="730" t="s">
        <v>79</v>
      </c>
      <c r="I210" s="731">
        <v>13500</v>
      </c>
      <c r="J210" s="732">
        <v>0</v>
      </c>
      <c r="K210" s="732">
        <v>25</v>
      </c>
      <c r="L210" s="733">
        <f t="shared" si="136"/>
        <v>540</v>
      </c>
      <c r="M210" s="886">
        <v>45825</v>
      </c>
      <c r="N210" s="886">
        <v>45824</v>
      </c>
      <c r="O210" s="1262"/>
      <c r="P210" s="1262" t="s">
        <v>106</v>
      </c>
      <c r="Q210" s="752" t="s">
        <v>4042</v>
      </c>
      <c r="R210" s="735">
        <v>45796</v>
      </c>
      <c r="S210" s="737" t="s">
        <v>136</v>
      </c>
      <c r="T210" s="738" t="s">
        <v>4043</v>
      </c>
      <c r="U210" s="739" t="s">
        <v>4037</v>
      </c>
      <c r="V210" s="740" t="s">
        <v>4038</v>
      </c>
      <c r="W210" s="741">
        <v>0.5303</v>
      </c>
      <c r="X210" s="742">
        <f t="shared" si="126"/>
        <v>7159.05</v>
      </c>
      <c r="Y210" s="749" t="s">
        <v>4044</v>
      </c>
      <c r="Z210" s="732" t="s">
        <v>239</v>
      </c>
      <c r="AA210" s="745" t="s">
        <v>108</v>
      </c>
      <c r="AB210" s="1072" t="s">
        <v>44</v>
      </c>
      <c r="AC210" s="746">
        <v>13500</v>
      </c>
      <c r="AD210" s="747">
        <f t="shared" si="139"/>
        <v>0</v>
      </c>
      <c r="AE210" s="890" t="s">
        <v>157</v>
      </c>
      <c r="AF210" s="749"/>
      <c r="AG210" s="747">
        <f t="shared" si="146"/>
        <v>13500</v>
      </c>
      <c r="AH210" s="749"/>
      <c r="AI210" s="745">
        <f>I210</f>
        <v>13500</v>
      </c>
      <c r="AJ210" s="733"/>
      <c r="AK210" s="750"/>
      <c r="AL210" s="750"/>
      <c r="AM210" s="750"/>
      <c r="AN210" s="750"/>
      <c r="AO210" s="751"/>
      <c r="AP210" s="751"/>
      <c r="AQ210" s="751"/>
      <c r="AR210" s="751"/>
      <c r="AS210" s="751"/>
      <c r="AT210" s="751"/>
      <c r="AU210" s="751"/>
      <c r="AV210" s="750"/>
      <c r="AW210" s="750"/>
      <c r="AX210" s="750"/>
      <c r="AY210" s="750"/>
      <c r="AZ210" s="745">
        <f t="shared" si="147"/>
        <v>13500</v>
      </c>
      <c r="BA210" s="752"/>
      <c r="BB210" s="752"/>
      <c r="BC210" s="752"/>
      <c r="BD210" s="752"/>
      <c r="BE210" s="752"/>
      <c r="BF210" s="752"/>
      <c r="BG210" s="752"/>
      <c r="BH210" s="752"/>
      <c r="BI210" s="753"/>
      <c r="BJ210" s="753"/>
      <c r="BK210" s="754"/>
      <c r="BL210" s="753"/>
      <c r="BM210" s="755"/>
      <c r="BN210" s="755"/>
      <c r="BO210" s="755"/>
      <c r="BP210" s="755">
        <f>I210/25</f>
        <v>540</v>
      </c>
      <c r="BQ210" s="753"/>
      <c r="BR210" s="755"/>
      <c r="BS210" s="755"/>
      <c r="BT210" s="753"/>
      <c r="BU210" s="753"/>
      <c r="BV210" s="753"/>
      <c r="BW210" s="753"/>
      <c r="BX210" s="753"/>
      <c r="BY210" s="753"/>
      <c r="BZ210" s="753"/>
      <c r="CA210" s="753"/>
      <c r="CB210" s="753"/>
      <c r="CC210" s="753"/>
      <c r="CD210" s="753"/>
      <c r="CE210" s="753"/>
      <c r="CF210" s="753"/>
      <c r="CG210" s="756"/>
      <c r="CO210" s="757">
        <f t="shared" si="137"/>
        <v>1872828</v>
      </c>
    </row>
    <row r="211" s="645" customFormat="1" ht="36" hidden="1" customHeight="1" spans="1:93">
      <c r="A211" s="724">
        <v>45791</v>
      </c>
      <c r="B211" s="884" t="s">
        <v>4045</v>
      </c>
      <c r="C211" s="885" t="s">
        <v>779</v>
      </c>
      <c r="D211" s="749">
        <v>4500163632</v>
      </c>
      <c r="E211" s="884"/>
      <c r="F211" s="1265" t="s">
        <v>4046</v>
      </c>
      <c r="G211" s="729" t="s">
        <v>113</v>
      </c>
      <c r="H211" s="730" t="s">
        <v>114</v>
      </c>
      <c r="I211" s="731">
        <v>1800</v>
      </c>
      <c r="J211" s="732">
        <v>0</v>
      </c>
      <c r="K211" s="732">
        <v>60</v>
      </c>
      <c r="L211" s="733">
        <f t="shared" si="136"/>
        <v>30</v>
      </c>
      <c r="M211" s="886">
        <v>45826</v>
      </c>
      <c r="N211" s="886">
        <v>45824</v>
      </c>
      <c r="O211" s="1262"/>
      <c r="P211" s="1262" t="s">
        <v>803</v>
      </c>
      <c r="Q211" s="752" t="s">
        <v>4047</v>
      </c>
      <c r="R211" s="1302">
        <v>45797</v>
      </c>
      <c r="S211" s="735" t="s">
        <v>82</v>
      </c>
      <c r="T211" s="735" t="s">
        <v>4048</v>
      </c>
      <c r="U211" s="739" t="s">
        <v>4049</v>
      </c>
      <c r="V211" s="740" t="s">
        <v>4050</v>
      </c>
      <c r="W211" s="741">
        <v>66.4704</v>
      </c>
      <c r="X211" s="742">
        <f>W211*L211</f>
        <v>1994.112</v>
      </c>
      <c r="Y211" s="749"/>
      <c r="Z211" s="732" t="s">
        <v>1305</v>
      </c>
      <c r="AA211" s="745" t="s">
        <v>108</v>
      </c>
      <c r="AB211" s="1072" t="s">
        <v>44</v>
      </c>
      <c r="AC211" s="746">
        <v>1800</v>
      </c>
      <c r="AD211" s="747">
        <f t="shared" si="139"/>
        <v>0</v>
      </c>
      <c r="AE211" s="890" t="s">
        <v>157</v>
      </c>
      <c r="AF211" s="749"/>
      <c r="AG211" s="747">
        <f t="shared" si="146"/>
        <v>1800</v>
      </c>
      <c r="AH211" s="749"/>
      <c r="AI211" s="745"/>
      <c r="AJ211" s="733">
        <f>I211</f>
        <v>1800</v>
      </c>
      <c r="AK211" s="750"/>
      <c r="AL211" s="750"/>
      <c r="AM211" s="750"/>
      <c r="AN211" s="750"/>
      <c r="AO211" s="751"/>
      <c r="AP211" s="751"/>
      <c r="AQ211" s="751"/>
      <c r="AR211" s="751"/>
      <c r="AS211" s="751"/>
      <c r="AT211" s="751"/>
      <c r="AU211" s="751"/>
      <c r="AV211" s="750"/>
      <c r="AW211" s="750"/>
      <c r="AX211" s="750"/>
      <c r="AY211" s="750"/>
      <c r="AZ211" s="745">
        <f t="shared" si="147"/>
        <v>1800</v>
      </c>
      <c r="BA211" s="752"/>
      <c r="BB211" s="752"/>
      <c r="BC211" s="752"/>
      <c r="BD211" s="752"/>
      <c r="BE211" s="752"/>
      <c r="BF211" s="752"/>
      <c r="BG211" s="752"/>
      <c r="BH211" s="752"/>
      <c r="BI211" s="753"/>
      <c r="BJ211" s="753"/>
      <c r="BK211" s="754"/>
      <c r="BL211" s="753"/>
      <c r="BM211" s="755"/>
      <c r="BN211" s="755"/>
      <c r="BO211" s="754"/>
      <c r="BP211" s="755"/>
      <c r="BQ211" s="753"/>
      <c r="BR211" s="755"/>
      <c r="BS211" s="755"/>
      <c r="BT211" s="753"/>
      <c r="BU211" s="753"/>
      <c r="BV211" s="753">
        <f>I211/60</f>
        <v>30</v>
      </c>
      <c r="BW211" s="753"/>
      <c r="BX211" s="753"/>
      <c r="BY211" s="753"/>
      <c r="BZ211" s="753"/>
      <c r="CA211" s="753"/>
      <c r="CB211" s="753"/>
      <c r="CC211" s="753"/>
      <c r="CD211" s="753"/>
      <c r="CE211" s="753"/>
      <c r="CF211" s="753"/>
      <c r="CG211" s="756"/>
      <c r="CO211" s="757">
        <f t="shared" si="137"/>
        <v>1871028</v>
      </c>
    </row>
    <row r="212" s="645" customFormat="1" ht="36" hidden="1" customHeight="1" spans="1:93">
      <c r="A212" s="724">
        <v>45784</v>
      </c>
      <c r="B212" s="884" t="s">
        <v>4051</v>
      </c>
      <c r="C212" s="885" t="s">
        <v>182</v>
      </c>
      <c r="D212" s="749">
        <v>4500165600</v>
      </c>
      <c r="E212" s="884">
        <v>246989</v>
      </c>
      <c r="F212" s="1265" t="s">
        <v>4052</v>
      </c>
      <c r="G212" s="729" t="s">
        <v>109</v>
      </c>
      <c r="H212" s="730" t="s">
        <v>79</v>
      </c>
      <c r="I212" s="731">
        <v>1716</v>
      </c>
      <c r="J212" s="732">
        <v>0</v>
      </c>
      <c r="K212" s="732">
        <v>52</v>
      </c>
      <c r="L212" s="733">
        <f t="shared" si="136"/>
        <v>33</v>
      </c>
      <c r="M212" s="734">
        <v>45828</v>
      </c>
      <c r="N212" s="886">
        <v>45824</v>
      </c>
      <c r="O212" s="1262"/>
      <c r="P212" s="1262" t="s">
        <v>803</v>
      </c>
      <c r="Q212" s="752" t="s">
        <v>4053</v>
      </c>
      <c r="R212" s="735">
        <v>45800</v>
      </c>
      <c r="S212" s="1210" t="s">
        <v>82</v>
      </c>
      <c r="T212" s="738" t="s">
        <v>4054</v>
      </c>
      <c r="U212" s="739" t="s">
        <v>4055</v>
      </c>
      <c r="V212" s="740" t="s">
        <v>4056</v>
      </c>
      <c r="W212" s="741">
        <v>0.8759</v>
      </c>
      <c r="X212" s="742">
        <f t="shared" ref="X212:X275" si="148">W212*I212</f>
        <v>1503.0444</v>
      </c>
      <c r="Y212" s="749"/>
      <c r="Z212" s="1303" t="s">
        <v>3421</v>
      </c>
      <c r="AA212" s="745" t="s">
        <v>108</v>
      </c>
      <c r="AB212" s="1304" t="s">
        <v>44</v>
      </c>
      <c r="AC212" s="746">
        <v>1716</v>
      </c>
      <c r="AD212" s="747">
        <f t="shared" si="139"/>
        <v>0</v>
      </c>
      <c r="AE212" s="890" t="s">
        <v>157</v>
      </c>
      <c r="AF212" s="749"/>
      <c r="AG212" s="747">
        <f t="shared" si="146"/>
        <v>1716</v>
      </c>
      <c r="AH212" s="749"/>
      <c r="AI212" s="745"/>
      <c r="AJ212" s="745">
        <f>I212</f>
        <v>1716</v>
      </c>
      <c r="AK212" s="750"/>
      <c r="AM212" s="750"/>
      <c r="AN212" s="750"/>
      <c r="AO212" s="751"/>
      <c r="AP212" s="751"/>
      <c r="AQ212" s="751"/>
      <c r="AR212" s="751"/>
      <c r="AS212" s="751"/>
      <c r="AT212" s="751"/>
      <c r="AU212" s="751"/>
      <c r="AV212" s="750"/>
      <c r="AW212" s="750"/>
      <c r="AX212" s="750"/>
      <c r="AY212" s="750"/>
      <c r="AZ212" s="745">
        <f t="shared" si="147"/>
        <v>1716</v>
      </c>
      <c r="BB212" s="752"/>
      <c r="BC212" s="752"/>
      <c r="BD212" s="752"/>
      <c r="BE212" s="752"/>
      <c r="BF212" s="752"/>
      <c r="BG212" s="752"/>
      <c r="BH212" s="752"/>
      <c r="BI212" s="753"/>
      <c r="BJ212" s="753"/>
      <c r="BK212" s="754"/>
      <c r="BL212" s="753"/>
      <c r="BM212" s="754">
        <f>I212/13</f>
        <v>132</v>
      </c>
      <c r="BN212" s="755"/>
      <c r="BO212" s="729"/>
      <c r="BP212" s="755"/>
      <c r="BQ212" s="753"/>
      <c r="BR212" s="753"/>
      <c r="BS212" s="755"/>
      <c r="BT212" s="753"/>
      <c r="BU212" s="753"/>
      <c r="BV212" s="753"/>
      <c r="BW212" s="753"/>
      <c r="BX212" s="753"/>
      <c r="BY212" s="753"/>
      <c r="BZ212" s="753"/>
      <c r="CA212" s="753"/>
      <c r="CB212" s="753"/>
      <c r="CC212" s="753"/>
      <c r="CD212" s="753"/>
      <c r="CE212" s="753"/>
      <c r="CF212" s="753"/>
      <c r="CG212" s="756"/>
      <c r="CO212" s="757">
        <f t="shared" si="137"/>
        <v>1869312</v>
      </c>
    </row>
    <row r="213" s="645" customFormat="1" ht="36" hidden="1" customHeight="1" spans="1:93">
      <c r="A213" s="724">
        <v>45793</v>
      </c>
      <c r="B213" s="884" t="s">
        <v>4057</v>
      </c>
      <c r="C213" s="885" t="s">
        <v>237</v>
      </c>
      <c r="D213" s="749">
        <v>4500166007</v>
      </c>
      <c r="E213" s="884">
        <v>3501527806</v>
      </c>
      <c r="F213" s="1265" t="s">
        <v>4058</v>
      </c>
      <c r="G213" s="729" t="s">
        <v>134</v>
      </c>
      <c r="H213" s="730" t="s">
        <v>135</v>
      </c>
      <c r="I213" s="731">
        <v>1001</v>
      </c>
      <c r="J213" s="732">
        <v>0</v>
      </c>
      <c r="K213" s="732">
        <v>13</v>
      </c>
      <c r="L213" s="733">
        <f t="shared" si="136"/>
        <v>77</v>
      </c>
      <c r="M213" s="734">
        <v>45831</v>
      </c>
      <c r="N213" s="734">
        <v>45827</v>
      </c>
      <c r="O213" s="735" t="s">
        <v>4059</v>
      </c>
      <c r="P213" s="735" t="s">
        <v>803</v>
      </c>
      <c r="Q213" s="1216" t="s">
        <v>4060</v>
      </c>
      <c r="R213" s="735">
        <v>45798</v>
      </c>
      <c r="S213" s="737" t="s">
        <v>82</v>
      </c>
      <c r="T213" s="737" t="s">
        <v>4061</v>
      </c>
      <c r="U213" s="1134" t="s">
        <v>4062</v>
      </c>
      <c r="V213" s="740" t="s">
        <v>3908</v>
      </c>
      <c r="W213" s="741">
        <v>0.8615</v>
      </c>
      <c r="X213" s="742">
        <f t="shared" si="148"/>
        <v>862.3615</v>
      </c>
      <c r="Y213" s="727" t="s">
        <v>4063</v>
      </c>
      <c r="Z213" s="732" t="s">
        <v>190</v>
      </c>
      <c r="AA213" s="745" t="s">
        <v>108</v>
      </c>
      <c r="AB213" s="1304" t="s">
        <v>44</v>
      </c>
      <c r="AC213" s="746">
        <f>988+13</f>
        <v>1001</v>
      </c>
      <c r="AD213" s="747">
        <f t="shared" si="139"/>
        <v>0</v>
      </c>
      <c r="AE213" s="1220" t="s">
        <v>157</v>
      </c>
      <c r="AF213" s="727"/>
      <c r="AG213" s="747">
        <f t="shared" si="146"/>
        <v>1001</v>
      </c>
      <c r="AH213" s="749"/>
      <c r="AI213" s="745"/>
      <c r="AJ213" s="733"/>
      <c r="AK213" s="750"/>
      <c r="AL213" s="747">
        <f>I213</f>
        <v>1001</v>
      </c>
      <c r="AM213" s="750"/>
      <c r="AN213" s="750"/>
      <c r="AO213" s="751"/>
      <c r="AP213" s="751"/>
      <c r="AQ213" s="751"/>
      <c r="AR213" s="751"/>
      <c r="AS213" s="751"/>
      <c r="AT213" s="751"/>
      <c r="AU213" s="751"/>
      <c r="AV213" s="750"/>
      <c r="AW213" s="750"/>
      <c r="AX213" s="750"/>
      <c r="AY213" s="750"/>
      <c r="AZ213" s="745"/>
      <c r="BA213" s="745">
        <f>I213</f>
        <v>1001</v>
      </c>
      <c r="BB213" s="752"/>
      <c r="BC213" s="752"/>
      <c r="BD213" s="752"/>
      <c r="BE213" s="752"/>
      <c r="BF213" s="752"/>
      <c r="BG213" s="752"/>
      <c r="BH213" s="752"/>
      <c r="BI213" s="753"/>
      <c r="BJ213" s="753"/>
      <c r="BK213" s="754"/>
      <c r="BL213" s="753"/>
      <c r="BM213" s="755"/>
      <c r="BN213" s="755"/>
      <c r="BO213" s="754">
        <f>I213/13</f>
        <v>77</v>
      </c>
      <c r="BP213" s="755"/>
      <c r="BQ213" s="753"/>
      <c r="BR213" s="755"/>
      <c r="BS213" s="755"/>
      <c r="BT213" s="753"/>
      <c r="BU213" s="753"/>
      <c r="BV213" s="753"/>
      <c r="BW213" s="753"/>
      <c r="BX213" s="753"/>
      <c r="BY213" s="753"/>
      <c r="BZ213" s="753"/>
      <c r="CA213" s="753"/>
      <c r="CB213" s="753"/>
      <c r="CC213" s="753"/>
      <c r="CD213" s="753"/>
      <c r="CE213" s="753"/>
      <c r="CF213" s="753"/>
      <c r="CG213" s="756"/>
      <c r="CO213" s="757">
        <f t="shared" si="137"/>
        <v>1868311</v>
      </c>
    </row>
    <row r="214" s="645" customFormat="1" ht="36" hidden="1" customHeight="1" spans="1:93">
      <c r="A214" s="1206">
        <v>45616</v>
      </c>
      <c r="B214" s="725" t="s">
        <v>3212</v>
      </c>
      <c r="C214" s="726" t="s">
        <v>251</v>
      </c>
      <c r="D214" s="727">
        <v>4500151720</v>
      </c>
      <c r="E214" s="725">
        <v>70054037</v>
      </c>
      <c r="F214" s="728" t="s">
        <v>4064</v>
      </c>
      <c r="G214" s="1215" t="s">
        <v>309</v>
      </c>
      <c r="H214" s="730" t="s">
        <v>79</v>
      </c>
      <c r="I214" s="731">
        <v>600</v>
      </c>
      <c r="J214" s="732">
        <v>0</v>
      </c>
      <c r="K214" s="732">
        <v>12</v>
      </c>
      <c r="L214" s="733">
        <f t="shared" si="136"/>
        <v>50</v>
      </c>
      <c r="M214" s="734">
        <v>45874</v>
      </c>
      <c r="N214" s="734">
        <v>45870</v>
      </c>
      <c r="O214" s="735" t="s">
        <v>4065</v>
      </c>
      <c r="P214" s="735" t="s">
        <v>106</v>
      </c>
      <c r="Q214" s="1216" t="s">
        <v>4066</v>
      </c>
      <c r="R214" s="735" t="s">
        <v>4067</v>
      </c>
      <c r="S214" s="737" t="s">
        <v>82</v>
      </c>
      <c r="T214" s="738" t="s">
        <v>4068</v>
      </c>
      <c r="U214" s="1134" t="s">
        <v>4069</v>
      </c>
      <c r="V214" s="1225" t="s">
        <v>2614</v>
      </c>
      <c r="W214" s="741">
        <v>2.3963</v>
      </c>
      <c r="X214" s="742">
        <f t="shared" si="148"/>
        <v>1437.78</v>
      </c>
      <c r="Y214" s="727"/>
      <c r="Z214" s="740" t="s">
        <v>313</v>
      </c>
      <c r="AA214" s="745" t="s">
        <v>108</v>
      </c>
      <c r="AB214" s="1072" t="s">
        <v>44</v>
      </c>
      <c r="AC214" s="1219">
        <v>600</v>
      </c>
      <c r="AD214" s="747">
        <f t="shared" si="139"/>
        <v>0</v>
      </c>
      <c r="AE214" s="1220" t="s">
        <v>141</v>
      </c>
      <c r="AF214" s="727"/>
      <c r="AG214" s="747">
        <f t="shared" ref="AG214:AG222" si="149">I214*2</f>
        <v>1200</v>
      </c>
      <c r="AH214" s="727"/>
      <c r="AI214" s="745">
        <f>I214*2</f>
        <v>1200</v>
      </c>
      <c r="AJ214" s="733"/>
      <c r="AK214" s="1222"/>
      <c r="AL214" s="1222"/>
      <c r="AM214" s="1222"/>
      <c r="AN214" s="1222"/>
      <c r="AO214" s="1222"/>
      <c r="AP214" s="1222"/>
      <c r="AQ214" s="1222"/>
      <c r="AR214" s="1222"/>
      <c r="AS214" s="1222"/>
      <c r="AT214" s="1222"/>
      <c r="AU214" s="1222"/>
      <c r="AV214" s="1222"/>
      <c r="AW214" s="1222"/>
      <c r="AX214" s="1222"/>
      <c r="AY214" s="1222"/>
      <c r="AZ214" s="745">
        <f>I214*2</f>
        <v>1200</v>
      </c>
      <c r="BA214" s="1216"/>
      <c r="BB214" s="1216"/>
      <c r="BC214" s="1216"/>
      <c r="BD214" s="1216"/>
      <c r="BE214" s="1216"/>
      <c r="BF214" s="1216"/>
      <c r="BG214" s="1216"/>
      <c r="BH214" s="1216"/>
      <c r="BI214" s="699"/>
      <c r="BJ214" s="699"/>
      <c r="BK214" s="754"/>
      <c r="BL214" s="699"/>
      <c r="BM214" s="754"/>
      <c r="BN214" s="754"/>
      <c r="BO214" s="754"/>
      <c r="BP214" s="699"/>
      <c r="BQ214" s="699"/>
      <c r="BR214" s="754"/>
      <c r="BS214" s="699"/>
      <c r="BT214" s="699"/>
      <c r="BU214" s="699"/>
      <c r="BV214" s="699"/>
      <c r="BW214" s="699"/>
      <c r="BX214" s="699"/>
      <c r="BY214" s="699"/>
      <c r="BZ214" s="699"/>
      <c r="CA214" s="699"/>
      <c r="CB214" s="699"/>
      <c r="CC214" s="699">
        <f t="shared" ref="CC214:CC222" si="150">I214</f>
        <v>600</v>
      </c>
      <c r="CD214" s="699">
        <f t="shared" ref="CD214:CD222" si="151">I214</f>
        <v>600</v>
      </c>
      <c r="CE214" s="699"/>
      <c r="CF214" s="699">
        <f t="shared" ref="CF214:CF222" si="152">I214</f>
        <v>600</v>
      </c>
      <c r="CG214" s="756"/>
      <c r="CH214" s="645" t="s">
        <v>3698</v>
      </c>
      <c r="CJ214" s="645">
        <f>CJ96-I214</f>
        <v>992</v>
      </c>
      <c r="CO214" s="757">
        <f t="shared" si="137"/>
        <v>1867111</v>
      </c>
    </row>
    <row r="215" s="645" customFormat="1" ht="36" hidden="1" customHeight="1" spans="1:93">
      <c r="A215" s="724">
        <v>45798</v>
      </c>
      <c r="B215" s="884" t="s">
        <v>800</v>
      </c>
      <c r="C215" s="885" t="s">
        <v>237</v>
      </c>
      <c r="D215" s="749">
        <v>4500167378</v>
      </c>
      <c r="E215" s="884" t="s">
        <v>4070</v>
      </c>
      <c r="F215" s="1265" t="s">
        <v>4071</v>
      </c>
      <c r="G215" s="729" t="s">
        <v>309</v>
      </c>
      <c r="H215" s="730" t="s">
        <v>79</v>
      </c>
      <c r="I215" s="731">
        <v>48</v>
      </c>
      <c r="J215" s="732">
        <v>0</v>
      </c>
      <c r="K215" s="732">
        <v>12</v>
      </c>
      <c r="L215" s="1305">
        <f t="shared" si="136"/>
        <v>4</v>
      </c>
      <c r="M215" s="886">
        <v>45834</v>
      </c>
      <c r="N215" s="886">
        <v>45831</v>
      </c>
      <c r="O215" s="1306" t="s">
        <v>4072</v>
      </c>
      <c r="P215" s="735" t="s">
        <v>803</v>
      </c>
      <c r="Q215" s="885" t="s">
        <v>4073</v>
      </c>
      <c r="R215" s="735">
        <v>45798</v>
      </c>
      <c r="S215" s="737" t="s">
        <v>136</v>
      </c>
      <c r="T215" s="738" t="s">
        <v>4074</v>
      </c>
      <c r="U215" s="739" t="s">
        <v>4075</v>
      </c>
      <c r="V215" s="740" t="s">
        <v>812</v>
      </c>
      <c r="W215" s="741">
        <v>2.0963</v>
      </c>
      <c r="X215" s="742">
        <f t="shared" si="148"/>
        <v>100.6224</v>
      </c>
      <c r="Y215" s="749"/>
      <c r="Z215" s="732" t="s">
        <v>4017</v>
      </c>
      <c r="AA215" s="745" t="s">
        <v>108</v>
      </c>
      <c r="AB215" s="1072" t="s">
        <v>44</v>
      </c>
      <c r="AC215" s="746">
        <v>48</v>
      </c>
      <c r="AD215" s="747">
        <f t="shared" si="139"/>
        <v>0</v>
      </c>
      <c r="AE215" s="890" t="s">
        <v>157</v>
      </c>
      <c r="AF215" s="749"/>
      <c r="AG215" s="747">
        <f t="shared" si="149"/>
        <v>96</v>
      </c>
      <c r="AH215" s="749"/>
      <c r="AI215" s="745"/>
      <c r="AJ215" s="733"/>
      <c r="AK215" s="750"/>
      <c r="AL215" s="747">
        <f t="shared" ref="AL215:AL230" si="153">AG215</f>
        <v>96</v>
      </c>
      <c r="AM215" s="750"/>
      <c r="AN215" s="750"/>
      <c r="AO215" s="751"/>
      <c r="AP215" s="751"/>
      <c r="AQ215" s="751"/>
      <c r="AR215" s="751"/>
      <c r="AS215" s="751"/>
      <c r="AT215" s="751"/>
      <c r="AU215" s="751"/>
      <c r="AV215" s="750"/>
      <c r="AW215" s="750"/>
      <c r="AX215" s="750"/>
      <c r="AY215" s="750"/>
      <c r="AZ215" s="745"/>
      <c r="BA215" s="745">
        <f t="shared" ref="BA215:BA230" si="154">AL215</f>
        <v>96</v>
      </c>
      <c r="BB215" s="752"/>
      <c r="BC215" s="752"/>
      <c r="BD215" s="752"/>
      <c r="BE215" s="752"/>
      <c r="BF215" s="752"/>
      <c r="BG215" s="752"/>
      <c r="BH215" s="752"/>
      <c r="BI215" s="753"/>
      <c r="BJ215" s="753"/>
      <c r="BK215" s="754"/>
      <c r="BL215" s="753"/>
      <c r="BM215" s="755"/>
      <c r="BN215" s="755"/>
      <c r="BO215" s="755"/>
      <c r="BP215" s="755"/>
      <c r="BQ215" s="753"/>
      <c r="BR215" s="755"/>
      <c r="BS215" s="755"/>
      <c r="BT215" s="753"/>
      <c r="BU215" s="753"/>
      <c r="BV215" s="753"/>
      <c r="BW215" s="753"/>
      <c r="BX215" s="753"/>
      <c r="BY215" s="753"/>
      <c r="BZ215" s="753"/>
      <c r="CA215" s="753"/>
      <c r="CB215" s="753"/>
      <c r="CC215" s="753">
        <f t="shared" si="150"/>
        <v>48</v>
      </c>
      <c r="CD215" s="699">
        <f t="shared" si="151"/>
        <v>48</v>
      </c>
      <c r="CE215" s="753"/>
      <c r="CF215" s="753">
        <f t="shared" si="152"/>
        <v>48</v>
      </c>
      <c r="CG215" s="756"/>
      <c r="CO215" s="757">
        <f t="shared" si="137"/>
        <v>1867015</v>
      </c>
    </row>
    <row r="216" s="645" customFormat="1" ht="36" hidden="1" customHeight="1" spans="1:93">
      <c r="A216" s="724">
        <v>45798</v>
      </c>
      <c r="B216" s="884" t="s">
        <v>800</v>
      </c>
      <c r="C216" s="885" t="s">
        <v>237</v>
      </c>
      <c r="D216" s="749">
        <v>4500167378</v>
      </c>
      <c r="E216" s="884" t="s">
        <v>4076</v>
      </c>
      <c r="F216" s="1265" t="s">
        <v>4077</v>
      </c>
      <c r="G216" s="729" t="s">
        <v>309</v>
      </c>
      <c r="H216" s="730" t="s">
        <v>79</v>
      </c>
      <c r="I216" s="731">
        <v>36</v>
      </c>
      <c r="J216" s="732">
        <v>0</v>
      </c>
      <c r="K216" s="732">
        <v>12</v>
      </c>
      <c r="L216" s="1305">
        <f t="shared" si="136"/>
        <v>3</v>
      </c>
      <c r="M216" s="886">
        <v>45834</v>
      </c>
      <c r="N216" s="886">
        <v>45831</v>
      </c>
      <c r="O216" s="1306" t="s">
        <v>4072</v>
      </c>
      <c r="P216" s="735" t="s">
        <v>803</v>
      </c>
      <c r="Q216" s="885" t="s">
        <v>4073</v>
      </c>
      <c r="R216" s="735">
        <v>45798</v>
      </c>
      <c r="S216" s="737" t="s">
        <v>136</v>
      </c>
      <c r="T216" s="738" t="s">
        <v>4074</v>
      </c>
      <c r="U216" s="739" t="s">
        <v>4075</v>
      </c>
      <c r="V216" s="740" t="s">
        <v>812</v>
      </c>
      <c r="W216" s="741">
        <v>2.0963</v>
      </c>
      <c r="X216" s="742">
        <f t="shared" si="148"/>
        <v>75.4668</v>
      </c>
      <c r="Y216" s="749"/>
      <c r="Z216" s="732" t="s">
        <v>4017</v>
      </c>
      <c r="AA216" s="745" t="s">
        <v>108</v>
      </c>
      <c r="AB216" s="1072" t="s">
        <v>44</v>
      </c>
      <c r="AC216" s="746">
        <v>36</v>
      </c>
      <c r="AD216" s="747">
        <f t="shared" si="139"/>
        <v>0</v>
      </c>
      <c r="AE216" s="890" t="s">
        <v>141</v>
      </c>
      <c r="AF216" s="749"/>
      <c r="AG216" s="747">
        <f t="shared" si="149"/>
        <v>72</v>
      </c>
      <c r="AH216" s="749"/>
      <c r="AI216" s="745"/>
      <c r="AJ216" s="733"/>
      <c r="AK216" s="750"/>
      <c r="AL216" s="747">
        <f t="shared" si="153"/>
        <v>72</v>
      </c>
      <c r="AM216" s="750"/>
      <c r="AN216" s="750"/>
      <c r="AO216" s="751"/>
      <c r="AP216" s="751"/>
      <c r="AQ216" s="751"/>
      <c r="AR216" s="751"/>
      <c r="AS216" s="751"/>
      <c r="AT216" s="751"/>
      <c r="AU216" s="751"/>
      <c r="AV216" s="750"/>
      <c r="AW216" s="750"/>
      <c r="AX216" s="750"/>
      <c r="AY216" s="750"/>
      <c r="AZ216" s="745"/>
      <c r="BA216" s="745">
        <f t="shared" si="154"/>
        <v>72</v>
      </c>
      <c r="BB216" s="752"/>
      <c r="BC216" s="752"/>
      <c r="BD216" s="752"/>
      <c r="BE216" s="752"/>
      <c r="BF216" s="752"/>
      <c r="BG216" s="752"/>
      <c r="BH216" s="752"/>
      <c r="BI216" s="753"/>
      <c r="BJ216" s="753"/>
      <c r="BK216" s="754"/>
      <c r="BL216" s="753"/>
      <c r="BM216" s="755"/>
      <c r="BN216" s="755"/>
      <c r="BO216" s="755"/>
      <c r="BP216" s="755"/>
      <c r="BQ216" s="753"/>
      <c r="BR216" s="755"/>
      <c r="BS216" s="755"/>
      <c r="BT216" s="753"/>
      <c r="BU216" s="753"/>
      <c r="BV216" s="753"/>
      <c r="BW216" s="753"/>
      <c r="BX216" s="753"/>
      <c r="BY216" s="753"/>
      <c r="BZ216" s="753"/>
      <c r="CA216" s="753"/>
      <c r="CB216" s="753"/>
      <c r="CC216" s="753">
        <f t="shared" si="150"/>
        <v>36</v>
      </c>
      <c r="CD216" s="699">
        <f t="shared" si="151"/>
        <v>36</v>
      </c>
      <c r="CE216" s="753"/>
      <c r="CF216" s="753">
        <f t="shared" si="152"/>
        <v>36</v>
      </c>
      <c r="CG216" s="756"/>
      <c r="CO216" s="757">
        <f t="shared" si="137"/>
        <v>1866943</v>
      </c>
    </row>
    <row r="217" s="645" customFormat="1" ht="36" hidden="1" customHeight="1" spans="1:93">
      <c r="A217" s="724">
        <v>45798</v>
      </c>
      <c r="B217" s="884" t="s">
        <v>800</v>
      </c>
      <c r="C217" s="885" t="s">
        <v>237</v>
      </c>
      <c r="D217" s="749">
        <v>4500167378</v>
      </c>
      <c r="E217" s="884" t="s">
        <v>4078</v>
      </c>
      <c r="F217" s="1265" t="s">
        <v>4079</v>
      </c>
      <c r="G217" s="729" t="s">
        <v>309</v>
      </c>
      <c r="H217" s="730" t="s">
        <v>79</v>
      </c>
      <c r="I217" s="731">
        <v>36</v>
      </c>
      <c r="J217" s="732">
        <v>0</v>
      </c>
      <c r="K217" s="732">
        <v>12</v>
      </c>
      <c r="L217" s="1305">
        <f t="shared" si="136"/>
        <v>3</v>
      </c>
      <c r="M217" s="886">
        <v>45834</v>
      </c>
      <c r="N217" s="886">
        <v>45831</v>
      </c>
      <c r="O217" s="1306" t="s">
        <v>4072</v>
      </c>
      <c r="P217" s="735" t="s">
        <v>803</v>
      </c>
      <c r="Q217" s="885" t="s">
        <v>4073</v>
      </c>
      <c r="R217" s="735">
        <v>45798</v>
      </c>
      <c r="S217" s="737" t="s">
        <v>136</v>
      </c>
      <c r="T217" s="738" t="s">
        <v>4074</v>
      </c>
      <c r="U217" s="739" t="s">
        <v>4075</v>
      </c>
      <c r="V217" s="740" t="s">
        <v>812</v>
      </c>
      <c r="W217" s="741">
        <v>2.0963</v>
      </c>
      <c r="X217" s="742">
        <f t="shared" si="148"/>
        <v>75.4668</v>
      </c>
      <c r="Y217" s="749"/>
      <c r="Z217" s="732" t="s">
        <v>4017</v>
      </c>
      <c r="AA217" s="745" t="s">
        <v>108</v>
      </c>
      <c r="AB217" s="1072" t="s">
        <v>44</v>
      </c>
      <c r="AC217" s="746">
        <v>36</v>
      </c>
      <c r="AD217" s="747">
        <f t="shared" si="139"/>
        <v>0</v>
      </c>
      <c r="AE217" s="890" t="s">
        <v>141</v>
      </c>
      <c r="AF217" s="749"/>
      <c r="AG217" s="747">
        <f t="shared" si="149"/>
        <v>72</v>
      </c>
      <c r="AH217" s="749"/>
      <c r="AI217" s="745"/>
      <c r="AJ217" s="733"/>
      <c r="AK217" s="750"/>
      <c r="AL217" s="747">
        <f t="shared" si="153"/>
        <v>72</v>
      </c>
      <c r="AM217" s="750"/>
      <c r="AN217" s="750"/>
      <c r="AO217" s="751"/>
      <c r="AP217" s="751"/>
      <c r="AQ217" s="751"/>
      <c r="AR217" s="751"/>
      <c r="AS217" s="751"/>
      <c r="AT217" s="751"/>
      <c r="AU217" s="751"/>
      <c r="AV217" s="750"/>
      <c r="AW217" s="750"/>
      <c r="AX217" s="750"/>
      <c r="AY217" s="750"/>
      <c r="AZ217" s="745"/>
      <c r="BA217" s="745">
        <f t="shared" si="154"/>
        <v>72</v>
      </c>
      <c r="BB217" s="752"/>
      <c r="BC217" s="752"/>
      <c r="BD217" s="752"/>
      <c r="BE217" s="752"/>
      <c r="BF217" s="752"/>
      <c r="BG217" s="752"/>
      <c r="BH217" s="752"/>
      <c r="BI217" s="753"/>
      <c r="BJ217" s="753"/>
      <c r="BK217" s="754"/>
      <c r="BL217" s="753"/>
      <c r="BM217" s="755"/>
      <c r="BN217" s="755"/>
      <c r="BO217" s="755"/>
      <c r="BP217" s="755"/>
      <c r="BQ217" s="753"/>
      <c r="BR217" s="755"/>
      <c r="BS217" s="755"/>
      <c r="BT217" s="753"/>
      <c r="BU217" s="753"/>
      <c r="BV217" s="753"/>
      <c r="BW217" s="753"/>
      <c r="BX217" s="753"/>
      <c r="BY217" s="753"/>
      <c r="BZ217" s="753"/>
      <c r="CA217" s="753"/>
      <c r="CB217" s="753"/>
      <c r="CC217" s="753">
        <f t="shared" si="150"/>
        <v>36</v>
      </c>
      <c r="CD217" s="699">
        <f t="shared" si="151"/>
        <v>36</v>
      </c>
      <c r="CE217" s="753"/>
      <c r="CF217" s="753">
        <f t="shared" si="152"/>
        <v>36</v>
      </c>
      <c r="CG217" s="756"/>
      <c r="CO217" s="757">
        <f t="shared" si="137"/>
        <v>1866871</v>
      </c>
    </row>
    <row r="218" s="645" customFormat="1" ht="36" hidden="1" customHeight="1" spans="1:93">
      <c r="A218" s="724">
        <v>45798</v>
      </c>
      <c r="B218" s="884" t="s">
        <v>800</v>
      </c>
      <c r="C218" s="885" t="s">
        <v>237</v>
      </c>
      <c r="D218" s="749">
        <v>4500167378</v>
      </c>
      <c r="E218" s="884" t="s">
        <v>4080</v>
      </c>
      <c r="F218" s="1265" t="s">
        <v>4081</v>
      </c>
      <c r="G218" s="729" t="s">
        <v>309</v>
      </c>
      <c r="H218" s="730" t="s">
        <v>79</v>
      </c>
      <c r="I218" s="731">
        <v>24</v>
      </c>
      <c r="J218" s="732">
        <v>0</v>
      </c>
      <c r="K218" s="732">
        <v>12</v>
      </c>
      <c r="L218" s="1305">
        <f t="shared" si="136"/>
        <v>2</v>
      </c>
      <c r="M218" s="886">
        <v>45834</v>
      </c>
      <c r="N218" s="886">
        <v>45831</v>
      </c>
      <c r="O218" s="1306" t="s">
        <v>4072</v>
      </c>
      <c r="P218" s="735" t="s">
        <v>803</v>
      </c>
      <c r="Q218" s="885" t="s">
        <v>4073</v>
      </c>
      <c r="R218" s="735">
        <v>45798</v>
      </c>
      <c r="S218" s="737" t="s">
        <v>136</v>
      </c>
      <c r="T218" s="738" t="s">
        <v>4074</v>
      </c>
      <c r="U218" s="739" t="s">
        <v>4075</v>
      </c>
      <c r="V218" s="740" t="s">
        <v>812</v>
      </c>
      <c r="W218" s="741">
        <v>2.0963</v>
      </c>
      <c r="X218" s="742">
        <f t="shared" si="148"/>
        <v>50.3112</v>
      </c>
      <c r="Y218" s="749"/>
      <c r="Z218" s="732" t="s">
        <v>4017</v>
      </c>
      <c r="AA218" s="745" t="s">
        <v>108</v>
      </c>
      <c r="AB218" s="1072" t="s">
        <v>44</v>
      </c>
      <c r="AC218" s="746">
        <v>24</v>
      </c>
      <c r="AD218" s="747">
        <f t="shared" si="139"/>
        <v>0</v>
      </c>
      <c r="AE218" s="890" t="s">
        <v>141</v>
      </c>
      <c r="AF218" s="749"/>
      <c r="AG218" s="747">
        <f t="shared" si="149"/>
        <v>48</v>
      </c>
      <c r="AH218" s="749"/>
      <c r="AI218" s="745"/>
      <c r="AJ218" s="733"/>
      <c r="AK218" s="750"/>
      <c r="AL218" s="747">
        <f t="shared" si="153"/>
        <v>48</v>
      </c>
      <c r="AM218" s="750"/>
      <c r="AN218" s="750"/>
      <c r="AO218" s="751"/>
      <c r="AP218" s="751"/>
      <c r="AQ218" s="751"/>
      <c r="AR218" s="751"/>
      <c r="AS218" s="751"/>
      <c r="AT218" s="751"/>
      <c r="AU218" s="751"/>
      <c r="AV218" s="750"/>
      <c r="AW218" s="750"/>
      <c r="AX218" s="750"/>
      <c r="AY218" s="750"/>
      <c r="AZ218" s="745"/>
      <c r="BA218" s="745">
        <f t="shared" si="154"/>
        <v>48</v>
      </c>
      <c r="BB218" s="752"/>
      <c r="BC218" s="752"/>
      <c r="BD218" s="752"/>
      <c r="BE218" s="752"/>
      <c r="BF218" s="752"/>
      <c r="BG218" s="752"/>
      <c r="BH218" s="752"/>
      <c r="BI218" s="753"/>
      <c r="BJ218" s="753"/>
      <c r="BK218" s="754"/>
      <c r="BL218" s="753"/>
      <c r="BM218" s="755"/>
      <c r="BN218" s="755"/>
      <c r="BO218" s="755"/>
      <c r="BP218" s="755"/>
      <c r="BQ218" s="753"/>
      <c r="BR218" s="755"/>
      <c r="BS218" s="755"/>
      <c r="BT218" s="753"/>
      <c r="BU218" s="753"/>
      <c r="BV218" s="753"/>
      <c r="BW218" s="753"/>
      <c r="BX218" s="753"/>
      <c r="BY218" s="753"/>
      <c r="BZ218" s="753"/>
      <c r="CA218" s="753"/>
      <c r="CB218" s="753"/>
      <c r="CC218" s="753">
        <f t="shared" si="150"/>
        <v>24</v>
      </c>
      <c r="CD218" s="699">
        <f t="shared" si="151"/>
        <v>24</v>
      </c>
      <c r="CE218" s="753"/>
      <c r="CF218" s="753">
        <f t="shared" si="152"/>
        <v>24</v>
      </c>
      <c r="CG218" s="756"/>
      <c r="CO218" s="757">
        <f t="shared" si="137"/>
        <v>1866823</v>
      </c>
    </row>
    <row r="219" s="645" customFormat="1" ht="36" hidden="1" customHeight="1" spans="1:93">
      <c r="A219" s="724">
        <v>45798</v>
      </c>
      <c r="B219" s="884" t="s">
        <v>800</v>
      </c>
      <c r="C219" s="885" t="s">
        <v>237</v>
      </c>
      <c r="D219" s="749">
        <v>4500167378</v>
      </c>
      <c r="E219" s="884" t="s">
        <v>4082</v>
      </c>
      <c r="F219" s="1265" t="s">
        <v>4083</v>
      </c>
      <c r="G219" s="729" t="s">
        <v>309</v>
      </c>
      <c r="H219" s="730" t="s">
        <v>79</v>
      </c>
      <c r="I219" s="731">
        <v>60</v>
      </c>
      <c r="J219" s="732">
        <v>0</v>
      </c>
      <c r="K219" s="732">
        <v>12</v>
      </c>
      <c r="L219" s="1305">
        <f t="shared" si="136"/>
        <v>5</v>
      </c>
      <c r="M219" s="886">
        <v>45834</v>
      </c>
      <c r="N219" s="886">
        <v>45831</v>
      </c>
      <c r="O219" s="1306" t="s">
        <v>4072</v>
      </c>
      <c r="P219" s="735" t="s">
        <v>803</v>
      </c>
      <c r="Q219" s="885" t="s">
        <v>4073</v>
      </c>
      <c r="R219" s="735">
        <v>45798</v>
      </c>
      <c r="S219" s="737" t="s">
        <v>136</v>
      </c>
      <c r="T219" s="738" t="s">
        <v>4074</v>
      </c>
      <c r="U219" s="739" t="s">
        <v>4075</v>
      </c>
      <c r="V219" s="740" t="s">
        <v>812</v>
      </c>
      <c r="W219" s="741">
        <v>2.0963</v>
      </c>
      <c r="X219" s="742">
        <f t="shared" si="148"/>
        <v>125.778</v>
      </c>
      <c r="Y219" s="749"/>
      <c r="Z219" s="732" t="s">
        <v>4017</v>
      </c>
      <c r="AA219" s="745" t="s">
        <v>108</v>
      </c>
      <c r="AB219" s="1072" t="s">
        <v>44</v>
      </c>
      <c r="AC219" s="746">
        <v>60</v>
      </c>
      <c r="AD219" s="747">
        <f t="shared" si="139"/>
        <v>0</v>
      </c>
      <c r="AE219" s="890" t="s">
        <v>141</v>
      </c>
      <c r="AF219" s="749"/>
      <c r="AG219" s="747">
        <f t="shared" si="149"/>
        <v>120</v>
      </c>
      <c r="AH219" s="749"/>
      <c r="AI219" s="745"/>
      <c r="AJ219" s="733"/>
      <c r="AK219" s="750"/>
      <c r="AL219" s="747">
        <f t="shared" si="153"/>
        <v>120</v>
      </c>
      <c r="AM219" s="750"/>
      <c r="AN219" s="750"/>
      <c r="AO219" s="751"/>
      <c r="AP219" s="751"/>
      <c r="AQ219" s="751"/>
      <c r="AR219" s="751"/>
      <c r="AS219" s="751"/>
      <c r="AT219" s="751"/>
      <c r="AU219" s="751"/>
      <c r="AV219" s="750"/>
      <c r="AW219" s="750"/>
      <c r="AX219" s="750"/>
      <c r="AY219" s="750"/>
      <c r="AZ219" s="745"/>
      <c r="BA219" s="745">
        <f t="shared" si="154"/>
        <v>120</v>
      </c>
      <c r="BB219" s="752"/>
      <c r="BC219" s="752"/>
      <c r="BD219" s="752"/>
      <c r="BE219" s="752"/>
      <c r="BF219" s="752"/>
      <c r="BG219" s="752"/>
      <c r="BH219" s="752"/>
      <c r="BI219" s="753"/>
      <c r="BJ219" s="753"/>
      <c r="BK219" s="754"/>
      <c r="BL219" s="753"/>
      <c r="BM219" s="755"/>
      <c r="BN219" s="755"/>
      <c r="BO219" s="755"/>
      <c r="BP219" s="755"/>
      <c r="BQ219" s="753"/>
      <c r="BR219" s="755"/>
      <c r="BS219" s="755"/>
      <c r="BT219" s="753"/>
      <c r="BU219" s="753"/>
      <c r="BV219" s="753"/>
      <c r="BW219" s="753"/>
      <c r="BX219" s="753"/>
      <c r="BY219" s="753"/>
      <c r="BZ219" s="753"/>
      <c r="CA219" s="753"/>
      <c r="CB219" s="753"/>
      <c r="CC219" s="753">
        <f t="shared" si="150"/>
        <v>60</v>
      </c>
      <c r="CD219" s="699">
        <f t="shared" si="151"/>
        <v>60</v>
      </c>
      <c r="CE219" s="753"/>
      <c r="CF219" s="753">
        <f t="shared" si="152"/>
        <v>60</v>
      </c>
      <c r="CG219" s="756"/>
      <c r="CO219" s="757">
        <f t="shared" si="137"/>
        <v>1866703</v>
      </c>
    </row>
    <row r="220" s="645" customFormat="1" ht="36" hidden="1" customHeight="1" spans="1:93">
      <c r="A220" s="724">
        <v>45798</v>
      </c>
      <c r="B220" s="884" t="s">
        <v>800</v>
      </c>
      <c r="C220" s="885" t="s">
        <v>237</v>
      </c>
      <c r="D220" s="749">
        <v>4500167378</v>
      </c>
      <c r="E220" s="884" t="s">
        <v>4084</v>
      </c>
      <c r="F220" s="1265" t="s">
        <v>4085</v>
      </c>
      <c r="G220" s="729" t="s">
        <v>309</v>
      </c>
      <c r="H220" s="730" t="s">
        <v>79</v>
      </c>
      <c r="I220" s="731">
        <v>24</v>
      </c>
      <c r="J220" s="732">
        <v>0</v>
      </c>
      <c r="K220" s="732">
        <v>12</v>
      </c>
      <c r="L220" s="1305">
        <f t="shared" si="136"/>
        <v>2</v>
      </c>
      <c r="M220" s="886">
        <v>45834</v>
      </c>
      <c r="N220" s="886">
        <v>45831</v>
      </c>
      <c r="O220" s="1306" t="s">
        <v>4072</v>
      </c>
      <c r="P220" s="735" t="s">
        <v>803</v>
      </c>
      <c r="Q220" s="885" t="s">
        <v>4073</v>
      </c>
      <c r="R220" s="735">
        <v>45798</v>
      </c>
      <c r="S220" s="737" t="s">
        <v>136</v>
      </c>
      <c r="T220" s="738" t="s">
        <v>4074</v>
      </c>
      <c r="U220" s="739" t="s">
        <v>4075</v>
      </c>
      <c r="V220" s="740" t="s">
        <v>812</v>
      </c>
      <c r="W220" s="741">
        <v>2.0963</v>
      </c>
      <c r="X220" s="742">
        <f t="shared" si="148"/>
        <v>50.3112</v>
      </c>
      <c r="Y220" s="749"/>
      <c r="Z220" s="732" t="s">
        <v>4017</v>
      </c>
      <c r="AA220" s="745" t="s">
        <v>108</v>
      </c>
      <c r="AB220" s="1072" t="s">
        <v>44</v>
      </c>
      <c r="AC220" s="746">
        <v>24</v>
      </c>
      <c r="AD220" s="747">
        <f t="shared" si="139"/>
        <v>0</v>
      </c>
      <c r="AE220" s="890" t="s">
        <v>157</v>
      </c>
      <c r="AF220" s="749"/>
      <c r="AG220" s="747">
        <f t="shared" si="149"/>
        <v>48</v>
      </c>
      <c r="AH220" s="749"/>
      <c r="AI220" s="745"/>
      <c r="AJ220" s="733"/>
      <c r="AK220" s="750"/>
      <c r="AL220" s="747">
        <f t="shared" si="153"/>
        <v>48</v>
      </c>
      <c r="AM220" s="750"/>
      <c r="AN220" s="750"/>
      <c r="AO220" s="751"/>
      <c r="AP220" s="751"/>
      <c r="AQ220" s="751"/>
      <c r="AR220" s="751"/>
      <c r="AS220" s="751"/>
      <c r="AT220" s="751"/>
      <c r="AU220" s="751"/>
      <c r="AV220" s="750"/>
      <c r="AW220" s="750"/>
      <c r="AX220" s="750"/>
      <c r="AY220" s="750"/>
      <c r="AZ220" s="745"/>
      <c r="BA220" s="745">
        <f t="shared" si="154"/>
        <v>48</v>
      </c>
      <c r="BB220" s="752"/>
      <c r="BC220" s="752"/>
      <c r="BD220" s="752"/>
      <c r="BE220" s="752"/>
      <c r="BF220" s="752"/>
      <c r="BG220" s="752"/>
      <c r="BH220" s="752"/>
      <c r="BI220" s="753"/>
      <c r="BJ220" s="753"/>
      <c r="BK220" s="754"/>
      <c r="BL220" s="753"/>
      <c r="BM220" s="755"/>
      <c r="BN220" s="755"/>
      <c r="BO220" s="755"/>
      <c r="BP220" s="755"/>
      <c r="BQ220" s="753"/>
      <c r="BR220" s="755"/>
      <c r="BS220" s="755"/>
      <c r="BT220" s="753"/>
      <c r="BU220" s="753"/>
      <c r="BV220" s="753"/>
      <c r="BW220" s="753"/>
      <c r="BX220" s="753"/>
      <c r="BY220" s="753"/>
      <c r="BZ220" s="753"/>
      <c r="CA220" s="753"/>
      <c r="CB220" s="753"/>
      <c r="CC220" s="753">
        <f t="shared" si="150"/>
        <v>24</v>
      </c>
      <c r="CD220" s="699">
        <f t="shared" si="151"/>
        <v>24</v>
      </c>
      <c r="CE220" s="753"/>
      <c r="CF220" s="753">
        <f t="shared" si="152"/>
        <v>24</v>
      </c>
      <c r="CG220" s="756"/>
      <c r="CO220" s="757">
        <f t="shared" si="137"/>
        <v>1866655</v>
      </c>
    </row>
    <row r="221" s="645" customFormat="1" ht="36" hidden="1" customHeight="1" spans="1:93">
      <c r="A221" s="724">
        <v>45798</v>
      </c>
      <c r="B221" s="884" t="s">
        <v>800</v>
      </c>
      <c r="C221" s="885" t="s">
        <v>237</v>
      </c>
      <c r="D221" s="749">
        <v>4500167378</v>
      </c>
      <c r="E221" s="884" t="s">
        <v>4086</v>
      </c>
      <c r="F221" s="1265" t="s">
        <v>4087</v>
      </c>
      <c r="G221" s="729" t="s">
        <v>309</v>
      </c>
      <c r="H221" s="730" t="s">
        <v>79</v>
      </c>
      <c r="I221" s="731">
        <v>84</v>
      </c>
      <c r="J221" s="732">
        <v>0</v>
      </c>
      <c r="K221" s="732">
        <v>12</v>
      </c>
      <c r="L221" s="1305">
        <f t="shared" si="136"/>
        <v>7</v>
      </c>
      <c r="M221" s="886">
        <v>45834</v>
      </c>
      <c r="N221" s="886">
        <v>45831</v>
      </c>
      <c r="O221" s="1306" t="s">
        <v>4072</v>
      </c>
      <c r="P221" s="735" t="s">
        <v>803</v>
      </c>
      <c r="Q221" s="885" t="s">
        <v>4073</v>
      </c>
      <c r="R221" s="735">
        <v>45798</v>
      </c>
      <c r="S221" s="737" t="s">
        <v>136</v>
      </c>
      <c r="T221" s="738" t="s">
        <v>4074</v>
      </c>
      <c r="U221" s="739" t="s">
        <v>4075</v>
      </c>
      <c r="V221" s="740" t="s">
        <v>812</v>
      </c>
      <c r="W221" s="741">
        <v>2.0963</v>
      </c>
      <c r="X221" s="742">
        <f t="shared" si="148"/>
        <v>176.0892</v>
      </c>
      <c r="Y221" s="749"/>
      <c r="Z221" s="732" t="s">
        <v>4017</v>
      </c>
      <c r="AA221" s="745" t="s">
        <v>108</v>
      </c>
      <c r="AB221" s="1072" t="s">
        <v>44</v>
      </c>
      <c r="AC221" s="746">
        <v>84</v>
      </c>
      <c r="AD221" s="747">
        <f t="shared" si="139"/>
        <v>0</v>
      </c>
      <c r="AE221" s="890" t="s">
        <v>141</v>
      </c>
      <c r="AF221" s="749"/>
      <c r="AG221" s="747">
        <f t="shared" si="149"/>
        <v>168</v>
      </c>
      <c r="AH221" s="749"/>
      <c r="AI221" s="745"/>
      <c r="AJ221" s="733"/>
      <c r="AK221" s="750"/>
      <c r="AL221" s="747">
        <f t="shared" si="153"/>
        <v>168</v>
      </c>
      <c r="AM221" s="750"/>
      <c r="AN221" s="750"/>
      <c r="AO221" s="751"/>
      <c r="AP221" s="751"/>
      <c r="AQ221" s="751"/>
      <c r="AR221" s="751"/>
      <c r="AS221" s="751"/>
      <c r="AT221" s="751"/>
      <c r="AU221" s="751"/>
      <c r="AV221" s="750"/>
      <c r="AW221" s="750"/>
      <c r="AX221" s="750"/>
      <c r="AY221" s="750"/>
      <c r="AZ221" s="745"/>
      <c r="BA221" s="745">
        <f t="shared" si="154"/>
        <v>168</v>
      </c>
      <c r="BB221" s="752"/>
      <c r="BC221" s="752"/>
      <c r="BD221" s="752"/>
      <c r="BE221" s="752"/>
      <c r="BF221" s="752"/>
      <c r="BG221" s="752"/>
      <c r="BH221" s="752"/>
      <c r="BI221" s="753"/>
      <c r="BJ221" s="753"/>
      <c r="BK221" s="754"/>
      <c r="BL221" s="753"/>
      <c r="BM221" s="755"/>
      <c r="BN221" s="755"/>
      <c r="BO221" s="755"/>
      <c r="BP221" s="755"/>
      <c r="BQ221" s="753"/>
      <c r="BR221" s="755"/>
      <c r="BS221" s="755"/>
      <c r="BT221" s="753"/>
      <c r="BU221" s="753"/>
      <c r="BV221" s="753"/>
      <c r="BW221" s="753"/>
      <c r="BX221" s="753"/>
      <c r="BY221" s="753"/>
      <c r="BZ221" s="753"/>
      <c r="CA221" s="753"/>
      <c r="CB221" s="753"/>
      <c r="CC221" s="753">
        <f t="shared" si="150"/>
        <v>84</v>
      </c>
      <c r="CD221" s="699">
        <f t="shared" si="151"/>
        <v>84</v>
      </c>
      <c r="CE221" s="753"/>
      <c r="CF221" s="753">
        <f t="shared" si="152"/>
        <v>84</v>
      </c>
      <c r="CG221" s="756"/>
      <c r="CO221" s="757">
        <f t="shared" si="137"/>
        <v>1866487</v>
      </c>
    </row>
    <row r="222" s="645" customFormat="1" ht="36" hidden="1" customHeight="1" spans="1:93">
      <c r="A222" s="724">
        <v>45798</v>
      </c>
      <c r="B222" s="884" t="s">
        <v>800</v>
      </c>
      <c r="C222" s="885" t="s">
        <v>237</v>
      </c>
      <c r="D222" s="749">
        <v>4500167378</v>
      </c>
      <c r="E222" s="884" t="s">
        <v>4088</v>
      </c>
      <c r="F222" s="1265" t="s">
        <v>4089</v>
      </c>
      <c r="G222" s="729" t="s">
        <v>309</v>
      </c>
      <c r="H222" s="730" t="s">
        <v>79</v>
      </c>
      <c r="I222" s="731">
        <v>24</v>
      </c>
      <c r="J222" s="732">
        <v>0</v>
      </c>
      <c r="K222" s="732">
        <v>12</v>
      </c>
      <c r="L222" s="1305">
        <f t="shared" si="136"/>
        <v>2</v>
      </c>
      <c r="M222" s="886">
        <v>45834</v>
      </c>
      <c r="N222" s="886">
        <v>45831</v>
      </c>
      <c r="O222" s="1306" t="s">
        <v>4072</v>
      </c>
      <c r="P222" s="735" t="s">
        <v>803</v>
      </c>
      <c r="Q222" s="885" t="s">
        <v>4073</v>
      </c>
      <c r="R222" s="735">
        <v>45798</v>
      </c>
      <c r="S222" s="737" t="s">
        <v>136</v>
      </c>
      <c r="T222" s="738" t="s">
        <v>4074</v>
      </c>
      <c r="U222" s="739" t="s">
        <v>4075</v>
      </c>
      <c r="V222" s="740" t="s">
        <v>812</v>
      </c>
      <c r="W222" s="741">
        <v>2.0963</v>
      </c>
      <c r="X222" s="742">
        <f t="shared" si="148"/>
        <v>50.3112</v>
      </c>
      <c r="Y222" s="749"/>
      <c r="Z222" s="732" t="s">
        <v>4017</v>
      </c>
      <c r="AA222" s="745" t="s">
        <v>108</v>
      </c>
      <c r="AB222" s="1072" t="s">
        <v>44</v>
      </c>
      <c r="AC222" s="746">
        <v>24</v>
      </c>
      <c r="AD222" s="747">
        <f t="shared" si="139"/>
        <v>0</v>
      </c>
      <c r="AE222" s="890" t="s">
        <v>157</v>
      </c>
      <c r="AF222" s="749"/>
      <c r="AG222" s="747">
        <f t="shared" si="149"/>
        <v>48</v>
      </c>
      <c r="AH222" s="749"/>
      <c r="AI222" s="745"/>
      <c r="AJ222" s="733"/>
      <c r="AK222" s="750"/>
      <c r="AL222" s="747">
        <f t="shared" si="153"/>
        <v>48</v>
      </c>
      <c r="AM222" s="750"/>
      <c r="AN222" s="750"/>
      <c r="AO222" s="751"/>
      <c r="AP222" s="751"/>
      <c r="AQ222" s="751"/>
      <c r="AR222" s="751"/>
      <c r="AS222" s="751"/>
      <c r="AT222" s="751"/>
      <c r="AU222" s="751"/>
      <c r="AV222" s="750"/>
      <c r="AW222" s="750"/>
      <c r="AX222" s="750"/>
      <c r="AY222" s="750"/>
      <c r="AZ222" s="745"/>
      <c r="BA222" s="745">
        <f t="shared" si="154"/>
        <v>48</v>
      </c>
      <c r="BB222" s="752"/>
      <c r="BC222" s="752"/>
      <c r="BD222" s="752"/>
      <c r="BE222" s="752"/>
      <c r="BF222" s="752"/>
      <c r="BG222" s="752"/>
      <c r="BH222" s="752"/>
      <c r="BI222" s="753"/>
      <c r="BJ222" s="753"/>
      <c r="BK222" s="754"/>
      <c r="BL222" s="753"/>
      <c r="BM222" s="755"/>
      <c r="BN222" s="755"/>
      <c r="BO222" s="755"/>
      <c r="BP222" s="755"/>
      <c r="BQ222" s="753"/>
      <c r="BR222" s="755"/>
      <c r="BS222" s="755"/>
      <c r="BT222" s="753"/>
      <c r="BU222" s="753"/>
      <c r="BV222" s="753"/>
      <c r="BW222" s="753"/>
      <c r="BX222" s="753"/>
      <c r="BY222" s="753"/>
      <c r="BZ222" s="753"/>
      <c r="CA222" s="753"/>
      <c r="CB222" s="753"/>
      <c r="CC222" s="753">
        <f t="shared" si="150"/>
        <v>24</v>
      </c>
      <c r="CD222" s="699">
        <f t="shared" si="151"/>
        <v>24</v>
      </c>
      <c r="CE222" s="753"/>
      <c r="CF222" s="753">
        <f t="shared" si="152"/>
        <v>24</v>
      </c>
      <c r="CG222" s="756"/>
      <c r="CO222" s="757">
        <f t="shared" si="137"/>
        <v>1866439</v>
      </c>
    </row>
    <row r="223" s="645" customFormat="1" ht="36" hidden="1" customHeight="1" spans="1:93">
      <c r="A223" s="724">
        <v>45798</v>
      </c>
      <c r="B223" s="884" t="s">
        <v>800</v>
      </c>
      <c r="C223" s="885" t="s">
        <v>237</v>
      </c>
      <c r="D223" s="749">
        <v>4500167378</v>
      </c>
      <c r="E223" s="884" t="s">
        <v>4090</v>
      </c>
      <c r="F223" s="1265" t="s">
        <v>4091</v>
      </c>
      <c r="G223" s="729" t="s">
        <v>89</v>
      </c>
      <c r="H223" s="730" t="s">
        <v>79</v>
      </c>
      <c r="I223" s="731">
        <v>48</v>
      </c>
      <c r="J223" s="732">
        <v>0</v>
      </c>
      <c r="K223" s="732">
        <v>24</v>
      </c>
      <c r="L223" s="1305">
        <f t="shared" si="136"/>
        <v>2</v>
      </c>
      <c r="M223" s="886">
        <v>45834</v>
      </c>
      <c r="N223" s="886">
        <v>45831</v>
      </c>
      <c r="O223" s="1306" t="s">
        <v>4072</v>
      </c>
      <c r="P223" s="735" t="s">
        <v>803</v>
      </c>
      <c r="Q223" s="885" t="s">
        <v>4073</v>
      </c>
      <c r="R223" s="735">
        <v>45798</v>
      </c>
      <c r="S223" s="737" t="s">
        <v>136</v>
      </c>
      <c r="T223" s="738" t="s">
        <v>4074</v>
      </c>
      <c r="U223" s="739" t="s">
        <v>4092</v>
      </c>
      <c r="V223" s="740" t="s">
        <v>812</v>
      </c>
      <c r="W223" s="741">
        <v>0.8309</v>
      </c>
      <c r="X223" s="742">
        <f t="shared" si="148"/>
        <v>39.8832</v>
      </c>
      <c r="Y223" s="749"/>
      <c r="Z223" s="732" t="s">
        <v>786</v>
      </c>
      <c r="AA223" s="745" t="s">
        <v>108</v>
      </c>
      <c r="AB223" s="1072" t="s">
        <v>44</v>
      </c>
      <c r="AC223" s="746">
        <v>48</v>
      </c>
      <c r="AD223" s="747">
        <f t="shared" si="139"/>
        <v>0</v>
      </c>
      <c r="AE223" s="890" t="s">
        <v>157</v>
      </c>
      <c r="AF223" s="749"/>
      <c r="AG223" s="747">
        <f t="shared" ref="AG223:AG230" si="155">I223</f>
        <v>48</v>
      </c>
      <c r="AH223" s="749"/>
      <c r="AI223" s="745"/>
      <c r="AJ223" s="733"/>
      <c r="AK223" s="750"/>
      <c r="AL223" s="747">
        <f t="shared" si="153"/>
        <v>48</v>
      </c>
      <c r="AM223" s="750"/>
      <c r="AN223" s="750"/>
      <c r="AO223" s="751"/>
      <c r="AP223" s="751"/>
      <c r="AQ223" s="751"/>
      <c r="AR223" s="751"/>
      <c r="AS223" s="751"/>
      <c r="AT223" s="751"/>
      <c r="AU223" s="751"/>
      <c r="AV223" s="750"/>
      <c r="AW223" s="750"/>
      <c r="AX223" s="750"/>
      <c r="AY223" s="750"/>
      <c r="AZ223" s="745"/>
      <c r="BA223" s="745">
        <f t="shared" si="154"/>
        <v>48</v>
      </c>
      <c r="BB223" s="752"/>
      <c r="BC223" s="752"/>
      <c r="BD223" s="752"/>
      <c r="BE223" s="752"/>
      <c r="BF223" s="752"/>
      <c r="BG223" s="752"/>
      <c r="BH223" s="752"/>
      <c r="BI223" s="753"/>
      <c r="BJ223" s="753"/>
      <c r="BK223" s="754"/>
      <c r="BL223" s="753"/>
      <c r="BM223" s="755"/>
      <c r="BN223" s="755"/>
      <c r="BO223" s="755"/>
      <c r="BP223" s="755"/>
      <c r="BQ223" s="753"/>
      <c r="BR223" s="755"/>
      <c r="BS223" s="755"/>
      <c r="BT223" s="753"/>
      <c r="BU223" s="753"/>
      <c r="BV223" s="753"/>
      <c r="BW223" s="753"/>
      <c r="BX223" s="753"/>
      <c r="BY223" s="753"/>
      <c r="BZ223" s="753"/>
      <c r="CA223" s="753"/>
      <c r="CB223" s="753"/>
      <c r="CC223" s="753"/>
      <c r="CD223" s="753"/>
      <c r="CE223" s="753"/>
      <c r="CG223" s="756"/>
      <c r="CO223" s="757">
        <f t="shared" si="137"/>
        <v>1866391</v>
      </c>
    </row>
    <row r="224" s="645" customFormat="1" ht="36" hidden="1" customHeight="1" spans="1:93">
      <c r="A224" s="724">
        <v>45798</v>
      </c>
      <c r="B224" s="884" t="s">
        <v>800</v>
      </c>
      <c r="C224" s="885" t="s">
        <v>237</v>
      </c>
      <c r="D224" s="749">
        <v>4500167378</v>
      </c>
      <c r="E224" s="884" t="s">
        <v>4093</v>
      </c>
      <c r="F224" s="1265" t="s">
        <v>4094</v>
      </c>
      <c r="G224" s="729" t="s">
        <v>89</v>
      </c>
      <c r="H224" s="730" t="s">
        <v>79</v>
      </c>
      <c r="I224" s="731">
        <v>24</v>
      </c>
      <c r="J224" s="732">
        <v>0</v>
      </c>
      <c r="K224" s="732">
        <v>24</v>
      </c>
      <c r="L224" s="733">
        <f t="shared" si="136"/>
        <v>1</v>
      </c>
      <c r="M224" s="886">
        <v>45834</v>
      </c>
      <c r="N224" s="886">
        <v>45831</v>
      </c>
      <c r="O224" s="1306" t="s">
        <v>4072</v>
      </c>
      <c r="P224" s="735" t="s">
        <v>803</v>
      </c>
      <c r="Q224" s="885" t="s">
        <v>4073</v>
      </c>
      <c r="R224" s="735">
        <v>45798</v>
      </c>
      <c r="S224" s="737" t="s">
        <v>136</v>
      </c>
      <c r="T224" s="738" t="s">
        <v>4074</v>
      </c>
      <c r="U224" s="739" t="s">
        <v>4092</v>
      </c>
      <c r="V224" s="740" t="s">
        <v>812</v>
      </c>
      <c r="W224" s="741">
        <v>0.8309</v>
      </c>
      <c r="X224" s="742">
        <f t="shared" si="148"/>
        <v>19.9416</v>
      </c>
      <c r="Y224" s="749"/>
      <c r="Z224" s="732" t="s">
        <v>786</v>
      </c>
      <c r="AA224" s="745" t="s">
        <v>108</v>
      </c>
      <c r="AB224" s="1072" t="s">
        <v>44</v>
      </c>
      <c r="AC224" s="746">
        <v>24</v>
      </c>
      <c r="AD224" s="747">
        <f t="shared" si="139"/>
        <v>0</v>
      </c>
      <c r="AE224" s="890" t="s">
        <v>157</v>
      </c>
      <c r="AF224" s="749"/>
      <c r="AG224" s="747">
        <f t="shared" si="155"/>
        <v>24</v>
      </c>
      <c r="AH224" s="749"/>
      <c r="AI224" s="745"/>
      <c r="AJ224" s="733"/>
      <c r="AK224" s="750"/>
      <c r="AL224" s="747">
        <f t="shared" si="153"/>
        <v>24</v>
      </c>
      <c r="AM224" s="750"/>
      <c r="AN224" s="750"/>
      <c r="AO224" s="751"/>
      <c r="AP224" s="751"/>
      <c r="AQ224" s="751"/>
      <c r="AR224" s="751"/>
      <c r="AS224" s="751"/>
      <c r="AT224" s="751"/>
      <c r="AU224" s="751"/>
      <c r="AV224" s="750"/>
      <c r="AW224" s="750"/>
      <c r="AX224" s="750"/>
      <c r="AY224" s="750"/>
      <c r="AZ224" s="745"/>
      <c r="BA224" s="745">
        <f t="shared" si="154"/>
        <v>24</v>
      </c>
      <c r="BB224" s="752"/>
      <c r="BC224" s="752"/>
      <c r="BD224" s="752"/>
      <c r="BE224" s="752"/>
      <c r="BF224" s="752"/>
      <c r="BG224" s="752"/>
      <c r="BH224" s="752"/>
      <c r="BI224" s="753"/>
      <c r="BJ224" s="753"/>
      <c r="BK224" s="754"/>
      <c r="BL224" s="753"/>
      <c r="BM224" s="755"/>
      <c r="BN224" s="755"/>
      <c r="BO224" s="755"/>
      <c r="BP224" s="755"/>
      <c r="BQ224" s="753"/>
      <c r="BR224" s="755"/>
      <c r="BS224" s="755"/>
      <c r="BT224" s="753"/>
      <c r="BU224" s="753"/>
      <c r="BV224" s="753"/>
      <c r="BW224" s="753"/>
      <c r="BX224" s="753"/>
      <c r="BY224" s="753"/>
      <c r="BZ224" s="753"/>
      <c r="CA224" s="753"/>
      <c r="CB224" s="753"/>
      <c r="CC224" s="753"/>
      <c r="CD224" s="753"/>
      <c r="CE224" s="753"/>
      <c r="CG224" s="756"/>
      <c r="CO224" s="757">
        <f t="shared" si="137"/>
        <v>1866367</v>
      </c>
    </row>
    <row r="225" s="645" customFormat="1" ht="36" hidden="1" customHeight="1" spans="1:93">
      <c r="A225" s="724">
        <v>45798</v>
      </c>
      <c r="B225" s="884" t="s">
        <v>800</v>
      </c>
      <c r="C225" s="885" t="s">
        <v>237</v>
      </c>
      <c r="D225" s="749">
        <v>4500167378</v>
      </c>
      <c r="E225" s="884" t="s">
        <v>4095</v>
      </c>
      <c r="F225" s="1265" t="s">
        <v>4096</v>
      </c>
      <c r="G225" s="729" t="s">
        <v>89</v>
      </c>
      <c r="H225" s="730" t="s">
        <v>79</v>
      </c>
      <c r="I225" s="731">
        <v>24</v>
      </c>
      <c r="J225" s="732">
        <v>0</v>
      </c>
      <c r="K225" s="732">
        <v>24</v>
      </c>
      <c r="L225" s="733">
        <f t="shared" si="136"/>
        <v>1</v>
      </c>
      <c r="M225" s="886">
        <v>45834</v>
      </c>
      <c r="N225" s="886">
        <v>45831</v>
      </c>
      <c r="O225" s="1306" t="s">
        <v>4072</v>
      </c>
      <c r="P225" s="735" t="s">
        <v>803</v>
      </c>
      <c r="Q225" s="885" t="s">
        <v>4073</v>
      </c>
      <c r="R225" s="735">
        <v>45798</v>
      </c>
      <c r="S225" s="737" t="s">
        <v>136</v>
      </c>
      <c r="T225" s="738" t="s">
        <v>4074</v>
      </c>
      <c r="U225" s="739" t="s">
        <v>4092</v>
      </c>
      <c r="V225" s="740" t="s">
        <v>812</v>
      </c>
      <c r="W225" s="741">
        <v>0.8309</v>
      </c>
      <c r="X225" s="742">
        <f t="shared" si="148"/>
        <v>19.9416</v>
      </c>
      <c r="Y225" s="749"/>
      <c r="Z225" s="732" t="s">
        <v>786</v>
      </c>
      <c r="AA225" s="745" t="s">
        <v>108</v>
      </c>
      <c r="AB225" s="1072" t="s">
        <v>44</v>
      </c>
      <c r="AC225" s="746">
        <v>24</v>
      </c>
      <c r="AD225" s="747">
        <f t="shared" si="139"/>
        <v>0</v>
      </c>
      <c r="AE225" s="890" t="s">
        <v>157</v>
      </c>
      <c r="AF225" s="749"/>
      <c r="AG225" s="747">
        <f t="shared" si="155"/>
        <v>24</v>
      </c>
      <c r="AH225" s="749"/>
      <c r="AI225" s="745"/>
      <c r="AJ225" s="733"/>
      <c r="AK225" s="750"/>
      <c r="AL225" s="747">
        <f t="shared" si="153"/>
        <v>24</v>
      </c>
      <c r="AM225" s="750"/>
      <c r="AN225" s="750"/>
      <c r="AO225" s="751"/>
      <c r="AP225" s="751"/>
      <c r="AQ225" s="751"/>
      <c r="AR225" s="751"/>
      <c r="AS225" s="751"/>
      <c r="AT225" s="751"/>
      <c r="AU225" s="751"/>
      <c r="AV225" s="750"/>
      <c r="AW225" s="750"/>
      <c r="AX225" s="750"/>
      <c r="AY225" s="750"/>
      <c r="AZ225" s="745"/>
      <c r="BA225" s="745">
        <f t="shared" si="154"/>
        <v>24</v>
      </c>
      <c r="BB225" s="752"/>
      <c r="BC225" s="752"/>
      <c r="BD225" s="752"/>
      <c r="BE225" s="752"/>
      <c r="BF225" s="752"/>
      <c r="BG225" s="752"/>
      <c r="BH225" s="752"/>
      <c r="BI225" s="753"/>
      <c r="BJ225" s="753"/>
      <c r="BK225" s="754"/>
      <c r="BL225" s="753"/>
      <c r="BM225" s="755"/>
      <c r="BN225" s="755"/>
      <c r="BO225" s="755"/>
      <c r="BP225" s="755"/>
      <c r="BQ225" s="753"/>
      <c r="BR225" s="755"/>
      <c r="BS225" s="755"/>
      <c r="BT225" s="753"/>
      <c r="BU225" s="753"/>
      <c r="BV225" s="753"/>
      <c r="BW225" s="753"/>
      <c r="BX225" s="753"/>
      <c r="BY225" s="753"/>
      <c r="BZ225" s="753"/>
      <c r="CA225" s="753"/>
      <c r="CB225" s="753"/>
      <c r="CC225" s="753"/>
      <c r="CD225" s="753"/>
      <c r="CE225" s="753"/>
      <c r="CG225" s="756"/>
      <c r="CO225" s="757">
        <f t="shared" si="137"/>
        <v>1866343</v>
      </c>
    </row>
    <row r="226" s="645" customFormat="1" ht="36" hidden="1" customHeight="1" spans="1:93">
      <c r="A226" s="724">
        <v>45798</v>
      </c>
      <c r="B226" s="884" t="s">
        <v>800</v>
      </c>
      <c r="C226" s="885" t="s">
        <v>237</v>
      </c>
      <c r="D226" s="749">
        <v>4500167378</v>
      </c>
      <c r="E226" s="884" t="s">
        <v>4097</v>
      </c>
      <c r="F226" s="1265" t="s">
        <v>4098</v>
      </c>
      <c r="G226" s="729" t="s">
        <v>89</v>
      </c>
      <c r="H226" s="730" t="s">
        <v>79</v>
      </c>
      <c r="I226" s="731">
        <v>96</v>
      </c>
      <c r="J226" s="732">
        <v>0</v>
      </c>
      <c r="K226" s="732">
        <v>24</v>
      </c>
      <c r="L226" s="733">
        <f t="shared" si="136"/>
        <v>4</v>
      </c>
      <c r="M226" s="886">
        <v>45834</v>
      </c>
      <c r="N226" s="886">
        <v>45831</v>
      </c>
      <c r="O226" s="1306" t="s">
        <v>4072</v>
      </c>
      <c r="P226" s="735" t="s">
        <v>803</v>
      </c>
      <c r="Q226" s="885" t="s">
        <v>4073</v>
      </c>
      <c r="R226" s="735">
        <v>45798</v>
      </c>
      <c r="S226" s="737" t="s">
        <v>136</v>
      </c>
      <c r="T226" s="738" t="s">
        <v>4074</v>
      </c>
      <c r="U226" s="739" t="s">
        <v>4092</v>
      </c>
      <c r="V226" s="740" t="s">
        <v>812</v>
      </c>
      <c r="W226" s="741">
        <v>0.8309</v>
      </c>
      <c r="X226" s="742">
        <f t="shared" si="148"/>
        <v>79.7664</v>
      </c>
      <c r="Y226" s="749"/>
      <c r="Z226" s="732" t="s">
        <v>786</v>
      </c>
      <c r="AA226" s="745" t="s">
        <v>108</v>
      </c>
      <c r="AB226" s="1072" t="s">
        <v>44</v>
      </c>
      <c r="AC226" s="746">
        <v>96</v>
      </c>
      <c r="AD226" s="747">
        <f t="shared" si="139"/>
        <v>0</v>
      </c>
      <c r="AE226" s="890" t="s">
        <v>157</v>
      </c>
      <c r="AF226" s="749"/>
      <c r="AG226" s="747">
        <f t="shared" si="155"/>
        <v>96</v>
      </c>
      <c r="AH226" s="749"/>
      <c r="AI226" s="745"/>
      <c r="AJ226" s="733"/>
      <c r="AK226" s="750"/>
      <c r="AL226" s="747">
        <f t="shared" si="153"/>
        <v>96</v>
      </c>
      <c r="AM226" s="750"/>
      <c r="AN226" s="750"/>
      <c r="AO226" s="751"/>
      <c r="AP226" s="751"/>
      <c r="AQ226" s="751"/>
      <c r="AR226" s="751"/>
      <c r="AS226" s="751"/>
      <c r="AT226" s="751"/>
      <c r="AU226" s="751"/>
      <c r="AV226" s="750"/>
      <c r="AW226" s="750"/>
      <c r="AX226" s="750"/>
      <c r="AY226" s="750"/>
      <c r="AZ226" s="745"/>
      <c r="BA226" s="745">
        <f t="shared" si="154"/>
        <v>96</v>
      </c>
      <c r="BB226" s="752"/>
      <c r="BC226" s="752"/>
      <c r="BD226" s="752"/>
      <c r="BE226" s="752"/>
      <c r="BF226" s="752"/>
      <c r="BG226" s="752"/>
      <c r="BH226" s="752"/>
      <c r="BI226" s="753"/>
      <c r="BJ226" s="753"/>
      <c r="BK226" s="754"/>
      <c r="BL226" s="753"/>
      <c r="BM226" s="755"/>
      <c r="BN226" s="755"/>
      <c r="BO226" s="755"/>
      <c r="BP226" s="755"/>
      <c r="BQ226" s="753"/>
      <c r="BR226" s="755"/>
      <c r="BS226" s="755"/>
      <c r="BT226" s="753"/>
      <c r="BU226" s="753"/>
      <c r="BV226" s="753"/>
      <c r="BW226" s="753"/>
      <c r="BX226" s="753"/>
      <c r="BY226" s="753"/>
      <c r="BZ226" s="753"/>
      <c r="CA226" s="753"/>
      <c r="CB226" s="753"/>
      <c r="CC226" s="753"/>
      <c r="CD226" s="753"/>
      <c r="CE226" s="753"/>
      <c r="CG226" s="756"/>
      <c r="CO226" s="757">
        <f t="shared" si="137"/>
        <v>1866247</v>
      </c>
    </row>
    <row r="227" s="645" customFormat="1" ht="36" hidden="1" customHeight="1" spans="1:93">
      <c r="A227" s="724">
        <v>45798</v>
      </c>
      <c r="B227" s="884" t="s">
        <v>800</v>
      </c>
      <c r="C227" s="885" t="s">
        <v>237</v>
      </c>
      <c r="D227" s="749">
        <v>4500167378</v>
      </c>
      <c r="E227" s="884" t="s">
        <v>4099</v>
      </c>
      <c r="F227" s="1265" t="s">
        <v>4100</v>
      </c>
      <c r="G227" s="729" t="s">
        <v>89</v>
      </c>
      <c r="H227" s="730" t="s">
        <v>79</v>
      </c>
      <c r="I227" s="731">
        <v>48</v>
      </c>
      <c r="J227" s="732">
        <v>0</v>
      </c>
      <c r="K227" s="732">
        <v>24</v>
      </c>
      <c r="L227" s="733">
        <f t="shared" si="136"/>
        <v>2</v>
      </c>
      <c r="M227" s="886">
        <v>45834</v>
      </c>
      <c r="N227" s="886">
        <v>45831</v>
      </c>
      <c r="O227" s="1306" t="s">
        <v>4072</v>
      </c>
      <c r="P227" s="735" t="s">
        <v>803</v>
      </c>
      <c r="Q227" s="885" t="s">
        <v>4073</v>
      </c>
      <c r="R227" s="735">
        <v>45798</v>
      </c>
      <c r="S227" s="737" t="s">
        <v>136</v>
      </c>
      <c r="T227" s="738" t="s">
        <v>4074</v>
      </c>
      <c r="U227" s="739" t="s">
        <v>4092</v>
      </c>
      <c r="V227" s="740" t="s">
        <v>812</v>
      </c>
      <c r="W227" s="741">
        <v>0.8309</v>
      </c>
      <c r="X227" s="742">
        <f t="shared" si="148"/>
        <v>39.8832</v>
      </c>
      <c r="Y227" s="749"/>
      <c r="Z227" s="732" t="s">
        <v>786</v>
      </c>
      <c r="AA227" s="745" t="s">
        <v>108</v>
      </c>
      <c r="AB227" s="1072" t="s">
        <v>44</v>
      </c>
      <c r="AC227" s="746">
        <v>48</v>
      </c>
      <c r="AD227" s="747">
        <f t="shared" si="139"/>
        <v>0</v>
      </c>
      <c r="AE227" s="890" t="s">
        <v>157</v>
      </c>
      <c r="AF227" s="749"/>
      <c r="AG227" s="747">
        <f t="shared" si="155"/>
        <v>48</v>
      </c>
      <c r="AH227" s="749"/>
      <c r="AI227" s="745"/>
      <c r="AJ227" s="733"/>
      <c r="AK227" s="750"/>
      <c r="AL227" s="747">
        <f t="shared" si="153"/>
        <v>48</v>
      </c>
      <c r="AM227" s="750"/>
      <c r="AN227" s="750"/>
      <c r="AO227" s="751"/>
      <c r="AP227" s="751"/>
      <c r="AQ227" s="751"/>
      <c r="AR227" s="751"/>
      <c r="AS227" s="751"/>
      <c r="AT227" s="751"/>
      <c r="AU227" s="751"/>
      <c r="AV227" s="750"/>
      <c r="AW227" s="750"/>
      <c r="AX227" s="750"/>
      <c r="AY227" s="750"/>
      <c r="AZ227" s="745"/>
      <c r="BA227" s="745">
        <f t="shared" si="154"/>
        <v>48</v>
      </c>
      <c r="BB227" s="752"/>
      <c r="BC227" s="752"/>
      <c r="BD227" s="752"/>
      <c r="BE227" s="752"/>
      <c r="BF227" s="752"/>
      <c r="BG227" s="752"/>
      <c r="BH227" s="752"/>
      <c r="BI227" s="753"/>
      <c r="BJ227" s="753"/>
      <c r="BK227" s="754"/>
      <c r="BL227" s="753"/>
      <c r="BM227" s="755"/>
      <c r="BN227" s="755"/>
      <c r="BO227" s="755"/>
      <c r="BP227" s="755"/>
      <c r="BQ227" s="753"/>
      <c r="BR227" s="755"/>
      <c r="BS227" s="755"/>
      <c r="BT227" s="753"/>
      <c r="BU227" s="753"/>
      <c r="BV227" s="753"/>
      <c r="BW227" s="753"/>
      <c r="BX227" s="753"/>
      <c r="BY227" s="753"/>
      <c r="BZ227" s="753"/>
      <c r="CA227" s="753"/>
      <c r="CB227" s="753"/>
      <c r="CC227" s="753"/>
      <c r="CD227" s="753"/>
      <c r="CE227" s="753"/>
      <c r="CG227" s="756"/>
      <c r="CO227" s="757">
        <f t="shared" si="137"/>
        <v>1866199</v>
      </c>
    </row>
    <row r="228" s="645" customFormat="1" ht="36" hidden="1" customHeight="1" spans="1:93">
      <c r="A228" s="724">
        <v>45798</v>
      </c>
      <c r="B228" s="884" t="s">
        <v>800</v>
      </c>
      <c r="C228" s="885" t="s">
        <v>237</v>
      </c>
      <c r="D228" s="749">
        <v>4500167378</v>
      </c>
      <c r="E228" s="884" t="s">
        <v>4101</v>
      </c>
      <c r="F228" s="1265" t="s">
        <v>4102</v>
      </c>
      <c r="G228" s="729" t="s">
        <v>89</v>
      </c>
      <c r="H228" s="730" t="s">
        <v>79</v>
      </c>
      <c r="I228" s="731">
        <v>24</v>
      </c>
      <c r="J228" s="732">
        <v>0</v>
      </c>
      <c r="K228" s="732">
        <v>24</v>
      </c>
      <c r="L228" s="733">
        <f t="shared" si="136"/>
        <v>1</v>
      </c>
      <c r="M228" s="886">
        <v>45834</v>
      </c>
      <c r="N228" s="886">
        <v>45831</v>
      </c>
      <c r="O228" s="1306" t="s">
        <v>4072</v>
      </c>
      <c r="P228" s="735" t="s">
        <v>803</v>
      </c>
      <c r="Q228" s="885" t="s">
        <v>4073</v>
      </c>
      <c r="R228" s="735">
        <v>45798</v>
      </c>
      <c r="S228" s="737" t="s">
        <v>136</v>
      </c>
      <c r="T228" s="738" t="s">
        <v>4074</v>
      </c>
      <c r="U228" s="739" t="s">
        <v>4092</v>
      </c>
      <c r="V228" s="740" t="s">
        <v>812</v>
      </c>
      <c r="W228" s="741">
        <v>0.8309</v>
      </c>
      <c r="X228" s="742">
        <f t="shared" si="148"/>
        <v>19.9416</v>
      </c>
      <c r="Y228" s="749"/>
      <c r="Z228" s="732" t="s">
        <v>786</v>
      </c>
      <c r="AA228" s="745" t="s">
        <v>108</v>
      </c>
      <c r="AB228" s="1072" t="s">
        <v>44</v>
      </c>
      <c r="AC228" s="746">
        <v>24</v>
      </c>
      <c r="AD228" s="747">
        <f t="shared" si="139"/>
        <v>0</v>
      </c>
      <c r="AE228" s="890" t="s">
        <v>157</v>
      </c>
      <c r="AF228" s="749"/>
      <c r="AG228" s="747">
        <f t="shared" si="155"/>
        <v>24</v>
      </c>
      <c r="AH228" s="749"/>
      <c r="AI228" s="745"/>
      <c r="AJ228" s="733"/>
      <c r="AK228" s="750"/>
      <c r="AL228" s="747">
        <f t="shared" si="153"/>
        <v>24</v>
      </c>
      <c r="AM228" s="750"/>
      <c r="AN228" s="750"/>
      <c r="AO228" s="751"/>
      <c r="AP228" s="751"/>
      <c r="AQ228" s="751"/>
      <c r="AR228" s="751"/>
      <c r="AS228" s="751"/>
      <c r="AT228" s="751"/>
      <c r="AU228" s="751"/>
      <c r="AV228" s="750"/>
      <c r="AW228" s="750"/>
      <c r="AX228" s="750"/>
      <c r="AY228" s="750"/>
      <c r="AZ228" s="745"/>
      <c r="BA228" s="745">
        <f t="shared" si="154"/>
        <v>24</v>
      </c>
      <c r="BB228" s="752"/>
      <c r="BC228" s="752"/>
      <c r="BD228" s="752"/>
      <c r="BE228" s="752"/>
      <c r="BF228" s="752"/>
      <c r="BG228" s="752"/>
      <c r="BH228" s="752"/>
      <c r="BI228" s="753"/>
      <c r="BJ228" s="753"/>
      <c r="BK228" s="754"/>
      <c r="BL228" s="753"/>
      <c r="BM228" s="755"/>
      <c r="BN228" s="755"/>
      <c r="BO228" s="755"/>
      <c r="BP228" s="755"/>
      <c r="BQ228" s="753"/>
      <c r="BR228" s="755"/>
      <c r="BS228" s="755"/>
      <c r="BT228" s="753"/>
      <c r="BU228" s="753"/>
      <c r="BV228" s="753"/>
      <c r="BW228" s="753"/>
      <c r="BX228" s="753"/>
      <c r="BY228" s="753"/>
      <c r="BZ228" s="753"/>
      <c r="CA228" s="753"/>
      <c r="CB228" s="753"/>
      <c r="CC228" s="753"/>
      <c r="CD228" s="753"/>
      <c r="CE228" s="753"/>
      <c r="CG228" s="756"/>
      <c r="CO228" s="757">
        <f t="shared" si="137"/>
        <v>1866175</v>
      </c>
    </row>
    <row r="229" s="645" customFormat="1" ht="36" hidden="1" customHeight="1" spans="1:93">
      <c r="A229" s="724">
        <v>45798</v>
      </c>
      <c r="B229" s="884" t="s">
        <v>800</v>
      </c>
      <c r="C229" s="885" t="s">
        <v>237</v>
      </c>
      <c r="D229" s="749">
        <v>4500167378</v>
      </c>
      <c r="E229" s="884" t="s">
        <v>4103</v>
      </c>
      <c r="F229" s="1265" t="s">
        <v>4104</v>
      </c>
      <c r="G229" s="729" t="s">
        <v>89</v>
      </c>
      <c r="H229" s="730" t="s">
        <v>79</v>
      </c>
      <c r="I229" s="731">
        <v>48</v>
      </c>
      <c r="J229" s="732">
        <v>0</v>
      </c>
      <c r="K229" s="732">
        <v>24</v>
      </c>
      <c r="L229" s="733">
        <f t="shared" si="136"/>
        <v>2</v>
      </c>
      <c r="M229" s="886">
        <v>45834</v>
      </c>
      <c r="N229" s="886">
        <v>45831</v>
      </c>
      <c r="O229" s="1306" t="s">
        <v>4072</v>
      </c>
      <c r="P229" s="735" t="s">
        <v>803</v>
      </c>
      <c r="Q229" s="885" t="s">
        <v>4073</v>
      </c>
      <c r="R229" s="735">
        <v>45798</v>
      </c>
      <c r="S229" s="737" t="s">
        <v>136</v>
      </c>
      <c r="T229" s="738" t="s">
        <v>4074</v>
      </c>
      <c r="U229" s="739" t="s">
        <v>4092</v>
      </c>
      <c r="V229" s="740" t="s">
        <v>812</v>
      </c>
      <c r="W229" s="741">
        <v>0.8309</v>
      </c>
      <c r="X229" s="742">
        <f t="shared" si="148"/>
        <v>39.8832</v>
      </c>
      <c r="Y229" s="749"/>
      <c r="Z229" s="732" t="s">
        <v>786</v>
      </c>
      <c r="AA229" s="745" t="s">
        <v>108</v>
      </c>
      <c r="AB229" s="1072" t="s">
        <v>44</v>
      </c>
      <c r="AC229" s="746">
        <v>48</v>
      </c>
      <c r="AD229" s="747">
        <f t="shared" si="139"/>
        <v>0</v>
      </c>
      <c r="AE229" s="890" t="s">
        <v>157</v>
      </c>
      <c r="AF229" s="749"/>
      <c r="AG229" s="747">
        <f t="shared" si="155"/>
        <v>48</v>
      </c>
      <c r="AH229" s="749"/>
      <c r="AI229" s="745"/>
      <c r="AJ229" s="733"/>
      <c r="AK229" s="750"/>
      <c r="AL229" s="747">
        <f t="shared" si="153"/>
        <v>48</v>
      </c>
      <c r="AM229" s="750"/>
      <c r="AN229" s="750"/>
      <c r="AO229" s="751"/>
      <c r="AP229" s="751"/>
      <c r="AQ229" s="751"/>
      <c r="AR229" s="751"/>
      <c r="AS229" s="751"/>
      <c r="AT229" s="751"/>
      <c r="AU229" s="751"/>
      <c r="AV229" s="750"/>
      <c r="AW229" s="750"/>
      <c r="AX229" s="750"/>
      <c r="AY229" s="750"/>
      <c r="AZ229" s="745"/>
      <c r="BA229" s="745">
        <f t="shared" si="154"/>
        <v>48</v>
      </c>
      <c r="BB229" s="752"/>
      <c r="BC229" s="752"/>
      <c r="BD229" s="752"/>
      <c r="BE229" s="752"/>
      <c r="BF229" s="752"/>
      <c r="BG229" s="752"/>
      <c r="BH229" s="752"/>
      <c r="BI229" s="753"/>
      <c r="BJ229" s="753"/>
      <c r="BK229" s="754"/>
      <c r="BL229" s="753"/>
      <c r="BM229" s="755"/>
      <c r="BN229" s="755"/>
      <c r="BO229" s="755"/>
      <c r="BP229" s="755"/>
      <c r="BQ229" s="753"/>
      <c r="BR229" s="755"/>
      <c r="BS229" s="755"/>
      <c r="BT229" s="753"/>
      <c r="BU229" s="753"/>
      <c r="BV229" s="753"/>
      <c r="BW229" s="753"/>
      <c r="BX229" s="753"/>
      <c r="BY229" s="753"/>
      <c r="BZ229" s="753"/>
      <c r="CA229" s="753"/>
      <c r="CB229" s="753"/>
      <c r="CC229" s="753"/>
      <c r="CD229" s="753"/>
      <c r="CE229" s="753"/>
      <c r="CG229" s="756"/>
      <c r="CO229" s="757">
        <f t="shared" si="137"/>
        <v>1866127</v>
      </c>
    </row>
    <row r="230" s="645" customFormat="1" ht="36" hidden="1" customHeight="1" spans="1:93">
      <c r="A230" s="724">
        <v>45798</v>
      </c>
      <c r="B230" s="884" t="s">
        <v>800</v>
      </c>
      <c r="C230" s="885" t="s">
        <v>237</v>
      </c>
      <c r="D230" s="749">
        <v>4500167378</v>
      </c>
      <c r="E230" s="884" t="s">
        <v>4105</v>
      </c>
      <c r="F230" s="1265" t="s">
        <v>4106</v>
      </c>
      <c r="G230" s="729" t="s">
        <v>89</v>
      </c>
      <c r="H230" s="730" t="s">
        <v>79</v>
      </c>
      <c r="I230" s="731">
        <v>24</v>
      </c>
      <c r="J230" s="732">
        <v>0</v>
      </c>
      <c r="K230" s="732">
        <v>24</v>
      </c>
      <c r="L230" s="733">
        <f t="shared" si="136"/>
        <v>1</v>
      </c>
      <c r="M230" s="886">
        <v>45834</v>
      </c>
      <c r="N230" s="886">
        <v>45831</v>
      </c>
      <c r="O230" s="1306" t="s">
        <v>4072</v>
      </c>
      <c r="P230" s="735" t="s">
        <v>803</v>
      </c>
      <c r="Q230" s="885" t="s">
        <v>4073</v>
      </c>
      <c r="R230" s="735">
        <v>45798</v>
      </c>
      <c r="S230" s="737" t="s">
        <v>136</v>
      </c>
      <c r="T230" s="738" t="s">
        <v>4074</v>
      </c>
      <c r="U230" s="739" t="s">
        <v>4092</v>
      </c>
      <c r="V230" s="740" t="s">
        <v>812</v>
      </c>
      <c r="W230" s="741">
        <v>0.8309</v>
      </c>
      <c r="X230" s="742">
        <f t="shared" si="148"/>
        <v>19.9416</v>
      </c>
      <c r="Y230" s="749"/>
      <c r="Z230" s="732" t="s">
        <v>786</v>
      </c>
      <c r="AA230" s="745" t="s">
        <v>108</v>
      </c>
      <c r="AB230" s="1072" t="s">
        <v>44</v>
      </c>
      <c r="AC230" s="746">
        <v>24</v>
      </c>
      <c r="AD230" s="747">
        <f t="shared" si="139"/>
        <v>0</v>
      </c>
      <c r="AE230" s="890" t="s">
        <v>157</v>
      </c>
      <c r="AF230" s="749"/>
      <c r="AG230" s="747">
        <f t="shared" si="155"/>
        <v>24</v>
      </c>
      <c r="AH230" s="749"/>
      <c r="AI230" s="745"/>
      <c r="AJ230" s="733"/>
      <c r="AK230" s="750"/>
      <c r="AL230" s="747">
        <f t="shared" si="153"/>
        <v>24</v>
      </c>
      <c r="AM230" s="750"/>
      <c r="AN230" s="750"/>
      <c r="AO230" s="751"/>
      <c r="AP230" s="751"/>
      <c r="AQ230" s="751"/>
      <c r="AR230" s="751"/>
      <c r="AS230" s="751"/>
      <c r="AT230" s="751"/>
      <c r="AU230" s="751"/>
      <c r="AV230" s="750"/>
      <c r="AW230" s="750"/>
      <c r="AX230" s="750"/>
      <c r="AY230" s="750"/>
      <c r="AZ230" s="745"/>
      <c r="BA230" s="745">
        <f t="shared" si="154"/>
        <v>24</v>
      </c>
      <c r="BB230" s="752"/>
      <c r="BC230" s="752"/>
      <c r="BD230" s="752"/>
      <c r="BE230" s="752"/>
      <c r="BF230" s="752"/>
      <c r="BG230" s="752"/>
      <c r="BH230" s="752"/>
      <c r="BI230" s="753"/>
      <c r="BJ230" s="753"/>
      <c r="BK230" s="754"/>
      <c r="BL230" s="753"/>
      <c r="BM230" s="755"/>
      <c r="BN230" s="755"/>
      <c r="BO230" s="755"/>
      <c r="BP230" s="755"/>
      <c r="BQ230" s="753"/>
      <c r="BR230" s="755"/>
      <c r="BS230" s="755"/>
      <c r="BT230" s="753"/>
      <c r="BU230" s="753"/>
      <c r="BV230" s="753"/>
      <c r="BW230" s="753"/>
      <c r="BX230" s="753"/>
      <c r="BY230" s="753"/>
      <c r="BZ230" s="753"/>
      <c r="CA230" s="753"/>
      <c r="CB230" s="753"/>
      <c r="CC230" s="753"/>
      <c r="CD230" s="753"/>
      <c r="CE230" s="753"/>
      <c r="CG230" s="756"/>
      <c r="CO230" s="757">
        <f t="shared" si="137"/>
        <v>1866103</v>
      </c>
    </row>
    <row r="231" s="645" customFormat="1" ht="36" hidden="1" customHeight="1" spans="1:93">
      <c r="A231" s="724">
        <v>45804</v>
      </c>
      <c r="B231" s="884" t="s">
        <v>4107</v>
      </c>
      <c r="C231" s="885" t="s">
        <v>902</v>
      </c>
      <c r="D231" s="749">
        <v>4500168127</v>
      </c>
      <c r="E231" s="884" t="s">
        <v>4108</v>
      </c>
      <c r="F231" s="1265" t="s">
        <v>4109</v>
      </c>
      <c r="G231" s="729" t="s">
        <v>309</v>
      </c>
      <c r="H231" s="730" t="s">
        <v>79</v>
      </c>
      <c r="I231" s="731">
        <v>192</v>
      </c>
      <c r="J231" s="732">
        <v>0</v>
      </c>
      <c r="K231" s="732">
        <v>12</v>
      </c>
      <c r="L231" s="733">
        <f t="shared" si="136"/>
        <v>16</v>
      </c>
      <c r="M231" s="886">
        <v>45834</v>
      </c>
      <c r="N231" s="886">
        <v>45831</v>
      </c>
      <c r="O231" s="1262" t="s">
        <v>4110</v>
      </c>
      <c r="P231" s="1262" t="s">
        <v>803</v>
      </c>
      <c r="Q231" s="752" t="s">
        <v>4111</v>
      </c>
      <c r="R231" s="735" t="s">
        <v>4112</v>
      </c>
      <c r="S231" s="737" t="s">
        <v>136</v>
      </c>
      <c r="T231" s="738" t="s">
        <v>4113</v>
      </c>
      <c r="U231" s="739" t="s">
        <v>4114</v>
      </c>
      <c r="V231" s="740" t="s">
        <v>908</v>
      </c>
      <c r="W231" s="741">
        <v>2.0582</v>
      </c>
      <c r="X231" s="742">
        <f t="shared" si="148"/>
        <v>395.1744</v>
      </c>
      <c r="Y231" s="749" t="s">
        <v>4115</v>
      </c>
      <c r="Z231" s="732" t="s">
        <v>2035</v>
      </c>
      <c r="AA231" s="745" t="s">
        <v>108</v>
      </c>
      <c r="AB231" s="1072" t="s">
        <v>44</v>
      </c>
      <c r="AC231" s="746">
        <v>192</v>
      </c>
      <c r="AD231" s="747">
        <f t="shared" si="139"/>
        <v>0</v>
      </c>
      <c r="AE231" s="890" t="s">
        <v>157</v>
      </c>
      <c r="AF231" s="749"/>
      <c r="AG231" s="747">
        <f t="shared" ref="AG231:AG233" si="156">I231*2</f>
        <v>384</v>
      </c>
      <c r="AH231" s="749"/>
      <c r="AI231" s="745"/>
      <c r="AJ231" s="733"/>
      <c r="AK231" s="750"/>
      <c r="AL231" s="729"/>
      <c r="AM231" s="747">
        <f t="shared" ref="AM231:AM233" si="157">AG231</f>
        <v>384</v>
      </c>
      <c r="AN231" s="750"/>
      <c r="AO231" s="751"/>
      <c r="AP231" s="751"/>
      <c r="AQ231" s="751"/>
      <c r="AR231" s="751"/>
      <c r="AS231" s="751"/>
      <c r="AT231" s="751"/>
      <c r="AU231" s="751"/>
      <c r="AV231" s="750"/>
      <c r="AW231" s="750"/>
      <c r="AX231" s="750"/>
      <c r="AY231" s="750"/>
      <c r="AZ231" s="729"/>
      <c r="BA231" s="745">
        <f t="shared" ref="BA231:BA233" si="158">AM231</f>
        <v>384</v>
      </c>
      <c r="BB231" s="752"/>
      <c r="BC231" s="752"/>
      <c r="BD231" s="752"/>
      <c r="BE231" s="752"/>
      <c r="BF231" s="752"/>
      <c r="BG231" s="752"/>
      <c r="BH231" s="752"/>
      <c r="BI231" s="753"/>
      <c r="BJ231" s="753"/>
      <c r="BK231" s="754"/>
      <c r="BL231" s="753"/>
      <c r="BM231" s="755"/>
      <c r="BN231" s="755"/>
      <c r="BO231" s="755"/>
      <c r="BP231" s="755"/>
      <c r="BQ231" s="753"/>
      <c r="BR231" s="755"/>
      <c r="BS231" s="755"/>
      <c r="BT231" s="753"/>
      <c r="BU231" s="753"/>
      <c r="BV231" s="753"/>
      <c r="BW231" s="753"/>
      <c r="BX231" s="753"/>
      <c r="BY231" s="753"/>
      <c r="BZ231" s="753"/>
      <c r="CA231" s="753"/>
      <c r="CB231" s="753"/>
      <c r="CC231" s="753">
        <f t="shared" ref="CC231:CC233" si="159">I231</f>
        <v>192</v>
      </c>
      <c r="CD231" s="699">
        <f t="shared" ref="CD231:CD233" si="160">I231</f>
        <v>192</v>
      </c>
      <c r="CE231" s="729"/>
      <c r="CF231" s="753">
        <f t="shared" ref="CF231:CF233" si="161">I231</f>
        <v>192</v>
      </c>
      <c r="CG231" s="756"/>
      <c r="CO231" s="757">
        <f t="shared" si="137"/>
        <v>1865719</v>
      </c>
    </row>
    <row r="232" s="645" customFormat="1" ht="36" hidden="1" customHeight="1" spans="1:93">
      <c r="A232" s="724">
        <v>45804</v>
      </c>
      <c r="B232" s="884" t="s">
        <v>4107</v>
      </c>
      <c r="C232" s="885" t="s">
        <v>902</v>
      </c>
      <c r="D232" s="749">
        <v>4500168127</v>
      </c>
      <c r="E232" s="884" t="s">
        <v>4116</v>
      </c>
      <c r="F232" s="1265" t="s">
        <v>4117</v>
      </c>
      <c r="G232" s="729" t="s">
        <v>309</v>
      </c>
      <c r="H232" s="730" t="s">
        <v>79</v>
      </c>
      <c r="I232" s="731">
        <v>24</v>
      </c>
      <c r="J232" s="732">
        <v>0</v>
      </c>
      <c r="K232" s="732">
        <v>12</v>
      </c>
      <c r="L232" s="733">
        <f t="shared" si="136"/>
        <v>2</v>
      </c>
      <c r="M232" s="886">
        <v>45834</v>
      </c>
      <c r="N232" s="886">
        <v>45831</v>
      </c>
      <c r="O232" s="1262" t="s">
        <v>4110</v>
      </c>
      <c r="P232" s="1262" t="s">
        <v>803</v>
      </c>
      <c r="Q232" s="752" t="s">
        <v>4111</v>
      </c>
      <c r="R232" s="735" t="s">
        <v>4112</v>
      </c>
      <c r="S232" s="737" t="s">
        <v>136</v>
      </c>
      <c r="T232" s="738" t="s">
        <v>4113</v>
      </c>
      <c r="U232" s="739" t="s">
        <v>4114</v>
      </c>
      <c r="V232" s="740" t="s">
        <v>908</v>
      </c>
      <c r="W232" s="741">
        <v>2.0582</v>
      </c>
      <c r="X232" s="742">
        <f t="shared" si="148"/>
        <v>49.3968</v>
      </c>
      <c r="Y232" s="749" t="s">
        <v>4115</v>
      </c>
      <c r="Z232" s="732" t="s">
        <v>2035</v>
      </c>
      <c r="AA232" s="745" t="s">
        <v>108</v>
      </c>
      <c r="AB232" s="1072" t="s">
        <v>44</v>
      </c>
      <c r="AC232" s="746">
        <v>24</v>
      </c>
      <c r="AD232" s="747">
        <f t="shared" si="139"/>
        <v>0</v>
      </c>
      <c r="AE232" s="890" t="s">
        <v>157</v>
      </c>
      <c r="AF232" s="749"/>
      <c r="AG232" s="747">
        <f t="shared" si="156"/>
        <v>48</v>
      </c>
      <c r="AH232" s="749"/>
      <c r="AI232" s="745"/>
      <c r="AJ232" s="733"/>
      <c r="AK232" s="750"/>
      <c r="AL232" s="729"/>
      <c r="AM232" s="747">
        <f t="shared" si="157"/>
        <v>48</v>
      </c>
      <c r="AN232" s="750"/>
      <c r="AO232" s="751"/>
      <c r="AP232" s="751"/>
      <c r="AQ232" s="751"/>
      <c r="AR232" s="751"/>
      <c r="AS232" s="751"/>
      <c r="AT232" s="751"/>
      <c r="AU232" s="751"/>
      <c r="AV232" s="750"/>
      <c r="AW232" s="750"/>
      <c r="AX232" s="750"/>
      <c r="AY232" s="750"/>
      <c r="AZ232" s="729"/>
      <c r="BA232" s="745">
        <f t="shared" si="158"/>
        <v>48</v>
      </c>
      <c r="BB232" s="752"/>
      <c r="BC232" s="752"/>
      <c r="BD232" s="752"/>
      <c r="BE232" s="752"/>
      <c r="BF232" s="752"/>
      <c r="BG232" s="752"/>
      <c r="BH232" s="752"/>
      <c r="BI232" s="753"/>
      <c r="BJ232" s="753"/>
      <c r="BK232" s="754"/>
      <c r="BL232" s="753"/>
      <c r="BM232" s="755"/>
      <c r="BN232" s="755"/>
      <c r="BO232" s="755"/>
      <c r="BP232" s="755"/>
      <c r="BQ232" s="753"/>
      <c r="BR232" s="755"/>
      <c r="BS232" s="755"/>
      <c r="BT232" s="753"/>
      <c r="BU232" s="753"/>
      <c r="BV232" s="753"/>
      <c r="BW232" s="753"/>
      <c r="BX232" s="753"/>
      <c r="BY232" s="753"/>
      <c r="BZ232" s="753"/>
      <c r="CA232" s="753"/>
      <c r="CB232" s="753"/>
      <c r="CC232" s="753">
        <f t="shared" si="159"/>
        <v>24</v>
      </c>
      <c r="CD232" s="699">
        <f t="shared" si="160"/>
        <v>24</v>
      </c>
      <c r="CE232" s="729"/>
      <c r="CF232" s="753">
        <f t="shared" si="161"/>
        <v>24</v>
      </c>
      <c r="CG232" s="756"/>
      <c r="CO232" s="757">
        <f t="shared" si="137"/>
        <v>1865671</v>
      </c>
    </row>
    <row r="233" s="645" customFormat="1" ht="36" hidden="1" customHeight="1" spans="1:93">
      <c r="A233" s="724">
        <v>45804</v>
      </c>
      <c r="B233" s="884" t="s">
        <v>4107</v>
      </c>
      <c r="C233" s="885" t="s">
        <v>902</v>
      </c>
      <c r="D233" s="749">
        <v>4500168127</v>
      </c>
      <c r="E233" s="884" t="s">
        <v>4118</v>
      </c>
      <c r="F233" s="1265" t="s">
        <v>4119</v>
      </c>
      <c r="G233" s="729" t="s">
        <v>309</v>
      </c>
      <c r="H233" s="730" t="s">
        <v>79</v>
      </c>
      <c r="I233" s="731">
        <v>12</v>
      </c>
      <c r="J233" s="732">
        <v>0</v>
      </c>
      <c r="K233" s="732">
        <v>12</v>
      </c>
      <c r="L233" s="733">
        <f t="shared" si="136"/>
        <v>1</v>
      </c>
      <c r="M233" s="886">
        <v>45834</v>
      </c>
      <c r="N233" s="886">
        <v>45831</v>
      </c>
      <c r="O233" s="1262" t="s">
        <v>4110</v>
      </c>
      <c r="P233" s="1262" t="s">
        <v>803</v>
      </c>
      <c r="Q233" s="752" t="s">
        <v>4111</v>
      </c>
      <c r="R233" s="735" t="s">
        <v>4112</v>
      </c>
      <c r="S233" s="737" t="s">
        <v>136</v>
      </c>
      <c r="T233" s="738" t="s">
        <v>4113</v>
      </c>
      <c r="U233" s="739" t="s">
        <v>4114</v>
      </c>
      <c r="V233" s="740" t="s">
        <v>908</v>
      </c>
      <c r="W233" s="741">
        <v>2.0582</v>
      </c>
      <c r="X233" s="742">
        <f t="shared" si="148"/>
        <v>24.6984</v>
      </c>
      <c r="Y233" s="749" t="s">
        <v>4115</v>
      </c>
      <c r="Z233" s="732" t="s">
        <v>2035</v>
      </c>
      <c r="AA233" s="745" t="s">
        <v>108</v>
      </c>
      <c r="AB233" s="1072" t="s">
        <v>44</v>
      </c>
      <c r="AC233" s="746">
        <v>12</v>
      </c>
      <c r="AD233" s="747">
        <f t="shared" si="139"/>
        <v>0</v>
      </c>
      <c r="AE233" s="890" t="s">
        <v>157</v>
      </c>
      <c r="AF233" s="749"/>
      <c r="AG233" s="747">
        <f t="shared" si="156"/>
        <v>24</v>
      </c>
      <c r="AH233" s="749"/>
      <c r="AI233" s="745"/>
      <c r="AJ233" s="733"/>
      <c r="AK233" s="750"/>
      <c r="AL233" s="729"/>
      <c r="AM233" s="747">
        <f t="shared" si="157"/>
        <v>24</v>
      </c>
      <c r="AN233" s="750"/>
      <c r="AO233" s="751"/>
      <c r="AP233" s="751"/>
      <c r="AQ233" s="751"/>
      <c r="AR233" s="751"/>
      <c r="AS233" s="751"/>
      <c r="AT233" s="751"/>
      <c r="AU233" s="751"/>
      <c r="AV233" s="750"/>
      <c r="AW233" s="750"/>
      <c r="AX233" s="750"/>
      <c r="AY233" s="750"/>
      <c r="AZ233" s="729"/>
      <c r="BA233" s="745">
        <f t="shared" si="158"/>
        <v>24</v>
      </c>
      <c r="BB233" s="752"/>
      <c r="BC233" s="752"/>
      <c r="BD233" s="752"/>
      <c r="BE233" s="752"/>
      <c r="BF233" s="752"/>
      <c r="BG233" s="752"/>
      <c r="BH233" s="752"/>
      <c r="BI233" s="753"/>
      <c r="BJ233" s="753"/>
      <c r="BK233" s="754"/>
      <c r="BL233" s="753"/>
      <c r="BM233" s="755"/>
      <c r="BN233" s="755"/>
      <c r="BO233" s="755"/>
      <c r="BP233" s="755"/>
      <c r="BQ233" s="753"/>
      <c r="BR233" s="755"/>
      <c r="BS233" s="755"/>
      <c r="BT233" s="753"/>
      <c r="BU233" s="753"/>
      <c r="BV233" s="753"/>
      <c r="BW233" s="753"/>
      <c r="BX233" s="753"/>
      <c r="BY233" s="753"/>
      <c r="BZ233" s="753"/>
      <c r="CA233" s="753"/>
      <c r="CB233" s="753"/>
      <c r="CC233" s="753">
        <f t="shared" si="159"/>
        <v>12</v>
      </c>
      <c r="CD233" s="699">
        <f t="shared" si="160"/>
        <v>12</v>
      </c>
      <c r="CE233" s="729"/>
      <c r="CF233" s="753">
        <f t="shared" si="161"/>
        <v>12</v>
      </c>
      <c r="CG233" s="756"/>
      <c r="CO233" s="757">
        <f t="shared" si="137"/>
        <v>1865647</v>
      </c>
    </row>
    <row r="234" s="645" customFormat="1" ht="36" hidden="1" customHeight="1" spans="1:93">
      <c r="A234" s="724">
        <v>45793</v>
      </c>
      <c r="B234" s="884" t="s">
        <v>4120</v>
      </c>
      <c r="C234" s="885" t="s">
        <v>902</v>
      </c>
      <c r="D234" s="749">
        <v>4500165746</v>
      </c>
      <c r="E234" s="884"/>
      <c r="F234" s="1265" t="s">
        <v>4121</v>
      </c>
      <c r="G234" s="729" t="s">
        <v>78</v>
      </c>
      <c r="H234" s="730" t="s">
        <v>111</v>
      </c>
      <c r="I234" s="731">
        <v>650</v>
      </c>
      <c r="J234" s="732">
        <v>0</v>
      </c>
      <c r="K234" s="732">
        <v>50</v>
      </c>
      <c r="L234" s="733">
        <f t="shared" si="136"/>
        <v>13</v>
      </c>
      <c r="M234" s="886">
        <v>45835</v>
      </c>
      <c r="N234" s="886">
        <v>45835</v>
      </c>
      <c r="O234" s="734" t="s">
        <v>4122</v>
      </c>
      <c r="P234" s="1262" t="s">
        <v>803</v>
      </c>
      <c r="Q234" s="752" t="s">
        <v>4123</v>
      </c>
      <c r="R234" s="735">
        <v>45806</v>
      </c>
      <c r="S234" s="735" t="s">
        <v>82</v>
      </c>
      <c r="T234" s="738" t="s">
        <v>4124</v>
      </c>
      <c r="U234" s="739" t="s">
        <v>4125</v>
      </c>
      <c r="V234" s="740" t="s">
        <v>908</v>
      </c>
      <c r="W234" s="741">
        <v>0.9003</v>
      </c>
      <c r="X234" s="742">
        <f t="shared" si="148"/>
        <v>585.195</v>
      </c>
      <c r="Y234" s="749" t="s">
        <v>4126</v>
      </c>
      <c r="Z234" s="732" t="s">
        <v>156</v>
      </c>
      <c r="AA234" s="745" t="s">
        <v>108</v>
      </c>
      <c r="AB234" s="1072" t="s">
        <v>44</v>
      </c>
      <c r="AC234" s="746">
        <v>650</v>
      </c>
      <c r="AD234" s="747">
        <f t="shared" si="139"/>
        <v>0</v>
      </c>
      <c r="AE234" s="890" t="s">
        <v>157</v>
      </c>
      <c r="AF234" s="749"/>
      <c r="AG234" s="747">
        <f t="shared" ref="AG234:AG242" si="162">I234</f>
        <v>650</v>
      </c>
      <c r="AH234" s="749"/>
      <c r="AI234" s="745"/>
      <c r="AJ234" s="733">
        <f t="shared" ref="AJ234:AJ240" si="163">I234</f>
        <v>650</v>
      </c>
      <c r="AK234" s="750"/>
      <c r="AL234" s="750"/>
      <c r="AM234" s="750"/>
      <c r="AN234" s="750"/>
      <c r="AO234" s="751"/>
      <c r="AP234" s="751"/>
      <c r="AQ234" s="751"/>
      <c r="AR234" s="751"/>
      <c r="AS234" s="751"/>
      <c r="AT234" s="751"/>
      <c r="AU234" s="751"/>
      <c r="AV234" s="750"/>
      <c r="AW234" s="750"/>
      <c r="AX234" s="750"/>
      <c r="AY234" s="750"/>
      <c r="AZ234" s="745"/>
      <c r="BA234" s="745">
        <f t="shared" ref="BA234:BA242" si="164">I234</f>
        <v>650</v>
      </c>
      <c r="BB234" s="752"/>
      <c r="BC234" s="752"/>
      <c r="BD234" s="752"/>
      <c r="BE234" s="752"/>
      <c r="BF234" s="752"/>
      <c r="BG234" s="752"/>
      <c r="BH234" s="752"/>
      <c r="BI234" s="753"/>
      <c r="BJ234" s="753"/>
      <c r="BK234" s="754"/>
      <c r="BL234" s="753"/>
      <c r="BM234" s="755"/>
      <c r="BN234" s="755"/>
      <c r="BO234" s="755"/>
      <c r="BP234" s="755"/>
      <c r="BQ234" s="753"/>
      <c r="BR234" s="754">
        <f t="shared" ref="BR234:BR240" si="165">I234/25</f>
        <v>26</v>
      </c>
      <c r="BS234" s="755"/>
      <c r="BT234" s="753"/>
      <c r="BU234" s="753"/>
      <c r="BV234" s="753"/>
      <c r="BW234" s="753"/>
      <c r="BX234" s="753"/>
      <c r="BY234" s="753"/>
      <c r="BZ234" s="753"/>
      <c r="CA234" s="753"/>
      <c r="CB234" s="753"/>
      <c r="CC234" s="753"/>
      <c r="CD234" s="753"/>
      <c r="CE234" s="753"/>
      <c r="CG234" s="756"/>
      <c r="CO234" s="757">
        <f t="shared" si="137"/>
        <v>1864997</v>
      </c>
    </row>
    <row r="235" s="645" customFormat="1" ht="36" hidden="1" customHeight="1" spans="1:93">
      <c r="A235" s="1206">
        <v>45763</v>
      </c>
      <c r="B235" s="725" t="s">
        <v>4127</v>
      </c>
      <c r="C235" s="731" t="s">
        <v>4128</v>
      </c>
      <c r="D235" s="727">
        <v>4500163691</v>
      </c>
      <c r="E235" s="645" t="s">
        <v>4129</v>
      </c>
      <c r="F235" s="728" t="s">
        <v>4130</v>
      </c>
      <c r="G235" s="1215" t="s">
        <v>78</v>
      </c>
      <c r="H235" s="730" t="s">
        <v>111</v>
      </c>
      <c r="I235" s="731">
        <v>5000</v>
      </c>
      <c r="J235" s="732">
        <v>0</v>
      </c>
      <c r="K235" s="732">
        <v>50</v>
      </c>
      <c r="L235" s="733">
        <f t="shared" si="136"/>
        <v>100</v>
      </c>
      <c r="M235" s="734">
        <v>45818</v>
      </c>
      <c r="N235" s="886">
        <v>45828</v>
      </c>
      <c r="O235" s="734"/>
      <c r="P235" s="735" t="s">
        <v>106</v>
      </c>
      <c r="Q235" s="1216" t="s">
        <v>1004</v>
      </c>
      <c r="R235" s="735">
        <v>45796</v>
      </c>
      <c r="S235" s="737" t="s">
        <v>82</v>
      </c>
      <c r="T235" s="738" t="s">
        <v>4131</v>
      </c>
      <c r="U235" s="1134" t="s">
        <v>4132</v>
      </c>
      <c r="V235" s="1225" t="s">
        <v>388</v>
      </c>
      <c r="W235" s="741">
        <v>0.9069</v>
      </c>
      <c r="X235" s="742">
        <f t="shared" si="148"/>
        <v>4534.5</v>
      </c>
      <c r="Y235" s="727" t="s">
        <v>4133</v>
      </c>
      <c r="Z235" s="732" t="s">
        <v>156</v>
      </c>
      <c r="AA235" s="745" t="s">
        <v>108</v>
      </c>
      <c r="AB235" s="1072" t="s">
        <v>44</v>
      </c>
      <c r="AC235" s="1219">
        <v>5000</v>
      </c>
      <c r="AD235" s="747">
        <f t="shared" si="139"/>
        <v>0</v>
      </c>
      <c r="AE235" s="1220" t="s">
        <v>157</v>
      </c>
      <c r="AF235" s="727"/>
      <c r="AG235" s="747">
        <f t="shared" si="162"/>
        <v>5000</v>
      </c>
      <c r="AH235" s="727"/>
      <c r="AI235" s="1074"/>
      <c r="AJ235" s="733">
        <f t="shared" si="163"/>
        <v>5000</v>
      </c>
      <c r="AK235" s="1222"/>
      <c r="AL235" s="1222"/>
      <c r="AM235" s="1222"/>
      <c r="AN235" s="1222"/>
      <c r="AO235" s="1222"/>
      <c r="AP235" s="1222"/>
      <c r="AQ235" s="1222"/>
      <c r="AR235" s="1222"/>
      <c r="AS235" s="1222"/>
      <c r="AT235" s="1222"/>
      <c r="AU235" s="1222"/>
      <c r="AV235" s="1222"/>
      <c r="AW235" s="1222"/>
      <c r="AX235" s="1222"/>
      <c r="AY235" s="1222"/>
      <c r="BA235" s="745">
        <f t="shared" si="164"/>
        <v>5000</v>
      </c>
      <c r="BB235" s="1216"/>
      <c r="BC235" s="1216"/>
      <c r="BD235" s="1216"/>
      <c r="BE235" s="1216"/>
      <c r="BF235" s="1216"/>
      <c r="BG235" s="1216"/>
      <c r="BH235" s="1216"/>
      <c r="BI235" s="699"/>
      <c r="BJ235" s="699"/>
      <c r="BK235" s="754"/>
      <c r="BL235" s="699"/>
      <c r="BM235" s="754"/>
      <c r="BN235" s="754"/>
      <c r="BO235" s="754"/>
      <c r="BP235" s="699"/>
      <c r="BQ235" s="699"/>
      <c r="BR235" s="754">
        <f t="shared" si="165"/>
        <v>200</v>
      </c>
      <c r="BS235" s="699"/>
      <c r="BT235" s="699"/>
      <c r="BU235" s="699"/>
      <c r="BV235" s="699"/>
      <c r="BW235" s="699"/>
      <c r="BX235" s="699"/>
      <c r="BY235" s="699"/>
      <c r="BZ235" s="699"/>
      <c r="CA235" s="699"/>
      <c r="CB235" s="699"/>
      <c r="CC235" s="699"/>
      <c r="CD235" s="699"/>
      <c r="CE235" s="699"/>
      <c r="CF235" s="699"/>
      <c r="CG235" s="756"/>
      <c r="CO235" s="757">
        <f t="shared" si="137"/>
        <v>1859997</v>
      </c>
    </row>
    <row r="236" s="645" customFormat="1" ht="36" hidden="1" customHeight="1" spans="1:93">
      <c r="A236" s="724">
        <v>45806</v>
      </c>
      <c r="B236" s="884" t="s">
        <v>1397</v>
      </c>
      <c r="C236" s="885" t="s">
        <v>1398</v>
      </c>
      <c r="D236" s="749">
        <v>4500168463</v>
      </c>
      <c r="E236" s="884"/>
      <c r="F236" s="1265" t="s">
        <v>4134</v>
      </c>
      <c r="G236" s="729" t="s">
        <v>78</v>
      </c>
      <c r="H236" s="730" t="s">
        <v>111</v>
      </c>
      <c r="I236" s="731">
        <v>450</v>
      </c>
      <c r="J236" s="732">
        <v>0</v>
      </c>
      <c r="K236" s="732">
        <v>50</v>
      </c>
      <c r="L236" s="733">
        <f t="shared" si="136"/>
        <v>9</v>
      </c>
      <c r="M236" s="886">
        <v>45840</v>
      </c>
      <c r="N236" s="886">
        <v>45840</v>
      </c>
      <c r="O236" s="734"/>
      <c r="P236" s="1262" t="s">
        <v>803</v>
      </c>
      <c r="Q236" s="752" t="s">
        <v>4073</v>
      </c>
      <c r="R236" s="735">
        <v>45814</v>
      </c>
      <c r="S236" s="737" t="s">
        <v>82</v>
      </c>
      <c r="T236" s="738" t="s">
        <v>4135</v>
      </c>
      <c r="U236" s="739" t="s">
        <v>4136</v>
      </c>
      <c r="V236" s="740" t="s">
        <v>4137</v>
      </c>
      <c r="W236" s="741">
        <v>0.9182</v>
      </c>
      <c r="X236" s="742">
        <f t="shared" si="148"/>
        <v>413.19</v>
      </c>
      <c r="Y236" s="749" t="s">
        <v>4138</v>
      </c>
      <c r="Z236" s="732" t="s">
        <v>156</v>
      </c>
      <c r="AA236" s="745" t="s">
        <v>108</v>
      </c>
      <c r="AB236" s="1072" t="s">
        <v>44</v>
      </c>
      <c r="AC236" s="746">
        <v>450</v>
      </c>
      <c r="AD236" s="747">
        <f t="shared" si="139"/>
        <v>0</v>
      </c>
      <c r="AE236" s="890" t="s">
        <v>157</v>
      </c>
      <c r="AF236" s="749"/>
      <c r="AG236" s="747">
        <f t="shared" si="162"/>
        <v>450</v>
      </c>
      <c r="AH236" s="749"/>
      <c r="AI236" s="745"/>
      <c r="AJ236" s="733">
        <f t="shared" si="163"/>
        <v>450</v>
      </c>
      <c r="AK236" s="750"/>
      <c r="AL236" s="750"/>
      <c r="AM236" s="750"/>
      <c r="AN236" s="750"/>
      <c r="AO236" s="751"/>
      <c r="AP236" s="751"/>
      <c r="AQ236" s="751"/>
      <c r="AR236" s="751"/>
      <c r="AS236" s="751"/>
      <c r="AT236" s="751"/>
      <c r="AU236" s="751"/>
      <c r="AV236" s="750"/>
      <c r="AW236" s="750"/>
      <c r="AX236" s="750"/>
      <c r="AY236" s="750"/>
      <c r="AZ236" s="745"/>
      <c r="BA236" s="745">
        <f t="shared" si="164"/>
        <v>450</v>
      </c>
      <c r="BB236" s="752"/>
      <c r="BC236" s="752"/>
      <c r="BD236" s="752"/>
      <c r="BE236" s="752"/>
      <c r="BF236" s="752"/>
      <c r="BG236" s="752"/>
      <c r="BH236" s="752"/>
      <c r="BI236" s="753"/>
      <c r="BJ236" s="753"/>
      <c r="BK236" s="754"/>
      <c r="BL236" s="753"/>
      <c r="BM236" s="755"/>
      <c r="BN236" s="755"/>
      <c r="BO236" s="755"/>
      <c r="BP236" s="755"/>
      <c r="BQ236" s="753"/>
      <c r="BR236" s="755">
        <f t="shared" si="165"/>
        <v>18</v>
      </c>
      <c r="BS236" s="755"/>
      <c r="BT236" s="753"/>
      <c r="BU236" s="753"/>
      <c r="BV236" s="753"/>
      <c r="BW236" s="753"/>
      <c r="BX236" s="753"/>
      <c r="BY236" s="753"/>
      <c r="BZ236" s="753"/>
      <c r="CA236" s="753"/>
      <c r="CB236" s="753"/>
      <c r="CC236" s="753"/>
      <c r="CD236" s="753"/>
      <c r="CE236" s="753"/>
      <c r="CG236" s="756"/>
      <c r="CO236" s="757">
        <f t="shared" si="137"/>
        <v>1859547</v>
      </c>
    </row>
    <row r="237" s="645" customFormat="1" ht="36" hidden="1" customHeight="1" spans="1:93">
      <c r="A237" s="724">
        <v>45807</v>
      </c>
      <c r="B237" s="884" t="s">
        <v>1397</v>
      </c>
      <c r="C237" s="885" t="s">
        <v>1398</v>
      </c>
      <c r="D237" s="749">
        <v>4500168505</v>
      </c>
      <c r="E237" s="884"/>
      <c r="F237" s="1265" t="s">
        <v>4139</v>
      </c>
      <c r="G237" s="729" t="s">
        <v>78</v>
      </c>
      <c r="H237" s="730" t="s">
        <v>111</v>
      </c>
      <c r="I237" s="731">
        <v>500</v>
      </c>
      <c r="J237" s="732">
        <v>0</v>
      </c>
      <c r="K237" s="732">
        <v>50</v>
      </c>
      <c r="L237" s="733">
        <f t="shared" si="136"/>
        <v>10</v>
      </c>
      <c r="M237" s="886">
        <v>45840</v>
      </c>
      <c r="N237" s="886">
        <v>45840</v>
      </c>
      <c r="O237" s="886"/>
      <c r="P237" s="1262" t="s">
        <v>803</v>
      </c>
      <c r="Q237" s="752" t="s">
        <v>1232</v>
      </c>
      <c r="R237" s="735">
        <v>45815</v>
      </c>
      <c r="S237" s="737" t="s">
        <v>82</v>
      </c>
      <c r="T237" s="738" t="s">
        <v>4135</v>
      </c>
      <c r="U237" s="739" t="s">
        <v>4140</v>
      </c>
      <c r="V237" s="740" t="s">
        <v>4137</v>
      </c>
      <c r="W237" s="741">
        <v>0.9182</v>
      </c>
      <c r="X237" s="742">
        <f t="shared" si="148"/>
        <v>459.1</v>
      </c>
      <c r="Y237" s="749"/>
      <c r="Z237" s="732" t="s">
        <v>156</v>
      </c>
      <c r="AA237" s="745" t="s">
        <v>108</v>
      </c>
      <c r="AB237" s="1072" t="s">
        <v>44</v>
      </c>
      <c r="AC237" s="746">
        <v>500</v>
      </c>
      <c r="AD237" s="747">
        <f t="shared" si="139"/>
        <v>0</v>
      </c>
      <c r="AE237" s="890" t="s">
        <v>157</v>
      </c>
      <c r="AF237" s="749"/>
      <c r="AG237" s="747">
        <f t="shared" si="162"/>
        <v>500</v>
      </c>
      <c r="AH237" s="749"/>
      <c r="AI237" s="745"/>
      <c r="AJ237" s="733">
        <f t="shared" si="163"/>
        <v>500</v>
      </c>
      <c r="AK237" s="750"/>
      <c r="AL237" s="750"/>
      <c r="AM237" s="750"/>
      <c r="AN237" s="750"/>
      <c r="AO237" s="751"/>
      <c r="AP237" s="751"/>
      <c r="AQ237" s="751"/>
      <c r="AR237" s="751"/>
      <c r="AS237" s="751"/>
      <c r="AT237" s="751"/>
      <c r="AU237" s="751"/>
      <c r="AV237" s="750"/>
      <c r="AW237" s="750"/>
      <c r="AX237" s="750"/>
      <c r="AY237" s="750"/>
      <c r="AZ237" s="745"/>
      <c r="BA237" s="745">
        <f t="shared" si="164"/>
        <v>500</v>
      </c>
      <c r="BB237" s="752"/>
      <c r="BC237" s="752"/>
      <c r="BD237" s="752"/>
      <c r="BE237" s="752"/>
      <c r="BF237" s="752"/>
      <c r="BG237" s="752"/>
      <c r="BH237" s="752"/>
      <c r="BI237" s="753"/>
      <c r="BJ237" s="753"/>
      <c r="BK237" s="754"/>
      <c r="BL237" s="753"/>
      <c r="BM237" s="755"/>
      <c r="BN237" s="755"/>
      <c r="BO237" s="755"/>
      <c r="BP237" s="755"/>
      <c r="BQ237" s="753"/>
      <c r="BR237" s="755">
        <f t="shared" si="165"/>
        <v>20</v>
      </c>
      <c r="BS237" s="755"/>
      <c r="BT237" s="753"/>
      <c r="BU237" s="753"/>
      <c r="BV237" s="753"/>
      <c r="BW237" s="753"/>
      <c r="BX237" s="753"/>
      <c r="BY237" s="753"/>
      <c r="BZ237" s="753"/>
      <c r="CA237" s="753"/>
      <c r="CB237" s="753"/>
      <c r="CC237" s="753"/>
      <c r="CD237" s="753"/>
      <c r="CE237" s="753"/>
      <c r="CG237" s="756"/>
      <c r="CO237" s="757">
        <f t="shared" si="137"/>
        <v>1859047</v>
      </c>
    </row>
    <row r="238" s="645" customFormat="1" ht="36" hidden="1" customHeight="1" spans="1:93">
      <c r="A238" s="724">
        <v>45808</v>
      </c>
      <c r="B238" s="884" t="s">
        <v>1397</v>
      </c>
      <c r="C238" s="885" t="s">
        <v>1398</v>
      </c>
      <c r="D238" s="749">
        <v>4500168594</v>
      </c>
      <c r="E238" s="884"/>
      <c r="F238" s="1265" t="s">
        <v>4141</v>
      </c>
      <c r="G238" s="729" t="s">
        <v>78</v>
      </c>
      <c r="H238" s="730" t="s">
        <v>111</v>
      </c>
      <c r="I238" s="731">
        <v>200</v>
      </c>
      <c r="J238" s="732">
        <v>0</v>
      </c>
      <c r="K238" s="732">
        <v>50</v>
      </c>
      <c r="L238" s="733">
        <f t="shared" si="136"/>
        <v>4</v>
      </c>
      <c r="M238" s="886">
        <v>45840</v>
      </c>
      <c r="N238" s="886">
        <f>M238-4</f>
        <v>45836</v>
      </c>
      <c r="O238" s="886"/>
      <c r="P238" s="1262" t="s">
        <v>803</v>
      </c>
      <c r="Q238" s="752" t="s">
        <v>4142</v>
      </c>
      <c r="R238" s="735">
        <v>45814</v>
      </c>
      <c r="S238" s="737" t="s">
        <v>82</v>
      </c>
      <c r="T238" s="738" t="s">
        <v>4135</v>
      </c>
      <c r="U238" s="739" t="s">
        <v>4143</v>
      </c>
      <c r="V238" s="740" t="s">
        <v>4137</v>
      </c>
      <c r="W238" s="741">
        <v>0.9182</v>
      </c>
      <c r="X238" s="742">
        <f t="shared" si="148"/>
        <v>183.64</v>
      </c>
      <c r="Y238" s="749" t="s">
        <v>4144</v>
      </c>
      <c r="Z238" s="732" t="s">
        <v>156</v>
      </c>
      <c r="AA238" s="745" t="s">
        <v>108</v>
      </c>
      <c r="AB238" s="1072" t="s">
        <v>44</v>
      </c>
      <c r="AC238" s="746">
        <v>350</v>
      </c>
      <c r="AD238" s="747">
        <f t="shared" si="139"/>
        <v>150</v>
      </c>
      <c r="AE238" s="890" t="s">
        <v>157</v>
      </c>
      <c r="AF238" s="749"/>
      <c r="AG238" s="747">
        <f t="shared" si="162"/>
        <v>200</v>
      </c>
      <c r="AH238" s="749"/>
      <c r="AI238" s="1074"/>
      <c r="AJ238" s="733">
        <f t="shared" si="163"/>
        <v>200</v>
      </c>
      <c r="AK238" s="750"/>
      <c r="AL238" s="750"/>
      <c r="AM238" s="750"/>
      <c r="AN238" s="750"/>
      <c r="AO238" s="751"/>
      <c r="AP238" s="751"/>
      <c r="AQ238" s="751"/>
      <c r="AR238" s="751"/>
      <c r="AS238" s="751"/>
      <c r="AT238" s="751"/>
      <c r="AU238" s="751"/>
      <c r="AV238" s="750"/>
      <c r="AW238" s="750"/>
      <c r="AX238" s="750"/>
      <c r="AY238" s="750"/>
      <c r="AZ238" s="745"/>
      <c r="BA238" s="745">
        <f t="shared" si="164"/>
        <v>200</v>
      </c>
      <c r="BB238" s="752"/>
      <c r="BC238" s="752"/>
      <c r="BD238" s="752"/>
      <c r="BE238" s="752"/>
      <c r="BF238" s="752"/>
      <c r="BG238" s="752"/>
      <c r="BH238" s="752"/>
      <c r="BI238" s="753"/>
      <c r="BJ238" s="753"/>
      <c r="BK238" s="754"/>
      <c r="BL238" s="753"/>
      <c r="BM238" s="755"/>
      <c r="BN238" s="755"/>
      <c r="BO238" s="755"/>
      <c r="BP238" s="754"/>
      <c r="BQ238" s="753"/>
      <c r="BR238" s="755">
        <f t="shared" si="165"/>
        <v>8</v>
      </c>
      <c r="BS238" s="755"/>
      <c r="BT238" s="753"/>
      <c r="BU238" s="753"/>
      <c r="BV238" s="753"/>
      <c r="BW238" s="753"/>
      <c r="BX238" s="753"/>
      <c r="BY238" s="753"/>
      <c r="BZ238" s="753"/>
      <c r="CA238" s="753"/>
      <c r="CB238" s="753"/>
      <c r="CC238" s="753"/>
      <c r="CD238" s="753"/>
      <c r="CE238" s="753"/>
      <c r="CG238" s="756"/>
      <c r="CO238" s="757">
        <f t="shared" si="137"/>
        <v>1858847</v>
      </c>
    </row>
    <row r="239" s="645" customFormat="1" ht="36" hidden="1" customHeight="1" spans="1:93">
      <c r="A239" s="724">
        <v>45805</v>
      </c>
      <c r="B239" s="884" t="s">
        <v>1397</v>
      </c>
      <c r="C239" s="885" t="s">
        <v>1398</v>
      </c>
      <c r="D239" s="749">
        <v>4500168238</v>
      </c>
      <c r="E239" s="884"/>
      <c r="F239" s="1265" t="s">
        <v>4145</v>
      </c>
      <c r="G239" s="729" t="s">
        <v>78</v>
      </c>
      <c r="H239" s="730" t="s">
        <v>111</v>
      </c>
      <c r="I239" s="731">
        <v>700</v>
      </c>
      <c r="J239" s="732">
        <v>0</v>
      </c>
      <c r="K239" s="732">
        <v>50</v>
      </c>
      <c r="L239" s="733">
        <f t="shared" si="136"/>
        <v>14</v>
      </c>
      <c r="M239" s="886">
        <v>45838</v>
      </c>
      <c r="N239" s="886">
        <v>45840</v>
      </c>
      <c r="O239" s="734"/>
      <c r="P239" s="1262" t="s">
        <v>803</v>
      </c>
      <c r="Q239" s="752" t="s">
        <v>1201</v>
      </c>
      <c r="R239" s="1302">
        <v>45814</v>
      </c>
      <c r="S239" s="737" t="s">
        <v>82</v>
      </c>
      <c r="T239" s="738" t="s">
        <v>4135</v>
      </c>
      <c r="U239" s="739" t="s">
        <v>4143</v>
      </c>
      <c r="V239" s="740" t="s">
        <v>4137</v>
      </c>
      <c r="W239" s="741">
        <v>0.9182</v>
      </c>
      <c r="X239" s="742">
        <f t="shared" si="148"/>
        <v>642.74</v>
      </c>
      <c r="Y239" s="727" t="s">
        <v>4146</v>
      </c>
      <c r="Z239" s="732" t="s">
        <v>156</v>
      </c>
      <c r="AA239" s="745" t="s">
        <v>108</v>
      </c>
      <c r="AB239" s="1072" t="s">
        <v>44</v>
      </c>
      <c r="AC239" s="746">
        <v>550</v>
      </c>
      <c r="AD239" s="747">
        <f t="shared" si="139"/>
        <v>-150</v>
      </c>
      <c r="AE239" s="890" t="s">
        <v>157</v>
      </c>
      <c r="AF239" s="749"/>
      <c r="AG239" s="747">
        <f t="shared" si="162"/>
        <v>700</v>
      </c>
      <c r="AH239" s="749"/>
      <c r="AJ239" s="745">
        <f t="shared" si="163"/>
        <v>700</v>
      </c>
      <c r="AK239" s="750"/>
      <c r="AL239" s="747"/>
      <c r="AM239" s="750"/>
      <c r="AN239" s="750"/>
      <c r="AO239" s="751"/>
      <c r="AP239" s="751"/>
      <c r="AQ239" s="751"/>
      <c r="AR239" s="751"/>
      <c r="AS239" s="751"/>
      <c r="AT239" s="751"/>
      <c r="AU239" s="751"/>
      <c r="AV239" s="750"/>
      <c r="AW239" s="750"/>
      <c r="AX239" s="750"/>
      <c r="AY239" s="750"/>
      <c r="AZ239" s="745"/>
      <c r="BA239" s="745">
        <f t="shared" si="164"/>
        <v>700</v>
      </c>
      <c r="BB239" s="752"/>
      <c r="BC239" s="752"/>
      <c r="BD239" s="752"/>
      <c r="BE239" s="752"/>
      <c r="BF239" s="752"/>
      <c r="BG239" s="752"/>
      <c r="BH239" s="752"/>
      <c r="BI239" s="753"/>
      <c r="BJ239" s="753"/>
      <c r="BK239" s="754"/>
      <c r="BL239" s="753"/>
      <c r="BM239" s="755"/>
      <c r="BN239" s="755"/>
      <c r="BO239" s="755"/>
      <c r="BQ239" s="753"/>
      <c r="BR239" s="755">
        <f t="shared" si="165"/>
        <v>28</v>
      </c>
      <c r="BS239" s="755"/>
      <c r="BT239" s="753"/>
      <c r="BU239" s="753"/>
      <c r="BV239" s="753"/>
      <c r="BW239" s="753"/>
      <c r="BX239" s="753"/>
      <c r="BY239" s="753"/>
      <c r="BZ239" s="753"/>
      <c r="CA239" s="753"/>
      <c r="CB239" s="753"/>
      <c r="CC239" s="753"/>
      <c r="CD239" s="753"/>
      <c r="CE239" s="753"/>
      <c r="CG239" s="756"/>
      <c r="CO239" s="757">
        <f t="shared" si="137"/>
        <v>1858147</v>
      </c>
    </row>
    <row r="240" s="645" customFormat="1" ht="36" hidden="1" customHeight="1" spans="1:93">
      <c r="A240" s="724">
        <v>45804</v>
      </c>
      <c r="B240" s="884" t="s">
        <v>1397</v>
      </c>
      <c r="C240" s="885" t="s">
        <v>1398</v>
      </c>
      <c r="D240" s="749">
        <v>4500168055</v>
      </c>
      <c r="E240" s="884"/>
      <c r="F240" s="1265" t="s">
        <v>4147</v>
      </c>
      <c r="G240" s="729" t="s">
        <v>78</v>
      </c>
      <c r="H240" s="730" t="s">
        <v>111</v>
      </c>
      <c r="I240" s="731">
        <v>200</v>
      </c>
      <c r="J240" s="732">
        <v>0</v>
      </c>
      <c r="K240" s="732">
        <v>50</v>
      </c>
      <c r="L240" s="733">
        <f t="shared" si="136"/>
        <v>4</v>
      </c>
      <c r="M240" s="886">
        <v>45838</v>
      </c>
      <c r="N240" s="886">
        <v>45840</v>
      </c>
      <c r="O240" s="734"/>
      <c r="P240" s="1262" t="s">
        <v>803</v>
      </c>
      <c r="Q240" s="735" t="s">
        <v>1882</v>
      </c>
      <c r="R240" s="1302">
        <v>45814</v>
      </c>
      <c r="S240" s="737" t="s">
        <v>82</v>
      </c>
      <c r="T240" s="738" t="s">
        <v>4135</v>
      </c>
      <c r="U240" s="739" t="s">
        <v>4148</v>
      </c>
      <c r="V240" s="740" t="s">
        <v>388</v>
      </c>
      <c r="W240" s="741">
        <v>0.9182</v>
      </c>
      <c r="X240" s="742">
        <f t="shared" si="148"/>
        <v>183.64</v>
      </c>
      <c r="Y240" s="740" t="s">
        <v>4149</v>
      </c>
      <c r="Z240" s="732" t="s">
        <v>156</v>
      </c>
      <c r="AA240" s="745" t="s">
        <v>108</v>
      </c>
      <c r="AB240" s="1072" t="s">
        <v>44</v>
      </c>
      <c r="AC240" s="746">
        <v>200</v>
      </c>
      <c r="AD240" s="747">
        <f t="shared" si="139"/>
        <v>0</v>
      </c>
      <c r="AE240" s="890" t="s">
        <v>157</v>
      </c>
      <c r="AF240" s="749"/>
      <c r="AG240" s="747">
        <f t="shared" si="162"/>
        <v>200</v>
      </c>
      <c r="AH240" s="749"/>
      <c r="AI240" s="745"/>
      <c r="AJ240" s="745">
        <f t="shared" si="163"/>
        <v>200</v>
      </c>
      <c r="AK240" s="750"/>
      <c r="AL240" s="747"/>
      <c r="AM240" s="750"/>
      <c r="AN240" s="750"/>
      <c r="AO240" s="751"/>
      <c r="AP240" s="751"/>
      <c r="AQ240" s="751"/>
      <c r="AR240" s="751"/>
      <c r="AS240" s="751"/>
      <c r="AT240" s="751"/>
      <c r="AU240" s="751"/>
      <c r="AV240" s="750"/>
      <c r="AW240" s="750"/>
      <c r="AX240" s="750"/>
      <c r="AY240" s="750"/>
      <c r="AZ240" s="745"/>
      <c r="BA240" s="745">
        <f t="shared" si="164"/>
        <v>200</v>
      </c>
      <c r="BB240" s="752"/>
      <c r="BC240" s="752"/>
      <c r="BD240" s="752"/>
      <c r="BE240" s="752"/>
      <c r="BF240" s="752"/>
      <c r="BG240" s="752"/>
      <c r="BH240" s="752"/>
      <c r="BI240" s="753"/>
      <c r="BJ240" s="753"/>
      <c r="BK240" s="754"/>
      <c r="BL240" s="753"/>
      <c r="BM240" s="755"/>
      <c r="BN240" s="755"/>
      <c r="BO240" s="755"/>
      <c r="BP240" s="755"/>
      <c r="BQ240" s="753"/>
      <c r="BR240" s="755">
        <f t="shared" si="165"/>
        <v>8</v>
      </c>
      <c r="BS240" s="755"/>
      <c r="BT240" s="753"/>
      <c r="BU240" s="753"/>
      <c r="BV240" s="753"/>
      <c r="BW240" s="753"/>
      <c r="BX240" s="753"/>
      <c r="BY240" s="753"/>
      <c r="BZ240" s="753"/>
      <c r="CA240" s="753"/>
      <c r="CB240" s="753"/>
      <c r="CC240" s="753"/>
      <c r="CD240" s="753"/>
      <c r="CE240" s="753"/>
      <c r="CG240" s="756"/>
      <c r="CO240" s="757">
        <f t="shared" si="137"/>
        <v>1857947</v>
      </c>
    </row>
    <row r="241" s="645" customFormat="1" ht="36" hidden="1" customHeight="1" spans="1:93">
      <c r="A241" s="724">
        <v>45804</v>
      </c>
      <c r="B241" s="884" t="s">
        <v>4150</v>
      </c>
      <c r="C241" s="885" t="s">
        <v>251</v>
      </c>
      <c r="D241" s="749">
        <v>4500167259</v>
      </c>
      <c r="E241" s="884" t="s">
        <v>4151</v>
      </c>
      <c r="F241" s="1265" t="s">
        <v>4152</v>
      </c>
      <c r="G241" s="729" t="s">
        <v>109</v>
      </c>
      <c r="H241" s="730" t="s">
        <v>79</v>
      </c>
      <c r="I241" s="731">
        <v>11700</v>
      </c>
      <c r="J241" s="732">
        <v>0</v>
      </c>
      <c r="K241" s="732">
        <v>52</v>
      </c>
      <c r="L241" s="733">
        <f t="shared" si="136"/>
        <v>225</v>
      </c>
      <c r="M241" s="734">
        <v>45841</v>
      </c>
      <c r="N241" s="734">
        <v>45838</v>
      </c>
      <c r="O241" s="735"/>
      <c r="P241" s="735" t="s">
        <v>106</v>
      </c>
      <c r="Q241" s="1216" t="s">
        <v>1291</v>
      </c>
      <c r="R241" s="735">
        <v>45811</v>
      </c>
      <c r="S241" s="737" t="s">
        <v>136</v>
      </c>
      <c r="T241" s="738" t="s">
        <v>4153</v>
      </c>
      <c r="U241" s="739" t="s">
        <v>4154</v>
      </c>
      <c r="V241" s="740" t="s">
        <v>4155</v>
      </c>
      <c r="W241" s="741">
        <v>0.5153</v>
      </c>
      <c r="X241" s="742">
        <f t="shared" si="148"/>
        <v>6029.01</v>
      </c>
      <c r="Y241" s="749"/>
      <c r="Z241" s="732" t="s">
        <v>109</v>
      </c>
      <c r="AA241" s="745" t="s">
        <v>108</v>
      </c>
      <c r="AB241" s="1072" t="s">
        <v>44</v>
      </c>
      <c r="AC241" s="746">
        <v>11700</v>
      </c>
      <c r="AD241" s="747">
        <f t="shared" si="139"/>
        <v>0</v>
      </c>
      <c r="AE241" s="890" t="s">
        <v>141</v>
      </c>
      <c r="AF241" s="749"/>
      <c r="AG241" s="747">
        <f t="shared" si="162"/>
        <v>11700</v>
      </c>
      <c r="AH241" s="749"/>
      <c r="AI241" s="745">
        <f t="shared" ref="AI241:AI246" si="166">I241</f>
        <v>11700</v>
      </c>
      <c r="AJ241" s="733"/>
      <c r="AK241" s="750"/>
      <c r="AL241" s="747"/>
      <c r="AM241" s="750"/>
      <c r="AN241" s="750"/>
      <c r="AO241" s="751"/>
      <c r="AP241" s="751"/>
      <c r="AQ241" s="751"/>
      <c r="AR241" s="751"/>
      <c r="AS241" s="751"/>
      <c r="AT241" s="751"/>
      <c r="AU241" s="751"/>
      <c r="AV241" s="750"/>
      <c r="AW241" s="750"/>
      <c r="AX241" s="750"/>
      <c r="AY241" s="750"/>
      <c r="AZ241" s="745"/>
      <c r="BA241" s="745">
        <f t="shared" si="164"/>
        <v>11700</v>
      </c>
      <c r="BB241" s="752"/>
      <c r="BC241" s="752"/>
      <c r="BD241" s="752"/>
      <c r="BE241" s="752"/>
      <c r="BF241" s="752"/>
      <c r="BG241" s="752"/>
      <c r="BH241" s="752"/>
      <c r="BI241" s="753"/>
      <c r="BJ241" s="753"/>
      <c r="BK241" s="754">
        <f>I241/13</f>
        <v>900</v>
      </c>
      <c r="BL241" s="753"/>
      <c r="BM241" s="755"/>
      <c r="BN241" s="755"/>
      <c r="BO241" s="755"/>
      <c r="BP241" s="755"/>
      <c r="BQ241" s="753"/>
      <c r="BR241" s="755"/>
      <c r="BS241" s="755"/>
      <c r="BT241" s="753"/>
      <c r="BU241" s="753"/>
      <c r="BV241" s="753"/>
      <c r="BW241" s="753"/>
      <c r="BX241" s="753"/>
      <c r="BY241" s="753"/>
      <c r="BZ241" s="753"/>
      <c r="CA241" s="753"/>
      <c r="CB241" s="753"/>
      <c r="CC241" s="753"/>
      <c r="CD241" s="753"/>
      <c r="CE241" s="753"/>
      <c r="CG241" s="756"/>
      <c r="CO241" s="757">
        <f t="shared" si="137"/>
        <v>1846247</v>
      </c>
    </row>
    <row r="242" s="645" customFormat="1" ht="36" hidden="1" customHeight="1" spans="1:93">
      <c r="A242" s="724">
        <v>45797</v>
      </c>
      <c r="B242" s="884" t="s">
        <v>1560</v>
      </c>
      <c r="C242" s="885" t="s">
        <v>1561</v>
      </c>
      <c r="D242" s="749">
        <v>4500166992</v>
      </c>
      <c r="E242" s="1846" t="s">
        <v>4156</v>
      </c>
      <c r="F242" s="1265" t="s">
        <v>4157</v>
      </c>
      <c r="G242" s="729" t="s">
        <v>78</v>
      </c>
      <c r="H242" s="730" t="s">
        <v>111</v>
      </c>
      <c r="I242" s="731">
        <v>650</v>
      </c>
      <c r="J242" s="732">
        <v>0</v>
      </c>
      <c r="K242" s="732">
        <v>50</v>
      </c>
      <c r="L242" s="733">
        <f t="shared" si="136"/>
        <v>13</v>
      </c>
      <c r="M242" s="886">
        <v>45842</v>
      </c>
      <c r="N242" s="886">
        <v>45838</v>
      </c>
      <c r="O242" s="1262"/>
      <c r="P242" s="1262" t="s">
        <v>803</v>
      </c>
      <c r="Q242" s="752" t="s">
        <v>4158</v>
      </c>
      <c r="R242" s="1302">
        <v>45797</v>
      </c>
      <c r="S242" s="735" t="s">
        <v>82</v>
      </c>
      <c r="T242" s="735" t="s">
        <v>4159</v>
      </c>
      <c r="U242" s="739" t="s">
        <v>4160</v>
      </c>
      <c r="V242" s="740" t="s">
        <v>4161</v>
      </c>
      <c r="W242" s="741">
        <v>0.9182</v>
      </c>
      <c r="X242" s="742">
        <f t="shared" si="148"/>
        <v>596.83</v>
      </c>
      <c r="Y242" s="749" t="s">
        <v>4162</v>
      </c>
      <c r="Z242" s="732" t="s">
        <v>156</v>
      </c>
      <c r="AA242" s="745" t="s">
        <v>108</v>
      </c>
      <c r="AB242" s="1072" t="s">
        <v>44</v>
      </c>
      <c r="AC242" s="746">
        <v>650</v>
      </c>
      <c r="AD242" s="747">
        <f t="shared" si="139"/>
        <v>0</v>
      </c>
      <c r="AE242" s="896" t="s">
        <v>141</v>
      </c>
      <c r="AF242" s="749"/>
      <c r="AG242" s="747">
        <f t="shared" si="162"/>
        <v>650</v>
      </c>
      <c r="AH242" s="749"/>
      <c r="AI242" s="745"/>
      <c r="AJ242" s="733">
        <f>I242</f>
        <v>650</v>
      </c>
      <c r="AK242" s="750"/>
      <c r="AL242" s="750"/>
      <c r="AM242" s="750"/>
      <c r="AN242" s="750"/>
      <c r="AO242" s="751"/>
      <c r="AP242" s="751"/>
      <c r="AQ242" s="751"/>
      <c r="AR242" s="751"/>
      <c r="AS242" s="751"/>
      <c r="AT242" s="751"/>
      <c r="AU242" s="751"/>
      <c r="AV242" s="750"/>
      <c r="AW242" s="750"/>
      <c r="AX242" s="750"/>
      <c r="AY242" s="750"/>
      <c r="AZ242" s="745"/>
      <c r="BA242" s="745">
        <f t="shared" si="164"/>
        <v>650</v>
      </c>
      <c r="BB242" s="752"/>
      <c r="BC242" s="752"/>
      <c r="BD242" s="752"/>
      <c r="BE242" s="752"/>
      <c r="BF242" s="752"/>
      <c r="BG242" s="752"/>
      <c r="BH242" s="752"/>
      <c r="BI242" s="753"/>
      <c r="BJ242" s="753"/>
      <c r="BK242" s="754"/>
      <c r="BL242" s="753"/>
      <c r="BM242" s="755"/>
      <c r="BN242" s="755"/>
      <c r="BO242" s="755"/>
      <c r="BP242" s="755"/>
      <c r="BQ242" s="753"/>
      <c r="BR242" s="754">
        <f>I242/25</f>
        <v>26</v>
      </c>
      <c r="BS242" s="755"/>
      <c r="BT242" s="753"/>
      <c r="BU242" s="753"/>
      <c r="BV242" s="753"/>
      <c r="BW242" s="753"/>
      <c r="BX242" s="753"/>
      <c r="BY242" s="753"/>
      <c r="BZ242" s="753"/>
      <c r="CA242" s="753"/>
      <c r="CB242" s="753"/>
      <c r="CC242" s="753"/>
      <c r="CD242" s="753"/>
      <c r="CE242" s="753"/>
      <c r="CG242" s="756"/>
      <c r="CO242" s="757">
        <f t="shared" si="137"/>
        <v>1845597</v>
      </c>
    </row>
    <row r="243" s="645" customFormat="1" ht="36" hidden="1" customHeight="1" spans="1:93">
      <c r="A243" s="724">
        <v>45818</v>
      </c>
      <c r="B243" s="884" t="s">
        <v>4163</v>
      </c>
      <c r="C243" s="885" t="s">
        <v>251</v>
      </c>
      <c r="D243" s="749">
        <v>4500169546</v>
      </c>
      <c r="E243" s="884" t="s">
        <v>4164</v>
      </c>
      <c r="F243" s="749" t="s">
        <v>4165</v>
      </c>
      <c r="G243" s="729" t="s">
        <v>309</v>
      </c>
      <c r="H243" s="730" t="s">
        <v>79</v>
      </c>
      <c r="I243" s="731">
        <v>3744</v>
      </c>
      <c r="J243" s="732">
        <v>0</v>
      </c>
      <c r="K243" s="732">
        <v>12</v>
      </c>
      <c r="L243" s="733">
        <f t="shared" si="136"/>
        <v>312</v>
      </c>
      <c r="M243" s="886">
        <v>45845</v>
      </c>
      <c r="N243" s="886">
        <v>45841</v>
      </c>
      <c r="O243" s="1262"/>
      <c r="P243" s="1262" t="s">
        <v>803</v>
      </c>
      <c r="Q243" s="752" t="s">
        <v>4166</v>
      </c>
      <c r="R243" s="1302">
        <v>45818</v>
      </c>
      <c r="S243" s="737" t="s">
        <v>136</v>
      </c>
      <c r="T243" s="738" t="s">
        <v>4167</v>
      </c>
      <c r="U243" s="739" t="s">
        <v>4168</v>
      </c>
      <c r="V243" s="740" t="s">
        <v>812</v>
      </c>
      <c r="W243" s="741">
        <v>1.2442</v>
      </c>
      <c r="X243" s="742">
        <f t="shared" si="148"/>
        <v>4658.2848</v>
      </c>
      <c r="Y243" s="749"/>
      <c r="Z243" s="732" t="s">
        <v>2035</v>
      </c>
      <c r="AA243" s="745" t="s">
        <v>108</v>
      </c>
      <c r="AB243" s="1072" t="s">
        <v>44</v>
      </c>
      <c r="AC243" s="746">
        <f>3732+12</f>
        <v>3744</v>
      </c>
      <c r="AD243" s="747">
        <f t="shared" si="139"/>
        <v>0</v>
      </c>
      <c r="AE243" s="896" t="s">
        <v>157</v>
      </c>
      <c r="AF243" s="749"/>
      <c r="AG243" s="747">
        <f t="shared" ref="AG243:AG255" si="167">I243*2</f>
        <v>7488</v>
      </c>
      <c r="AH243" s="749"/>
      <c r="AI243" s="745"/>
      <c r="AJ243" s="733"/>
      <c r="AK243" s="750"/>
      <c r="AL243" s="750"/>
      <c r="AM243" s="747">
        <f>AG243</f>
        <v>7488</v>
      </c>
      <c r="AN243" s="750"/>
      <c r="AO243" s="751"/>
      <c r="AP243" s="751"/>
      <c r="AQ243" s="751"/>
      <c r="AR243" s="751"/>
      <c r="AS243" s="751"/>
      <c r="AT243" s="751"/>
      <c r="AU243" s="751"/>
      <c r="AV243" s="750"/>
      <c r="AW243" s="750"/>
      <c r="AX243" s="750"/>
      <c r="AY243" s="750"/>
      <c r="AZ243" s="745"/>
      <c r="BA243" s="745">
        <f>I243*2</f>
        <v>7488</v>
      </c>
      <c r="BB243" s="752"/>
      <c r="BC243" s="752"/>
      <c r="BD243" s="752"/>
      <c r="BE243" s="752"/>
      <c r="BF243" s="752"/>
      <c r="BG243" s="752"/>
      <c r="BH243" s="752"/>
      <c r="BI243" s="753"/>
      <c r="BJ243" s="753"/>
      <c r="BK243" s="754"/>
      <c r="BL243" s="753"/>
      <c r="BM243" s="755"/>
      <c r="BN243" s="755"/>
      <c r="BO243" s="755"/>
      <c r="BP243" s="755"/>
      <c r="BQ243" s="753"/>
      <c r="BR243" s="755"/>
      <c r="BS243" s="755"/>
      <c r="BT243" s="753"/>
      <c r="BU243" s="753"/>
      <c r="BV243" s="753"/>
      <c r="BW243" s="753"/>
      <c r="BX243" s="753"/>
      <c r="BY243" s="753"/>
      <c r="BZ243" s="753"/>
      <c r="CA243" s="753"/>
      <c r="CB243" s="753"/>
      <c r="CC243" s="753">
        <f t="shared" ref="CC243:CC255" si="168">I243</f>
        <v>3744</v>
      </c>
      <c r="CD243" s="699">
        <f t="shared" ref="CD243:CD255" si="169">I243</f>
        <v>3744</v>
      </c>
      <c r="CE243" s="729"/>
      <c r="CF243" s="753">
        <f t="shared" ref="CF243:CF255" si="170">I243</f>
        <v>3744</v>
      </c>
      <c r="CG243" s="756"/>
      <c r="CO243" s="757">
        <f t="shared" si="137"/>
        <v>1838109</v>
      </c>
    </row>
    <row r="244" s="645" customFormat="1" ht="36" hidden="1" customHeight="1" spans="1:93">
      <c r="A244" s="724">
        <v>45818</v>
      </c>
      <c r="B244" s="884" t="s">
        <v>4163</v>
      </c>
      <c r="C244" s="885" t="s">
        <v>251</v>
      </c>
      <c r="D244" s="749">
        <v>4500169534</v>
      </c>
      <c r="E244" s="884" t="s">
        <v>4169</v>
      </c>
      <c r="F244" s="749" t="s">
        <v>4170</v>
      </c>
      <c r="G244" s="729" t="s">
        <v>309</v>
      </c>
      <c r="H244" s="730" t="s">
        <v>79</v>
      </c>
      <c r="I244" s="731">
        <v>4968</v>
      </c>
      <c r="J244" s="732">
        <v>0</v>
      </c>
      <c r="K244" s="732">
        <v>12</v>
      </c>
      <c r="L244" s="733">
        <f t="shared" si="136"/>
        <v>414</v>
      </c>
      <c r="M244" s="886">
        <v>45845</v>
      </c>
      <c r="N244" s="886">
        <v>45841</v>
      </c>
      <c r="O244" s="1262"/>
      <c r="P244" s="1262" t="s">
        <v>803</v>
      </c>
      <c r="Q244" s="752" t="s">
        <v>4166</v>
      </c>
      <c r="R244" s="1302">
        <v>45818</v>
      </c>
      <c r="S244" s="737" t="s">
        <v>136</v>
      </c>
      <c r="T244" s="738" t="s">
        <v>4167</v>
      </c>
      <c r="U244" s="739" t="s">
        <v>4168</v>
      </c>
      <c r="V244" s="740" t="s">
        <v>812</v>
      </c>
      <c r="W244" s="741">
        <v>1.2442</v>
      </c>
      <c r="X244" s="742">
        <f t="shared" si="148"/>
        <v>6181.1856</v>
      </c>
      <c r="Y244" s="749"/>
      <c r="Z244" s="732" t="s">
        <v>2035</v>
      </c>
      <c r="AA244" s="745" t="s">
        <v>108</v>
      </c>
      <c r="AB244" s="1072" t="s">
        <v>44</v>
      </c>
      <c r="AC244" s="746">
        <f>4956+12</f>
        <v>4968</v>
      </c>
      <c r="AD244" s="747">
        <f t="shared" si="139"/>
        <v>0</v>
      </c>
      <c r="AE244" s="896" t="s">
        <v>157</v>
      </c>
      <c r="AF244" s="749"/>
      <c r="AG244" s="747">
        <f t="shared" si="167"/>
        <v>9936</v>
      </c>
      <c r="AH244" s="749"/>
      <c r="AI244" s="745"/>
      <c r="AJ244" s="733"/>
      <c r="AK244" s="750"/>
      <c r="AL244" s="750"/>
      <c r="AM244" s="747">
        <f>AG244</f>
        <v>9936</v>
      </c>
      <c r="AN244" s="750"/>
      <c r="AO244" s="751"/>
      <c r="AP244" s="751"/>
      <c r="AQ244" s="751"/>
      <c r="AR244" s="751"/>
      <c r="AS244" s="751"/>
      <c r="AT244" s="751"/>
      <c r="AU244" s="751"/>
      <c r="AV244" s="750"/>
      <c r="AW244" s="750"/>
      <c r="AX244" s="750"/>
      <c r="AY244" s="750"/>
      <c r="AZ244" s="745"/>
      <c r="BA244" s="745">
        <f>I244*2</f>
        <v>9936</v>
      </c>
      <c r="BB244" s="752"/>
      <c r="BC244" s="752"/>
      <c r="BD244" s="752"/>
      <c r="BE244" s="752"/>
      <c r="BF244" s="752"/>
      <c r="BG244" s="752"/>
      <c r="BH244" s="752"/>
      <c r="BI244" s="753"/>
      <c r="BJ244" s="753"/>
      <c r="BK244" s="754"/>
      <c r="BL244" s="753"/>
      <c r="BM244" s="755"/>
      <c r="BN244" s="755"/>
      <c r="BO244" s="755"/>
      <c r="BP244" s="755"/>
      <c r="BQ244" s="753"/>
      <c r="BR244" s="755"/>
      <c r="BS244" s="755"/>
      <c r="BT244" s="753"/>
      <c r="BU244" s="753"/>
      <c r="BV244" s="753"/>
      <c r="BW244" s="753"/>
      <c r="BX244" s="753"/>
      <c r="BY244" s="753"/>
      <c r="BZ244" s="753"/>
      <c r="CA244" s="753"/>
      <c r="CB244" s="753"/>
      <c r="CC244" s="753">
        <f t="shared" si="168"/>
        <v>4968</v>
      </c>
      <c r="CD244" s="699">
        <f t="shared" si="169"/>
        <v>4968</v>
      </c>
      <c r="CE244" s="729"/>
      <c r="CF244" s="753">
        <f t="shared" si="170"/>
        <v>4968</v>
      </c>
      <c r="CG244" s="756"/>
      <c r="CO244" s="757">
        <f t="shared" si="137"/>
        <v>1828173</v>
      </c>
    </row>
    <row r="245" s="645" customFormat="1" ht="36" hidden="1" customHeight="1" spans="1:93">
      <c r="A245" s="724">
        <v>45804</v>
      </c>
      <c r="B245" s="884" t="s">
        <v>299</v>
      </c>
      <c r="C245" s="885" t="s">
        <v>251</v>
      </c>
      <c r="D245" s="749">
        <v>4500168042</v>
      </c>
      <c r="E245" s="884" t="s">
        <v>4171</v>
      </c>
      <c r="F245" s="746" t="s">
        <v>4172</v>
      </c>
      <c r="G245" s="729" t="s">
        <v>239</v>
      </c>
      <c r="H245" s="730" t="s">
        <v>79</v>
      </c>
      <c r="I245" s="731">
        <v>10525</v>
      </c>
      <c r="J245" s="732">
        <v>0</v>
      </c>
      <c r="K245" s="732">
        <v>25</v>
      </c>
      <c r="L245" s="733">
        <f t="shared" si="136"/>
        <v>421</v>
      </c>
      <c r="M245" s="886">
        <v>45845</v>
      </c>
      <c r="N245" s="886">
        <v>45845</v>
      </c>
      <c r="O245" s="1262"/>
      <c r="P245" s="1262" t="s">
        <v>106</v>
      </c>
      <c r="Q245" s="752" t="s">
        <v>4173</v>
      </c>
      <c r="R245" s="1302">
        <v>45813</v>
      </c>
      <c r="S245" s="737" t="s">
        <v>136</v>
      </c>
      <c r="T245" s="738" t="s">
        <v>4174</v>
      </c>
      <c r="U245" s="739" t="s">
        <v>4175</v>
      </c>
      <c r="V245" s="740" t="s">
        <v>305</v>
      </c>
      <c r="W245" s="741">
        <v>0.5303</v>
      </c>
      <c r="X245" s="742">
        <f t="shared" si="148"/>
        <v>5581.4075</v>
      </c>
      <c r="Y245" s="749"/>
      <c r="Z245" s="732" t="s">
        <v>239</v>
      </c>
      <c r="AA245" s="745" t="s">
        <v>108</v>
      </c>
      <c r="AB245" s="1072" t="s">
        <v>44</v>
      </c>
      <c r="AC245" s="746">
        <v>10525</v>
      </c>
      <c r="AD245" s="747">
        <f t="shared" si="139"/>
        <v>0</v>
      </c>
      <c r="AE245" s="896" t="s">
        <v>141</v>
      </c>
      <c r="AF245" s="749"/>
      <c r="AG245" s="747">
        <f t="shared" ref="AG245:AG247" si="171">I245</f>
        <v>10525</v>
      </c>
      <c r="AH245" s="749"/>
      <c r="AI245" s="745">
        <f t="shared" si="166"/>
        <v>10525</v>
      </c>
      <c r="AJ245" s="733"/>
      <c r="AK245" s="750"/>
      <c r="AL245" s="750"/>
      <c r="AM245" s="750"/>
      <c r="AN245" s="750"/>
      <c r="AO245" s="751"/>
      <c r="AP245" s="751"/>
      <c r="AQ245" s="751"/>
      <c r="AR245" s="751"/>
      <c r="AS245" s="751"/>
      <c r="AT245" s="751"/>
      <c r="AU245" s="751"/>
      <c r="AV245" s="750"/>
      <c r="AW245" s="750"/>
      <c r="AX245" s="750"/>
      <c r="AY245" s="750"/>
      <c r="AZ245" s="745"/>
      <c r="BA245" s="745">
        <f t="shared" ref="BA245:BA247" si="172">I245</f>
        <v>10525</v>
      </c>
      <c r="BB245" s="752"/>
      <c r="BC245" s="752"/>
      <c r="BD245" s="752"/>
      <c r="BE245" s="752"/>
      <c r="BF245" s="752"/>
      <c r="BG245" s="752"/>
      <c r="BH245" s="752"/>
      <c r="BI245" s="753"/>
      <c r="BJ245" s="753"/>
      <c r="BK245" s="754"/>
      <c r="BL245" s="753"/>
      <c r="BM245" s="755"/>
      <c r="BN245" s="755"/>
      <c r="BO245" s="755"/>
      <c r="BP245" s="755">
        <f>I245/25</f>
        <v>421</v>
      </c>
      <c r="BQ245" s="753"/>
      <c r="BR245" s="755"/>
      <c r="BS245" s="755"/>
      <c r="BT245" s="753"/>
      <c r="BU245" s="753"/>
      <c r="BV245" s="753"/>
      <c r="BW245" s="753"/>
      <c r="BX245" s="753"/>
      <c r="BY245" s="753"/>
      <c r="BZ245" s="753"/>
      <c r="CA245" s="753"/>
      <c r="CB245" s="753"/>
      <c r="CC245" s="753"/>
      <c r="CD245" s="753"/>
      <c r="CE245" s="753"/>
      <c r="CG245" s="756"/>
      <c r="CO245" s="757">
        <f t="shared" si="137"/>
        <v>1817648</v>
      </c>
    </row>
    <row r="246" s="645" customFormat="1" ht="36" hidden="1" customHeight="1" spans="1:93">
      <c r="A246" s="724">
        <v>45800</v>
      </c>
      <c r="B246" s="884" t="s">
        <v>1171</v>
      </c>
      <c r="C246" s="885" t="s">
        <v>149</v>
      </c>
      <c r="D246" s="749">
        <v>4500167693</v>
      </c>
      <c r="E246" s="884" t="s">
        <v>4176</v>
      </c>
      <c r="F246" s="1265" t="s">
        <v>4177</v>
      </c>
      <c r="G246" s="729" t="s">
        <v>134</v>
      </c>
      <c r="H246" s="730" t="s">
        <v>135</v>
      </c>
      <c r="I246" s="731">
        <v>2080</v>
      </c>
      <c r="J246" s="732">
        <v>0</v>
      </c>
      <c r="K246" s="732">
        <v>13</v>
      </c>
      <c r="L246" s="733">
        <f t="shared" si="136"/>
        <v>160</v>
      </c>
      <c r="M246" s="886">
        <v>45849</v>
      </c>
      <c r="N246" s="886">
        <v>45849</v>
      </c>
      <c r="O246" s="1262"/>
      <c r="P246" s="1262" t="s">
        <v>803</v>
      </c>
      <c r="Q246" s="752" t="s">
        <v>4178</v>
      </c>
      <c r="R246" s="735">
        <v>45800</v>
      </c>
      <c r="S246" s="737" t="s">
        <v>82</v>
      </c>
      <c r="T246" s="738" t="s">
        <v>4179</v>
      </c>
      <c r="U246" s="739" t="s">
        <v>4180</v>
      </c>
      <c r="V246" s="740" t="s">
        <v>1508</v>
      </c>
      <c r="W246" s="741">
        <v>0.8786</v>
      </c>
      <c r="X246" s="742">
        <f t="shared" si="148"/>
        <v>1827.488</v>
      </c>
      <c r="Y246" s="749" t="s">
        <v>4181</v>
      </c>
      <c r="Z246" s="732" t="s">
        <v>134</v>
      </c>
      <c r="AA246" s="745" t="s">
        <v>108</v>
      </c>
      <c r="AB246" s="1072" t="s">
        <v>44</v>
      </c>
      <c r="AC246" s="746">
        <v>2080</v>
      </c>
      <c r="AD246" s="747">
        <f t="shared" si="139"/>
        <v>0</v>
      </c>
      <c r="AE246" s="890" t="s">
        <v>141</v>
      </c>
      <c r="AF246" s="749"/>
      <c r="AG246" s="747">
        <f t="shared" si="171"/>
        <v>2080</v>
      </c>
      <c r="AH246" s="749"/>
      <c r="AI246" s="745">
        <f t="shared" si="166"/>
        <v>2080</v>
      </c>
      <c r="AJ246" s="733"/>
      <c r="AK246" s="750"/>
      <c r="AL246" s="750"/>
      <c r="AM246" s="750"/>
      <c r="AN246" s="750"/>
      <c r="AO246" s="751"/>
      <c r="AP246" s="751"/>
      <c r="AQ246" s="751"/>
      <c r="AR246" s="751"/>
      <c r="AS246" s="751"/>
      <c r="AT246" s="751"/>
      <c r="AU246" s="751"/>
      <c r="AV246" s="750"/>
      <c r="AW246" s="750"/>
      <c r="AX246" s="750"/>
      <c r="AY246" s="750"/>
      <c r="AZ246" s="745"/>
      <c r="BA246" s="745">
        <f t="shared" si="172"/>
        <v>2080</v>
      </c>
      <c r="BB246" s="752"/>
      <c r="BC246" s="752"/>
      <c r="BD246" s="752"/>
      <c r="BE246" s="752"/>
      <c r="BF246" s="752"/>
      <c r="BG246" s="752"/>
      <c r="BH246" s="752"/>
      <c r="BI246" s="753"/>
      <c r="BJ246" s="753"/>
      <c r="BK246" s="754">
        <f>I246/13</f>
        <v>160</v>
      </c>
      <c r="BL246" s="753"/>
      <c r="BM246" s="755"/>
      <c r="BN246" s="755"/>
      <c r="BO246" s="755"/>
      <c r="BP246" s="755"/>
      <c r="BQ246" s="753"/>
      <c r="BR246" s="755"/>
      <c r="BS246" s="755"/>
      <c r="BT246" s="753"/>
      <c r="BU246" s="753"/>
      <c r="BV246" s="753"/>
      <c r="BW246" s="753"/>
      <c r="BX246" s="753"/>
      <c r="BY246" s="753"/>
      <c r="BZ246" s="753"/>
      <c r="CA246" s="753"/>
      <c r="CB246" s="753"/>
      <c r="CC246" s="753"/>
      <c r="CD246" s="753"/>
      <c r="CE246" s="753"/>
      <c r="CG246" s="756"/>
      <c r="CO246" s="757">
        <f t="shared" si="137"/>
        <v>1815568</v>
      </c>
    </row>
    <row r="247" s="645" customFormat="1" ht="36" hidden="1" customHeight="1" spans="1:93">
      <c r="A247" s="724">
        <v>45807</v>
      </c>
      <c r="B247" s="884" t="s">
        <v>273</v>
      </c>
      <c r="C247" s="885" t="s">
        <v>149</v>
      </c>
      <c r="D247" s="749">
        <v>4500168472</v>
      </c>
      <c r="E247" s="884" t="s">
        <v>4182</v>
      </c>
      <c r="F247" s="746" t="s">
        <v>4183</v>
      </c>
      <c r="G247" s="729" t="s">
        <v>3841</v>
      </c>
      <c r="H247" s="730" t="s">
        <v>3842</v>
      </c>
      <c r="I247" s="731">
        <v>504</v>
      </c>
      <c r="J247" s="732">
        <v>0</v>
      </c>
      <c r="K247" s="732">
        <v>24</v>
      </c>
      <c r="L247" s="733">
        <f t="shared" si="136"/>
        <v>21</v>
      </c>
      <c r="M247" s="886">
        <v>45847</v>
      </c>
      <c r="N247" s="886">
        <v>45852</v>
      </c>
      <c r="O247" s="1262"/>
      <c r="P247" s="1262" t="s">
        <v>803</v>
      </c>
      <c r="Q247" s="752" t="s">
        <v>4184</v>
      </c>
      <c r="R247" s="735" t="s">
        <v>783</v>
      </c>
      <c r="S247" s="737" t="s">
        <v>136</v>
      </c>
      <c r="T247" s="738" t="s">
        <v>4185</v>
      </c>
      <c r="U247" s="739" t="s">
        <v>4186</v>
      </c>
      <c r="V247" s="740" t="s">
        <v>271</v>
      </c>
      <c r="W247" s="741">
        <v>0.8511</v>
      </c>
      <c r="X247" s="742">
        <f t="shared" si="148"/>
        <v>428.9544</v>
      </c>
      <c r="Y247" s="727" t="s">
        <v>4187</v>
      </c>
      <c r="Z247" s="732" t="s">
        <v>3841</v>
      </c>
      <c r="AA247" s="745" t="s">
        <v>108</v>
      </c>
      <c r="AB247" s="1072" t="s">
        <v>44</v>
      </c>
      <c r="AC247" s="746">
        <v>504</v>
      </c>
      <c r="AD247" s="747">
        <f t="shared" si="139"/>
        <v>0</v>
      </c>
      <c r="AE247" s="890" t="s">
        <v>157</v>
      </c>
      <c r="AF247" s="749"/>
      <c r="AG247" s="747">
        <f t="shared" si="171"/>
        <v>504</v>
      </c>
      <c r="AH247" s="749"/>
      <c r="AI247" s="745"/>
      <c r="AJ247" s="733">
        <f>I247</f>
        <v>504</v>
      </c>
      <c r="AK247" s="750"/>
      <c r="AL247" s="750"/>
      <c r="AM247" s="750"/>
      <c r="AN247" s="750"/>
      <c r="AO247" s="751"/>
      <c r="AP247" s="751"/>
      <c r="AQ247" s="751"/>
      <c r="AR247" s="751"/>
      <c r="AS247" s="751"/>
      <c r="AT247" s="751"/>
      <c r="AU247" s="751"/>
      <c r="AV247" s="750"/>
      <c r="AW247" s="750"/>
      <c r="AX247" s="750"/>
      <c r="AY247" s="750"/>
      <c r="AZ247" s="745"/>
      <c r="BA247" s="745">
        <f t="shared" si="172"/>
        <v>504</v>
      </c>
      <c r="BB247" s="752"/>
      <c r="BC247" s="752"/>
      <c r="BD247" s="752"/>
      <c r="BE247" s="752"/>
      <c r="BF247" s="752"/>
      <c r="BG247" s="752"/>
      <c r="BH247" s="752"/>
      <c r="BI247" s="753"/>
      <c r="BJ247" s="753"/>
      <c r="BK247" s="754"/>
      <c r="BL247" s="753"/>
      <c r="BM247" s="755"/>
      <c r="BN247" s="755"/>
      <c r="BO247" s="755"/>
      <c r="BP247" s="755"/>
      <c r="BQ247" s="753"/>
      <c r="BR247" s="755"/>
      <c r="BS247" s="755"/>
      <c r="BT247" s="753"/>
      <c r="BU247" s="753"/>
      <c r="BV247" s="753"/>
      <c r="BW247" s="753"/>
      <c r="BX247" s="753"/>
      <c r="BY247" s="753"/>
      <c r="BZ247" s="753"/>
      <c r="CA247" s="753"/>
      <c r="CB247" s="753"/>
      <c r="CC247" s="753"/>
      <c r="CD247" s="753"/>
      <c r="CE247" s="753"/>
      <c r="CG247" s="756"/>
      <c r="CO247" s="757">
        <f t="shared" si="137"/>
        <v>1815064</v>
      </c>
    </row>
    <row r="248" s="645" customFormat="1" ht="36" hidden="1" customHeight="1" spans="1:93">
      <c r="A248" s="724">
        <v>45806</v>
      </c>
      <c r="B248" s="884" t="s">
        <v>800</v>
      </c>
      <c r="C248" s="885" t="s">
        <v>237</v>
      </c>
      <c r="D248" s="749">
        <v>4500168266</v>
      </c>
      <c r="E248" s="884" t="s">
        <v>4188</v>
      </c>
      <c r="F248" s="1265" t="s">
        <v>4189</v>
      </c>
      <c r="G248" s="729" t="s">
        <v>309</v>
      </c>
      <c r="H248" s="730" t="s">
        <v>79</v>
      </c>
      <c r="I248" s="731">
        <v>24</v>
      </c>
      <c r="J248" s="732">
        <v>0</v>
      </c>
      <c r="K248" s="732">
        <v>12</v>
      </c>
      <c r="L248" s="733">
        <f t="shared" si="136"/>
        <v>2</v>
      </c>
      <c r="M248" s="886">
        <v>45849</v>
      </c>
      <c r="N248" s="886">
        <v>45852</v>
      </c>
      <c r="O248" s="1262" t="s">
        <v>4072</v>
      </c>
      <c r="P248" s="1307" t="s">
        <v>803</v>
      </c>
      <c r="Q248" s="752" t="s">
        <v>4190</v>
      </c>
      <c r="R248" s="735">
        <v>45806</v>
      </c>
      <c r="S248" s="737" t="s">
        <v>136</v>
      </c>
      <c r="T248" s="738" t="s">
        <v>4191</v>
      </c>
      <c r="U248" s="739" t="s">
        <v>4192</v>
      </c>
      <c r="V248" s="740" t="s">
        <v>812</v>
      </c>
      <c r="W248" s="741">
        <v>2.1771</v>
      </c>
      <c r="X248" s="742">
        <f t="shared" si="148"/>
        <v>52.2504</v>
      </c>
      <c r="Y248" s="727" t="s">
        <v>4193</v>
      </c>
      <c r="Z248" s="732" t="s">
        <v>4017</v>
      </c>
      <c r="AA248" s="745" t="s">
        <v>108</v>
      </c>
      <c r="AB248" s="1072" t="s">
        <v>44</v>
      </c>
      <c r="AC248" s="746">
        <v>24</v>
      </c>
      <c r="AD248" s="747">
        <f t="shared" si="139"/>
        <v>0</v>
      </c>
      <c r="AE248" s="890" t="s">
        <v>157</v>
      </c>
      <c r="AF248" s="749"/>
      <c r="AG248" s="747">
        <f t="shared" si="167"/>
        <v>48</v>
      </c>
      <c r="AH248" s="749"/>
      <c r="AI248" s="745"/>
      <c r="AJ248" s="733"/>
      <c r="AK248" s="750"/>
      <c r="AL248" s="747">
        <f t="shared" ref="AL248:AL255" si="173">AG248</f>
        <v>48</v>
      </c>
      <c r="AM248" s="750"/>
      <c r="AN248" s="750"/>
      <c r="AO248" s="751"/>
      <c r="AP248" s="751"/>
      <c r="AQ248" s="751"/>
      <c r="AR248" s="751"/>
      <c r="AS248" s="751"/>
      <c r="AT248" s="751"/>
      <c r="AU248" s="751"/>
      <c r="AV248" s="750"/>
      <c r="AW248" s="750"/>
      <c r="AX248" s="750"/>
      <c r="AY248" s="750"/>
      <c r="AZ248" s="745"/>
      <c r="BA248" s="745">
        <f t="shared" ref="BA248:BA255" si="174">AL248</f>
        <v>48</v>
      </c>
      <c r="BB248" s="752"/>
      <c r="BC248" s="752"/>
      <c r="BD248" s="752"/>
      <c r="BE248" s="752"/>
      <c r="BF248" s="752"/>
      <c r="BG248" s="752"/>
      <c r="BH248" s="752"/>
      <c r="BI248" s="753"/>
      <c r="BJ248" s="753"/>
      <c r="BK248" s="754"/>
      <c r="BL248" s="753"/>
      <c r="BM248" s="755"/>
      <c r="BN248" s="755"/>
      <c r="BO248" s="755"/>
      <c r="BP248" s="755"/>
      <c r="BQ248" s="753"/>
      <c r="BR248" s="755"/>
      <c r="BS248" s="755"/>
      <c r="BT248" s="753"/>
      <c r="BU248" s="753"/>
      <c r="BV248" s="753"/>
      <c r="BW248" s="753"/>
      <c r="BX248" s="753"/>
      <c r="BY248" s="753"/>
      <c r="BZ248" s="753"/>
      <c r="CA248" s="753"/>
      <c r="CB248" s="753"/>
      <c r="CC248" s="753">
        <f t="shared" si="168"/>
        <v>24</v>
      </c>
      <c r="CD248" s="699">
        <f t="shared" si="169"/>
        <v>24</v>
      </c>
      <c r="CE248" s="753"/>
      <c r="CF248" s="753">
        <f t="shared" si="170"/>
        <v>24</v>
      </c>
      <c r="CG248" s="756"/>
      <c r="CO248" s="757">
        <f t="shared" si="137"/>
        <v>1815016</v>
      </c>
    </row>
    <row r="249" s="645" customFormat="1" ht="36" hidden="1" customHeight="1" spans="1:93">
      <c r="A249" s="724">
        <v>45806</v>
      </c>
      <c r="B249" s="884" t="s">
        <v>800</v>
      </c>
      <c r="C249" s="885" t="s">
        <v>237</v>
      </c>
      <c r="D249" s="749">
        <v>4500168266</v>
      </c>
      <c r="E249" s="884" t="s">
        <v>4194</v>
      </c>
      <c r="F249" s="1265" t="s">
        <v>4195</v>
      </c>
      <c r="G249" s="729" t="s">
        <v>309</v>
      </c>
      <c r="H249" s="730" t="s">
        <v>79</v>
      </c>
      <c r="I249" s="731">
        <v>24</v>
      </c>
      <c r="J249" s="732">
        <v>0</v>
      </c>
      <c r="K249" s="732">
        <v>12</v>
      </c>
      <c r="L249" s="733">
        <f t="shared" si="136"/>
        <v>2</v>
      </c>
      <c r="M249" s="886">
        <v>45849</v>
      </c>
      <c r="N249" s="886">
        <v>45852</v>
      </c>
      <c r="O249" s="1262" t="s">
        <v>4072</v>
      </c>
      <c r="P249" s="1307" t="s">
        <v>803</v>
      </c>
      <c r="Q249" s="752" t="s">
        <v>4190</v>
      </c>
      <c r="R249" s="735">
        <v>45806</v>
      </c>
      <c r="S249" s="737" t="s">
        <v>136</v>
      </c>
      <c r="T249" s="738" t="s">
        <v>4191</v>
      </c>
      <c r="U249" s="739" t="s">
        <v>4192</v>
      </c>
      <c r="V249" s="740" t="s">
        <v>812</v>
      </c>
      <c r="W249" s="741">
        <v>2.1771</v>
      </c>
      <c r="X249" s="742">
        <f t="shared" si="148"/>
        <v>52.2504</v>
      </c>
      <c r="Y249" s="727" t="s">
        <v>4193</v>
      </c>
      <c r="Z249" s="732" t="s">
        <v>4017</v>
      </c>
      <c r="AA249" s="745" t="s">
        <v>108</v>
      </c>
      <c r="AB249" s="1072" t="s">
        <v>44</v>
      </c>
      <c r="AC249" s="746">
        <v>24</v>
      </c>
      <c r="AD249" s="747">
        <f t="shared" si="139"/>
        <v>0</v>
      </c>
      <c r="AE249" s="890" t="s">
        <v>157</v>
      </c>
      <c r="AF249" s="749"/>
      <c r="AG249" s="747">
        <f t="shared" si="167"/>
        <v>48</v>
      </c>
      <c r="AH249" s="749"/>
      <c r="AI249" s="745"/>
      <c r="AJ249" s="733"/>
      <c r="AK249" s="750"/>
      <c r="AL249" s="747">
        <f t="shared" si="173"/>
        <v>48</v>
      </c>
      <c r="AM249" s="750"/>
      <c r="AN249" s="750"/>
      <c r="AO249" s="751"/>
      <c r="AP249" s="751"/>
      <c r="AQ249" s="751"/>
      <c r="AR249" s="751"/>
      <c r="AS249" s="751"/>
      <c r="AT249" s="751"/>
      <c r="AU249" s="751"/>
      <c r="AV249" s="750"/>
      <c r="AW249" s="750"/>
      <c r="AX249" s="750"/>
      <c r="AY249" s="750"/>
      <c r="AZ249" s="745"/>
      <c r="BA249" s="745">
        <f t="shared" si="174"/>
        <v>48</v>
      </c>
      <c r="BB249" s="752"/>
      <c r="BC249" s="752"/>
      <c r="BD249" s="752"/>
      <c r="BE249" s="752"/>
      <c r="BF249" s="752"/>
      <c r="BG249" s="752"/>
      <c r="BH249" s="752"/>
      <c r="BI249" s="753"/>
      <c r="BJ249" s="753"/>
      <c r="BK249" s="754"/>
      <c r="BL249" s="753"/>
      <c r="BM249" s="755"/>
      <c r="BN249" s="755"/>
      <c r="BO249" s="755"/>
      <c r="BP249" s="755"/>
      <c r="BQ249" s="753"/>
      <c r="BR249" s="755"/>
      <c r="BS249" s="755"/>
      <c r="BT249" s="753"/>
      <c r="BU249" s="753"/>
      <c r="BV249" s="753"/>
      <c r="BW249" s="753"/>
      <c r="BX249" s="753"/>
      <c r="BY249" s="753"/>
      <c r="BZ249" s="753"/>
      <c r="CA249" s="753"/>
      <c r="CB249" s="753"/>
      <c r="CC249" s="753">
        <f t="shared" si="168"/>
        <v>24</v>
      </c>
      <c r="CD249" s="699">
        <f t="shared" si="169"/>
        <v>24</v>
      </c>
      <c r="CE249" s="753"/>
      <c r="CF249" s="753">
        <f t="shared" si="170"/>
        <v>24</v>
      </c>
      <c r="CG249" s="756"/>
      <c r="CO249" s="757">
        <f t="shared" si="137"/>
        <v>1814968</v>
      </c>
    </row>
    <row r="250" s="645" customFormat="1" ht="36" hidden="1" customHeight="1" spans="1:93">
      <c r="A250" s="724">
        <v>45806</v>
      </c>
      <c r="B250" s="884" t="s">
        <v>800</v>
      </c>
      <c r="C250" s="885" t="s">
        <v>237</v>
      </c>
      <c r="D250" s="749">
        <v>4500168266</v>
      </c>
      <c r="E250" s="884" t="s">
        <v>4196</v>
      </c>
      <c r="F250" s="1265" t="s">
        <v>4197</v>
      </c>
      <c r="G250" s="729" t="s">
        <v>309</v>
      </c>
      <c r="H250" s="730" t="s">
        <v>79</v>
      </c>
      <c r="I250" s="731">
        <v>24</v>
      </c>
      <c r="J250" s="732">
        <v>0</v>
      </c>
      <c r="K250" s="732">
        <v>12</v>
      </c>
      <c r="L250" s="733">
        <f t="shared" si="136"/>
        <v>2</v>
      </c>
      <c r="M250" s="886">
        <v>45849</v>
      </c>
      <c r="N250" s="886">
        <v>45852</v>
      </c>
      <c r="O250" s="1262" t="s">
        <v>4072</v>
      </c>
      <c r="P250" s="1307" t="s">
        <v>803</v>
      </c>
      <c r="Q250" s="752" t="s">
        <v>4190</v>
      </c>
      <c r="R250" s="735">
        <v>45806</v>
      </c>
      <c r="S250" s="737" t="s">
        <v>136</v>
      </c>
      <c r="T250" s="738" t="s">
        <v>4191</v>
      </c>
      <c r="U250" s="739" t="s">
        <v>4192</v>
      </c>
      <c r="V250" s="740" t="s">
        <v>812</v>
      </c>
      <c r="W250" s="741">
        <v>2.1771</v>
      </c>
      <c r="X250" s="742">
        <f t="shared" si="148"/>
        <v>52.2504</v>
      </c>
      <c r="Y250" s="727" t="s">
        <v>4193</v>
      </c>
      <c r="Z250" s="732" t="s">
        <v>4017</v>
      </c>
      <c r="AA250" s="745" t="s">
        <v>108</v>
      </c>
      <c r="AB250" s="1072" t="s">
        <v>44</v>
      </c>
      <c r="AC250" s="746">
        <v>24</v>
      </c>
      <c r="AD250" s="747">
        <f t="shared" si="139"/>
        <v>0</v>
      </c>
      <c r="AE250" s="890" t="s">
        <v>157</v>
      </c>
      <c r="AF250" s="749"/>
      <c r="AG250" s="747">
        <f t="shared" si="167"/>
        <v>48</v>
      </c>
      <c r="AH250" s="749"/>
      <c r="AI250" s="745"/>
      <c r="AJ250" s="733"/>
      <c r="AK250" s="750"/>
      <c r="AL250" s="747">
        <f t="shared" si="173"/>
        <v>48</v>
      </c>
      <c r="AM250" s="750"/>
      <c r="AN250" s="750"/>
      <c r="AO250" s="751"/>
      <c r="AP250" s="751"/>
      <c r="AQ250" s="751"/>
      <c r="AR250" s="751"/>
      <c r="AS250" s="751"/>
      <c r="AT250" s="751"/>
      <c r="AU250" s="751"/>
      <c r="AV250" s="750"/>
      <c r="AW250" s="750"/>
      <c r="AX250" s="750"/>
      <c r="AY250" s="750"/>
      <c r="AZ250" s="745"/>
      <c r="BA250" s="745">
        <f t="shared" si="174"/>
        <v>48</v>
      </c>
      <c r="BB250" s="752"/>
      <c r="BC250" s="752"/>
      <c r="BD250" s="752"/>
      <c r="BE250" s="752"/>
      <c r="BF250" s="752"/>
      <c r="BG250" s="752"/>
      <c r="BH250" s="752"/>
      <c r="BI250" s="753"/>
      <c r="BJ250" s="753"/>
      <c r="BK250" s="754"/>
      <c r="BL250" s="753"/>
      <c r="BM250" s="755"/>
      <c r="BN250" s="755"/>
      <c r="BO250" s="755"/>
      <c r="BP250" s="755"/>
      <c r="BQ250" s="753"/>
      <c r="BR250" s="755"/>
      <c r="BS250" s="755"/>
      <c r="BT250" s="753"/>
      <c r="BU250" s="753"/>
      <c r="BV250" s="753"/>
      <c r="BW250" s="753"/>
      <c r="BX250" s="753"/>
      <c r="BY250" s="753"/>
      <c r="BZ250" s="753"/>
      <c r="CA250" s="753"/>
      <c r="CB250" s="753"/>
      <c r="CC250" s="753">
        <f t="shared" si="168"/>
        <v>24</v>
      </c>
      <c r="CD250" s="699">
        <f t="shared" si="169"/>
        <v>24</v>
      </c>
      <c r="CE250" s="753"/>
      <c r="CF250" s="753">
        <f t="shared" si="170"/>
        <v>24</v>
      </c>
      <c r="CG250" s="756"/>
      <c r="CO250" s="757">
        <f t="shared" si="137"/>
        <v>1814920</v>
      </c>
    </row>
    <row r="251" s="645" customFormat="1" ht="36" hidden="1" customHeight="1" spans="1:93">
      <c r="A251" s="724">
        <v>45806</v>
      </c>
      <c r="B251" s="884" t="s">
        <v>800</v>
      </c>
      <c r="C251" s="885" t="s">
        <v>237</v>
      </c>
      <c r="D251" s="749">
        <v>4500168266</v>
      </c>
      <c r="E251" s="884" t="s">
        <v>4198</v>
      </c>
      <c r="F251" s="1265" t="s">
        <v>4199</v>
      </c>
      <c r="G251" s="729" t="s">
        <v>309</v>
      </c>
      <c r="H251" s="730" t="s">
        <v>79</v>
      </c>
      <c r="I251" s="731">
        <v>24</v>
      </c>
      <c r="J251" s="732">
        <v>0</v>
      </c>
      <c r="K251" s="732">
        <v>12</v>
      </c>
      <c r="L251" s="733">
        <f t="shared" si="136"/>
        <v>2</v>
      </c>
      <c r="M251" s="886">
        <v>45849</v>
      </c>
      <c r="N251" s="886">
        <v>45852</v>
      </c>
      <c r="O251" s="1262" t="s">
        <v>4072</v>
      </c>
      <c r="P251" s="1307" t="s">
        <v>803</v>
      </c>
      <c r="Q251" s="752" t="s">
        <v>4190</v>
      </c>
      <c r="R251" s="735">
        <v>45806</v>
      </c>
      <c r="S251" s="737" t="s">
        <v>136</v>
      </c>
      <c r="T251" s="738" t="s">
        <v>4191</v>
      </c>
      <c r="U251" s="739" t="s">
        <v>4192</v>
      </c>
      <c r="V251" s="740" t="s">
        <v>812</v>
      </c>
      <c r="W251" s="741">
        <v>2.1771</v>
      </c>
      <c r="X251" s="742">
        <f t="shared" si="148"/>
        <v>52.2504</v>
      </c>
      <c r="Y251" s="727" t="s">
        <v>4193</v>
      </c>
      <c r="Z251" s="732" t="s">
        <v>4017</v>
      </c>
      <c r="AA251" s="745" t="s">
        <v>108</v>
      </c>
      <c r="AB251" s="1072" t="s">
        <v>44</v>
      </c>
      <c r="AC251" s="746">
        <v>24</v>
      </c>
      <c r="AD251" s="747">
        <f t="shared" si="139"/>
        <v>0</v>
      </c>
      <c r="AE251" s="890" t="s">
        <v>157</v>
      </c>
      <c r="AF251" s="749"/>
      <c r="AG251" s="747">
        <f t="shared" si="167"/>
        <v>48</v>
      </c>
      <c r="AH251" s="749"/>
      <c r="AI251" s="745"/>
      <c r="AJ251" s="733"/>
      <c r="AK251" s="750"/>
      <c r="AL251" s="747">
        <f t="shared" si="173"/>
        <v>48</v>
      </c>
      <c r="AM251" s="750"/>
      <c r="AN251" s="750"/>
      <c r="AO251" s="751"/>
      <c r="AP251" s="751"/>
      <c r="AQ251" s="751"/>
      <c r="AR251" s="751"/>
      <c r="AS251" s="751"/>
      <c r="AT251" s="751"/>
      <c r="AU251" s="751"/>
      <c r="AV251" s="750"/>
      <c r="AW251" s="750"/>
      <c r="AX251" s="750"/>
      <c r="AY251" s="750"/>
      <c r="AZ251" s="745"/>
      <c r="BA251" s="745">
        <f t="shared" si="174"/>
        <v>48</v>
      </c>
      <c r="BB251" s="752"/>
      <c r="BC251" s="752"/>
      <c r="BD251" s="752"/>
      <c r="BE251" s="752"/>
      <c r="BF251" s="752"/>
      <c r="BG251" s="752"/>
      <c r="BH251" s="752"/>
      <c r="BI251" s="753"/>
      <c r="BJ251" s="753"/>
      <c r="BK251" s="754"/>
      <c r="BL251" s="753"/>
      <c r="BM251" s="755"/>
      <c r="BN251" s="755"/>
      <c r="BO251" s="755"/>
      <c r="BP251" s="755"/>
      <c r="BQ251" s="753"/>
      <c r="BR251" s="755"/>
      <c r="BS251" s="755"/>
      <c r="BT251" s="753"/>
      <c r="BU251" s="753"/>
      <c r="BV251" s="753"/>
      <c r="BW251" s="753"/>
      <c r="BX251" s="753"/>
      <c r="BY251" s="753"/>
      <c r="BZ251" s="753"/>
      <c r="CA251" s="753"/>
      <c r="CB251" s="753"/>
      <c r="CC251" s="753">
        <f t="shared" si="168"/>
        <v>24</v>
      </c>
      <c r="CD251" s="699">
        <f t="shared" si="169"/>
        <v>24</v>
      </c>
      <c r="CE251" s="753"/>
      <c r="CF251" s="753">
        <f t="shared" si="170"/>
        <v>24</v>
      </c>
      <c r="CG251" s="756"/>
      <c r="CO251" s="757">
        <f t="shared" si="137"/>
        <v>1814872</v>
      </c>
    </row>
    <row r="252" s="645" customFormat="1" ht="36" hidden="1" customHeight="1" spans="1:93">
      <c r="A252" s="724">
        <v>45806</v>
      </c>
      <c r="B252" s="884" t="s">
        <v>800</v>
      </c>
      <c r="C252" s="885" t="s">
        <v>237</v>
      </c>
      <c r="D252" s="749">
        <v>4500168266</v>
      </c>
      <c r="E252" s="884" t="s">
        <v>4200</v>
      </c>
      <c r="F252" s="1265" t="s">
        <v>4201</v>
      </c>
      <c r="G252" s="729" t="s">
        <v>309</v>
      </c>
      <c r="H252" s="730" t="s">
        <v>79</v>
      </c>
      <c r="I252" s="731">
        <v>12</v>
      </c>
      <c r="J252" s="732">
        <v>0</v>
      </c>
      <c r="K252" s="732">
        <v>12</v>
      </c>
      <c r="L252" s="733">
        <f t="shared" si="136"/>
        <v>1</v>
      </c>
      <c r="M252" s="886">
        <v>45849</v>
      </c>
      <c r="N252" s="886">
        <v>45852</v>
      </c>
      <c r="O252" s="1262" t="s">
        <v>4072</v>
      </c>
      <c r="P252" s="1307" t="s">
        <v>803</v>
      </c>
      <c r="Q252" s="752" t="s">
        <v>4190</v>
      </c>
      <c r="R252" s="735">
        <v>45806</v>
      </c>
      <c r="S252" s="737" t="s">
        <v>136</v>
      </c>
      <c r="T252" s="738" t="s">
        <v>4191</v>
      </c>
      <c r="U252" s="739" t="s">
        <v>4192</v>
      </c>
      <c r="V252" s="740" t="s">
        <v>812</v>
      </c>
      <c r="W252" s="741">
        <v>2.1771</v>
      </c>
      <c r="X252" s="742">
        <f t="shared" si="148"/>
        <v>26.1252</v>
      </c>
      <c r="Y252" s="727" t="s">
        <v>4193</v>
      </c>
      <c r="Z252" s="732" t="s">
        <v>4017</v>
      </c>
      <c r="AA252" s="745" t="s">
        <v>108</v>
      </c>
      <c r="AB252" s="1072" t="s">
        <v>44</v>
      </c>
      <c r="AC252" s="746">
        <v>12</v>
      </c>
      <c r="AD252" s="747">
        <f t="shared" si="139"/>
        <v>0</v>
      </c>
      <c r="AE252" s="890" t="s">
        <v>157</v>
      </c>
      <c r="AF252" s="749"/>
      <c r="AG252" s="747">
        <f t="shared" si="167"/>
        <v>24</v>
      </c>
      <c r="AH252" s="749"/>
      <c r="AI252" s="745"/>
      <c r="AJ252" s="733"/>
      <c r="AK252" s="750"/>
      <c r="AL252" s="747">
        <f t="shared" si="173"/>
        <v>24</v>
      </c>
      <c r="AM252" s="750"/>
      <c r="AN252" s="750"/>
      <c r="AO252" s="751"/>
      <c r="AP252" s="751"/>
      <c r="AQ252" s="751"/>
      <c r="AR252" s="751"/>
      <c r="AS252" s="751"/>
      <c r="AT252" s="751"/>
      <c r="AU252" s="751"/>
      <c r="AV252" s="750"/>
      <c r="AW252" s="750"/>
      <c r="AX252" s="750"/>
      <c r="AY252" s="750"/>
      <c r="AZ252" s="745"/>
      <c r="BA252" s="745">
        <f t="shared" si="174"/>
        <v>24</v>
      </c>
      <c r="BB252" s="752"/>
      <c r="BC252" s="752"/>
      <c r="BD252" s="752"/>
      <c r="BE252" s="752"/>
      <c r="BF252" s="752"/>
      <c r="BG252" s="752"/>
      <c r="BH252" s="752"/>
      <c r="BI252" s="753"/>
      <c r="BJ252" s="753"/>
      <c r="BK252" s="754"/>
      <c r="BL252" s="753"/>
      <c r="BM252" s="755"/>
      <c r="BN252" s="755"/>
      <c r="BO252" s="755"/>
      <c r="BP252" s="755"/>
      <c r="BQ252" s="753"/>
      <c r="BR252" s="755"/>
      <c r="BS252" s="755"/>
      <c r="BT252" s="753"/>
      <c r="BU252" s="753"/>
      <c r="BV252" s="753"/>
      <c r="BW252" s="753"/>
      <c r="BX252" s="753"/>
      <c r="BY252" s="753"/>
      <c r="BZ252" s="753"/>
      <c r="CA252" s="753"/>
      <c r="CB252" s="753"/>
      <c r="CC252" s="753">
        <f t="shared" si="168"/>
        <v>12</v>
      </c>
      <c r="CD252" s="699">
        <f t="shared" si="169"/>
        <v>12</v>
      </c>
      <c r="CE252" s="753"/>
      <c r="CF252" s="753">
        <f t="shared" si="170"/>
        <v>12</v>
      </c>
      <c r="CG252" s="756"/>
      <c r="CO252" s="757">
        <f t="shared" si="137"/>
        <v>1814848</v>
      </c>
    </row>
    <row r="253" s="645" customFormat="1" ht="36" hidden="1" customHeight="1" spans="1:93">
      <c r="A253" s="724">
        <v>45806</v>
      </c>
      <c r="B253" s="884" t="s">
        <v>800</v>
      </c>
      <c r="C253" s="885" t="s">
        <v>237</v>
      </c>
      <c r="D253" s="749">
        <v>4500168266</v>
      </c>
      <c r="E253" s="884" t="s">
        <v>4202</v>
      </c>
      <c r="F253" s="1265" t="s">
        <v>4203</v>
      </c>
      <c r="G253" s="729" t="s">
        <v>309</v>
      </c>
      <c r="H253" s="730" t="s">
        <v>79</v>
      </c>
      <c r="I253" s="731">
        <v>36</v>
      </c>
      <c r="J253" s="732">
        <v>0</v>
      </c>
      <c r="K253" s="732">
        <v>12</v>
      </c>
      <c r="L253" s="733">
        <f t="shared" si="136"/>
        <v>3</v>
      </c>
      <c r="M253" s="886">
        <v>45849</v>
      </c>
      <c r="N253" s="886">
        <v>45852</v>
      </c>
      <c r="O253" s="1262" t="s">
        <v>4072</v>
      </c>
      <c r="P253" s="1307" t="s">
        <v>803</v>
      </c>
      <c r="Q253" s="752" t="s">
        <v>4190</v>
      </c>
      <c r="R253" s="735">
        <v>45806</v>
      </c>
      <c r="S253" s="737" t="s">
        <v>136</v>
      </c>
      <c r="T253" s="738" t="s">
        <v>4191</v>
      </c>
      <c r="U253" s="739" t="s">
        <v>4192</v>
      </c>
      <c r="V253" s="740" t="s">
        <v>812</v>
      </c>
      <c r="W253" s="741">
        <v>2.1771</v>
      </c>
      <c r="X253" s="742">
        <f t="shared" si="148"/>
        <v>78.3756</v>
      </c>
      <c r="Y253" s="727" t="s">
        <v>4193</v>
      </c>
      <c r="Z253" s="732" t="s">
        <v>4017</v>
      </c>
      <c r="AA253" s="745" t="s">
        <v>108</v>
      </c>
      <c r="AB253" s="1072" t="s">
        <v>44</v>
      </c>
      <c r="AC253" s="746">
        <v>36</v>
      </c>
      <c r="AD253" s="747">
        <f t="shared" si="139"/>
        <v>0</v>
      </c>
      <c r="AE253" s="890" t="s">
        <v>157</v>
      </c>
      <c r="AF253" s="749"/>
      <c r="AG253" s="747">
        <f t="shared" si="167"/>
        <v>72</v>
      </c>
      <c r="AH253" s="749"/>
      <c r="AI253" s="745"/>
      <c r="AJ253" s="733"/>
      <c r="AK253" s="750"/>
      <c r="AL253" s="747">
        <f t="shared" si="173"/>
        <v>72</v>
      </c>
      <c r="AM253" s="750"/>
      <c r="AN253" s="750"/>
      <c r="AO253" s="751"/>
      <c r="AP253" s="751"/>
      <c r="AQ253" s="751"/>
      <c r="AR253" s="751"/>
      <c r="AS253" s="751"/>
      <c r="AT253" s="751"/>
      <c r="AU253" s="751"/>
      <c r="AV253" s="750"/>
      <c r="AW253" s="750"/>
      <c r="AX253" s="750"/>
      <c r="AY253" s="750"/>
      <c r="AZ253" s="745"/>
      <c r="BA253" s="745">
        <f t="shared" si="174"/>
        <v>72</v>
      </c>
      <c r="BB253" s="752"/>
      <c r="BC253" s="752"/>
      <c r="BD253" s="752"/>
      <c r="BE253" s="752"/>
      <c r="BF253" s="752"/>
      <c r="BG253" s="752"/>
      <c r="BH253" s="752"/>
      <c r="BI253" s="753"/>
      <c r="BJ253" s="753"/>
      <c r="BK253" s="754"/>
      <c r="BL253" s="753"/>
      <c r="BM253" s="755"/>
      <c r="BN253" s="755"/>
      <c r="BO253" s="755"/>
      <c r="BP253" s="755"/>
      <c r="BQ253" s="753"/>
      <c r="BR253" s="755"/>
      <c r="BS253" s="755"/>
      <c r="BT253" s="753"/>
      <c r="BU253" s="753"/>
      <c r="BV253" s="753"/>
      <c r="BW253" s="753"/>
      <c r="BX253" s="753"/>
      <c r="BY253" s="753"/>
      <c r="BZ253" s="753"/>
      <c r="CA253" s="753"/>
      <c r="CB253" s="753"/>
      <c r="CC253" s="753">
        <f t="shared" si="168"/>
        <v>36</v>
      </c>
      <c r="CD253" s="699">
        <f t="shared" si="169"/>
        <v>36</v>
      </c>
      <c r="CE253" s="753"/>
      <c r="CF253" s="753">
        <f t="shared" si="170"/>
        <v>36</v>
      </c>
      <c r="CG253" s="756"/>
      <c r="CO253" s="757">
        <f t="shared" si="137"/>
        <v>1814776</v>
      </c>
    </row>
    <row r="254" s="645" customFormat="1" ht="36" hidden="1" customHeight="1" spans="1:93">
      <c r="A254" s="724">
        <v>45806</v>
      </c>
      <c r="B254" s="884" t="s">
        <v>800</v>
      </c>
      <c r="C254" s="885" t="s">
        <v>237</v>
      </c>
      <c r="D254" s="749">
        <v>4500168266</v>
      </c>
      <c r="E254" s="884" t="s">
        <v>4204</v>
      </c>
      <c r="F254" s="1265" t="s">
        <v>4205</v>
      </c>
      <c r="G254" s="729" t="s">
        <v>309</v>
      </c>
      <c r="H254" s="730" t="s">
        <v>79</v>
      </c>
      <c r="I254" s="731">
        <v>12</v>
      </c>
      <c r="J254" s="732">
        <v>0</v>
      </c>
      <c r="K254" s="732">
        <v>12</v>
      </c>
      <c r="L254" s="733">
        <f t="shared" si="136"/>
        <v>1</v>
      </c>
      <c r="M254" s="886">
        <v>45849</v>
      </c>
      <c r="N254" s="886">
        <v>45852</v>
      </c>
      <c r="O254" s="1262" t="s">
        <v>4072</v>
      </c>
      <c r="P254" s="1307" t="s">
        <v>803</v>
      </c>
      <c r="Q254" s="752" t="s">
        <v>4190</v>
      </c>
      <c r="R254" s="735">
        <v>45806</v>
      </c>
      <c r="S254" s="737" t="s">
        <v>136</v>
      </c>
      <c r="T254" s="738" t="s">
        <v>4191</v>
      </c>
      <c r="U254" s="739" t="s">
        <v>4192</v>
      </c>
      <c r="V254" s="740" t="s">
        <v>812</v>
      </c>
      <c r="W254" s="741">
        <v>2.1771</v>
      </c>
      <c r="X254" s="742">
        <f t="shared" si="148"/>
        <v>26.1252</v>
      </c>
      <c r="Y254" s="727" t="s">
        <v>4193</v>
      </c>
      <c r="Z254" s="732" t="s">
        <v>4017</v>
      </c>
      <c r="AA254" s="745" t="s">
        <v>108</v>
      </c>
      <c r="AB254" s="1072" t="s">
        <v>44</v>
      </c>
      <c r="AC254" s="746">
        <v>12</v>
      </c>
      <c r="AD254" s="747">
        <f t="shared" si="139"/>
        <v>0</v>
      </c>
      <c r="AE254" s="890" t="s">
        <v>157</v>
      </c>
      <c r="AF254" s="749"/>
      <c r="AG254" s="747">
        <f t="shared" si="167"/>
        <v>24</v>
      </c>
      <c r="AH254" s="749"/>
      <c r="AI254" s="745"/>
      <c r="AJ254" s="733"/>
      <c r="AK254" s="750"/>
      <c r="AL254" s="747">
        <f t="shared" si="173"/>
        <v>24</v>
      </c>
      <c r="AM254" s="750"/>
      <c r="AN254" s="750"/>
      <c r="AO254" s="751"/>
      <c r="AP254" s="751"/>
      <c r="AQ254" s="751"/>
      <c r="AR254" s="751"/>
      <c r="AS254" s="751"/>
      <c r="AT254" s="751"/>
      <c r="AU254" s="751"/>
      <c r="AV254" s="750"/>
      <c r="AW254" s="750"/>
      <c r="AX254" s="750"/>
      <c r="AY254" s="750"/>
      <c r="AZ254" s="745"/>
      <c r="BA254" s="745">
        <f t="shared" si="174"/>
        <v>24</v>
      </c>
      <c r="BB254" s="752"/>
      <c r="BC254" s="752"/>
      <c r="BD254" s="752"/>
      <c r="BE254" s="752"/>
      <c r="BF254" s="752"/>
      <c r="BG254" s="752"/>
      <c r="BH254" s="752"/>
      <c r="BI254" s="753"/>
      <c r="BJ254" s="753"/>
      <c r="BK254" s="754"/>
      <c r="BL254" s="753"/>
      <c r="BM254" s="755"/>
      <c r="BN254" s="755"/>
      <c r="BO254" s="755"/>
      <c r="BP254" s="755"/>
      <c r="BQ254" s="753"/>
      <c r="BR254" s="755"/>
      <c r="BS254" s="755"/>
      <c r="BT254" s="753"/>
      <c r="BU254" s="753"/>
      <c r="BV254" s="753"/>
      <c r="BW254" s="753"/>
      <c r="BX254" s="753"/>
      <c r="BY254" s="753"/>
      <c r="BZ254" s="753"/>
      <c r="CA254" s="753"/>
      <c r="CB254" s="753"/>
      <c r="CC254" s="753">
        <f t="shared" si="168"/>
        <v>12</v>
      </c>
      <c r="CD254" s="699">
        <f t="shared" si="169"/>
        <v>12</v>
      </c>
      <c r="CE254" s="753"/>
      <c r="CF254" s="753">
        <f t="shared" si="170"/>
        <v>12</v>
      </c>
      <c r="CG254" s="756"/>
      <c r="CO254" s="757">
        <f t="shared" si="137"/>
        <v>1814752</v>
      </c>
    </row>
    <row r="255" s="645" customFormat="1" ht="36" hidden="1" customHeight="1" spans="1:93">
      <c r="A255" s="724">
        <v>45806</v>
      </c>
      <c r="B255" s="884" t="s">
        <v>800</v>
      </c>
      <c r="C255" s="885" t="s">
        <v>237</v>
      </c>
      <c r="D255" s="749">
        <v>4500168266</v>
      </c>
      <c r="E255" s="884" t="s">
        <v>4206</v>
      </c>
      <c r="F255" s="1265" t="s">
        <v>4207</v>
      </c>
      <c r="G255" s="729" t="s">
        <v>309</v>
      </c>
      <c r="H255" s="730" t="s">
        <v>79</v>
      </c>
      <c r="I255" s="731">
        <v>24</v>
      </c>
      <c r="J255" s="732">
        <v>0</v>
      </c>
      <c r="K255" s="732">
        <v>12</v>
      </c>
      <c r="L255" s="733">
        <f t="shared" si="136"/>
        <v>2</v>
      </c>
      <c r="M255" s="886">
        <v>45849</v>
      </c>
      <c r="N255" s="886">
        <v>45852</v>
      </c>
      <c r="O255" s="1262" t="s">
        <v>4072</v>
      </c>
      <c r="P255" s="1307" t="s">
        <v>803</v>
      </c>
      <c r="Q255" s="752" t="s">
        <v>4190</v>
      </c>
      <c r="R255" s="735">
        <v>45806</v>
      </c>
      <c r="S255" s="737" t="s">
        <v>136</v>
      </c>
      <c r="T255" s="738" t="s">
        <v>4191</v>
      </c>
      <c r="U255" s="739" t="s">
        <v>4192</v>
      </c>
      <c r="V255" s="740" t="s">
        <v>812</v>
      </c>
      <c r="W255" s="741">
        <v>2.1771</v>
      </c>
      <c r="X255" s="742">
        <f t="shared" si="148"/>
        <v>52.2504</v>
      </c>
      <c r="Y255" s="727" t="s">
        <v>4193</v>
      </c>
      <c r="Z255" s="732" t="s">
        <v>4017</v>
      </c>
      <c r="AA255" s="745" t="s">
        <v>108</v>
      </c>
      <c r="AB255" s="1072" t="s">
        <v>44</v>
      </c>
      <c r="AC255" s="746">
        <v>24</v>
      </c>
      <c r="AD255" s="747">
        <f t="shared" si="139"/>
        <v>0</v>
      </c>
      <c r="AE255" s="890" t="s">
        <v>157</v>
      </c>
      <c r="AF255" s="749"/>
      <c r="AG255" s="747">
        <f t="shared" si="167"/>
        <v>48</v>
      </c>
      <c r="AH255" s="749"/>
      <c r="AI255" s="745"/>
      <c r="AJ255" s="733"/>
      <c r="AK255" s="750"/>
      <c r="AL255" s="747">
        <f t="shared" si="173"/>
        <v>48</v>
      </c>
      <c r="AM255" s="750"/>
      <c r="AN255" s="750"/>
      <c r="AO255" s="751"/>
      <c r="AP255" s="751"/>
      <c r="AQ255" s="751"/>
      <c r="AR255" s="751"/>
      <c r="AS255" s="751"/>
      <c r="AT255" s="751"/>
      <c r="AU255" s="751"/>
      <c r="AV255" s="750"/>
      <c r="AW255" s="750"/>
      <c r="AX255" s="750"/>
      <c r="AY255" s="750"/>
      <c r="AZ255" s="745"/>
      <c r="BA255" s="745">
        <f t="shared" si="174"/>
        <v>48</v>
      </c>
      <c r="BB255" s="752"/>
      <c r="BC255" s="752"/>
      <c r="BD255" s="752"/>
      <c r="BE255" s="752"/>
      <c r="BF255" s="752"/>
      <c r="BG255" s="752"/>
      <c r="BH255" s="752"/>
      <c r="BI255" s="753"/>
      <c r="BJ255" s="753"/>
      <c r="BK255" s="754"/>
      <c r="BL255" s="753"/>
      <c r="BM255" s="755"/>
      <c r="BN255" s="755"/>
      <c r="BO255" s="755"/>
      <c r="BP255" s="755"/>
      <c r="BQ255" s="753"/>
      <c r="BR255" s="755"/>
      <c r="BS255" s="755"/>
      <c r="BT255" s="753"/>
      <c r="BU255" s="753"/>
      <c r="BV255" s="753"/>
      <c r="BW255" s="753"/>
      <c r="BX255" s="753"/>
      <c r="BY255" s="753"/>
      <c r="BZ255" s="753"/>
      <c r="CA255" s="753"/>
      <c r="CB255" s="753"/>
      <c r="CC255" s="753">
        <f t="shared" si="168"/>
        <v>24</v>
      </c>
      <c r="CD255" s="699">
        <f t="shared" si="169"/>
        <v>24</v>
      </c>
      <c r="CE255" s="753"/>
      <c r="CF255" s="753">
        <f t="shared" si="170"/>
        <v>24</v>
      </c>
      <c r="CG255" s="756"/>
      <c r="CO255" s="757">
        <f t="shared" si="137"/>
        <v>1814704</v>
      </c>
    </row>
    <row r="256" s="645" customFormat="1" ht="36" hidden="1" customHeight="1" spans="1:93">
      <c r="A256" s="724">
        <v>45789</v>
      </c>
      <c r="B256" s="884" t="s">
        <v>4208</v>
      </c>
      <c r="C256" s="885" t="s">
        <v>251</v>
      </c>
      <c r="D256" s="749">
        <v>4500163953</v>
      </c>
      <c r="E256" s="884" t="s">
        <v>4209</v>
      </c>
      <c r="F256" s="1265" t="s">
        <v>4210</v>
      </c>
      <c r="G256" s="729" t="s">
        <v>3599</v>
      </c>
      <c r="H256" s="730" t="s">
        <v>3600</v>
      </c>
      <c r="I256" s="731">
        <v>24960</v>
      </c>
      <c r="J256" s="732">
        <v>8</v>
      </c>
      <c r="K256" s="732">
        <v>48</v>
      </c>
      <c r="L256" s="733">
        <f t="shared" si="136"/>
        <v>520</v>
      </c>
      <c r="M256" s="886">
        <v>45852</v>
      </c>
      <c r="N256" s="886">
        <v>45852</v>
      </c>
      <c r="O256" s="735" t="s">
        <v>4211</v>
      </c>
      <c r="P256" s="735" t="s">
        <v>106</v>
      </c>
      <c r="Q256" s="735" t="s">
        <v>1328</v>
      </c>
      <c r="R256" s="735" t="s">
        <v>3985</v>
      </c>
      <c r="S256" s="737" t="s">
        <v>82</v>
      </c>
      <c r="T256" s="738" t="s">
        <v>82</v>
      </c>
      <c r="U256" s="739" t="s">
        <v>4212</v>
      </c>
      <c r="V256" s="740" t="s">
        <v>4213</v>
      </c>
      <c r="W256" s="741">
        <v>0.519</v>
      </c>
      <c r="X256" s="742">
        <f t="shared" si="148"/>
        <v>12954.24</v>
      </c>
      <c r="Y256" s="749"/>
      <c r="Z256" s="732" t="s">
        <v>4214</v>
      </c>
      <c r="AA256" s="745" t="s">
        <v>108</v>
      </c>
      <c r="AB256" s="1072" t="s">
        <v>44</v>
      </c>
      <c r="AC256" s="746">
        <v>24960</v>
      </c>
      <c r="AD256" s="747">
        <f t="shared" si="139"/>
        <v>0</v>
      </c>
      <c r="AE256" s="896" t="s">
        <v>82</v>
      </c>
      <c r="AF256" s="749"/>
      <c r="AG256" s="747">
        <f t="shared" ref="AG256:AG272" si="175">I256</f>
        <v>24960</v>
      </c>
      <c r="AH256" s="749"/>
      <c r="AI256" s="745"/>
      <c r="AJ256" s="733"/>
      <c r="AK256" s="750"/>
      <c r="AL256" s="750"/>
      <c r="AM256" s="750"/>
      <c r="AN256" s="750"/>
      <c r="AO256" s="751"/>
      <c r="AP256" s="751">
        <f>I256</f>
        <v>24960</v>
      </c>
      <c r="AQ256" s="751"/>
      <c r="AR256" s="751"/>
      <c r="AS256" s="751"/>
      <c r="AT256" s="751"/>
      <c r="AU256" s="751"/>
      <c r="AV256" s="750"/>
      <c r="AW256" s="750"/>
      <c r="AX256" s="750"/>
      <c r="AY256" s="745"/>
      <c r="AZ256" s="729"/>
      <c r="BA256" s="745">
        <f t="shared" ref="BA256:BA259" si="176">I256</f>
        <v>24960</v>
      </c>
      <c r="BB256" s="752"/>
      <c r="BC256" s="752"/>
      <c r="BD256" s="752"/>
      <c r="BE256" s="752"/>
      <c r="BF256" s="745"/>
      <c r="BG256" s="752"/>
      <c r="BH256" s="752"/>
      <c r="BI256" s="753"/>
      <c r="BJ256" s="753"/>
      <c r="BK256" s="754"/>
      <c r="BL256" s="753"/>
      <c r="BM256" s="755"/>
      <c r="BN256" s="755"/>
      <c r="BO256" s="755"/>
      <c r="BP256" s="754"/>
      <c r="BQ256" s="753"/>
      <c r="BR256" s="754"/>
      <c r="BS256" s="755">
        <f>I256/8</f>
        <v>3120</v>
      </c>
      <c r="BT256" s="753"/>
      <c r="BU256" s="753"/>
      <c r="BV256" s="753"/>
      <c r="BW256" s="753"/>
      <c r="BX256" s="753"/>
      <c r="BY256" s="753"/>
      <c r="BZ256" s="753"/>
      <c r="CA256" s="753"/>
      <c r="CB256" s="753"/>
      <c r="CC256" s="753"/>
      <c r="CD256" s="753"/>
      <c r="CE256" s="753"/>
      <c r="CF256" s="753"/>
      <c r="CG256" s="756"/>
      <c r="CO256" s="757">
        <f t="shared" si="137"/>
        <v>1789744</v>
      </c>
    </row>
    <row r="257" s="645" customFormat="1" ht="36" hidden="1" customHeight="1" spans="1:93">
      <c r="A257" s="724">
        <v>45804</v>
      </c>
      <c r="B257" s="884" t="s">
        <v>299</v>
      </c>
      <c r="C257" s="885" t="s">
        <v>251</v>
      </c>
      <c r="D257" s="749">
        <v>4500168048</v>
      </c>
      <c r="E257" s="884" t="s">
        <v>4215</v>
      </c>
      <c r="F257" s="1265" t="s">
        <v>4216</v>
      </c>
      <c r="G257" s="729" t="s">
        <v>239</v>
      </c>
      <c r="H257" s="730" t="s">
        <v>79</v>
      </c>
      <c r="I257" s="731">
        <v>14500</v>
      </c>
      <c r="J257" s="732">
        <v>0</v>
      </c>
      <c r="K257" s="732">
        <v>25</v>
      </c>
      <c r="L257" s="733">
        <f t="shared" si="136"/>
        <v>580</v>
      </c>
      <c r="M257" s="886">
        <v>45848</v>
      </c>
      <c r="N257" s="886">
        <v>45852</v>
      </c>
      <c r="O257" s="1262"/>
      <c r="P257" s="1262" t="s">
        <v>106</v>
      </c>
      <c r="Q257" s="752" t="s">
        <v>4217</v>
      </c>
      <c r="R257" s="1302">
        <v>45813</v>
      </c>
      <c r="S257" s="737" t="s">
        <v>136</v>
      </c>
      <c r="T257" s="738" t="s">
        <v>4174</v>
      </c>
      <c r="U257" s="739" t="s">
        <v>4175</v>
      </c>
      <c r="V257" s="740" t="s">
        <v>305</v>
      </c>
      <c r="W257" s="741">
        <v>0.5303</v>
      </c>
      <c r="X257" s="742">
        <f t="shared" si="148"/>
        <v>7689.35</v>
      </c>
      <c r="Y257" s="749"/>
      <c r="Z257" s="732" t="s">
        <v>239</v>
      </c>
      <c r="AA257" s="745" t="s">
        <v>108</v>
      </c>
      <c r="AB257" s="1072" t="s">
        <v>44</v>
      </c>
      <c r="AC257" s="746">
        <v>14500</v>
      </c>
      <c r="AD257" s="747">
        <f t="shared" si="139"/>
        <v>0</v>
      </c>
      <c r="AE257" s="896" t="s">
        <v>141</v>
      </c>
      <c r="AF257" s="749"/>
      <c r="AG257" s="747">
        <f t="shared" si="175"/>
        <v>14500</v>
      </c>
      <c r="AH257" s="749"/>
      <c r="AI257" s="745">
        <f>I257</f>
        <v>14500</v>
      </c>
      <c r="AJ257" s="733"/>
      <c r="AK257" s="750"/>
      <c r="AL257" s="747"/>
      <c r="AM257" s="750"/>
      <c r="AN257" s="750"/>
      <c r="AO257" s="751"/>
      <c r="AP257" s="751"/>
      <c r="AQ257" s="751"/>
      <c r="AR257" s="751"/>
      <c r="AS257" s="751"/>
      <c r="AT257" s="751"/>
      <c r="AU257" s="751"/>
      <c r="AV257" s="750"/>
      <c r="AW257" s="750"/>
      <c r="AX257" s="750"/>
      <c r="AY257" s="750"/>
      <c r="BA257" s="745">
        <f t="shared" si="176"/>
        <v>14500</v>
      </c>
      <c r="BB257" s="752"/>
      <c r="BC257" s="752"/>
      <c r="BD257" s="752"/>
      <c r="BE257" s="752"/>
      <c r="BF257" s="752"/>
      <c r="BG257" s="752"/>
      <c r="BH257" s="752"/>
      <c r="BI257" s="753"/>
      <c r="BJ257" s="753"/>
      <c r="BK257" s="754"/>
      <c r="BL257" s="753"/>
      <c r="BM257" s="755"/>
      <c r="BN257" s="755"/>
      <c r="BO257" s="755"/>
      <c r="BP257" s="755">
        <f>I257/25</f>
        <v>580</v>
      </c>
      <c r="BQ257" s="753"/>
      <c r="BR257" s="755"/>
      <c r="BS257" s="755"/>
      <c r="BT257" s="753"/>
      <c r="BU257" s="753"/>
      <c r="BV257" s="753"/>
      <c r="BW257" s="753"/>
      <c r="BX257" s="753"/>
      <c r="BY257" s="753"/>
      <c r="BZ257" s="753"/>
      <c r="CA257" s="753"/>
      <c r="CB257" s="753"/>
      <c r="CC257" s="753"/>
      <c r="CD257" s="753"/>
      <c r="CE257" s="753"/>
      <c r="CG257" s="756"/>
      <c r="CO257" s="757">
        <f t="shared" si="137"/>
        <v>1775244</v>
      </c>
    </row>
    <row r="258" s="645" customFormat="1" ht="36" hidden="1" customHeight="1" spans="1:93">
      <c r="A258" s="724">
        <v>45811</v>
      </c>
      <c r="B258" s="884" t="s">
        <v>216</v>
      </c>
      <c r="C258" s="885" t="s">
        <v>217</v>
      </c>
      <c r="D258" s="749">
        <v>4500168730</v>
      </c>
      <c r="E258" s="884"/>
      <c r="F258" s="1265" t="s">
        <v>4218</v>
      </c>
      <c r="G258" s="729" t="s">
        <v>109</v>
      </c>
      <c r="H258" s="730" t="s">
        <v>79</v>
      </c>
      <c r="I258" s="731">
        <v>624</v>
      </c>
      <c r="J258" s="732">
        <v>0</v>
      </c>
      <c r="K258" s="732">
        <v>52</v>
      </c>
      <c r="L258" s="733">
        <f t="shared" si="136"/>
        <v>12</v>
      </c>
      <c r="M258" s="886">
        <v>45848</v>
      </c>
      <c r="N258" s="886">
        <v>45852</v>
      </c>
      <c r="O258" s="886"/>
      <c r="P258" s="1262" t="s">
        <v>803</v>
      </c>
      <c r="Q258" s="1262" t="s">
        <v>4219</v>
      </c>
      <c r="R258" s="735">
        <v>45814</v>
      </c>
      <c r="S258" s="1210" t="s">
        <v>82</v>
      </c>
      <c r="T258" s="738" t="s">
        <v>4220</v>
      </c>
      <c r="U258" s="739" t="s">
        <v>4221</v>
      </c>
      <c r="V258" s="740" t="s">
        <v>4222</v>
      </c>
      <c r="W258" s="741">
        <v>0.8759</v>
      </c>
      <c r="X258" s="742">
        <f t="shared" si="148"/>
        <v>546.5616</v>
      </c>
      <c r="Y258" s="749" t="s">
        <v>4223</v>
      </c>
      <c r="Z258" s="732" t="s">
        <v>109</v>
      </c>
      <c r="AA258" s="745" t="s">
        <v>108</v>
      </c>
      <c r="AB258" s="1072" t="s">
        <v>44</v>
      </c>
      <c r="AC258" s="746">
        <v>624</v>
      </c>
      <c r="AD258" s="747">
        <f t="shared" si="139"/>
        <v>0</v>
      </c>
      <c r="AE258" s="890" t="s">
        <v>157</v>
      </c>
      <c r="AF258" s="749"/>
      <c r="AG258" s="747">
        <f t="shared" si="175"/>
        <v>624</v>
      </c>
      <c r="AH258" s="749"/>
      <c r="AI258" s="745">
        <f>I258</f>
        <v>624</v>
      </c>
      <c r="AJ258" s="733"/>
      <c r="AK258" s="750"/>
      <c r="AL258" s="750"/>
      <c r="AM258" s="750"/>
      <c r="AN258" s="750"/>
      <c r="AO258" s="751"/>
      <c r="AP258" s="751"/>
      <c r="AQ258" s="751"/>
      <c r="AR258" s="751"/>
      <c r="AS258" s="751"/>
      <c r="AT258" s="751"/>
      <c r="AU258" s="751"/>
      <c r="AV258" s="750"/>
      <c r="AW258" s="750"/>
      <c r="AX258" s="750"/>
      <c r="AY258" s="750"/>
      <c r="AZ258" s="745"/>
      <c r="BA258" s="745">
        <f t="shared" si="176"/>
        <v>624</v>
      </c>
      <c r="BB258" s="752"/>
      <c r="BC258" s="752"/>
      <c r="BD258" s="752"/>
      <c r="BE258" s="752"/>
      <c r="BF258" s="752"/>
      <c r="BG258" s="752"/>
      <c r="BH258" s="752"/>
      <c r="BI258" s="753"/>
      <c r="BJ258" s="753"/>
      <c r="BK258" s="754">
        <f>I258/13</f>
        <v>48</v>
      </c>
      <c r="BL258" s="753"/>
      <c r="BM258" s="755"/>
      <c r="BN258" s="755"/>
      <c r="BO258" s="755"/>
      <c r="BP258" s="755"/>
      <c r="BQ258" s="753"/>
      <c r="BR258" s="755"/>
      <c r="BS258" s="755"/>
      <c r="BT258" s="753"/>
      <c r="BU258" s="753"/>
      <c r="BV258" s="753"/>
      <c r="BW258" s="753"/>
      <c r="BX258" s="753"/>
      <c r="BY258" s="753"/>
      <c r="BZ258" s="753"/>
      <c r="CA258" s="753"/>
      <c r="CB258" s="753"/>
      <c r="CC258" s="753"/>
      <c r="CD258" s="753"/>
      <c r="CE258" s="753"/>
      <c r="CG258" s="756"/>
      <c r="CO258" s="757">
        <f t="shared" si="137"/>
        <v>1774620</v>
      </c>
    </row>
    <row r="259" s="645" customFormat="1" ht="36" hidden="1" customHeight="1" spans="1:93">
      <c r="A259" s="724">
        <v>45783</v>
      </c>
      <c r="B259" s="884" t="s">
        <v>4224</v>
      </c>
      <c r="C259" s="885" t="s">
        <v>791</v>
      </c>
      <c r="D259" s="749">
        <v>4500165563</v>
      </c>
      <c r="E259" s="1846" t="s">
        <v>4225</v>
      </c>
      <c r="F259" s="1265" t="s">
        <v>4226</v>
      </c>
      <c r="G259" s="729" t="s">
        <v>78</v>
      </c>
      <c r="H259" s="730" t="s">
        <v>111</v>
      </c>
      <c r="I259" s="731">
        <v>11000</v>
      </c>
      <c r="J259" s="732">
        <v>0</v>
      </c>
      <c r="K259" s="732">
        <v>50</v>
      </c>
      <c r="L259" s="733">
        <f t="shared" si="136"/>
        <v>220</v>
      </c>
      <c r="M259" s="886">
        <v>45874</v>
      </c>
      <c r="N259" s="886">
        <v>45870</v>
      </c>
      <c r="O259" s="735" t="s">
        <v>583</v>
      </c>
      <c r="P259" s="735" t="s">
        <v>106</v>
      </c>
      <c r="Q259" s="885" t="s">
        <v>4227</v>
      </c>
      <c r="R259" s="735">
        <v>45803</v>
      </c>
      <c r="S259" s="737" t="s">
        <v>82</v>
      </c>
      <c r="T259" s="738" t="s">
        <v>82</v>
      </c>
      <c r="U259" s="1227" t="s">
        <v>4228</v>
      </c>
      <c r="V259" s="740" t="s">
        <v>4229</v>
      </c>
      <c r="W259" s="741">
        <v>0.9012</v>
      </c>
      <c r="X259" s="742">
        <f t="shared" si="148"/>
        <v>9913.2</v>
      </c>
      <c r="Y259" s="749"/>
      <c r="Z259" s="732" t="s">
        <v>799</v>
      </c>
      <c r="AA259" s="745" t="s">
        <v>108</v>
      </c>
      <c r="AB259" s="1072" t="s">
        <v>44</v>
      </c>
      <c r="AC259" s="746">
        <f>10950+50</f>
        <v>11000</v>
      </c>
      <c r="AD259" s="747">
        <f t="shared" si="139"/>
        <v>0</v>
      </c>
      <c r="AE259" s="896" t="s">
        <v>82</v>
      </c>
      <c r="AF259" s="749"/>
      <c r="AG259" s="747">
        <f t="shared" si="175"/>
        <v>11000</v>
      </c>
      <c r="AH259" s="749"/>
      <c r="AI259" s="745"/>
      <c r="AJ259" s="733"/>
      <c r="AK259" s="750"/>
      <c r="AL259" s="750"/>
      <c r="AM259" s="750"/>
      <c r="AN259" s="750"/>
      <c r="AO259" s="751"/>
      <c r="AP259" s="751"/>
      <c r="AQ259" s="751"/>
      <c r="AR259" s="751"/>
      <c r="AS259" s="751"/>
      <c r="AT259" s="751"/>
      <c r="AU259" s="751"/>
      <c r="AV259" s="750"/>
      <c r="AW259" s="750"/>
      <c r="AX259" s="750"/>
      <c r="AY259" s="745">
        <f>I259</f>
        <v>11000</v>
      </c>
      <c r="AZ259" s="729"/>
      <c r="BA259" s="745">
        <f t="shared" si="176"/>
        <v>11000</v>
      </c>
      <c r="BB259" s="752"/>
      <c r="BC259" s="752"/>
      <c r="BD259" s="752"/>
      <c r="BE259" s="752"/>
      <c r="BG259" s="752"/>
      <c r="BH259" s="752"/>
      <c r="BI259" s="753"/>
      <c r="BJ259" s="753"/>
      <c r="BK259" s="754"/>
      <c r="BL259" s="753"/>
      <c r="BM259" s="755"/>
      <c r="BN259" s="755"/>
      <c r="BO259" s="755"/>
      <c r="BP259" s="754">
        <f>I259/25</f>
        <v>440</v>
      </c>
      <c r="BQ259" s="753"/>
      <c r="BR259" s="754"/>
      <c r="BS259" s="755"/>
      <c r="BT259" s="753"/>
      <c r="BU259" s="753"/>
      <c r="BV259" s="753"/>
      <c r="BW259" s="753"/>
      <c r="BX259" s="753"/>
      <c r="BY259" s="753"/>
      <c r="BZ259" s="753"/>
      <c r="CA259" s="753"/>
      <c r="CB259" s="753"/>
      <c r="CC259" s="753"/>
      <c r="CD259" s="753"/>
      <c r="CE259" s="753"/>
      <c r="CF259" s="753"/>
      <c r="CG259" s="756"/>
      <c r="CO259" s="757">
        <f t="shared" si="137"/>
        <v>1763620</v>
      </c>
    </row>
    <row r="260" s="645" customFormat="1" ht="36" hidden="1" customHeight="1" spans="1:93">
      <c r="A260" s="724">
        <v>45819</v>
      </c>
      <c r="B260" s="884" t="s">
        <v>800</v>
      </c>
      <c r="C260" s="885" t="s">
        <v>237</v>
      </c>
      <c r="D260" s="749">
        <v>4500169708</v>
      </c>
      <c r="E260" s="884" t="s">
        <v>4230</v>
      </c>
      <c r="F260" s="1265" t="s">
        <v>4231</v>
      </c>
      <c r="G260" s="729" t="s">
        <v>89</v>
      </c>
      <c r="H260" s="730" t="s">
        <v>79</v>
      </c>
      <c r="I260" s="731">
        <v>24</v>
      </c>
      <c r="J260" s="732">
        <v>0</v>
      </c>
      <c r="K260" s="732">
        <v>24</v>
      </c>
      <c r="L260" s="733">
        <f t="shared" ref="L260:L323" si="177">I260/K260</f>
        <v>1</v>
      </c>
      <c r="M260" s="886">
        <v>45855</v>
      </c>
      <c r="N260" s="886">
        <v>45857</v>
      </c>
      <c r="O260" s="735" t="s">
        <v>4072</v>
      </c>
      <c r="P260" s="1307" t="s">
        <v>803</v>
      </c>
      <c r="Q260" s="735" t="s">
        <v>4232</v>
      </c>
      <c r="R260" s="735">
        <v>45821</v>
      </c>
      <c r="S260" s="737" t="s">
        <v>136</v>
      </c>
      <c r="T260" s="738" t="s">
        <v>4233</v>
      </c>
      <c r="U260" s="739" t="s">
        <v>4234</v>
      </c>
      <c r="V260" s="740" t="s">
        <v>812</v>
      </c>
      <c r="W260" s="741">
        <v>0.8309</v>
      </c>
      <c r="X260" s="742">
        <f t="shared" si="148"/>
        <v>19.9416</v>
      </c>
      <c r="Y260" s="749"/>
      <c r="Z260" s="732" t="s">
        <v>786</v>
      </c>
      <c r="AA260" s="745" t="s">
        <v>108</v>
      </c>
      <c r="AB260" s="1072" t="s">
        <v>44</v>
      </c>
      <c r="AC260" s="746">
        <v>24</v>
      </c>
      <c r="AD260" s="747">
        <f t="shared" si="139"/>
        <v>0</v>
      </c>
      <c r="AE260" s="890" t="s">
        <v>157</v>
      </c>
      <c r="AF260" s="749"/>
      <c r="AG260" s="747">
        <f t="shared" si="175"/>
        <v>24</v>
      </c>
      <c r="AH260" s="749"/>
      <c r="AI260" s="745"/>
      <c r="AJ260" s="733"/>
      <c r="AK260" s="750"/>
      <c r="AL260" s="747">
        <f t="shared" ref="AL260:AL267" si="178">AG260</f>
        <v>24</v>
      </c>
      <c r="AM260" s="750"/>
      <c r="AN260" s="750"/>
      <c r="AO260" s="751"/>
      <c r="AP260" s="751"/>
      <c r="AQ260" s="751"/>
      <c r="AR260" s="751"/>
      <c r="AS260" s="751"/>
      <c r="AT260" s="751"/>
      <c r="AU260" s="751"/>
      <c r="AV260" s="750"/>
      <c r="AW260" s="750"/>
      <c r="AX260" s="750"/>
      <c r="AY260" s="745"/>
      <c r="AZ260" s="729"/>
      <c r="BA260" s="745">
        <f t="shared" ref="BA260:BA267" si="179">AL260</f>
        <v>24</v>
      </c>
      <c r="BB260" s="752"/>
      <c r="BC260" s="752"/>
      <c r="BD260" s="752"/>
      <c r="BE260" s="752"/>
      <c r="BF260" s="745"/>
      <c r="BG260" s="752"/>
      <c r="BH260" s="752"/>
      <c r="BI260" s="753"/>
      <c r="BJ260" s="753"/>
      <c r="BK260" s="754"/>
      <c r="BL260" s="753"/>
      <c r="BM260" s="755"/>
      <c r="BN260" s="755"/>
      <c r="BO260" s="755"/>
      <c r="BP260" s="754"/>
      <c r="BQ260" s="753"/>
      <c r="BR260" s="754"/>
      <c r="BS260" s="755"/>
      <c r="BT260" s="753"/>
      <c r="BU260" s="753"/>
      <c r="BV260" s="753"/>
      <c r="BW260" s="753"/>
      <c r="BX260" s="753"/>
      <c r="BY260" s="753"/>
      <c r="BZ260" s="753"/>
      <c r="CA260" s="753"/>
      <c r="CB260" s="753"/>
      <c r="CC260" s="753"/>
      <c r="CD260" s="753"/>
      <c r="CE260" s="753"/>
      <c r="CF260" s="753"/>
      <c r="CG260" s="756"/>
      <c r="CO260" s="757">
        <f t="shared" ref="CO260:CO323" si="180">CO259-AG260</f>
        <v>1763596</v>
      </c>
    </row>
    <row r="261" s="645" customFormat="1" ht="36" hidden="1" customHeight="1" spans="1:93">
      <c r="A261" s="724">
        <v>45819</v>
      </c>
      <c r="B261" s="884" t="s">
        <v>800</v>
      </c>
      <c r="C261" s="885" t="s">
        <v>237</v>
      </c>
      <c r="D261" s="749">
        <v>4500169708</v>
      </c>
      <c r="E261" s="884" t="s">
        <v>4235</v>
      </c>
      <c r="F261" s="1265" t="s">
        <v>4236</v>
      </c>
      <c r="G261" s="729" t="s">
        <v>89</v>
      </c>
      <c r="H261" s="730" t="s">
        <v>79</v>
      </c>
      <c r="I261" s="731">
        <v>24</v>
      </c>
      <c r="J261" s="732">
        <v>0</v>
      </c>
      <c r="K261" s="732">
        <v>24</v>
      </c>
      <c r="L261" s="733">
        <f t="shared" si="177"/>
        <v>1</v>
      </c>
      <c r="M261" s="886">
        <v>45855</v>
      </c>
      <c r="N261" s="886">
        <v>45857</v>
      </c>
      <c r="O261" s="735" t="s">
        <v>4072</v>
      </c>
      <c r="P261" s="1307" t="s">
        <v>803</v>
      </c>
      <c r="Q261" s="735" t="s">
        <v>4232</v>
      </c>
      <c r="R261" s="735">
        <v>45821</v>
      </c>
      <c r="S261" s="737" t="s">
        <v>136</v>
      </c>
      <c r="T261" s="738" t="s">
        <v>4233</v>
      </c>
      <c r="U261" s="739" t="s">
        <v>4234</v>
      </c>
      <c r="V261" s="740" t="s">
        <v>812</v>
      </c>
      <c r="W261" s="741">
        <v>0.8309</v>
      </c>
      <c r="X261" s="742">
        <f t="shared" si="148"/>
        <v>19.9416</v>
      </c>
      <c r="Y261" s="749"/>
      <c r="Z261" s="732" t="s">
        <v>786</v>
      </c>
      <c r="AA261" s="745" t="s">
        <v>108</v>
      </c>
      <c r="AB261" s="1072" t="s">
        <v>44</v>
      </c>
      <c r="AC261" s="746">
        <v>24</v>
      </c>
      <c r="AD261" s="747">
        <f t="shared" si="139"/>
        <v>0</v>
      </c>
      <c r="AE261" s="890" t="s">
        <v>157</v>
      </c>
      <c r="AF261" s="749"/>
      <c r="AG261" s="747">
        <f t="shared" si="175"/>
        <v>24</v>
      </c>
      <c r="AH261" s="749"/>
      <c r="AI261" s="745"/>
      <c r="AJ261" s="733"/>
      <c r="AK261" s="750"/>
      <c r="AL261" s="747">
        <f t="shared" si="178"/>
        <v>24</v>
      </c>
      <c r="AM261" s="750"/>
      <c r="AN261" s="750"/>
      <c r="AO261" s="751"/>
      <c r="AP261" s="751"/>
      <c r="AQ261" s="751"/>
      <c r="AR261" s="751"/>
      <c r="AS261" s="751"/>
      <c r="AT261" s="751"/>
      <c r="AU261" s="751"/>
      <c r="AV261" s="750"/>
      <c r="AW261" s="750"/>
      <c r="AX261" s="750"/>
      <c r="AY261" s="745"/>
      <c r="AZ261" s="729"/>
      <c r="BA261" s="745">
        <f t="shared" si="179"/>
        <v>24</v>
      </c>
      <c r="BB261" s="752"/>
      <c r="BC261" s="752"/>
      <c r="BD261" s="752"/>
      <c r="BE261" s="752"/>
      <c r="BF261" s="745"/>
      <c r="BG261" s="752"/>
      <c r="BH261" s="752"/>
      <c r="BI261" s="753"/>
      <c r="BJ261" s="753"/>
      <c r="BK261" s="754"/>
      <c r="BL261" s="753"/>
      <c r="BM261" s="755"/>
      <c r="BN261" s="755"/>
      <c r="BO261" s="755"/>
      <c r="BP261" s="754"/>
      <c r="BQ261" s="753"/>
      <c r="BR261" s="754"/>
      <c r="BS261" s="755"/>
      <c r="BT261" s="753"/>
      <c r="BU261" s="753"/>
      <c r="BV261" s="753"/>
      <c r="BW261" s="753"/>
      <c r="BX261" s="753"/>
      <c r="BY261" s="753"/>
      <c r="BZ261" s="753"/>
      <c r="CA261" s="753"/>
      <c r="CB261" s="753"/>
      <c r="CC261" s="753"/>
      <c r="CD261" s="753"/>
      <c r="CE261" s="753"/>
      <c r="CF261" s="753"/>
      <c r="CG261" s="756"/>
      <c r="CO261" s="757">
        <f t="shared" si="180"/>
        <v>1763572</v>
      </c>
    </row>
    <row r="262" s="645" customFormat="1" ht="36" hidden="1" customHeight="1" spans="1:93">
      <c r="A262" s="724">
        <v>45819</v>
      </c>
      <c r="B262" s="884" t="s">
        <v>800</v>
      </c>
      <c r="C262" s="885" t="s">
        <v>237</v>
      </c>
      <c r="D262" s="749">
        <v>4500169708</v>
      </c>
      <c r="E262" s="884" t="s">
        <v>4237</v>
      </c>
      <c r="F262" s="1265" t="s">
        <v>4238</v>
      </c>
      <c r="G262" s="729" t="s">
        <v>89</v>
      </c>
      <c r="H262" s="730" t="s">
        <v>79</v>
      </c>
      <c r="I262" s="731">
        <v>48</v>
      </c>
      <c r="J262" s="732">
        <v>0</v>
      </c>
      <c r="K262" s="732">
        <v>24</v>
      </c>
      <c r="L262" s="733">
        <f t="shared" si="177"/>
        <v>2</v>
      </c>
      <c r="M262" s="886">
        <v>45855</v>
      </c>
      <c r="N262" s="886">
        <v>45857</v>
      </c>
      <c r="O262" s="735" t="s">
        <v>4072</v>
      </c>
      <c r="P262" s="1307" t="s">
        <v>803</v>
      </c>
      <c r="Q262" s="735" t="s">
        <v>4232</v>
      </c>
      <c r="R262" s="735">
        <v>45821</v>
      </c>
      <c r="S262" s="737" t="s">
        <v>136</v>
      </c>
      <c r="T262" s="738" t="s">
        <v>4233</v>
      </c>
      <c r="U262" s="739" t="s">
        <v>4234</v>
      </c>
      <c r="V262" s="740" t="s">
        <v>812</v>
      </c>
      <c r="W262" s="741">
        <v>0.8309</v>
      </c>
      <c r="X262" s="742">
        <f t="shared" si="148"/>
        <v>39.8832</v>
      </c>
      <c r="Y262" s="749"/>
      <c r="Z262" s="732" t="s">
        <v>786</v>
      </c>
      <c r="AA262" s="745" t="s">
        <v>108</v>
      </c>
      <c r="AB262" s="1072" t="s">
        <v>44</v>
      </c>
      <c r="AC262" s="746">
        <v>48</v>
      </c>
      <c r="AD262" s="747">
        <f t="shared" ref="AD262:AD324" si="181">AC262-I262</f>
        <v>0</v>
      </c>
      <c r="AE262" s="890" t="s">
        <v>157</v>
      </c>
      <c r="AF262" s="749"/>
      <c r="AG262" s="747">
        <f t="shared" si="175"/>
        <v>48</v>
      </c>
      <c r="AH262" s="749"/>
      <c r="AI262" s="745"/>
      <c r="AJ262" s="733"/>
      <c r="AK262" s="750"/>
      <c r="AL262" s="747">
        <f t="shared" si="178"/>
        <v>48</v>
      </c>
      <c r="AM262" s="750"/>
      <c r="AN262" s="750"/>
      <c r="AO262" s="751"/>
      <c r="AP262" s="751"/>
      <c r="AQ262" s="751"/>
      <c r="AR262" s="751"/>
      <c r="AS262" s="751"/>
      <c r="AT262" s="751"/>
      <c r="AU262" s="751"/>
      <c r="AV262" s="750"/>
      <c r="AW262" s="750"/>
      <c r="AX262" s="750"/>
      <c r="AY262" s="745"/>
      <c r="AZ262" s="729"/>
      <c r="BA262" s="745">
        <f t="shared" si="179"/>
        <v>48</v>
      </c>
      <c r="BB262" s="752"/>
      <c r="BC262" s="752"/>
      <c r="BD262" s="752"/>
      <c r="BE262" s="752"/>
      <c r="BF262" s="745"/>
      <c r="BG262" s="752"/>
      <c r="BH262" s="752"/>
      <c r="BI262" s="753"/>
      <c r="BJ262" s="753"/>
      <c r="BK262" s="754"/>
      <c r="BL262" s="753"/>
      <c r="BM262" s="755"/>
      <c r="BN262" s="755"/>
      <c r="BO262" s="755"/>
      <c r="BP262" s="754"/>
      <c r="BQ262" s="753"/>
      <c r="BR262" s="754"/>
      <c r="BS262" s="755"/>
      <c r="BT262" s="753"/>
      <c r="BU262" s="753"/>
      <c r="BV262" s="753"/>
      <c r="BW262" s="753"/>
      <c r="BX262" s="753"/>
      <c r="BY262" s="753"/>
      <c r="BZ262" s="753"/>
      <c r="CA262" s="753"/>
      <c r="CB262" s="753"/>
      <c r="CC262" s="753"/>
      <c r="CD262" s="753"/>
      <c r="CE262" s="753"/>
      <c r="CF262" s="753"/>
      <c r="CG262" s="756"/>
      <c r="CO262" s="757">
        <f t="shared" si="180"/>
        <v>1763524</v>
      </c>
    </row>
    <row r="263" s="645" customFormat="1" ht="36" hidden="1" customHeight="1" spans="1:93">
      <c r="A263" s="724">
        <v>45819</v>
      </c>
      <c r="B263" s="884" t="s">
        <v>800</v>
      </c>
      <c r="C263" s="885" t="s">
        <v>237</v>
      </c>
      <c r="D263" s="749">
        <v>4500169708</v>
      </c>
      <c r="E263" s="884" t="s">
        <v>4239</v>
      </c>
      <c r="F263" s="1265" t="s">
        <v>4240</v>
      </c>
      <c r="G263" s="729" t="s">
        <v>89</v>
      </c>
      <c r="H263" s="730" t="s">
        <v>79</v>
      </c>
      <c r="I263" s="731">
        <v>48</v>
      </c>
      <c r="J263" s="732">
        <v>0</v>
      </c>
      <c r="K263" s="732">
        <v>24</v>
      </c>
      <c r="L263" s="733">
        <f t="shared" si="177"/>
        <v>2</v>
      </c>
      <c r="M263" s="886">
        <v>45855</v>
      </c>
      <c r="N263" s="886">
        <v>45857</v>
      </c>
      <c r="O263" s="735" t="s">
        <v>4072</v>
      </c>
      <c r="P263" s="1307" t="s">
        <v>803</v>
      </c>
      <c r="Q263" s="735" t="s">
        <v>4232</v>
      </c>
      <c r="R263" s="735">
        <v>45821</v>
      </c>
      <c r="S263" s="737" t="s">
        <v>136</v>
      </c>
      <c r="T263" s="738" t="s">
        <v>4233</v>
      </c>
      <c r="U263" s="739" t="s">
        <v>4234</v>
      </c>
      <c r="V263" s="740" t="s">
        <v>812</v>
      </c>
      <c r="W263" s="741">
        <v>0.8309</v>
      </c>
      <c r="X263" s="742">
        <f t="shared" si="148"/>
        <v>39.8832</v>
      </c>
      <c r="Y263" s="749"/>
      <c r="Z263" s="732" t="s">
        <v>786</v>
      </c>
      <c r="AA263" s="745" t="s">
        <v>108</v>
      </c>
      <c r="AB263" s="1072" t="s">
        <v>44</v>
      </c>
      <c r="AC263" s="746">
        <v>48</v>
      </c>
      <c r="AD263" s="747">
        <f t="shared" si="181"/>
        <v>0</v>
      </c>
      <c r="AE263" s="890" t="s">
        <v>157</v>
      </c>
      <c r="AF263" s="749"/>
      <c r="AG263" s="747">
        <f t="shared" si="175"/>
        <v>48</v>
      </c>
      <c r="AH263" s="749"/>
      <c r="AI263" s="745"/>
      <c r="AJ263" s="733"/>
      <c r="AK263" s="750"/>
      <c r="AL263" s="747">
        <f t="shared" si="178"/>
        <v>48</v>
      </c>
      <c r="AM263" s="750"/>
      <c r="AN263" s="750"/>
      <c r="AO263" s="751"/>
      <c r="AP263" s="751"/>
      <c r="AQ263" s="751"/>
      <c r="AR263" s="751"/>
      <c r="AS263" s="751"/>
      <c r="AT263" s="751"/>
      <c r="AU263" s="751"/>
      <c r="AV263" s="750"/>
      <c r="AW263" s="750"/>
      <c r="AX263" s="750"/>
      <c r="AY263" s="745"/>
      <c r="AZ263" s="729"/>
      <c r="BA263" s="745">
        <f t="shared" si="179"/>
        <v>48</v>
      </c>
      <c r="BB263" s="752"/>
      <c r="BC263" s="752"/>
      <c r="BD263" s="752"/>
      <c r="BE263" s="752"/>
      <c r="BF263" s="745"/>
      <c r="BG263" s="752"/>
      <c r="BH263" s="752"/>
      <c r="BI263" s="753"/>
      <c r="BJ263" s="753"/>
      <c r="BK263" s="754"/>
      <c r="BL263" s="753"/>
      <c r="BM263" s="755"/>
      <c r="BN263" s="755"/>
      <c r="BO263" s="755"/>
      <c r="BP263" s="754"/>
      <c r="BQ263" s="753"/>
      <c r="BR263" s="754"/>
      <c r="BS263" s="755"/>
      <c r="BT263" s="753"/>
      <c r="BU263" s="753"/>
      <c r="BV263" s="753"/>
      <c r="BW263" s="753"/>
      <c r="BX263" s="753"/>
      <c r="BY263" s="753"/>
      <c r="BZ263" s="753"/>
      <c r="CA263" s="753"/>
      <c r="CB263" s="753"/>
      <c r="CC263" s="753"/>
      <c r="CD263" s="753"/>
      <c r="CE263" s="753"/>
      <c r="CF263" s="753"/>
      <c r="CG263" s="756"/>
      <c r="CO263" s="757">
        <f t="shared" si="180"/>
        <v>1763476</v>
      </c>
    </row>
    <row r="264" s="645" customFormat="1" ht="36" hidden="1" customHeight="1" spans="1:93">
      <c r="A264" s="724">
        <v>45819</v>
      </c>
      <c r="B264" s="884" t="s">
        <v>800</v>
      </c>
      <c r="C264" s="885" t="s">
        <v>237</v>
      </c>
      <c r="D264" s="749">
        <v>4500169708</v>
      </c>
      <c r="E264" s="884" t="s">
        <v>4241</v>
      </c>
      <c r="F264" s="1265" t="s">
        <v>4242</v>
      </c>
      <c r="G264" s="729" t="s">
        <v>89</v>
      </c>
      <c r="H264" s="730" t="s">
        <v>79</v>
      </c>
      <c r="I264" s="731">
        <v>24</v>
      </c>
      <c r="J264" s="732">
        <v>0</v>
      </c>
      <c r="K264" s="732">
        <v>24</v>
      </c>
      <c r="L264" s="733">
        <f t="shared" si="177"/>
        <v>1</v>
      </c>
      <c r="M264" s="886">
        <v>45855</v>
      </c>
      <c r="N264" s="886">
        <v>45857</v>
      </c>
      <c r="O264" s="735" t="s">
        <v>4072</v>
      </c>
      <c r="P264" s="1307" t="s">
        <v>803</v>
      </c>
      <c r="Q264" s="735" t="s">
        <v>4232</v>
      </c>
      <c r="R264" s="735">
        <v>45821</v>
      </c>
      <c r="S264" s="737" t="s">
        <v>136</v>
      </c>
      <c r="T264" s="738" t="s">
        <v>4233</v>
      </c>
      <c r="U264" s="739" t="s">
        <v>4234</v>
      </c>
      <c r="V264" s="740" t="s">
        <v>812</v>
      </c>
      <c r="W264" s="741">
        <v>0.8309</v>
      </c>
      <c r="X264" s="742">
        <f t="shared" si="148"/>
        <v>19.9416</v>
      </c>
      <c r="Y264" s="749"/>
      <c r="Z264" s="732" t="s">
        <v>786</v>
      </c>
      <c r="AA264" s="745" t="s">
        <v>108</v>
      </c>
      <c r="AB264" s="1072" t="s">
        <v>44</v>
      </c>
      <c r="AC264" s="746">
        <v>24</v>
      </c>
      <c r="AD264" s="747">
        <f t="shared" si="181"/>
        <v>0</v>
      </c>
      <c r="AE264" s="890" t="s">
        <v>157</v>
      </c>
      <c r="AF264" s="749"/>
      <c r="AG264" s="747">
        <f t="shared" si="175"/>
        <v>24</v>
      </c>
      <c r="AH264" s="749"/>
      <c r="AI264" s="745"/>
      <c r="AJ264" s="733"/>
      <c r="AK264" s="750"/>
      <c r="AL264" s="747">
        <f t="shared" si="178"/>
        <v>24</v>
      </c>
      <c r="AM264" s="750"/>
      <c r="AN264" s="750"/>
      <c r="AO264" s="751"/>
      <c r="AP264" s="751"/>
      <c r="AQ264" s="751"/>
      <c r="AR264" s="751"/>
      <c r="AS264" s="751"/>
      <c r="AT264" s="751"/>
      <c r="AU264" s="751"/>
      <c r="AV264" s="750"/>
      <c r="AW264" s="750"/>
      <c r="AX264" s="750"/>
      <c r="AY264" s="745"/>
      <c r="AZ264" s="729"/>
      <c r="BA264" s="745">
        <f t="shared" si="179"/>
        <v>24</v>
      </c>
      <c r="BB264" s="752"/>
      <c r="BC264" s="752"/>
      <c r="BD264" s="752"/>
      <c r="BE264" s="752"/>
      <c r="BF264" s="745"/>
      <c r="BG264" s="752"/>
      <c r="BH264" s="752"/>
      <c r="BI264" s="753"/>
      <c r="BJ264" s="753"/>
      <c r="BK264" s="754"/>
      <c r="BL264" s="753"/>
      <c r="BM264" s="755"/>
      <c r="BN264" s="755"/>
      <c r="BO264" s="755"/>
      <c r="BP264" s="754"/>
      <c r="BQ264" s="753"/>
      <c r="BR264" s="754"/>
      <c r="BS264" s="755"/>
      <c r="BT264" s="753"/>
      <c r="BU264" s="753"/>
      <c r="BV264" s="753"/>
      <c r="BW264" s="753"/>
      <c r="BX264" s="753"/>
      <c r="BY264" s="753"/>
      <c r="BZ264" s="753"/>
      <c r="CA264" s="753"/>
      <c r="CB264" s="753"/>
      <c r="CC264" s="753"/>
      <c r="CD264" s="753"/>
      <c r="CE264" s="753"/>
      <c r="CF264" s="753"/>
      <c r="CG264" s="756"/>
      <c r="CO264" s="757">
        <f t="shared" si="180"/>
        <v>1763452</v>
      </c>
    </row>
    <row r="265" s="645" customFormat="1" ht="36" hidden="1" customHeight="1" spans="1:93">
      <c r="A265" s="724">
        <v>45819</v>
      </c>
      <c r="B265" s="884" t="s">
        <v>800</v>
      </c>
      <c r="C265" s="885" t="s">
        <v>237</v>
      </c>
      <c r="D265" s="749">
        <v>4500169708</v>
      </c>
      <c r="E265" s="884" t="s">
        <v>4243</v>
      </c>
      <c r="F265" s="1265" t="s">
        <v>4244</v>
      </c>
      <c r="G265" s="729" t="s">
        <v>89</v>
      </c>
      <c r="H265" s="730" t="s">
        <v>79</v>
      </c>
      <c r="I265" s="731">
        <v>24</v>
      </c>
      <c r="J265" s="732">
        <v>0</v>
      </c>
      <c r="K265" s="732">
        <v>24</v>
      </c>
      <c r="L265" s="733">
        <f t="shared" si="177"/>
        <v>1</v>
      </c>
      <c r="M265" s="886">
        <v>45855</v>
      </c>
      <c r="N265" s="886">
        <v>45857</v>
      </c>
      <c r="O265" s="735" t="s">
        <v>4072</v>
      </c>
      <c r="P265" s="1307" t="s">
        <v>803</v>
      </c>
      <c r="Q265" s="735" t="s">
        <v>4232</v>
      </c>
      <c r="R265" s="735">
        <v>45821</v>
      </c>
      <c r="S265" s="737" t="s">
        <v>136</v>
      </c>
      <c r="T265" s="738" t="s">
        <v>4233</v>
      </c>
      <c r="U265" s="739" t="s">
        <v>4234</v>
      </c>
      <c r="V265" s="740" t="s">
        <v>812</v>
      </c>
      <c r="W265" s="741">
        <v>0.8309</v>
      </c>
      <c r="X265" s="742">
        <f t="shared" si="148"/>
        <v>19.9416</v>
      </c>
      <c r="Y265" s="749"/>
      <c r="Z265" s="732" t="s">
        <v>786</v>
      </c>
      <c r="AA265" s="745" t="s">
        <v>108</v>
      </c>
      <c r="AB265" s="1072" t="s">
        <v>44</v>
      </c>
      <c r="AC265" s="746">
        <v>24</v>
      </c>
      <c r="AD265" s="747">
        <f t="shared" si="181"/>
        <v>0</v>
      </c>
      <c r="AE265" s="890" t="s">
        <v>157</v>
      </c>
      <c r="AF265" s="749"/>
      <c r="AG265" s="747">
        <f t="shared" si="175"/>
        <v>24</v>
      </c>
      <c r="AH265" s="749"/>
      <c r="AI265" s="745"/>
      <c r="AJ265" s="733"/>
      <c r="AK265" s="750"/>
      <c r="AL265" s="747">
        <f t="shared" si="178"/>
        <v>24</v>
      </c>
      <c r="AM265" s="750"/>
      <c r="AN265" s="750"/>
      <c r="AO265" s="751"/>
      <c r="AP265" s="751"/>
      <c r="AQ265" s="751"/>
      <c r="AR265" s="751"/>
      <c r="AS265" s="751"/>
      <c r="AT265" s="751"/>
      <c r="AU265" s="751"/>
      <c r="AV265" s="750"/>
      <c r="AW265" s="750"/>
      <c r="AX265" s="750"/>
      <c r="AY265" s="745"/>
      <c r="AZ265" s="729"/>
      <c r="BA265" s="745">
        <f t="shared" si="179"/>
        <v>24</v>
      </c>
      <c r="BB265" s="752"/>
      <c r="BC265" s="752"/>
      <c r="BD265" s="752"/>
      <c r="BE265" s="752"/>
      <c r="BF265" s="745"/>
      <c r="BG265" s="752"/>
      <c r="BH265" s="752"/>
      <c r="BI265" s="753"/>
      <c r="BJ265" s="753"/>
      <c r="BK265" s="754"/>
      <c r="BL265" s="753"/>
      <c r="BM265" s="755"/>
      <c r="BN265" s="755"/>
      <c r="BO265" s="755"/>
      <c r="BP265" s="754"/>
      <c r="BQ265" s="753"/>
      <c r="BR265" s="754"/>
      <c r="BS265" s="755"/>
      <c r="BT265" s="753"/>
      <c r="BU265" s="753"/>
      <c r="BV265" s="753"/>
      <c r="BW265" s="753"/>
      <c r="BX265" s="753"/>
      <c r="BY265" s="753"/>
      <c r="BZ265" s="753"/>
      <c r="CA265" s="753"/>
      <c r="CB265" s="753"/>
      <c r="CC265" s="753"/>
      <c r="CD265" s="753"/>
      <c r="CE265" s="753"/>
      <c r="CF265" s="753"/>
      <c r="CG265" s="756"/>
      <c r="CO265" s="757">
        <f t="shared" si="180"/>
        <v>1763428</v>
      </c>
    </row>
    <row r="266" s="645" customFormat="1" ht="36" hidden="1" customHeight="1" spans="1:93">
      <c r="A266" s="724">
        <v>45819</v>
      </c>
      <c r="B266" s="884" t="s">
        <v>800</v>
      </c>
      <c r="C266" s="885" t="s">
        <v>237</v>
      </c>
      <c r="D266" s="749">
        <v>4500169708</v>
      </c>
      <c r="E266" s="884" t="s">
        <v>4245</v>
      </c>
      <c r="F266" s="1265" t="s">
        <v>4246</v>
      </c>
      <c r="G266" s="729" t="s">
        <v>89</v>
      </c>
      <c r="H266" s="730" t="s">
        <v>79</v>
      </c>
      <c r="I266" s="731">
        <v>24</v>
      </c>
      <c r="J266" s="732">
        <v>0</v>
      </c>
      <c r="K266" s="732">
        <v>24</v>
      </c>
      <c r="L266" s="733">
        <f t="shared" si="177"/>
        <v>1</v>
      </c>
      <c r="M266" s="886">
        <v>45855</v>
      </c>
      <c r="N266" s="886">
        <v>45857</v>
      </c>
      <c r="O266" s="735" t="s">
        <v>4072</v>
      </c>
      <c r="P266" s="1307" t="s">
        <v>803</v>
      </c>
      <c r="Q266" s="735" t="s">
        <v>4232</v>
      </c>
      <c r="R266" s="735">
        <v>45821</v>
      </c>
      <c r="S266" s="737" t="s">
        <v>136</v>
      </c>
      <c r="T266" s="738" t="s">
        <v>4233</v>
      </c>
      <c r="U266" s="739" t="s">
        <v>4234</v>
      </c>
      <c r="V266" s="740" t="s">
        <v>812</v>
      </c>
      <c r="W266" s="741">
        <v>0.8309</v>
      </c>
      <c r="X266" s="742">
        <f t="shared" si="148"/>
        <v>19.9416</v>
      </c>
      <c r="Y266" s="749"/>
      <c r="Z266" s="732" t="s">
        <v>786</v>
      </c>
      <c r="AA266" s="745" t="s">
        <v>108</v>
      </c>
      <c r="AB266" s="1072" t="s">
        <v>44</v>
      </c>
      <c r="AC266" s="746">
        <v>24</v>
      </c>
      <c r="AD266" s="747">
        <f t="shared" si="181"/>
        <v>0</v>
      </c>
      <c r="AE266" s="890" t="s">
        <v>157</v>
      </c>
      <c r="AF266" s="749"/>
      <c r="AG266" s="747">
        <f t="shared" si="175"/>
        <v>24</v>
      </c>
      <c r="AH266" s="749"/>
      <c r="AI266" s="745"/>
      <c r="AJ266" s="733"/>
      <c r="AK266" s="750"/>
      <c r="AL266" s="747">
        <f t="shared" si="178"/>
        <v>24</v>
      </c>
      <c r="AM266" s="750"/>
      <c r="AN266" s="750"/>
      <c r="AO266" s="751"/>
      <c r="AP266" s="751"/>
      <c r="AQ266" s="751"/>
      <c r="AR266" s="751"/>
      <c r="AS266" s="751"/>
      <c r="AT266" s="751"/>
      <c r="AU266" s="751"/>
      <c r="AV266" s="750"/>
      <c r="AW266" s="750"/>
      <c r="AX266" s="750"/>
      <c r="AY266" s="745"/>
      <c r="AZ266" s="729"/>
      <c r="BA266" s="745">
        <f t="shared" si="179"/>
        <v>24</v>
      </c>
      <c r="BB266" s="752"/>
      <c r="BC266" s="752"/>
      <c r="BD266" s="752"/>
      <c r="BE266" s="752"/>
      <c r="BF266" s="745"/>
      <c r="BG266" s="752"/>
      <c r="BH266" s="752"/>
      <c r="BI266" s="753"/>
      <c r="BJ266" s="753"/>
      <c r="BK266" s="754"/>
      <c r="BL266" s="753"/>
      <c r="BM266" s="755"/>
      <c r="BN266" s="755"/>
      <c r="BO266" s="755"/>
      <c r="BP266" s="754"/>
      <c r="BQ266" s="753"/>
      <c r="BR266" s="754"/>
      <c r="BS266" s="755"/>
      <c r="BT266" s="753"/>
      <c r="BU266" s="753"/>
      <c r="BV266" s="753"/>
      <c r="BW266" s="753"/>
      <c r="BX266" s="753"/>
      <c r="BY266" s="753"/>
      <c r="BZ266" s="753"/>
      <c r="CA266" s="753"/>
      <c r="CB266" s="753"/>
      <c r="CC266" s="753"/>
      <c r="CD266" s="753"/>
      <c r="CE266" s="753"/>
      <c r="CF266" s="753"/>
      <c r="CG266" s="756"/>
      <c r="CO266" s="757">
        <f t="shared" si="180"/>
        <v>1763404</v>
      </c>
    </row>
    <row r="267" s="645" customFormat="1" ht="36" hidden="1" customHeight="1" spans="1:93">
      <c r="A267" s="724">
        <v>45819</v>
      </c>
      <c r="B267" s="884" t="s">
        <v>800</v>
      </c>
      <c r="C267" s="885" t="s">
        <v>237</v>
      </c>
      <c r="D267" s="749">
        <v>4500169708</v>
      </c>
      <c r="E267" s="884" t="s">
        <v>4247</v>
      </c>
      <c r="F267" s="1265" t="s">
        <v>4248</v>
      </c>
      <c r="G267" s="729" t="s">
        <v>89</v>
      </c>
      <c r="H267" s="730" t="s">
        <v>79</v>
      </c>
      <c r="I267" s="731">
        <v>48</v>
      </c>
      <c r="J267" s="732">
        <v>0</v>
      </c>
      <c r="K267" s="732">
        <v>24</v>
      </c>
      <c r="L267" s="733">
        <f t="shared" si="177"/>
        <v>2</v>
      </c>
      <c r="M267" s="886">
        <v>45855</v>
      </c>
      <c r="N267" s="886">
        <v>45857</v>
      </c>
      <c r="O267" s="735" t="s">
        <v>4072</v>
      </c>
      <c r="P267" s="1307" t="s">
        <v>803</v>
      </c>
      <c r="Q267" s="735" t="s">
        <v>4232</v>
      </c>
      <c r="R267" s="735">
        <v>45821</v>
      </c>
      <c r="S267" s="737" t="s">
        <v>136</v>
      </c>
      <c r="T267" s="738" t="s">
        <v>4233</v>
      </c>
      <c r="U267" s="739" t="s">
        <v>4234</v>
      </c>
      <c r="V267" s="740" t="s">
        <v>812</v>
      </c>
      <c r="W267" s="741">
        <v>0.8309</v>
      </c>
      <c r="X267" s="742">
        <f t="shared" si="148"/>
        <v>39.8832</v>
      </c>
      <c r="Y267" s="749"/>
      <c r="Z267" s="732" t="s">
        <v>786</v>
      </c>
      <c r="AA267" s="745" t="s">
        <v>108</v>
      </c>
      <c r="AB267" s="1072" t="s">
        <v>44</v>
      </c>
      <c r="AC267" s="746">
        <v>48</v>
      </c>
      <c r="AD267" s="747">
        <f t="shared" si="181"/>
        <v>0</v>
      </c>
      <c r="AE267" s="890" t="s">
        <v>157</v>
      </c>
      <c r="AF267" s="749"/>
      <c r="AG267" s="747">
        <f t="shared" si="175"/>
        <v>48</v>
      </c>
      <c r="AH267" s="749"/>
      <c r="AI267" s="745"/>
      <c r="AJ267" s="733"/>
      <c r="AK267" s="750"/>
      <c r="AL267" s="747">
        <f t="shared" si="178"/>
        <v>48</v>
      </c>
      <c r="AM267" s="750"/>
      <c r="AN267" s="750"/>
      <c r="AO267" s="751"/>
      <c r="AP267" s="751"/>
      <c r="AQ267" s="751"/>
      <c r="AR267" s="751"/>
      <c r="AS267" s="751"/>
      <c r="AT267" s="751"/>
      <c r="AU267" s="751"/>
      <c r="AV267" s="750"/>
      <c r="AW267" s="750"/>
      <c r="AX267" s="750"/>
      <c r="AY267" s="745"/>
      <c r="AZ267" s="729"/>
      <c r="BA267" s="745">
        <f t="shared" si="179"/>
        <v>48</v>
      </c>
      <c r="BB267" s="752"/>
      <c r="BC267" s="752"/>
      <c r="BD267" s="752"/>
      <c r="BE267" s="752"/>
      <c r="BF267" s="745"/>
      <c r="BG267" s="752"/>
      <c r="BH267" s="752"/>
      <c r="BI267" s="753"/>
      <c r="BJ267" s="753"/>
      <c r="BK267" s="754"/>
      <c r="BL267" s="753"/>
      <c r="BM267" s="755"/>
      <c r="BN267" s="755"/>
      <c r="BO267" s="755"/>
      <c r="BP267" s="754"/>
      <c r="BQ267" s="753"/>
      <c r="BR267" s="754"/>
      <c r="BS267" s="755"/>
      <c r="BT267" s="753"/>
      <c r="BU267" s="753"/>
      <c r="BV267" s="753"/>
      <c r="BW267" s="753"/>
      <c r="BX267" s="753"/>
      <c r="BY267" s="753"/>
      <c r="BZ267" s="753"/>
      <c r="CA267" s="753"/>
      <c r="CB267" s="753"/>
      <c r="CC267" s="753"/>
      <c r="CD267" s="753"/>
      <c r="CE267" s="753"/>
      <c r="CF267" s="753"/>
      <c r="CG267" s="756"/>
      <c r="CO267" s="757">
        <f t="shared" si="180"/>
        <v>1763356</v>
      </c>
    </row>
    <row r="268" s="645" customFormat="1" ht="36" hidden="1" customHeight="1" spans="1:93">
      <c r="A268" s="724">
        <v>45824</v>
      </c>
      <c r="B268" s="884" t="s">
        <v>910</v>
      </c>
      <c r="C268" s="885" t="s">
        <v>251</v>
      </c>
      <c r="D268" s="749">
        <v>4500170074</v>
      </c>
      <c r="E268" s="884" t="s">
        <v>4249</v>
      </c>
      <c r="F268" s="1265" t="s">
        <v>4250</v>
      </c>
      <c r="G268" s="729" t="s">
        <v>134</v>
      </c>
      <c r="H268" s="730" t="s">
        <v>135</v>
      </c>
      <c r="I268" s="731">
        <v>13</v>
      </c>
      <c r="J268" s="732">
        <v>0</v>
      </c>
      <c r="K268" s="732">
        <v>13</v>
      </c>
      <c r="L268" s="733">
        <f t="shared" si="177"/>
        <v>1</v>
      </c>
      <c r="M268" s="886">
        <v>45856</v>
      </c>
      <c r="N268" s="886">
        <v>45857</v>
      </c>
      <c r="O268" s="735"/>
      <c r="P268" s="1262" t="s">
        <v>803</v>
      </c>
      <c r="Q268" s="1262" t="s">
        <v>4251</v>
      </c>
      <c r="R268" s="1260">
        <v>45825</v>
      </c>
      <c r="S268" s="1260" t="s">
        <v>82</v>
      </c>
      <c r="T268" s="1260" t="s">
        <v>82</v>
      </c>
      <c r="U268" s="739" t="s">
        <v>4252</v>
      </c>
      <c r="V268" s="740" t="s">
        <v>4253</v>
      </c>
      <c r="W268" s="741">
        <v>0.5492</v>
      </c>
      <c r="X268" s="742">
        <f t="shared" si="148"/>
        <v>7.1396</v>
      </c>
      <c r="Y268" s="749"/>
      <c r="Z268" s="732" t="s">
        <v>134</v>
      </c>
      <c r="AA268" s="745" t="s">
        <v>108</v>
      </c>
      <c r="AB268" s="1072" t="s">
        <v>44</v>
      </c>
      <c r="AC268" s="746">
        <v>13</v>
      </c>
      <c r="AD268" s="747">
        <f t="shared" si="181"/>
        <v>0</v>
      </c>
      <c r="AE268" s="1260" t="s">
        <v>82</v>
      </c>
      <c r="AF268" s="749"/>
      <c r="AG268" s="747">
        <f t="shared" si="175"/>
        <v>13</v>
      </c>
      <c r="AH268" s="749"/>
      <c r="AI268" s="745">
        <f>I268</f>
        <v>13</v>
      </c>
      <c r="AJ268" s="733"/>
      <c r="AK268" s="750"/>
      <c r="AL268" s="750"/>
      <c r="AM268" s="750"/>
      <c r="AN268" s="750"/>
      <c r="AO268" s="751"/>
      <c r="AP268" s="751"/>
      <c r="AQ268" s="751"/>
      <c r="AR268" s="751"/>
      <c r="AS268" s="751"/>
      <c r="AT268" s="751"/>
      <c r="AU268" s="751"/>
      <c r="AV268" s="750"/>
      <c r="AW268" s="750"/>
      <c r="AX268" s="750"/>
      <c r="AY268" s="745"/>
      <c r="AZ268" s="745"/>
      <c r="BA268" s="745">
        <f t="shared" ref="BA268:BA272" si="182">I268</f>
        <v>13</v>
      </c>
      <c r="BB268" s="752"/>
      <c r="BC268" s="752"/>
      <c r="BD268" s="752"/>
      <c r="BE268" s="752"/>
      <c r="BF268" s="743"/>
      <c r="BG268" s="752"/>
      <c r="BH268" s="752"/>
      <c r="BI268" s="753"/>
      <c r="BJ268" s="753"/>
      <c r="BK268" s="754">
        <f>I268/13</f>
        <v>1</v>
      </c>
      <c r="BL268" s="753"/>
      <c r="BM268" s="755"/>
      <c r="BN268" s="755"/>
      <c r="BO268" s="755"/>
      <c r="BP268" s="755"/>
      <c r="BQ268" s="753"/>
      <c r="BR268" s="754"/>
      <c r="BS268" s="755"/>
      <c r="BT268" s="753"/>
      <c r="BU268" s="753"/>
      <c r="BV268" s="753"/>
      <c r="BW268" s="753"/>
      <c r="BX268" s="753"/>
      <c r="BY268" s="753"/>
      <c r="BZ268" s="753"/>
      <c r="CA268" s="753"/>
      <c r="CB268" s="753"/>
      <c r="CC268" s="753"/>
      <c r="CD268" s="753"/>
      <c r="CE268" s="753"/>
      <c r="CF268" s="753"/>
      <c r="CG268" s="756"/>
      <c r="CO268" s="757">
        <f t="shared" si="180"/>
        <v>1763343</v>
      </c>
    </row>
    <row r="269" s="645" customFormat="1" ht="36" hidden="1" customHeight="1" spans="1:93">
      <c r="A269" s="724">
        <v>45826</v>
      </c>
      <c r="B269" s="884" t="s">
        <v>3902</v>
      </c>
      <c r="C269" s="885" t="s">
        <v>237</v>
      </c>
      <c r="D269" s="749">
        <v>4500168979</v>
      </c>
      <c r="E269" s="884">
        <v>3501527807</v>
      </c>
      <c r="F269" s="1265" t="s">
        <v>4254</v>
      </c>
      <c r="G269" s="729" t="s">
        <v>134</v>
      </c>
      <c r="H269" s="730" t="s">
        <v>135</v>
      </c>
      <c r="I269" s="731">
        <v>1001</v>
      </c>
      <c r="J269" s="732">
        <v>0</v>
      </c>
      <c r="K269" s="732">
        <v>13</v>
      </c>
      <c r="L269" s="733">
        <f t="shared" si="177"/>
        <v>77</v>
      </c>
      <c r="M269" s="886">
        <v>45860</v>
      </c>
      <c r="N269" s="886">
        <v>45857</v>
      </c>
      <c r="O269" s="1260" t="s">
        <v>4255</v>
      </c>
      <c r="P269" s="1262" t="s">
        <v>803</v>
      </c>
      <c r="Q269" s="752" t="s">
        <v>4256</v>
      </c>
      <c r="R269" s="1260">
        <v>45826</v>
      </c>
      <c r="S269" s="1260" t="s">
        <v>82</v>
      </c>
      <c r="T269" s="1260" t="s">
        <v>4257</v>
      </c>
      <c r="U269" s="739" t="s">
        <v>4258</v>
      </c>
      <c r="V269" s="740" t="s">
        <v>3908</v>
      </c>
      <c r="W269" s="741">
        <v>0.8615</v>
      </c>
      <c r="X269" s="742">
        <f t="shared" si="148"/>
        <v>862.3615</v>
      </c>
      <c r="Y269" s="749"/>
      <c r="Z269" s="744" t="s">
        <v>190</v>
      </c>
      <c r="AA269" s="745" t="s">
        <v>108</v>
      </c>
      <c r="AB269" s="1072" t="s">
        <v>44</v>
      </c>
      <c r="AC269" s="746">
        <v>1001</v>
      </c>
      <c r="AD269" s="747">
        <f t="shared" si="181"/>
        <v>0</v>
      </c>
      <c r="AE269" s="896" t="s">
        <v>141</v>
      </c>
      <c r="AF269" s="749"/>
      <c r="AG269" s="747">
        <f t="shared" si="175"/>
        <v>1001</v>
      </c>
      <c r="AH269" s="749"/>
      <c r="AI269" s="745"/>
      <c r="AJ269" s="1268"/>
      <c r="AK269" s="750"/>
      <c r="AL269" s="747">
        <f>I269</f>
        <v>1001</v>
      </c>
      <c r="AM269" s="750"/>
      <c r="AN269" s="750"/>
      <c r="AO269" s="751"/>
      <c r="AP269" s="751"/>
      <c r="AQ269" s="751"/>
      <c r="AR269" s="751"/>
      <c r="AS269" s="751"/>
      <c r="AT269" s="751"/>
      <c r="AU269" s="751"/>
      <c r="AV269" s="750"/>
      <c r="AW269" s="750"/>
      <c r="AX269" s="750"/>
      <c r="AY269" s="1216"/>
      <c r="AZ269" s="729"/>
      <c r="BA269" s="745">
        <f t="shared" si="182"/>
        <v>1001</v>
      </c>
      <c r="BB269" s="752"/>
      <c r="BC269" s="752"/>
      <c r="BD269" s="752"/>
      <c r="BE269" s="752"/>
      <c r="BF269" s="752"/>
      <c r="BG269" s="752"/>
      <c r="BH269" s="752"/>
      <c r="BI269" s="753"/>
      <c r="BJ269" s="753"/>
      <c r="BK269" s="754"/>
      <c r="BL269" s="753"/>
      <c r="BM269" s="755"/>
      <c r="BN269" s="755"/>
      <c r="BO269" s="754">
        <f>I269/13</f>
        <v>77</v>
      </c>
      <c r="BP269" s="755"/>
      <c r="BQ269" s="753"/>
      <c r="BR269" s="755"/>
      <c r="BS269" s="755"/>
      <c r="BT269" s="753"/>
      <c r="BU269" s="753"/>
      <c r="BV269" s="753"/>
      <c r="BW269" s="753"/>
      <c r="BX269" s="753"/>
      <c r="BY269" s="753"/>
      <c r="BZ269" s="753"/>
      <c r="CA269" s="753"/>
      <c r="CB269" s="753"/>
      <c r="CC269" s="753"/>
      <c r="CD269" s="753"/>
      <c r="CE269" s="753"/>
      <c r="CF269" s="753"/>
      <c r="CG269" s="756"/>
      <c r="CO269" s="757">
        <f t="shared" si="180"/>
        <v>1762342</v>
      </c>
    </row>
    <row r="270" s="645" customFormat="1" ht="36" hidden="1" customHeight="1" spans="1:93">
      <c r="A270" s="724">
        <v>45775</v>
      </c>
      <c r="B270" s="884" t="s">
        <v>3964</v>
      </c>
      <c r="C270" s="885" t="s">
        <v>2055</v>
      </c>
      <c r="D270" s="749">
        <v>4500160470</v>
      </c>
      <c r="E270" s="884">
        <v>300565974</v>
      </c>
      <c r="F270" s="1265" t="s">
        <v>4259</v>
      </c>
      <c r="G270" s="729" t="s">
        <v>239</v>
      </c>
      <c r="H270" s="730" t="s">
        <v>79</v>
      </c>
      <c r="I270" s="731">
        <v>475</v>
      </c>
      <c r="J270" s="732">
        <v>0</v>
      </c>
      <c r="K270" s="732">
        <v>25</v>
      </c>
      <c r="L270" s="733">
        <f t="shared" si="177"/>
        <v>19</v>
      </c>
      <c r="M270" s="886">
        <v>45861</v>
      </c>
      <c r="N270" s="886">
        <f>M270-4</f>
        <v>45857</v>
      </c>
      <c r="O270" s="1262"/>
      <c r="P270" s="1262" t="s">
        <v>803</v>
      </c>
      <c r="Q270" s="752" t="s">
        <v>4260</v>
      </c>
      <c r="R270" s="735">
        <v>45775</v>
      </c>
      <c r="S270" s="737" t="s">
        <v>82</v>
      </c>
      <c r="T270" s="738" t="s">
        <v>4261</v>
      </c>
      <c r="U270" s="739" t="s">
        <v>4262</v>
      </c>
      <c r="V270" s="740" t="s">
        <v>3950</v>
      </c>
      <c r="W270" s="741">
        <v>0.9187</v>
      </c>
      <c r="X270" s="742">
        <f t="shared" si="148"/>
        <v>436.3825</v>
      </c>
      <c r="Y270" s="749" t="s">
        <v>4263</v>
      </c>
      <c r="Z270" s="744" t="s">
        <v>687</v>
      </c>
      <c r="AA270" s="745" t="s">
        <v>108</v>
      </c>
      <c r="AB270" s="1072" t="s">
        <v>44</v>
      </c>
      <c r="AC270" s="746">
        <v>475</v>
      </c>
      <c r="AD270" s="747">
        <f t="shared" si="181"/>
        <v>0</v>
      </c>
      <c r="AE270" s="890" t="s">
        <v>157</v>
      </c>
      <c r="AF270" s="749"/>
      <c r="AG270" s="747">
        <f t="shared" si="175"/>
        <v>475</v>
      </c>
      <c r="AH270" s="749"/>
      <c r="AI270" s="745"/>
      <c r="AK270" s="750"/>
      <c r="AL270" s="1274">
        <f>I270</f>
        <v>475</v>
      </c>
      <c r="AM270" s="750"/>
      <c r="AN270" s="750"/>
      <c r="AO270" s="751"/>
      <c r="AP270" s="751"/>
      <c r="AQ270" s="751"/>
      <c r="AR270" s="751"/>
      <c r="AS270" s="751"/>
      <c r="AT270" s="751"/>
      <c r="AU270" s="751"/>
      <c r="AV270" s="750"/>
      <c r="AW270" s="750"/>
      <c r="AX270" s="750"/>
      <c r="AY270" s="1216"/>
      <c r="AZ270" s="729"/>
      <c r="BA270" s="745">
        <f t="shared" si="182"/>
        <v>475</v>
      </c>
      <c r="BB270" s="752"/>
      <c r="BC270" s="752"/>
      <c r="BD270" s="752"/>
      <c r="BE270" s="752"/>
      <c r="BF270" s="752"/>
      <c r="BG270" s="752"/>
      <c r="BH270" s="752"/>
      <c r="BI270" s="753"/>
      <c r="BJ270" s="753"/>
      <c r="BK270" s="754"/>
      <c r="BL270" s="753"/>
      <c r="BM270" s="755"/>
      <c r="BN270" s="755"/>
      <c r="BO270" s="755"/>
      <c r="BP270" s="755"/>
      <c r="BQ270" s="753"/>
      <c r="BR270" s="753">
        <f t="shared" ref="BR270:BR272" si="183">I270/25</f>
        <v>19</v>
      </c>
      <c r="BS270" s="755"/>
      <c r="BT270" s="753"/>
      <c r="BU270" s="753"/>
      <c r="BV270" s="753"/>
      <c r="BW270" s="753"/>
      <c r="BX270" s="753"/>
      <c r="BY270" s="753"/>
      <c r="BZ270" s="753"/>
      <c r="CA270" s="753"/>
      <c r="CB270" s="753"/>
      <c r="CC270" s="753"/>
      <c r="CD270" s="753"/>
      <c r="CE270" s="753"/>
      <c r="CF270" s="753"/>
      <c r="CG270" s="756"/>
      <c r="CO270" s="757">
        <f t="shared" si="180"/>
        <v>1761867</v>
      </c>
    </row>
    <row r="271" s="645" customFormat="1" ht="36" hidden="1" customHeight="1" spans="1:93">
      <c r="A271" s="724">
        <v>45818</v>
      </c>
      <c r="B271" s="884" t="s">
        <v>4264</v>
      </c>
      <c r="C271" s="885" t="s">
        <v>4265</v>
      </c>
      <c r="D271" s="749">
        <v>4500169604</v>
      </c>
      <c r="E271" s="884"/>
      <c r="F271" s="1265" t="s">
        <v>4266</v>
      </c>
      <c r="G271" s="729" t="s">
        <v>78</v>
      </c>
      <c r="H271" s="730" t="s">
        <v>111</v>
      </c>
      <c r="I271" s="731">
        <v>500</v>
      </c>
      <c r="J271" s="732">
        <v>0</v>
      </c>
      <c r="K271" s="732">
        <v>50</v>
      </c>
      <c r="L271" s="733">
        <f t="shared" si="177"/>
        <v>10</v>
      </c>
      <c r="M271" s="886">
        <v>45863</v>
      </c>
      <c r="N271" s="886">
        <v>45859</v>
      </c>
      <c r="O271" s="1262"/>
      <c r="P271" s="1262" t="s">
        <v>803</v>
      </c>
      <c r="Q271" s="752" t="s">
        <v>4267</v>
      </c>
      <c r="R271" s="735">
        <v>45832</v>
      </c>
      <c r="S271" s="737" t="s">
        <v>82</v>
      </c>
      <c r="T271" s="738" t="s">
        <v>4268</v>
      </c>
      <c r="U271" s="739" t="s">
        <v>4269</v>
      </c>
      <c r="V271" s="740" t="s">
        <v>388</v>
      </c>
      <c r="W271" s="741">
        <v>0.9003</v>
      </c>
      <c r="X271" s="742">
        <f t="shared" si="148"/>
        <v>450.15</v>
      </c>
      <c r="Y271" s="740" t="s">
        <v>4270</v>
      </c>
      <c r="Z271" s="732" t="s">
        <v>156</v>
      </c>
      <c r="AA271" s="745" t="s">
        <v>108</v>
      </c>
      <c r="AB271" s="1072" t="s">
        <v>44</v>
      </c>
      <c r="AC271" s="746">
        <v>500</v>
      </c>
      <c r="AD271" s="747">
        <f t="shared" si="181"/>
        <v>0</v>
      </c>
      <c r="AE271" s="890" t="s">
        <v>141</v>
      </c>
      <c r="AF271" s="749"/>
      <c r="AG271" s="747">
        <f t="shared" si="175"/>
        <v>500</v>
      </c>
      <c r="AH271" s="749"/>
      <c r="AI271" s="745"/>
      <c r="AJ271" s="733">
        <f>I271</f>
        <v>500</v>
      </c>
      <c r="AK271" s="750"/>
      <c r="AM271" s="750"/>
      <c r="AN271" s="750"/>
      <c r="AO271" s="751"/>
      <c r="AP271" s="751"/>
      <c r="AQ271" s="751"/>
      <c r="AR271" s="751"/>
      <c r="AS271" s="751"/>
      <c r="AT271" s="751"/>
      <c r="AU271" s="751"/>
      <c r="AV271" s="750"/>
      <c r="AW271" s="750"/>
      <c r="AX271" s="750"/>
      <c r="AY271" s="1216"/>
      <c r="AZ271" s="729"/>
      <c r="BA271" s="745">
        <f t="shared" si="182"/>
        <v>500</v>
      </c>
      <c r="BB271" s="752"/>
      <c r="BC271" s="752"/>
      <c r="BD271" s="752"/>
      <c r="BE271" s="752"/>
      <c r="BF271" s="752"/>
      <c r="BG271" s="752"/>
      <c r="BH271" s="752"/>
      <c r="BI271" s="753"/>
      <c r="BJ271" s="753"/>
      <c r="BK271" s="754"/>
      <c r="BL271" s="753"/>
      <c r="BM271" s="755"/>
      <c r="BN271" s="755"/>
      <c r="BO271" s="755"/>
      <c r="BP271" s="755"/>
      <c r="BQ271" s="753"/>
      <c r="BR271" s="754">
        <f t="shared" si="183"/>
        <v>20</v>
      </c>
      <c r="BS271" s="755"/>
      <c r="BT271" s="753"/>
      <c r="BU271" s="753"/>
      <c r="BV271" s="753"/>
      <c r="BW271" s="753"/>
      <c r="BX271" s="753"/>
      <c r="BY271" s="753"/>
      <c r="BZ271" s="753"/>
      <c r="CA271" s="753"/>
      <c r="CB271" s="753"/>
      <c r="CC271" s="753"/>
      <c r="CD271" s="753"/>
      <c r="CE271" s="753"/>
      <c r="CF271" s="753"/>
      <c r="CG271" s="756"/>
      <c r="CO271" s="757">
        <f t="shared" si="180"/>
        <v>1761367</v>
      </c>
    </row>
    <row r="272" s="645" customFormat="1" ht="36" hidden="1" customHeight="1" spans="1:93">
      <c r="A272" s="724">
        <v>45771</v>
      </c>
      <c r="B272" s="884" t="s">
        <v>842</v>
      </c>
      <c r="C272" s="885" t="s">
        <v>701</v>
      </c>
      <c r="D272" s="749">
        <v>4500159848</v>
      </c>
      <c r="E272" s="884" t="s">
        <v>4271</v>
      </c>
      <c r="F272" s="1265" t="s">
        <v>4272</v>
      </c>
      <c r="G272" s="729" t="s">
        <v>78</v>
      </c>
      <c r="H272" s="730" t="s">
        <v>111</v>
      </c>
      <c r="I272" s="731">
        <v>200</v>
      </c>
      <c r="J272" s="732">
        <v>0</v>
      </c>
      <c r="K272" s="732">
        <v>50</v>
      </c>
      <c r="L272" s="733">
        <f t="shared" si="177"/>
        <v>4</v>
      </c>
      <c r="M272" s="886">
        <v>45859</v>
      </c>
      <c r="N272" s="886">
        <v>45859</v>
      </c>
      <c r="O272" s="1262" t="s">
        <v>4273</v>
      </c>
      <c r="P272" s="1262" t="s">
        <v>803</v>
      </c>
      <c r="Q272" s="1260" t="s">
        <v>4232</v>
      </c>
      <c r="R272" s="735">
        <v>45821</v>
      </c>
      <c r="S272" s="737" t="s">
        <v>82</v>
      </c>
      <c r="T272" s="738" t="s">
        <v>4274</v>
      </c>
      <c r="U272" s="739" t="s">
        <v>4275</v>
      </c>
      <c r="V272" s="740" t="s">
        <v>388</v>
      </c>
      <c r="W272" s="741">
        <v>0.9182</v>
      </c>
      <c r="X272" s="742">
        <f t="shared" si="148"/>
        <v>183.64</v>
      </c>
      <c r="Y272" s="1308" t="s">
        <v>4276</v>
      </c>
      <c r="Z272" s="732" t="s">
        <v>156</v>
      </c>
      <c r="AA272" s="745" t="s">
        <v>108</v>
      </c>
      <c r="AB272" s="1072" t="s">
        <v>44</v>
      </c>
      <c r="AC272" s="746">
        <v>200</v>
      </c>
      <c r="AD272" s="747">
        <f t="shared" si="181"/>
        <v>0</v>
      </c>
      <c r="AE272" s="890" t="s">
        <v>157</v>
      </c>
      <c r="AF272" s="749"/>
      <c r="AG272" s="747">
        <f t="shared" si="175"/>
        <v>200</v>
      </c>
      <c r="AH272" s="749"/>
      <c r="AI272" s="745"/>
      <c r="AJ272" s="733">
        <f>I272</f>
        <v>200</v>
      </c>
      <c r="AK272" s="750"/>
      <c r="AM272" s="750"/>
      <c r="AN272" s="750"/>
      <c r="AO272" s="751"/>
      <c r="AP272" s="751"/>
      <c r="AQ272" s="751"/>
      <c r="AR272" s="751"/>
      <c r="AS272" s="751"/>
      <c r="AT272" s="751"/>
      <c r="AU272" s="751"/>
      <c r="AV272" s="750"/>
      <c r="AW272" s="750"/>
      <c r="AX272" s="750"/>
      <c r="AY272" s="1216"/>
      <c r="AZ272" s="729"/>
      <c r="BA272" s="745">
        <f t="shared" si="182"/>
        <v>200</v>
      </c>
      <c r="BB272" s="752"/>
      <c r="BC272" s="752"/>
      <c r="BD272" s="752"/>
      <c r="BE272" s="752"/>
      <c r="BF272" s="752"/>
      <c r="BG272" s="752"/>
      <c r="BH272" s="752"/>
      <c r="BI272" s="753"/>
      <c r="BJ272" s="753"/>
      <c r="BK272" s="754"/>
      <c r="BL272" s="753"/>
      <c r="BM272" s="755"/>
      <c r="BN272" s="755"/>
      <c r="BO272" s="755"/>
      <c r="BP272" s="755"/>
      <c r="BQ272" s="753"/>
      <c r="BR272" s="754">
        <f t="shared" si="183"/>
        <v>8</v>
      </c>
      <c r="BS272" s="755"/>
      <c r="BT272" s="753"/>
      <c r="BU272" s="753"/>
      <c r="BV272" s="753"/>
      <c r="BW272" s="753"/>
      <c r="BX272" s="753"/>
      <c r="BY272" s="753"/>
      <c r="BZ272" s="753"/>
      <c r="CA272" s="753"/>
      <c r="CB272" s="753"/>
      <c r="CC272" s="753"/>
      <c r="CD272" s="753"/>
      <c r="CE272" s="753"/>
      <c r="CF272" s="753"/>
      <c r="CG272" s="756"/>
      <c r="CO272" s="757">
        <f t="shared" si="180"/>
        <v>1761167</v>
      </c>
    </row>
    <row r="273" s="645" customFormat="1" ht="36" hidden="1" customHeight="1" spans="1:93">
      <c r="A273" s="724">
        <v>45825</v>
      </c>
      <c r="B273" s="884" t="s">
        <v>4163</v>
      </c>
      <c r="C273" s="885" t="s">
        <v>251</v>
      </c>
      <c r="D273" s="749">
        <v>4500170346</v>
      </c>
      <c r="E273" s="884" t="s">
        <v>4277</v>
      </c>
      <c r="F273" s="1265" t="s">
        <v>4278</v>
      </c>
      <c r="G273" s="729" t="s">
        <v>309</v>
      </c>
      <c r="H273" s="730" t="s">
        <v>79</v>
      </c>
      <c r="I273" s="731">
        <v>3480</v>
      </c>
      <c r="J273" s="732">
        <v>0</v>
      </c>
      <c r="K273" s="732">
        <v>12</v>
      </c>
      <c r="L273" s="733">
        <f t="shared" si="177"/>
        <v>290</v>
      </c>
      <c r="M273" s="886">
        <v>45863</v>
      </c>
      <c r="N273" s="886">
        <v>45859</v>
      </c>
      <c r="O273" s="1262" t="s">
        <v>4279</v>
      </c>
      <c r="P273" s="1262" t="s">
        <v>106</v>
      </c>
      <c r="Q273" s="752" t="s">
        <v>1328</v>
      </c>
      <c r="R273" s="735">
        <v>45825</v>
      </c>
      <c r="S273" s="737" t="s">
        <v>136</v>
      </c>
      <c r="T273" s="737" t="s">
        <v>4280</v>
      </c>
      <c r="U273" s="739" t="s">
        <v>4281</v>
      </c>
      <c r="V273" s="740" t="s">
        <v>812</v>
      </c>
      <c r="W273" s="741">
        <v>1.2442</v>
      </c>
      <c r="X273" s="742">
        <f t="shared" si="148"/>
        <v>4329.816</v>
      </c>
      <c r="Y273" s="749"/>
      <c r="Z273" s="732" t="s">
        <v>2035</v>
      </c>
      <c r="AA273" s="745" t="s">
        <v>108</v>
      </c>
      <c r="AB273" s="1072" t="s">
        <v>44</v>
      </c>
      <c r="AC273" s="746">
        <v>3480</v>
      </c>
      <c r="AD273" s="747">
        <f t="shared" si="181"/>
        <v>0</v>
      </c>
      <c r="AE273" s="896" t="s">
        <v>157</v>
      </c>
      <c r="AF273" s="749"/>
      <c r="AG273" s="747">
        <f t="shared" ref="AG273:AG278" si="184">I273*2</f>
        <v>6960</v>
      </c>
      <c r="AH273" s="749"/>
      <c r="AI273" s="745"/>
      <c r="AJ273" s="1268"/>
      <c r="AK273" s="750"/>
      <c r="AL273" s="750"/>
      <c r="AM273" s="747">
        <f t="shared" ref="AM273:AM278" si="185">AG273</f>
        <v>6960</v>
      </c>
      <c r="AN273" s="750"/>
      <c r="AO273" s="751"/>
      <c r="AP273" s="751"/>
      <c r="AQ273" s="751"/>
      <c r="AR273" s="751"/>
      <c r="AS273" s="751"/>
      <c r="AT273" s="751"/>
      <c r="AU273" s="751"/>
      <c r="AV273" s="750"/>
      <c r="AW273" s="750"/>
      <c r="AX273" s="750"/>
      <c r="AY273" s="1216"/>
      <c r="AZ273" s="729"/>
      <c r="BA273" s="745">
        <f t="shared" ref="BA273:BA278" si="186">AM273</f>
        <v>6960</v>
      </c>
      <c r="BB273" s="752"/>
      <c r="BC273" s="752"/>
      <c r="BD273" s="752"/>
      <c r="BE273" s="752"/>
      <c r="BF273" s="752"/>
      <c r="BG273" s="752"/>
      <c r="BH273" s="752"/>
      <c r="BI273" s="753"/>
      <c r="BJ273" s="753"/>
      <c r="BK273" s="754"/>
      <c r="BL273" s="753"/>
      <c r="BM273" s="755"/>
      <c r="BN273" s="755"/>
      <c r="BO273" s="755"/>
      <c r="BP273" s="755"/>
      <c r="BQ273" s="753"/>
      <c r="BR273" s="755"/>
      <c r="BS273" s="755"/>
      <c r="BT273" s="753"/>
      <c r="BU273" s="753"/>
      <c r="BV273" s="753"/>
      <c r="BW273" s="753"/>
      <c r="BX273" s="753"/>
      <c r="BY273" s="753"/>
      <c r="BZ273" s="753"/>
      <c r="CA273" s="753"/>
      <c r="CB273" s="753"/>
      <c r="CC273" s="753">
        <f t="shared" ref="CC273:CC278" si="187">I273</f>
        <v>3480</v>
      </c>
      <c r="CD273" s="753">
        <f t="shared" ref="CD273:CD278" si="188">I273</f>
        <v>3480</v>
      </c>
      <c r="CE273" s="753"/>
      <c r="CF273" s="753">
        <f t="shared" ref="CF273:CF278" si="189">I273</f>
        <v>3480</v>
      </c>
      <c r="CG273" s="756"/>
      <c r="CO273" s="757">
        <f t="shared" si="180"/>
        <v>1754207</v>
      </c>
    </row>
    <row r="274" s="645" customFormat="1" ht="36" hidden="1" customHeight="1" spans="1:93">
      <c r="A274" s="724">
        <v>45825</v>
      </c>
      <c r="B274" s="884" t="s">
        <v>4163</v>
      </c>
      <c r="C274" s="885" t="s">
        <v>251</v>
      </c>
      <c r="D274" s="749">
        <v>4500170344</v>
      </c>
      <c r="E274" s="884" t="s">
        <v>4282</v>
      </c>
      <c r="F274" s="1265" t="s">
        <v>4283</v>
      </c>
      <c r="G274" s="729" t="s">
        <v>309</v>
      </c>
      <c r="H274" s="730" t="s">
        <v>79</v>
      </c>
      <c r="I274" s="731">
        <v>1656</v>
      </c>
      <c r="J274" s="732">
        <v>0</v>
      </c>
      <c r="K274" s="732">
        <v>12</v>
      </c>
      <c r="L274" s="733">
        <f t="shared" si="177"/>
        <v>138</v>
      </c>
      <c r="M274" s="886">
        <v>45863</v>
      </c>
      <c r="N274" s="886">
        <v>45859</v>
      </c>
      <c r="O274" s="1262"/>
      <c r="P274" s="1262" t="s">
        <v>106</v>
      </c>
      <c r="Q274" s="752" t="s">
        <v>4284</v>
      </c>
      <c r="R274" s="735">
        <v>45825</v>
      </c>
      <c r="S274" s="737" t="s">
        <v>136</v>
      </c>
      <c r="T274" s="737" t="s">
        <v>4280</v>
      </c>
      <c r="U274" s="739" t="s">
        <v>4285</v>
      </c>
      <c r="V274" s="740" t="s">
        <v>812</v>
      </c>
      <c r="W274" s="741">
        <v>1.2578</v>
      </c>
      <c r="X274" s="742">
        <f t="shared" si="148"/>
        <v>2082.9168</v>
      </c>
      <c r="Y274" s="749" t="s">
        <v>4286</v>
      </c>
      <c r="Z274" s="732" t="s">
        <v>2035</v>
      </c>
      <c r="AA274" s="745" t="s">
        <v>108</v>
      </c>
      <c r="AB274" s="1072" t="s">
        <v>44</v>
      </c>
      <c r="AC274" s="746">
        <v>1656</v>
      </c>
      <c r="AD274" s="747">
        <f t="shared" si="181"/>
        <v>0</v>
      </c>
      <c r="AE274" s="896" t="s">
        <v>157</v>
      </c>
      <c r="AF274" s="749"/>
      <c r="AG274" s="747">
        <f t="shared" si="184"/>
        <v>3312</v>
      </c>
      <c r="AH274" s="749"/>
      <c r="AI274" s="745"/>
      <c r="AJ274" s="1268"/>
      <c r="AK274" s="750"/>
      <c r="AL274" s="750"/>
      <c r="AM274" s="747">
        <f t="shared" si="185"/>
        <v>3312</v>
      </c>
      <c r="AN274" s="750"/>
      <c r="AO274" s="751"/>
      <c r="AP274" s="751"/>
      <c r="AQ274" s="751"/>
      <c r="AR274" s="751"/>
      <c r="AS274" s="751"/>
      <c r="AT274" s="751"/>
      <c r="AU274" s="751"/>
      <c r="AV274" s="750"/>
      <c r="AW274" s="750"/>
      <c r="AX274" s="750"/>
      <c r="AY274" s="1216"/>
      <c r="AZ274" s="729"/>
      <c r="BA274" s="745">
        <f t="shared" si="186"/>
        <v>3312</v>
      </c>
      <c r="BB274" s="752"/>
      <c r="BC274" s="752"/>
      <c r="BD274" s="752"/>
      <c r="BE274" s="752"/>
      <c r="BF274" s="752"/>
      <c r="BG274" s="752"/>
      <c r="BH274" s="752"/>
      <c r="BI274" s="753"/>
      <c r="BJ274" s="753"/>
      <c r="BK274" s="754"/>
      <c r="BL274" s="753"/>
      <c r="BM274" s="755"/>
      <c r="BN274" s="755"/>
      <c r="BO274" s="755"/>
      <c r="BP274" s="755"/>
      <c r="BQ274" s="753"/>
      <c r="BR274" s="755"/>
      <c r="BS274" s="755"/>
      <c r="BT274" s="753"/>
      <c r="BU274" s="753"/>
      <c r="BV274" s="753"/>
      <c r="BW274" s="753"/>
      <c r="BX274" s="753"/>
      <c r="BY274" s="753"/>
      <c r="BZ274" s="753"/>
      <c r="CA274" s="753"/>
      <c r="CB274" s="753"/>
      <c r="CC274" s="753">
        <f t="shared" si="187"/>
        <v>1656</v>
      </c>
      <c r="CD274" s="753">
        <f t="shared" si="188"/>
        <v>1656</v>
      </c>
      <c r="CE274" s="753"/>
      <c r="CF274" s="753">
        <f t="shared" si="189"/>
        <v>1656</v>
      </c>
      <c r="CG274" s="756"/>
      <c r="CO274" s="757">
        <f t="shared" si="180"/>
        <v>1750895</v>
      </c>
    </row>
    <row r="275" s="645" customFormat="1" ht="36" hidden="1" customHeight="1" spans="1:93">
      <c r="A275" s="724">
        <v>45825</v>
      </c>
      <c r="B275" s="884" t="s">
        <v>4163</v>
      </c>
      <c r="C275" s="885" t="s">
        <v>251</v>
      </c>
      <c r="D275" s="749">
        <v>4500170342</v>
      </c>
      <c r="E275" s="884" t="s">
        <v>4287</v>
      </c>
      <c r="F275" s="1265" t="s">
        <v>4288</v>
      </c>
      <c r="G275" s="729" t="s">
        <v>309</v>
      </c>
      <c r="H275" s="730" t="s">
        <v>79</v>
      </c>
      <c r="I275" s="731">
        <v>1560</v>
      </c>
      <c r="J275" s="732">
        <v>0</v>
      </c>
      <c r="K275" s="732">
        <v>12</v>
      </c>
      <c r="L275" s="733">
        <f t="shared" si="177"/>
        <v>130</v>
      </c>
      <c r="M275" s="886">
        <v>45863</v>
      </c>
      <c r="N275" s="886">
        <v>45859</v>
      </c>
      <c r="O275" s="1262"/>
      <c r="P275" s="1262" t="s">
        <v>106</v>
      </c>
      <c r="Q275" s="752" t="s">
        <v>4289</v>
      </c>
      <c r="R275" s="735">
        <v>45825</v>
      </c>
      <c r="S275" s="737" t="s">
        <v>136</v>
      </c>
      <c r="T275" s="737" t="s">
        <v>4280</v>
      </c>
      <c r="U275" s="739" t="s">
        <v>4281</v>
      </c>
      <c r="V275" s="740" t="s">
        <v>812</v>
      </c>
      <c r="W275" s="741">
        <v>1.251</v>
      </c>
      <c r="X275" s="742">
        <f t="shared" si="148"/>
        <v>1951.56</v>
      </c>
      <c r="Y275" s="749" t="s">
        <v>4290</v>
      </c>
      <c r="Z275" s="732" t="s">
        <v>2035</v>
      </c>
      <c r="AA275" s="745" t="s">
        <v>108</v>
      </c>
      <c r="AB275" s="1072" t="s">
        <v>44</v>
      </c>
      <c r="AC275" s="746">
        <v>1560</v>
      </c>
      <c r="AD275" s="747">
        <f t="shared" si="181"/>
        <v>0</v>
      </c>
      <c r="AE275" s="896" t="s">
        <v>157</v>
      </c>
      <c r="AF275" s="749"/>
      <c r="AG275" s="747">
        <f t="shared" si="184"/>
        <v>3120</v>
      </c>
      <c r="AH275" s="749"/>
      <c r="AI275" s="745"/>
      <c r="AJ275" s="1268"/>
      <c r="AK275" s="750"/>
      <c r="AL275" s="750"/>
      <c r="AM275" s="747">
        <f t="shared" si="185"/>
        <v>3120</v>
      </c>
      <c r="AN275" s="750"/>
      <c r="AO275" s="751"/>
      <c r="AP275" s="751"/>
      <c r="AQ275" s="751"/>
      <c r="AR275" s="751"/>
      <c r="AS275" s="751"/>
      <c r="AT275" s="751"/>
      <c r="AU275" s="751"/>
      <c r="AV275" s="750"/>
      <c r="AW275" s="750"/>
      <c r="AX275" s="750"/>
      <c r="AY275" s="1216"/>
      <c r="AZ275" s="729"/>
      <c r="BA275" s="745">
        <f t="shared" si="186"/>
        <v>3120</v>
      </c>
      <c r="BB275" s="752"/>
      <c r="BC275" s="752"/>
      <c r="BD275" s="752"/>
      <c r="BE275" s="752"/>
      <c r="BF275" s="752"/>
      <c r="BG275" s="752"/>
      <c r="BH275" s="752"/>
      <c r="BI275" s="753"/>
      <c r="BJ275" s="753"/>
      <c r="BK275" s="754"/>
      <c r="BL275" s="753"/>
      <c r="BM275" s="755"/>
      <c r="BN275" s="755"/>
      <c r="BO275" s="755"/>
      <c r="BP275" s="755"/>
      <c r="BQ275" s="753"/>
      <c r="BR275" s="755"/>
      <c r="BS275" s="755"/>
      <c r="BT275" s="753"/>
      <c r="BU275" s="753"/>
      <c r="BV275" s="753"/>
      <c r="BW275" s="753"/>
      <c r="BX275" s="753"/>
      <c r="BY275" s="753"/>
      <c r="BZ275" s="753"/>
      <c r="CA275" s="753"/>
      <c r="CB275" s="753"/>
      <c r="CC275" s="753">
        <f t="shared" si="187"/>
        <v>1560</v>
      </c>
      <c r="CD275" s="753">
        <f t="shared" si="188"/>
        <v>1560</v>
      </c>
      <c r="CE275" s="753"/>
      <c r="CF275" s="753">
        <f t="shared" si="189"/>
        <v>1560</v>
      </c>
      <c r="CG275" s="756"/>
      <c r="CO275" s="757">
        <f t="shared" si="180"/>
        <v>1747775</v>
      </c>
    </row>
    <row r="276" s="645" customFormat="1" ht="36" hidden="1" customHeight="1" spans="1:93">
      <c r="A276" s="724">
        <v>45825</v>
      </c>
      <c r="B276" s="884" t="s">
        <v>4163</v>
      </c>
      <c r="C276" s="885" t="s">
        <v>251</v>
      </c>
      <c r="D276" s="749">
        <v>4500170342</v>
      </c>
      <c r="E276" s="884" t="s">
        <v>4291</v>
      </c>
      <c r="F276" s="1265" t="s">
        <v>4292</v>
      </c>
      <c r="G276" s="729" t="s">
        <v>309</v>
      </c>
      <c r="H276" s="730" t="s">
        <v>79</v>
      </c>
      <c r="I276" s="731">
        <v>1272</v>
      </c>
      <c r="J276" s="732">
        <v>0</v>
      </c>
      <c r="K276" s="732">
        <v>12</v>
      </c>
      <c r="L276" s="733">
        <f t="shared" si="177"/>
        <v>106</v>
      </c>
      <c r="M276" s="886">
        <v>45863</v>
      </c>
      <c r="N276" s="886">
        <v>45859</v>
      </c>
      <c r="O276" s="1262"/>
      <c r="P276" s="1262" t="s">
        <v>106</v>
      </c>
      <c r="Q276" s="752" t="s">
        <v>4289</v>
      </c>
      <c r="R276" s="735">
        <v>45825</v>
      </c>
      <c r="S276" s="737" t="s">
        <v>136</v>
      </c>
      <c r="T276" s="737" t="s">
        <v>4280</v>
      </c>
      <c r="U276" s="739" t="s">
        <v>4281</v>
      </c>
      <c r="V276" s="740" t="s">
        <v>812</v>
      </c>
      <c r="W276" s="741">
        <v>1.251</v>
      </c>
      <c r="X276" s="742">
        <f t="shared" ref="X276:X313" si="190">W276*I276</f>
        <v>1591.272</v>
      </c>
      <c r="Y276" s="749" t="s">
        <v>4290</v>
      </c>
      <c r="Z276" s="732" t="s">
        <v>2035</v>
      </c>
      <c r="AA276" s="745" t="s">
        <v>108</v>
      </c>
      <c r="AB276" s="1072" t="s">
        <v>44</v>
      </c>
      <c r="AC276" s="746">
        <v>1272</v>
      </c>
      <c r="AD276" s="747">
        <f t="shared" si="181"/>
        <v>0</v>
      </c>
      <c r="AE276" s="896" t="s">
        <v>157</v>
      </c>
      <c r="AF276" s="749"/>
      <c r="AG276" s="747">
        <f t="shared" si="184"/>
        <v>2544</v>
      </c>
      <c r="AH276" s="749"/>
      <c r="AI276" s="745"/>
      <c r="AJ276" s="1268"/>
      <c r="AK276" s="750"/>
      <c r="AL276" s="750"/>
      <c r="AM276" s="747">
        <f t="shared" si="185"/>
        <v>2544</v>
      </c>
      <c r="AN276" s="750"/>
      <c r="AO276" s="751"/>
      <c r="AP276" s="751"/>
      <c r="AQ276" s="751"/>
      <c r="AR276" s="751"/>
      <c r="AS276" s="751"/>
      <c r="AT276" s="751"/>
      <c r="AU276" s="751"/>
      <c r="AV276" s="750"/>
      <c r="AW276" s="750"/>
      <c r="AX276" s="750"/>
      <c r="AY276" s="1216"/>
      <c r="AZ276" s="729"/>
      <c r="BA276" s="745">
        <f t="shared" si="186"/>
        <v>2544</v>
      </c>
      <c r="BB276" s="752"/>
      <c r="BC276" s="752"/>
      <c r="BD276" s="752"/>
      <c r="BE276" s="752"/>
      <c r="BF276" s="752"/>
      <c r="BG276" s="752"/>
      <c r="BH276" s="752"/>
      <c r="BI276" s="753"/>
      <c r="BJ276" s="753"/>
      <c r="BK276" s="754"/>
      <c r="BL276" s="753"/>
      <c r="BM276" s="755"/>
      <c r="BN276" s="755"/>
      <c r="BO276" s="755"/>
      <c r="BP276" s="755"/>
      <c r="BQ276" s="753"/>
      <c r="BR276" s="755"/>
      <c r="BS276" s="755"/>
      <c r="BT276" s="753"/>
      <c r="BU276" s="753"/>
      <c r="BV276" s="753"/>
      <c r="BW276" s="753"/>
      <c r="BX276" s="753"/>
      <c r="BY276" s="753"/>
      <c r="BZ276" s="753"/>
      <c r="CA276" s="753"/>
      <c r="CB276" s="753"/>
      <c r="CC276" s="753">
        <f t="shared" si="187"/>
        <v>1272</v>
      </c>
      <c r="CD276" s="753">
        <f t="shared" si="188"/>
        <v>1272</v>
      </c>
      <c r="CE276" s="753"/>
      <c r="CF276" s="753">
        <f t="shared" si="189"/>
        <v>1272</v>
      </c>
      <c r="CG276" s="756"/>
      <c r="CO276" s="757">
        <f t="shared" si="180"/>
        <v>1745231</v>
      </c>
    </row>
    <row r="277" s="645" customFormat="1" ht="36" hidden="1" customHeight="1" spans="1:93">
      <c r="A277" s="724">
        <v>45825</v>
      </c>
      <c r="B277" s="884" t="s">
        <v>4163</v>
      </c>
      <c r="C277" s="885" t="s">
        <v>251</v>
      </c>
      <c r="D277" s="749">
        <v>4500170340</v>
      </c>
      <c r="E277" s="884" t="s">
        <v>4293</v>
      </c>
      <c r="F277" s="1265" t="s">
        <v>4294</v>
      </c>
      <c r="G277" s="729" t="s">
        <v>309</v>
      </c>
      <c r="H277" s="730" t="s">
        <v>79</v>
      </c>
      <c r="I277" s="731">
        <v>5232</v>
      </c>
      <c r="J277" s="732">
        <v>0</v>
      </c>
      <c r="K277" s="732">
        <v>12</v>
      </c>
      <c r="L277" s="733">
        <f t="shared" si="177"/>
        <v>436</v>
      </c>
      <c r="M277" s="886">
        <v>45863</v>
      </c>
      <c r="N277" s="886">
        <v>45859</v>
      </c>
      <c r="O277" s="1262" t="s">
        <v>4279</v>
      </c>
      <c r="P277" s="1262" t="s">
        <v>106</v>
      </c>
      <c r="Q277" s="752" t="s">
        <v>1328</v>
      </c>
      <c r="R277" s="735">
        <v>45825</v>
      </c>
      <c r="S277" s="737" t="s">
        <v>136</v>
      </c>
      <c r="T277" s="737" t="s">
        <v>4280</v>
      </c>
      <c r="U277" s="739" t="s">
        <v>4168</v>
      </c>
      <c r="V277" s="740" t="s">
        <v>812</v>
      </c>
      <c r="W277" s="741">
        <v>1.2146</v>
      </c>
      <c r="X277" s="742">
        <f t="shared" si="190"/>
        <v>6354.7872</v>
      </c>
      <c r="Y277" s="749"/>
      <c r="Z277" s="732" t="s">
        <v>2035</v>
      </c>
      <c r="AA277" s="745" t="s">
        <v>108</v>
      </c>
      <c r="AB277" s="1072" t="s">
        <v>44</v>
      </c>
      <c r="AC277" s="746">
        <v>5232</v>
      </c>
      <c r="AD277" s="747">
        <f t="shared" si="181"/>
        <v>0</v>
      </c>
      <c r="AE277" s="896" t="s">
        <v>157</v>
      </c>
      <c r="AF277" s="749"/>
      <c r="AG277" s="747">
        <f t="shared" si="184"/>
        <v>10464</v>
      </c>
      <c r="AH277" s="749"/>
      <c r="AI277" s="745"/>
      <c r="AJ277" s="1268"/>
      <c r="AK277" s="750"/>
      <c r="AL277" s="750"/>
      <c r="AM277" s="747">
        <f t="shared" si="185"/>
        <v>10464</v>
      </c>
      <c r="AN277" s="750"/>
      <c r="AO277" s="751"/>
      <c r="AP277" s="751"/>
      <c r="AQ277" s="751"/>
      <c r="AR277" s="751"/>
      <c r="AS277" s="751"/>
      <c r="AT277" s="751"/>
      <c r="AU277" s="751"/>
      <c r="AV277" s="750"/>
      <c r="AW277" s="750"/>
      <c r="AX277" s="750"/>
      <c r="AY277" s="1216"/>
      <c r="AZ277" s="729"/>
      <c r="BA277" s="745">
        <f t="shared" si="186"/>
        <v>10464</v>
      </c>
      <c r="BB277" s="752"/>
      <c r="BC277" s="752"/>
      <c r="BD277" s="752"/>
      <c r="BE277" s="752"/>
      <c r="BF277" s="752"/>
      <c r="BG277" s="752"/>
      <c r="BH277" s="752"/>
      <c r="BI277" s="753"/>
      <c r="BJ277" s="753"/>
      <c r="BK277" s="754"/>
      <c r="BL277" s="753"/>
      <c r="BM277" s="755"/>
      <c r="BN277" s="755"/>
      <c r="BO277" s="755"/>
      <c r="BP277" s="755"/>
      <c r="BQ277" s="753"/>
      <c r="BR277" s="755"/>
      <c r="BS277" s="755"/>
      <c r="BT277" s="753"/>
      <c r="BU277" s="753"/>
      <c r="BV277" s="753"/>
      <c r="BW277" s="753"/>
      <c r="BX277" s="753"/>
      <c r="BY277" s="753"/>
      <c r="BZ277" s="753"/>
      <c r="CA277" s="753"/>
      <c r="CB277" s="753"/>
      <c r="CC277" s="753">
        <f t="shared" si="187"/>
        <v>5232</v>
      </c>
      <c r="CD277" s="753">
        <f t="shared" si="188"/>
        <v>5232</v>
      </c>
      <c r="CE277" s="753"/>
      <c r="CF277" s="753">
        <f t="shared" si="189"/>
        <v>5232</v>
      </c>
      <c r="CG277" s="756"/>
      <c r="CO277" s="757">
        <f t="shared" si="180"/>
        <v>1734767</v>
      </c>
    </row>
    <row r="278" s="645" customFormat="1" ht="36" hidden="1" customHeight="1" spans="1:93">
      <c r="A278" s="724">
        <v>45825</v>
      </c>
      <c r="B278" s="884" t="s">
        <v>4163</v>
      </c>
      <c r="C278" s="885" t="s">
        <v>251</v>
      </c>
      <c r="D278" s="749">
        <v>4500170340</v>
      </c>
      <c r="E278" s="884" t="s">
        <v>4295</v>
      </c>
      <c r="F278" s="749" t="s">
        <v>4296</v>
      </c>
      <c r="G278" s="729" t="s">
        <v>309</v>
      </c>
      <c r="H278" s="730" t="s">
        <v>79</v>
      </c>
      <c r="I278" s="731">
        <v>408</v>
      </c>
      <c r="J278" s="732">
        <v>0</v>
      </c>
      <c r="K278" s="732">
        <v>12</v>
      </c>
      <c r="L278" s="733">
        <f t="shared" si="177"/>
        <v>34</v>
      </c>
      <c r="M278" s="886">
        <v>45863</v>
      </c>
      <c r="N278" s="886">
        <v>45859</v>
      </c>
      <c r="O278" s="1262"/>
      <c r="P278" s="1262" t="s">
        <v>106</v>
      </c>
      <c r="Q278" s="752" t="s">
        <v>1328</v>
      </c>
      <c r="R278" s="735">
        <v>45825</v>
      </c>
      <c r="S278" s="737" t="s">
        <v>136</v>
      </c>
      <c r="T278" s="737" t="s">
        <v>4280</v>
      </c>
      <c r="U278" s="739" t="s">
        <v>4168</v>
      </c>
      <c r="V278" s="740" t="s">
        <v>812</v>
      </c>
      <c r="W278" s="741">
        <v>1.2374</v>
      </c>
      <c r="X278" s="742">
        <f t="shared" si="190"/>
        <v>504.8592</v>
      </c>
      <c r="Y278" s="749"/>
      <c r="Z278" s="732" t="s">
        <v>2035</v>
      </c>
      <c r="AA278" s="745" t="s">
        <v>108</v>
      </c>
      <c r="AB278" s="1072" t="s">
        <v>44</v>
      </c>
      <c r="AC278" s="746">
        <v>408</v>
      </c>
      <c r="AD278" s="747">
        <f t="shared" si="181"/>
        <v>0</v>
      </c>
      <c r="AE278" s="896" t="s">
        <v>157</v>
      </c>
      <c r="AF278" s="749"/>
      <c r="AG278" s="747">
        <f t="shared" si="184"/>
        <v>816</v>
      </c>
      <c r="AH278" s="749"/>
      <c r="AI278" s="745"/>
      <c r="AJ278" s="1268"/>
      <c r="AK278" s="750"/>
      <c r="AL278" s="750"/>
      <c r="AM278" s="747">
        <f t="shared" si="185"/>
        <v>816</v>
      </c>
      <c r="AN278" s="750"/>
      <c r="AO278" s="751"/>
      <c r="AP278" s="751"/>
      <c r="AQ278" s="751"/>
      <c r="AR278" s="751"/>
      <c r="AS278" s="751"/>
      <c r="AT278" s="751"/>
      <c r="AU278" s="751"/>
      <c r="AV278" s="750"/>
      <c r="AW278" s="750"/>
      <c r="AX278" s="750"/>
      <c r="AY278" s="1216"/>
      <c r="AZ278" s="729"/>
      <c r="BA278" s="745">
        <f t="shared" si="186"/>
        <v>816</v>
      </c>
      <c r="BB278" s="752"/>
      <c r="BC278" s="752"/>
      <c r="BD278" s="752"/>
      <c r="BE278" s="752"/>
      <c r="BF278" s="752"/>
      <c r="BG278" s="752"/>
      <c r="BH278" s="752"/>
      <c r="BI278" s="753"/>
      <c r="BJ278" s="753"/>
      <c r="BK278" s="754"/>
      <c r="BL278" s="753"/>
      <c r="BM278" s="755"/>
      <c r="BN278" s="755"/>
      <c r="BO278" s="755"/>
      <c r="BP278" s="755"/>
      <c r="BQ278" s="753"/>
      <c r="BR278" s="755"/>
      <c r="BS278" s="755"/>
      <c r="BT278" s="753"/>
      <c r="BU278" s="753"/>
      <c r="BV278" s="753"/>
      <c r="BW278" s="753"/>
      <c r="BX278" s="753"/>
      <c r="BY278" s="753"/>
      <c r="BZ278" s="753"/>
      <c r="CA278" s="753"/>
      <c r="CB278" s="753"/>
      <c r="CC278" s="753">
        <f t="shared" si="187"/>
        <v>408</v>
      </c>
      <c r="CD278" s="753">
        <f t="shared" si="188"/>
        <v>408</v>
      </c>
      <c r="CE278" s="753"/>
      <c r="CF278" s="753">
        <f t="shared" si="189"/>
        <v>408</v>
      </c>
      <c r="CG278" s="756"/>
      <c r="CO278" s="757">
        <f t="shared" si="180"/>
        <v>1733951</v>
      </c>
    </row>
    <row r="279" s="645" customFormat="1" ht="36" hidden="1" customHeight="1" spans="1:93">
      <c r="A279" s="724">
        <v>45775</v>
      </c>
      <c r="B279" s="884" t="s">
        <v>1762</v>
      </c>
      <c r="C279" s="885" t="s">
        <v>902</v>
      </c>
      <c r="D279" s="749">
        <v>4500164920</v>
      </c>
      <c r="E279" s="884">
        <v>61963726</v>
      </c>
      <c r="F279" s="1265" t="s">
        <v>4297</v>
      </c>
      <c r="G279" s="729" t="s">
        <v>78</v>
      </c>
      <c r="H279" s="730" t="s">
        <v>111</v>
      </c>
      <c r="I279" s="731">
        <v>600</v>
      </c>
      <c r="J279" s="732">
        <v>0</v>
      </c>
      <c r="K279" s="732">
        <v>50</v>
      </c>
      <c r="L279" s="733">
        <f t="shared" si="177"/>
        <v>12</v>
      </c>
      <c r="M279" s="886">
        <v>45863</v>
      </c>
      <c r="N279" s="886">
        <v>45859</v>
      </c>
      <c r="O279" s="1262" t="s">
        <v>3550</v>
      </c>
      <c r="P279" s="1262" t="s">
        <v>803</v>
      </c>
      <c r="Q279" s="1262" t="s">
        <v>4298</v>
      </c>
      <c r="R279" s="735">
        <v>45812</v>
      </c>
      <c r="S279" s="737" t="s">
        <v>82</v>
      </c>
      <c r="T279" s="738" t="s">
        <v>4299</v>
      </c>
      <c r="U279" s="739" t="s">
        <v>4300</v>
      </c>
      <c r="V279" s="740" t="s">
        <v>388</v>
      </c>
      <c r="W279" s="741">
        <v>0.9182</v>
      </c>
      <c r="X279" s="742">
        <f t="shared" si="190"/>
        <v>550.92</v>
      </c>
      <c r="Y279" s="749"/>
      <c r="Z279" s="732" t="s">
        <v>156</v>
      </c>
      <c r="AA279" s="745" t="s">
        <v>108</v>
      </c>
      <c r="AB279" s="1072" t="s">
        <v>44</v>
      </c>
      <c r="AC279" s="746">
        <v>600</v>
      </c>
      <c r="AD279" s="747">
        <f t="shared" si="181"/>
        <v>0</v>
      </c>
      <c r="AE279" s="896" t="s">
        <v>157</v>
      </c>
      <c r="AF279" s="749"/>
      <c r="AG279" s="747">
        <f t="shared" ref="AG279:AG282" si="191">I279</f>
        <v>600</v>
      </c>
      <c r="AH279" s="749"/>
      <c r="AI279" s="745"/>
      <c r="AJ279" s="733">
        <f>I279</f>
        <v>600</v>
      </c>
      <c r="AK279" s="750"/>
      <c r="AL279" s="750"/>
      <c r="AM279" s="750"/>
      <c r="AN279" s="750"/>
      <c r="AO279" s="751"/>
      <c r="AP279" s="751"/>
      <c r="AQ279" s="751"/>
      <c r="AR279" s="751"/>
      <c r="AS279" s="751"/>
      <c r="AT279" s="751"/>
      <c r="AU279" s="751"/>
      <c r="AV279" s="750"/>
      <c r="AW279" s="750"/>
      <c r="AX279" s="750"/>
      <c r="AY279" s="750"/>
      <c r="AZ279" s="745"/>
      <c r="BA279" s="745">
        <f t="shared" ref="BA279:BA282" si="192">I279</f>
        <v>600</v>
      </c>
      <c r="BB279" s="752"/>
      <c r="BC279" s="752"/>
      <c r="BD279" s="752"/>
      <c r="BE279" s="752"/>
      <c r="BF279" s="752"/>
      <c r="BG279" s="752"/>
      <c r="BH279" s="752"/>
      <c r="BI279" s="753"/>
      <c r="BJ279" s="753"/>
      <c r="BK279" s="754"/>
      <c r="BL279" s="753"/>
      <c r="BM279" s="755"/>
      <c r="BN279" s="755"/>
      <c r="BO279" s="755"/>
      <c r="BP279" s="755"/>
      <c r="BQ279" s="753"/>
      <c r="BR279" s="754">
        <f>I279/25</f>
        <v>24</v>
      </c>
      <c r="BS279" s="755"/>
      <c r="BT279" s="753"/>
      <c r="BU279" s="753"/>
      <c r="BV279" s="753"/>
      <c r="BW279" s="753"/>
      <c r="BX279" s="753"/>
      <c r="BY279" s="753"/>
      <c r="BZ279" s="753"/>
      <c r="CA279" s="753"/>
      <c r="CB279" s="753"/>
      <c r="CC279" s="753"/>
      <c r="CD279" s="753"/>
      <c r="CE279" s="753"/>
      <c r="CF279" s="753"/>
      <c r="CG279" s="756"/>
      <c r="CO279" s="757">
        <f t="shared" si="180"/>
        <v>1733351</v>
      </c>
    </row>
    <row r="280" s="645" customFormat="1" ht="36" hidden="1" customHeight="1" spans="1:93">
      <c r="A280" s="724">
        <v>45789</v>
      </c>
      <c r="B280" s="884" t="s">
        <v>4208</v>
      </c>
      <c r="C280" s="885" t="s">
        <v>251</v>
      </c>
      <c r="D280" s="749">
        <v>4500164072</v>
      </c>
      <c r="E280" s="884" t="s">
        <v>4301</v>
      </c>
      <c r="F280" s="1265" t="s">
        <v>4302</v>
      </c>
      <c r="G280" s="729" t="s">
        <v>3599</v>
      </c>
      <c r="H280" s="730" t="s">
        <v>3600</v>
      </c>
      <c r="I280" s="731">
        <v>19968</v>
      </c>
      <c r="J280" s="732">
        <v>8</v>
      </c>
      <c r="K280" s="732">
        <v>48</v>
      </c>
      <c r="L280" s="733">
        <f t="shared" si="177"/>
        <v>416</v>
      </c>
      <c r="M280" s="886">
        <v>45866</v>
      </c>
      <c r="N280" s="886">
        <v>45862</v>
      </c>
      <c r="O280" s="1262" t="s">
        <v>4303</v>
      </c>
      <c r="P280" s="1262" t="s">
        <v>106</v>
      </c>
      <c r="Q280" s="752" t="s">
        <v>1232</v>
      </c>
      <c r="R280" s="735" t="s">
        <v>3985</v>
      </c>
      <c r="S280" s="737" t="s">
        <v>82</v>
      </c>
      <c r="T280" s="738" t="s">
        <v>82</v>
      </c>
      <c r="U280" s="739" t="s">
        <v>4304</v>
      </c>
      <c r="V280" s="740" t="s">
        <v>4213</v>
      </c>
      <c r="W280" s="741">
        <v>0.854</v>
      </c>
      <c r="X280" s="742">
        <f t="shared" si="190"/>
        <v>17052.672</v>
      </c>
      <c r="Y280" s="749"/>
      <c r="Z280" s="732" t="s">
        <v>4214</v>
      </c>
      <c r="AA280" s="745" t="s">
        <v>108</v>
      </c>
      <c r="AB280" s="1072" t="s">
        <v>44</v>
      </c>
      <c r="AC280" s="746">
        <v>19968</v>
      </c>
      <c r="AD280" s="747">
        <f t="shared" si="181"/>
        <v>0</v>
      </c>
      <c r="AE280" s="896" t="s">
        <v>82</v>
      </c>
      <c r="AF280" s="749"/>
      <c r="AG280" s="747">
        <f t="shared" si="191"/>
        <v>19968</v>
      </c>
      <c r="AH280" s="749"/>
      <c r="AI280" s="745"/>
      <c r="AJ280" s="1274"/>
      <c r="AK280" s="750"/>
      <c r="AL280" s="750"/>
      <c r="AM280" s="750"/>
      <c r="AN280" s="750"/>
      <c r="AO280" s="751"/>
      <c r="AP280" s="751">
        <f>I280</f>
        <v>19968</v>
      </c>
      <c r="AQ280" s="751"/>
      <c r="AR280" s="751"/>
      <c r="AS280" s="751"/>
      <c r="AT280" s="751"/>
      <c r="AU280" s="751"/>
      <c r="AV280" s="750"/>
      <c r="AW280" s="750"/>
      <c r="AX280" s="750"/>
      <c r="AY280" s="1216"/>
      <c r="AZ280" s="729"/>
      <c r="BA280" s="745">
        <f t="shared" si="192"/>
        <v>19968</v>
      </c>
      <c r="BB280" s="752"/>
      <c r="BC280" s="752"/>
      <c r="BD280" s="752"/>
      <c r="BE280" s="752"/>
      <c r="BF280" s="752"/>
      <c r="BG280" s="752"/>
      <c r="BH280" s="752"/>
      <c r="BI280" s="753"/>
      <c r="BJ280" s="753"/>
      <c r="BK280" s="754"/>
      <c r="BL280" s="753"/>
      <c r="BM280" s="755"/>
      <c r="BN280" s="755"/>
      <c r="BO280" s="755"/>
      <c r="BP280" s="755"/>
      <c r="BQ280" s="753"/>
      <c r="BR280" s="753"/>
      <c r="BS280" s="755">
        <f>I280/8</f>
        <v>2496</v>
      </c>
      <c r="BT280" s="753"/>
      <c r="BU280" s="753"/>
      <c r="BV280" s="753"/>
      <c r="BW280" s="753"/>
      <c r="BX280" s="753"/>
      <c r="BY280" s="753"/>
      <c r="BZ280" s="753"/>
      <c r="CA280" s="753"/>
      <c r="CB280" s="753"/>
      <c r="CC280" s="753"/>
      <c r="CD280" s="753"/>
      <c r="CE280" s="753"/>
      <c r="CF280" s="753"/>
      <c r="CG280" s="756"/>
      <c r="CO280" s="757">
        <f t="shared" si="180"/>
        <v>1713383</v>
      </c>
    </row>
    <row r="281" s="645" customFormat="1" ht="36" hidden="1" customHeight="1" spans="1:93">
      <c r="A281" s="724">
        <v>45831</v>
      </c>
      <c r="B281" s="884" t="s">
        <v>131</v>
      </c>
      <c r="C281" s="885" t="s">
        <v>132</v>
      </c>
      <c r="D281" s="749">
        <v>4500169879</v>
      </c>
      <c r="E281" s="884" t="s">
        <v>4305</v>
      </c>
      <c r="F281" s="1265" t="s">
        <v>4306</v>
      </c>
      <c r="G281" s="729" t="s">
        <v>134</v>
      </c>
      <c r="H281" s="730" t="s">
        <v>135</v>
      </c>
      <c r="I281" s="731">
        <v>91</v>
      </c>
      <c r="J281" s="732">
        <v>0</v>
      </c>
      <c r="K281" s="732">
        <v>13</v>
      </c>
      <c r="L281" s="733">
        <f t="shared" si="177"/>
        <v>7</v>
      </c>
      <c r="M281" s="886">
        <v>45866</v>
      </c>
      <c r="N281" s="886">
        <v>45862</v>
      </c>
      <c r="O281" s="1262"/>
      <c r="P281" s="1262" t="s">
        <v>803</v>
      </c>
      <c r="Q281" s="752"/>
      <c r="R281" s="735">
        <v>45821</v>
      </c>
      <c r="S281" s="1260" t="s">
        <v>82</v>
      </c>
      <c r="T281" s="738" t="s">
        <v>4307</v>
      </c>
      <c r="U281" s="739" t="s">
        <v>4308</v>
      </c>
      <c r="V281" s="740" t="s">
        <v>603</v>
      </c>
      <c r="W281" s="741">
        <v>0.915</v>
      </c>
      <c r="X281" s="742">
        <f t="shared" si="190"/>
        <v>83.265</v>
      </c>
      <c r="Y281" s="749"/>
      <c r="Z281" s="732" t="s">
        <v>134</v>
      </c>
      <c r="AA281" s="745" t="s">
        <v>108</v>
      </c>
      <c r="AB281" s="1072" t="s">
        <v>44</v>
      </c>
      <c r="AC281" s="746">
        <v>91</v>
      </c>
      <c r="AD281" s="747">
        <f t="shared" si="181"/>
        <v>0</v>
      </c>
      <c r="AE281" s="890" t="s">
        <v>157</v>
      </c>
      <c r="AF281" s="749"/>
      <c r="AG281" s="747">
        <f t="shared" si="191"/>
        <v>91</v>
      </c>
      <c r="AH281" s="749"/>
      <c r="AI281" s="745">
        <f>I281</f>
        <v>91</v>
      </c>
      <c r="AJ281" s="1274"/>
      <c r="AK281" s="750"/>
      <c r="AL281" s="750"/>
      <c r="AM281" s="750"/>
      <c r="AN281" s="750"/>
      <c r="AO281" s="751"/>
      <c r="AP281" s="751"/>
      <c r="AQ281" s="751"/>
      <c r="AR281" s="751"/>
      <c r="AS281" s="751"/>
      <c r="AT281" s="751"/>
      <c r="AU281" s="751"/>
      <c r="AV281" s="750"/>
      <c r="AW281" s="750"/>
      <c r="AX281" s="750"/>
      <c r="AY281" s="1216"/>
      <c r="AZ281" s="729"/>
      <c r="BA281" s="745">
        <f t="shared" si="192"/>
        <v>91</v>
      </c>
      <c r="BB281" s="752"/>
      <c r="BC281" s="752"/>
      <c r="BD281" s="752"/>
      <c r="BE281" s="752"/>
      <c r="BF281" s="752"/>
      <c r="BG281" s="752"/>
      <c r="BH281" s="752"/>
      <c r="BI281" s="753"/>
      <c r="BJ281" s="753"/>
      <c r="BK281" s="754">
        <f>I281/13</f>
        <v>7</v>
      </c>
      <c r="BL281" s="753"/>
      <c r="BM281" s="755"/>
      <c r="BN281" s="755"/>
      <c r="BO281" s="755"/>
      <c r="BP281" s="755"/>
      <c r="BQ281" s="753"/>
      <c r="BR281" s="753"/>
      <c r="BS281" s="755"/>
      <c r="BT281" s="753"/>
      <c r="BU281" s="753"/>
      <c r="BV281" s="753"/>
      <c r="BW281" s="753"/>
      <c r="BX281" s="753"/>
      <c r="BY281" s="753"/>
      <c r="BZ281" s="753"/>
      <c r="CA281" s="753"/>
      <c r="CB281" s="753"/>
      <c r="CC281" s="753"/>
      <c r="CD281" s="753"/>
      <c r="CE281" s="753"/>
      <c r="CF281" s="753"/>
      <c r="CG281" s="756"/>
      <c r="CO281" s="757">
        <f t="shared" si="180"/>
        <v>1713292</v>
      </c>
    </row>
    <row r="282" s="645" customFormat="1" ht="36" hidden="1" customHeight="1" spans="1:93">
      <c r="A282" s="724">
        <v>45831</v>
      </c>
      <c r="B282" s="884" t="s">
        <v>142</v>
      </c>
      <c r="C282" s="885" t="s">
        <v>118</v>
      </c>
      <c r="D282" s="749">
        <v>4500169878</v>
      </c>
      <c r="E282" s="884">
        <v>20926651</v>
      </c>
      <c r="F282" s="1265" t="s">
        <v>4309</v>
      </c>
      <c r="G282" s="729" t="s">
        <v>134</v>
      </c>
      <c r="H282" s="730" t="s">
        <v>135</v>
      </c>
      <c r="I282" s="731">
        <v>1417</v>
      </c>
      <c r="J282" s="732">
        <v>0</v>
      </c>
      <c r="K282" s="732">
        <v>13</v>
      </c>
      <c r="L282" s="733">
        <f t="shared" si="177"/>
        <v>109</v>
      </c>
      <c r="M282" s="886">
        <v>45866</v>
      </c>
      <c r="N282" s="886">
        <v>45862</v>
      </c>
      <c r="O282" s="1262"/>
      <c r="P282" s="1262" t="s">
        <v>803</v>
      </c>
      <c r="Q282" s="752" t="s">
        <v>4310</v>
      </c>
      <c r="R282" s="735">
        <v>45821</v>
      </c>
      <c r="S282" s="1260" t="s">
        <v>82</v>
      </c>
      <c r="T282" s="738" t="s">
        <v>4307</v>
      </c>
      <c r="U282" s="739" t="s">
        <v>4311</v>
      </c>
      <c r="V282" s="740" t="s">
        <v>603</v>
      </c>
      <c r="W282" s="741">
        <v>0.915</v>
      </c>
      <c r="X282" s="742">
        <f t="shared" si="190"/>
        <v>1296.555</v>
      </c>
      <c r="Y282" s="749"/>
      <c r="Z282" s="732" t="s">
        <v>134</v>
      </c>
      <c r="AA282" s="745" t="s">
        <v>108</v>
      </c>
      <c r="AB282" s="1072" t="s">
        <v>44</v>
      </c>
      <c r="AC282" s="746">
        <v>1417</v>
      </c>
      <c r="AD282" s="747">
        <f t="shared" si="181"/>
        <v>0</v>
      </c>
      <c r="AE282" s="890" t="s">
        <v>157</v>
      </c>
      <c r="AF282" s="749"/>
      <c r="AG282" s="1099">
        <f t="shared" si="191"/>
        <v>1417</v>
      </c>
      <c r="AH282" s="749"/>
      <c r="AI282" s="745">
        <f>I282</f>
        <v>1417</v>
      </c>
      <c r="AJ282" s="1274"/>
      <c r="AK282" s="750"/>
      <c r="AL282" s="750"/>
      <c r="AM282" s="750"/>
      <c r="AN282" s="750"/>
      <c r="AO282" s="751"/>
      <c r="AP282" s="751"/>
      <c r="AQ282" s="751"/>
      <c r="AR282" s="751"/>
      <c r="AS282" s="751"/>
      <c r="AT282" s="751"/>
      <c r="AU282" s="751"/>
      <c r="AV282" s="750"/>
      <c r="AW282" s="750"/>
      <c r="AX282" s="750"/>
      <c r="AY282" s="1216"/>
      <c r="AZ282" s="729"/>
      <c r="BA282" s="745">
        <f t="shared" si="192"/>
        <v>1417</v>
      </c>
      <c r="BB282" s="752"/>
      <c r="BC282" s="752"/>
      <c r="BD282" s="752"/>
      <c r="BE282" s="752"/>
      <c r="BF282" s="752"/>
      <c r="BG282" s="752"/>
      <c r="BH282" s="752"/>
      <c r="BI282" s="753"/>
      <c r="BJ282" s="753"/>
      <c r="BK282" s="754">
        <f>I282/13</f>
        <v>109</v>
      </c>
      <c r="BL282" s="753"/>
      <c r="BM282" s="755"/>
      <c r="BN282" s="755"/>
      <c r="BO282" s="755"/>
      <c r="BP282" s="755"/>
      <c r="BQ282" s="753"/>
      <c r="BR282" s="753"/>
      <c r="BS282" s="755"/>
      <c r="BT282" s="753"/>
      <c r="BU282" s="753"/>
      <c r="BV282" s="753"/>
      <c r="BW282" s="753"/>
      <c r="BX282" s="753"/>
      <c r="BY282" s="753"/>
      <c r="BZ282" s="753"/>
      <c r="CA282" s="753"/>
      <c r="CB282" s="753"/>
      <c r="CC282" s="753"/>
      <c r="CD282" s="753"/>
      <c r="CE282" s="753"/>
      <c r="CF282" s="753"/>
      <c r="CG282" s="756"/>
      <c r="CO282" s="757">
        <f t="shared" si="180"/>
        <v>1711875</v>
      </c>
    </row>
    <row r="283" s="645" customFormat="1" ht="36" hidden="1" customHeight="1" spans="1:93">
      <c r="A283" s="724">
        <v>45835</v>
      </c>
      <c r="B283" s="884" t="s">
        <v>4312</v>
      </c>
      <c r="C283" s="885" t="s">
        <v>251</v>
      </c>
      <c r="D283" s="749">
        <v>4500171334</v>
      </c>
      <c r="E283" s="884">
        <v>383738402</v>
      </c>
      <c r="F283" s="1265" t="s">
        <v>4313</v>
      </c>
      <c r="G283" s="730" t="s">
        <v>309</v>
      </c>
      <c r="H283" s="730" t="s">
        <v>79</v>
      </c>
      <c r="I283" s="731">
        <v>5004</v>
      </c>
      <c r="J283" s="732">
        <v>0</v>
      </c>
      <c r="K283" s="732">
        <v>12</v>
      </c>
      <c r="L283" s="733">
        <f t="shared" si="177"/>
        <v>417</v>
      </c>
      <c r="M283" s="886">
        <v>45868</v>
      </c>
      <c r="N283" s="886">
        <v>45864</v>
      </c>
      <c r="O283" s="1262"/>
      <c r="P283" s="1262" t="s">
        <v>803</v>
      </c>
      <c r="Q283" s="752"/>
      <c r="R283" s="735">
        <v>45841</v>
      </c>
      <c r="S283" s="737" t="s">
        <v>136</v>
      </c>
      <c r="T283" s="738" t="s">
        <v>4314</v>
      </c>
      <c r="U283" s="739" t="s">
        <v>4315</v>
      </c>
      <c r="V283" s="740" t="s">
        <v>1471</v>
      </c>
      <c r="W283" s="741">
        <v>1.2374</v>
      </c>
      <c r="X283" s="742">
        <f t="shared" si="190"/>
        <v>6191.9496</v>
      </c>
      <c r="Y283" s="749" t="s">
        <v>4316</v>
      </c>
      <c r="Z283" s="732" t="s">
        <v>313</v>
      </c>
      <c r="AA283" s="732" t="s">
        <v>108</v>
      </c>
      <c r="AB283" s="1072" t="s">
        <v>44</v>
      </c>
      <c r="AC283" s="746">
        <v>5004</v>
      </c>
      <c r="AD283" s="747">
        <f t="shared" si="181"/>
        <v>0</v>
      </c>
      <c r="AE283" s="890" t="s">
        <v>141</v>
      </c>
      <c r="AF283" s="749"/>
      <c r="AG283" s="747">
        <f>I283*2</f>
        <v>10008</v>
      </c>
      <c r="AH283" s="749"/>
      <c r="AI283" s="745">
        <f>I283*2</f>
        <v>10008</v>
      </c>
      <c r="AJ283" s="1274"/>
      <c r="AK283" s="750"/>
      <c r="AL283" s="750"/>
      <c r="AM283" s="750"/>
      <c r="AN283" s="750"/>
      <c r="AO283" s="751"/>
      <c r="AP283" s="751"/>
      <c r="AQ283" s="751"/>
      <c r="AR283" s="751"/>
      <c r="AS283" s="751"/>
      <c r="AT283" s="751"/>
      <c r="AU283" s="751"/>
      <c r="AV283" s="750"/>
      <c r="AW283" s="750"/>
      <c r="AX283" s="750"/>
      <c r="AY283" s="1216"/>
      <c r="AZ283" s="729"/>
      <c r="BA283" s="745">
        <f>I283*2</f>
        <v>10008</v>
      </c>
      <c r="BB283" s="752"/>
      <c r="BC283" s="752"/>
      <c r="BD283" s="752"/>
      <c r="BE283" s="752"/>
      <c r="BF283" s="752"/>
      <c r="BG283" s="752"/>
      <c r="BH283" s="752"/>
      <c r="BI283" s="753"/>
      <c r="BJ283" s="753"/>
      <c r="BK283" s="754"/>
      <c r="BL283" s="753"/>
      <c r="BM283" s="755"/>
      <c r="BN283" s="755"/>
      <c r="BO283" s="755"/>
      <c r="BP283" s="755"/>
      <c r="BQ283" s="753"/>
      <c r="BR283" s="753"/>
      <c r="BS283" s="755"/>
      <c r="BT283" s="753"/>
      <c r="BU283" s="753"/>
      <c r="BV283" s="753"/>
      <c r="BW283" s="753"/>
      <c r="BX283" s="753"/>
      <c r="BY283" s="753"/>
      <c r="BZ283" s="753"/>
      <c r="CA283" s="753"/>
      <c r="CB283" s="753"/>
      <c r="CC283" s="753">
        <f>I283</f>
        <v>5004</v>
      </c>
      <c r="CD283" s="753">
        <f>I283</f>
        <v>5004</v>
      </c>
      <c r="CE283" s="753"/>
      <c r="CF283" s="753">
        <f>I283</f>
        <v>5004</v>
      </c>
      <c r="CG283" s="756"/>
      <c r="CH283" s="645" t="s">
        <v>4317</v>
      </c>
      <c r="CO283" s="757">
        <f t="shared" si="180"/>
        <v>1701867</v>
      </c>
    </row>
    <row r="284" s="645" customFormat="1" ht="36" hidden="1" customHeight="1" spans="1:93">
      <c r="A284" s="724">
        <v>45839</v>
      </c>
      <c r="B284" s="884" t="s">
        <v>2609</v>
      </c>
      <c r="C284" s="885" t="s">
        <v>251</v>
      </c>
      <c r="D284" s="749">
        <v>4500172213</v>
      </c>
      <c r="E284" s="1267" t="s">
        <v>4318</v>
      </c>
      <c r="F284" s="749" t="s">
        <v>4319</v>
      </c>
      <c r="G284" s="729" t="s">
        <v>4320</v>
      </c>
      <c r="H284" s="730" t="s">
        <v>4321</v>
      </c>
      <c r="I284" s="731">
        <v>2000</v>
      </c>
      <c r="J284" s="732">
        <v>0</v>
      </c>
      <c r="K284" s="732">
        <v>8</v>
      </c>
      <c r="L284" s="733">
        <f t="shared" si="177"/>
        <v>250</v>
      </c>
      <c r="M284" s="886">
        <v>45870</v>
      </c>
      <c r="N284" s="886">
        <f t="shared" ref="N284:N308" si="193">M284-4</f>
        <v>45866</v>
      </c>
      <c r="O284" s="1262"/>
      <c r="P284" s="1262" t="s">
        <v>803</v>
      </c>
      <c r="Q284" s="752" t="s">
        <v>4322</v>
      </c>
      <c r="R284" s="735">
        <v>45846</v>
      </c>
      <c r="S284" s="737" t="s">
        <v>82</v>
      </c>
      <c r="T284" s="738" t="s">
        <v>4323</v>
      </c>
      <c r="U284" s="739" t="s">
        <v>4324</v>
      </c>
      <c r="V284" s="740" t="s">
        <v>2614</v>
      </c>
      <c r="W284" s="741">
        <v>1.848</v>
      </c>
      <c r="X284" s="742">
        <f t="shared" si="190"/>
        <v>3696</v>
      </c>
      <c r="Y284" s="749"/>
      <c r="Z284" s="732" t="s">
        <v>4325</v>
      </c>
      <c r="AA284" s="745" t="s">
        <v>108</v>
      </c>
      <c r="AB284" s="1304" t="s">
        <v>44</v>
      </c>
      <c r="AC284" s="746">
        <v>2000</v>
      </c>
      <c r="AD284" s="747">
        <f t="shared" si="181"/>
        <v>0</v>
      </c>
      <c r="AE284" s="890" t="s">
        <v>141</v>
      </c>
      <c r="AF284" s="749"/>
      <c r="AG284" s="747">
        <f>I284*3</f>
        <v>6000</v>
      </c>
      <c r="AH284" s="749"/>
      <c r="AI284" s="745">
        <f>I284*3</f>
        <v>6000</v>
      </c>
      <c r="AJ284" s="1078"/>
      <c r="AK284" s="750"/>
      <c r="AL284" s="750"/>
      <c r="AM284" s="750"/>
      <c r="AN284" s="750"/>
      <c r="AO284" s="751"/>
      <c r="AP284" s="751"/>
      <c r="AQ284" s="751"/>
      <c r="AR284" s="751"/>
      <c r="AS284" s="751"/>
      <c r="AT284" s="751"/>
      <c r="AU284" s="751"/>
      <c r="AV284" s="750"/>
      <c r="AW284" s="750"/>
      <c r="AX284" s="750"/>
      <c r="AY284" s="1216"/>
      <c r="AZ284" s="729"/>
      <c r="BA284" s="745">
        <f>I284*3</f>
        <v>6000</v>
      </c>
      <c r="BB284" s="752"/>
      <c r="BC284" s="752"/>
      <c r="BD284" s="752"/>
      <c r="BE284" s="752"/>
      <c r="BF284" s="752"/>
      <c r="BG284" s="752"/>
      <c r="BH284" s="752"/>
      <c r="BI284" s="753"/>
      <c r="BJ284" s="753"/>
      <c r="BK284" s="754"/>
      <c r="BL284" s="753"/>
      <c r="BM284" s="755"/>
      <c r="BN284" s="755"/>
      <c r="BO284" s="755"/>
      <c r="BP284" s="755"/>
      <c r="BQ284" s="753"/>
      <c r="BR284" s="755"/>
      <c r="BS284" s="755"/>
      <c r="BT284" s="753"/>
      <c r="BU284" s="753"/>
      <c r="BV284" s="753"/>
      <c r="BW284" s="753"/>
      <c r="BX284" s="753"/>
      <c r="BY284" s="753">
        <f>I284</f>
        <v>2000</v>
      </c>
      <c r="BZ284" s="753"/>
      <c r="CA284" s="753">
        <f>BY284</f>
        <v>2000</v>
      </c>
      <c r="CB284" s="753">
        <f>CA284</f>
        <v>2000</v>
      </c>
      <c r="CC284" s="753"/>
      <c r="CD284" s="753"/>
      <c r="CE284" s="753"/>
      <c r="CF284" s="753"/>
      <c r="CG284" s="756"/>
      <c r="CO284" s="757">
        <f t="shared" si="180"/>
        <v>1695867</v>
      </c>
    </row>
    <row r="285" s="645" customFormat="1" ht="36" hidden="1" customHeight="1" spans="1:93">
      <c r="A285" s="724">
        <v>45789</v>
      </c>
      <c r="B285" s="884" t="s">
        <v>4326</v>
      </c>
      <c r="C285" s="885" t="s">
        <v>902</v>
      </c>
      <c r="D285" s="749">
        <v>4500165982</v>
      </c>
      <c r="E285" s="884">
        <v>61971743</v>
      </c>
      <c r="F285" s="1265" t="s">
        <v>4327</v>
      </c>
      <c r="G285" s="729" t="s">
        <v>78</v>
      </c>
      <c r="H285" s="730" t="s">
        <v>111</v>
      </c>
      <c r="I285" s="731">
        <v>3800</v>
      </c>
      <c r="J285" s="732">
        <v>0</v>
      </c>
      <c r="K285" s="732">
        <v>50</v>
      </c>
      <c r="L285" s="733">
        <f t="shared" si="177"/>
        <v>76</v>
      </c>
      <c r="M285" s="886">
        <v>45863</v>
      </c>
      <c r="N285" s="886">
        <v>45866</v>
      </c>
      <c r="O285" s="1262" t="s">
        <v>3550</v>
      </c>
      <c r="P285" s="1262" t="s">
        <v>803</v>
      </c>
      <c r="Q285" s="1262" t="s">
        <v>4328</v>
      </c>
      <c r="R285" s="735">
        <v>45840</v>
      </c>
      <c r="S285" s="737" t="s">
        <v>82</v>
      </c>
      <c r="T285" s="738" t="s">
        <v>4329</v>
      </c>
      <c r="U285" s="739" t="s">
        <v>4330</v>
      </c>
      <c r="V285" s="740" t="s">
        <v>4331</v>
      </c>
      <c r="W285" s="741">
        <v>0.9125</v>
      </c>
      <c r="X285" s="742">
        <f t="shared" si="190"/>
        <v>3467.5</v>
      </c>
      <c r="Y285" s="749"/>
      <c r="Z285" s="732" t="s">
        <v>156</v>
      </c>
      <c r="AA285" s="745" t="s">
        <v>108</v>
      </c>
      <c r="AB285" s="1072" t="s">
        <v>44</v>
      </c>
      <c r="AC285" s="746">
        <v>3800</v>
      </c>
      <c r="AD285" s="747">
        <f t="shared" si="181"/>
        <v>0</v>
      </c>
      <c r="AE285" s="896" t="s">
        <v>157</v>
      </c>
      <c r="AF285" s="749"/>
      <c r="AG285" s="747">
        <f>I285</f>
        <v>3800</v>
      </c>
      <c r="AH285" s="749"/>
      <c r="AI285" s="745"/>
      <c r="AK285" s="750"/>
      <c r="AL285" s="733">
        <f>I285</f>
        <v>3800</v>
      </c>
      <c r="AM285" s="750"/>
      <c r="AN285" s="750"/>
      <c r="AO285" s="751"/>
      <c r="AP285" s="751"/>
      <c r="AQ285" s="751"/>
      <c r="AR285" s="751"/>
      <c r="AS285" s="751"/>
      <c r="AT285" s="751"/>
      <c r="AU285" s="751"/>
      <c r="AV285" s="750"/>
      <c r="AW285" s="750"/>
      <c r="AX285" s="750"/>
      <c r="AY285" s="1216"/>
      <c r="AZ285" s="729"/>
      <c r="BA285" s="745">
        <f>I285</f>
        <v>3800</v>
      </c>
      <c r="BB285" s="752"/>
      <c r="BC285" s="752"/>
      <c r="BD285" s="752"/>
      <c r="BE285" s="752"/>
      <c r="BF285" s="752"/>
      <c r="BG285" s="752"/>
      <c r="BH285" s="752"/>
      <c r="BI285" s="753"/>
      <c r="BJ285" s="753"/>
      <c r="BK285" s="754"/>
      <c r="BL285" s="753"/>
      <c r="BM285" s="755"/>
      <c r="BN285" s="755"/>
      <c r="BO285" s="755"/>
      <c r="BP285" s="755"/>
      <c r="BQ285" s="753"/>
      <c r="BR285" s="754">
        <f>I285/25</f>
        <v>152</v>
      </c>
      <c r="BS285" s="755"/>
      <c r="BT285" s="753"/>
      <c r="BU285" s="753"/>
      <c r="BV285" s="753"/>
      <c r="BW285" s="753"/>
      <c r="BX285" s="753"/>
      <c r="BY285" s="753"/>
      <c r="BZ285" s="753"/>
      <c r="CA285" s="753"/>
      <c r="CB285" s="753"/>
      <c r="CC285" s="753"/>
      <c r="CD285" s="753"/>
      <c r="CE285" s="753"/>
      <c r="CF285" s="753"/>
      <c r="CG285" s="756"/>
      <c r="CO285" s="757">
        <f t="shared" si="180"/>
        <v>1692067</v>
      </c>
    </row>
    <row r="286" s="645" customFormat="1" ht="36" hidden="1" customHeight="1" spans="1:93">
      <c r="A286" s="724">
        <v>45838</v>
      </c>
      <c r="B286" s="884" t="s">
        <v>4332</v>
      </c>
      <c r="C286" s="885" t="s">
        <v>251</v>
      </c>
      <c r="D286" s="749">
        <v>4500171955</v>
      </c>
      <c r="E286" s="884" t="s">
        <v>4333</v>
      </c>
      <c r="F286" s="749" t="s">
        <v>4334</v>
      </c>
      <c r="G286" s="729" t="s">
        <v>2156</v>
      </c>
      <c r="H286" s="730" t="s">
        <v>4335</v>
      </c>
      <c r="I286" s="731">
        <v>2000</v>
      </c>
      <c r="J286" s="732">
        <v>0</v>
      </c>
      <c r="K286" s="732">
        <v>500</v>
      </c>
      <c r="L286" s="733">
        <f t="shared" si="177"/>
        <v>4</v>
      </c>
      <c r="M286" s="886">
        <v>45866</v>
      </c>
      <c r="N286" s="886">
        <v>45864</v>
      </c>
      <c r="O286" s="1262" t="s">
        <v>4336</v>
      </c>
      <c r="P286" s="1262" t="s">
        <v>106</v>
      </c>
      <c r="Q286" s="752" t="s">
        <v>4337</v>
      </c>
      <c r="R286" s="735">
        <v>45838</v>
      </c>
      <c r="S286" s="1260" t="s">
        <v>82</v>
      </c>
      <c r="T286" s="738" t="s">
        <v>82</v>
      </c>
      <c r="U286" s="739" t="s">
        <v>4338</v>
      </c>
      <c r="V286" s="740" t="s">
        <v>720</v>
      </c>
      <c r="W286" s="741">
        <v>0.2005</v>
      </c>
      <c r="X286" s="742">
        <f t="shared" si="190"/>
        <v>401</v>
      </c>
      <c r="Y286" s="749" t="s">
        <v>4339</v>
      </c>
      <c r="Z286" s="732" t="s">
        <v>2156</v>
      </c>
      <c r="AA286" s="745" t="s">
        <v>108</v>
      </c>
      <c r="AB286" s="1072" t="s">
        <v>44</v>
      </c>
      <c r="AC286" s="746">
        <v>2000</v>
      </c>
      <c r="AD286" s="747">
        <f t="shared" si="181"/>
        <v>0</v>
      </c>
      <c r="AE286" s="896" t="s">
        <v>82</v>
      </c>
      <c r="AF286" s="749"/>
      <c r="AG286" s="747"/>
      <c r="AH286" s="749"/>
      <c r="AI286" s="745"/>
      <c r="AJ286" s="1274"/>
      <c r="AK286" s="750"/>
      <c r="AL286" s="750"/>
      <c r="AM286" s="750"/>
      <c r="AN286" s="750"/>
      <c r="AO286" s="751"/>
      <c r="AP286" s="751"/>
      <c r="AQ286" s="751"/>
      <c r="AR286" s="751"/>
      <c r="AS286" s="751"/>
      <c r="AT286" s="751"/>
      <c r="AU286" s="751"/>
      <c r="AV286" s="750"/>
      <c r="AW286" s="750"/>
      <c r="AX286" s="750"/>
      <c r="AY286" s="1216"/>
      <c r="AZ286" s="729"/>
      <c r="BA286" s="745"/>
      <c r="BB286" s="752"/>
      <c r="BC286" s="752"/>
      <c r="BD286" s="752"/>
      <c r="BE286" s="752"/>
      <c r="BF286" s="752"/>
      <c r="BG286" s="752"/>
      <c r="BH286" s="752"/>
      <c r="BI286" s="753"/>
      <c r="BJ286" s="753"/>
      <c r="BK286" s="754"/>
      <c r="BL286" s="753"/>
      <c r="BM286" s="755"/>
      <c r="BN286" s="755"/>
      <c r="BO286" s="755"/>
      <c r="BP286" s="755"/>
      <c r="BQ286" s="753"/>
      <c r="BR286" s="753"/>
      <c r="BS286" s="755"/>
      <c r="BT286" s="753"/>
      <c r="BU286" s="753"/>
      <c r="BV286" s="753"/>
      <c r="BW286" s="753"/>
      <c r="BX286" s="753"/>
      <c r="BY286" s="753"/>
      <c r="BZ286" s="753"/>
      <c r="CA286" s="753"/>
      <c r="CB286" s="753"/>
      <c r="CC286" s="753"/>
      <c r="CD286" s="753"/>
      <c r="CE286" s="753"/>
      <c r="CF286" s="753"/>
      <c r="CG286" s="756"/>
      <c r="CO286" s="757">
        <f t="shared" si="180"/>
        <v>1692067</v>
      </c>
    </row>
    <row r="287" s="645" customFormat="1" ht="36" hidden="1" customHeight="1" spans="1:93">
      <c r="A287" s="724">
        <v>45838</v>
      </c>
      <c r="B287" s="884" t="s">
        <v>4332</v>
      </c>
      <c r="C287" s="885" t="s">
        <v>251</v>
      </c>
      <c r="D287" s="749">
        <v>4500171955</v>
      </c>
      <c r="E287" s="884" t="s">
        <v>4340</v>
      </c>
      <c r="F287" s="749" t="s">
        <v>4341</v>
      </c>
      <c r="G287" s="729" t="s">
        <v>2156</v>
      </c>
      <c r="H287" s="730" t="s">
        <v>4342</v>
      </c>
      <c r="I287" s="731">
        <v>1500</v>
      </c>
      <c r="J287" s="732">
        <v>0</v>
      </c>
      <c r="K287" s="732">
        <v>500</v>
      </c>
      <c r="L287" s="733">
        <f t="shared" si="177"/>
        <v>3</v>
      </c>
      <c r="M287" s="886">
        <v>45866</v>
      </c>
      <c r="N287" s="886">
        <v>45864</v>
      </c>
      <c r="O287" s="1262" t="s">
        <v>4343</v>
      </c>
      <c r="P287" s="1262" t="s">
        <v>106</v>
      </c>
      <c r="Q287" s="752" t="s">
        <v>4337</v>
      </c>
      <c r="R287" s="735">
        <v>45838</v>
      </c>
      <c r="S287" s="1260" t="s">
        <v>82</v>
      </c>
      <c r="T287" s="738" t="s">
        <v>82</v>
      </c>
      <c r="U287" s="739" t="s">
        <v>4338</v>
      </c>
      <c r="V287" s="740" t="s">
        <v>720</v>
      </c>
      <c r="W287" s="741">
        <v>0.2005</v>
      </c>
      <c r="X287" s="742">
        <f t="shared" si="190"/>
        <v>300.75</v>
      </c>
      <c r="Y287" s="749" t="s">
        <v>4339</v>
      </c>
      <c r="Z287" s="732" t="s">
        <v>2156</v>
      </c>
      <c r="AA287" s="745" t="s">
        <v>108</v>
      </c>
      <c r="AB287" s="1072" t="s">
        <v>44</v>
      </c>
      <c r="AC287" s="746">
        <v>1500</v>
      </c>
      <c r="AD287" s="747">
        <f t="shared" si="181"/>
        <v>0</v>
      </c>
      <c r="AE287" s="896" t="s">
        <v>82</v>
      </c>
      <c r="AF287" s="749"/>
      <c r="AG287" s="747"/>
      <c r="AH287" s="749"/>
      <c r="AI287" s="745"/>
      <c r="AJ287" s="1274"/>
      <c r="AK287" s="750"/>
      <c r="AL287" s="750"/>
      <c r="AM287" s="750"/>
      <c r="AN287" s="750"/>
      <c r="AO287" s="751"/>
      <c r="AP287" s="751"/>
      <c r="AQ287" s="751"/>
      <c r="AR287" s="751"/>
      <c r="AS287" s="751"/>
      <c r="AT287" s="751"/>
      <c r="AU287" s="751"/>
      <c r="AV287" s="750"/>
      <c r="AW287" s="750"/>
      <c r="AX287" s="750"/>
      <c r="AY287" s="1216"/>
      <c r="AZ287" s="729"/>
      <c r="BA287" s="745"/>
      <c r="BB287" s="752"/>
      <c r="BC287" s="752"/>
      <c r="BD287" s="752"/>
      <c r="BE287" s="752"/>
      <c r="BF287" s="752"/>
      <c r="BG287" s="752"/>
      <c r="BH287" s="752"/>
      <c r="BI287" s="753"/>
      <c r="BJ287" s="753"/>
      <c r="BK287" s="754"/>
      <c r="BL287" s="753"/>
      <c r="BM287" s="755"/>
      <c r="BN287" s="755"/>
      <c r="BO287" s="755"/>
      <c r="BP287" s="755"/>
      <c r="BQ287" s="753"/>
      <c r="BR287" s="753"/>
      <c r="BS287" s="755"/>
      <c r="BT287" s="753"/>
      <c r="BU287" s="753"/>
      <c r="BV287" s="753"/>
      <c r="BW287" s="753"/>
      <c r="BX287" s="753"/>
      <c r="BY287" s="753"/>
      <c r="BZ287" s="753"/>
      <c r="CA287" s="753"/>
      <c r="CB287" s="753"/>
      <c r="CC287" s="753"/>
      <c r="CD287" s="753"/>
      <c r="CE287" s="753"/>
      <c r="CF287" s="753"/>
      <c r="CG287" s="756"/>
      <c r="CO287" s="757">
        <f t="shared" si="180"/>
        <v>1692067</v>
      </c>
    </row>
    <row r="288" s="645" customFormat="1" ht="36" hidden="1" customHeight="1" spans="1:93">
      <c r="A288" s="724">
        <v>45838</v>
      </c>
      <c r="B288" s="884" t="s">
        <v>4344</v>
      </c>
      <c r="C288" s="885" t="s">
        <v>251</v>
      </c>
      <c r="D288" s="749">
        <v>4500171919</v>
      </c>
      <c r="E288" s="1267" t="s">
        <v>4345</v>
      </c>
      <c r="F288" s="749" t="s">
        <v>4346</v>
      </c>
      <c r="G288" s="729" t="s">
        <v>309</v>
      </c>
      <c r="H288" s="730" t="s">
        <v>79</v>
      </c>
      <c r="I288" s="731">
        <v>996</v>
      </c>
      <c r="J288" s="732">
        <v>0</v>
      </c>
      <c r="K288" s="732">
        <v>12</v>
      </c>
      <c r="L288" s="733">
        <f t="shared" si="177"/>
        <v>83</v>
      </c>
      <c r="M288" s="886">
        <v>45870</v>
      </c>
      <c r="N288" s="886">
        <f t="shared" si="193"/>
        <v>45866</v>
      </c>
      <c r="O288" s="1262"/>
      <c r="P288" s="1262" t="s">
        <v>803</v>
      </c>
      <c r="Q288" s="885" t="s">
        <v>4347</v>
      </c>
      <c r="R288" s="735">
        <v>45840</v>
      </c>
      <c r="S288" s="737" t="s">
        <v>82</v>
      </c>
      <c r="T288" s="738" t="s">
        <v>4348</v>
      </c>
      <c r="U288" s="739" t="s">
        <v>4349</v>
      </c>
      <c r="V288" s="740" t="s">
        <v>4350</v>
      </c>
      <c r="W288" s="741">
        <v>1.2578</v>
      </c>
      <c r="X288" s="742">
        <f t="shared" si="190"/>
        <v>1252.7688</v>
      </c>
      <c r="Y288" s="749"/>
      <c r="Z288" s="732" t="s">
        <v>2035</v>
      </c>
      <c r="AA288" s="745" t="s">
        <v>108</v>
      </c>
      <c r="AB288" s="1072" t="s">
        <v>44</v>
      </c>
      <c r="AC288" s="746">
        <v>996</v>
      </c>
      <c r="AD288" s="747">
        <f t="shared" si="181"/>
        <v>0</v>
      </c>
      <c r="AE288" s="890" t="s">
        <v>157</v>
      </c>
      <c r="AF288" s="749"/>
      <c r="AG288" s="747">
        <f t="shared" ref="AG288:AG297" si="194">I288*2</f>
        <v>1992</v>
      </c>
      <c r="AH288" s="749"/>
      <c r="AI288" s="745"/>
      <c r="AJ288" s="733"/>
      <c r="AK288" s="1216"/>
      <c r="AL288" s="1216"/>
      <c r="AM288" s="891">
        <f t="shared" ref="AM288:AM297" si="195">I288*2</f>
        <v>1992</v>
      </c>
      <c r="AN288" s="750"/>
      <c r="AO288" s="751"/>
      <c r="AP288" s="751"/>
      <c r="AQ288" s="751"/>
      <c r="AR288" s="751"/>
      <c r="AS288" s="751"/>
      <c r="AT288" s="751"/>
      <c r="AU288" s="751"/>
      <c r="AV288" s="750"/>
      <c r="AW288" s="750"/>
      <c r="AX288" s="750"/>
      <c r="AY288" s="1216"/>
      <c r="AZ288" s="729"/>
      <c r="BA288" s="745">
        <f t="shared" ref="BA288:BA297" si="196">I288*2</f>
        <v>1992</v>
      </c>
      <c r="BB288" s="752"/>
      <c r="BC288" s="752"/>
      <c r="BD288" s="752"/>
      <c r="BE288" s="752"/>
      <c r="BF288" s="752"/>
      <c r="BG288" s="752"/>
      <c r="BH288" s="752"/>
      <c r="BI288" s="753"/>
      <c r="BJ288" s="753"/>
      <c r="BK288" s="754"/>
      <c r="BL288" s="753"/>
      <c r="BM288" s="755"/>
      <c r="BN288" s="755"/>
      <c r="BO288" s="755"/>
      <c r="BP288" s="755"/>
      <c r="BQ288" s="753"/>
      <c r="BR288" s="755"/>
      <c r="BS288" s="755"/>
      <c r="BT288" s="753"/>
      <c r="BU288" s="753"/>
      <c r="BV288" s="753"/>
      <c r="BW288" s="753"/>
      <c r="BX288" s="753"/>
      <c r="BY288" s="753"/>
      <c r="BZ288" s="753"/>
      <c r="CA288" s="753"/>
      <c r="CB288" s="753"/>
      <c r="CC288" s="753">
        <f t="shared" ref="CC288:CC297" si="197">I288</f>
        <v>996</v>
      </c>
      <c r="CD288" s="753"/>
      <c r="CE288" s="753">
        <f t="shared" ref="CE288:CE297" si="198">I288</f>
        <v>996</v>
      </c>
      <c r="CF288" s="753">
        <f t="shared" ref="CF288:CF297" si="199">I288</f>
        <v>996</v>
      </c>
      <c r="CG288" s="756"/>
      <c r="CO288" s="757">
        <f t="shared" si="180"/>
        <v>1690075</v>
      </c>
    </row>
    <row r="289" s="645" customFormat="1" ht="36" hidden="1" customHeight="1" spans="1:93">
      <c r="A289" s="724">
        <v>45838</v>
      </c>
      <c r="B289" s="884" t="s">
        <v>4344</v>
      </c>
      <c r="C289" s="885" t="s">
        <v>251</v>
      </c>
      <c r="D289" s="749">
        <v>4500171918</v>
      </c>
      <c r="E289" s="1267" t="s">
        <v>4351</v>
      </c>
      <c r="F289" s="749" t="s">
        <v>4352</v>
      </c>
      <c r="G289" s="729" t="s">
        <v>309</v>
      </c>
      <c r="H289" s="730" t="s">
        <v>79</v>
      </c>
      <c r="I289" s="731">
        <v>900</v>
      </c>
      <c r="J289" s="732">
        <v>0</v>
      </c>
      <c r="K289" s="732">
        <v>12</v>
      </c>
      <c r="L289" s="733">
        <f t="shared" si="177"/>
        <v>75</v>
      </c>
      <c r="M289" s="886">
        <v>45870</v>
      </c>
      <c r="N289" s="886">
        <f t="shared" si="193"/>
        <v>45866</v>
      </c>
      <c r="O289" s="1262"/>
      <c r="P289" s="1262" t="s">
        <v>803</v>
      </c>
      <c r="Q289" s="885" t="s">
        <v>4353</v>
      </c>
      <c r="R289" s="735">
        <v>45840</v>
      </c>
      <c r="S289" s="737" t="s">
        <v>82</v>
      </c>
      <c r="T289" s="738" t="s">
        <v>4348</v>
      </c>
      <c r="U289" s="739" t="s">
        <v>4349</v>
      </c>
      <c r="V289" s="740" t="s">
        <v>4350</v>
      </c>
      <c r="W289" s="741">
        <v>1.2578</v>
      </c>
      <c r="X289" s="742">
        <f t="shared" si="190"/>
        <v>1132.02</v>
      </c>
      <c r="Y289" s="749"/>
      <c r="Z289" s="732" t="s">
        <v>2035</v>
      </c>
      <c r="AA289" s="745" t="s">
        <v>108</v>
      </c>
      <c r="AB289" s="1072" t="s">
        <v>44</v>
      </c>
      <c r="AC289" s="746">
        <v>900</v>
      </c>
      <c r="AD289" s="747">
        <f t="shared" si="181"/>
        <v>0</v>
      </c>
      <c r="AE289" s="890" t="s">
        <v>157</v>
      </c>
      <c r="AF289" s="749"/>
      <c r="AG289" s="747">
        <f t="shared" si="194"/>
        <v>1800</v>
      </c>
      <c r="AH289" s="749"/>
      <c r="AI289" s="745"/>
      <c r="AJ289" s="733"/>
      <c r="AK289" s="1216"/>
      <c r="AL289" s="1216"/>
      <c r="AM289" s="891">
        <f t="shared" si="195"/>
        <v>1800</v>
      </c>
      <c r="AN289" s="750"/>
      <c r="AO289" s="751"/>
      <c r="AP289" s="751"/>
      <c r="AQ289" s="751"/>
      <c r="AR289" s="751"/>
      <c r="AS289" s="751"/>
      <c r="AT289" s="751"/>
      <c r="AU289" s="751"/>
      <c r="AV289" s="750"/>
      <c r="AW289" s="750"/>
      <c r="AX289" s="750"/>
      <c r="AY289" s="1216"/>
      <c r="AZ289" s="729"/>
      <c r="BA289" s="745">
        <f t="shared" si="196"/>
        <v>1800</v>
      </c>
      <c r="BB289" s="752"/>
      <c r="BC289" s="752"/>
      <c r="BD289" s="752"/>
      <c r="BE289" s="752"/>
      <c r="BF289" s="752"/>
      <c r="BG289" s="752"/>
      <c r="BH289" s="752"/>
      <c r="BI289" s="753"/>
      <c r="BJ289" s="753"/>
      <c r="BK289" s="754"/>
      <c r="BL289" s="753"/>
      <c r="BM289" s="755"/>
      <c r="BN289" s="755"/>
      <c r="BO289" s="755"/>
      <c r="BP289" s="755"/>
      <c r="BQ289" s="753"/>
      <c r="BR289" s="755"/>
      <c r="BS289" s="755"/>
      <c r="BT289" s="753"/>
      <c r="BU289" s="753"/>
      <c r="BV289" s="753"/>
      <c r="BW289" s="753"/>
      <c r="BX289" s="753"/>
      <c r="BY289" s="753"/>
      <c r="BZ289" s="753"/>
      <c r="CA289" s="753"/>
      <c r="CB289" s="753"/>
      <c r="CC289" s="753">
        <f t="shared" si="197"/>
        <v>900</v>
      </c>
      <c r="CD289" s="753"/>
      <c r="CE289" s="753">
        <f t="shared" si="198"/>
        <v>900</v>
      </c>
      <c r="CF289" s="753">
        <f t="shared" si="199"/>
        <v>900</v>
      </c>
      <c r="CG289" s="756"/>
      <c r="CO289" s="757">
        <f t="shared" si="180"/>
        <v>1688275</v>
      </c>
    </row>
    <row r="290" s="645" customFormat="1" ht="36" hidden="1" customHeight="1" spans="1:93">
      <c r="A290" s="724">
        <v>45838</v>
      </c>
      <c r="B290" s="884" t="s">
        <v>4344</v>
      </c>
      <c r="C290" s="885" t="s">
        <v>251</v>
      </c>
      <c r="D290" s="749">
        <v>4500171914</v>
      </c>
      <c r="E290" s="1267" t="s">
        <v>4354</v>
      </c>
      <c r="F290" s="749" t="s">
        <v>4355</v>
      </c>
      <c r="G290" s="729" t="s">
        <v>309</v>
      </c>
      <c r="H290" s="730" t="s">
        <v>79</v>
      </c>
      <c r="I290" s="731">
        <v>600</v>
      </c>
      <c r="J290" s="732">
        <v>0</v>
      </c>
      <c r="K290" s="732">
        <v>12</v>
      </c>
      <c r="L290" s="733">
        <f t="shared" si="177"/>
        <v>50</v>
      </c>
      <c r="M290" s="886">
        <v>45870</v>
      </c>
      <c r="N290" s="886">
        <f t="shared" si="193"/>
        <v>45866</v>
      </c>
      <c r="O290" s="1262"/>
      <c r="P290" s="1262" t="s">
        <v>803</v>
      </c>
      <c r="Q290" s="752" t="s">
        <v>4356</v>
      </c>
      <c r="R290" s="735">
        <v>45840</v>
      </c>
      <c r="S290" s="737" t="s">
        <v>82</v>
      </c>
      <c r="T290" s="738" t="s">
        <v>4348</v>
      </c>
      <c r="U290" s="739" t="s">
        <v>4357</v>
      </c>
      <c r="V290" s="740" t="s">
        <v>4350</v>
      </c>
      <c r="W290" s="741">
        <v>1.2578</v>
      </c>
      <c r="X290" s="742">
        <f t="shared" si="190"/>
        <v>754.68</v>
      </c>
      <c r="Y290" s="749"/>
      <c r="Z290" s="732" t="s">
        <v>2035</v>
      </c>
      <c r="AA290" s="745" t="s">
        <v>108</v>
      </c>
      <c r="AB290" s="1072" t="s">
        <v>44</v>
      </c>
      <c r="AC290" s="746">
        <v>600</v>
      </c>
      <c r="AD290" s="747">
        <f t="shared" si="181"/>
        <v>0</v>
      </c>
      <c r="AE290" s="890" t="s">
        <v>157</v>
      </c>
      <c r="AF290" s="749"/>
      <c r="AG290" s="747">
        <f t="shared" si="194"/>
        <v>1200</v>
      </c>
      <c r="AH290" s="749"/>
      <c r="AI290" s="745"/>
      <c r="AJ290" s="733"/>
      <c r="AK290" s="1216"/>
      <c r="AL290" s="1216"/>
      <c r="AM290" s="891">
        <f t="shared" si="195"/>
        <v>1200</v>
      </c>
      <c r="AN290" s="750"/>
      <c r="AO290" s="751"/>
      <c r="AP290" s="751"/>
      <c r="AQ290" s="751"/>
      <c r="AR290" s="751"/>
      <c r="AS290" s="751"/>
      <c r="AT290" s="751"/>
      <c r="AU290" s="751"/>
      <c r="AV290" s="750"/>
      <c r="AW290" s="750"/>
      <c r="AX290" s="750"/>
      <c r="AY290" s="1216"/>
      <c r="AZ290" s="729"/>
      <c r="BA290" s="745">
        <f t="shared" si="196"/>
        <v>1200</v>
      </c>
      <c r="BB290" s="752"/>
      <c r="BC290" s="752"/>
      <c r="BD290" s="752"/>
      <c r="BE290" s="752"/>
      <c r="BF290" s="752"/>
      <c r="BG290" s="752"/>
      <c r="BH290" s="752"/>
      <c r="BI290" s="753"/>
      <c r="BJ290" s="753"/>
      <c r="BK290" s="754"/>
      <c r="BL290" s="753"/>
      <c r="BM290" s="755"/>
      <c r="BN290" s="755"/>
      <c r="BO290" s="755"/>
      <c r="BP290" s="755"/>
      <c r="BQ290" s="753"/>
      <c r="BR290" s="755"/>
      <c r="BS290" s="755"/>
      <c r="BT290" s="753"/>
      <c r="BU290" s="753"/>
      <c r="BV290" s="753"/>
      <c r="BW290" s="753"/>
      <c r="BX290" s="753"/>
      <c r="BY290" s="753"/>
      <c r="BZ290" s="753"/>
      <c r="CA290" s="753"/>
      <c r="CB290" s="753"/>
      <c r="CC290" s="753">
        <f t="shared" si="197"/>
        <v>600</v>
      </c>
      <c r="CD290" s="753"/>
      <c r="CE290" s="753">
        <f t="shared" si="198"/>
        <v>600</v>
      </c>
      <c r="CF290" s="753">
        <f t="shared" si="199"/>
        <v>600</v>
      </c>
      <c r="CG290" s="756"/>
      <c r="CO290" s="757">
        <f t="shared" si="180"/>
        <v>1687075</v>
      </c>
    </row>
    <row r="291" s="645" customFormat="1" ht="36" hidden="1" customHeight="1" spans="1:93">
      <c r="A291" s="724">
        <v>45838</v>
      </c>
      <c r="B291" s="884" t="s">
        <v>4344</v>
      </c>
      <c r="C291" s="885" t="s">
        <v>251</v>
      </c>
      <c r="D291" s="749">
        <v>4500171912</v>
      </c>
      <c r="E291" s="1267" t="s">
        <v>4358</v>
      </c>
      <c r="F291" s="749" t="s">
        <v>4359</v>
      </c>
      <c r="G291" s="729" t="s">
        <v>309</v>
      </c>
      <c r="H291" s="730" t="s">
        <v>79</v>
      </c>
      <c r="I291" s="731">
        <v>996</v>
      </c>
      <c r="J291" s="732">
        <v>0</v>
      </c>
      <c r="K291" s="732">
        <v>12</v>
      </c>
      <c r="L291" s="733">
        <f t="shared" si="177"/>
        <v>83</v>
      </c>
      <c r="M291" s="886">
        <v>45870</v>
      </c>
      <c r="N291" s="886">
        <f t="shared" si="193"/>
        <v>45866</v>
      </c>
      <c r="O291" s="1262"/>
      <c r="P291" s="1262" t="s">
        <v>803</v>
      </c>
      <c r="Q291" s="752" t="s">
        <v>4360</v>
      </c>
      <c r="R291" s="735">
        <v>45840</v>
      </c>
      <c r="S291" s="737" t="s">
        <v>82</v>
      </c>
      <c r="T291" s="738" t="s">
        <v>4348</v>
      </c>
      <c r="U291" s="739" t="s">
        <v>4361</v>
      </c>
      <c r="V291" s="740" t="s">
        <v>4350</v>
      </c>
      <c r="W291" s="741">
        <v>1.2578</v>
      </c>
      <c r="X291" s="742">
        <f t="shared" si="190"/>
        <v>1252.7688</v>
      </c>
      <c r="Y291" s="749"/>
      <c r="Z291" s="732" t="s">
        <v>2035</v>
      </c>
      <c r="AA291" s="745" t="s">
        <v>108</v>
      </c>
      <c r="AB291" s="1072" t="s">
        <v>44</v>
      </c>
      <c r="AC291" s="746">
        <v>996</v>
      </c>
      <c r="AD291" s="747">
        <f t="shared" si="181"/>
        <v>0</v>
      </c>
      <c r="AE291" s="890" t="s">
        <v>157</v>
      </c>
      <c r="AF291" s="749"/>
      <c r="AG291" s="747">
        <f t="shared" si="194"/>
        <v>1992</v>
      </c>
      <c r="AH291" s="749"/>
      <c r="AI291" s="745"/>
      <c r="AJ291" s="733"/>
      <c r="AK291" s="1216"/>
      <c r="AL291" s="1216"/>
      <c r="AM291" s="891">
        <f t="shared" si="195"/>
        <v>1992</v>
      </c>
      <c r="AN291" s="750"/>
      <c r="AO291" s="751"/>
      <c r="AP291" s="751"/>
      <c r="AQ291" s="751"/>
      <c r="AR291" s="751"/>
      <c r="AS291" s="751"/>
      <c r="AT291" s="751"/>
      <c r="AU291" s="751"/>
      <c r="AV291" s="750"/>
      <c r="AW291" s="750"/>
      <c r="AX291" s="750"/>
      <c r="AY291" s="1216"/>
      <c r="AZ291" s="729"/>
      <c r="BA291" s="745">
        <f t="shared" si="196"/>
        <v>1992</v>
      </c>
      <c r="BB291" s="752"/>
      <c r="BC291" s="752"/>
      <c r="BD291" s="752"/>
      <c r="BE291" s="752"/>
      <c r="BF291" s="752"/>
      <c r="BG291" s="752"/>
      <c r="BH291" s="752"/>
      <c r="BI291" s="753"/>
      <c r="BJ291" s="753"/>
      <c r="BK291" s="754"/>
      <c r="BL291" s="753"/>
      <c r="BM291" s="755"/>
      <c r="BN291" s="755"/>
      <c r="BO291" s="755"/>
      <c r="BP291" s="755"/>
      <c r="BQ291" s="753"/>
      <c r="BR291" s="755"/>
      <c r="BS291" s="755"/>
      <c r="BT291" s="753"/>
      <c r="BU291" s="753"/>
      <c r="BV291" s="753"/>
      <c r="BW291" s="753"/>
      <c r="BX291" s="753"/>
      <c r="BY291" s="753"/>
      <c r="BZ291" s="753"/>
      <c r="CA291" s="753"/>
      <c r="CB291" s="753"/>
      <c r="CC291" s="753">
        <f t="shared" si="197"/>
        <v>996</v>
      </c>
      <c r="CD291" s="753"/>
      <c r="CE291" s="753">
        <f t="shared" si="198"/>
        <v>996</v>
      </c>
      <c r="CF291" s="753">
        <f t="shared" si="199"/>
        <v>996</v>
      </c>
      <c r="CG291" s="756"/>
      <c r="CO291" s="757">
        <f t="shared" si="180"/>
        <v>1685083</v>
      </c>
    </row>
    <row r="292" s="645" customFormat="1" ht="36" hidden="1" customHeight="1" spans="1:93">
      <c r="A292" s="724">
        <v>45838</v>
      </c>
      <c r="B292" s="884" t="s">
        <v>4344</v>
      </c>
      <c r="C292" s="885" t="s">
        <v>251</v>
      </c>
      <c r="D292" s="749">
        <v>4500171916</v>
      </c>
      <c r="E292" s="1267" t="s">
        <v>4362</v>
      </c>
      <c r="F292" s="749" t="s">
        <v>4363</v>
      </c>
      <c r="G292" s="729" t="s">
        <v>309</v>
      </c>
      <c r="H292" s="730" t="s">
        <v>79</v>
      </c>
      <c r="I292" s="731">
        <v>600</v>
      </c>
      <c r="J292" s="732">
        <v>0</v>
      </c>
      <c r="K292" s="732">
        <v>12</v>
      </c>
      <c r="L292" s="733">
        <f t="shared" si="177"/>
        <v>50</v>
      </c>
      <c r="M292" s="886">
        <v>45870</v>
      </c>
      <c r="N292" s="886">
        <f t="shared" si="193"/>
        <v>45866</v>
      </c>
      <c r="O292" s="1262"/>
      <c r="P292" s="1262" t="s">
        <v>803</v>
      </c>
      <c r="Q292" s="752" t="s">
        <v>4364</v>
      </c>
      <c r="R292" s="735">
        <v>45840</v>
      </c>
      <c r="S292" s="737" t="s">
        <v>82</v>
      </c>
      <c r="T292" s="738" t="s">
        <v>4348</v>
      </c>
      <c r="U292" s="739" t="s">
        <v>4357</v>
      </c>
      <c r="V292" s="740" t="s">
        <v>4350</v>
      </c>
      <c r="W292" s="741">
        <v>1.2578</v>
      </c>
      <c r="X292" s="742">
        <f t="shared" si="190"/>
        <v>754.68</v>
      </c>
      <c r="Y292" s="749"/>
      <c r="Z292" s="732" t="s">
        <v>2035</v>
      </c>
      <c r="AA292" s="745" t="s">
        <v>108</v>
      </c>
      <c r="AB292" s="1072" t="s">
        <v>44</v>
      </c>
      <c r="AC292" s="746">
        <v>600</v>
      </c>
      <c r="AD292" s="747">
        <f t="shared" si="181"/>
        <v>0</v>
      </c>
      <c r="AE292" s="890" t="s">
        <v>157</v>
      </c>
      <c r="AF292" s="749"/>
      <c r="AG292" s="747">
        <f t="shared" si="194"/>
        <v>1200</v>
      </c>
      <c r="AH292" s="749"/>
      <c r="AI292" s="745"/>
      <c r="AJ292" s="733"/>
      <c r="AK292" s="1216"/>
      <c r="AL292" s="1216"/>
      <c r="AM292" s="891">
        <f t="shared" si="195"/>
        <v>1200</v>
      </c>
      <c r="AN292" s="750"/>
      <c r="AO292" s="751"/>
      <c r="AP292" s="751"/>
      <c r="AQ292" s="751"/>
      <c r="AR292" s="751"/>
      <c r="AS292" s="751"/>
      <c r="AT292" s="751"/>
      <c r="AU292" s="751"/>
      <c r="AV292" s="750"/>
      <c r="AW292" s="750"/>
      <c r="AX292" s="750"/>
      <c r="AY292" s="1216"/>
      <c r="AZ292" s="729"/>
      <c r="BA292" s="745">
        <f t="shared" si="196"/>
        <v>1200</v>
      </c>
      <c r="BB292" s="752"/>
      <c r="BC292" s="752"/>
      <c r="BD292" s="752"/>
      <c r="BE292" s="752"/>
      <c r="BF292" s="752"/>
      <c r="BG292" s="752"/>
      <c r="BH292" s="752"/>
      <c r="BI292" s="753"/>
      <c r="BJ292" s="753"/>
      <c r="BK292" s="754"/>
      <c r="BL292" s="753"/>
      <c r="BM292" s="755"/>
      <c r="BN292" s="755"/>
      <c r="BO292" s="755"/>
      <c r="BP292" s="755"/>
      <c r="BQ292" s="753"/>
      <c r="BR292" s="755"/>
      <c r="BS292" s="755"/>
      <c r="BT292" s="753"/>
      <c r="BU292" s="753"/>
      <c r="BV292" s="753"/>
      <c r="BW292" s="753"/>
      <c r="BX292" s="753"/>
      <c r="BY292" s="753"/>
      <c r="BZ292" s="753"/>
      <c r="CA292" s="753"/>
      <c r="CB292" s="753"/>
      <c r="CC292" s="753">
        <f t="shared" si="197"/>
        <v>600</v>
      </c>
      <c r="CD292" s="753"/>
      <c r="CE292" s="753">
        <f t="shared" si="198"/>
        <v>600</v>
      </c>
      <c r="CF292" s="753">
        <f t="shared" si="199"/>
        <v>600</v>
      </c>
      <c r="CG292" s="756"/>
      <c r="CO292" s="757">
        <f t="shared" si="180"/>
        <v>1683883</v>
      </c>
    </row>
    <row r="293" s="645" customFormat="1" ht="36" hidden="1" customHeight="1" spans="1:93">
      <c r="A293" s="724">
        <v>45838</v>
      </c>
      <c r="B293" s="884" t="s">
        <v>4344</v>
      </c>
      <c r="C293" s="885" t="s">
        <v>251</v>
      </c>
      <c r="D293" s="749">
        <v>4500171908</v>
      </c>
      <c r="E293" s="1267" t="s">
        <v>4365</v>
      </c>
      <c r="F293" s="749" t="s">
        <v>4366</v>
      </c>
      <c r="G293" s="729" t="s">
        <v>309</v>
      </c>
      <c r="H293" s="730" t="s">
        <v>79</v>
      </c>
      <c r="I293" s="731">
        <v>804</v>
      </c>
      <c r="J293" s="732">
        <v>0</v>
      </c>
      <c r="K293" s="732">
        <v>12</v>
      </c>
      <c r="L293" s="733">
        <f t="shared" si="177"/>
        <v>67</v>
      </c>
      <c r="M293" s="886">
        <v>45870</v>
      </c>
      <c r="N293" s="886">
        <f t="shared" si="193"/>
        <v>45866</v>
      </c>
      <c r="O293" s="1262"/>
      <c r="P293" s="1262" t="s">
        <v>803</v>
      </c>
      <c r="Q293" s="752" t="s">
        <v>4364</v>
      </c>
      <c r="R293" s="735">
        <v>45840</v>
      </c>
      <c r="S293" s="737" t="s">
        <v>82</v>
      </c>
      <c r="T293" s="738" t="s">
        <v>4348</v>
      </c>
      <c r="U293" s="739" t="s">
        <v>4349</v>
      </c>
      <c r="V293" s="740" t="s">
        <v>4350</v>
      </c>
      <c r="W293" s="741">
        <v>1.2578</v>
      </c>
      <c r="X293" s="742">
        <f t="shared" si="190"/>
        <v>1011.2712</v>
      </c>
      <c r="Y293" s="749"/>
      <c r="Z293" s="732" t="s">
        <v>2035</v>
      </c>
      <c r="AA293" s="745" t="s">
        <v>108</v>
      </c>
      <c r="AB293" s="1072" t="s">
        <v>44</v>
      </c>
      <c r="AC293" s="746">
        <v>806</v>
      </c>
      <c r="AD293" s="747">
        <f t="shared" si="181"/>
        <v>2</v>
      </c>
      <c r="AE293" s="890" t="s">
        <v>157</v>
      </c>
      <c r="AF293" s="749"/>
      <c r="AG293" s="747">
        <f t="shared" si="194"/>
        <v>1608</v>
      </c>
      <c r="AH293" s="749"/>
      <c r="AI293" s="745"/>
      <c r="AJ293" s="733"/>
      <c r="AK293" s="1216"/>
      <c r="AL293" s="1216"/>
      <c r="AM293" s="891">
        <f t="shared" si="195"/>
        <v>1608</v>
      </c>
      <c r="AN293" s="750"/>
      <c r="AO293" s="751"/>
      <c r="AP293" s="751"/>
      <c r="AQ293" s="751"/>
      <c r="AR293" s="751"/>
      <c r="AS293" s="751"/>
      <c r="AT293" s="751"/>
      <c r="AU293" s="751"/>
      <c r="AV293" s="750"/>
      <c r="AW293" s="750"/>
      <c r="AX293" s="750"/>
      <c r="AY293" s="1216"/>
      <c r="AZ293" s="729"/>
      <c r="BA293" s="745">
        <f t="shared" si="196"/>
        <v>1608</v>
      </c>
      <c r="BB293" s="752"/>
      <c r="BC293" s="752"/>
      <c r="BD293" s="752"/>
      <c r="BE293" s="752"/>
      <c r="BF293" s="752"/>
      <c r="BG293" s="752"/>
      <c r="BH293" s="752"/>
      <c r="BI293" s="753"/>
      <c r="BJ293" s="753"/>
      <c r="BK293" s="754"/>
      <c r="BL293" s="753"/>
      <c r="BM293" s="755"/>
      <c r="BN293" s="755"/>
      <c r="BO293" s="755"/>
      <c r="BP293" s="755"/>
      <c r="BQ293" s="753"/>
      <c r="BR293" s="755"/>
      <c r="BS293" s="755"/>
      <c r="BT293" s="753"/>
      <c r="BU293" s="753"/>
      <c r="BV293" s="753"/>
      <c r="BW293" s="753"/>
      <c r="BX293" s="753"/>
      <c r="BY293" s="753"/>
      <c r="BZ293" s="753"/>
      <c r="CA293" s="753"/>
      <c r="CB293" s="753"/>
      <c r="CC293" s="753">
        <f t="shared" si="197"/>
        <v>804</v>
      </c>
      <c r="CD293" s="753"/>
      <c r="CE293" s="753">
        <f t="shared" si="198"/>
        <v>804</v>
      </c>
      <c r="CF293" s="753">
        <f t="shared" si="199"/>
        <v>804</v>
      </c>
      <c r="CG293" s="756"/>
      <c r="CO293" s="757">
        <f t="shared" si="180"/>
        <v>1682275</v>
      </c>
    </row>
    <row r="294" s="645" customFormat="1" ht="36" hidden="1" customHeight="1" spans="1:93">
      <c r="A294" s="724">
        <v>45838</v>
      </c>
      <c r="B294" s="884" t="s">
        <v>4344</v>
      </c>
      <c r="C294" s="885" t="s">
        <v>251</v>
      </c>
      <c r="D294" s="749">
        <v>4500171907</v>
      </c>
      <c r="E294" s="1267" t="s">
        <v>4367</v>
      </c>
      <c r="F294" s="749" t="s">
        <v>4368</v>
      </c>
      <c r="G294" s="729" t="s">
        <v>309</v>
      </c>
      <c r="H294" s="730" t="s">
        <v>79</v>
      </c>
      <c r="I294" s="731">
        <v>600</v>
      </c>
      <c r="J294" s="732">
        <v>0</v>
      </c>
      <c r="K294" s="732">
        <v>12</v>
      </c>
      <c r="L294" s="733">
        <f t="shared" si="177"/>
        <v>50</v>
      </c>
      <c r="M294" s="886">
        <v>45870</v>
      </c>
      <c r="N294" s="886">
        <f t="shared" si="193"/>
        <v>45866</v>
      </c>
      <c r="O294" s="1262"/>
      <c r="P294" s="1262" t="s">
        <v>803</v>
      </c>
      <c r="Q294" s="885" t="s">
        <v>4347</v>
      </c>
      <c r="R294" s="735">
        <v>45840</v>
      </c>
      <c r="S294" s="737" t="s">
        <v>82</v>
      </c>
      <c r="T294" s="738" t="s">
        <v>4348</v>
      </c>
      <c r="U294" s="739" t="s">
        <v>4357</v>
      </c>
      <c r="V294" s="740" t="s">
        <v>4350</v>
      </c>
      <c r="W294" s="741">
        <v>1.2349</v>
      </c>
      <c r="X294" s="742">
        <f t="shared" si="190"/>
        <v>740.94</v>
      </c>
      <c r="Y294" s="749"/>
      <c r="Z294" s="732" t="s">
        <v>2035</v>
      </c>
      <c r="AA294" s="745" t="s">
        <v>108</v>
      </c>
      <c r="AB294" s="1072" t="s">
        <v>44</v>
      </c>
      <c r="AC294" s="746">
        <v>600</v>
      </c>
      <c r="AD294" s="747">
        <f t="shared" si="181"/>
        <v>0</v>
      </c>
      <c r="AE294" s="890" t="s">
        <v>157</v>
      </c>
      <c r="AF294" s="749"/>
      <c r="AG294" s="747">
        <f t="shared" si="194"/>
        <v>1200</v>
      </c>
      <c r="AH294" s="749"/>
      <c r="AI294" s="745"/>
      <c r="AJ294" s="733"/>
      <c r="AK294" s="1216"/>
      <c r="AL294" s="1216"/>
      <c r="AM294" s="891">
        <f t="shared" si="195"/>
        <v>1200</v>
      </c>
      <c r="AN294" s="750"/>
      <c r="AO294" s="751"/>
      <c r="AP294" s="751"/>
      <c r="AQ294" s="751"/>
      <c r="AR294" s="751"/>
      <c r="AS294" s="751"/>
      <c r="AT294" s="751"/>
      <c r="AU294" s="751"/>
      <c r="AV294" s="750"/>
      <c r="AW294" s="750"/>
      <c r="AX294" s="750"/>
      <c r="AY294" s="1216"/>
      <c r="AZ294" s="729"/>
      <c r="BA294" s="745">
        <f t="shared" si="196"/>
        <v>1200</v>
      </c>
      <c r="BB294" s="752"/>
      <c r="BC294" s="752"/>
      <c r="BD294" s="752"/>
      <c r="BE294" s="752"/>
      <c r="BF294" s="752"/>
      <c r="BG294" s="752"/>
      <c r="BH294" s="752"/>
      <c r="BI294" s="753"/>
      <c r="BJ294" s="753"/>
      <c r="BK294" s="754"/>
      <c r="BL294" s="753"/>
      <c r="BM294" s="755"/>
      <c r="BN294" s="755"/>
      <c r="BO294" s="755"/>
      <c r="BP294" s="755"/>
      <c r="BQ294" s="753"/>
      <c r="BR294" s="755"/>
      <c r="BS294" s="755"/>
      <c r="BT294" s="753"/>
      <c r="BU294" s="753"/>
      <c r="BV294" s="753"/>
      <c r="BW294" s="753"/>
      <c r="BX294" s="753"/>
      <c r="BY294" s="753"/>
      <c r="BZ294" s="753"/>
      <c r="CA294" s="753"/>
      <c r="CB294" s="753"/>
      <c r="CC294" s="753">
        <f t="shared" si="197"/>
        <v>600</v>
      </c>
      <c r="CD294" s="753"/>
      <c r="CE294" s="753">
        <f t="shared" si="198"/>
        <v>600</v>
      </c>
      <c r="CF294" s="753">
        <f t="shared" si="199"/>
        <v>600</v>
      </c>
      <c r="CG294" s="756"/>
      <c r="CO294" s="757">
        <f t="shared" si="180"/>
        <v>1681075</v>
      </c>
    </row>
    <row r="295" s="645" customFormat="1" ht="36" hidden="1" customHeight="1" spans="1:93">
      <c r="A295" s="724">
        <v>45838</v>
      </c>
      <c r="B295" s="884" t="s">
        <v>4344</v>
      </c>
      <c r="C295" s="885" t="s">
        <v>251</v>
      </c>
      <c r="D295" s="749">
        <v>4500171924</v>
      </c>
      <c r="E295" s="1267" t="s">
        <v>4369</v>
      </c>
      <c r="F295" s="749" t="s">
        <v>4370</v>
      </c>
      <c r="G295" s="729" t="s">
        <v>309</v>
      </c>
      <c r="H295" s="730" t="s">
        <v>79</v>
      </c>
      <c r="I295" s="731">
        <v>900</v>
      </c>
      <c r="J295" s="732">
        <v>0</v>
      </c>
      <c r="K295" s="732">
        <v>12</v>
      </c>
      <c r="L295" s="733">
        <f t="shared" si="177"/>
        <v>75</v>
      </c>
      <c r="M295" s="886">
        <v>45870</v>
      </c>
      <c r="N295" s="886">
        <f t="shared" si="193"/>
        <v>45866</v>
      </c>
      <c r="O295" s="1262"/>
      <c r="P295" s="1262" t="s">
        <v>803</v>
      </c>
      <c r="Q295" s="885" t="s">
        <v>4347</v>
      </c>
      <c r="R295" s="735">
        <v>45840</v>
      </c>
      <c r="S295" s="737" t="s">
        <v>82</v>
      </c>
      <c r="T295" s="738" t="s">
        <v>4348</v>
      </c>
      <c r="U295" s="739" t="s">
        <v>4349</v>
      </c>
      <c r="V295" s="740" t="s">
        <v>4350</v>
      </c>
      <c r="W295" s="741">
        <v>1.2578</v>
      </c>
      <c r="X295" s="742">
        <f t="shared" si="190"/>
        <v>1132.02</v>
      </c>
      <c r="Y295" s="749"/>
      <c r="Z295" s="732" t="s">
        <v>2035</v>
      </c>
      <c r="AA295" s="745" t="s">
        <v>108</v>
      </c>
      <c r="AB295" s="1072" t="s">
        <v>44</v>
      </c>
      <c r="AC295" s="746">
        <v>900</v>
      </c>
      <c r="AD295" s="747">
        <f t="shared" si="181"/>
        <v>0</v>
      </c>
      <c r="AE295" s="890" t="s">
        <v>157</v>
      </c>
      <c r="AF295" s="749"/>
      <c r="AG295" s="747">
        <f t="shared" si="194"/>
        <v>1800</v>
      </c>
      <c r="AH295" s="749"/>
      <c r="AI295" s="745"/>
      <c r="AJ295" s="733"/>
      <c r="AK295" s="1216"/>
      <c r="AL295" s="1216"/>
      <c r="AM295" s="891">
        <f t="shared" si="195"/>
        <v>1800</v>
      </c>
      <c r="AN295" s="750"/>
      <c r="AO295" s="751"/>
      <c r="AP295" s="751"/>
      <c r="AQ295" s="751"/>
      <c r="AR295" s="751"/>
      <c r="AS295" s="751"/>
      <c r="AT295" s="751"/>
      <c r="AU295" s="751"/>
      <c r="AV295" s="750"/>
      <c r="AW295" s="750"/>
      <c r="AX295" s="750"/>
      <c r="AY295" s="1216"/>
      <c r="AZ295" s="729"/>
      <c r="BA295" s="745">
        <f t="shared" si="196"/>
        <v>1800</v>
      </c>
      <c r="BB295" s="752"/>
      <c r="BC295" s="752"/>
      <c r="BD295" s="752"/>
      <c r="BE295" s="752"/>
      <c r="BF295" s="752"/>
      <c r="BG295" s="752"/>
      <c r="BH295" s="752"/>
      <c r="BI295" s="753"/>
      <c r="BJ295" s="753"/>
      <c r="BK295" s="754"/>
      <c r="BL295" s="753"/>
      <c r="BM295" s="755"/>
      <c r="BN295" s="755"/>
      <c r="BO295" s="755"/>
      <c r="BP295" s="755"/>
      <c r="BQ295" s="753"/>
      <c r="BR295" s="755"/>
      <c r="BS295" s="755"/>
      <c r="BT295" s="753"/>
      <c r="BU295" s="753"/>
      <c r="BV295" s="753"/>
      <c r="BW295" s="753"/>
      <c r="BX295" s="753"/>
      <c r="BY295" s="753"/>
      <c r="BZ295" s="753"/>
      <c r="CA295" s="753"/>
      <c r="CB295" s="753"/>
      <c r="CC295" s="753">
        <f t="shared" si="197"/>
        <v>900</v>
      </c>
      <c r="CD295" s="753"/>
      <c r="CE295" s="753">
        <f t="shared" si="198"/>
        <v>900</v>
      </c>
      <c r="CF295" s="753">
        <f t="shared" si="199"/>
        <v>900</v>
      </c>
      <c r="CG295" s="756"/>
      <c r="CO295" s="757">
        <f t="shared" si="180"/>
        <v>1679275</v>
      </c>
    </row>
    <row r="296" s="645" customFormat="1" ht="36" hidden="1" customHeight="1" spans="1:93">
      <c r="A296" s="724">
        <v>45838</v>
      </c>
      <c r="B296" s="884" t="s">
        <v>4344</v>
      </c>
      <c r="C296" s="885" t="s">
        <v>251</v>
      </c>
      <c r="D296" s="749">
        <v>4500171921</v>
      </c>
      <c r="E296" s="1267" t="s">
        <v>4371</v>
      </c>
      <c r="F296" s="749" t="s">
        <v>4372</v>
      </c>
      <c r="G296" s="729" t="s">
        <v>309</v>
      </c>
      <c r="H296" s="730" t="s">
        <v>79</v>
      </c>
      <c r="I296" s="731">
        <v>1200</v>
      </c>
      <c r="J296" s="732">
        <v>0</v>
      </c>
      <c r="K296" s="732">
        <v>12</v>
      </c>
      <c r="L296" s="733">
        <f t="shared" si="177"/>
        <v>100</v>
      </c>
      <c r="M296" s="886">
        <v>45870</v>
      </c>
      <c r="N296" s="886">
        <f t="shared" si="193"/>
        <v>45866</v>
      </c>
      <c r="O296" s="1262"/>
      <c r="P296" s="1262" t="s">
        <v>803</v>
      </c>
      <c r="Q296" s="1260" t="s">
        <v>4373</v>
      </c>
      <c r="R296" s="735">
        <v>45840</v>
      </c>
      <c r="S296" s="737" t="s">
        <v>82</v>
      </c>
      <c r="T296" s="738" t="s">
        <v>4348</v>
      </c>
      <c r="U296" s="739" t="s">
        <v>4349</v>
      </c>
      <c r="V296" s="740" t="s">
        <v>4350</v>
      </c>
      <c r="W296" s="741">
        <v>1.2349</v>
      </c>
      <c r="X296" s="742">
        <f t="shared" si="190"/>
        <v>1481.88</v>
      </c>
      <c r="Y296" s="749"/>
      <c r="Z296" s="732" t="s">
        <v>2035</v>
      </c>
      <c r="AA296" s="745" t="s">
        <v>108</v>
      </c>
      <c r="AB296" s="1072" t="s">
        <v>44</v>
      </c>
      <c r="AC296" s="746">
        <v>1200</v>
      </c>
      <c r="AD296" s="747">
        <f t="shared" si="181"/>
        <v>0</v>
      </c>
      <c r="AE296" s="890" t="s">
        <v>157</v>
      </c>
      <c r="AF296" s="749"/>
      <c r="AG296" s="747">
        <f t="shared" si="194"/>
        <v>2400</v>
      </c>
      <c r="AH296" s="749"/>
      <c r="AI296" s="745"/>
      <c r="AJ296" s="733"/>
      <c r="AK296" s="1216"/>
      <c r="AL296" s="1216"/>
      <c r="AM296" s="891">
        <f t="shared" si="195"/>
        <v>2400</v>
      </c>
      <c r="AN296" s="750"/>
      <c r="AO296" s="751"/>
      <c r="AP296" s="751"/>
      <c r="AQ296" s="751"/>
      <c r="AR296" s="751"/>
      <c r="AS296" s="751"/>
      <c r="AT296" s="751"/>
      <c r="AU296" s="751"/>
      <c r="AV296" s="750"/>
      <c r="AW296" s="750"/>
      <c r="AX296" s="750"/>
      <c r="AY296" s="1216"/>
      <c r="AZ296" s="729"/>
      <c r="BA296" s="745">
        <f t="shared" si="196"/>
        <v>2400</v>
      </c>
      <c r="BB296" s="752"/>
      <c r="BC296" s="752"/>
      <c r="BD296" s="752"/>
      <c r="BE296" s="752"/>
      <c r="BF296" s="752"/>
      <c r="BG296" s="752"/>
      <c r="BH296" s="752"/>
      <c r="BI296" s="753"/>
      <c r="BJ296" s="753"/>
      <c r="BK296" s="754"/>
      <c r="BL296" s="753"/>
      <c r="BM296" s="755"/>
      <c r="BN296" s="755"/>
      <c r="BO296" s="755"/>
      <c r="BP296" s="755"/>
      <c r="BQ296" s="753"/>
      <c r="BR296" s="755"/>
      <c r="BS296" s="755"/>
      <c r="BT296" s="753"/>
      <c r="BU296" s="753"/>
      <c r="BV296" s="753"/>
      <c r="BW296" s="753"/>
      <c r="BX296" s="753"/>
      <c r="BY296" s="753"/>
      <c r="BZ296" s="753"/>
      <c r="CA296" s="753"/>
      <c r="CB296" s="753"/>
      <c r="CC296" s="753">
        <f t="shared" si="197"/>
        <v>1200</v>
      </c>
      <c r="CD296" s="753"/>
      <c r="CE296" s="753">
        <f t="shared" si="198"/>
        <v>1200</v>
      </c>
      <c r="CF296" s="753">
        <f t="shared" si="199"/>
        <v>1200</v>
      </c>
      <c r="CG296" s="756"/>
      <c r="CO296" s="757">
        <f t="shared" si="180"/>
        <v>1676875</v>
      </c>
    </row>
    <row r="297" s="645" customFormat="1" ht="36" hidden="1" customHeight="1" spans="1:93">
      <c r="A297" s="724">
        <v>45838</v>
      </c>
      <c r="B297" s="884" t="s">
        <v>4344</v>
      </c>
      <c r="C297" s="885" t="s">
        <v>251</v>
      </c>
      <c r="D297" s="749">
        <v>4500171922</v>
      </c>
      <c r="E297" s="1267" t="s">
        <v>4374</v>
      </c>
      <c r="F297" s="749" t="s">
        <v>4375</v>
      </c>
      <c r="G297" s="729" t="s">
        <v>309</v>
      </c>
      <c r="H297" s="730" t="s">
        <v>79</v>
      </c>
      <c r="I297" s="731">
        <v>900</v>
      </c>
      <c r="J297" s="732">
        <v>0</v>
      </c>
      <c r="K297" s="732">
        <v>12</v>
      </c>
      <c r="L297" s="733">
        <f t="shared" si="177"/>
        <v>75</v>
      </c>
      <c r="M297" s="886">
        <v>45870</v>
      </c>
      <c r="N297" s="886">
        <f t="shared" si="193"/>
        <v>45866</v>
      </c>
      <c r="O297" s="1262"/>
      <c r="P297" s="1262" t="s">
        <v>803</v>
      </c>
      <c r="Q297" s="885" t="s">
        <v>4347</v>
      </c>
      <c r="R297" s="735">
        <v>45840</v>
      </c>
      <c r="S297" s="737" t="s">
        <v>82</v>
      </c>
      <c r="T297" s="738" t="s">
        <v>4348</v>
      </c>
      <c r="U297" s="739" t="s">
        <v>4349</v>
      </c>
      <c r="V297" s="740" t="s">
        <v>4350</v>
      </c>
      <c r="W297" s="741">
        <v>1.2578</v>
      </c>
      <c r="X297" s="742">
        <f t="shared" si="190"/>
        <v>1132.02</v>
      </c>
      <c r="Y297" s="749" t="s">
        <v>4376</v>
      </c>
      <c r="Z297" s="732" t="s">
        <v>2035</v>
      </c>
      <c r="AA297" s="745" t="s">
        <v>108</v>
      </c>
      <c r="AB297" s="1072" t="s">
        <v>44</v>
      </c>
      <c r="AC297" s="746">
        <v>900</v>
      </c>
      <c r="AD297" s="747">
        <f t="shared" si="181"/>
        <v>0</v>
      </c>
      <c r="AE297" s="890" t="s">
        <v>157</v>
      </c>
      <c r="AF297" s="749"/>
      <c r="AG297" s="747">
        <f t="shared" si="194"/>
        <v>1800</v>
      </c>
      <c r="AH297" s="749"/>
      <c r="AI297" s="745"/>
      <c r="AJ297" s="733"/>
      <c r="AK297" s="1216"/>
      <c r="AL297" s="1216"/>
      <c r="AM297" s="891">
        <f t="shared" si="195"/>
        <v>1800</v>
      </c>
      <c r="AN297" s="750"/>
      <c r="AO297" s="751"/>
      <c r="AP297" s="751"/>
      <c r="AQ297" s="751"/>
      <c r="AR297" s="751"/>
      <c r="AS297" s="751"/>
      <c r="AT297" s="751"/>
      <c r="AU297" s="751"/>
      <c r="AV297" s="750"/>
      <c r="AW297" s="750"/>
      <c r="AX297" s="750"/>
      <c r="AY297" s="1216"/>
      <c r="AZ297" s="729"/>
      <c r="BA297" s="745">
        <f t="shared" si="196"/>
        <v>1800</v>
      </c>
      <c r="BB297" s="752"/>
      <c r="BC297" s="752"/>
      <c r="BD297" s="752"/>
      <c r="BE297" s="752"/>
      <c r="BF297" s="752"/>
      <c r="BG297" s="752"/>
      <c r="BH297" s="752"/>
      <c r="BI297" s="753"/>
      <c r="BJ297" s="753"/>
      <c r="BK297" s="754"/>
      <c r="BL297" s="753"/>
      <c r="BM297" s="755"/>
      <c r="BN297" s="755"/>
      <c r="BO297" s="755"/>
      <c r="BP297" s="755"/>
      <c r="BQ297" s="753"/>
      <c r="BR297" s="755"/>
      <c r="BS297" s="755"/>
      <c r="BT297" s="753"/>
      <c r="BU297" s="753"/>
      <c r="BV297" s="753"/>
      <c r="BW297" s="753"/>
      <c r="BX297" s="753"/>
      <c r="BY297" s="753"/>
      <c r="BZ297" s="753"/>
      <c r="CA297" s="753"/>
      <c r="CB297" s="753"/>
      <c r="CC297" s="753">
        <f t="shared" si="197"/>
        <v>900</v>
      </c>
      <c r="CD297" s="753"/>
      <c r="CE297" s="753">
        <f t="shared" si="198"/>
        <v>900</v>
      </c>
      <c r="CF297" s="753">
        <f t="shared" si="199"/>
        <v>900</v>
      </c>
      <c r="CG297" s="756"/>
      <c r="CO297" s="757">
        <f t="shared" si="180"/>
        <v>1675075</v>
      </c>
    </row>
    <row r="298" s="645" customFormat="1" ht="36" hidden="1" customHeight="1" spans="1:93">
      <c r="A298" s="724">
        <v>45838</v>
      </c>
      <c r="B298" s="884" t="s">
        <v>4344</v>
      </c>
      <c r="C298" s="885" t="s">
        <v>251</v>
      </c>
      <c r="D298" s="1309">
        <v>4500171922</v>
      </c>
      <c r="E298" s="1267" t="s">
        <v>4377</v>
      </c>
      <c r="F298" s="749" t="s">
        <v>4378</v>
      </c>
      <c r="G298" s="729" t="s">
        <v>4320</v>
      </c>
      <c r="H298" s="730" t="s">
        <v>4321</v>
      </c>
      <c r="I298" s="731">
        <v>896</v>
      </c>
      <c r="J298" s="732">
        <v>0</v>
      </c>
      <c r="K298" s="732">
        <v>8</v>
      </c>
      <c r="L298" s="733">
        <f t="shared" si="177"/>
        <v>112</v>
      </c>
      <c r="M298" s="886">
        <v>45870</v>
      </c>
      <c r="N298" s="886">
        <f t="shared" si="193"/>
        <v>45866</v>
      </c>
      <c r="O298" s="1262"/>
      <c r="P298" s="1310" t="s">
        <v>80</v>
      </c>
      <c r="Q298" s="885" t="s">
        <v>4347</v>
      </c>
      <c r="R298" s="735">
        <v>45840</v>
      </c>
      <c r="S298" s="737" t="s">
        <v>82</v>
      </c>
      <c r="T298" s="738" t="s">
        <v>4348</v>
      </c>
      <c r="U298" s="739" t="s">
        <v>4349</v>
      </c>
      <c r="V298" s="740" t="s">
        <v>4350</v>
      </c>
      <c r="W298" s="741">
        <v>1.848</v>
      </c>
      <c r="X298" s="742">
        <f t="shared" si="190"/>
        <v>1655.808</v>
      </c>
      <c r="Y298" s="749" t="s">
        <v>4376</v>
      </c>
      <c r="Z298" s="732" t="s">
        <v>4320</v>
      </c>
      <c r="AA298" s="745" t="s">
        <v>108</v>
      </c>
      <c r="AB298" s="1304" t="s">
        <v>44</v>
      </c>
      <c r="AC298" s="746">
        <v>896</v>
      </c>
      <c r="AD298" s="747">
        <f t="shared" si="181"/>
        <v>0</v>
      </c>
      <c r="AE298" s="890" t="s">
        <v>141</v>
      </c>
      <c r="AF298" s="749"/>
      <c r="AG298" s="747">
        <f t="shared" ref="AG298:AG308" si="200">I298*3</f>
        <v>2688</v>
      </c>
      <c r="AH298" s="749"/>
      <c r="AI298" s="892"/>
      <c r="AJ298" s="1078"/>
      <c r="AK298" s="1311"/>
      <c r="AL298" s="1311"/>
      <c r="AM298" s="891">
        <f t="shared" ref="AM298:AM308" si="201">I298*3</f>
        <v>2688</v>
      </c>
      <c r="AN298" s="750"/>
      <c r="AO298" s="751"/>
      <c r="AP298" s="751"/>
      <c r="AQ298" s="751"/>
      <c r="AR298" s="751"/>
      <c r="AS298" s="751"/>
      <c r="AT298" s="751"/>
      <c r="AU298" s="751"/>
      <c r="AV298" s="750"/>
      <c r="AW298" s="750"/>
      <c r="AX298" s="750"/>
      <c r="AY298" s="1216"/>
      <c r="AZ298" s="729"/>
      <c r="BA298" s="745">
        <f t="shared" ref="BA298:BA308" si="202">I298*3</f>
        <v>2688</v>
      </c>
      <c r="BB298" s="752"/>
      <c r="BC298" s="752"/>
      <c r="BD298" s="752"/>
      <c r="BE298" s="752"/>
      <c r="BF298" s="752"/>
      <c r="BG298" s="752"/>
      <c r="BH298" s="752"/>
      <c r="BI298" s="753"/>
      <c r="BJ298" s="753"/>
      <c r="BK298" s="754"/>
      <c r="BL298" s="753"/>
      <c r="BM298" s="755"/>
      <c r="BN298" s="755"/>
      <c r="BO298" s="755"/>
      <c r="BP298" s="755"/>
      <c r="BQ298" s="753"/>
      <c r="BR298" s="755"/>
      <c r="BS298" s="755"/>
      <c r="BT298" s="753"/>
      <c r="BU298" s="753"/>
      <c r="BV298" s="753"/>
      <c r="BW298" s="753"/>
      <c r="BX298" s="753"/>
      <c r="BY298" s="753">
        <f t="shared" ref="BY298:BY308" si="203">I298</f>
        <v>896</v>
      </c>
      <c r="BZ298" s="753"/>
      <c r="CA298" s="753">
        <f t="shared" ref="CA298:CA308" si="204">BY298</f>
        <v>896</v>
      </c>
      <c r="CB298" s="753">
        <f t="shared" ref="CB298:CB308" si="205">CA298</f>
        <v>896</v>
      </c>
      <c r="CC298" s="753"/>
      <c r="CD298" s="753"/>
      <c r="CE298" s="753"/>
      <c r="CF298" s="753"/>
      <c r="CG298" s="756"/>
      <c r="CH298" s="645" t="s">
        <v>4379</v>
      </c>
      <c r="CO298" s="757">
        <f t="shared" si="180"/>
        <v>1672387</v>
      </c>
    </row>
    <row r="299" s="645" customFormat="1" ht="36" hidden="1" customHeight="1" spans="1:93">
      <c r="A299" s="724">
        <v>45838</v>
      </c>
      <c r="B299" s="884" t="s">
        <v>1533</v>
      </c>
      <c r="C299" s="885" t="s">
        <v>149</v>
      </c>
      <c r="D299" s="749">
        <v>4500164131</v>
      </c>
      <c r="E299" s="1267">
        <v>232310</v>
      </c>
      <c r="F299" s="749" t="s">
        <v>4380</v>
      </c>
      <c r="G299" s="729" t="s">
        <v>89</v>
      </c>
      <c r="H299" s="730" t="s">
        <v>79</v>
      </c>
      <c r="I299" s="731">
        <v>504</v>
      </c>
      <c r="J299" s="732">
        <v>0</v>
      </c>
      <c r="K299" s="732">
        <v>24</v>
      </c>
      <c r="L299" s="733">
        <f t="shared" si="177"/>
        <v>21</v>
      </c>
      <c r="M299" s="886">
        <v>45870</v>
      </c>
      <c r="N299" s="886">
        <f t="shared" si="193"/>
        <v>45866</v>
      </c>
      <c r="O299" s="1262"/>
      <c r="P299" s="1310" t="s">
        <v>803</v>
      </c>
      <c r="Q299" s="752" t="s">
        <v>4381</v>
      </c>
      <c r="R299" s="735">
        <v>45838</v>
      </c>
      <c r="S299" s="737" t="s">
        <v>82</v>
      </c>
      <c r="T299" s="738" t="s">
        <v>4382</v>
      </c>
      <c r="U299" s="739" t="s">
        <v>4383</v>
      </c>
      <c r="V299" s="740" t="s">
        <v>3865</v>
      </c>
      <c r="W299" s="741">
        <v>0.8309</v>
      </c>
      <c r="X299" s="742">
        <f t="shared" si="190"/>
        <v>418.7736</v>
      </c>
      <c r="Y299" s="749"/>
      <c r="Z299" s="732" t="s">
        <v>89</v>
      </c>
      <c r="AA299" s="745" t="s">
        <v>108</v>
      </c>
      <c r="AB299" s="1304" t="s">
        <v>44</v>
      </c>
      <c r="AC299" s="1312">
        <v>504</v>
      </c>
      <c r="AD299" s="747">
        <f t="shared" si="181"/>
        <v>0</v>
      </c>
      <c r="AE299" s="890" t="s">
        <v>157</v>
      </c>
      <c r="AF299" s="749"/>
      <c r="AG299" s="747">
        <f>I299</f>
        <v>504</v>
      </c>
      <c r="AH299" s="749"/>
      <c r="AI299" s="745">
        <f>I299</f>
        <v>504</v>
      </c>
      <c r="AJ299" s="1078"/>
      <c r="AK299" s="750"/>
      <c r="AL299" s="750"/>
      <c r="AM299" s="750"/>
      <c r="AN299" s="750"/>
      <c r="AO299" s="751"/>
      <c r="AP299" s="751"/>
      <c r="AQ299" s="751"/>
      <c r="AR299" s="751"/>
      <c r="AS299" s="751"/>
      <c r="AT299" s="751"/>
      <c r="AU299" s="751"/>
      <c r="AV299" s="750"/>
      <c r="AW299" s="750"/>
      <c r="AX299" s="750"/>
      <c r="AY299" s="1216"/>
      <c r="AZ299" s="729"/>
      <c r="BA299" s="745">
        <f>I299</f>
        <v>504</v>
      </c>
      <c r="BB299" s="752"/>
      <c r="BC299" s="752"/>
      <c r="BD299" s="752"/>
      <c r="BE299" s="752"/>
      <c r="BF299" s="752"/>
      <c r="BG299" s="752"/>
      <c r="BH299" s="752"/>
      <c r="BI299" s="753"/>
      <c r="BJ299" s="753"/>
      <c r="BK299" s="754"/>
      <c r="BL299" s="753"/>
      <c r="BM299" s="755"/>
      <c r="BN299" s="755"/>
      <c r="BO299" s="755"/>
      <c r="BP299" s="755"/>
      <c r="BQ299" s="753"/>
      <c r="BR299" s="755"/>
      <c r="BS299" s="755"/>
      <c r="BT299" s="753"/>
      <c r="BU299" s="753"/>
      <c r="BV299" s="753"/>
      <c r="BW299" s="753"/>
      <c r="BX299" s="753"/>
      <c r="BY299" s="753"/>
      <c r="BZ299" s="753"/>
      <c r="CA299" s="753"/>
      <c r="CB299" s="753"/>
      <c r="CC299" s="753"/>
      <c r="CD299" s="753"/>
      <c r="CE299" s="753"/>
      <c r="CF299" s="753"/>
      <c r="CG299" s="756"/>
      <c r="CO299" s="757">
        <f t="shared" si="180"/>
        <v>1671883</v>
      </c>
    </row>
    <row r="300" s="645" customFormat="1" ht="36" hidden="1" customHeight="1" spans="1:93">
      <c r="A300" s="724">
        <v>45838</v>
      </c>
      <c r="B300" s="884" t="s">
        <v>4344</v>
      </c>
      <c r="C300" s="885" t="s">
        <v>251</v>
      </c>
      <c r="D300" s="1309">
        <v>4500171921</v>
      </c>
      <c r="E300" s="1267" t="s">
        <v>4384</v>
      </c>
      <c r="F300" s="749" t="s">
        <v>4385</v>
      </c>
      <c r="G300" s="729" t="s">
        <v>4320</v>
      </c>
      <c r="H300" s="730" t="s">
        <v>4321</v>
      </c>
      <c r="I300" s="731">
        <v>1200</v>
      </c>
      <c r="J300" s="732">
        <v>0</v>
      </c>
      <c r="K300" s="732">
        <v>8</v>
      </c>
      <c r="L300" s="733">
        <f t="shared" si="177"/>
        <v>150</v>
      </c>
      <c r="M300" s="734">
        <v>45870</v>
      </c>
      <c r="N300" s="734">
        <f t="shared" si="193"/>
        <v>45866</v>
      </c>
      <c r="O300" s="735"/>
      <c r="P300" s="1310" t="s">
        <v>80</v>
      </c>
      <c r="Q300" s="1260" t="s">
        <v>4373</v>
      </c>
      <c r="R300" s="735">
        <v>45840</v>
      </c>
      <c r="S300" s="737" t="s">
        <v>82</v>
      </c>
      <c r="T300" s="738" t="s">
        <v>4348</v>
      </c>
      <c r="U300" s="739" t="s">
        <v>4349</v>
      </c>
      <c r="V300" s="740" t="s">
        <v>4350</v>
      </c>
      <c r="W300" s="741">
        <v>1.848</v>
      </c>
      <c r="X300" s="742">
        <f t="shared" si="190"/>
        <v>2217.6</v>
      </c>
      <c r="Y300" s="749"/>
      <c r="Z300" s="732" t="s">
        <v>4320</v>
      </c>
      <c r="AA300" s="745" t="s">
        <v>108</v>
      </c>
      <c r="AB300" s="1304" t="s">
        <v>44</v>
      </c>
      <c r="AC300" s="746">
        <v>1200</v>
      </c>
      <c r="AD300" s="747">
        <f t="shared" si="181"/>
        <v>0</v>
      </c>
      <c r="AE300" s="890" t="s">
        <v>141</v>
      </c>
      <c r="AF300" s="749"/>
      <c r="AG300" s="747">
        <f t="shared" si="200"/>
        <v>3600</v>
      </c>
      <c r="AH300" s="749"/>
      <c r="AI300" s="745"/>
      <c r="AJ300" s="1078"/>
      <c r="AK300" s="750"/>
      <c r="AL300" s="750"/>
      <c r="AM300" s="891">
        <f t="shared" si="201"/>
        <v>3600</v>
      </c>
      <c r="AN300" s="750"/>
      <c r="AO300" s="751"/>
      <c r="AP300" s="751"/>
      <c r="AQ300" s="751"/>
      <c r="AR300" s="751"/>
      <c r="AS300" s="751"/>
      <c r="AT300" s="751"/>
      <c r="AU300" s="751"/>
      <c r="AV300" s="750"/>
      <c r="AW300" s="750"/>
      <c r="AX300" s="750"/>
      <c r="AY300" s="1216"/>
      <c r="AZ300" s="729"/>
      <c r="BA300" s="745">
        <f t="shared" si="202"/>
        <v>3600</v>
      </c>
      <c r="BB300" s="752"/>
      <c r="BC300" s="752"/>
      <c r="BD300" s="752"/>
      <c r="BE300" s="752"/>
      <c r="BF300" s="752"/>
      <c r="BG300" s="752"/>
      <c r="BH300" s="752"/>
      <c r="BI300" s="753"/>
      <c r="BJ300" s="753"/>
      <c r="BK300" s="754"/>
      <c r="BL300" s="753"/>
      <c r="BM300" s="755"/>
      <c r="BN300" s="755"/>
      <c r="BO300" s="755"/>
      <c r="BP300" s="755"/>
      <c r="BQ300" s="753"/>
      <c r="BR300" s="755"/>
      <c r="BS300" s="755"/>
      <c r="BT300" s="753"/>
      <c r="BU300" s="753"/>
      <c r="BV300" s="753"/>
      <c r="BW300" s="753"/>
      <c r="BX300" s="753"/>
      <c r="BY300" s="753">
        <f t="shared" si="203"/>
        <v>1200</v>
      </c>
      <c r="BZ300" s="753"/>
      <c r="CA300" s="753">
        <f t="shared" si="204"/>
        <v>1200</v>
      </c>
      <c r="CB300" s="753">
        <f t="shared" si="205"/>
        <v>1200</v>
      </c>
      <c r="CC300" s="753"/>
      <c r="CD300" s="753"/>
      <c r="CE300" s="753"/>
      <c r="CF300" s="753"/>
      <c r="CG300" s="756"/>
      <c r="CH300" s="645" t="s">
        <v>4379</v>
      </c>
      <c r="CO300" s="757">
        <f t="shared" si="180"/>
        <v>1668283</v>
      </c>
    </row>
    <row r="301" s="645" customFormat="1" ht="36" hidden="1" customHeight="1" spans="1:93">
      <c r="A301" s="724">
        <v>45838</v>
      </c>
      <c r="B301" s="884" t="s">
        <v>4344</v>
      </c>
      <c r="C301" s="885" t="s">
        <v>251</v>
      </c>
      <c r="D301" s="1309">
        <v>4500171924</v>
      </c>
      <c r="E301" s="1267" t="s">
        <v>4386</v>
      </c>
      <c r="F301" s="749" t="s">
        <v>4387</v>
      </c>
      <c r="G301" s="729" t="s">
        <v>4320</v>
      </c>
      <c r="H301" s="730" t="s">
        <v>4321</v>
      </c>
      <c r="I301" s="731">
        <v>896</v>
      </c>
      <c r="J301" s="732">
        <v>0</v>
      </c>
      <c r="K301" s="732">
        <v>8</v>
      </c>
      <c r="L301" s="733">
        <f t="shared" si="177"/>
        <v>112</v>
      </c>
      <c r="M301" s="734">
        <v>45870</v>
      </c>
      <c r="N301" s="734">
        <f t="shared" si="193"/>
        <v>45866</v>
      </c>
      <c r="O301" s="735"/>
      <c r="P301" s="1310" t="s">
        <v>80</v>
      </c>
      <c r="Q301" s="726" t="s">
        <v>4347</v>
      </c>
      <c r="R301" s="735">
        <v>45840</v>
      </c>
      <c r="S301" s="737" t="s">
        <v>82</v>
      </c>
      <c r="T301" s="738" t="s">
        <v>4348</v>
      </c>
      <c r="U301" s="739" t="s">
        <v>4349</v>
      </c>
      <c r="V301" s="740" t="s">
        <v>4350</v>
      </c>
      <c r="W301" s="741">
        <v>1.848</v>
      </c>
      <c r="X301" s="742">
        <f t="shared" si="190"/>
        <v>1655.808</v>
      </c>
      <c r="Y301" s="749"/>
      <c r="Z301" s="732" t="s">
        <v>4320</v>
      </c>
      <c r="AA301" s="745" t="s">
        <v>108</v>
      </c>
      <c r="AB301" s="1304" t="s">
        <v>44</v>
      </c>
      <c r="AC301" s="746">
        <v>896</v>
      </c>
      <c r="AD301" s="747">
        <f t="shared" si="181"/>
        <v>0</v>
      </c>
      <c r="AE301" s="890" t="s">
        <v>141</v>
      </c>
      <c r="AF301" s="749"/>
      <c r="AG301" s="747">
        <f t="shared" si="200"/>
        <v>2688</v>
      </c>
      <c r="AH301" s="749"/>
      <c r="AI301" s="745"/>
      <c r="AJ301" s="1078"/>
      <c r="AK301" s="750"/>
      <c r="AL301" s="750"/>
      <c r="AM301" s="891">
        <f t="shared" si="201"/>
        <v>2688</v>
      </c>
      <c r="AN301" s="750"/>
      <c r="AO301" s="751"/>
      <c r="AP301" s="751"/>
      <c r="AQ301" s="751"/>
      <c r="AR301" s="751"/>
      <c r="AS301" s="751"/>
      <c r="AT301" s="751"/>
      <c r="AU301" s="751"/>
      <c r="AV301" s="750"/>
      <c r="AW301" s="750"/>
      <c r="AX301" s="750"/>
      <c r="AY301" s="1216"/>
      <c r="AZ301" s="729"/>
      <c r="BA301" s="745">
        <f t="shared" si="202"/>
        <v>2688</v>
      </c>
      <c r="BB301" s="752"/>
      <c r="BC301" s="752"/>
      <c r="BD301" s="752"/>
      <c r="BE301" s="752"/>
      <c r="BF301" s="752"/>
      <c r="BG301" s="752"/>
      <c r="BH301" s="752"/>
      <c r="BI301" s="753"/>
      <c r="BJ301" s="753"/>
      <c r="BK301" s="754"/>
      <c r="BL301" s="753"/>
      <c r="BM301" s="755"/>
      <c r="BN301" s="755"/>
      <c r="BO301" s="755"/>
      <c r="BP301" s="755"/>
      <c r="BQ301" s="753"/>
      <c r="BR301" s="755"/>
      <c r="BS301" s="755"/>
      <c r="BT301" s="753"/>
      <c r="BU301" s="753"/>
      <c r="BV301" s="753"/>
      <c r="BW301" s="753"/>
      <c r="BX301" s="753"/>
      <c r="BY301" s="753">
        <f t="shared" si="203"/>
        <v>896</v>
      </c>
      <c r="BZ301" s="753"/>
      <c r="CA301" s="753">
        <f t="shared" si="204"/>
        <v>896</v>
      </c>
      <c r="CB301" s="753">
        <f t="shared" si="205"/>
        <v>896</v>
      </c>
      <c r="CC301" s="753"/>
      <c r="CD301" s="753"/>
      <c r="CE301" s="753"/>
      <c r="CF301" s="753"/>
      <c r="CG301" s="756"/>
      <c r="CH301" s="645" t="s">
        <v>4379</v>
      </c>
      <c r="CO301" s="757">
        <f t="shared" si="180"/>
        <v>1665595</v>
      </c>
    </row>
    <row r="302" s="645" customFormat="1" ht="36" hidden="1" customHeight="1" spans="1:93">
      <c r="A302" s="724">
        <v>45838</v>
      </c>
      <c r="B302" s="884" t="s">
        <v>4344</v>
      </c>
      <c r="C302" s="885" t="s">
        <v>251</v>
      </c>
      <c r="D302" s="1309">
        <v>4500171907</v>
      </c>
      <c r="E302" s="1267" t="s">
        <v>4388</v>
      </c>
      <c r="F302" s="749" t="s">
        <v>4389</v>
      </c>
      <c r="G302" s="729" t="s">
        <v>4320</v>
      </c>
      <c r="H302" s="730" t="s">
        <v>4321</v>
      </c>
      <c r="I302" s="731">
        <v>600</v>
      </c>
      <c r="J302" s="732">
        <v>0</v>
      </c>
      <c r="K302" s="732">
        <v>8</v>
      </c>
      <c r="L302" s="733">
        <f t="shared" si="177"/>
        <v>75</v>
      </c>
      <c r="M302" s="734">
        <v>45870</v>
      </c>
      <c r="N302" s="734">
        <f t="shared" si="193"/>
        <v>45866</v>
      </c>
      <c r="O302" s="735"/>
      <c r="P302" s="1310" t="s">
        <v>80</v>
      </c>
      <c r="Q302" s="1216" t="s">
        <v>4364</v>
      </c>
      <c r="R302" s="735">
        <v>45840</v>
      </c>
      <c r="S302" s="737" t="s">
        <v>82</v>
      </c>
      <c r="T302" s="738" t="s">
        <v>4348</v>
      </c>
      <c r="U302" s="739" t="s">
        <v>4349</v>
      </c>
      <c r="V302" s="740" t="s">
        <v>4350</v>
      </c>
      <c r="W302" s="741">
        <v>1.848</v>
      </c>
      <c r="X302" s="742">
        <f t="shared" si="190"/>
        <v>1108.8</v>
      </c>
      <c r="Y302" s="749" t="s">
        <v>4390</v>
      </c>
      <c r="Z302" s="732" t="s">
        <v>4320</v>
      </c>
      <c r="AA302" s="745" t="s">
        <v>108</v>
      </c>
      <c r="AB302" s="1304" t="s">
        <v>44</v>
      </c>
      <c r="AC302" s="746">
        <v>600</v>
      </c>
      <c r="AD302" s="747">
        <f t="shared" si="181"/>
        <v>0</v>
      </c>
      <c r="AE302" s="890" t="s">
        <v>141</v>
      </c>
      <c r="AF302" s="749"/>
      <c r="AG302" s="747">
        <f t="shared" si="200"/>
        <v>1800</v>
      </c>
      <c r="AH302" s="749"/>
      <c r="AI302" s="745"/>
      <c r="AJ302" s="1078"/>
      <c r="AK302" s="750"/>
      <c r="AL302" s="750"/>
      <c r="AM302" s="891">
        <f t="shared" si="201"/>
        <v>1800</v>
      </c>
      <c r="AN302" s="750"/>
      <c r="AO302" s="751"/>
      <c r="AP302" s="751"/>
      <c r="AQ302" s="751"/>
      <c r="AR302" s="751"/>
      <c r="AS302" s="751"/>
      <c r="AT302" s="751"/>
      <c r="AU302" s="751"/>
      <c r="AV302" s="750"/>
      <c r="AW302" s="750"/>
      <c r="AX302" s="750"/>
      <c r="AY302" s="1216"/>
      <c r="AZ302" s="729"/>
      <c r="BA302" s="745">
        <f t="shared" si="202"/>
        <v>1800</v>
      </c>
      <c r="BB302" s="752"/>
      <c r="BC302" s="752"/>
      <c r="BD302" s="752"/>
      <c r="BE302" s="752"/>
      <c r="BF302" s="752"/>
      <c r="BG302" s="752"/>
      <c r="BH302" s="752"/>
      <c r="BI302" s="753"/>
      <c r="BJ302" s="753"/>
      <c r="BK302" s="754"/>
      <c r="BL302" s="753"/>
      <c r="BM302" s="755"/>
      <c r="BN302" s="755"/>
      <c r="BO302" s="755"/>
      <c r="BP302" s="755"/>
      <c r="BQ302" s="753"/>
      <c r="BR302" s="755"/>
      <c r="BS302" s="755"/>
      <c r="BT302" s="753"/>
      <c r="BU302" s="753"/>
      <c r="BV302" s="753"/>
      <c r="BW302" s="753"/>
      <c r="BX302" s="753"/>
      <c r="BY302" s="753">
        <f t="shared" si="203"/>
        <v>600</v>
      </c>
      <c r="BZ302" s="753"/>
      <c r="CA302" s="753">
        <f t="shared" si="204"/>
        <v>600</v>
      </c>
      <c r="CB302" s="753">
        <f t="shared" si="205"/>
        <v>600</v>
      </c>
      <c r="CC302" s="753"/>
      <c r="CD302" s="753"/>
      <c r="CE302" s="753"/>
      <c r="CF302" s="753"/>
      <c r="CG302" s="756"/>
      <c r="CH302" s="645" t="s">
        <v>4379</v>
      </c>
      <c r="CO302" s="757">
        <f t="shared" si="180"/>
        <v>1663795</v>
      </c>
    </row>
    <row r="303" s="645" customFormat="1" ht="36" hidden="1" customHeight="1" spans="1:93">
      <c r="A303" s="724">
        <v>45838</v>
      </c>
      <c r="B303" s="884" t="s">
        <v>4344</v>
      </c>
      <c r="C303" s="885" t="s">
        <v>251</v>
      </c>
      <c r="D303" s="1309">
        <v>4500171908</v>
      </c>
      <c r="E303" s="1267" t="s">
        <v>4391</v>
      </c>
      <c r="F303" s="749" t="s">
        <v>4392</v>
      </c>
      <c r="G303" s="729" t="s">
        <v>4320</v>
      </c>
      <c r="H303" s="730" t="s">
        <v>4321</v>
      </c>
      <c r="I303" s="731">
        <v>800</v>
      </c>
      <c r="J303" s="732">
        <v>0</v>
      </c>
      <c r="K303" s="732">
        <v>8</v>
      </c>
      <c r="L303" s="733">
        <f t="shared" si="177"/>
        <v>100</v>
      </c>
      <c r="M303" s="734">
        <v>45870</v>
      </c>
      <c r="N303" s="734">
        <f t="shared" si="193"/>
        <v>45866</v>
      </c>
      <c r="O303" s="735"/>
      <c r="P303" s="1310" t="s">
        <v>80</v>
      </c>
      <c r="Q303" s="1216" t="s">
        <v>4364</v>
      </c>
      <c r="R303" s="735">
        <v>45840</v>
      </c>
      <c r="S303" s="737" t="s">
        <v>82</v>
      </c>
      <c r="T303" s="738" t="s">
        <v>4348</v>
      </c>
      <c r="U303" s="739" t="s">
        <v>4349</v>
      </c>
      <c r="V303" s="740" t="s">
        <v>4350</v>
      </c>
      <c r="W303" s="741">
        <v>1.848</v>
      </c>
      <c r="X303" s="742">
        <f t="shared" si="190"/>
        <v>1478.4</v>
      </c>
      <c r="Y303" s="749"/>
      <c r="Z303" s="732" t="s">
        <v>4320</v>
      </c>
      <c r="AA303" s="745" t="s">
        <v>108</v>
      </c>
      <c r="AB303" s="1304" t="s">
        <v>44</v>
      </c>
      <c r="AC303" s="746">
        <v>800</v>
      </c>
      <c r="AD303" s="747">
        <f t="shared" si="181"/>
        <v>0</v>
      </c>
      <c r="AE303" s="890" t="s">
        <v>141</v>
      </c>
      <c r="AF303" s="749"/>
      <c r="AG303" s="747">
        <f t="shared" si="200"/>
        <v>2400</v>
      </c>
      <c r="AH303" s="749"/>
      <c r="AI303" s="745"/>
      <c r="AJ303" s="1078"/>
      <c r="AK303" s="750"/>
      <c r="AL303" s="750"/>
      <c r="AM303" s="891">
        <f t="shared" si="201"/>
        <v>2400</v>
      </c>
      <c r="AN303" s="750"/>
      <c r="AO303" s="751"/>
      <c r="AP303" s="751"/>
      <c r="AQ303" s="751"/>
      <c r="AR303" s="751"/>
      <c r="AS303" s="751"/>
      <c r="AT303" s="751"/>
      <c r="AU303" s="751"/>
      <c r="AV303" s="750"/>
      <c r="AW303" s="750"/>
      <c r="AX303" s="750"/>
      <c r="AY303" s="1216"/>
      <c r="AZ303" s="729"/>
      <c r="BA303" s="745">
        <f t="shared" si="202"/>
        <v>2400</v>
      </c>
      <c r="BB303" s="752"/>
      <c r="BC303" s="752"/>
      <c r="BD303" s="752"/>
      <c r="BE303" s="752"/>
      <c r="BF303" s="752"/>
      <c r="BG303" s="752"/>
      <c r="BH303" s="752"/>
      <c r="BI303" s="753"/>
      <c r="BJ303" s="753"/>
      <c r="BK303" s="754"/>
      <c r="BL303" s="753"/>
      <c r="BM303" s="755"/>
      <c r="BN303" s="755"/>
      <c r="BO303" s="755"/>
      <c r="BP303" s="755"/>
      <c r="BQ303" s="753"/>
      <c r="BR303" s="755"/>
      <c r="BS303" s="755"/>
      <c r="BT303" s="753"/>
      <c r="BU303" s="753"/>
      <c r="BV303" s="753"/>
      <c r="BW303" s="753"/>
      <c r="BX303" s="753"/>
      <c r="BY303" s="753">
        <f t="shared" si="203"/>
        <v>800</v>
      </c>
      <c r="BZ303" s="753"/>
      <c r="CA303" s="753">
        <f t="shared" si="204"/>
        <v>800</v>
      </c>
      <c r="CB303" s="753">
        <f t="shared" si="205"/>
        <v>800</v>
      </c>
      <c r="CC303" s="753"/>
      <c r="CD303" s="753"/>
      <c r="CE303" s="753"/>
      <c r="CF303" s="753"/>
      <c r="CG303" s="756"/>
      <c r="CH303" s="645" t="s">
        <v>4379</v>
      </c>
      <c r="CO303" s="757">
        <f t="shared" si="180"/>
        <v>1661395</v>
      </c>
    </row>
    <row r="304" s="645" customFormat="1" ht="36" hidden="1" customHeight="1" spans="1:93">
      <c r="A304" s="724">
        <v>45838</v>
      </c>
      <c r="B304" s="884" t="s">
        <v>4344</v>
      </c>
      <c r="C304" s="885" t="s">
        <v>251</v>
      </c>
      <c r="D304" s="1309">
        <v>4500171919</v>
      </c>
      <c r="E304" s="1267" t="s">
        <v>4393</v>
      </c>
      <c r="F304" s="749" t="s">
        <v>4394</v>
      </c>
      <c r="G304" s="729" t="s">
        <v>4320</v>
      </c>
      <c r="H304" s="730" t="s">
        <v>4321</v>
      </c>
      <c r="I304" s="731">
        <v>1000</v>
      </c>
      <c r="J304" s="732">
        <v>0</v>
      </c>
      <c r="K304" s="732">
        <v>8</v>
      </c>
      <c r="L304" s="733">
        <f t="shared" si="177"/>
        <v>125</v>
      </c>
      <c r="M304" s="734">
        <v>45870</v>
      </c>
      <c r="N304" s="734">
        <f t="shared" si="193"/>
        <v>45866</v>
      </c>
      <c r="O304" s="735"/>
      <c r="P304" s="1310" t="s">
        <v>80</v>
      </c>
      <c r="Q304" s="726" t="s">
        <v>4347</v>
      </c>
      <c r="R304" s="735">
        <v>45840</v>
      </c>
      <c r="S304" s="737" t="s">
        <v>82</v>
      </c>
      <c r="T304" s="738" t="s">
        <v>4348</v>
      </c>
      <c r="U304" s="739" t="s">
        <v>4349</v>
      </c>
      <c r="V304" s="740" t="s">
        <v>4350</v>
      </c>
      <c r="W304" s="741">
        <v>1.848</v>
      </c>
      <c r="X304" s="742">
        <f t="shared" si="190"/>
        <v>1848</v>
      </c>
      <c r="Y304" s="749"/>
      <c r="Z304" s="732" t="s">
        <v>4320</v>
      </c>
      <c r="AA304" s="745" t="s">
        <v>108</v>
      </c>
      <c r="AB304" s="1304" t="s">
        <v>44</v>
      </c>
      <c r="AC304" s="746">
        <v>1000</v>
      </c>
      <c r="AD304" s="747">
        <f t="shared" si="181"/>
        <v>0</v>
      </c>
      <c r="AE304" s="890" t="s">
        <v>141</v>
      </c>
      <c r="AF304" s="749"/>
      <c r="AG304" s="747">
        <f t="shared" si="200"/>
        <v>3000</v>
      </c>
      <c r="AH304" s="749"/>
      <c r="AI304" s="745"/>
      <c r="AJ304" s="1078"/>
      <c r="AK304" s="750"/>
      <c r="AL304" s="750"/>
      <c r="AM304" s="891">
        <f t="shared" si="201"/>
        <v>3000</v>
      </c>
      <c r="AN304" s="750"/>
      <c r="AO304" s="751"/>
      <c r="AP304" s="751"/>
      <c r="AQ304" s="751"/>
      <c r="AR304" s="751"/>
      <c r="AS304" s="751"/>
      <c r="AT304" s="751"/>
      <c r="AU304" s="751"/>
      <c r="AV304" s="750"/>
      <c r="AW304" s="750"/>
      <c r="AX304" s="750"/>
      <c r="AY304" s="1216"/>
      <c r="AZ304" s="729"/>
      <c r="BA304" s="745">
        <f t="shared" si="202"/>
        <v>3000</v>
      </c>
      <c r="BB304" s="752"/>
      <c r="BC304" s="752"/>
      <c r="BD304" s="752"/>
      <c r="BE304" s="752"/>
      <c r="BF304" s="752"/>
      <c r="BG304" s="752"/>
      <c r="BH304" s="752"/>
      <c r="BI304" s="753"/>
      <c r="BJ304" s="753"/>
      <c r="BK304" s="754"/>
      <c r="BL304" s="753"/>
      <c r="BM304" s="755"/>
      <c r="BN304" s="755"/>
      <c r="BO304" s="755"/>
      <c r="BP304" s="755"/>
      <c r="BQ304" s="753"/>
      <c r="BR304" s="755"/>
      <c r="BS304" s="755"/>
      <c r="BT304" s="753"/>
      <c r="BU304" s="753"/>
      <c r="BV304" s="753"/>
      <c r="BW304" s="753"/>
      <c r="BX304" s="753"/>
      <c r="BY304" s="753">
        <f t="shared" si="203"/>
        <v>1000</v>
      </c>
      <c r="BZ304" s="753"/>
      <c r="CA304" s="753">
        <f t="shared" si="204"/>
        <v>1000</v>
      </c>
      <c r="CB304" s="753">
        <f t="shared" si="205"/>
        <v>1000</v>
      </c>
      <c r="CC304" s="753"/>
      <c r="CD304" s="753"/>
      <c r="CE304" s="753"/>
      <c r="CF304" s="753"/>
      <c r="CG304" s="756"/>
      <c r="CH304" s="645" t="s">
        <v>4379</v>
      </c>
      <c r="CO304" s="757">
        <f t="shared" si="180"/>
        <v>1658395</v>
      </c>
    </row>
    <row r="305" s="645" customFormat="1" ht="36" hidden="1" customHeight="1" spans="1:93">
      <c r="A305" s="724">
        <v>45838</v>
      </c>
      <c r="B305" s="884" t="s">
        <v>4344</v>
      </c>
      <c r="C305" s="885" t="s">
        <v>251</v>
      </c>
      <c r="D305" s="1309">
        <v>4500171916</v>
      </c>
      <c r="E305" s="1267" t="s">
        <v>4395</v>
      </c>
      <c r="F305" s="749" t="s">
        <v>4396</v>
      </c>
      <c r="G305" s="729" t="s">
        <v>4320</v>
      </c>
      <c r="H305" s="730" t="s">
        <v>4321</v>
      </c>
      <c r="I305" s="731">
        <v>600</v>
      </c>
      <c r="J305" s="732">
        <v>0</v>
      </c>
      <c r="K305" s="732">
        <v>8</v>
      </c>
      <c r="L305" s="733">
        <f t="shared" si="177"/>
        <v>75</v>
      </c>
      <c r="M305" s="734">
        <v>45870</v>
      </c>
      <c r="N305" s="734">
        <f t="shared" si="193"/>
        <v>45866</v>
      </c>
      <c r="O305" s="735"/>
      <c r="P305" s="1310" t="s">
        <v>80</v>
      </c>
      <c r="Q305" s="1216" t="s">
        <v>4364</v>
      </c>
      <c r="R305" s="735">
        <v>45840</v>
      </c>
      <c r="S305" s="737" t="s">
        <v>82</v>
      </c>
      <c r="T305" s="738" t="s">
        <v>4348</v>
      </c>
      <c r="U305" s="739" t="s">
        <v>4349</v>
      </c>
      <c r="V305" s="740" t="s">
        <v>4350</v>
      </c>
      <c r="W305" s="741">
        <v>1.848</v>
      </c>
      <c r="X305" s="742">
        <f t="shared" si="190"/>
        <v>1108.8</v>
      </c>
      <c r="Y305" s="749"/>
      <c r="Z305" s="732" t="s">
        <v>4320</v>
      </c>
      <c r="AA305" s="745" t="s">
        <v>108</v>
      </c>
      <c r="AB305" s="1304" t="s">
        <v>44</v>
      </c>
      <c r="AC305" s="746">
        <v>600</v>
      </c>
      <c r="AD305" s="747">
        <f t="shared" si="181"/>
        <v>0</v>
      </c>
      <c r="AE305" s="890" t="s">
        <v>141</v>
      </c>
      <c r="AF305" s="749"/>
      <c r="AG305" s="747">
        <f t="shared" si="200"/>
        <v>1800</v>
      </c>
      <c r="AH305" s="749"/>
      <c r="AI305" s="745"/>
      <c r="AJ305" s="1078"/>
      <c r="AK305" s="750"/>
      <c r="AL305" s="750"/>
      <c r="AM305" s="891">
        <f t="shared" si="201"/>
        <v>1800</v>
      </c>
      <c r="AN305" s="750"/>
      <c r="AO305" s="751"/>
      <c r="AP305" s="751"/>
      <c r="AQ305" s="751"/>
      <c r="AR305" s="751"/>
      <c r="AS305" s="751"/>
      <c r="AT305" s="751"/>
      <c r="AU305" s="751"/>
      <c r="AV305" s="750"/>
      <c r="AW305" s="750"/>
      <c r="AX305" s="750"/>
      <c r="AY305" s="1216"/>
      <c r="AZ305" s="729"/>
      <c r="BA305" s="745">
        <f t="shared" si="202"/>
        <v>1800</v>
      </c>
      <c r="BB305" s="752"/>
      <c r="BC305" s="752"/>
      <c r="BD305" s="752"/>
      <c r="BE305" s="752"/>
      <c r="BF305" s="752"/>
      <c r="BG305" s="752"/>
      <c r="BH305" s="752"/>
      <c r="BI305" s="753"/>
      <c r="BJ305" s="753"/>
      <c r="BK305" s="754"/>
      <c r="BL305" s="753"/>
      <c r="BM305" s="755"/>
      <c r="BN305" s="755"/>
      <c r="BO305" s="755"/>
      <c r="BP305" s="755"/>
      <c r="BQ305" s="753"/>
      <c r="BR305" s="755"/>
      <c r="BS305" s="755"/>
      <c r="BT305" s="753"/>
      <c r="BU305" s="753"/>
      <c r="BV305" s="753"/>
      <c r="BW305" s="753"/>
      <c r="BX305" s="753"/>
      <c r="BY305" s="753">
        <f t="shared" si="203"/>
        <v>600</v>
      </c>
      <c r="BZ305" s="753"/>
      <c r="CA305" s="753">
        <f t="shared" si="204"/>
        <v>600</v>
      </c>
      <c r="CB305" s="753">
        <f t="shared" si="205"/>
        <v>600</v>
      </c>
      <c r="CC305" s="753"/>
      <c r="CD305" s="753"/>
      <c r="CE305" s="753"/>
      <c r="CF305" s="753"/>
      <c r="CG305" s="756"/>
      <c r="CH305" s="645" t="s">
        <v>4379</v>
      </c>
      <c r="CO305" s="757">
        <f t="shared" si="180"/>
        <v>1656595</v>
      </c>
    </row>
    <row r="306" s="645" customFormat="1" ht="36" hidden="1" customHeight="1" spans="1:93">
      <c r="A306" s="724">
        <v>45838</v>
      </c>
      <c r="B306" s="884" t="s">
        <v>4344</v>
      </c>
      <c r="C306" s="885" t="s">
        <v>251</v>
      </c>
      <c r="D306" s="1309">
        <v>4500171914</v>
      </c>
      <c r="E306" s="1267" t="s">
        <v>4397</v>
      </c>
      <c r="F306" s="749" t="s">
        <v>4398</v>
      </c>
      <c r="G306" s="729" t="s">
        <v>4320</v>
      </c>
      <c r="H306" s="730" t="s">
        <v>4321</v>
      </c>
      <c r="I306" s="731">
        <v>600</v>
      </c>
      <c r="J306" s="732">
        <v>0</v>
      </c>
      <c r="K306" s="732">
        <v>8</v>
      </c>
      <c r="L306" s="733">
        <f t="shared" si="177"/>
        <v>75</v>
      </c>
      <c r="M306" s="734">
        <v>45870</v>
      </c>
      <c r="N306" s="734">
        <f t="shared" si="193"/>
        <v>45866</v>
      </c>
      <c r="O306" s="735"/>
      <c r="P306" s="1310" t="s">
        <v>80</v>
      </c>
      <c r="Q306" s="1216" t="s">
        <v>4356</v>
      </c>
      <c r="R306" s="735">
        <v>45840</v>
      </c>
      <c r="S306" s="737" t="s">
        <v>82</v>
      </c>
      <c r="T306" s="738" t="s">
        <v>4348</v>
      </c>
      <c r="U306" s="739" t="s">
        <v>4349</v>
      </c>
      <c r="V306" s="740" t="s">
        <v>4350</v>
      </c>
      <c r="W306" s="741">
        <v>1.848</v>
      </c>
      <c r="X306" s="742">
        <f t="shared" si="190"/>
        <v>1108.8</v>
      </c>
      <c r="Y306" s="749"/>
      <c r="Z306" s="732" t="s">
        <v>4320</v>
      </c>
      <c r="AA306" s="745" t="s">
        <v>108</v>
      </c>
      <c r="AB306" s="1304" t="s">
        <v>44</v>
      </c>
      <c r="AC306" s="746">
        <f>592+8</f>
        <v>600</v>
      </c>
      <c r="AD306" s="747">
        <f t="shared" si="181"/>
        <v>0</v>
      </c>
      <c r="AE306" s="890" t="s">
        <v>141</v>
      </c>
      <c r="AF306" s="749"/>
      <c r="AG306" s="747">
        <f t="shared" si="200"/>
        <v>1800</v>
      </c>
      <c r="AH306" s="749"/>
      <c r="AI306" s="745"/>
      <c r="AJ306" s="1078"/>
      <c r="AK306" s="750"/>
      <c r="AL306" s="750"/>
      <c r="AM306" s="891">
        <f t="shared" si="201"/>
        <v>1800</v>
      </c>
      <c r="AN306" s="750"/>
      <c r="AO306" s="751"/>
      <c r="AP306" s="751"/>
      <c r="AQ306" s="751"/>
      <c r="AR306" s="751"/>
      <c r="AS306" s="751"/>
      <c r="AT306" s="751"/>
      <c r="AU306" s="751"/>
      <c r="AV306" s="750"/>
      <c r="AW306" s="750"/>
      <c r="AX306" s="750"/>
      <c r="AY306" s="1216"/>
      <c r="AZ306" s="729"/>
      <c r="BA306" s="745">
        <f t="shared" si="202"/>
        <v>1800</v>
      </c>
      <c r="BB306" s="752"/>
      <c r="BC306" s="752"/>
      <c r="BD306" s="752"/>
      <c r="BE306" s="752"/>
      <c r="BF306" s="752"/>
      <c r="BG306" s="752"/>
      <c r="BH306" s="752"/>
      <c r="BI306" s="753"/>
      <c r="BJ306" s="753"/>
      <c r="BK306" s="754"/>
      <c r="BL306" s="753"/>
      <c r="BM306" s="755"/>
      <c r="BN306" s="755"/>
      <c r="BO306" s="755"/>
      <c r="BP306" s="755"/>
      <c r="BQ306" s="753"/>
      <c r="BR306" s="755"/>
      <c r="BS306" s="755"/>
      <c r="BT306" s="753"/>
      <c r="BU306" s="753"/>
      <c r="BV306" s="753"/>
      <c r="BW306" s="753"/>
      <c r="BX306" s="753"/>
      <c r="BY306" s="753">
        <f t="shared" si="203"/>
        <v>600</v>
      </c>
      <c r="BZ306" s="753"/>
      <c r="CA306" s="753">
        <f t="shared" si="204"/>
        <v>600</v>
      </c>
      <c r="CB306" s="753">
        <f t="shared" si="205"/>
        <v>600</v>
      </c>
      <c r="CC306" s="753"/>
      <c r="CD306" s="753"/>
      <c r="CE306" s="753"/>
      <c r="CF306" s="753"/>
      <c r="CG306" s="756"/>
      <c r="CH306" s="645" t="s">
        <v>4379</v>
      </c>
      <c r="CO306" s="757">
        <f t="shared" si="180"/>
        <v>1654795</v>
      </c>
    </row>
    <row r="307" s="645" customFormat="1" ht="36" hidden="1" customHeight="1" spans="1:93">
      <c r="A307" s="724">
        <v>45838</v>
      </c>
      <c r="B307" s="884" t="s">
        <v>4344</v>
      </c>
      <c r="C307" s="885" t="s">
        <v>251</v>
      </c>
      <c r="D307" s="749">
        <v>4500171918</v>
      </c>
      <c r="E307" s="1267" t="s">
        <v>4399</v>
      </c>
      <c r="F307" s="749" t="s">
        <v>4400</v>
      </c>
      <c r="G307" s="729" t="s">
        <v>4320</v>
      </c>
      <c r="H307" s="730" t="s">
        <v>4321</v>
      </c>
      <c r="I307" s="731">
        <v>896</v>
      </c>
      <c r="J307" s="732">
        <v>0</v>
      </c>
      <c r="K307" s="732">
        <v>8</v>
      </c>
      <c r="L307" s="733">
        <f t="shared" si="177"/>
        <v>112</v>
      </c>
      <c r="M307" s="734">
        <v>45870</v>
      </c>
      <c r="N307" s="734">
        <f t="shared" si="193"/>
        <v>45866</v>
      </c>
      <c r="O307" s="735"/>
      <c r="P307" s="1310" t="s">
        <v>80</v>
      </c>
      <c r="Q307" s="726" t="s">
        <v>4353</v>
      </c>
      <c r="R307" s="735">
        <v>45840</v>
      </c>
      <c r="S307" s="737" t="s">
        <v>82</v>
      </c>
      <c r="T307" s="738" t="s">
        <v>4348</v>
      </c>
      <c r="U307" s="739" t="s">
        <v>4349</v>
      </c>
      <c r="V307" s="740" t="s">
        <v>4350</v>
      </c>
      <c r="W307" s="741">
        <v>1.848</v>
      </c>
      <c r="X307" s="742">
        <f t="shared" si="190"/>
        <v>1655.808</v>
      </c>
      <c r="Y307" s="749"/>
      <c r="Z307" s="732" t="s">
        <v>4320</v>
      </c>
      <c r="AA307" s="745" t="s">
        <v>108</v>
      </c>
      <c r="AB307" s="1304" t="s">
        <v>44</v>
      </c>
      <c r="AC307" s="746">
        <v>896</v>
      </c>
      <c r="AD307" s="747">
        <f t="shared" si="181"/>
        <v>0</v>
      </c>
      <c r="AE307" s="890" t="s">
        <v>141</v>
      </c>
      <c r="AF307" s="749"/>
      <c r="AG307" s="747">
        <f t="shared" si="200"/>
        <v>2688</v>
      </c>
      <c r="AH307" s="749"/>
      <c r="AI307" s="745"/>
      <c r="AJ307" s="1078"/>
      <c r="AK307" s="750"/>
      <c r="AL307" s="750"/>
      <c r="AM307" s="891">
        <f t="shared" si="201"/>
        <v>2688</v>
      </c>
      <c r="AN307" s="750"/>
      <c r="AO307" s="751"/>
      <c r="AP307" s="751"/>
      <c r="AQ307" s="751"/>
      <c r="AR307" s="751"/>
      <c r="AS307" s="751"/>
      <c r="AT307" s="751"/>
      <c r="AU307" s="751"/>
      <c r="AV307" s="750"/>
      <c r="AW307" s="750"/>
      <c r="AX307" s="750"/>
      <c r="AY307" s="1216"/>
      <c r="AZ307" s="729"/>
      <c r="BA307" s="745">
        <f t="shared" si="202"/>
        <v>2688</v>
      </c>
      <c r="BB307" s="752"/>
      <c r="BC307" s="752"/>
      <c r="BD307" s="752"/>
      <c r="BE307" s="752"/>
      <c r="BF307" s="752"/>
      <c r="BG307" s="752"/>
      <c r="BH307" s="752"/>
      <c r="BI307" s="753"/>
      <c r="BJ307" s="753"/>
      <c r="BK307" s="754"/>
      <c r="BL307" s="753"/>
      <c r="BM307" s="755"/>
      <c r="BN307" s="755"/>
      <c r="BO307" s="755"/>
      <c r="BP307" s="755"/>
      <c r="BQ307" s="753"/>
      <c r="BR307" s="755"/>
      <c r="BS307" s="755"/>
      <c r="BT307" s="753"/>
      <c r="BU307" s="753"/>
      <c r="BV307" s="753"/>
      <c r="BW307" s="753"/>
      <c r="BX307" s="753"/>
      <c r="BY307" s="753">
        <f t="shared" si="203"/>
        <v>896</v>
      </c>
      <c r="BZ307" s="753"/>
      <c r="CA307" s="753">
        <f t="shared" si="204"/>
        <v>896</v>
      </c>
      <c r="CB307" s="753">
        <f t="shared" si="205"/>
        <v>896</v>
      </c>
      <c r="CC307" s="753"/>
      <c r="CD307" s="753"/>
      <c r="CE307" s="753"/>
      <c r="CF307" s="753"/>
      <c r="CG307" s="756"/>
      <c r="CH307" s="645" t="s">
        <v>4379</v>
      </c>
      <c r="CO307" s="757">
        <f t="shared" si="180"/>
        <v>1652107</v>
      </c>
    </row>
    <row r="308" s="645" customFormat="1" ht="36" hidden="1" customHeight="1" spans="1:93">
      <c r="A308" s="724">
        <v>45838</v>
      </c>
      <c r="B308" s="884" t="s">
        <v>4344</v>
      </c>
      <c r="C308" s="885" t="s">
        <v>251</v>
      </c>
      <c r="D308" s="749">
        <v>4500171912</v>
      </c>
      <c r="E308" s="1267" t="s">
        <v>4401</v>
      </c>
      <c r="F308" s="749" t="s">
        <v>4402</v>
      </c>
      <c r="G308" s="729" t="s">
        <v>4320</v>
      </c>
      <c r="H308" s="730" t="s">
        <v>4321</v>
      </c>
      <c r="I308" s="731">
        <v>1000</v>
      </c>
      <c r="J308" s="732">
        <v>0</v>
      </c>
      <c r="K308" s="732">
        <v>8</v>
      </c>
      <c r="L308" s="733">
        <f t="shared" si="177"/>
        <v>125</v>
      </c>
      <c r="M308" s="734">
        <v>45870</v>
      </c>
      <c r="N308" s="734">
        <f t="shared" si="193"/>
        <v>45866</v>
      </c>
      <c r="O308" s="735"/>
      <c r="P308" s="1310" t="s">
        <v>80</v>
      </c>
      <c r="Q308" s="1216" t="s">
        <v>4360</v>
      </c>
      <c r="R308" s="735">
        <v>45840</v>
      </c>
      <c r="S308" s="737" t="s">
        <v>82</v>
      </c>
      <c r="T308" s="738" t="s">
        <v>4348</v>
      </c>
      <c r="U308" s="739" t="s">
        <v>4349</v>
      </c>
      <c r="V308" s="740" t="s">
        <v>4350</v>
      </c>
      <c r="W308" s="741">
        <v>1.848</v>
      </c>
      <c r="X308" s="742">
        <f t="shared" si="190"/>
        <v>1848</v>
      </c>
      <c r="Y308" s="749"/>
      <c r="Z308" s="732" t="s">
        <v>4320</v>
      </c>
      <c r="AA308" s="745" t="s">
        <v>108</v>
      </c>
      <c r="AB308" s="1304" t="s">
        <v>44</v>
      </c>
      <c r="AC308" s="746">
        <v>1000</v>
      </c>
      <c r="AD308" s="747">
        <f t="shared" si="181"/>
        <v>0</v>
      </c>
      <c r="AE308" s="890" t="s">
        <v>141</v>
      </c>
      <c r="AF308" s="749"/>
      <c r="AG308" s="747">
        <f t="shared" si="200"/>
        <v>3000</v>
      </c>
      <c r="AH308" s="749"/>
      <c r="AI308" s="745"/>
      <c r="AJ308" s="1078"/>
      <c r="AK308" s="750"/>
      <c r="AL308" s="750"/>
      <c r="AM308" s="891">
        <f t="shared" si="201"/>
        <v>3000</v>
      </c>
      <c r="AN308" s="750"/>
      <c r="AO308" s="751"/>
      <c r="AP308" s="751"/>
      <c r="AQ308" s="751"/>
      <c r="AR308" s="751"/>
      <c r="AS308" s="751"/>
      <c r="AT308" s="751"/>
      <c r="AU308" s="751"/>
      <c r="AV308" s="750"/>
      <c r="AW308" s="750"/>
      <c r="AX308" s="750"/>
      <c r="AY308" s="1216"/>
      <c r="AZ308" s="729"/>
      <c r="BA308" s="745">
        <f t="shared" si="202"/>
        <v>3000</v>
      </c>
      <c r="BB308" s="752"/>
      <c r="BC308" s="752"/>
      <c r="BD308" s="752"/>
      <c r="BE308" s="752"/>
      <c r="BF308" s="752"/>
      <c r="BG308" s="752"/>
      <c r="BH308" s="752"/>
      <c r="BI308" s="753"/>
      <c r="BJ308" s="753"/>
      <c r="BK308" s="754"/>
      <c r="BL308" s="753"/>
      <c r="BM308" s="755"/>
      <c r="BN308" s="755"/>
      <c r="BO308" s="755"/>
      <c r="BP308" s="755"/>
      <c r="BQ308" s="753"/>
      <c r="BR308" s="755"/>
      <c r="BS308" s="755"/>
      <c r="BT308" s="753"/>
      <c r="BU308" s="753"/>
      <c r="BV308" s="753"/>
      <c r="BW308" s="753"/>
      <c r="BX308" s="753"/>
      <c r="BY308" s="753">
        <f t="shared" si="203"/>
        <v>1000</v>
      </c>
      <c r="BZ308" s="753"/>
      <c r="CA308" s="753">
        <f t="shared" si="204"/>
        <v>1000</v>
      </c>
      <c r="CB308" s="753">
        <f t="shared" si="205"/>
        <v>1000</v>
      </c>
      <c r="CC308" s="753"/>
      <c r="CD308" s="753"/>
      <c r="CE308" s="753"/>
      <c r="CF308" s="753"/>
      <c r="CG308" s="756"/>
      <c r="CH308" s="645" t="s">
        <v>4379</v>
      </c>
      <c r="CO308" s="757">
        <f t="shared" si="180"/>
        <v>1649107</v>
      </c>
    </row>
    <row r="309" s="645" customFormat="1" ht="36" hidden="1" customHeight="1" spans="1:93">
      <c r="A309" s="724">
        <v>45833</v>
      </c>
      <c r="B309" s="884" t="s">
        <v>4403</v>
      </c>
      <c r="C309" s="885" t="s">
        <v>251</v>
      </c>
      <c r="D309" s="749">
        <v>4500171049</v>
      </c>
      <c r="E309" s="1267" t="s">
        <v>4404</v>
      </c>
      <c r="F309" s="749" t="s">
        <v>4405</v>
      </c>
      <c r="G309" s="729" t="s">
        <v>3486</v>
      </c>
      <c r="H309" s="730" t="s">
        <v>3487</v>
      </c>
      <c r="I309" s="731">
        <v>45000</v>
      </c>
      <c r="J309" s="732">
        <v>0</v>
      </c>
      <c r="K309" s="732">
        <v>6</v>
      </c>
      <c r="L309" s="733">
        <f t="shared" si="177"/>
        <v>7500</v>
      </c>
      <c r="M309" s="734">
        <v>45874</v>
      </c>
      <c r="N309" s="734">
        <v>45871</v>
      </c>
      <c r="O309" s="735" t="s">
        <v>4406</v>
      </c>
      <c r="P309" s="735" t="s">
        <v>106</v>
      </c>
      <c r="Q309" s="1216" t="s">
        <v>4407</v>
      </c>
      <c r="R309" s="735">
        <v>45834</v>
      </c>
      <c r="S309" s="737" t="s">
        <v>136</v>
      </c>
      <c r="T309" s="738" t="s">
        <v>4408</v>
      </c>
      <c r="U309" s="739" t="s">
        <v>4409</v>
      </c>
      <c r="V309" s="740" t="s">
        <v>4410</v>
      </c>
      <c r="W309" s="741">
        <v>0.5559</v>
      </c>
      <c r="X309" s="742">
        <f t="shared" si="190"/>
        <v>25015.5</v>
      </c>
      <c r="Y309" s="749" t="s">
        <v>4411</v>
      </c>
      <c r="Z309" s="732" t="s">
        <v>3486</v>
      </c>
      <c r="AA309" s="745" t="s">
        <v>108</v>
      </c>
      <c r="AB309" s="1304" t="s">
        <v>44</v>
      </c>
      <c r="AC309" s="746">
        <f>9990+35010</f>
        <v>45000</v>
      </c>
      <c r="AD309" s="747">
        <f t="shared" si="181"/>
        <v>0</v>
      </c>
      <c r="AE309" s="890" t="s">
        <v>157</v>
      </c>
      <c r="AF309" s="749"/>
      <c r="AG309" s="747">
        <f>I309</f>
        <v>45000</v>
      </c>
      <c r="AH309" s="749"/>
      <c r="AI309" s="745">
        <f>I309</f>
        <v>45000</v>
      </c>
      <c r="AJ309" s="1268"/>
      <c r="AK309" s="750"/>
      <c r="AL309" s="750"/>
      <c r="AM309" s="750"/>
      <c r="AN309" s="750"/>
      <c r="AO309" s="751"/>
      <c r="AP309" s="751"/>
      <c r="AQ309" s="751"/>
      <c r="AR309" s="751"/>
      <c r="AS309" s="751"/>
      <c r="AT309" s="751"/>
      <c r="AU309" s="751"/>
      <c r="AV309" s="750"/>
      <c r="AW309" s="750"/>
      <c r="AX309" s="750"/>
      <c r="AY309" s="1216"/>
      <c r="AZ309" s="729"/>
      <c r="BA309" s="745">
        <f>I309</f>
        <v>45000</v>
      </c>
      <c r="BB309" s="752"/>
      <c r="BC309" s="752"/>
      <c r="BD309" s="752"/>
      <c r="BE309" s="752"/>
      <c r="BF309" s="752"/>
      <c r="BG309" s="752"/>
      <c r="BH309" s="752"/>
      <c r="BI309" s="753"/>
      <c r="BJ309" s="753">
        <f>I309/6</f>
        <v>7500</v>
      </c>
      <c r="BK309" s="754"/>
      <c r="BL309" s="753"/>
      <c r="BM309" s="755"/>
      <c r="BN309" s="755"/>
      <c r="BO309" s="755"/>
      <c r="BP309" s="755"/>
      <c r="BQ309" s="753"/>
      <c r="BR309" s="755"/>
      <c r="BS309" s="755"/>
      <c r="BT309" s="753"/>
      <c r="BU309" s="753"/>
      <c r="BV309" s="753"/>
      <c r="BW309" s="753"/>
      <c r="BX309" s="753"/>
      <c r="BY309" s="753"/>
      <c r="BZ309" s="753"/>
      <c r="CA309" s="753"/>
      <c r="CB309" s="753"/>
      <c r="CC309" s="753"/>
      <c r="CD309" s="753"/>
      <c r="CE309" s="753"/>
      <c r="CF309" s="753"/>
      <c r="CG309" s="756"/>
      <c r="CO309" s="757">
        <f t="shared" si="180"/>
        <v>1604107</v>
      </c>
    </row>
    <row r="310" s="645" customFormat="1" ht="36" hidden="1" customHeight="1" spans="1:93">
      <c r="A310" s="724">
        <v>45839</v>
      </c>
      <c r="B310" s="884" t="s">
        <v>748</v>
      </c>
      <c r="C310" s="885" t="s">
        <v>4412</v>
      </c>
      <c r="D310" s="749">
        <v>4500172288</v>
      </c>
      <c r="E310" s="884" t="s">
        <v>4413</v>
      </c>
      <c r="F310" s="749" t="s">
        <v>4414</v>
      </c>
      <c r="G310" s="729" t="s">
        <v>78</v>
      </c>
      <c r="H310" s="730" t="s">
        <v>111</v>
      </c>
      <c r="I310" s="731">
        <v>800</v>
      </c>
      <c r="J310" s="732">
        <v>0</v>
      </c>
      <c r="K310" s="732">
        <v>50</v>
      </c>
      <c r="L310" s="733">
        <f t="shared" si="177"/>
        <v>16</v>
      </c>
      <c r="M310" s="734">
        <v>45874</v>
      </c>
      <c r="N310" s="734">
        <v>45871</v>
      </c>
      <c r="O310" s="735" t="s">
        <v>4415</v>
      </c>
      <c r="P310" s="1313" t="s">
        <v>803</v>
      </c>
      <c r="Q310" s="1216" t="s">
        <v>4416</v>
      </c>
      <c r="R310" s="735">
        <v>45839</v>
      </c>
      <c r="S310" s="737" t="s">
        <v>82</v>
      </c>
      <c r="T310" s="738" t="s">
        <v>4417</v>
      </c>
      <c r="U310" s="739" t="s">
        <v>4418</v>
      </c>
      <c r="V310" s="740" t="s">
        <v>388</v>
      </c>
      <c r="W310" s="741">
        <v>0.9125</v>
      </c>
      <c r="X310" s="742">
        <f t="shared" si="190"/>
        <v>730</v>
      </c>
      <c r="Y310" s="749" t="s">
        <v>4419</v>
      </c>
      <c r="Z310" s="732" t="s">
        <v>156</v>
      </c>
      <c r="AA310" s="745" t="s">
        <v>108</v>
      </c>
      <c r="AB310" s="1304" t="s">
        <v>44</v>
      </c>
      <c r="AC310" s="746">
        <v>800</v>
      </c>
      <c r="AD310" s="747">
        <f t="shared" si="181"/>
        <v>0</v>
      </c>
      <c r="AE310" s="890" t="s">
        <v>157</v>
      </c>
      <c r="AF310" s="749"/>
      <c r="AG310" s="747">
        <f>I310</f>
        <v>800</v>
      </c>
      <c r="AH310" s="749"/>
      <c r="AI310" s="745"/>
      <c r="AJ310" s="1268"/>
      <c r="AK310" s="750"/>
      <c r="AL310" s="733">
        <f>I310</f>
        <v>800</v>
      </c>
      <c r="AM310" s="750"/>
      <c r="AN310" s="750"/>
      <c r="AO310" s="751"/>
      <c r="AP310" s="751"/>
      <c r="AQ310" s="751"/>
      <c r="AR310" s="751"/>
      <c r="AS310" s="751"/>
      <c r="AT310" s="751"/>
      <c r="AU310" s="751"/>
      <c r="AV310" s="750"/>
      <c r="AW310" s="750"/>
      <c r="AX310" s="750"/>
      <c r="AY310" s="1216"/>
      <c r="AZ310" s="729"/>
      <c r="BA310" s="745">
        <f>I310</f>
        <v>800</v>
      </c>
      <c r="BB310" s="752"/>
      <c r="BC310" s="752"/>
      <c r="BD310" s="752"/>
      <c r="BE310" s="752"/>
      <c r="BF310" s="752"/>
      <c r="BG310" s="752"/>
      <c r="BH310" s="752"/>
      <c r="BI310" s="753"/>
      <c r="BJ310" s="753"/>
      <c r="BK310" s="754"/>
      <c r="BL310" s="753"/>
      <c r="BM310" s="755"/>
      <c r="BN310" s="755"/>
      <c r="BO310" s="755"/>
      <c r="BP310" s="755"/>
      <c r="BQ310" s="753"/>
      <c r="BR310" s="754">
        <f>I310/25</f>
        <v>32</v>
      </c>
      <c r="BS310" s="755"/>
      <c r="BT310" s="753"/>
      <c r="BU310" s="753"/>
      <c r="BV310" s="753"/>
      <c r="BW310" s="753"/>
      <c r="BX310" s="753"/>
      <c r="BY310" s="753"/>
      <c r="BZ310" s="753"/>
      <c r="CA310" s="753"/>
      <c r="CB310" s="753"/>
      <c r="CC310" s="753"/>
      <c r="CD310" s="753"/>
      <c r="CE310" s="753"/>
      <c r="CF310" s="753"/>
      <c r="CG310" s="756"/>
      <c r="CO310" s="757">
        <f t="shared" si="180"/>
        <v>1603307</v>
      </c>
    </row>
    <row r="311" s="645" customFormat="1" ht="36" hidden="1" customHeight="1" spans="1:93">
      <c r="A311" s="724">
        <v>45740</v>
      </c>
      <c r="B311" s="884" t="s">
        <v>4420</v>
      </c>
      <c r="C311" s="885" t="s">
        <v>251</v>
      </c>
      <c r="D311" s="749">
        <v>4500161255</v>
      </c>
      <c r="E311" s="884">
        <v>70057994</v>
      </c>
      <c r="F311" s="1265" t="s">
        <v>4421</v>
      </c>
      <c r="G311" s="729" t="s">
        <v>309</v>
      </c>
      <c r="H311" s="730" t="s">
        <v>79</v>
      </c>
      <c r="I311" s="731">
        <v>600</v>
      </c>
      <c r="J311" s="732">
        <v>0</v>
      </c>
      <c r="K311" s="732">
        <v>12</v>
      </c>
      <c r="L311" s="733">
        <f t="shared" si="177"/>
        <v>50</v>
      </c>
      <c r="M311" s="734">
        <v>45874</v>
      </c>
      <c r="N311" s="734">
        <v>45871</v>
      </c>
      <c r="O311" s="735"/>
      <c r="P311" s="1313" t="s">
        <v>803</v>
      </c>
      <c r="Q311" s="735"/>
      <c r="R311" s="735">
        <v>45740</v>
      </c>
      <c r="S311" s="737" t="s">
        <v>82</v>
      </c>
      <c r="T311" s="738" t="s">
        <v>4422</v>
      </c>
      <c r="U311" s="739" t="s">
        <v>4423</v>
      </c>
      <c r="V311" s="740" t="s">
        <v>2614</v>
      </c>
      <c r="W311" s="741">
        <v>2.4352</v>
      </c>
      <c r="X311" s="742">
        <f t="shared" si="190"/>
        <v>1461.12</v>
      </c>
      <c r="Y311" s="749"/>
      <c r="Z311" s="732" t="s">
        <v>313</v>
      </c>
      <c r="AA311" s="745" t="s">
        <v>108</v>
      </c>
      <c r="AB311" s="1072" t="s">
        <v>44</v>
      </c>
      <c r="AC311" s="746">
        <v>600</v>
      </c>
      <c r="AD311" s="747">
        <f t="shared" si="181"/>
        <v>0</v>
      </c>
      <c r="AE311" s="890" t="s">
        <v>141</v>
      </c>
      <c r="AF311" s="749"/>
      <c r="AG311" s="747">
        <f t="shared" ref="AG311:AG314" si="206">I311*2</f>
        <v>1200</v>
      </c>
      <c r="AH311" s="749"/>
      <c r="AI311" s="745">
        <f t="shared" ref="AI311:AI314" si="207">I311*2</f>
        <v>1200</v>
      </c>
      <c r="AJ311" s="733"/>
      <c r="AK311" s="750"/>
      <c r="AL311" s="750"/>
      <c r="AM311" s="750"/>
      <c r="AN311" s="750"/>
      <c r="AO311" s="751"/>
      <c r="AP311" s="751"/>
      <c r="AQ311" s="751"/>
      <c r="AR311" s="751"/>
      <c r="AS311" s="751"/>
      <c r="AT311" s="751"/>
      <c r="AU311" s="751"/>
      <c r="AV311" s="750"/>
      <c r="AW311" s="750"/>
      <c r="AX311" s="750"/>
      <c r="AY311" s="745"/>
      <c r="AZ311" s="729"/>
      <c r="BA311" s="745">
        <f t="shared" ref="BA311:BA314" si="208">I311*2</f>
        <v>1200</v>
      </c>
      <c r="BB311" s="752"/>
      <c r="BC311" s="752"/>
      <c r="BD311" s="752"/>
      <c r="BE311" s="752"/>
      <c r="BF311" s="745"/>
      <c r="BG311" s="752"/>
      <c r="BH311" s="752"/>
      <c r="BI311" s="753"/>
      <c r="BJ311" s="753"/>
      <c r="BK311" s="754"/>
      <c r="BL311" s="753"/>
      <c r="BM311" s="755"/>
      <c r="BN311" s="755"/>
      <c r="BO311" s="755"/>
      <c r="BP311" s="754"/>
      <c r="BQ311" s="753"/>
      <c r="BR311" s="754"/>
      <c r="BS311" s="755"/>
      <c r="BT311" s="753"/>
      <c r="BU311" s="753"/>
      <c r="BV311" s="753"/>
      <c r="BW311" s="753"/>
      <c r="BX311" s="753"/>
      <c r="BY311" s="753"/>
      <c r="BZ311" s="753"/>
      <c r="CA311" s="753"/>
      <c r="CB311" s="753"/>
      <c r="CC311" s="753">
        <f t="shared" ref="CC311:CC314" si="209">I311</f>
        <v>600</v>
      </c>
      <c r="CD311" s="753">
        <f>I311</f>
        <v>600</v>
      </c>
      <c r="CE311" s="753"/>
      <c r="CF311" s="753">
        <f t="shared" ref="CF311:CF314" si="210">I311</f>
        <v>600</v>
      </c>
      <c r="CG311" s="756"/>
      <c r="CO311" s="757">
        <f t="shared" si="180"/>
        <v>1602107</v>
      </c>
    </row>
    <row r="312" s="645" customFormat="1" ht="36" hidden="1" customHeight="1" spans="1:93">
      <c r="A312" s="724">
        <v>45839</v>
      </c>
      <c r="B312" s="884" t="s">
        <v>2609</v>
      </c>
      <c r="C312" s="885" t="s">
        <v>251</v>
      </c>
      <c r="D312" s="749">
        <v>4500172246</v>
      </c>
      <c r="E312" s="1267">
        <v>60235929</v>
      </c>
      <c r="F312" s="749" t="s">
        <v>4424</v>
      </c>
      <c r="G312" s="729" t="s">
        <v>309</v>
      </c>
      <c r="H312" s="730" t="s">
        <v>79</v>
      </c>
      <c r="I312" s="731">
        <v>3000</v>
      </c>
      <c r="J312" s="732">
        <v>0</v>
      </c>
      <c r="K312" s="732">
        <v>12</v>
      </c>
      <c r="L312" s="733">
        <f t="shared" si="177"/>
        <v>250</v>
      </c>
      <c r="M312" s="734">
        <v>45870</v>
      </c>
      <c r="N312" s="734">
        <v>45871</v>
      </c>
      <c r="O312" s="735"/>
      <c r="P312" s="735" t="s">
        <v>106</v>
      </c>
      <c r="Q312" s="1216" t="s">
        <v>4425</v>
      </c>
      <c r="R312" s="735">
        <v>45846</v>
      </c>
      <c r="S312" s="737" t="s">
        <v>82</v>
      </c>
      <c r="T312" s="738" t="s">
        <v>4323</v>
      </c>
      <c r="U312" s="739" t="s">
        <v>4324</v>
      </c>
      <c r="V312" s="740" t="s">
        <v>4426</v>
      </c>
      <c r="W312" s="741">
        <v>1.2442</v>
      </c>
      <c r="X312" s="742">
        <f t="shared" si="190"/>
        <v>3732.6</v>
      </c>
      <c r="Y312" s="749"/>
      <c r="Z312" s="732" t="s">
        <v>313</v>
      </c>
      <c r="AA312" s="745" t="s">
        <v>108</v>
      </c>
      <c r="AB312" s="1304" t="s">
        <v>44</v>
      </c>
      <c r="AC312" s="746">
        <v>3000</v>
      </c>
      <c r="AD312" s="747">
        <f t="shared" si="181"/>
        <v>0</v>
      </c>
      <c r="AE312" s="890" t="s">
        <v>141</v>
      </c>
      <c r="AF312" s="749"/>
      <c r="AG312" s="747">
        <f t="shared" si="206"/>
        <v>6000</v>
      </c>
      <c r="AH312" s="749"/>
      <c r="AI312" s="745">
        <f t="shared" si="207"/>
        <v>6000</v>
      </c>
      <c r="AJ312" s="1078"/>
      <c r="AK312" s="750"/>
      <c r="AL312" s="750"/>
      <c r="AM312" s="750"/>
      <c r="AN312" s="750"/>
      <c r="AO312" s="751"/>
      <c r="AP312" s="751"/>
      <c r="AQ312" s="751"/>
      <c r="AR312" s="751"/>
      <c r="AS312" s="751"/>
      <c r="AT312" s="751"/>
      <c r="AU312" s="751"/>
      <c r="AV312" s="750"/>
      <c r="AW312" s="750"/>
      <c r="AX312" s="750"/>
      <c r="AY312" s="1216"/>
      <c r="AZ312" s="729"/>
      <c r="BA312" s="745">
        <f t="shared" si="208"/>
        <v>6000</v>
      </c>
      <c r="BB312" s="752"/>
      <c r="BC312" s="752"/>
      <c r="BD312" s="752"/>
      <c r="BE312" s="752"/>
      <c r="BF312" s="752"/>
      <c r="BG312" s="752"/>
      <c r="BH312" s="752"/>
      <c r="BI312" s="753"/>
      <c r="BJ312" s="753"/>
      <c r="BK312" s="754"/>
      <c r="BL312" s="753"/>
      <c r="BM312" s="755"/>
      <c r="BN312" s="755"/>
      <c r="BO312" s="755"/>
      <c r="BP312" s="755"/>
      <c r="BQ312" s="753"/>
      <c r="BR312" s="755"/>
      <c r="BS312" s="755"/>
      <c r="BT312" s="753"/>
      <c r="BU312" s="753"/>
      <c r="BV312" s="753"/>
      <c r="BW312" s="753"/>
      <c r="BX312" s="753"/>
      <c r="BY312" s="753"/>
      <c r="BZ312" s="753"/>
      <c r="CA312" s="753"/>
      <c r="CB312" s="753"/>
      <c r="CC312" s="753">
        <f t="shared" si="209"/>
        <v>3000</v>
      </c>
      <c r="CD312" s="753"/>
      <c r="CE312" s="753">
        <f t="shared" ref="CE312:CE314" si="211">I312</f>
        <v>3000</v>
      </c>
      <c r="CF312" s="753">
        <f t="shared" si="210"/>
        <v>3000</v>
      </c>
      <c r="CG312" s="756"/>
      <c r="CO312" s="757">
        <f t="shared" si="180"/>
        <v>1596107</v>
      </c>
    </row>
    <row r="313" s="645" customFormat="1" ht="36" hidden="1" customHeight="1" spans="1:93">
      <c r="A313" s="724">
        <v>45836</v>
      </c>
      <c r="B313" s="884" t="s">
        <v>4427</v>
      </c>
      <c r="C313" s="885" t="s">
        <v>251</v>
      </c>
      <c r="D313" s="749">
        <v>4500171786</v>
      </c>
      <c r="E313" s="1267">
        <v>70072699</v>
      </c>
      <c r="F313" s="749" t="s">
        <v>4428</v>
      </c>
      <c r="G313" s="729" t="s">
        <v>309</v>
      </c>
      <c r="H313" s="730" t="s">
        <v>79</v>
      </c>
      <c r="I313" s="731">
        <v>600</v>
      </c>
      <c r="J313" s="732">
        <v>0</v>
      </c>
      <c r="K313" s="732">
        <v>12</v>
      </c>
      <c r="L313" s="733">
        <f t="shared" si="177"/>
        <v>50</v>
      </c>
      <c r="M313" s="734">
        <v>45874</v>
      </c>
      <c r="N313" s="734">
        <v>45871</v>
      </c>
      <c r="O313" s="735"/>
      <c r="P313" s="735" t="s">
        <v>803</v>
      </c>
      <c r="Q313" s="1216" t="s">
        <v>4429</v>
      </c>
      <c r="R313" s="1260">
        <v>45846</v>
      </c>
      <c r="S313" s="1260" t="s">
        <v>82</v>
      </c>
      <c r="T313" s="1314" t="s">
        <v>4323</v>
      </c>
      <c r="U313" s="739" t="s">
        <v>4324</v>
      </c>
      <c r="V313" s="740" t="s">
        <v>2614</v>
      </c>
      <c r="W313" s="741">
        <v>1.2578</v>
      </c>
      <c r="X313" s="742">
        <f t="shared" si="190"/>
        <v>754.68</v>
      </c>
      <c r="Y313" s="749"/>
      <c r="Z313" s="732" t="s">
        <v>313</v>
      </c>
      <c r="AA313" s="745" t="s">
        <v>108</v>
      </c>
      <c r="AB313" s="1304" t="s">
        <v>44</v>
      </c>
      <c r="AC313" s="746">
        <v>600</v>
      </c>
      <c r="AD313" s="747">
        <f t="shared" si="181"/>
        <v>0</v>
      </c>
      <c r="AE313" s="890" t="s">
        <v>141</v>
      </c>
      <c r="AF313" s="749"/>
      <c r="AG313" s="747">
        <f t="shared" si="206"/>
        <v>1200</v>
      </c>
      <c r="AH313" s="749"/>
      <c r="AI313" s="745">
        <f t="shared" si="207"/>
        <v>1200</v>
      </c>
      <c r="AJ313" s="1268"/>
      <c r="AK313" s="750"/>
      <c r="AL313" s="750"/>
      <c r="AM313" s="891"/>
      <c r="AN313" s="750"/>
      <c r="AO313" s="751"/>
      <c r="AP313" s="751"/>
      <c r="AQ313" s="751"/>
      <c r="AR313" s="751"/>
      <c r="AS313" s="751"/>
      <c r="AT313" s="751"/>
      <c r="AU313" s="751"/>
      <c r="AV313" s="750"/>
      <c r="AW313" s="750"/>
      <c r="AX313" s="750"/>
      <c r="AY313" s="1216"/>
      <c r="AZ313" s="729"/>
      <c r="BA313" s="745">
        <f t="shared" si="208"/>
        <v>1200</v>
      </c>
      <c r="BB313" s="752"/>
      <c r="BC313" s="752"/>
      <c r="BD313" s="752"/>
      <c r="BE313" s="752"/>
      <c r="BF313" s="752"/>
      <c r="BG313" s="752"/>
      <c r="BH313" s="752"/>
      <c r="BI313" s="753"/>
      <c r="BJ313" s="753"/>
      <c r="BK313" s="754"/>
      <c r="BL313" s="753"/>
      <c r="BM313" s="755"/>
      <c r="BN313" s="755"/>
      <c r="BO313" s="755"/>
      <c r="BP313" s="755"/>
      <c r="BQ313" s="753"/>
      <c r="BR313" s="755"/>
      <c r="BS313" s="755"/>
      <c r="BT313" s="753"/>
      <c r="BU313" s="753"/>
      <c r="BV313" s="753"/>
      <c r="BW313" s="753"/>
      <c r="BX313" s="753"/>
      <c r="BY313" s="753"/>
      <c r="BZ313" s="753"/>
      <c r="CA313" s="753"/>
      <c r="CB313" s="753"/>
      <c r="CC313" s="753">
        <f t="shared" si="209"/>
        <v>600</v>
      </c>
      <c r="CD313" s="753"/>
      <c r="CE313" s="753">
        <f t="shared" si="211"/>
        <v>600</v>
      </c>
      <c r="CF313" s="753">
        <f t="shared" si="210"/>
        <v>600</v>
      </c>
      <c r="CG313" s="756"/>
      <c r="CO313" s="757">
        <f t="shared" si="180"/>
        <v>1594907</v>
      </c>
    </row>
    <row r="314" s="645" customFormat="1" ht="36" hidden="1" customHeight="1" spans="1:93">
      <c r="A314" s="724">
        <v>45839</v>
      </c>
      <c r="B314" s="884" t="s">
        <v>2609</v>
      </c>
      <c r="C314" s="885" t="s">
        <v>251</v>
      </c>
      <c r="D314" s="749">
        <v>4500172252</v>
      </c>
      <c r="E314" s="884">
        <v>60235864</v>
      </c>
      <c r="F314" s="749" t="s">
        <v>4430</v>
      </c>
      <c r="G314" s="729" t="s">
        <v>309</v>
      </c>
      <c r="H314" s="730" t="s">
        <v>79</v>
      </c>
      <c r="I314" s="731">
        <v>3000</v>
      </c>
      <c r="J314" s="732">
        <v>0</v>
      </c>
      <c r="K314" s="732">
        <v>12</v>
      </c>
      <c r="L314" s="733">
        <f t="shared" si="177"/>
        <v>250</v>
      </c>
      <c r="M314" s="734">
        <v>45874</v>
      </c>
      <c r="N314" s="734">
        <v>45871</v>
      </c>
      <c r="O314" s="735"/>
      <c r="P314" s="735" t="s">
        <v>106</v>
      </c>
      <c r="Q314" s="1216"/>
      <c r="R314" s="1260">
        <v>45846</v>
      </c>
      <c r="S314" s="737" t="s">
        <v>82</v>
      </c>
      <c r="T314" s="738" t="s">
        <v>4323</v>
      </c>
      <c r="U314" s="739" t="s">
        <v>4431</v>
      </c>
      <c r="V314" s="740" t="s">
        <v>4426</v>
      </c>
      <c r="W314" s="741">
        <v>1.2442</v>
      </c>
      <c r="X314" s="742">
        <f t="shared" ref="X314:X319" si="212">I314*W314</f>
        <v>3732.6</v>
      </c>
      <c r="Y314" s="749"/>
      <c r="Z314" s="732" t="s">
        <v>313</v>
      </c>
      <c r="AA314" s="745" t="s">
        <v>108</v>
      </c>
      <c r="AB314" s="1304" t="s">
        <v>44</v>
      </c>
      <c r="AC314" s="746">
        <v>3000</v>
      </c>
      <c r="AD314" s="747">
        <f t="shared" si="181"/>
        <v>0</v>
      </c>
      <c r="AE314" s="890" t="s">
        <v>141</v>
      </c>
      <c r="AF314" s="749"/>
      <c r="AG314" s="747">
        <f t="shared" si="206"/>
        <v>6000</v>
      </c>
      <c r="AH314" s="749"/>
      <c r="AI314" s="745">
        <f t="shared" si="207"/>
        <v>6000</v>
      </c>
      <c r="AJ314" s="1268"/>
      <c r="AK314" s="750"/>
      <c r="AL314" s="750"/>
      <c r="AM314" s="750"/>
      <c r="AN314" s="750"/>
      <c r="AO314" s="751"/>
      <c r="AP314" s="751"/>
      <c r="AQ314" s="751"/>
      <c r="AR314" s="751"/>
      <c r="AS314" s="751"/>
      <c r="AT314" s="751"/>
      <c r="AU314" s="751"/>
      <c r="AV314" s="750"/>
      <c r="AW314" s="750"/>
      <c r="AX314" s="750"/>
      <c r="AY314" s="1216"/>
      <c r="AZ314" s="729"/>
      <c r="BA314" s="745">
        <f t="shared" si="208"/>
        <v>6000</v>
      </c>
      <c r="BB314" s="752"/>
      <c r="BC314" s="752"/>
      <c r="BD314" s="752"/>
      <c r="BE314" s="752"/>
      <c r="BF314" s="752"/>
      <c r="BG314" s="752"/>
      <c r="BH314" s="752"/>
      <c r="BI314" s="753"/>
      <c r="BJ314" s="753"/>
      <c r="BK314" s="754"/>
      <c r="BL314" s="753"/>
      <c r="BM314" s="755"/>
      <c r="BN314" s="755"/>
      <c r="BO314" s="755"/>
      <c r="BP314" s="755"/>
      <c r="BQ314" s="753"/>
      <c r="BR314" s="755"/>
      <c r="BS314" s="755"/>
      <c r="BT314" s="753"/>
      <c r="BU314" s="753"/>
      <c r="BV314" s="753"/>
      <c r="BW314" s="753"/>
      <c r="BX314" s="753"/>
      <c r="BY314" s="753"/>
      <c r="BZ314" s="753"/>
      <c r="CA314" s="753"/>
      <c r="CB314" s="753"/>
      <c r="CC314" s="753">
        <f t="shared" si="209"/>
        <v>3000</v>
      </c>
      <c r="CD314" s="753"/>
      <c r="CE314" s="753">
        <f t="shared" si="211"/>
        <v>3000</v>
      </c>
      <c r="CF314" s="753">
        <f t="shared" si="210"/>
        <v>3000</v>
      </c>
      <c r="CG314" s="756"/>
      <c r="CO314" s="757">
        <f t="shared" si="180"/>
        <v>1588907</v>
      </c>
    </row>
    <row r="315" s="645" customFormat="1" ht="36" hidden="1" customHeight="1" spans="1:93">
      <c r="A315" s="724">
        <v>45839</v>
      </c>
      <c r="B315" s="884" t="s">
        <v>700</v>
      </c>
      <c r="C315" s="885" t="s">
        <v>701</v>
      </c>
      <c r="D315" s="749">
        <v>4500172286</v>
      </c>
      <c r="E315" s="884" t="s">
        <v>4432</v>
      </c>
      <c r="F315" s="749" t="s">
        <v>4433</v>
      </c>
      <c r="G315" s="729" t="s">
        <v>78</v>
      </c>
      <c r="H315" s="730" t="s">
        <v>111</v>
      </c>
      <c r="I315" s="731">
        <v>2500</v>
      </c>
      <c r="J315" s="732">
        <v>0</v>
      </c>
      <c r="K315" s="732">
        <v>50</v>
      </c>
      <c r="L315" s="733">
        <f t="shared" si="177"/>
        <v>50</v>
      </c>
      <c r="M315" s="734">
        <v>45874</v>
      </c>
      <c r="N315" s="734">
        <v>45871</v>
      </c>
      <c r="O315" s="735" t="s">
        <v>4415</v>
      </c>
      <c r="P315" s="1313" t="s">
        <v>803</v>
      </c>
      <c r="Q315" s="1216"/>
      <c r="R315" s="735">
        <v>45839</v>
      </c>
      <c r="S315" s="737" t="s">
        <v>82</v>
      </c>
      <c r="T315" s="738" t="s">
        <v>4417</v>
      </c>
      <c r="U315" s="739" t="s">
        <v>4434</v>
      </c>
      <c r="V315" s="740" t="s">
        <v>388</v>
      </c>
      <c r="W315" s="741">
        <v>0.9125</v>
      </c>
      <c r="X315" s="742">
        <f t="shared" ref="X315:X317" si="213">W315*I315</f>
        <v>2281.25</v>
      </c>
      <c r="Y315" s="749"/>
      <c r="Z315" s="732" t="s">
        <v>156</v>
      </c>
      <c r="AA315" s="745" t="s">
        <v>108</v>
      </c>
      <c r="AB315" s="1304" t="s">
        <v>44</v>
      </c>
      <c r="AC315" s="746">
        <v>2500</v>
      </c>
      <c r="AD315" s="747">
        <f t="shared" si="181"/>
        <v>0</v>
      </c>
      <c r="AE315" s="890" t="s">
        <v>157</v>
      </c>
      <c r="AF315" s="749"/>
      <c r="AG315" s="747">
        <f>I315</f>
        <v>2500</v>
      </c>
      <c r="AH315" s="749"/>
      <c r="AI315" s="745"/>
      <c r="AJ315" s="1268"/>
      <c r="AK315" s="750"/>
      <c r="AL315" s="733">
        <f>I315</f>
        <v>2500</v>
      </c>
      <c r="AM315" s="750"/>
      <c r="AN315" s="750"/>
      <c r="AO315" s="751"/>
      <c r="AP315" s="751"/>
      <c r="AQ315" s="751"/>
      <c r="AR315" s="751"/>
      <c r="AS315" s="751"/>
      <c r="AT315" s="751"/>
      <c r="AU315" s="751"/>
      <c r="AV315" s="750"/>
      <c r="AW315" s="750"/>
      <c r="AX315" s="750"/>
      <c r="AY315" s="1216"/>
      <c r="AZ315" s="729"/>
      <c r="BA315" s="745">
        <f>I315</f>
        <v>2500</v>
      </c>
      <c r="BB315" s="752"/>
      <c r="BC315" s="752"/>
      <c r="BD315" s="752"/>
      <c r="BE315" s="752"/>
      <c r="BF315" s="752"/>
      <c r="BG315" s="752"/>
      <c r="BH315" s="752"/>
      <c r="BI315" s="753"/>
      <c r="BJ315" s="753"/>
      <c r="BK315" s="754"/>
      <c r="BL315" s="753"/>
      <c r="BM315" s="755"/>
      <c r="BN315" s="755"/>
      <c r="BO315" s="755"/>
      <c r="BP315" s="755"/>
      <c r="BQ315" s="753"/>
      <c r="BR315" s="754">
        <f>I315/25</f>
        <v>100</v>
      </c>
      <c r="BS315" s="755"/>
      <c r="BT315" s="753"/>
      <c r="BU315" s="753"/>
      <c r="BV315" s="753"/>
      <c r="BW315" s="753"/>
      <c r="BX315" s="753"/>
      <c r="BY315" s="753"/>
      <c r="BZ315" s="753"/>
      <c r="CA315" s="753"/>
      <c r="CB315" s="753"/>
      <c r="CC315" s="753"/>
      <c r="CD315" s="753"/>
      <c r="CE315" s="753"/>
      <c r="CF315" s="753"/>
      <c r="CG315" s="756"/>
      <c r="CO315" s="757">
        <f t="shared" si="180"/>
        <v>1586407</v>
      </c>
    </row>
    <row r="316" s="645" customFormat="1" ht="36" hidden="1" customHeight="1" spans="1:93">
      <c r="A316" s="724">
        <v>45839</v>
      </c>
      <c r="B316" s="884" t="s">
        <v>714</v>
      </c>
      <c r="C316" s="885" t="s">
        <v>251</v>
      </c>
      <c r="D316" s="749">
        <v>4500171664</v>
      </c>
      <c r="E316" s="884" t="s">
        <v>4435</v>
      </c>
      <c r="F316" s="749" t="s">
        <v>4436</v>
      </c>
      <c r="G316" s="729" t="s">
        <v>1993</v>
      </c>
      <c r="H316" s="730" t="s">
        <v>4437</v>
      </c>
      <c r="I316" s="731">
        <v>200</v>
      </c>
      <c r="J316" s="732">
        <v>0</v>
      </c>
      <c r="K316" s="732">
        <v>2</v>
      </c>
      <c r="L316" s="733">
        <f t="shared" si="177"/>
        <v>100</v>
      </c>
      <c r="M316" s="734">
        <v>45874</v>
      </c>
      <c r="N316" s="734">
        <v>45871</v>
      </c>
      <c r="O316" s="735"/>
      <c r="P316" s="735" t="s">
        <v>803</v>
      </c>
      <c r="Q316" s="1216"/>
      <c r="R316" s="735">
        <v>45839</v>
      </c>
      <c r="S316" s="737" t="s">
        <v>82</v>
      </c>
      <c r="T316" s="737" t="s">
        <v>82</v>
      </c>
      <c r="U316" s="739" t="s">
        <v>4438</v>
      </c>
      <c r="V316" s="740" t="s">
        <v>720</v>
      </c>
      <c r="W316" s="741">
        <v>1.758</v>
      </c>
      <c r="X316" s="742">
        <f t="shared" si="213"/>
        <v>351.6</v>
      </c>
      <c r="Y316" s="749" t="s">
        <v>4439</v>
      </c>
      <c r="Z316" s="732" t="s">
        <v>4440</v>
      </c>
      <c r="AA316" s="745" t="s">
        <v>108</v>
      </c>
      <c r="AB316" s="1304" t="s">
        <v>44</v>
      </c>
      <c r="AC316" s="746">
        <v>200</v>
      </c>
      <c r="AD316" s="747">
        <f t="shared" si="181"/>
        <v>0</v>
      </c>
      <c r="AE316" s="896" t="s">
        <v>82</v>
      </c>
      <c r="AF316" s="749"/>
      <c r="AG316" s="747">
        <f>I316*3</f>
        <v>600</v>
      </c>
      <c r="AH316" s="749"/>
      <c r="AI316" s="745"/>
      <c r="AJ316" s="1268"/>
      <c r="AK316" s="750"/>
      <c r="AL316" s="750"/>
      <c r="AM316" s="891">
        <f>AG316</f>
        <v>600</v>
      </c>
      <c r="AN316" s="750"/>
      <c r="AO316" s="751"/>
      <c r="AP316" s="751"/>
      <c r="AQ316" s="751"/>
      <c r="AR316" s="751"/>
      <c r="AS316" s="751"/>
      <c r="AT316" s="751"/>
      <c r="AU316" s="751"/>
      <c r="AV316" s="750"/>
      <c r="AW316" s="750"/>
      <c r="AX316" s="750"/>
      <c r="AY316" s="1216"/>
      <c r="AZ316" s="729"/>
      <c r="BA316" s="745">
        <f>AM316</f>
        <v>600</v>
      </c>
      <c r="BB316" s="752"/>
      <c r="BC316" s="752"/>
      <c r="BD316" s="752"/>
      <c r="BE316" s="752"/>
      <c r="BF316" s="752"/>
      <c r="BG316" s="752"/>
      <c r="BH316" s="752"/>
      <c r="BI316" s="753"/>
      <c r="BJ316" s="753"/>
      <c r="BK316" s="754"/>
      <c r="BL316" s="753"/>
      <c r="BM316" s="755"/>
      <c r="BN316" s="755"/>
      <c r="BO316" s="755"/>
      <c r="BP316" s="755"/>
      <c r="BQ316" s="753"/>
      <c r="BR316" s="755"/>
      <c r="BS316" s="755"/>
      <c r="BT316" s="753"/>
      <c r="BU316" s="753"/>
      <c r="BV316" s="753"/>
      <c r="BW316" s="753"/>
      <c r="BX316" s="753"/>
      <c r="BY316" s="753">
        <f>I316</f>
        <v>200</v>
      </c>
      <c r="BZ316" s="753"/>
      <c r="CA316" s="753">
        <f>I316</f>
        <v>200</v>
      </c>
      <c r="CB316" s="753">
        <f>I316</f>
        <v>200</v>
      </c>
      <c r="CC316" s="753"/>
      <c r="CD316" s="753"/>
      <c r="CE316" s="753"/>
      <c r="CF316" s="753"/>
      <c r="CG316" s="756"/>
      <c r="CH316" s="645" t="s">
        <v>4379</v>
      </c>
      <c r="CO316" s="757">
        <f t="shared" si="180"/>
        <v>1585807</v>
      </c>
    </row>
    <row r="317" s="645" customFormat="1" ht="36" hidden="1" customHeight="1" spans="1:93">
      <c r="A317" s="724">
        <v>45838</v>
      </c>
      <c r="B317" s="884" t="s">
        <v>4441</v>
      </c>
      <c r="C317" s="885" t="s">
        <v>251</v>
      </c>
      <c r="D317" s="749">
        <v>4500171933</v>
      </c>
      <c r="E317" s="884">
        <v>1617037</v>
      </c>
      <c r="F317" s="749" t="s">
        <v>4442</v>
      </c>
      <c r="G317" s="729" t="s">
        <v>4320</v>
      </c>
      <c r="H317" s="730" t="s">
        <v>4321</v>
      </c>
      <c r="I317" s="731">
        <v>600</v>
      </c>
      <c r="J317" s="732">
        <v>0</v>
      </c>
      <c r="K317" s="732">
        <v>8</v>
      </c>
      <c r="L317" s="733">
        <f t="shared" si="177"/>
        <v>75</v>
      </c>
      <c r="M317" s="734">
        <v>45875</v>
      </c>
      <c r="N317" s="734">
        <v>45871</v>
      </c>
      <c r="O317" s="735"/>
      <c r="P317" s="735" t="s">
        <v>803</v>
      </c>
      <c r="Q317" s="1216" t="s">
        <v>4256</v>
      </c>
      <c r="R317" s="735">
        <v>45839</v>
      </c>
      <c r="S317" s="737" t="s">
        <v>82</v>
      </c>
      <c r="T317" s="738" t="s">
        <v>4443</v>
      </c>
      <c r="U317" s="739" t="s">
        <v>4444</v>
      </c>
      <c r="V317" s="740" t="s">
        <v>587</v>
      </c>
      <c r="W317" s="741">
        <v>1.848</v>
      </c>
      <c r="X317" s="742">
        <f t="shared" si="213"/>
        <v>1108.8</v>
      </c>
      <c r="Y317" s="749"/>
      <c r="Z317" s="732" t="s">
        <v>4325</v>
      </c>
      <c r="AA317" s="745" t="s">
        <v>108</v>
      </c>
      <c r="AB317" s="1304" t="s">
        <v>44</v>
      </c>
      <c r="AC317" s="746">
        <v>600</v>
      </c>
      <c r="AD317" s="747">
        <f t="shared" si="181"/>
        <v>0</v>
      </c>
      <c r="AE317" s="890" t="s">
        <v>157</v>
      </c>
      <c r="AF317" s="749"/>
      <c r="AG317" s="747">
        <f>I317*3</f>
        <v>1800</v>
      </c>
      <c r="AH317" s="749"/>
      <c r="AI317" s="745">
        <f>I317*3</f>
        <v>1800</v>
      </c>
      <c r="AJ317" s="1268"/>
      <c r="AK317" s="750"/>
      <c r="AL317" s="750"/>
      <c r="AM317" s="750"/>
      <c r="AN317" s="750"/>
      <c r="AO317" s="751"/>
      <c r="AP317" s="751"/>
      <c r="AQ317" s="751"/>
      <c r="AR317" s="751"/>
      <c r="AS317" s="751"/>
      <c r="AT317" s="751"/>
      <c r="AU317" s="751"/>
      <c r="AV317" s="750"/>
      <c r="AW317" s="750"/>
      <c r="AX317" s="750"/>
      <c r="AY317" s="1216"/>
      <c r="AZ317" s="729"/>
      <c r="BA317" s="745">
        <f>I317*3</f>
        <v>1800</v>
      </c>
      <c r="BB317" s="752"/>
      <c r="BC317" s="752"/>
      <c r="BD317" s="752"/>
      <c r="BE317" s="752"/>
      <c r="BF317" s="752"/>
      <c r="BG317" s="752"/>
      <c r="BH317" s="752"/>
      <c r="BI317" s="753"/>
      <c r="BJ317" s="753"/>
      <c r="BK317" s="754"/>
      <c r="BL317" s="753"/>
      <c r="BM317" s="755"/>
      <c r="BN317" s="755"/>
      <c r="BO317" s="755"/>
      <c r="BP317" s="755"/>
      <c r="BQ317" s="753"/>
      <c r="BR317" s="755"/>
      <c r="BS317" s="755"/>
      <c r="BT317" s="753"/>
      <c r="BU317" s="753"/>
      <c r="BV317" s="753"/>
      <c r="BW317" s="753"/>
      <c r="BX317" s="753"/>
      <c r="BY317" s="753">
        <f>I317</f>
        <v>600</v>
      </c>
      <c r="BZ317" s="753"/>
      <c r="CA317" s="753">
        <f>BY317</f>
        <v>600</v>
      </c>
      <c r="CB317" s="753">
        <f>CA317</f>
        <v>600</v>
      </c>
      <c r="CC317" s="753"/>
      <c r="CD317" s="753"/>
      <c r="CE317" s="753"/>
      <c r="CF317" s="753"/>
      <c r="CG317" s="756"/>
      <c r="CO317" s="757">
        <f t="shared" si="180"/>
        <v>1584007</v>
      </c>
    </row>
    <row r="318" s="645" customFormat="1" ht="36" hidden="1" customHeight="1" spans="1:93">
      <c r="A318" s="724">
        <v>45840</v>
      </c>
      <c r="B318" s="884" t="s">
        <v>4344</v>
      </c>
      <c r="C318" s="885" t="s">
        <v>251</v>
      </c>
      <c r="D318" s="749">
        <v>4500172370</v>
      </c>
      <c r="E318" s="884" t="s">
        <v>4445</v>
      </c>
      <c r="F318" s="749" t="s">
        <v>4446</v>
      </c>
      <c r="G318" s="729" t="s">
        <v>309</v>
      </c>
      <c r="H318" s="730" t="s">
        <v>79</v>
      </c>
      <c r="I318" s="731">
        <v>1200</v>
      </c>
      <c r="J318" s="732">
        <v>0</v>
      </c>
      <c r="K318" s="732">
        <v>12</v>
      </c>
      <c r="L318" s="733">
        <f t="shared" si="177"/>
        <v>100</v>
      </c>
      <c r="M318" s="734">
        <v>45876</v>
      </c>
      <c r="N318" s="734">
        <v>45873</v>
      </c>
      <c r="O318" s="735"/>
      <c r="P318" s="735" t="s">
        <v>803</v>
      </c>
      <c r="Q318" s="1216" t="s">
        <v>4447</v>
      </c>
      <c r="R318" s="735">
        <v>45847</v>
      </c>
      <c r="S318" s="737" t="s">
        <v>82</v>
      </c>
      <c r="T318" s="738" t="s">
        <v>4323</v>
      </c>
      <c r="U318" s="739" t="s">
        <v>4349</v>
      </c>
      <c r="V318" s="740" t="s">
        <v>4350</v>
      </c>
      <c r="W318" s="741">
        <v>1.2578</v>
      </c>
      <c r="X318" s="742">
        <f t="shared" si="212"/>
        <v>1509.36</v>
      </c>
      <c r="Y318" s="749"/>
      <c r="Z318" s="732" t="s">
        <v>2035</v>
      </c>
      <c r="AA318" s="745" t="s">
        <v>108</v>
      </c>
      <c r="AB318" s="1304" t="s">
        <v>44</v>
      </c>
      <c r="AC318" s="746">
        <v>1200</v>
      </c>
      <c r="AD318" s="747">
        <f t="shared" si="181"/>
        <v>0</v>
      </c>
      <c r="AE318" s="890" t="s">
        <v>157</v>
      </c>
      <c r="AF318" s="749"/>
      <c r="AG318" s="747">
        <f>I318*2</f>
        <v>2400</v>
      </c>
      <c r="AH318" s="749"/>
      <c r="AI318" s="745"/>
      <c r="AJ318" s="1268"/>
      <c r="AK318" s="750"/>
      <c r="AL318" s="750"/>
      <c r="AM318" s="891">
        <f>I318*2</f>
        <v>2400</v>
      </c>
      <c r="AN318" s="750"/>
      <c r="AO318" s="751"/>
      <c r="AP318" s="751"/>
      <c r="AQ318" s="751"/>
      <c r="AR318" s="751"/>
      <c r="AS318" s="751"/>
      <c r="AT318" s="751"/>
      <c r="AU318" s="751"/>
      <c r="AV318" s="750"/>
      <c r="AW318" s="750"/>
      <c r="AX318" s="750"/>
      <c r="AY318" s="1216"/>
      <c r="AZ318" s="729"/>
      <c r="BA318" s="745">
        <f>I318*2</f>
        <v>2400</v>
      </c>
      <c r="BB318" s="752"/>
      <c r="BC318" s="752"/>
      <c r="BD318" s="752"/>
      <c r="BE318" s="752"/>
      <c r="BF318" s="752"/>
      <c r="BG318" s="752"/>
      <c r="BH318" s="752"/>
      <c r="BI318" s="753"/>
      <c r="BJ318" s="753"/>
      <c r="BK318" s="754"/>
      <c r="BL318" s="753"/>
      <c r="BM318" s="755"/>
      <c r="BN318" s="755"/>
      <c r="BO318" s="755"/>
      <c r="BP318" s="755"/>
      <c r="BQ318" s="753"/>
      <c r="BR318" s="755"/>
      <c r="BS318" s="755"/>
      <c r="BT318" s="753"/>
      <c r="BU318" s="753"/>
      <c r="BV318" s="753"/>
      <c r="BW318" s="753"/>
      <c r="BX318" s="753"/>
      <c r="BY318" s="753"/>
      <c r="BZ318" s="753"/>
      <c r="CA318" s="753"/>
      <c r="CB318" s="753"/>
      <c r="CC318" s="753">
        <f>I318</f>
        <v>1200</v>
      </c>
      <c r="CD318" s="753"/>
      <c r="CE318" s="753">
        <f>I318</f>
        <v>1200</v>
      </c>
      <c r="CF318" s="753">
        <f>I318</f>
        <v>1200</v>
      </c>
      <c r="CG318" s="756"/>
      <c r="CO318" s="757">
        <f t="shared" si="180"/>
        <v>1581607</v>
      </c>
    </row>
    <row r="319" s="645" customFormat="1" ht="36" hidden="1" customHeight="1" spans="1:93">
      <c r="A319" s="724">
        <v>45840</v>
      </c>
      <c r="B319" s="884" t="s">
        <v>4344</v>
      </c>
      <c r="C319" s="885" t="s">
        <v>251</v>
      </c>
      <c r="D319" s="749">
        <v>4500172365</v>
      </c>
      <c r="E319" s="884" t="s">
        <v>4448</v>
      </c>
      <c r="F319" s="749" t="s">
        <v>4449</v>
      </c>
      <c r="G319" s="729" t="s">
        <v>309</v>
      </c>
      <c r="H319" s="730" t="s">
        <v>79</v>
      </c>
      <c r="I319" s="731">
        <v>996</v>
      </c>
      <c r="J319" s="732">
        <v>0</v>
      </c>
      <c r="K319" s="732">
        <v>12</v>
      </c>
      <c r="L319" s="733">
        <f t="shared" si="177"/>
        <v>83</v>
      </c>
      <c r="M319" s="734">
        <v>45876</v>
      </c>
      <c r="N319" s="734">
        <v>45873</v>
      </c>
      <c r="O319" s="735"/>
      <c r="P319" s="735" t="s">
        <v>803</v>
      </c>
      <c r="Q319" s="1216" t="s">
        <v>4450</v>
      </c>
      <c r="R319" s="735">
        <v>45847</v>
      </c>
      <c r="S319" s="737" t="s">
        <v>82</v>
      </c>
      <c r="T319" s="738" t="s">
        <v>4323</v>
      </c>
      <c r="U319" s="739" t="s">
        <v>4349</v>
      </c>
      <c r="V319" s="740" t="s">
        <v>4350</v>
      </c>
      <c r="W319" s="741">
        <v>1.2578</v>
      </c>
      <c r="X319" s="742">
        <f t="shared" si="212"/>
        <v>1252.7688</v>
      </c>
      <c r="Y319" s="749"/>
      <c r="Z319" s="732" t="s">
        <v>2035</v>
      </c>
      <c r="AA319" s="745" t="s">
        <v>108</v>
      </c>
      <c r="AB319" s="1304" t="s">
        <v>44</v>
      </c>
      <c r="AC319" s="746">
        <v>996</v>
      </c>
      <c r="AD319" s="747">
        <f t="shared" si="181"/>
        <v>0</v>
      </c>
      <c r="AE319" s="890" t="s">
        <v>157</v>
      </c>
      <c r="AF319" s="749"/>
      <c r="AG319" s="747">
        <f>I319*2</f>
        <v>1992</v>
      </c>
      <c r="AH319" s="749"/>
      <c r="AI319" s="745"/>
      <c r="AJ319" s="1268"/>
      <c r="AK319" s="750"/>
      <c r="AL319" s="750"/>
      <c r="AM319" s="891">
        <f>I319*2</f>
        <v>1992</v>
      </c>
      <c r="AN319" s="750"/>
      <c r="AO319" s="751"/>
      <c r="AP319" s="751"/>
      <c r="AQ319" s="751"/>
      <c r="AR319" s="751"/>
      <c r="AS319" s="751"/>
      <c r="AT319" s="751"/>
      <c r="AU319" s="751"/>
      <c r="AV319" s="750"/>
      <c r="AW319" s="750"/>
      <c r="AX319" s="750"/>
      <c r="AY319" s="1216"/>
      <c r="AZ319" s="729"/>
      <c r="BA319" s="745">
        <f>I319*2</f>
        <v>1992</v>
      </c>
      <c r="BB319" s="752"/>
      <c r="BC319" s="752"/>
      <c r="BD319" s="752"/>
      <c r="BE319" s="752"/>
      <c r="BF319" s="752"/>
      <c r="BG319" s="752"/>
      <c r="BH319" s="752"/>
      <c r="BI319" s="753"/>
      <c r="BJ319" s="753"/>
      <c r="BK319" s="754"/>
      <c r="BL319" s="753"/>
      <c r="BM319" s="755"/>
      <c r="BN319" s="755"/>
      <c r="BO319" s="755"/>
      <c r="BP319" s="755"/>
      <c r="BQ319" s="753"/>
      <c r="BR319" s="755"/>
      <c r="BS319" s="755"/>
      <c r="BT319" s="753"/>
      <c r="BU319" s="753"/>
      <c r="BV319" s="753"/>
      <c r="BW319" s="753"/>
      <c r="BX319" s="753"/>
      <c r="BY319" s="753"/>
      <c r="BZ319" s="753"/>
      <c r="CA319" s="753"/>
      <c r="CB319" s="753"/>
      <c r="CC319" s="753">
        <f>I319</f>
        <v>996</v>
      </c>
      <c r="CD319" s="753"/>
      <c r="CE319" s="753">
        <f>I319</f>
        <v>996</v>
      </c>
      <c r="CF319" s="753">
        <f>I319</f>
        <v>996</v>
      </c>
      <c r="CG319" s="756"/>
      <c r="CO319" s="757">
        <f t="shared" si="180"/>
        <v>1579615</v>
      </c>
    </row>
    <row r="320" s="645" customFormat="1" ht="36" hidden="1" customHeight="1" spans="1:93">
      <c r="A320" s="724">
        <v>45828</v>
      </c>
      <c r="B320" s="884" t="s">
        <v>4451</v>
      </c>
      <c r="C320" s="885" t="s">
        <v>902</v>
      </c>
      <c r="D320" s="749">
        <v>4500170750</v>
      </c>
      <c r="E320" s="884"/>
      <c r="F320" s="1265" t="s">
        <v>4452</v>
      </c>
      <c r="G320" s="729" t="s">
        <v>78</v>
      </c>
      <c r="H320" s="730" t="s">
        <v>111</v>
      </c>
      <c r="I320" s="731">
        <v>500</v>
      </c>
      <c r="J320" s="732">
        <v>0</v>
      </c>
      <c r="K320" s="732">
        <v>50</v>
      </c>
      <c r="L320" s="733">
        <f t="shared" si="177"/>
        <v>10</v>
      </c>
      <c r="M320" s="734">
        <v>45877</v>
      </c>
      <c r="N320" s="734">
        <v>45873</v>
      </c>
      <c r="O320" s="735"/>
      <c r="P320" s="735" t="s">
        <v>803</v>
      </c>
      <c r="Q320" s="1216" t="s">
        <v>4425</v>
      </c>
      <c r="R320" s="735">
        <v>45841</v>
      </c>
      <c r="S320" s="737" t="s">
        <v>82</v>
      </c>
      <c r="T320" s="738" t="s">
        <v>4453</v>
      </c>
      <c r="U320" s="739" t="s">
        <v>4454</v>
      </c>
      <c r="V320" s="740" t="s">
        <v>908</v>
      </c>
      <c r="W320" s="741">
        <v>0.9182</v>
      </c>
      <c r="X320" s="742">
        <f t="shared" ref="X320:X324" si="214">W320*I320</f>
        <v>459.1</v>
      </c>
      <c r="Y320" s="749" t="s">
        <v>4455</v>
      </c>
      <c r="Z320" s="732" t="s">
        <v>156</v>
      </c>
      <c r="AA320" s="745" t="s">
        <v>108</v>
      </c>
      <c r="AB320" s="1304" t="s">
        <v>44</v>
      </c>
      <c r="AC320" s="746">
        <v>500</v>
      </c>
      <c r="AD320" s="747">
        <f t="shared" si="181"/>
        <v>0</v>
      </c>
      <c r="AE320" s="890" t="s">
        <v>157</v>
      </c>
      <c r="AF320" s="749"/>
      <c r="AG320" s="747">
        <f t="shared" ref="AG320:AG324" si="215">I320</f>
        <v>500</v>
      </c>
      <c r="AH320" s="749"/>
      <c r="AI320" s="745"/>
      <c r="AJ320" s="1274"/>
      <c r="AK320" s="750"/>
      <c r="AL320" s="733">
        <f t="shared" ref="AL320:AL324" si="216">I320</f>
        <v>500</v>
      </c>
      <c r="AM320" s="750"/>
      <c r="AN320" s="750"/>
      <c r="AO320" s="751"/>
      <c r="AP320" s="751"/>
      <c r="AQ320" s="751"/>
      <c r="AR320" s="751"/>
      <c r="AS320" s="751"/>
      <c r="AT320" s="751"/>
      <c r="AU320" s="751"/>
      <c r="AV320" s="750"/>
      <c r="AW320" s="750"/>
      <c r="AX320" s="750"/>
      <c r="AY320" s="1216"/>
      <c r="AZ320" s="729"/>
      <c r="BA320" s="745">
        <f t="shared" ref="BA320:BA324" si="217">I320</f>
        <v>500</v>
      </c>
      <c r="BB320" s="752"/>
      <c r="BC320" s="752"/>
      <c r="BD320" s="752"/>
      <c r="BE320" s="752"/>
      <c r="BF320" s="752"/>
      <c r="BG320" s="752"/>
      <c r="BH320" s="752"/>
      <c r="BI320" s="753"/>
      <c r="BJ320" s="753"/>
      <c r="BK320" s="754"/>
      <c r="BL320" s="753"/>
      <c r="BM320" s="755"/>
      <c r="BN320" s="755"/>
      <c r="BO320" s="755"/>
      <c r="BP320" s="755"/>
      <c r="BQ320" s="753"/>
      <c r="BR320" s="754">
        <f t="shared" ref="BR320:BR324" si="218">I320/25</f>
        <v>20</v>
      </c>
      <c r="BS320" s="755"/>
      <c r="BT320" s="753"/>
      <c r="BU320" s="753"/>
      <c r="BV320" s="753"/>
      <c r="BW320" s="753"/>
      <c r="BX320" s="753"/>
      <c r="BY320" s="753"/>
      <c r="BZ320" s="753"/>
      <c r="CA320" s="753"/>
      <c r="CB320" s="753"/>
      <c r="CC320" s="753"/>
      <c r="CD320" s="753"/>
      <c r="CE320" s="753"/>
      <c r="CF320" s="753"/>
      <c r="CG320" s="756"/>
      <c r="CO320" s="757">
        <f t="shared" si="180"/>
        <v>1579115</v>
      </c>
    </row>
    <row r="321" s="645" customFormat="1" ht="36" hidden="1" customHeight="1" spans="1:93">
      <c r="A321" s="724">
        <v>45840</v>
      </c>
      <c r="B321" s="884" t="s">
        <v>4456</v>
      </c>
      <c r="C321" s="885" t="s">
        <v>680</v>
      </c>
      <c r="D321" s="749">
        <v>4500172335</v>
      </c>
      <c r="E321" s="884">
        <v>382077</v>
      </c>
      <c r="F321" s="1265" t="s">
        <v>4457</v>
      </c>
      <c r="G321" s="729" t="s">
        <v>239</v>
      </c>
      <c r="H321" s="730" t="s">
        <v>79</v>
      </c>
      <c r="I321" s="731">
        <v>5625</v>
      </c>
      <c r="J321" s="732">
        <v>0</v>
      </c>
      <c r="K321" s="732">
        <v>25</v>
      </c>
      <c r="L321" s="733">
        <f t="shared" si="177"/>
        <v>225</v>
      </c>
      <c r="M321" s="734">
        <v>45877</v>
      </c>
      <c r="N321" s="734">
        <v>45873</v>
      </c>
      <c r="O321" s="735"/>
      <c r="P321" s="735" t="s">
        <v>803</v>
      </c>
      <c r="Q321" s="1216" t="s">
        <v>4458</v>
      </c>
      <c r="R321" s="735">
        <v>45840</v>
      </c>
      <c r="S321" s="737" t="s">
        <v>82</v>
      </c>
      <c r="T321" s="738" t="s">
        <v>4459</v>
      </c>
      <c r="U321" s="739" t="s">
        <v>4460</v>
      </c>
      <c r="V321" s="740" t="s">
        <v>3950</v>
      </c>
      <c r="W321" s="741">
        <v>0.8894</v>
      </c>
      <c r="X321" s="742">
        <f t="shared" si="214"/>
        <v>5002.875</v>
      </c>
      <c r="Y321" s="749"/>
      <c r="Z321" s="744" t="s">
        <v>687</v>
      </c>
      <c r="AA321" s="745" t="s">
        <v>108</v>
      </c>
      <c r="AB321" s="1304" t="s">
        <v>44</v>
      </c>
      <c r="AC321" s="746">
        <v>5625</v>
      </c>
      <c r="AD321" s="747">
        <f t="shared" si="181"/>
        <v>0</v>
      </c>
      <c r="AE321" s="890" t="s">
        <v>141</v>
      </c>
      <c r="AF321" s="749"/>
      <c r="AG321" s="747">
        <f t="shared" si="215"/>
        <v>5625</v>
      </c>
      <c r="AH321" s="749"/>
      <c r="AI321" s="745"/>
      <c r="AJ321" s="1274"/>
      <c r="AK321" s="750"/>
      <c r="AL321" s="1274">
        <f t="shared" si="216"/>
        <v>5625</v>
      </c>
      <c r="AM321" s="750"/>
      <c r="AN321" s="750"/>
      <c r="AO321" s="751"/>
      <c r="AP321" s="751"/>
      <c r="AQ321" s="751"/>
      <c r="AR321" s="751"/>
      <c r="AS321" s="751"/>
      <c r="AT321" s="751"/>
      <c r="AU321" s="751"/>
      <c r="AV321" s="750"/>
      <c r="AW321" s="750"/>
      <c r="AX321" s="750"/>
      <c r="AY321" s="1216"/>
      <c r="AZ321" s="729"/>
      <c r="BA321" s="745">
        <f t="shared" si="217"/>
        <v>5625</v>
      </c>
      <c r="BB321" s="752"/>
      <c r="BC321" s="752"/>
      <c r="BD321" s="752"/>
      <c r="BE321" s="752"/>
      <c r="BF321" s="752"/>
      <c r="BG321" s="752"/>
      <c r="BH321" s="752"/>
      <c r="BI321" s="753"/>
      <c r="BJ321" s="753"/>
      <c r="BK321" s="754"/>
      <c r="BL321" s="753"/>
      <c r="BM321" s="755"/>
      <c r="BN321" s="755"/>
      <c r="BO321" s="755"/>
      <c r="BP321" s="755"/>
      <c r="BQ321" s="753"/>
      <c r="BR321" s="753">
        <f t="shared" si="218"/>
        <v>225</v>
      </c>
      <c r="BS321" s="755"/>
      <c r="BT321" s="753"/>
      <c r="BU321" s="753"/>
      <c r="BV321" s="753"/>
      <c r="BW321" s="753"/>
      <c r="BX321" s="753"/>
      <c r="BY321" s="753"/>
      <c r="BZ321" s="753"/>
      <c r="CA321" s="753"/>
      <c r="CB321" s="753"/>
      <c r="CC321" s="753"/>
      <c r="CD321" s="753"/>
      <c r="CE321" s="753"/>
      <c r="CF321" s="753"/>
      <c r="CG321" s="756"/>
      <c r="CO321" s="757">
        <f t="shared" si="180"/>
        <v>1573490</v>
      </c>
    </row>
    <row r="322" s="645" customFormat="1" ht="36" hidden="1" customHeight="1" spans="1:93">
      <c r="A322" s="724">
        <v>45841</v>
      </c>
      <c r="B322" s="884" t="s">
        <v>4461</v>
      </c>
      <c r="C322" s="885" t="s">
        <v>237</v>
      </c>
      <c r="D322" s="749">
        <v>4500172623</v>
      </c>
      <c r="E322" s="884" t="s">
        <v>4462</v>
      </c>
      <c r="F322" s="749" t="s">
        <v>4463</v>
      </c>
      <c r="G322" s="729" t="s">
        <v>89</v>
      </c>
      <c r="H322" s="730" t="s">
        <v>79</v>
      </c>
      <c r="I322" s="731">
        <v>24</v>
      </c>
      <c r="J322" s="732">
        <v>0</v>
      </c>
      <c r="K322" s="732">
        <v>24</v>
      </c>
      <c r="L322" s="733">
        <f t="shared" si="177"/>
        <v>1</v>
      </c>
      <c r="M322" s="734">
        <v>45877</v>
      </c>
      <c r="N322" s="734">
        <v>45873</v>
      </c>
      <c r="O322" s="735"/>
      <c r="P322" s="735" t="s">
        <v>803</v>
      </c>
      <c r="Q322" s="1216" t="s">
        <v>4464</v>
      </c>
      <c r="R322" s="735">
        <v>45841</v>
      </c>
      <c r="S322" s="737" t="s">
        <v>136</v>
      </c>
      <c r="T322" s="738" t="s">
        <v>4465</v>
      </c>
      <c r="U322" s="739" t="s">
        <v>4466</v>
      </c>
      <c r="V322" s="740" t="s">
        <v>812</v>
      </c>
      <c r="W322" s="741">
        <v>0.8596</v>
      </c>
      <c r="X322" s="742">
        <f t="shared" si="214"/>
        <v>20.6304</v>
      </c>
      <c r="Y322" s="749"/>
      <c r="Z322" s="732" t="s">
        <v>786</v>
      </c>
      <c r="AA322" s="745" t="s">
        <v>108</v>
      </c>
      <c r="AB322" s="1304" t="s">
        <v>44</v>
      </c>
      <c r="AC322" s="746">
        <v>24</v>
      </c>
      <c r="AD322" s="747">
        <f t="shared" si="181"/>
        <v>0</v>
      </c>
      <c r="AE322" s="890" t="s">
        <v>157</v>
      </c>
      <c r="AF322" s="749"/>
      <c r="AG322" s="747">
        <f t="shared" si="215"/>
        <v>24</v>
      </c>
      <c r="AH322" s="749"/>
      <c r="AI322" s="745"/>
      <c r="AJ322" s="1274"/>
      <c r="AK322" s="750"/>
      <c r="AL322" s="747">
        <f>AG322</f>
        <v>24</v>
      </c>
      <c r="AM322" s="750"/>
      <c r="AN322" s="750"/>
      <c r="AO322" s="751"/>
      <c r="AP322" s="751"/>
      <c r="AQ322" s="751"/>
      <c r="AR322" s="751"/>
      <c r="AS322" s="751"/>
      <c r="AT322" s="751"/>
      <c r="AU322" s="751"/>
      <c r="AV322" s="750"/>
      <c r="AW322" s="750"/>
      <c r="AX322" s="750"/>
      <c r="AY322" s="1216"/>
      <c r="AZ322" s="729"/>
      <c r="BA322" s="745">
        <f t="shared" si="217"/>
        <v>24</v>
      </c>
      <c r="BB322" s="752"/>
      <c r="BC322" s="752"/>
      <c r="BD322" s="752"/>
      <c r="BE322" s="752"/>
      <c r="BF322" s="752"/>
      <c r="BG322" s="752"/>
      <c r="BH322" s="752"/>
      <c r="BI322" s="753"/>
      <c r="BJ322" s="753"/>
      <c r="BK322" s="754"/>
      <c r="BL322" s="753"/>
      <c r="BM322" s="755"/>
      <c r="BN322" s="755"/>
      <c r="BO322" s="755"/>
      <c r="BP322" s="755"/>
      <c r="BQ322" s="753"/>
      <c r="BR322" s="755"/>
      <c r="BS322" s="755"/>
      <c r="BT322" s="753"/>
      <c r="BU322" s="753"/>
      <c r="BV322" s="753"/>
      <c r="BW322" s="753"/>
      <c r="BX322" s="753"/>
      <c r="BY322" s="753"/>
      <c r="BZ322" s="753"/>
      <c r="CA322" s="753"/>
      <c r="CB322" s="753"/>
      <c r="CC322" s="753"/>
      <c r="CD322" s="753"/>
      <c r="CE322" s="753"/>
      <c r="CF322" s="753"/>
      <c r="CG322" s="756"/>
      <c r="CO322" s="757">
        <f t="shared" si="180"/>
        <v>1573466</v>
      </c>
    </row>
    <row r="323" s="645" customFormat="1" ht="36" hidden="1" customHeight="1" spans="1:93">
      <c r="A323" s="724">
        <v>45841</v>
      </c>
      <c r="B323" s="884" t="s">
        <v>4461</v>
      </c>
      <c r="C323" s="885" t="s">
        <v>237</v>
      </c>
      <c r="D323" s="749">
        <v>4500172623</v>
      </c>
      <c r="E323" s="884" t="s">
        <v>4467</v>
      </c>
      <c r="F323" s="749" t="s">
        <v>4468</v>
      </c>
      <c r="G323" s="729" t="s">
        <v>89</v>
      </c>
      <c r="H323" s="730" t="s">
        <v>79</v>
      </c>
      <c r="I323" s="731">
        <v>24</v>
      </c>
      <c r="J323" s="732">
        <v>0</v>
      </c>
      <c r="K323" s="732">
        <v>24</v>
      </c>
      <c r="L323" s="733">
        <f t="shared" si="177"/>
        <v>1</v>
      </c>
      <c r="M323" s="734">
        <v>45877</v>
      </c>
      <c r="N323" s="734">
        <v>45873</v>
      </c>
      <c r="O323" s="735"/>
      <c r="P323" s="735" t="s">
        <v>803</v>
      </c>
      <c r="Q323" s="1216" t="s">
        <v>4464</v>
      </c>
      <c r="R323" s="735">
        <v>45841</v>
      </c>
      <c r="S323" s="737" t="s">
        <v>136</v>
      </c>
      <c r="T323" s="738" t="s">
        <v>4465</v>
      </c>
      <c r="U323" s="739" t="s">
        <v>4466</v>
      </c>
      <c r="V323" s="740" t="s">
        <v>812</v>
      </c>
      <c r="W323" s="741">
        <v>0.8596</v>
      </c>
      <c r="X323" s="742">
        <f t="shared" si="214"/>
        <v>20.6304</v>
      </c>
      <c r="Y323" s="749"/>
      <c r="Z323" s="732" t="s">
        <v>786</v>
      </c>
      <c r="AA323" s="745" t="s">
        <v>108</v>
      </c>
      <c r="AB323" s="1072" t="s">
        <v>44</v>
      </c>
      <c r="AC323" s="746">
        <v>24</v>
      </c>
      <c r="AD323" s="747">
        <f t="shared" si="181"/>
        <v>0</v>
      </c>
      <c r="AE323" s="890" t="s">
        <v>157</v>
      </c>
      <c r="AF323" s="749"/>
      <c r="AG323" s="747">
        <f t="shared" si="215"/>
        <v>24</v>
      </c>
      <c r="AH323" s="749"/>
      <c r="AI323" s="745"/>
      <c r="AJ323" s="1274"/>
      <c r="AK323" s="750"/>
      <c r="AL323" s="747">
        <f>AG323</f>
        <v>24</v>
      </c>
      <c r="AM323" s="750"/>
      <c r="AN323" s="750"/>
      <c r="AO323" s="751"/>
      <c r="AP323" s="751"/>
      <c r="AQ323" s="751"/>
      <c r="AR323" s="751"/>
      <c r="AS323" s="751"/>
      <c r="AT323" s="751"/>
      <c r="AU323" s="751"/>
      <c r="AV323" s="750"/>
      <c r="AW323" s="750"/>
      <c r="AX323" s="750"/>
      <c r="AY323" s="1216"/>
      <c r="AZ323" s="729"/>
      <c r="BA323" s="745">
        <f t="shared" si="217"/>
        <v>24</v>
      </c>
      <c r="BB323" s="752"/>
      <c r="BC323" s="752"/>
      <c r="BD323" s="752"/>
      <c r="BE323" s="752"/>
      <c r="BF323" s="752"/>
      <c r="BG323" s="752"/>
      <c r="BH323" s="752"/>
      <c r="BI323" s="753"/>
      <c r="BJ323" s="753"/>
      <c r="BK323" s="754"/>
      <c r="BL323" s="753"/>
      <c r="BM323" s="755"/>
      <c r="BN323" s="755"/>
      <c r="BO323" s="755"/>
      <c r="BP323" s="755"/>
      <c r="BQ323" s="753"/>
      <c r="BR323" s="755"/>
      <c r="BS323" s="755"/>
      <c r="BT323" s="753"/>
      <c r="BU323" s="753"/>
      <c r="BV323" s="753"/>
      <c r="BW323" s="753"/>
      <c r="BX323" s="753"/>
      <c r="BY323" s="753"/>
      <c r="BZ323" s="753"/>
      <c r="CA323" s="753"/>
      <c r="CB323" s="753"/>
      <c r="CC323" s="753"/>
      <c r="CD323" s="753"/>
      <c r="CE323" s="753"/>
      <c r="CF323" s="753"/>
      <c r="CG323" s="756"/>
      <c r="CO323" s="757">
        <f t="shared" si="180"/>
        <v>1573442</v>
      </c>
    </row>
    <row r="324" s="645" customFormat="1" ht="36" hidden="1" customHeight="1" spans="1:93">
      <c r="A324" s="724">
        <v>45834</v>
      </c>
      <c r="B324" s="884" t="s">
        <v>4469</v>
      </c>
      <c r="C324" s="885" t="s">
        <v>1398</v>
      </c>
      <c r="D324" s="749">
        <v>4500171286</v>
      </c>
      <c r="E324" s="884"/>
      <c r="F324" s="1265" t="s">
        <v>4470</v>
      </c>
      <c r="G324" s="729" t="s">
        <v>78</v>
      </c>
      <c r="H324" s="730" t="s">
        <v>111</v>
      </c>
      <c r="I324" s="731">
        <v>600</v>
      </c>
      <c r="J324" s="732">
        <v>0</v>
      </c>
      <c r="K324" s="732">
        <v>50</v>
      </c>
      <c r="L324" s="733">
        <f t="shared" ref="L324:L387" si="219">I324/K324</f>
        <v>12</v>
      </c>
      <c r="M324" s="734">
        <v>45870</v>
      </c>
      <c r="N324" s="734">
        <v>45875</v>
      </c>
      <c r="O324" s="735"/>
      <c r="P324" s="735" t="s">
        <v>803</v>
      </c>
      <c r="Q324" s="1216" t="s">
        <v>4471</v>
      </c>
      <c r="R324" s="1260">
        <v>45845</v>
      </c>
      <c r="S324" s="1260" t="s">
        <v>82</v>
      </c>
      <c r="T324" s="735" t="s">
        <v>4472</v>
      </c>
      <c r="U324" s="739" t="s">
        <v>4473</v>
      </c>
      <c r="V324" s="740" t="s">
        <v>4137</v>
      </c>
      <c r="W324" s="741">
        <v>0.9182</v>
      </c>
      <c r="X324" s="742">
        <f t="shared" si="214"/>
        <v>550.92</v>
      </c>
      <c r="Y324" s="749" t="s">
        <v>4474</v>
      </c>
      <c r="Z324" s="732" t="s">
        <v>156</v>
      </c>
      <c r="AA324" s="745" t="s">
        <v>108</v>
      </c>
      <c r="AB324" s="1072" t="s">
        <v>44</v>
      </c>
      <c r="AC324" s="746">
        <v>600</v>
      </c>
      <c r="AD324" s="747">
        <f t="shared" si="181"/>
        <v>0</v>
      </c>
      <c r="AE324" s="890" t="s">
        <v>157</v>
      </c>
      <c r="AF324" s="749"/>
      <c r="AG324" s="747">
        <f t="shared" si="215"/>
        <v>600</v>
      </c>
      <c r="AH324" s="749"/>
      <c r="AI324" s="745"/>
      <c r="AJ324" s="1274"/>
      <c r="AK324" s="750"/>
      <c r="AL324" s="733">
        <f t="shared" si="216"/>
        <v>600</v>
      </c>
      <c r="AM324" s="750"/>
      <c r="AN324" s="750"/>
      <c r="AO324" s="751"/>
      <c r="AP324" s="751"/>
      <c r="AQ324" s="751"/>
      <c r="AR324" s="751"/>
      <c r="AS324" s="751"/>
      <c r="AT324" s="751"/>
      <c r="AU324" s="751"/>
      <c r="AV324" s="750"/>
      <c r="AW324" s="750"/>
      <c r="AX324" s="750"/>
      <c r="AY324" s="1216"/>
      <c r="AZ324" s="729"/>
      <c r="BA324" s="745">
        <f t="shared" si="217"/>
        <v>600</v>
      </c>
      <c r="BB324" s="752"/>
      <c r="BC324" s="752"/>
      <c r="BD324" s="752"/>
      <c r="BE324" s="752"/>
      <c r="BF324" s="752"/>
      <c r="BG324" s="752"/>
      <c r="BH324" s="752"/>
      <c r="BI324" s="753"/>
      <c r="BJ324" s="753"/>
      <c r="BK324" s="754"/>
      <c r="BL324" s="753"/>
      <c r="BM324" s="755"/>
      <c r="BN324" s="755"/>
      <c r="BO324" s="755"/>
      <c r="BP324" s="755"/>
      <c r="BQ324" s="753"/>
      <c r="BR324" s="754">
        <f t="shared" si="218"/>
        <v>24</v>
      </c>
      <c r="BS324" s="755"/>
      <c r="BT324" s="753"/>
      <c r="BU324" s="753"/>
      <c r="BV324" s="753"/>
      <c r="BW324" s="753"/>
      <c r="BX324" s="753"/>
      <c r="BY324" s="753"/>
      <c r="BZ324" s="753"/>
      <c r="CA324" s="753"/>
      <c r="CB324" s="753"/>
      <c r="CC324" s="753"/>
      <c r="CD324" s="753"/>
      <c r="CE324" s="753"/>
      <c r="CF324" s="753"/>
      <c r="CG324" s="756"/>
      <c r="CO324" s="757">
        <f t="shared" ref="CO324:CO387" si="220">CO323-AG324</f>
        <v>1572842</v>
      </c>
    </row>
    <row r="325" s="646" customFormat="1" ht="36" hidden="1" customHeight="1" spans="1:93">
      <c r="A325" s="758">
        <v>45870</v>
      </c>
      <c r="B325" s="759"/>
      <c r="C325" s="760"/>
      <c r="D325" s="761" t="s">
        <v>4475</v>
      </c>
      <c r="E325" s="759"/>
      <c r="F325" s="761"/>
      <c r="G325" s="762" t="s">
        <v>78</v>
      </c>
      <c r="H325" s="877" t="s">
        <v>4476</v>
      </c>
      <c r="I325" s="763">
        <v>15</v>
      </c>
      <c r="J325" s="764">
        <v>0</v>
      </c>
      <c r="K325" s="764">
        <v>15</v>
      </c>
      <c r="L325" s="765">
        <f t="shared" si="219"/>
        <v>1</v>
      </c>
      <c r="M325" s="767">
        <v>45880</v>
      </c>
      <c r="N325" s="767">
        <v>45876</v>
      </c>
      <c r="O325" s="768"/>
      <c r="P325" s="768"/>
      <c r="Q325" s="832"/>
      <c r="R325" s="771" t="s">
        <v>82</v>
      </c>
      <c r="S325" s="771" t="s">
        <v>82</v>
      </c>
      <c r="T325" s="771" t="s">
        <v>82</v>
      </c>
      <c r="U325" s="773" t="s">
        <v>4477</v>
      </c>
      <c r="V325" s="774" t="s">
        <v>3141</v>
      </c>
      <c r="W325" s="775"/>
      <c r="X325" s="776"/>
      <c r="Y325" s="761"/>
      <c r="Z325" s="764" t="s">
        <v>86</v>
      </c>
      <c r="AA325" s="732" t="s">
        <v>86</v>
      </c>
      <c r="AB325" s="1127"/>
      <c r="AC325" s="780">
        <v>15</v>
      </c>
      <c r="AD325" s="783"/>
      <c r="AE325" s="879"/>
      <c r="AF325" s="761"/>
      <c r="AG325" s="783"/>
      <c r="AH325" s="761"/>
      <c r="AI325" s="779"/>
      <c r="AJ325" s="1315"/>
      <c r="AK325" s="784"/>
      <c r="AL325" s="784"/>
      <c r="AM325" s="786"/>
      <c r="AN325" s="784"/>
      <c r="AO325" s="787"/>
      <c r="AP325" s="787"/>
      <c r="AQ325" s="787"/>
      <c r="AR325" s="787"/>
      <c r="AS325" s="787"/>
      <c r="AT325" s="787"/>
      <c r="AU325" s="787"/>
      <c r="AV325" s="784"/>
      <c r="AW325" s="784"/>
      <c r="AX325" s="784"/>
      <c r="AY325" s="832"/>
      <c r="AZ325" s="762"/>
      <c r="BA325" s="779"/>
      <c r="BB325" s="788"/>
      <c r="BC325" s="788"/>
      <c r="BD325" s="788"/>
      <c r="BE325" s="788"/>
      <c r="BF325" s="788"/>
      <c r="BG325" s="788"/>
      <c r="BH325" s="788"/>
      <c r="BI325" s="789"/>
      <c r="BJ325" s="789"/>
      <c r="BK325" s="790"/>
      <c r="BL325" s="789"/>
      <c r="BM325" s="791"/>
      <c r="BN325" s="791"/>
      <c r="BO325" s="791"/>
      <c r="BP325" s="791"/>
      <c r="BQ325" s="789"/>
      <c r="BR325" s="791"/>
      <c r="BS325" s="791"/>
      <c r="BT325" s="789"/>
      <c r="BU325" s="789"/>
      <c r="BV325" s="789"/>
      <c r="BW325" s="789"/>
      <c r="BX325" s="789"/>
      <c r="BY325" s="789"/>
      <c r="BZ325" s="789"/>
      <c r="CA325" s="789"/>
      <c r="CB325" s="789"/>
      <c r="CC325" s="789"/>
      <c r="CD325" s="789"/>
      <c r="CE325" s="789"/>
      <c r="CF325" s="789"/>
      <c r="CG325" s="664"/>
      <c r="CO325" s="757">
        <f t="shared" si="220"/>
        <v>1572842</v>
      </c>
    </row>
    <row r="326" s="645" customFormat="1" ht="36" hidden="1" customHeight="1" spans="1:93">
      <c r="A326" s="724">
        <v>45845</v>
      </c>
      <c r="B326" s="884" t="s">
        <v>4478</v>
      </c>
      <c r="C326" s="885" t="s">
        <v>251</v>
      </c>
      <c r="D326" s="749">
        <v>4500172914</v>
      </c>
      <c r="E326" s="884" t="s">
        <v>4479</v>
      </c>
      <c r="F326" s="749" t="s">
        <v>4480</v>
      </c>
      <c r="G326" s="729" t="s">
        <v>1993</v>
      </c>
      <c r="H326" s="730" t="s">
        <v>4437</v>
      </c>
      <c r="I326" s="731">
        <v>1584</v>
      </c>
      <c r="J326" s="732">
        <v>0</v>
      </c>
      <c r="K326" s="732">
        <v>2</v>
      </c>
      <c r="L326" s="733">
        <f t="shared" si="219"/>
        <v>792</v>
      </c>
      <c r="M326" s="886">
        <v>45884</v>
      </c>
      <c r="N326" s="886">
        <v>45880</v>
      </c>
      <c r="O326" s="1262"/>
      <c r="P326" s="1262" t="s">
        <v>803</v>
      </c>
      <c r="Q326" s="752" t="s">
        <v>4481</v>
      </c>
      <c r="R326" s="1260">
        <v>45845</v>
      </c>
      <c r="S326" s="737" t="s">
        <v>82</v>
      </c>
      <c r="T326" s="737" t="s">
        <v>82</v>
      </c>
      <c r="U326" s="739" t="s">
        <v>4438</v>
      </c>
      <c r="V326" s="740" t="s">
        <v>720</v>
      </c>
      <c r="W326" s="741">
        <v>1.758</v>
      </c>
      <c r="X326" s="742">
        <f t="shared" ref="X326:X334" si="221">W326*I326</f>
        <v>2784.672</v>
      </c>
      <c r="Y326" s="749"/>
      <c r="Z326" s="732" t="s">
        <v>4440</v>
      </c>
      <c r="AA326" s="745" t="s">
        <v>108</v>
      </c>
      <c r="AB326" s="1072" t="s">
        <v>44</v>
      </c>
      <c r="AC326" s="746">
        <v>1584</v>
      </c>
      <c r="AD326" s="747">
        <f t="shared" ref="AD326:AD389" si="222">AC326-I326</f>
        <v>0</v>
      </c>
      <c r="AE326" s="737" t="s">
        <v>82</v>
      </c>
      <c r="AF326" s="749"/>
      <c r="AG326" s="747">
        <f>I326*3</f>
        <v>4752</v>
      </c>
      <c r="AH326" s="749"/>
      <c r="AI326" s="745"/>
      <c r="AJ326" s="1268"/>
      <c r="AK326" s="750"/>
      <c r="AL326" s="750"/>
      <c r="AM326" s="891">
        <f>AG326</f>
        <v>4752</v>
      </c>
      <c r="AN326" s="750"/>
      <c r="AO326" s="751"/>
      <c r="AP326" s="751"/>
      <c r="AQ326" s="751"/>
      <c r="AR326" s="751"/>
      <c r="AS326" s="751"/>
      <c r="AT326" s="751"/>
      <c r="AU326" s="751"/>
      <c r="AV326" s="750"/>
      <c r="AW326" s="750"/>
      <c r="AX326" s="750"/>
      <c r="AY326" s="1216"/>
      <c r="AZ326" s="729"/>
      <c r="BA326" s="745">
        <f>AM326</f>
        <v>4752</v>
      </c>
      <c r="BB326" s="752"/>
      <c r="BC326" s="752"/>
      <c r="BD326" s="752"/>
      <c r="BE326" s="752"/>
      <c r="BF326" s="752"/>
      <c r="BG326" s="752"/>
      <c r="BH326" s="752"/>
      <c r="BI326" s="753"/>
      <c r="BJ326" s="753"/>
      <c r="BK326" s="754"/>
      <c r="BL326" s="753"/>
      <c r="BM326" s="755"/>
      <c r="BN326" s="755"/>
      <c r="BO326" s="755"/>
      <c r="BP326" s="755"/>
      <c r="BQ326" s="753"/>
      <c r="BR326" s="755"/>
      <c r="BS326" s="755"/>
      <c r="BT326" s="753"/>
      <c r="BU326" s="753"/>
      <c r="BV326" s="753"/>
      <c r="BW326" s="753"/>
      <c r="BX326" s="753"/>
      <c r="BY326" s="753">
        <f>I326</f>
        <v>1584</v>
      </c>
      <c r="BZ326" s="753"/>
      <c r="CA326" s="753">
        <f>I326</f>
        <v>1584</v>
      </c>
      <c r="CB326" s="753">
        <f>I326</f>
        <v>1584</v>
      </c>
      <c r="CC326" s="753"/>
      <c r="CD326" s="753"/>
      <c r="CE326" s="753"/>
      <c r="CF326" s="753"/>
      <c r="CG326" s="756"/>
      <c r="CH326" s="645" t="s">
        <v>4379</v>
      </c>
      <c r="CO326" s="757">
        <f t="shared" si="220"/>
        <v>1568090</v>
      </c>
    </row>
    <row r="327" s="645" customFormat="1" ht="36" hidden="1" customHeight="1" spans="1:93">
      <c r="A327" s="724">
        <v>45845</v>
      </c>
      <c r="B327" s="884" t="s">
        <v>4478</v>
      </c>
      <c r="C327" s="885" t="s">
        <v>251</v>
      </c>
      <c r="D327" s="749">
        <v>4500172914</v>
      </c>
      <c r="E327" s="884" t="s">
        <v>4482</v>
      </c>
      <c r="F327" s="749" t="s">
        <v>4483</v>
      </c>
      <c r="G327" s="729" t="s">
        <v>1993</v>
      </c>
      <c r="H327" s="730" t="s">
        <v>4437</v>
      </c>
      <c r="I327" s="731">
        <v>464</v>
      </c>
      <c r="J327" s="732">
        <v>0</v>
      </c>
      <c r="K327" s="732">
        <v>2</v>
      </c>
      <c r="L327" s="733">
        <f t="shared" si="219"/>
        <v>232</v>
      </c>
      <c r="M327" s="886">
        <v>45884</v>
      </c>
      <c r="N327" s="886">
        <v>45880</v>
      </c>
      <c r="O327" s="1262"/>
      <c r="P327" s="1262" t="s">
        <v>803</v>
      </c>
      <c r="Q327" s="752" t="s">
        <v>4484</v>
      </c>
      <c r="R327" s="1260">
        <v>45845</v>
      </c>
      <c r="S327" s="737" t="s">
        <v>82</v>
      </c>
      <c r="T327" s="737" t="s">
        <v>82</v>
      </c>
      <c r="U327" s="739" t="s">
        <v>4438</v>
      </c>
      <c r="V327" s="740" t="s">
        <v>720</v>
      </c>
      <c r="W327" s="741">
        <v>1.758</v>
      </c>
      <c r="X327" s="742">
        <f t="shared" si="221"/>
        <v>815.712</v>
      </c>
      <c r="Y327" s="749"/>
      <c r="Z327" s="732" t="s">
        <v>4440</v>
      </c>
      <c r="AA327" s="745" t="s">
        <v>108</v>
      </c>
      <c r="AB327" s="1072" t="s">
        <v>44</v>
      </c>
      <c r="AC327" s="746">
        <v>464</v>
      </c>
      <c r="AD327" s="747">
        <f t="shared" si="222"/>
        <v>0</v>
      </c>
      <c r="AE327" s="737" t="s">
        <v>82</v>
      </c>
      <c r="AF327" s="749"/>
      <c r="AG327" s="747">
        <f>I327*3</f>
        <v>1392</v>
      </c>
      <c r="AH327" s="749"/>
      <c r="AI327" s="745"/>
      <c r="AJ327" s="1268"/>
      <c r="AK327" s="750"/>
      <c r="AL327" s="750"/>
      <c r="AM327" s="891">
        <f>AG327</f>
        <v>1392</v>
      </c>
      <c r="AN327" s="750"/>
      <c r="AO327" s="751"/>
      <c r="AP327" s="751"/>
      <c r="AQ327" s="751"/>
      <c r="AR327" s="751"/>
      <c r="AS327" s="751"/>
      <c r="AT327" s="751"/>
      <c r="AU327" s="751"/>
      <c r="AV327" s="750"/>
      <c r="AW327" s="750"/>
      <c r="AX327" s="750"/>
      <c r="AY327" s="1216"/>
      <c r="AZ327" s="729"/>
      <c r="BA327" s="745">
        <f>AM327</f>
        <v>1392</v>
      </c>
      <c r="BB327" s="752"/>
      <c r="BC327" s="752"/>
      <c r="BD327" s="752"/>
      <c r="BE327" s="752"/>
      <c r="BF327" s="752"/>
      <c r="BG327" s="752"/>
      <c r="BH327" s="752"/>
      <c r="BI327" s="753"/>
      <c r="BJ327" s="753"/>
      <c r="BK327" s="754"/>
      <c r="BL327" s="753"/>
      <c r="BM327" s="755"/>
      <c r="BN327" s="755"/>
      <c r="BO327" s="755"/>
      <c r="BP327" s="755"/>
      <c r="BQ327" s="753"/>
      <c r="BR327" s="755"/>
      <c r="BS327" s="755"/>
      <c r="BT327" s="753"/>
      <c r="BU327" s="753"/>
      <c r="BV327" s="753"/>
      <c r="BW327" s="753"/>
      <c r="BX327" s="753"/>
      <c r="BY327" s="753">
        <f>I327</f>
        <v>464</v>
      </c>
      <c r="BZ327" s="753"/>
      <c r="CA327" s="753">
        <f>I327</f>
        <v>464</v>
      </c>
      <c r="CB327" s="753">
        <f>I327</f>
        <v>464</v>
      </c>
      <c r="CC327" s="753"/>
      <c r="CD327" s="753"/>
      <c r="CE327" s="753"/>
      <c r="CF327" s="753"/>
      <c r="CG327" s="756"/>
      <c r="CH327" s="645" t="s">
        <v>4379</v>
      </c>
      <c r="CO327" s="757">
        <f t="shared" si="220"/>
        <v>1566698</v>
      </c>
    </row>
    <row r="328" s="645" customFormat="1" ht="36" hidden="1" customHeight="1" spans="1:93">
      <c r="A328" s="724">
        <v>45853</v>
      </c>
      <c r="B328" s="884" t="s">
        <v>4451</v>
      </c>
      <c r="C328" s="885" t="s">
        <v>902</v>
      </c>
      <c r="D328" s="749">
        <v>4500173851</v>
      </c>
      <c r="E328" s="884"/>
      <c r="F328" s="749" t="s">
        <v>4485</v>
      </c>
      <c r="G328" s="729" t="s">
        <v>309</v>
      </c>
      <c r="H328" s="730" t="s">
        <v>79</v>
      </c>
      <c r="I328" s="731">
        <v>156</v>
      </c>
      <c r="J328" s="732">
        <v>0</v>
      </c>
      <c r="K328" s="732">
        <v>12</v>
      </c>
      <c r="L328" s="733">
        <f t="shared" si="219"/>
        <v>13</v>
      </c>
      <c r="M328" s="886">
        <v>45884</v>
      </c>
      <c r="N328" s="886">
        <v>45882</v>
      </c>
      <c r="O328" s="1262"/>
      <c r="P328" s="1262" t="s">
        <v>803</v>
      </c>
      <c r="Q328" s="752" t="s">
        <v>1870</v>
      </c>
      <c r="R328" s="1260">
        <v>45853</v>
      </c>
      <c r="S328" s="1260" t="s">
        <v>82</v>
      </c>
      <c r="T328" s="737" t="s">
        <v>4486</v>
      </c>
      <c r="U328" s="739" t="s">
        <v>4487</v>
      </c>
      <c r="V328" s="740" t="s">
        <v>908</v>
      </c>
      <c r="W328" s="741">
        <v>2.0963</v>
      </c>
      <c r="X328" s="742">
        <f t="shared" si="221"/>
        <v>327.0228</v>
      </c>
      <c r="Y328" s="749" t="s">
        <v>4488</v>
      </c>
      <c r="Z328" s="732" t="s">
        <v>4017</v>
      </c>
      <c r="AA328" s="745" t="s">
        <v>108</v>
      </c>
      <c r="AB328" s="1072" t="s">
        <v>44</v>
      </c>
      <c r="AC328" s="746">
        <v>156</v>
      </c>
      <c r="AD328" s="747">
        <f t="shared" si="222"/>
        <v>0</v>
      </c>
      <c r="AE328" s="890" t="s">
        <v>157</v>
      </c>
      <c r="AF328" s="749"/>
      <c r="AG328" s="747">
        <f t="shared" ref="AG328:AG330" si="223">I328*2</f>
        <v>312</v>
      </c>
      <c r="AH328" s="749"/>
      <c r="AI328" s="745"/>
      <c r="AJ328" s="1268"/>
      <c r="AK328" s="750"/>
      <c r="AL328" s="747">
        <f>AG328</f>
        <v>312</v>
      </c>
      <c r="AM328" s="891"/>
      <c r="AN328" s="750"/>
      <c r="AO328" s="751"/>
      <c r="AP328" s="751"/>
      <c r="AQ328" s="751"/>
      <c r="AR328" s="751"/>
      <c r="AS328" s="751"/>
      <c r="AT328" s="751"/>
      <c r="AU328" s="751"/>
      <c r="AV328" s="750"/>
      <c r="AW328" s="750"/>
      <c r="AX328" s="750"/>
      <c r="AY328" s="1216"/>
      <c r="AZ328" s="729"/>
      <c r="BA328" s="745">
        <f t="shared" ref="BA328:BA330" si="224">I328*2</f>
        <v>312</v>
      </c>
      <c r="BB328" s="752"/>
      <c r="BC328" s="752"/>
      <c r="BD328" s="752"/>
      <c r="BE328" s="752"/>
      <c r="BF328" s="752"/>
      <c r="BG328" s="752"/>
      <c r="BH328" s="752"/>
      <c r="BI328" s="753"/>
      <c r="BJ328" s="753"/>
      <c r="BK328" s="754"/>
      <c r="BL328" s="753"/>
      <c r="BM328" s="755"/>
      <c r="BN328" s="755"/>
      <c r="BO328" s="755"/>
      <c r="BP328" s="755"/>
      <c r="BQ328" s="753"/>
      <c r="BR328" s="755"/>
      <c r="BS328" s="755"/>
      <c r="BT328" s="753"/>
      <c r="BU328" s="753"/>
      <c r="BV328" s="753"/>
      <c r="BW328" s="753"/>
      <c r="BX328" s="753"/>
      <c r="BY328" s="753"/>
      <c r="BZ328" s="753"/>
      <c r="CA328" s="753"/>
      <c r="CB328" s="753"/>
      <c r="CC328" s="753">
        <f t="shared" ref="CC328:CC330" si="225">I328</f>
        <v>156</v>
      </c>
      <c r="CD328" s="753"/>
      <c r="CE328" s="753">
        <f t="shared" ref="CE328:CE330" si="226">I328</f>
        <v>156</v>
      </c>
      <c r="CF328" s="753">
        <f t="shared" ref="CF328:CF330" si="227">I328</f>
        <v>156</v>
      </c>
      <c r="CG328" s="756"/>
      <c r="CO328" s="757">
        <f t="shared" si="220"/>
        <v>1566386</v>
      </c>
    </row>
    <row r="329" s="645" customFormat="1" ht="36" hidden="1" customHeight="1" spans="1:93">
      <c r="A329" s="724">
        <v>45836</v>
      </c>
      <c r="B329" s="884" t="s">
        <v>4427</v>
      </c>
      <c r="C329" s="885" t="s">
        <v>251</v>
      </c>
      <c r="D329" s="749">
        <v>4500171789</v>
      </c>
      <c r="E329" s="884">
        <v>70072700</v>
      </c>
      <c r="F329" s="749" t="s">
        <v>4489</v>
      </c>
      <c r="G329" s="729" t="s">
        <v>309</v>
      </c>
      <c r="H329" s="730" t="s">
        <v>79</v>
      </c>
      <c r="I329" s="731">
        <v>600</v>
      </c>
      <c r="J329" s="732">
        <v>0</v>
      </c>
      <c r="K329" s="732">
        <v>12</v>
      </c>
      <c r="L329" s="733">
        <f t="shared" si="219"/>
        <v>50</v>
      </c>
      <c r="M329" s="886">
        <v>45882</v>
      </c>
      <c r="N329" s="886">
        <v>45882</v>
      </c>
      <c r="O329" s="1262"/>
      <c r="P329" s="1262" t="s">
        <v>803</v>
      </c>
      <c r="Q329" s="1216" t="s">
        <v>4066</v>
      </c>
      <c r="R329" s="1260">
        <v>45846</v>
      </c>
      <c r="S329" s="1260" t="s">
        <v>82</v>
      </c>
      <c r="T329" s="1314" t="s">
        <v>4490</v>
      </c>
      <c r="U329" s="739" t="s">
        <v>4324</v>
      </c>
      <c r="V329" s="740" t="s">
        <v>2614</v>
      </c>
      <c r="W329" s="741">
        <v>1.2578</v>
      </c>
      <c r="X329" s="742">
        <f t="shared" si="221"/>
        <v>754.68</v>
      </c>
      <c r="Y329" s="749"/>
      <c r="Z329" s="732" t="s">
        <v>313</v>
      </c>
      <c r="AA329" s="745" t="s">
        <v>108</v>
      </c>
      <c r="AB329" s="1072" t="s">
        <v>44</v>
      </c>
      <c r="AC329" s="746">
        <v>600</v>
      </c>
      <c r="AD329" s="747">
        <f t="shared" si="222"/>
        <v>0</v>
      </c>
      <c r="AE329" s="890" t="s">
        <v>141</v>
      </c>
      <c r="AF329" s="749"/>
      <c r="AG329" s="747">
        <f t="shared" si="223"/>
        <v>1200</v>
      </c>
      <c r="AH329" s="749"/>
      <c r="AI329" s="745">
        <f t="shared" ref="AI329:AI333" si="228">I329*2</f>
        <v>1200</v>
      </c>
      <c r="AJ329" s="1268"/>
      <c r="AK329" s="750"/>
      <c r="AL329" s="750"/>
      <c r="AM329" s="891"/>
      <c r="AN329" s="750"/>
      <c r="AO329" s="751"/>
      <c r="AP329" s="751"/>
      <c r="AQ329" s="751"/>
      <c r="AR329" s="751"/>
      <c r="AS329" s="751"/>
      <c r="AT329" s="751"/>
      <c r="AU329" s="751"/>
      <c r="AV329" s="750"/>
      <c r="AW329" s="750"/>
      <c r="AX329" s="750"/>
      <c r="AY329" s="1216"/>
      <c r="AZ329" s="729"/>
      <c r="BA329" s="745">
        <f t="shared" si="224"/>
        <v>1200</v>
      </c>
      <c r="BB329" s="752"/>
      <c r="BC329" s="752"/>
      <c r="BD329" s="752"/>
      <c r="BE329" s="752"/>
      <c r="BF329" s="752"/>
      <c r="BG329" s="752"/>
      <c r="BH329" s="752"/>
      <c r="BI329" s="753"/>
      <c r="BJ329" s="753"/>
      <c r="BK329" s="754"/>
      <c r="BL329" s="753"/>
      <c r="BM329" s="755"/>
      <c r="BN329" s="755"/>
      <c r="BO329" s="755"/>
      <c r="BP329" s="755"/>
      <c r="BQ329" s="753"/>
      <c r="BR329" s="755"/>
      <c r="BS329" s="755"/>
      <c r="BT329" s="753"/>
      <c r="BU329" s="753"/>
      <c r="BV329" s="753"/>
      <c r="BW329" s="753"/>
      <c r="BX329" s="753"/>
      <c r="BY329" s="753"/>
      <c r="BZ329" s="753"/>
      <c r="CA329" s="753"/>
      <c r="CB329" s="753"/>
      <c r="CC329" s="753">
        <f t="shared" si="225"/>
        <v>600</v>
      </c>
      <c r="CD329" s="753"/>
      <c r="CE329" s="753">
        <f t="shared" si="226"/>
        <v>600</v>
      </c>
      <c r="CF329" s="753">
        <f t="shared" si="227"/>
        <v>600</v>
      </c>
      <c r="CG329" s="756"/>
      <c r="CO329" s="757">
        <f t="shared" si="220"/>
        <v>1565186</v>
      </c>
    </row>
    <row r="330" s="645" customFormat="1" ht="36" hidden="1" customHeight="1" spans="1:93">
      <c r="A330" s="724">
        <v>45836</v>
      </c>
      <c r="B330" s="884" t="s">
        <v>4427</v>
      </c>
      <c r="C330" s="885" t="s">
        <v>251</v>
      </c>
      <c r="D330" s="749">
        <v>4500171794</v>
      </c>
      <c r="E330" s="884">
        <v>70072704</v>
      </c>
      <c r="F330" s="749" t="s">
        <v>4491</v>
      </c>
      <c r="G330" s="729" t="s">
        <v>309</v>
      </c>
      <c r="H330" s="730" t="s">
        <v>79</v>
      </c>
      <c r="I330" s="731">
        <v>600</v>
      </c>
      <c r="J330" s="732">
        <v>0</v>
      </c>
      <c r="K330" s="732">
        <v>12</v>
      </c>
      <c r="L330" s="733">
        <f t="shared" si="219"/>
        <v>50</v>
      </c>
      <c r="M330" s="886">
        <v>45889</v>
      </c>
      <c r="N330" s="886">
        <v>45884</v>
      </c>
      <c r="O330" s="1262"/>
      <c r="P330" s="1262" t="s">
        <v>803</v>
      </c>
      <c r="Q330" s="752" t="s">
        <v>4492</v>
      </c>
      <c r="R330" s="1260">
        <v>45846</v>
      </c>
      <c r="S330" s="1260" t="s">
        <v>82</v>
      </c>
      <c r="T330" s="1314" t="s">
        <v>4493</v>
      </c>
      <c r="U330" s="739" t="s">
        <v>4324</v>
      </c>
      <c r="V330" s="740" t="s">
        <v>2614</v>
      </c>
      <c r="W330" s="741">
        <v>1.2349</v>
      </c>
      <c r="X330" s="742">
        <f t="shared" si="221"/>
        <v>740.94</v>
      </c>
      <c r="Y330" s="749"/>
      <c r="Z330" s="732" t="s">
        <v>313</v>
      </c>
      <c r="AA330" s="745" t="s">
        <v>108</v>
      </c>
      <c r="AB330" s="1072" t="s">
        <v>44</v>
      </c>
      <c r="AC330" s="746">
        <v>600</v>
      </c>
      <c r="AD330" s="747">
        <f t="shared" si="222"/>
        <v>0</v>
      </c>
      <c r="AE330" s="890" t="s">
        <v>141</v>
      </c>
      <c r="AF330" s="749"/>
      <c r="AG330" s="747">
        <f t="shared" si="223"/>
        <v>1200</v>
      </c>
      <c r="AH330" s="749"/>
      <c r="AI330" s="745">
        <f t="shared" si="228"/>
        <v>1200</v>
      </c>
      <c r="AJ330" s="1268"/>
      <c r="AK330" s="750"/>
      <c r="AL330" s="750"/>
      <c r="AM330" s="891"/>
      <c r="AN330" s="750"/>
      <c r="AO330" s="751"/>
      <c r="AP330" s="751"/>
      <c r="AQ330" s="751"/>
      <c r="AR330" s="751"/>
      <c r="AS330" s="751"/>
      <c r="AT330" s="751"/>
      <c r="AU330" s="751"/>
      <c r="AV330" s="750"/>
      <c r="AW330" s="750"/>
      <c r="AX330" s="750"/>
      <c r="AY330" s="1216"/>
      <c r="AZ330" s="729"/>
      <c r="BA330" s="745">
        <f t="shared" si="224"/>
        <v>1200</v>
      </c>
      <c r="BB330" s="752"/>
      <c r="BC330" s="752"/>
      <c r="BD330" s="752"/>
      <c r="BE330" s="752"/>
      <c r="BF330" s="752"/>
      <c r="BG330" s="752"/>
      <c r="BH330" s="752"/>
      <c r="BI330" s="753"/>
      <c r="BJ330" s="753"/>
      <c r="BK330" s="754"/>
      <c r="BL330" s="753"/>
      <c r="BM330" s="755"/>
      <c r="BN330" s="755"/>
      <c r="BO330" s="755"/>
      <c r="BP330" s="755"/>
      <c r="BQ330" s="753"/>
      <c r="BR330" s="755"/>
      <c r="BS330" s="755"/>
      <c r="BT330" s="753"/>
      <c r="BU330" s="753"/>
      <c r="BV330" s="753"/>
      <c r="BW330" s="753"/>
      <c r="BX330" s="753"/>
      <c r="BY330" s="753"/>
      <c r="BZ330" s="753"/>
      <c r="CA330" s="753"/>
      <c r="CB330" s="753"/>
      <c r="CC330" s="753">
        <f t="shared" si="225"/>
        <v>600</v>
      </c>
      <c r="CD330" s="753"/>
      <c r="CE330" s="753">
        <f t="shared" si="226"/>
        <v>600</v>
      </c>
      <c r="CF330" s="753">
        <f t="shared" si="227"/>
        <v>600</v>
      </c>
      <c r="CG330" s="756"/>
      <c r="CO330" s="757">
        <f t="shared" si="220"/>
        <v>1563986</v>
      </c>
    </row>
    <row r="331" s="645" customFormat="1" ht="36" hidden="1" customHeight="1" spans="1:93">
      <c r="A331" s="724">
        <v>45833</v>
      </c>
      <c r="B331" s="884" t="s">
        <v>4403</v>
      </c>
      <c r="C331" s="885" t="s">
        <v>251</v>
      </c>
      <c r="D331" s="749">
        <v>4500171049</v>
      </c>
      <c r="E331" s="1267" t="s">
        <v>4404</v>
      </c>
      <c r="F331" s="749" t="s">
        <v>4494</v>
      </c>
      <c r="G331" s="729" t="s">
        <v>3486</v>
      </c>
      <c r="H331" s="730" t="s">
        <v>3487</v>
      </c>
      <c r="I331" s="731">
        <v>61440</v>
      </c>
      <c r="J331" s="732">
        <v>0</v>
      </c>
      <c r="K331" s="732">
        <v>6</v>
      </c>
      <c r="L331" s="733">
        <f t="shared" si="219"/>
        <v>10240</v>
      </c>
      <c r="M331" s="886">
        <v>45889</v>
      </c>
      <c r="N331" s="886">
        <v>45884</v>
      </c>
      <c r="O331" s="1262" t="s">
        <v>4406</v>
      </c>
      <c r="P331" s="1262" t="s">
        <v>106</v>
      </c>
      <c r="Q331" s="885" t="s">
        <v>4495</v>
      </c>
      <c r="R331" s="735">
        <v>45834</v>
      </c>
      <c r="S331" s="737" t="s">
        <v>136</v>
      </c>
      <c r="T331" s="738" t="s">
        <v>4408</v>
      </c>
      <c r="U331" s="739" t="s">
        <v>4409</v>
      </c>
      <c r="V331" s="740" t="s">
        <v>4410</v>
      </c>
      <c r="W331" s="741">
        <v>0.5559</v>
      </c>
      <c r="X331" s="742">
        <f t="shared" si="221"/>
        <v>34154.496</v>
      </c>
      <c r="Y331" s="749"/>
      <c r="Z331" s="732" t="s">
        <v>3486</v>
      </c>
      <c r="AA331" s="745" t="s">
        <v>108</v>
      </c>
      <c r="AB331" s="1072" t="s">
        <v>44</v>
      </c>
      <c r="AC331" s="746">
        <f>21420+40020</f>
        <v>61440</v>
      </c>
      <c r="AD331" s="747">
        <f t="shared" si="222"/>
        <v>0</v>
      </c>
      <c r="AE331" s="890" t="s">
        <v>141</v>
      </c>
      <c r="AF331" s="749"/>
      <c r="AG331" s="747">
        <f t="shared" ref="AG331:AG338" si="229">I331</f>
        <v>61440</v>
      </c>
      <c r="AH331" s="749"/>
      <c r="AI331" s="745">
        <f>I331</f>
        <v>61440</v>
      </c>
      <c r="AJ331" s="1268"/>
      <c r="AK331" s="750"/>
      <c r="AL331" s="750"/>
      <c r="AM331" s="750"/>
      <c r="AN331" s="750"/>
      <c r="AO331" s="751"/>
      <c r="AP331" s="751"/>
      <c r="AQ331" s="751"/>
      <c r="AR331" s="751"/>
      <c r="AS331" s="751"/>
      <c r="AT331" s="751"/>
      <c r="AU331" s="751"/>
      <c r="AV331" s="750"/>
      <c r="AW331" s="750"/>
      <c r="AX331" s="750"/>
      <c r="AY331" s="1216"/>
      <c r="AZ331" s="729"/>
      <c r="BA331" s="745">
        <f t="shared" ref="BA331:BA338" si="230">I331</f>
        <v>61440</v>
      </c>
      <c r="BB331" s="752"/>
      <c r="BC331" s="752"/>
      <c r="BD331" s="752"/>
      <c r="BE331" s="752"/>
      <c r="BF331" s="752"/>
      <c r="BG331" s="752"/>
      <c r="BH331" s="752"/>
      <c r="BI331" s="753"/>
      <c r="BJ331" s="753">
        <f>I331/6</f>
        <v>10240</v>
      </c>
      <c r="BK331" s="754"/>
      <c r="BL331" s="753"/>
      <c r="BM331" s="755"/>
      <c r="BN331" s="755"/>
      <c r="BO331" s="755"/>
      <c r="BP331" s="755"/>
      <c r="BQ331" s="753"/>
      <c r="BR331" s="755"/>
      <c r="BS331" s="755"/>
      <c r="BT331" s="753"/>
      <c r="BU331" s="753"/>
      <c r="BV331" s="753"/>
      <c r="BW331" s="753"/>
      <c r="BX331" s="753"/>
      <c r="BY331" s="753"/>
      <c r="BZ331" s="753"/>
      <c r="CA331" s="753"/>
      <c r="CB331" s="753"/>
      <c r="CC331" s="753"/>
      <c r="CD331" s="753"/>
      <c r="CE331" s="753"/>
      <c r="CF331" s="753"/>
      <c r="CG331" s="756"/>
      <c r="CO331" s="757">
        <f t="shared" si="220"/>
        <v>1502546</v>
      </c>
    </row>
    <row r="332" s="645" customFormat="1" ht="36" hidden="1" customHeight="1" spans="1:93">
      <c r="A332" s="724">
        <v>45828</v>
      </c>
      <c r="B332" s="884" t="s">
        <v>1533</v>
      </c>
      <c r="C332" s="885" t="s">
        <v>149</v>
      </c>
      <c r="D332" s="749">
        <v>4500164293</v>
      </c>
      <c r="E332" s="884">
        <v>232334</v>
      </c>
      <c r="F332" s="749" t="s">
        <v>4496</v>
      </c>
      <c r="G332" s="729" t="s">
        <v>89</v>
      </c>
      <c r="H332" s="730" t="s">
        <v>79</v>
      </c>
      <c r="I332" s="731">
        <v>504</v>
      </c>
      <c r="J332" s="732">
        <v>0</v>
      </c>
      <c r="K332" s="732">
        <v>24</v>
      </c>
      <c r="L332" s="733">
        <f t="shared" si="219"/>
        <v>21</v>
      </c>
      <c r="M332" s="886">
        <v>45891</v>
      </c>
      <c r="N332" s="886">
        <v>45887</v>
      </c>
      <c r="O332" s="1262"/>
      <c r="P332" s="1262" t="s">
        <v>803</v>
      </c>
      <c r="Q332" s="752"/>
      <c r="R332" s="735">
        <v>45838</v>
      </c>
      <c r="S332" s="737" t="s">
        <v>82</v>
      </c>
      <c r="T332" s="738" t="s">
        <v>4382</v>
      </c>
      <c r="U332" s="739" t="s">
        <v>4497</v>
      </c>
      <c r="V332" s="740" t="s">
        <v>4498</v>
      </c>
      <c r="W332" s="741">
        <v>0.8309</v>
      </c>
      <c r="X332" s="742">
        <f t="shared" si="221"/>
        <v>418.7736</v>
      </c>
      <c r="Y332" s="749"/>
      <c r="Z332" s="732" t="s">
        <v>89</v>
      </c>
      <c r="AA332" s="745" t="s">
        <v>108</v>
      </c>
      <c r="AB332" s="1072" t="s">
        <v>44</v>
      </c>
      <c r="AC332" s="746">
        <v>504</v>
      </c>
      <c r="AD332" s="747">
        <f t="shared" si="222"/>
        <v>0</v>
      </c>
      <c r="AE332" s="890" t="s">
        <v>157</v>
      </c>
      <c r="AF332" s="749"/>
      <c r="AG332" s="747">
        <f t="shared" si="229"/>
        <v>504</v>
      </c>
      <c r="AH332" s="749"/>
      <c r="AI332" s="745">
        <f>I332</f>
        <v>504</v>
      </c>
      <c r="AJ332" s="1078"/>
      <c r="AK332" s="750"/>
      <c r="AL332" s="750"/>
      <c r="AM332" s="750"/>
      <c r="AN332" s="750"/>
      <c r="AO332" s="751"/>
      <c r="AP332" s="751"/>
      <c r="AQ332" s="751"/>
      <c r="AR332" s="751"/>
      <c r="AS332" s="751"/>
      <c r="AT332" s="751"/>
      <c r="AU332" s="751"/>
      <c r="AV332" s="750"/>
      <c r="AW332" s="750"/>
      <c r="AX332" s="750"/>
      <c r="AY332" s="1216"/>
      <c r="AZ332" s="729"/>
      <c r="BA332" s="745">
        <f t="shared" si="230"/>
        <v>504</v>
      </c>
      <c r="BB332" s="752"/>
      <c r="BC332" s="752"/>
      <c r="BD332" s="752"/>
      <c r="BE332" s="752"/>
      <c r="BF332" s="752"/>
      <c r="BG332" s="752"/>
      <c r="BH332" s="752"/>
      <c r="BI332" s="753"/>
      <c r="BJ332" s="753"/>
      <c r="BK332" s="754"/>
      <c r="BL332" s="753"/>
      <c r="BM332" s="755"/>
      <c r="BN332" s="755"/>
      <c r="BO332" s="755"/>
      <c r="BP332" s="755"/>
      <c r="BQ332" s="753"/>
      <c r="BR332" s="755"/>
      <c r="BS332" s="755"/>
      <c r="BT332" s="753"/>
      <c r="BU332" s="753"/>
      <c r="BV332" s="753"/>
      <c r="BW332" s="753"/>
      <c r="BX332" s="753"/>
      <c r="BY332" s="753"/>
      <c r="BZ332" s="753"/>
      <c r="CA332" s="753"/>
      <c r="CB332" s="753"/>
      <c r="CC332" s="753"/>
      <c r="CD332" s="753"/>
      <c r="CE332" s="753"/>
      <c r="CF332" s="753"/>
      <c r="CG332" s="756"/>
      <c r="CO332" s="757">
        <f t="shared" si="220"/>
        <v>1502042</v>
      </c>
    </row>
    <row r="333" s="645" customFormat="1" ht="36" hidden="1" customHeight="1" spans="1:93">
      <c r="A333" s="724">
        <v>45819</v>
      </c>
      <c r="B333" s="884" t="s">
        <v>4427</v>
      </c>
      <c r="C333" s="885" t="s">
        <v>251</v>
      </c>
      <c r="D333" s="749">
        <v>4500166666</v>
      </c>
      <c r="E333" s="884">
        <v>70057997</v>
      </c>
      <c r="F333" s="749" t="s">
        <v>4499</v>
      </c>
      <c r="G333" s="729" t="s">
        <v>309</v>
      </c>
      <c r="H333" s="730" t="s">
        <v>79</v>
      </c>
      <c r="I333" s="731">
        <v>600</v>
      </c>
      <c r="J333" s="732">
        <v>0</v>
      </c>
      <c r="K333" s="732">
        <v>12</v>
      </c>
      <c r="L333" s="733">
        <f t="shared" si="219"/>
        <v>50</v>
      </c>
      <c r="M333" s="886">
        <v>45891</v>
      </c>
      <c r="N333" s="886">
        <v>45887</v>
      </c>
      <c r="O333" s="1262"/>
      <c r="P333" s="1262" t="s">
        <v>803</v>
      </c>
      <c r="Q333" s="752" t="s">
        <v>4492</v>
      </c>
      <c r="R333" s="1260">
        <v>45819</v>
      </c>
      <c r="S333" s="1260" t="s">
        <v>82</v>
      </c>
      <c r="T333" s="738" t="s">
        <v>82</v>
      </c>
      <c r="U333" s="739" t="s">
        <v>4500</v>
      </c>
      <c r="V333" s="740" t="s">
        <v>2614</v>
      </c>
      <c r="W333" s="741">
        <v>1.2578</v>
      </c>
      <c r="X333" s="742">
        <f t="shared" si="221"/>
        <v>754.68</v>
      </c>
      <c r="Y333" s="749"/>
      <c r="Z333" s="732" t="s">
        <v>313</v>
      </c>
      <c r="AA333" s="745" t="s">
        <v>108</v>
      </c>
      <c r="AB333" s="1072" t="s">
        <v>44</v>
      </c>
      <c r="AC333" s="746">
        <v>600</v>
      </c>
      <c r="AD333" s="747">
        <f t="shared" si="222"/>
        <v>0</v>
      </c>
      <c r="AE333" s="896" t="s">
        <v>82</v>
      </c>
      <c r="AF333" s="749"/>
      <c r="AG333" s="747">
        <f>I333*2</f>
        <v>1200</v>
      </c>
      <c r="AH333" s="749"/>
      <c r="AI333" s="745">
        <f t="shared" si="228"/>
        <v>1200</v>
      </c>
      <c r="AJ333" s="1268"/>
      <c r="AK333" s="750"/>
      <c r="AL333" s="750"/>
      <c r="AM333" s="750"/>
      <c r="AN333" s="750"/>
      <c r="AO333" s="751"/>
      <c r="AP333" s="751"/>
      <c r="AQ333" s="751"/>
      <c r="AR333" s="751"/>
      <c r="AS333" s="751"/>
      <c r="AT333" s="751"/>
      <c r="AU333" s="751"/>
      <c r="AV333" s="750"/>
      <c r="AW333" s="750"/>
      <c r="AX333" s="750"/>
      <c r="AY333" s="1216"/>
      <c r="AZ333" s="729"/>
      <c r="BA333" s="745">
        <f>I333*2</f>
        <v>1200</v>
      </c>
      <c r="BB333" s="752"/>
      <c r="BC333" s="752"/>
      <c r="BD333" s="752"/>
      <c r="BE333" s="752"/>
      <c r="BF333" s="752"/>
      <c r="BG333" s="752"/>
      <c r="BH333" s="752"/>
      <c r="BI333" s="753"/>
      <c r="BJ333" s="753"/>
      <c r="BK333" s="754"/>
      <c r="BL333" s="753"/>
      <c r="BM333" s="755"/>
      <c r="BN333" s="755"/>
      <c r="BO333" s="755"/>
      <c r="BP333" s="755"/>
      <c r="BQ333" s="753"/>
      <c r="BR333" s="755"/>
      <c r="BS333" s="755"/>
      <c r="BT333" s="753"/>
      <c r="BU333" s="753"/>
      <c r="BV333" s="753"/>
      <c r="BW333" s="753"/>
      <c r="BX333" s="753"/>
      <c r="BY333" s="753"/>
      <c r="BZ333" s="753"/>
      <c r="CA333" s="753"/>
      <c r="CB333" s="753"/>
      <c r="CC333" s="753">
        <f>I333</f>
        <v>600</v>
      </c>
      <c r="CD333" s="753"/>
      <c r="CE333" s="753">
        <f>I333</f>
        <v>600</v>
      </c>
      <c r="CF333" s="753">
        <f>I333</f>
        <v>600</v>
      </c>
      <c r="CG333" s="756"/>
      <c r="CO333" s="757">
        <f t="shared" si="220"/>
        <v>1500842</v>
      </c>
    </row>
    <row r="334" s="645" customFormat="1" ht="36" hidden="1" customHeight="1" spans="1:93">
      <c r="A334" s="724">
        <v>45839</v>
      </c>
      <c r="B334" s="884" t="s">
        <v>714</v>
      </c>
      <c r="C334" s="885" t="s">
        <v>251</v>
      </c>
      <c r="D334" s="749">
        <v>4500171664</v>
      </c>
      <c r="E334" s="884" t="s">
        <v>4501</v>
      </c>
      <c r="F334" s="749" t="s">
        <v>4502</v>
      </c>
      <c r="G334" s="729" t="s">
        <v>1993</v>
      </c>
      <c r="H334" s="730" t="s">
        <v>4437</v>
      </c>
      <c r="I334" s="731">
        <v>200</v>
      </c>
      <c r="J334" s="732">
        <v>0</v>
      </c>
      <c r="K334" s="732">
        <v>2</v>
      </c>
      <c r="L334" s="733">
        <f t="shared" si="219"/>
        <v>100</v>
      </c>
      <c r="M334" s="886">
        <v>45896</v>
      </c>
      <c r="N334" s="886">
        <v>45891</v>
      </c>
      <c r="O334" s="1262"/>
      <c r="P334" s="1262" t="s">
        <v>803</v>
      </c>
      <c r="Q334" s="752"/>
      <c r="R334" s="735">
        <v>45839</v>
      </c>
      <c r="S334" s="737" t="s">
        <v>82</v>
      </c>
      <c r="T334" s="737" t="s">
        <v>82</v>
      </c>
      <c r="U334" s="739" t="s">
        <v>4438</v>
      </c>
      <c r="V334" s="740" t="s">
        <v>720</v>
      </c>
      <c r="W334" s="741">
        <v>1.758</v>
      </c>
      <c r="X334" s="742">
        <f t="shared" si="221"/>
        <v>351.6</v>
      </c>
      <c r="Y334" s="749"/>
      <c r="Z334" s="732" t="s">
        <v>4440</v>
      </c>
      <c r="AA334" s="745" t="s">
        <v>108</v>
      </c>
      <c r="AB334" s="1072" t="s">
        <v>44</v>
      </c>
      <c r="AC334" s="746">
        <v>200</v>
      </c>
      <c r="AD334" s="747">
        <f t="shared" si="222"/>
        <v>0</v>
      </c>
      <c r="AE334" s="896" t="s">
        <v>82</v>
      </c>
      <c r="AF334" s="749"/>
      <c r="AG334" s="747">
        <f>I334*3</f>
        <v>600</v>
      </c>
      <c r="AH334" s="749"/>
      <c r="AI334" s="745"/>
      <c r="AJ334" s="1268"/>
      <c r="AK334" s="750"/>
      <c r="AL334" s="750"/>
      <c r="AM334" s="891">
        <f>AG334</f>
        <v>600</v>
      </c>
      <c r="AN334" s="750"/>
      <c r="AO334" s="751"/>
      <c r="AP334" s="751"/>
      <c r="AQ334" s="751"/>
      <c r="AR334" s="751"/>
      <c r="AS334" s="751"/>
      <c r="AT334" s="751"/>
      <c r="AU334" s="751"/>
      <c r="AV334" s="750"/>
      <c r="AW334" s="750"/>
      <c r="AX334" s="750"/>
      <c r="AY334" s="1216"/>
      <c r="AZ334" s="729"/>
      <c r="BA334" s="745">
        <f>AM334</f>
        <v>600</v>
      </c>
      <c r="BB334" s="752"/>
      <c r="BC334" s="752"/>
      <c r="BD334" s="752"/>
      <c r="BE334" s="752"/>
      <c r="BF334" s="752"/>
      <c r="BG334" s="752"/>
      <c r="BH334" s="752"/>
      <c r="BI334" s="753"/>
      <c r="BJ334" s="753"/>
      <c r="BK334" s="754"/>
      <c r="BL334" s="753"/>
      <c r="BM334" s="755"/>
      <c r="BN334" s="755"/>
      <c r="BO334" s="755"/>
      <c r="BP334" s="755"/>
      <c r="BQ334" s="753"/>
      <c r="BR334" s="755"/>
      <c r="BS334" s="755"/>
      <c r="BT334" s="753"/>
      <c r="BU334" s="753"/>
      <c r="BV334" s="753"/>
      <c r="BW334" s="753"/>
      <c r="BX334" s="753"/>
      <c r="BY334" s="753">
        <f>I334</f>
        <v>200</v>
      </c>
      <c r="BZ334" s="753"/>
      <c r="CA334" s="753">
        <f>I334</f>
        <v>200</v>
      </c>
      <c r="CB334" s="753">
        <f>I334</f>
        <v>200</v>
      </c>
      <c r="CC334" s="753"/>
      <c r="CD334" s="753"/>
      <c r="CE334" s="753"/>
      <c r="CF334" s="753"/>
      <c r="CG334" s="756"/>
      <c r="CH334" s="645" t="s">
        <v>4379</v>
      </c>
      <c r="CO334" s="757">
        <f t="shared" si="220"/>
        <v>1500242</v>
      </c>
    </row>
    <row r="335" s="645" customFormat="1" ht="36" hidden="1" customHeight="1" spans="1:93">
      <c r="A335" s="724">
        <v>45839</v>
      </c>
      <c r="B335" s="884" t="s">
        <v>2609</v>
      </c>
      <c r="C335" s="885" t="s">
        <v>251</v>
      </c>
      <c r="D335" s="749">
        <v>4500172260</v>
      </c>
      <c r="E335" s="884">
        <v>60235775</v>
      </c>
      <c r="F335" s="1265" t="s">
        <v>4503</v>
      </c>
      <c r="G335" s="729" t="s">
        <v>309</v>
      </c>
      <c r="H335" s="730" t="s">
        <v>79</v>
      </c>
      <c r="I335" s="731">
        <v>4008</v>
      </c>
      <c r="J335" s="732">
        <v>0</v>
      </c>
      <c r="K335" s="732">
        <v>12</v>
      </c>
      <c r="L335" s="733">
        <f t="shared" si="219"/>
        <v>334</v>
      </c>
      <c r="M335" s="1316">
        <v>45919</v>
      </c>
      <c r="N335" s="886">
        <v>45894</v>
      </c>
      <c r="O335" s="735"/>
      <c r="P335" s="735" t="s">
        <v>803</v>
      </c>
      <c r="Q335" s="1262" t="s">
        <v>4504</v>
      </c>
      <c r="R335" s="735">
        <v>45846</v>
      </c>
      <c r="S335" s="737" t="s">
        <v>82</v>
      </c>
      <c r="T335" s="738" t="s">
        <v>4505</v>
      </c>
      <c r="U335" s="739" t="s">
        <v>4324</v>
      </c>
      <c r="V335" s="740" t="s">
        <v>4426</v>
      </c>
      <c r="W335" s="741">
        <v>1.2442</v>
      </c>
      <c r="X335" s="742">
        <f t="shared" ref="X335:X340" si="231">I335*W335</f>
        <v>4986.7536</v>
      </c>
      <c r="Y335" s="749" t="s">
        <v>4506</v>
      </c>
      <c r="Z335" s="732" t="s">
        <v>313</v>
      </c>
      <c r="AA335" s="745" t="s">
        <v>108</v>
      </c>
      <c r="AB335" s="1072" t="s">
        <v>44</v>
      </c>
      <c r="AC335" s="746">
        <v>4008</v>
      </c>
      <c r="AD335" s="747">
        <f t="shared" si="222"/>
        <v>0</v>
      </c>
      <c r="AE335" s="890" t="s">
        <v>141</v>
      </c>
      <c r="AF335" s="749"/>
      <c r="AG335" s="747">
        <f t="shared" ref="AG335:AG340" si="232">I335*2</f>
        <v>8016</v>
      </c>
      <c r="AH335" s="749"/>
      <c r="AI335" s="745">
        <f t="shared" ref="AI335:AI340" si="233">I335*2</f>
        <v>8016</v>
      </c>
      <c r="AJ335" s="733"/>
      <c r="AK335" s="750"/>
      <c r="AL335" s="750"/>
      <c r="AM335" s="750"/>
      <c r="AN335" s="750"/>
      <c r="AO335" s="751"/>
      <c r="AP335" s="751"/>
      <c r="AQ335" s="751"/>
      <c r="AR335" s="751"/>
      <c r="AS335" s="751"/>
      <c r="AT335" s="751"/>
      <c r="AU335" s="751"/>
      <c r="AV335" s="750"/>
      <c r="AW335" s="750"/>
      <c r="AX335" s="750"/>
      <c r="AY335" s="745"/>
      <c r="AZ335" s="729"/>
      <c r="BA335" s="745">
        <f t="shared" ref="BA335:BA340" si="234">I335*2</f>
        <v>8016</v>
      </c>
      <c r="BB335" s="752"/>
      <c r="BC335" s="752"/>
      <c r="BD335" s="752"/>
      <c r="BE335" s="752"/>
      <c r="BF335" s="745"/>
      <c r="BG335" s="752"/>
      <c r="BH335" s="752"/>
      <c r="BI335" s="753"/>
      <c r="BJ335" s="753"/>
      <c r="BK335" s="754"/>
      <c r="BL335" s="753"/>
      <c r="BM335" s="755"/>
      <c r="BN335" s="755"/>
      <c r="BO335" s="755"/>
      <c r="BP335" s="755"/>
      <c r="BQ335" s="753"/>
      <c r="BR335" s="754"/>
      <c r="BS335" s="755"/>
      <c r="BT335" s="753"/>
      <c r="BU335" s="753"/>
      <c r="BV335" s="753"/>
      <c r="BW335" s="753"/>
      <c r="BX335" s="753"/>
      <c r="BY335" s="753"/>
      <c r="BZ335" s="753"/>
      <c r="CA335" s="753"/>
      <c r="CB335" s="753"/>
      <c r="CC335" s="753">
        <f t="shared" ref="CC335:CC340" si="235">I335</f>
        <v>4008</v>
      </c>
      <c r="CD335" s="753"/>
      <c r="CE335" s="753">
        <f t="shared" ref="CE335:CE340" si="236">I335</f>
        <v>4008</v>
      </c>
      <c r="CF335" s="753">
        <f t="shared" ref="CF335:CF340" si="237">I335</f>
        <v>4008</v>
      </c>
      <c r="CG335" s="756"/>
      <c r="CO335" s="757">
        <f t="shared" si="220"/>
        <v>1492226</v>
      </c>
    </row>
    <row r="336" s="645" customFormat="1" ht="36" hidden="1" customHeight="1" spans="1:93">
      <c r="A336" s="724">
        <v>45789</v>
      </c>
      <c r="B336" s="884" t="s">
        <v>4208</v>
      </c>
      <c r="C336" s="885" t="s">
        <v>251</v>
      </c>
      <c r="D336" s="749">
        <v>4500164261</v>
      </c>
      <c r="E336" s="884" t="s">
        <v>4507</v>
      </c>
      <c r="F336" s="1265" t="s">
        <v>4508</v>
      </c>
      <c r="G336" s="729" t="s">
        <v>3599</v>
      </c>
      <c r="H336" s="730" t="s">
        <v>3600</v>
      </c>
      <c r="I336" s="731">
        <v>14976</v>
      </c>
      <c r="J336" s="732">
        <v>8</v>
      </c>
      <c r="K336" s="732">
        <v>48</v>
      </c>
      <c r="L336" s="733">
        <f t="shared" si="219"/>
        <v>312</v>
      </c>
      <c r="M336" s="886">
        <v>45894</v>
      </c>
      <c r="N336" s="886">
        <v>45890</v>
      </c>
      <c r="O336" s="735" t="s">
        <v>4509</v>
      </c>
      <c r="P336" s="735" t="s">
        <v>80</v>
      </c>
      <c r="Q336" s="735" t="s">
        <v>4510</v>
      </c>
      <c r="R336" s="735" t="s">
        <v>3985</v>
      </c>
      <c r="S336" s="737" t="s">
        <v>82</v>
      </c>
      <c r="T336" s="738" t="s">
        <v>82</v>
      </c>
      <c r="U336" s="739" t="s">
        <v>4511</v>
      </c>
      <c r="V336" s="740" t="s">
        <v>4213</v>
      </c>
      <c r="W336" s="741">
        <v>0.8735</v>
      </c>
      <c r="X336" s="742">
        <f t="shared" ref="X336:X338" si="238">W336*I336</f>
        <v>13081.536</v>
      </c>
      <c r="Y336" s="749" t="s">
        <v>4512</v>
      </c>
      <c r="Z336" s="732" t="s">
        <v>4513</v>
      </c>
      <c r="AA336" s="745" t="s">
        <v>108</v>
      </c>
      <c r="AB336" s="1072" t="s">
        <v>44</v>
      </c>
      <c r="AC336" s="746">
        <v>14976</v>
      </c>
      <c r="AD336" s="747">
        <f t="shared" si="222"/>
        <v>0</v>
      </c>
      <c r="AE336" s="896" t="s">
        <v>82</v>
      </c>
      <c r="AF336" s="749"/>
      <c r="AG336" s="747">
        <f t="shared" si="229"/>
        <v>14976</v>
      </c>
      <c r="AH336" s="749"/>
      <c r="AI336" s="745"/>
      <c r="AJ336" s="733"/>
      <c r="AK336" s="750"/>
      <c r="AL336" s="750"/>
      <c r="AM336" s="750"/>
      <c r="AN336" s="750"/>
      <c r="AO336" s="751"/>
      <c r="AP336" s="751"/>
      <c r="AQ336" s="751">
        <f>I336</f>
        <v>14976</v>
      </c>
      <c r="AR336" s="751"/>
      <c r="AS336" s="751"/>
      <c r="AT336" s="751"/>
      <c r="AU336" s="751"/>
      <c r="AV336" s="750"/>
      <c r="AW336" s="750"/>
      <c r="AX336" s="750"/>
      <c r="AY336" s="745"/>
      <c r="AZ336" s="729"/>
      <c r="BA336" s="745">
        <f t="shared" si="230"/>
        <v>14976</v>
      </c>
      <c r="BB336" s="752"/>
      <c r="BC336" s="752"/>
      <c r="BD336" s="752"/>
      <c r="BE336" s="752"/>
      <c r="BF336" s="745"/>
      <c r="BG336" s="752"/>
      <c r="BH336" s="752"/>
      <c r="BI336" s="753"/>
      <c r="BJ336" s="753"/>
      <c r="BK336" s="754"/>
      <c r="BL336" s="753"/>
      <c r="BM336" s="755"/>
      <c r="BN336" s="755"/>
      <c r="BO336" s="755"/>
      <c r="BP336" s="754"/>
      <c r="BQ336" s="753"/>
      <c r="BR336" s="754"/>
      <c r="BS336" s="755">
        <f>I336/8</f>
        <v>1872</v>
      </c>
      <c r="BT336" s="753"/>
      <c r="BU336" s="753"/>
      <c r="BV336" s="753"/>
      <c r="BW336" s="753"/>
      <c r="BX336" s="753"/>
      <c r="BY336" s="753"/>
      <c r="BZ336" s="753"/>
      <c r="CA336" s="753"/>
      <c r="CB336" s="753"/>
      <c r="CC336" s="753"/>
      <c r="CD336" s="753"/>
      <c r="CE336" s="753"/>
      <c r="CF336" s="753"/>
      <c r="CG336" s="756"/>
      <c r="CO336" s="757">
        <f t="shared" si="220"/>
        <v>1477250</v>
      </c>
    </row>
    <row r="337" s="645" customFormat="1" ht="36" hidden="1" customHeight="1" spans="1:93">
      <c r="A337" s="724">
        <v>45831</v>
      </c>
      <c r="B337" s="884" t="s">
        <v>4514</v>
      </c>
      <c r="C337" s="885" t="s">
        <v>1060</v>
      </c>
      <c r="D337" s="749">
        <v>4500170921</v>
      </c>
      <c r="E337" s="884"/>
      <c r="F337" s="1265" t="s">
        <v>4515</v>
      </c>
      <c r="G337" s="729" t="s">
        <v>109</v>
      </c>
      <c r="H337" s="730" t="s">
        <v>79</v>
      </c>
      <c r="I337" s="731">
        <v>2028</v>
      </c>
      <c r="J337" s="732">
        <v>0</v>
      </c>
      <c r="K337" s="732">
        <v>52</v>
      </c>
      <c r="L337" s="733">
        <f t="shared" si="219"/>
        <v>39</v>
      </c>
      <c r="M337" s="886">
        <v>45897</v>
      </c>
      <c r="N337" s="886">
        <v>45894</v>
      </c>
      <c r="O337" s="1262" t="s">
        <v>709</v>
      </c>
      <c r="P337" s="1262" t="s">
        <v>80</v>
      </c>
      <c r="Q337" s="752" t="s">
        <v>4516</v>
      </c>
      <c r="R337" s="735">
        <v>45846</v>
      </c>
      <c r="S337" s="1210" t="s">
        <v>82</v>
      </c>
      <c r="T337" s="738" t="s">
        <v>4517</v>
      </c>
      <c r="U337" s="739" t="s">
        <v>4518</v>
      </c>
      <c r="V337" s="740" t="s">
        <v>468</v>
      </c>
      <c r="W337" s="741">
        <v>0.8571</v>
      </c>
      <c r="X337" s="742">
        <f t="shared" si="238"/>
        <v>1738.1988</v>
      </c>
      <c r="Y337" s="749" t="s">
        <v>4519</v>
      </c>
      <c r="Z337" s="732" t="s">
        <v>4520</v>
      </c>
      <c r="AA337" s="745" t="s">
        <v>108</v>
      </c>
      <c r="AB337" s="1072" t="s">
        <v>44</v>
      </c>
      <c r="AC337" s="746">
        <v>2028</v>
      </c>
      <c r="AD337" s="747">
        <f t="shared" si="222"/>
        <v>0</v>
      </c>
      <c r="AE337" s="890" t="s">
        <v>157</v>
      </c>
      <c r="AF337" s="749"/>
      <c r="AG337" s="747">
        <f t="shared" si="229"/>
        <v>2028</v>
      </c>
      <c r="AH337" s="749"/>
      <c r="AI337" s="745">
        <f>I337</f>
        <v>2028</v>
      </c>
      <c r="AJ337" s="1274"/>
      <c r="AK337" s="750"/>
      <c r="AL337" s="750"/>
      <c r="AM337" s="750"/>
      <c r="AN337" s="750"/>
      <c r="AO337" s="751"/>
      <c r="AP337" s="751"/>
      <c r="AQ337" s="751"/>
      <c r="AR337" s="751"/>
      <c r="AS337" s="751"/>
      <c r="AT337" s="751"/>
      <c r="AU337" s="751"/>
      <c r="AV337" s="750"/>
      <c r="AW337" s="750"/>
      <c r="AX337" s="750"/>
      <c r="AY337" s="1216"/>
      <c r="AZ337" s="729"/>
      <c r="BA337" s="745">
        <f t="shared" si="230"/>
        <v>2028</v>
      </c>
      <c r="BB337" s="752"/>
      <c r="BC337" s="752"/>
      <c r="BD337" s="752"/>
      <c r="BE337" s="752"/>
      <c r="BF337" s="752"/>
      <c r="BG337" s="752"/>
      <c r="BH337" s="752"/>
      <c r="BI337" s="753"/>
      <c r="BJ337" s="753"/>
      <c r="BK337" s="754"/>
      <c r="BL337" s="753"/>
      <c r="BM337" s="754">
        <f>I337/13</f>
        <v>156</v>
      </c>
      <c r="BN337" s="755"/>
      <c r="BO337" s="755"/>
      <c r="BP337" s="755"/>
      <c r="BQ337" s="753"/>
      <c r="BR337" s="753"/>
      <c r="BS337" s="755"/>
      <c r="BT337" s="753"/>
      <c r="BU337" s="753"/>
      <c r="BV337" s="753"/>
      <c r="BW337" s="753"/>
      <c r="BX337" s="753"/>
      <c r="BY337" s="753"/>
      <c r="BZ337" s="753"/>
      <c r="CA337" s="753"/>
      <c r="CB337" s="753"/>
      <c r="CC337" s="753"/>
      <c r="CD337" s="753"/>
      <c r="CE337" s="753"/>
      <c r="CF337" s="753"/>
      <c r="CG337" s="756"/>
      <c r="CO337" s="757">
        <f t="shared" si="220"/>
        <v>1475222</v>
      </c>
    </row>
    <row r="338" s="645" customFormat="1" ht="36" hidden="1" customHeight="1" spans="1:93">
      <c r="A338" s="724">
        <v>45867</v>
      </c>
      <c r="B338" s="884" t="s">
        <v>4521</v>
      </c>
      <c r="C338" s="885" t="s">
        <v>251</v>
      </c>
      <c r="D338" s="749">
        <v>4500174788</v>
      </c>
      <c r="E338" s="884" t="s">
        <v>4522</v>
      </c>
      <c r="F338" s="749" t="s">
        <v>4523</v>
      </c>
      <c r="G338" s="729" t="s">
        <v>109</v>
      </c>
      <c r="H338" s="730" t="s">
        <v>79</v>
      </c>
      <c r="I338" s="731">
        <v>10400</v>
      </c>
      <c r="J338" s="732">
        <v>0</v>
      </c>
      <c r="K338" s="732">
        <v>52</v>
      </c>
      <c r="L338" s="733">
        <f t="shared" si="219"/>
        <v>200</v>
      </c>
      <c r="M338" s="886">
        <v>45901</v>
      </c>
      <c r="N338" s="886">
        <f>M338-4</f>
        <v>45897</v>
      </c>
      <c r="O338" s="735"/>
      <c r="P338" s="735" t="s">
        <v>106</v>
      </c>
      <c r="Q338" s="885" t="s">
        <v>4524</v>
      </c>
      <c r="R338" s="735">
        <v>45869</v>
      </c>
      <c r="S338" s="737" t="s">
        <v>136</v>
      </c>
      <c r="T338" s="738" t="s">
        <v>4525</v>
      </c>
      <c r="U338" s="739" t="s">
        <v>4526</v>
      </c>
      <c r="V338" s="740" t="s">
        <v>4253</v>
      </c>
      <c r="W338" s="741">
        <v>0.5153</v>
      </c>
      <c r="X338" s="742">
        <f t="shared" si="238"/>
        <v>5359.12</v>
      </c>
      <c r="Y338" s="749" t="s">
        <v>4527</v>
      </c>
      <c r="Z338" s="732" t="s">
        <v>4520</v>
      </c>
      <c r="AA338" s="745" t="s">
        <v>108</v>
      </c>
      <c r="AB338" s="1072" t="s">
        <v>44</v>
      </c>
      <c r="AC338" s="746">
        <v>10400</v>
      </c>
      <c r="AD338" s="747">
        <f t="shared" si="222"/>
        <v>0</v>
      </c>
      <c r="AE338" s="890" t="s">
        <v>157</v>
      </c>
      <c r="AF338" s="749"/>
      <c r="AG338" s="747">
        <f t="shared" si="229"/>
        <v>10400</v>
      </c>
      <c r="AH338" s="749"/>
      <c r="AI338" s="745">
        <f>I338</f>
        <v>10400</v>
      </c>
      <c r="AJ338" s="733"/>
      <c r="AK338" s="750"/>
      <c r="AL338" s="750"/>
      <c r="AM338" s="750"/>
      <c r="AN338" s="750"/>
      <c r="AO338" s="751"/>
      <c r="AP338" s="751"/>
      <c r="AQ338" s="751"/>
      <c r="AR338" s="751"/>
      <c r="AS338" s="751"/>
      <c r="AT338" s="751"/>
      <c r="AU338" s="751"/>
      <c r="AV338" s="750"/>
      <c r="AW338" s="750"/>
      <c r="AX338" s="750"/>
      <c r="AY338" s="745"/>
      <c r="AZ338" s="729"/>
      <c r="BA338" s="745">
        <f t="shared" si="230"/>
        <v>10400</v>
      </c>
      <c r="BB338" s="752"/>
      <c r="BC338" s="752"/>
      <c r="BD338" s="752"/>
      <c r="BE338" s="752"/>
      <c r="BF338" s="745"/>
      <c r="BG338" s="752"/>
      <c r="BH338" s="752"/>
      <c r="BI338" s="753"/>
      <c r="BJ338" s="753"/>
      <c r="BK338" s="754">
        <f>I338/13</f>
        <v>800</v>
      </c>
      <c r="BL338" s="753"/>
      <c r="BM338" s="755"/>
      <c r="BN338" s="755"/>
      <c r="BO338" s="755"/>
      <c r="BP338" s="755"/>
      <c r="BQ338" s="753"/>
      <c r="BR338" s="754"/>
      <c r="BS338" s="755"/>
      <c r="BT338" s="753"/>
      <c r="BU338" s="753"/>
      <c r="BV338" s="753"/>
      <c r="BW338" s="753"/>
      <c r="BX338" s="753"/>
      <c r="BY338" s="753"/>
      <c r="BZ338" s="753"/>
      <c r="CA338" s="753"/>
      <c r="CB338" s="753"/>
      <c r="CC338" s="753"/>
      <c r="CD338" s="753"/>
      <c r="CE338" s="753"/>
      <c r="CF338" s="753"/>
      <c r="CG338" s="756"/>
      <c r="CO338" s="757">
        <f t="shared" si="220"/>
        <v>1464822</v>
      </c>
    </row>
    <row r="339" s="645" customFormat="1" ht="36" hidden="1" customHeight="1" spans="1:93">
      <c r="A339" s="724">
        <v>45860</v>
      </c>
      <c r="B339" s="884" t="s">
        <v>4441</v>
      </c>
      <c r="C339" s="885" t="s">
        <v>251</v>
      </c>
      <c r="D339" s="749">
        <v>4500174556</v>
      </c>
      <c r="E339" s="884">
        <v>1617038</v>
      </c>
      <c r="F339" s="749" t="s">
        <v>4528</v>
      </c>
      <c r="G339" s="729" t="s">
        <v>309</v>
      </c>
      <c r="H339" s="730" t="s">
        <v>79</v>
      </c>
      <c r="I339" s="731">
        <v>1200</v>
      </c>
      <c r="J339" s="732">
        <v>0</v>
      </c>
      <c r="K339" s="732">
        <v>12</v>
      </c>
      <c r="L339" s="733">
        <f t="shared" si="219"/>
        <v>100</v>
      </c>
      <c r="M339" s="886">
        <v>45903</v>
      </c>
      <c r="N339" s="886">
        <v>45899</v>
      </c>
      <c r="O339" s="735"/>
      <c r="P339" s="735" t="s">
        <v>803</v>
      </c>
      <c r="Q339" s="1262" t="s">
        <v>4529</v>
      </c>
      <c r="R339" s="735">
        <v>45869</v>
      </c>
      <c r="S339" s="737" t="s">
        <v>82</v>
      </c>
      <c r="T339" s="738" t="s">
        <v>4505</v>
      </c>
      <c r="U339" s="739" t="s">
        <v>4530</v>
      </c>
      <c r="V339" s="740" t="s">
        <v>587</v>
      </c>
      <c r="W339" s="741">
        <v>1.2578</v>
      </c>
      <c r="X339" s="742">
        <f t="shared" si="231"/>
        <v>1509.36</v>
      </c>
      <c r="Y339" s="749" t="s">
        <v>4531</v>
      </c>
      <c r="Z339" s="732" t="s">
        <v>313</v>
      </c>
      <c r="AA339" s="745" t="s">
        <v>108</v>
      </c>
      <c r="AB339" s="1072" t="s">
        <v>44</v>
      </c>
      <c r="AC339" s="746">
        <v>1200</v>
      </c>
      <c r="AD339" s="747">
        <f t="shared" si="222"/>
        <v>0</v>
      </c>
      <c r="AE339" s="890" t="s">
        <v>141</v>
      </c>
      <c r="AF339" s="749"/>
      <c r="AG339" s="747">
        <f t="shared" si="232"/>
        <v>2400</v>
      </c>
      <c r="AH339" s="749"/>
      <c r="AI339" s="745">
        <f t="shared" si="233"/>
        <v>2400</v>
      </c>
      <c r="AJ339" s="733"/>
      <c r="AK339" s="750"/>
      <c r="AL339" s="750"/>
      <c r="AM339" s="750"/>
      <c r="AN339" s="750"/>
      <c r="AO339" s="751"/>
      <c r="AP339" s="751"/>
      <c r="AQ339" s="751"/>
      <c r="AR339" s="751"/>
      <c r="AS339" s="751"/>
      <c r="AT339" s="751"/>
      <c r="AU339" s="751"/>
      <c r="AV339" s="750"/>
      <c r="AW339" s="750"/>
      <c r="AX339" s="750"/>
      <c r="AY339" s="745"/>
      <c r="AZ339" s="729"/>
      <c r="BA339" s="745">
        <f t="shared" si="234"/>
        <v>2400</v>
      </c>
      <c r="BB339" s="752"/>
      <c r="BC339" s="752"/>
      <c r="BD339" s="752"/>
      <c r="BE339" s="752"/>
      <c r="BF339" s="745"/>
      <c r="BG339" s="752"/>
      <c r="BH339" s="752"/>
      <c r="BI339" s="753"/>
      <c r="BJ339" s="753"/>
      <c r="BK339" s="754"/>
      <c r="BL339" s="753"/>
      <c r="BM339" s="755"/>
      <c r="BN339" s="755"/>
      <c r="BO339" s="755"/>
      <c r="BP339" s="755"/>
      <c r="BQ339" s="753"/>
      <c r="BR339" s="754"/>
      <c r="BS339" s="755"/>
      <c r="BT339" s="753"/>
      <c r="BU339" s="753"/>
      <c r="BV339" s="753"/>
      <c r="BW339" s="753"/>
      <c r="BX339" s="753"/>
      <c r="BY339" s="753"/>
      <c r="BZ339" s="753"/>
      <c r="CA339" s="753"/>
      <c r="CB339" s="753"/>
      <c r="CC339" s="753">
        <f t="shared" si="235"/>
        <v>1200</v>
      </c>
      <c r="CD339" s="753"/>
      <c r="CE339" s="753">
        <f t="shared" si="236"/>
        <v>1200</v>
      </c>
      <c r="CF339" s="753">
        <f t="shared" si="237"/>
        <v>1200</v>
      </c>
      <c r="CG339" s="756"/>
      <c r="CO339" s="757">
        <f t="shared" si="220"/>
        <v>1462422</v>
      </c>
    </row>
    <row r="340" s="645" customFormat="1" ht="36" hidden="1" customHeight="1" spans="1:93">
      <c r="A340" s="724">
        <v>45860</v>
      </c>
      <c r="B340" s="884" t="s">
        <v>4441</v>
      </c>
      <c r="C340" s="885" t="s">
        <v>251</v>
      </c>
      <c r="D340" s="749">
        <v>4500174553</v>
      </c>
      <c r="E340" s="884">
        <v>1617039</v>
      </c>
      <c r="F340" s="1265" t="s">
        <v>4532</v>
      </c>
      <c r="G340" s="729" t="s">
        <v>309</v>
      </c>
      <c r="H340" s="730" t="s">
        <v>79</v>
      </c>
      <c r="I340" s="731">
        <v>600</v>
      </c>
      <c r="J340" s="732">
        <v>0</v>
      </c>
      <c r="K340" s="732">
        <v>12</v>
      </c>
      <c r="L340" s="733">
        <f t="shared" si="219"/>
        <v>50</v>
      </c>
      <c r="M340" s="886">
        <v>45903</v>
      </c>
      <c r="N340" s="886">
        <v>45899</v>
      </c>
      <c r="O340" s="735"/>
      <c r="P340" s="735" t="s">
        <v>803</v>
      </c>
      <c r="Q340" s="1262" t="s">
        <v>4529</v>
      </c>
      <c r="R340" s="735">
        <v>45869</v>
      </c>
      <c r="S340" s="737" t="s">
        <v>82</v>
      </c>
      <c r="T340" s="738" t="s">
        <v>4505</v>
      </c>
      <c r="U340" s="739" t="s">
        <v>4530</v>
      </c>
      <c r="V340" s="740" t="s">
        <v>587</v>
      </c>
      <c r="W340" s="741">
        <v>1.2578</v>
      </c>
      <c r="X340" s="742">
        <f t="shared" si="231"/>
        <v>754.68</v>
      </c>
      <c r="Y340" s="749" t="s">
        <v>4533</v>
      </c>
      <c r="Z340" s="732" t="s">
        <v>313</v>
      </c>
      <c r="AA340" s="745" t="s">
        <v>108</v>
      </c>
      <c r="AB340" s="1072" t="s">
        <v>44</v>
      </c>
      <c r="AC340" s="746">
        <f>588+12</f>
        <v>600</v>
      </c>
      <c r="AD340" s="747">
        <f t="shared" si="222"/>
        <v>0</v>
      </c>
      <c r="AE340" s="890" t="s">
        <v>141</v>
      </c>
      <c r="AF340" s="749"/>
      <c r="AG340" s="747">
        <f t="shared" si="232"/>
        <v>1200</v>
      </c>
      <c r="AH340" s="749"/>
      <c r="AI340" s="745">
        <f t="shared" si="233"/>
        <v>1200</v>
      </c>
      <c r="AJ340" s="733"/>
      <c r="AK340" s="750"/>
      <c r="AL340" s="750"/>
      <c r="AM340" s="750"/>
      <c r="AN340" s="750"/>
      <c r="AO340" s="751"/>
      <c r="AP340" s="751"/>
      <c r="AQ340" s="751"/>
      <c r="AR340" s="751"/>
      <c r="AS340" s="751"/>
      <c r="AT340" s="751"/>
      <c r="AU340" s="751"/>
      <c r="AV340" s="750"/>
      <c r="AW340" s="750"/>
      <c r="AX340" s="750"/>
      <c r="AY340" s="745"/>
      <c r="AZ340" s="729"/>
      <c r="BA340" s="745">
        <f t="shared" si="234"/>
        <v>1200</v>
      </c>
      <c r="BB340" s="752"/>
      <c r="BC340" s="752"/>
      <c r="BD340" s="752"/>
      <c r="BE340" s="752"/>
      <c r="BF340" s="745"/>
      <c r="BG340" s="752"/>
      <c r="BH340" s="752"/>
      <c r="BI340" s="753"/>
      <c r="BJ340" s="753"/>
      <c r="BK340" s="754"/>
      <c r="BL340" s="753"/>
      <c r="BM340" s="755"/>
      <c r="BN340" s="755"/>
      <c r="BO340" s="755"/>
      <c r="BP340" s="755"/>
      <c r="BQ340" s="753"/>
      <c r="BR340" s="754"/>
      <c r="BS340" s="755"/>
      <c r="BT340" s="753"/>
      <c r="BU340" s="753"/>
      <c r="BV340" s="753"/>
      <c r="BW340" s="753"/>
      <c r="BX340" s="753"/>
      <c r="BY340" s="753"/>
      <c r="BZ340" s="753"/>
      <c r="CA340" s="753"/>
      <c r="CB340" s="753"/>
      <c r="CC340" s="753">
        <f t="shared" si="235"/>
        <v>600</v>
      </c>
      <c r="CD340" s="753"/>
      <c r="CE340" s="753">
        <f t="shared" si="236"/>
        <v>600</v>
      </c>
      <c r="CF340" s="753">
        <f t="shared" si="237"/>
        <v>600</v>
      </c>
      <c r="CG340" s="756"/>
      <c r="CO340" s="757">
        <f t="shared" si="220"/>
        <v>1461222</v>
      </c>
    </row>
    <row r="341" s="645" customFormat="1" ht="36" hidden="1" customHeight="1" spans="1:93">
      <c r="A341" s="724">
        <v>45860</v>
      </c>
      <c r="B341" s="884" t="s">
        <v>4441</v>
      </c>
      <c r="C341" s="885" t="s">
        <v>251</v>
      </c>
      <c r="D341" s="749">
        <v>4500174588</v>
      </c>
      <c r="E341" s="884">
        <v>1617036</v>
      </c>
      <c r="F341" s="749" t="s">
        <v>4534</v>
      </c>
      <c r="G341" s="729" t="s">
        <v>4320</v>
      </c>
      <c r="H341" s="730" t="s">
        <v>4321</v>
      </c>
      <c r="I341" s="731">
        <v>1200</v>
      </c>
      <c r="J341" s="732">
        <v>0</v>
      </c>
      <c r="K341" s="732">
        <v>8</v>
      </c>
      <c r="L341" s="733">
        <f t="shared" si="219"/>
        <v>150</v>
      </c>
      <c r="M341" s="886">
        <v>45903</v>
      </c>
      <c r="N341" s="886">
        <v>45899</v>
      </c>
      <c r="O341" s="735"/>
      <c r="P341" s="735" t="s">
        <v>803</v>
      </c>
      <c r="Q341" s="1262" t="s">
        <v>4529</v>
      </c>
      <c r="R341" s="735">
        <v>45869</v>
      </c>
      <c r="S341" s="737" t="s">
        <v>82</v>
      </c>
      <c r="T341" s="738" t="s">
        <v>4505</v>
      </c>
      <c r="U341" s="739" t="s">
        <v>4444</v>
      </c>
      <c r="V341" s="740" t="s">
        <v>587</v>
      </c>
      <c r="W341" s="741">
        <v>1.848</v>
      </c>
      <c r="X341" s="742">
        <f t="shared" ref="X341:X349" si="239">W341*I341</f>
        <v>2217.6</v>
      </c>
      <c r="Y341" s="749" t="s">
        <v>4535</v>
      </c>
      <c r="Z341" s="732" t="s">
        <v>4325</v>
      </c>
      <c r="AA341" s="745" t="s">
        <v>108</v>
      </c>
      <c r="AB341" s="1072" t="s">
        <v>44</v>
      </c>
      <c r="AC341" s="746">
        <v>1200</v>
      </c>
      <c r="AD341" s="747">
        <f t="shared" si="222"/>
        <v>0</v>
      </c>
      <c r="AE341" s="890" t="s">
        <v>141</v>
      </c>
      <c r="AF341" s="749"/>
      <c r="AG341" s="747">
        <f>I341*3</f>
        <v>3600</v>
      </c>
      <c r="AH341" s="749"/>
      <c r="AI341" s="745">
        <f>I341*3</f>
        <v>3600</v>
      </c>
      <c r="AJ341" s="733"/>
      <c r="AK341" s="750"/>
      <c r="AL341" s="750"/>
      <c r="AM341" s="750"/>
      <c r="AN341" s="750"/>
      <c r="AO341" s="751"/>
      <c r="AP341" s="751"/>
      <c r="AQ341" s="751"/>
      <c r="AR341" s="751"/>
      <c r="AS341" s="751"/>
      <c r="AT341" s="751"/>
      <c r="AU341" s="751"/>
      <c r="AV341" s="750"/>
      <c r="AW341" s="750"/>
      <c r="AX341" s="750"/>
      <c r="AY341" s="745"/>
      <c r="AZ341" s="729"/>
      <c r="BA341" s="745">
        <f>I341*3</f>
        <v>3600</v>
      </c>
      <c r="BB341" s="752"/>
      <c r="BC341" s="752"/>
      <c r="BD341" s="752"/>
      <c r="BE341" s="752"/>
      <c r="BF341" s="745"/>
      <c r="BG341" s="752"/>
      <c r="BH341" s="752"/>
      <c r="BI341" s="753"/>
      <c r="BJ341" s="753"/>
      <c r="BK341" s="754"/>
      <c r="BL341" s="753"/>
      <c r="BM341" s="755"/>
      <c r="BN341" s="755"/>
      <c r="BO341" s="755"/>
      <c r="BP341" s="755"/>
      <c r="BQ341" s="753"/>
      <c r="BR341" s="754"/>
      <c r="BS341" s="755"/>
      <c r="BT341" s="753"/>
      <c r="BU341" s="753"/>
      <c r="BV341" s="753"/>
      <c r="BW341" s="753"/>
      <c r="BX341" s="753"/>
      <c r="BY341" s="753">
        <f>I341</f>
        <v>1200</v>
      </c>
      <c r="BZ341" s="753"/>
      <c r="CA341" s="753">
        <f>BY341</f>
        <v>1200</v>
      </c>
      <c r="CB341" s="753">
        <f>CA341</f>
        <v>1200</v>
      </c>
      <c r="CC341" s="753"/>
      <c r="CD341" s="753"/>
      <c r="CE341" s="753"/>
      <c r="CF341" s="753"/>
      <c r="CG341" s="756"/>
      <c r="CO341" s="757">
        <f t="shared" si="220"/>
        <v>1457622</v>
      </c>
    </row>
    <row r="342" s="645" customFormat="1" ht="36" hidden="1" customHeight="1" spans="1:93">
      <c r="A342" s="724">
        <v>45863</v>
      </c>
      <c r="B342" s="884" t="s">
        <v>4461</v>
      </c>
      <c r="C342" s="885" t="s">
        <v>237</v>
      </c>
      <c r="D342" s="749">
        <v>4500175051</v>
      </c>
      <c r="E342" s="884" t="s">
        <v>4536</v>
      </c>
      <c r="F342" s="749" t="s">
        <v>4537</v>
      </c>
      <c r="G342" s="729" t="s">
        <v>309</v>
      </c>
      <c r="H342" s="730" t="s">
        <v>79</v>
      </c>
      <c r="I342" s="731">
        <v>12</v>
      </c>
      <c r="J342" s="732">
        <v>0</v>
      </c>
      <c r="K342" s="732">
        <v>12</v>
      </c>
      <c r="L342" s="733">
        <f t="shared" si="219"/>
        <v>1</v>
      </c>
      <c r="M342" s="886">
        <v>45905</v>
      </c>
      <c r="N342" s="886">
        <v>45901</v>
      </c>
      <c r="O342" s="735" t="s">
        <v>4072</v>
      </c>
      <c r="P342" s="735" t="s">
        <v>803</v>
      </c>
      <c r="Q342" s="885" t="s">
        <v>4538</v>
      </c>
      <c r="R342" s="735">
        <v>45863</v>
      </c>
      <c r="S342" s="737" t="s">
        <v>136</v>
      </c>
      <c r="T342" s="738" t="s">
        <v>4539</v>
      </c>
      <c r="U342" s="739" t="s">
        <v>4540</v>
      </c>
      <c r="V342" s="740" t="s">
        <v>812</v>
      </c>
      <c r="W342" s="741">
        <v>2.0963</v>
      </c>
      <c r="X342" s="742">
        <f t="shared" ref="X342:X344" si="240">I342*W342</f>
        <v>25.1556</v>
      </c>
      <c r="Y342" s="749" t="s">
        <v>4541</v>
      </c>
      <c r="Z342" s="732" t="s">
        <v>4017</v>
      </c>
      <c r="AA342" s="745" t="s">
        <v>108</v>
      </c>
      <c r="AB342" s="1072" t="s">
        <v>44</v>
      </c>
      <c r="AC342" s="1313">
        <v>12</v>
      </c>
      <c r="AD342" s="747">
        <f t="shared" si="222"/>
        <v>0</v>
      </c>
      <c r="AE342" s="746" t="s">
        <v>157</v>
      </c>
      <c r="AF342" s="747"/>
      <c r="AG342" s="747">
        <f t="shared" ref="AG342:AG344" si="241">I342*2</f>
        <v>24</v>
      </c>
      <c r="AH342" s="749"/>
      <c r="AI342" s="745"/>
      <c r="AJ342" s="749"/>
      <c r="AK342" s="745"/>
      <c r="AL342" s="747">
        <f t="shared" ref="AL342:AL349" si="242">AG342</f>
        <v>24</v>
      </c>
      <c r="AM342" s="750"/>
      <c r="AN342" s="750"/>
      <c r="AO342" s="750"/>
      <c r="AP342" s="751"/>
      <c r="AQ342" s="751"/>
      <c r="AR342" s="751"/>
      <c r="AS342" s="751"/>
      <c r="AT342" s="751"/>
      <c r="AU342" s="751"/>
      <c r="AV342" s="750"/>
      <c r="AW342" s="750"/>
      <c r="AX342" s="750"/>
      <c r="AY342" s="745"/>
      <c r="AZ342" s="729"/>
      <c r="BA342" s="745">
        <f t="shared" ref="BA342:BA344" si="243">AL342</f>
        <v>24</v>
      </c>
      <c r="BB342" s="752"/>
      <c r="BC342" s="752"/>
      <c r="BD342" s="752"/>
      <c r="BE342" s="752"/>
      <c r="BF342" s="745"/>
      <c r="BG342" s="752"/>
      <c r="BH342" s="752"/>
      <c r="BI342" s="753"/>
      <c r="BJ342" s="753"/>
      <c r="BK342" s="754"/>
      <c r="BL342" s="753"/>
      <c r="BM342" s="755"/>
      <c r="BN342" s="755"/>
      <c r="BO342" s="755"/>
      <c r="BP342" s="755"/>
      <c r="BQ342" s="753"/>
      <c r="BR342" s="754"/>
      <c r="BS342" s="755"/>
      <c r="BT342" s="753"/>
      <c r="BU342" s="753"/>
      <c r="BV342" s="753"/>
      <c r="BW342" s="753"/>
      <c r="BX342" s="753"/>
      <c r="BY342" s="753"/>
      <c r="BZ342" s="753"/>
      <c r="CA342" s="753"/>
      <c r="CB342" s="753"/>
      <c r="CC342" s="753">
        <f t="shared" ref="CC342:CC344" si="244">I342</f>
        <v>12</v>
      </c>
      <c r="CD342" s="753">
        <f t="shared" ref="CD342:CD344" si="245">I342</f>
        <v>12</v>
      </c>
      <c r="CE342" s="729"/>
      <c r="CF342" s="753">
        <f t="shared" ref="CF342:CF344" si="246">I342</f>
        <v>12</v>
      </c>
      <c r="CG342" s="756"/>
      <c r="CO342" s="757">
        <f t="shared" si="220"/>
        <v>1457598</v>
      </c>
    </row>
    <row r="343" s="645" customFormat="1" ht="36" hidden="1" customHeight="1" spans="1:93">
      <c r="A343" s="724">
        <v>45863</v>
      </c>
      <c r="B343" s="884" t="s">
        <v>4461</v>
      </c>
      <c r="C343" s="885" t="s">
        <v>237</v>
      </c>
      <c r="D343" s="749">
        <v>4500175051</v>
      </c>
      <c r="E343" s="884" t="s">
        <v>4542</v>
      </c>
      <c r="F343" s="749" t="s">
        <v>4543</v>
      </c>
      <c r="G343" s="729" t="s">
        <v>309</v>
      </c>
      <c r="H343" s="730" t="s">
        <v>79</v>
      </c>
      <c r="I343" s="731">
        <v>12</v>
      </c>
      <c r="J343" s="732">
        <v>0</v>
      </c>
      <c r="K343" s="732">
        <v>12</v>
      </c>
      <c r="L343" s="733">
        <f t="shared" si="219"/>
        <v>1</v>
      </c>
      <c r="M343" s="886">
        <v>45905</v>
      </c>
      <c r="N343" s="886">
        <v>45901</v>
      </c>
      <c r="O343" s="735" t="s">
        <v>4072</v>
      </c>
      <c r="P343" s="735" t="s">
        <v>803</v>
      </c>
      <c r="Q343" s="885" t="s">
        <v>4538</v>
      </c>
      <c r="R343" s="735">
        <v>45863</v>
      </c>
      <c r="S343" s="737" t="s">
        <v>136</v>
      </c>
      <c r="T343" s="738" t="s">
        <v>4539</v>
      </c>
      <c r="U343" s="739" t="s">
        <v>4540</v>
      </c>
      <c r="V343" s="740" t="s">
        <v>812</v>
      </c>
      <c r="W343" s="741">
        <v>2.0963</v>
      </c>
      <c r="X343" s="742">
        <f t="shared" si="240"/>
        <v>25.1556</v>
      </c>
      <c r="Y343" s="749" t="s">
        <v>4541</v>
      </c>
      <c r="Z343" s="732" t="s">
        <v>4017</v>
      </c>
      <c r="AA343" s="745" t="s">
        <v>108</v>
      </c>
      <c r="AB343" s="1072" t="s">
        <v>44</v>
      </c>
      <c r="AC343" s="1313">
        <v>12</v>
      </c>
      <c r="AD343" s="747">
        <f t="shared" si="222"/>
        <v>0</v>
      </c>
      <c r="AE343" s="746" t="s">
        <v>157</v>
      </c>
      <c r="AF343" s="747"/>
      <c r="AG343" s="747">
        <f t="shared" si="241"/>
        <v>24</v>
      </c>
      <c r="AH343" s="749"/>
      <c r="AI343" s="745"/>
      <c r="AJ343" s="749"/>
      <c r="AK343" s="745"/>
      <c r="AL343" s="747">
        <f t="shared" si="242"/>
        <v>24</v>
      </c>
      <c r="AM343" s="750"/>
      <c r="AN343" s="750"/>
      <c r="AO343" s="750"/>
      <c r="AP343" s="751"/>
      <c r="AQ343" s="751"/>
      <c r="AR343" s="751"/>
      <c r="AS343" s="751"/>
      <c r="AT343" s="751"/>
      <c r="AU343" s="751"/>
      <c r="AV343" s="750"/>
      <c r="AW343" s="750"/>
      <c r="AX343" s="750"/>
      <c r="AY343" s="745"/>
      <c r="AZ343" s="729"/>
      <c r="BA343" s="745">
        <f t="shared" si="243"/>
        <v>24</v>
      </c>
      <c r="BB343" s="752"/>
      <c r="BC343" s="752"/>
      <c r="BD343" s="752"/>
      <c r="BE343" s="752"/>
      <c r="BF343" s="745"/>
      <c r="BG343" s="752"/>
      <c r="BH343" s="752"/>
      <c r="BI343" s="753"/>
      <c r="BJ343" s="753"/>
      <c r="BK343" s="754"/>
      <c r="BL343" s="753"/>
      <c r="BM343" s="755"/>
      <c r="BN343" s="755"/>
      <c r="BO343" s="755"/>
      <c r="BP343" s="755"/>
      <c r="BQ343" s="753"/>
      <c r="BR343" s="754"/>
      <c r="BS343" s="755"/>
      <c r="BT343" s="753"/>
      <c r="BU343" s="753"/>
      <c r="BV343" s="753"/>
      <c r="BW343" s="753"/>
      <c r="BX343" s="753"/>
      <c r="BY343" s="753"/>
      <c r="BZ343" s="753"/>
      <c r="CA343" s="753"/>
      <c r="CB343" s="753"/>
      <c r="CC343" s="753">
        <f t="shared" si="244"/>
        <v>12</v>
      </c>
      <c r="CD343" s="753">
        <f t="shared" si="245"/>
        <v>12</v>
      </c>
      <c r="CE343" s="729"/>
      <c r="CF343" s="753">
        <f t="shared" si="246"/>
        <v>12</v>
      </c>
      <c r="CG343" s="756"/>
      <c r="CO343" s="757">
        <f t="shared" si="220"/>
        <v>1457574</v>
      </c>
    </row>
    <row r="344" s="645" customFormat="1" ht="36" hidden="1" customHeight="1" spans="1:93">
      <c r="A344" s="724">
        <v>45863</v>
      </c>
      <c r="B344" s="884" t="s">
        <v>4461</v>
      </c>
      <c r="C344" s="885" t="s">
        <v>237</v>
      </c>
      <c r="D344" s="749">
        <v>4500175051</v>
      </c>
      <c r="E344" s="884" t="s">
        <v>4544</v>
      </c>
      <c r="F344" s="749" t="s">
        <v>4545</v>
      </c>
      <c r="G344" s="729" t="s">
        <v>309</v>
      </c>
      <c r="H344" s="730" t="s">
        <v>79</v>
      </c>
      <c r="I344" s="731">
        <v>84</v>
      </c>
      <c r="J344" s="732">
        <v>0</v>
      </c>
      <c r="K344" s="732">
        <v>12</v>
      </c>
      <c r="L344" s="733">
        <f t="shared" si="219"/>
        <v>7</v>
      </c>
      <c r="M344" s="886">
        <v>45905</v>
      </c>
      <c r="N344" s="886">
        <v>45901</v>
      </c>
      <c r="O344" s="735" t="s">
        <v>4072</v>
      </c>
      <c r="P344" s="735" t="s">
        <v>803</v>
      </c>
      <c r="Q344" s="885" t="s">
        <v>4538</v>
      </c>
      <c r="R344" s="735">
        <v>45863</v>
      </c>
      <c r="S344" s="737" t="s">
        <v>136</v>
      </c>
      <c r="T344" s="738" t="s">
        <v>4539</v>
      </c>
      <c r="U344" s="739" t="s">
        <v>4540</v>
      </c>
      <c r="V344" s="740" t="s">
        <v>812</v>
      </c>
      <c r="W344" s="741">
        <v>2.0963</v>
      </c>
      <c r="X344" s="742">
        <f t="shared" si="240"/>
        <v>176.0892</v>
      </c>
      <c r="Y344" s="749" t="s">
        <v>4541</v>
      </c>
      <c r="Z344" s="732" t="s">
        <v>4017</v>
      </c>
      <c r="AA344" s="745" t="s">
        <v>108</v>
      </c>
      <c r="AB344" s="1072" t="s">
        <v>44</v>
      </c>
      <c r="AC344" s="1313">
        <v>84</v>
      </c>
      <c r="AD344" s="747">
        <f t="shared" si="222"/>
        <v>0</v>
      </c>
      <c r="AE344" s="746" t="s">
        <v>157</v>
      </c>
      <c r="AF344" s="747"/>
      <c r="AG344" s="747">
        <f t="shared" si="241"/>
        <v>168</v>
      </c>
      <c r="AH344" s="749"/>
      <c r="AI344" s="745"/>
      <c r="AJ344" s="749"/>
      <c r="AK344" s="745"/>
      <c r="AL344" s="747">
        <f t="shared" si="242"/>
        <v>168</v>
      </c>
      <c r="AM344" s="750"/>
      <c r="AN344" s="750"/>
      <c r="AO344" s="750"/>
      <c r="AP344" s="751"/>
      <c r="AQ344" s="751"/>
      <c r="AR344" s="751"/>
      <c r="AS344" s="751"/>
      <c r="AT344" s="751"/>
      <c r="AU344" s="751"/>
      <c r="AV344" s="750"/>
      <c r="AW344" s="750"/>
      <c r="AX344" s="750"/>
      <c r="AY344" s="745"/>
      <c r="AZ344" s="729"/>
      <c r="BA344" s="745">
        <f t="shared" si="243"/>
        <v>168</v>
      </c>
      <c r="BB344" s="752"/>
      <c r="BC344" s="752"/>
      <c r="BD344" s="752"/>
      <c r="BE344" s="752"/>
      <c r="BF344" s="745"/>
      <c r="BG344" s="752"/>
      <c r="BH344" s="752"/>
      <c r="BI344" s="753"/>
      <c r="BJ344" s="753"/>
      <c r="BK344" s="754"/>
      <c r="BL344" s="753"/>
      <c r="BM344" s="755"/>
      <c r="BN344" s="755"/>
      <c r="BO344" s="755"/>
      <c r="BP344" s="755"/>
      <c r="BQ344" s="753"/>
      <c r="BR344" s="754"/>
      <c r="BS344" s="755"/>
      <c r="BT344" s="753"/>
      <c r="BU344" s="753"/>
      <c r="BV344" s="753"/>
      <c r="BW344" s="753"/>
      <c r="BX344" s="753"/>
      <c r="BY344" s="753"/>
      <c r="BZ344" s="753"/>
      <c r="CA344" s="753"/>
      <c r="CB344" s="753"/>
      <c r="CC344" s="753">
        <f t="shared" si="244"/>
        <v>84</v>
      </c>
      <c r="CD344" s="753">
        <f t="shared" si="245"/>
        <v>84</v>
      </c>
      <c r="CE344" s="729"/>
      <c r="CF344" s="753">
        <f t="shared" si="246"/>
        <v>84</v>
      </c>
      <c r="CG344" s="756"/>
      <c r="CO344" s="757">
        <f t="shared" si="220"/>
        <v>1457406</v>
      </c>
    </row>
    <row r="345" s="645" customFormat="1" ht="36" hidden="1" customHeight="1" spans="1:93">
      <c r="A345" s="724">
        <v>45863</v>
      </c>
      <c r="B345" s="884" t="s">
        <v>4461</v>
      </c>
      <c r="C345" s="885" t="s">
        <v>237</v>
      </c>
      <c r="D345" s="749">
        <v>4500175051</v>
      </c>
      <c r="E345" s="884" t="s">
        <v>4546</v>
      </c>
      <c r="F345" s="749" t="s">
        <v>4547</v>
      </c>
      <c r="G345" s="729" t="s">
        <v>89</v>
      </c>
      <c r="H345" s="730" t="s">
        <v>79</v>
      </c>
      <c r="I345" s="731">
        <v>24</v>
      </c>
      <c r="J345" s="732">
        <v>0</v>
      </c>
      <c r="K345" s="732">
        <v>24</v>
      </c>
      <c r="L345" s="733">
        <f t="shared" si="219"/>
        <v>1</v>
      </c>
      <c r="M345" s="886">
        <v>45905</v>
      </c>
      <c r="N345" s="886">
        <v>45901</v>
      </c>
      <c r="O345" s="735" t="s">
        <v>4072</v>
      </c>
      <c r="P345" s="735" t="s">
        <v>803</v>
      </c>
      <c r="Q345" s="885" t="s">
        <v>4538</v>
      </c>
      <c r="R345" s="735">
        <v>45863</v>
      </c>
      <c r="S345" s="737" t="s">
        <v>136</v>
      </c>
      <c r="T345" s="738" t="s">
        <v>4539</v>
      </c>
      <c r="U345" s="739" t="s">
        <v>4548</v>
      </c>
      <c r="V345" s="740" t="s">
        <v>812</v>
      </c>
      <c r="W345" s="741">
        <v>0.8309</v>
      </c>
      <c r="X345" s="742">
        <f t="shared" si="239"/>
        <v>19.9416</v>
      </c>
      <c r="Y345" s="749" t="s">
        <v>4541</v>
      </c>
      <c r="Z345" s="732" t="s">
        <v>786</v>
      </c>
      <c r="AA345" s="745" t="s">
        <v>108</v>
      </c>
      <c r="AB345" s="1072" t="s">
        <v>44</v>
      </c>
      <c r="AC345" s="1313">
        <v>24</v>
      </c>
      <c r="AD345" s="747">
        <f t="shared" si="222"/>
        <v>0</v>
      </c>
      <c r="AE345" s="746" t="s">
        <v>157</v>
      </c>
      <c r="AF345" s="747"/>
      <c r="AG345" s="747">
        <f t="shared" ref="AG345:AG352" si="247">I345</f>
        <v>24</v>
      </c>
      <c r="AH345" s="749"/>
      <c r="AI345" s="745"/>
      <c r="AJ345" s="749"/>
      <c r="AK345" s="745"/>
      <c r="AL345" s="747">
        <f t="shared" si="242"/>
        <v>24</v>
      </c>
      <c r="AM345" s="750"/>
      <c r="AN345" s="750"/>
      <c r="AO345" s="750"/>
      <c r="AP345" s="751"/>
      <c r="AQ345" s="751"/>
      <c r="AR345" s="751"/>
      <c r="AS345" s="751"/>
      <c r="AT345" s="751"/>
      <c r="AU345" s="751"/>
      <c r="AV345" s="750"/>
      <c r="AW345" s="750"/>
      <c r="AX345" s="750"/>
      <c r="AY345" s="745"/>
      <c r="AZ345" s="729"/>
      <c r="BA345" s="745">
        <f t="shared" ref="BA345:BA349" si="248">I345</f>
        <v>24</v>
      </c>
      <c r="BB345" s="752"/>
      <c r="BC345" s="752"/>
      <c r="BD345" s="752"/>
      <c r="BE345" s="752"/>
      <c r="BF345" s="745"/>
      <c r="BG345" s="752"/>
      <c r="BH345" s="752"/>
      <c r="BI345" s="753"/>
      <c r="BJ345" s="753"/>
      <c r="BK345" s="754"/>
      <c r="BL345" s="753"/>
      <c r="BM345" s="755"/>
      <c r="BN345" s="755"/>
      <c r="BO345" s="755"/>
      <c r="BP345" s="755"/>
      <c r="BQ345" s="753"/>
      <c r="BR345" s="754"/>
      <c r="BS345" s="755"/>
      <c r="BT345" s="753"/>
      <c r="BU345" s="753"/>
      <c r="BV345" s="753"/>
      <c r="BW345" s="753"/>
      <c r="BX345" s="753"/>
      <c r="BY345" s="753"/>
      <c r="BZ345" s="753"/>
      <c r="CA345" s="753"/>
      <c r="CB345" s="753"/>
      <c r="CC345" s="753"/>
      <c r="CD345" s="753"/>
      <c r="CE345" s="753"/>
      <c r="CF345" s="753"/>
      <c r="CG345" s="756"/>
      <c r="CO345" s="757">
        <f t="shared" si="220"/>
        <v>1457382</v>
      </c>
    </row>
    <row r="346" s="645" customFormat="1" ht="36" hidden="1" customHeight="1" spans="1:93">
      <c r="A346" s="724">
        <v>45863</v>
      </c>
      <c r="B346" s="884" t="s">
        <v>4461</v>
      </c>
      <c r="C346" s="885" t="s">
        <v>237</v>
      </c>
      <c r="D346" s="749">
        <v>4500175051</v>
      </c>
      <c r="E346" s="884" t="s">
        <v>4549</v>
      </c>
      <c r="F346" s="749" t="s">
        <v>4550</v>
      </c>
      <c r="G346" s="729" t="s">
        <v>89</v>
      </c>
      <c r="H346" s="730" t="s">
        <v>79</v>
      </c>
      <c r="I346" s="731">
        <v>24</v>
      </c>
      <c r="J346" s="732">
        <v>0</v>
      </c>
      <c r="K346" s="732">
        <v>24</v>
      </c>
      <c r="L346" s="733">
        <f t="shared" si="219"/>
        <v>1</v>
      </c>
      <c r="M346" s="886">
        <v>45905</v>
      </c>
      <c r="N346" s="886">
        <v>45901</v>
      </c>
      <c r="O346" s="735" t="s">
        <v>4072</v>
      </c>
      <c r="P346" s="735" t="s">
        <v>803</v>
      </c>
      <c r="Q346" s="885" t="s">
        <v>4538</v>
      </c>
      <c r="R346" s="735">
        <v>45863</v>
      </c>
      <c r="S346" s="737" t="s">
        <v>136</v>
      </c>
      <c r="T346" s="738" t="s">
        <v>4539</v>
      </c>
      <c r="U346" s="739" t="s">
        <v>4548</v>
      </c>
      <c r="V346" s="740" t="s">
        <v>812</v>
      </c>
      <c r="W346" s="741">
        <v>0.8309</v>
      </c>
      <c r="X346" s="742">
        <f t="shared" si="239"/>
        <v>19.9416</v>
      </c>
      <c r="Y346" s="749" t="s">
        <v>4541</v>
      </c>
      <c r="Z346" s="732" t="s">
        <v>786</v>
      </c>
      <c r="AA346" s="745" t="s">
        <v>108</v>
      </c>
      <c r="AB346" s="1072" t="s">
        <v>44</v>
      </c>
      <c r="AC346" s="1313">
        <v>24</v>
      </c>
      <c r="AD346" s="747">
        <f t="shared" si="222"/>
        <v>0</v>
      </c>
      <c r="AE346" s="746" t="s">
        <v>157</v>
      </c>
      <c r="AF346" s="747"/>
      <c r="AG346" s="747">
        <f t="shared" si="247"/>
        <v>24</v>
      </c>
      <c r="AH346" s="749"/>
      <c r="AI346" s="745"/>
      <c r="AJ346" s="749"/>
      <c r="AK346" s="745"/>
      <c r="AL346" s="747">
        <f t="shared" si="242"/>
        <v>24</v>
      </c>
      <c r="AM346" s="750"/>
      <c r="AN346" s="750"/>
      <c r="AO346" s="750"/>
      <c r="AP346" s="751"/>
      <c r="AQ346" s="751"/>
      <c r="AR346" s="751"/>
      <c r="AS346" s="751"/>
      <c r="AT346" s="751"/>
      <c r="AU346" s="751"/>
      <c r="AV346" s="750"/>
      <c r="AW346" s="750"/>
      <c r="AX346" s="750"/>
      <c r="AY346" s="745"/>
      <c r="AZ346" s="729"/>
      <c r="BA346" s="745">
        <f t="shared" si="248"/>
        <v>24</v>
      </c>
      <c r="BB346" s="752"/>
      <c r="BC346" s="752"/>
      <c r="BD346" s="752"/>
      <c r="BE346" s="752"/>
      <c r="BF346" s="745"/>
      <c r="BG346" s="752"/>
      <c r="BH346" s="752"/>
      <c r="BI346" s="753"/>
      <c r="BJ346" s="753"/>
      <c r="BK346" s="754"/>
      <c r="BL346" s="753"/>
      <c r="BM346" s="755"/>
      <c r="BN346" s="755"/>
      <c r="BO346" s="755"/>
      <c r="BP346" s="755"/>
      <c r="BQ346" s="753"/>
      <c r="BR346" s="754"/>
      <c r="BS346" s="755"/>
      <c r="BT346" s="753"/>
      <c r="BU346" s="753"/>
      <c r="BV346" s="753"/>
      <c r="BW346" s="753"/>
      <c r="BX346" s="753"/>
      <c r="BY346" s="753"/>
      <c r="BZ346" s="753"/>
      <c r="CA346" s="753"/>
      <c r="CB346" s="753"/>
      <c r="CC346" s="753"/>
      <c r="CD346" s="753"/>
      <c r="CE346" s="753"/>
      <c r="CF346" s="753"/>
      <c r="CG346" s="756"/>
      <c r="CO346" s="757">
        <f t="shared" si="220"/>
        <v>1457358</v>
      </c>
    </row>
    <row r="347" s="645" customFormat="1" ht="36" hidden="1" customHeight="1" spans="1:93">
      <c r="A347" s="724">
        <v>45863</v>
      </c>
      <c r="B347" s="884" t="s">
        <v>4461</v>
      </c>
      <c r="C347" s="885" t="s">
        <v>237</v>
      </c>
      <c r="D347" s="749">
        <v>4500175051</v>
      </c>
      <c r="E347" s="884" t="s">
        <v>4551</v>
      </c>
      <c r="F347" s="749" t="s">
        <v>4552</v>
      </c>
      <c r="G347" s="729" t="s">
        <v>89</v>
      </c>
      <c r="H347" s="730" t="s">
        <v>79</v>
      </c>
      <c r="I347" s="731">
        <v>96</v>
      </c>
      <c r="J347" s="732">
        <v>0</v>
      </c>
      <c r="K347" s="732">
        <v>24</v>
      </c>
      <c r="L347" s="733">
        <f t="shared" si="219"/>
        <v>4</v>
      </c>
      <c r="M347" s="886">
        <v>45905</v>
      </c>
      <c r="N347" s="886">
        <v>45901</v>
      </c>
      <c r="O347" s="735" t="s">
        <v>4072</v>
      </c>
      <c r="P347" s="735" t="s">
        <v>803</v>
      </c>
      <c r="Q347" s="885" t="s">
        <v>4538</v>
      </c>
      <c r="R347" s="735">
        <v>45863</v>
      </c>
      <c r="S347" s="737" t="s">
        <v>136</v>
      </c>
      <c r="T347" s="738" t="s">
        <v>4539</v>
      </c>
      <c r="U347" s="739" t="s">
        <v>4548</v>
      </c>
      <c r="V347" s="740" t="s">
        <v>812</v>
      </c>
      <c r="W347" s="741">
        <v>0.8309</v>
      </c>
      <c r="X347" s="742">
        <f t="shared" si="239"/>
        <v>79.7664</v>
      </c>
      <c r="Y347" s="749" t="s">
        <v>4541</v>
      </c>
      <c r="Z347" s="732" t="s">
        <v>786</v>
      </c>
      <c r="AA347" s="745" t="s">
        <v>108</v>
      </c>
      <c r="AB347" s="1072" t="s">
        <v>44</v>
      </c>
      <c r="AC347" s="1313">
        <v>96</v>
      </c>
      <c r="AD347" s="747">
        <f t="shared" si="222"/>
        <v>0</v>
      </c>
      <c r="AE347" s="746" t="s">
        <v>157</v>
      </c>
      <c r="AF347" s="747"/>
      <c r="AG347" s="747">
        <f t="shared" si="247"/>
        <v>96</v>
      </c>
      <c r="AH347" s="749"/>
      <c r="AI347" s="745"/>
      <c r="AJ347" s="749"/>
      <c r="AK347" s="745"/>
      <c r="AL347" s="747">
        <f t="shared" si="242"/>
        <v>96</v>
      </c>
      <c r="AM347" s="750"/>
      <c r="AN347" s="750"/>
      <c r="AO347" s="750"/>
      <c r="AP347" s="751"/>
      <c r="AQ347" s="751"/>
      <c r="AR347" s="751"/>
      <c r="AS347" s="751"/>
      <c r="AT347" s="751"/>
      <c r="AU347" s="751"/>
      <c r="AV347" s="750"/>
      <c r="AW347" s="750"/>
      <c r="AX347" s="750"/>
      <c r="AY347" s="745"/>
      <c r="AZ347" s="729"/>
      <c r="BA347" s="745">
        <f t="shared" si="248"/>
        <v>96</v>
      </c>
      <c r="BB347" s="752"/>
      <c r="BC347" s="752"/>
      <c r="BD347" s="752"/>
      <c r="BE347" s="752"/>
      <c r="BF347" s="745"/>
      <c r="BG347" s="752"/>
      <c r="BH347" s="752"/>
      <c r="BI347" s="753"/>
      <c r="BJ347" s="753"/>
      <c r="BK347" s="754"/>
      <c r="BL347" s="753"/>
      <c r="BM347" s="755"/>
      <c r="BN347" s="755"/>
      <c r="BO347" s="755"/>
      <c r="BP347" s="755"/>
      <c r="BQ347" s="753"/>
      <c r="BR347" s="754"/>
      <c r="BS347" s="755"/>
      <c r="BT347" s="753"/>
      <c r="BU347" s="753"/>
      <c r="BV347" s="753"/>
      <c r="BW347" s="753"/>
      <c r="BX347" s="753"/>
      <c r="BY347" s="753"/>
      <c r="BZ347" s="753"/>
      <c r="CA347" s="753"/>
      <c r="CB347" s="753"/>
      <c r="CC347" s="753"/>
      <c r="CD347" s="753"/>
      <c r="CE347" s="753"/>
      <c r="CF347" s="753"/>
      <c r="CG347" s="756"/>
      <c r="CO347" s="757">
        <f t="shared" si="220"/>
        <v>1457262</v>
      </c>
    </row>
    <row r="348" s="645" customFormat="1" ht="36" hidden="1" customHeight="1" spans="1:93">
      <c r="A348" s="724">
        <v>45863</v>
      </c>
      <c r="B348" s="884" t="s">
        <v>4461</v>
      </c>
      <c r="C348" s="885" t="s">
        <v>237</v>
      </c>
      <c r="D348" s="749">
        <v>4500175051</v>
      </c>
      <c r="E348" s="884" t="s">
        <v>4553</v>
      </c>
      <c r="F348" s="749" t="s">
        <v>4554</v>
      </c>
      <c r="G348" s="729" t="s">
        <v>89</v>
      </c>
      <c r="H348" s="730" t="s">
        <v>79</v>
      </c>
      <c r="I348" s="731">
        <v>24</v>
      </c>
      <c r="J348" s="732">
        <v>0</v>
      </c>
      <c r="K348" s="732">
        <v>24</v>
      </c>
      <c r="L348" s="733">
        <f t="shared" si="219"/>
        <v>1</v>
      </c>
      <c r="M348" s="886">
        <v>45905</v>
      </c>
      <c r="N348" s="886">
        <v>45901</v>
      </c>
      <c r="O348" s="735" t="s">
        <v>4072</v>
      </c>
      <c r="P348" s="735" t="s">
        <v>803</v>
      </c>
      <c r="Q348" s="885" t="s">
        <v>4538</v>
      </c>
      <c r="R348" s="735">
        <v>45863</v>
      </c>
      <c r="S348" s="737" t="s">
        <v>136</v>
      </c>
      <c r="T348" s="738" t="s">
        <v>4539</v>
      </c>
      <c r="U348" s="739" t="s">
        <v>4548</v>
      </c>
      <c r="V348" s="740" t="s">
        <v>812</v>
      </c>
      <c r="W348" s="741">
        <v>0.8309</v>
      </c>
      <c r="X348" s="742">
        <f t="shared" si="239"/>
        <v>19.9416</v>
      </c>
      <c r="Y348" s="749" t="s">
        <v>4541</v>
      </c>
      <c r="Z348" s="732" t="s">
        <v>786</v>
      </c>
      <c r="AA348" s="745" t="s">
        <v>108</v>
      </c>
      <c r="AB348" s="1072" t="s">
        <v>44</v>
      </c>
      <c r="AC348" s="1313">
        <v>24</v>
      </c>
      <c r="AD348" s="747">
        <f t="shared" si="222"/>
        <v>0</v>
      </c>
      <c r="AE348" s="746" t="s">
        <v>157</v>
      </c>
      <c r="AF348" s="747"/>
      <c r="AG348" s="747">
        <f t="shared" si="247"/>
        <v>24</v>
      </c>
      <c r="AH348" s="749"/>
      <c r="AI348" s="745"/>
      <c r="AJ348" s="749"/>
      <c r="AK348" s="745"/>
      <c r="AL348" s="747">
        <f t="shared" si="242"/>
        <v>24</v>
      </c>
      <c r="AM348" s="750"/>
      <c r="AN348" s="750"/>
      <c r="AO348" s="750"/>
      <c r="AP348" s="751"/>
      <c r="AQ348" s="751"/>
      <c r="AR348" s="751"/>
      <c r="AS348" s="751"/>
      <c r="AT348" s="751"/>
      <c r="AU348" s="751"/>
      <c r="AV348" s="750"/>
      <c r="AW348" s="750"/>
      <c r="AX348" s="750"/>
      <c r="AY348" s="745"/>
      <c r="AZ348" s="729"/>
      <c r="BA348" s="745">
        <f t="shared" si="248"/>
        <v>24</v>
      </c>
      <c r="BB348" s="752"/>
      <c r="BC348" s="752"/>
      <c r="BD348" s="752"/>
      <c r="BE348" s="752"/>
      <c r="BF348" s="745"/>
      <c r="BG348" s="752"/>
      <c r="BH348" s="752"/>
      <c r="BI348" s="753"/>
      <c r="BJ348" s="753"/>
      <c r="BK348" s="754"/>
      <c r="BL348" s="753"/>
      <c r="BM348" s="755"/>
      <c r="BN348" s="755"/>
      <c r="BO348" s="755"/>
      <c r="BP348" s="755"/>
      <c r="BQ348" s="753"/>
      <c r="BR348" s="754"/>
      <c r="BS348" s="755"/>
      <c r="BT348" s="753"/>
      <c r="BU348" s="753"/>
      <c r="BV348" s="753"/>
      <c r="BW348" s="753"/>
      <c r="BX348" s="753"/>
      <c r="BY348" s="753"/>
      <c r="BZ348" s="753"/>
      <c r="CA348" s="753"/>
      <c r="CB348" s="753"/>
      <c r="CC348" s="753"/>
      <c r="CD348" s="753"/>
      <c r="CE348" s="753"/>
      <c r="CF348" s="753"/>
      <c r="CG348" s="756"/>
      <c r="CO348" s="757">
        <f t="shared" si="220"/>
        <v>1457238</v>
      </c>
    </row>
    <row r="349" s="645" customFormat="1" ht="36" hidden="1" customHeight="1" spans="1:93">
      <c r="A349" s="724">
        <v>45863</v>
      </c>
      <c r="B349" s="884" t="s">
        <v>4461</v>
      </c>
      <c r="C349" s="885" t="s">
        <v>237</v>
      </c>
      <c r="D349" s="749">
        <v>4500175051</v>
      </c>
      <c r="E349" s="884" t="s">
        <v>4555</v>
      </c>
      <c r="F349" s="749" t="s">
        <v>4556</v>
      </c>
      <c r="G349" s="729" t="s">
        <v>89</v>
      </c>
      <c r="H349" s="730" t="s">
        <v>79</v>
      </c>
      <c r="I349" s="731">
        <v>48</v>
      </c>
      <c r="J349" s="732">
        <v>0</v>
      </c>
      <c r="K349" s="732">
        <v>24</v>
      </c>
      <c r="L349" s="733">
        <f t="shared" si="219"/>
        <v>2</v>
      </c>
      <c r="M349" s="886">
        <v>45905</v>
      </c>
      <c r="N349" s="886">
        <v>45901</v>
      </c>
      <c r="O349" s="735" t="s">
        <v>4072</v>
      </c>
      <c r="P349" s="735" t="s">
        <v>803</v>
      </c>
      <c r="Q349" s="885" t="s">
        <v>4538</v>
      </c>
      <c r="R349" s="735">
        <v>45863</v>
      </c>
      <c r="S349" s="737" t="s">
        <v>136</v>
      </c>
      <c r="T349" s="738" t="s">
        <v>4539</v>
      </c>
      <c r="U349" s="739" t="s">
        <v>4548</v>
      </c>
      <c r="V349" s="740" t="s">
        <v>812</v>
      </c>
      <c r="W349" s="741">
        <v>0.8309</v>
      </c>
      <c r="X349" s="742">
        <f t="shared" si="239"/>
        <v>39.8832</v>
      </c>
      <c r="Y349" s="749" t="s">
        <v>4541</v>
      </c>
      <c r="Z349" s="732" t="s">
        <v>786</v>
      </c>
      <c r="AA349" s="745" t="s">
        <v>108</v>
      </c>
      <c r="AB349" s="1072" t="s">
        <v>44</v>
      </c>
      <c r="AC349" s="1313">
        <v>48</v>
      </c>
      <c r="AD349" s="747">
        <f t="shared" si="222"/>
        <v>0</v>
      </c>
      <c r="AE349" s="746" t="s">
        <v>157</v>
      </c>
      <c r="AF349" s="747"/>
      <c r="AG349" s="747">
        <f t="shared" si="247"/>
        <v>48</v>
      </c>
      <c r="AH349" s="749"/>
      <c r="AI349" s="745"/>
      <c r="AJ349" s="749"/>
      <c r="AK349" s="745"/>
      <c r="AL349" s="747">
        <f t="shared" si="242"/>
        <v>48</v>
      </c>
      <c r="AM349" s="750"/>
      <c r="AN349" s="750"/>
      <c r="AO349" s="750"/>
      <c r="AP349" s="751"/>
      <c r="AQ349" s="751"/>
      <c r="AR349" s="751"/>
      <c r="AS349" s="751"/>
      <c r="AT349" s="751"/>
      <c r="AU349" s="751"/>
      <c r="AV349" s="750"/>
      <c r="AW349" s="750"/>
      <c r="AX349" s="750"/>
      <c r="AY349" s="745"/>
      <c r="AZ349" s="729"/>
      <c r="BA349" s="745">
        <f t="shared" si="248"/>
        <v>48</v>
      </c>
      <c r="BB349" s="752"/>
      <c r="BC349" s="752"/>
      <c r="BD349" s="752"/>
      <c r="BE349" s="752"/>
      <c r="BF349" s="745"/>
      <c r="BG349" s="752"/>
      <c r="BH349" s="752"/>
      <c r="BI349" s="753"/>
      <c r="BJ349" s="753"/>
      <c r="BK349" s="754"/>
      <c r="BL349" s="753"/>
      <c r="BM349" s="755"/>
      <c r="BN349" s="755"/>
      <c r="BO349" s="755"/>
      <c r="BP349" s="755"/>
      <c r="BQ349" s="753"/>
      <c r="BR349" s="754"/>
      <c r="BS349" s="755"/>
      <c r="BT349" s="753"/>
      <c r="BU349" s="753"/>
      <c r="BV349" s="753"/>
      <c r="BW349" s="753"/>
      <c r="BX349" s="753"/>
      <c r="BY349" s="753"/>
      <c r="BZ349" s="753"/>
      <c r="CA349" s="753"/>
      <c r="CB349" s="753"/>
      <c r="CC349" s="753"/>
      <c r="CD349" s="753"/>
      <c r="CE349" s="753"/>
      <c r="CF349" s="753"/>
      <c r="CG349" s="756"/>
      <c r="CO349" s="757">
        <f t="shared" si="220"/>
        <v>1457190</v>
      </c>
    </row>
    <row r="350" s="645" customFormat="1" ht="36" hidden="1" customHeight="1" spans="1:93">
      <c r="A350" s="724">
        <v>45873</v>
      </c>
      <c r="B350" s="884" t="s">
        <v>3800</v>
      </c>
      <c r="C350" s="885" t="s">
        <v>251</v>
      </c>
      <c r="D350" s="749">
        <v>4500175910</v>
      </c>
      <c r="E350" s="1846" t="s">
        <v>4557</v>
      </c>
      <c r="F350" s="749" t="s">
        <v>4558</v>
      </c>
      <c r="G350" s="729" t="s">
        <v>346</v>
      </c>
      <c r="H350" s="730" t="s">
        <v>79</v>
      </c>
      <c r="I350" s="731">
        <v>1152</v>
      </c>
      <c r="J350" s="732">
        <v>0</v>
      </c>
      <c r="K350" s="732">
        <v>1152</v>
      </c>
      <c r="L350" s="733">
        <f t="shared" si="219"/>
        <v>1</v>
      </c>
      <c r="M350" s="886">
        <v>45901</v>
      </c>
      <c r="N350" s="886">
        <f t="shared" ref="N350:N352" si="249">M350-4</f>
        <v>45897</v>
      </c>
      <c r="O350" s="735" t="s">
        <v>4559</v>
      </c>
      <c r="P350" s="735" t="s">
        <v>106</v>
      </c>
      <c r="Q350" s="885" t="s">
        <v>4538</v>
      </c>
      <c r="R350" s="735" t="s">
        <v>651</v>
      </c>
      <c r="S350" s="737" t="s">
        <v>136</v>
      </c>
      <c r="T350" s="738" t="s">
        <v>4560</v>
      </c>
      <c r="U350" s="739" t="s">
        <v>2828</v>
      </c>
      <c r="V350" s="740" t="s">
        <v>1131</v>
      </c>
      <c r="W350" s="741">
        <v>606.22</v>
      </c>
      <c r="X350" s="742">
        <f t="shared" ref="X350:X352" si="250">W350*L350</f>
        <v>606.22</v>
      </c>
      <c r="Y350" s="749" t="s">
        <v>4561</v>
      </c>
      <c r="Z350" s="732" t="s">
        <v>346</v>
      </c>
      <c r="AA350" s="745" t="s">
        <v>108</v>
      </c>
      <c r="AB350" s="1072" t="s">
        <v>44</v>
      </c>
      <c r="AC350" s="746">
        <v>1152</v>
      </c>
      <c r="AD350" s="747">
        <f t="shared" si="222"/>
        <v>0</v>
      </c>
      <c r="AE350" s="890" t="s">
        <v>157</v>
      </c>
      <c r="AF350" s="749"/>
      <c r="AG350" s="747">
        <f t="shared" si="247"/>
        <v>1152</v>
      </c>
      <c r="AH350" s="749"/>
      <c r="AI350" s="745">
        <f t="shared" ref="AI350:AI352" si="251">I350</f>
        <v>1152</v>
      </c>
      <c r="AJ350" s="733"/>
      <c r="AK350" s="750"/>
      <c r="AL350" s="750"/>
      <c r="AM350" s="750"/>
      <c r="AN350" s="750"/>
      <c r="AO350" s="751"/>
      <c r="AP350" s="751"/>
      <c r="AQ350" s="751"/>
      <c r="AR350" s="751"/>
      <c r="AS350" s="751"/>
      <c r="AT350" s="751"/>
      <c r="AU350" s="751"/>
      <c r="AV350" s="750"/>
      <c r="AW350" s="750"/>
      <c r="AX350" s="750"/>
      <c r="AY350" s="745"/>
      <c r="AZ350" s="729"/>
      <c r="BA350" s="745"/>
      <c r="BB350" s="752"/>
      <c r="BC350" s="745">
        <f t="shared" ref="BC350:BC352" si="252">I350</f>
        <v>1152</v>
      </c>
      <c r="BD350" s="752"/>
      <c r="BE350" s="752"/>
      <c r="BF350" s="745"/>
      <c r="BG350" s="745">
        <f t="shared" ref="BG350:BG352" si="253">I350/12</f>
        <v>96</v>
      </c>
      <c r="BH350" s="752"/>
      <c r="BI350" s="753"/>
      <c r="BJ350" s="753"/>
      <c r="BK350" s="754"/>
      <c r="BL350" s="753"/>
      <c r="BM350" s="755"/>
      <c r="BN350" s="755"/>
      <c r="BO350" s="755"/>
      <c r="BP350" s="755"/>
      <c r="BQ350" s="753"/>
      <c r="BR350" s="754"/>
      <c r="BS350" s="755"/>
      <c r="BT350" s="753"/>
      <c r="BU350" s="753"/>
      <c r="BV350" s="753"/>
      <c r="BW350" s="753"/>
      <c r="BX350" s="753"/>
      <c r="BY350" s="753"/>
      <c r="BZ350" s="753"/>
      <c r="CA350" s="753"/>
      <c r="CB350" s="753"/>
      <c r="CC350" s="753"/>
      <c r="CD350" s="753"/>
      <c r="CE350" s="753"/>
      <c r="CF350" s="753"/>
      <c r="CG350" s="756"/>
      <c r="CO350" s="757">
        <f t="shared" si="220"/>
        <v>1456038</v>
      </c>
    </row>
    <row r="351" s="645" customFormat="1" ht="36" hidden="1" customHeight="1" spans="1:93">
      <c r="A351" s="724">
        <v>45873</v>
      </c>
      <c r="B351" s="884" t="s">
        <v>3800</v>
      </c>
      <c r="C351" s="885" t="s">
        <v>251</v>
      </c>
      <c r="D351" s="749">
        <v>4500175910</v>
      </c>
      <c r="E351" s="1846" t="s">
        <v>4562</v>
      </c>
      <c r="F351" s="749" t="s">
        <v>4563</v>
      </c>
      <c r="G351" s="729" t="s">
        <v>346</v>
      </c>
      <c r="H351" s="730" t="s">
        <v>79</v>
      </c>
      <c r="I351" s="731">
        <v>1152</v>
      </c>
      <c r="J351" s="732">
        <v>0</v>
      </c>
      <c r="K351" s="732">
        <v>1152</v>
      </c>
      <c r="L351" s="733">
        <f t="shared" si="219"/>
        <v>1</v>
      </c>
      <c r="M351" s="886">
        <v>45901</v>
      </c>
      <c r="N351" s="886">
        <f t="shared" si="249"/>
        <v>45897</v>
      </c>
      <c r="O351" s="735" t="s">
        <v>4559</v>
      </c>
      <c r="P351" s="735" t="s">
        <v>106</v>
      </c>
      <c r="Q351" s="885" t="s">
        <v>4538</v>
      </c>
      <c r="R351" s="735" t="s">
        <v>651</v>
      </c>
      <c r="S351" s="737" t="s">
        <v>136</v>
      </c>
      <c r="T351" s="738" t="s">
        <v>4560</v>
      </c>
      <c r="U351" s="739" t="s">
        <v>2828</v>
      </c>
      <c r="V351" s="740" t="s">
        <v>1131</v>
      </c>
      <c r="W351" s="741">
        <v>606.22</v>
      </c>
      <c r="X351" s="742">
        <f t="shared" si="250"/>
        <v>606.22</v>
      </c>
      <c r="Y351" s="749" t="s">
        <v>4564</v>
      </c>
      <c r="Z351" s="732" t="s">
        <v>346</v>
      </c>
      <c r="AA351" s="745" t="s">
        <v>108</v>
      </c>
      <c r="AB351" s="1072" t="s">
        <v>44</v>
      </c>
      <c r="AC351" s="746">
        <v>1152</v>
      </c>
      <c r="AD351" s="747">
        <f t="shared" si="222"/>
        <v>0</v>
      </c>
      <c r="AE351" s="890" t="s">
        <v>157</v>
      </c>
      <c r="AF351" s="749"/>
      <c r="AG351" s="747">
        <f t="shared" si="247"/>
        <v>1152</v>
      </c>
      <c r="AH351" s="749"/>
      <c r="AI351" s="745">
        <f t="shared" si="251"/>
        <v>1152</v>
      </c>
      <c r="AJ351" s="733"/>
      <c r="AK351" s="750"/>
      <c r="AL351" s="750"/>
      <c r="AM351" s="750"/>
      <c r="AN351" s="750"/>
      <c r="AO351" s="751"/>
      <c r="AP351" s="751"/>
      <c r="AQ351" s="751"/>
      <c r="AR351" s="751"/>
      <c r="AS351" s="751"/>
      <c r="AT351" s="751"/>
      <c r="AU351" s="751"/>
      <c r="AV351" s="750"/>
      <c r="AW351" s="750"/>
      <c r="AX351" s="750"/>
      <c r="AY351" s="745"/>
      <c r="AZ351" s="729"/>
      <c r="BA351" s="745"/>
      <c r="BB351" s="752"/>
      <c r="BC351" s="745">
        <f t="shared" si="252"/>
        <v>1152</v>
      </c>
      <c r="BD351" s="752"/>
      <c r="BE351" s="752"/>
      <c r="BF351" s="745"/>
      <c r="BG351" s="745">
        <f t="shared" si="253"/>
        <v>96</v>
      </c>
      <c r="BH351" s="752"/>
      <c r="BI351" s="753"/>
      <c r="BJ351" s="753"/>
      <c r="BK351" s="754"/>
      <c r="BL351" s="753"/>
      <c r="BM351" s="755"/>
      <c r="BN351" s="755"/>
      <c r="BO351" s="755"/>
      <c r="BP351" s="755"/>
      <c r="BQ351" s="753"/>
      <c r="BR351" s="754"/>
      <c r="BS351" s="755"/>
      <c r="BT351" s="753"/>
      <c r="BU351" s="753"/>
      <c r="BV351" s="753"/>
      <c r="BW351" s="753"/>
      <c r="BX351" s="753"/>
      <c r="BY351" s="753"/>
      <c r="BZ351" s="753"/>
      <c r="CA351" s="753"/>
      <c r="CB351" s="753"/>
      <c r="CC351" s="753"/>
      <c r="CD351" s="753"/>
      <c r="CE351" s="753"/>
      <c r="CF351" s="753"/>
      <c r="CG351" s="756"/>
      <c r="CO351" s="757">
        <f t="shared" si="220"/>
        <v>1454886</v>
      </c>
    </row>
    <row r="352" s="645" customFormat="1" ht="36" hidden="1" customHeight="1" spans="1:93">
      <c r="A352" s="724">
        <v>45873</v>
      </c>
      <c r="B352" s="884" t="s">
        <v>3800</v>
      </c>
      <c r="C352" s="885" t="s">
        <v>251</v>
      </c>
      <c r="D352" s="749">
        <v>4500175910</v>
      </c>
      <c r="E352" s="1846" t="s">
        <v>4565</v>
      </c>
      <c r="F352" s="749" t="s">
        <v>4566</v>
      </c>
      <c r="G352" s="729" t="s">
        <v>346</v>
      </c>
      <c r="H352" s="730" t="s">
        <v>79</v>
      </c>
      <c r="I352" s="731">
        <v>3456</v>
      </c>
      <c r="J352" s="732">
        <v>0</v>
      </c>
      <c r="K352" s="732">
        <v>1152</v>
      </c>
      <c r="L352" s="733">
        <f t="shared" si="219"/>
        <v>3</v>
      </c>
      <c r="M352" s="886">
        <v>45901</v>
      </c>
      <c r="N352" s="886">
        <f t="shared" si="249"/>
        <v>45897</v>
      </c>
      <c r="O352" s="735" t="s">
        <v>4559</v>
      </c>
      <c r="P352" s="735" t="s">
        <v>106</v>
      </c>
      <c r="Q352" s="885" t="s">
        <v>4538</v>
      </c>
      <c r="R352" s="735" t="s">
        <v>651</v>
      </c>
      <c r="S352" s="737" t="s">
        <v>136</v>
      </c>
      <c r="T352" s="738" t="s">
        <v>4560</v>
      </c>
      <c r="U352" s="739" t="s">
        <v>2828</v>
      </c>
      <c r="V352" s="740" t="s">
        <v>1131</v>
      </c>
      <c r="W352" s="741">
        <v>606.2133</v>
      </c>
      <c r="X352" s="742">
        <f t="shared" si="250"/>
        <v>1818.6399</v>
      </c>
      <c r="Y352" s="749" t="s">
        <v>4567</v>
      </c>
      <c r="Z352" s="732" t="s">
        <v>346</v>
      </c>
      <c r="AA352" s="745" t="s">
        <v>108</v>
      </c>
      <c r="AB352" s="1072" t="s">
        <v>44</v>
      </c>
      <c r="AC352" s="746">
        <v>3456</v>
      </c>
      <c r="AD352" s="747">
        <f t="shared" si="222"/>
        <v>0</v>
      </c>
      <c r="AE352" s="890" t="s">
        <v>157</v>
      </c>
      <c r="AF352" s="749"/>
      <c r="AG352" s="747">
        <f t="shared" si="247"/>
        <v>3456</v>
      </c>
      <c r="AH352" s="749"/>
      <c r="AI352" s="745">
        <f t="shared" si="251"/>
        <v>3456</v>
      </c>
      <c r="AJ352" s="733"/>
      <c r="AK352" s="750"/>
      <c r="AL352" s="750"/>
      <c r="AM352" s="750"/>
      <c r="AN352" s="750"/>
      <c r="AO352" s="751"/>
      <c r="AP352" s="751"/>
      <c r="AQ352" s="751"/>
      <c r="AR352" s="751"/>
      <c r="AS352" s="751"/>
      <c r="AT352" s="751"/>
      <c r="AU352" s="751"/>
      <c r="AV352" s="750"/>
      <c r="AW352" s="750"/>
      <c r="AX352" s="750"/>
      <c r="AY352" s="745"/>
      <c r="AZ352" s="729"/>
      <c r="BA352" s="745"/>
      <c r="BB352" s="752"/>
      <c r="BC352" s="745">
        <f t="shared" si="252"/>
        <v>3456</v>
      </c>
      <c r="BD352" s="752"/>
      <c r="BE352" s="752"/>
      <c r="BF352" s="745"/>
      <c r="BG352" s="745">
        <f t="shared" si="253"/>
        <v>288</v>
      </c>
      <c r="BH352" s="752"/>
      <c r="BI352" s="753"/>
      <c r="BJ352" s="753"/>
      <c r="BK352" s="754"/>
      <c r="BL352" s="753"/>
      <c r="BM352" s="755"/>
      <c r="BN352" s="755"/>
      <c r="BO352" s="755"/>
      <c r="BP352" s="755"/>
      <c r="BQ352" s="753"/>
      <c r="BR352" s="754"/>
      <c r="BS352" s="755"/>
      <c r="BT352" s="753"/>
      <c r="BU352" s="753"/>
      <c r="BV352" s="753"/>
      <c r="BW352" s="753"/>
      <c r="BX352" s="753"/>
      <c r="BY352" s="753"/>
      <c r="BZ352" s="753"/>
      <c r="CA352" s="753"/>
      <c r="CB352" s="753"/>
      <c r="CC352" s="753"/>
      <c r="CD352" s="753"/>
      <c r="CE352" s="753"/>
      <c r="CF352" s="753"/>
      <c r="CG352" s="756"/>
      <c r="CO352" s="757">
        <f t="shared" si="220"/>
        <v>1451430</v>
      </c>
    </row>
    <row r="353" s="645" customFormat="1" ht="36" hidden="1" customHeight="1" spans="1:93">
      <c r="A353" s="724">
        <v>45859</v>
      </c>
      <c r="B353" s="884" t="s">
        <v>4427</v>
      </c>
      <c r="C353" s="885" t="s">
        <v>251</v>
      </c>
      <c r="D353" s="749">
        <v>4500173646</v>
      </c>
      <c r="E353" s="884">
        <v>70072729</v>
      </c>
      <c r="F353" s="749" t="s">
        <v>4568</v>
      </c>
      <c r="G353" s="729" t="s">
        <v>4320</v>
      </c>
      <c r="H353" s="730" t="s">
        <v>4321</v>
      </c>
      <c r="I353" s="731">
        <v>1200</v>
      </c>
      <c r="J353" s="732">
        <v>0</v>
      </c>
      <c r="K353" s="732">
        <v>8</v>
      </c>
      <c r="L353" s="733">
        <f t="shared" si="219"/>
        <v>150</v>
      </c>
      <c r="M353" s="886">
        <v>45904</v>
      </c>
      <c r="N353" s="886">
        <f>M353-3</f>
        <v>45901</v>
      </c>
      <c r="O353" s="735"/>
      <c r="P353" s="735" t="s">
        <v>803</v>
      </c>
      <c r="Q353" s="1262"/>
      <c r="R353" s="735">
        <v>45869</v>
      </c>
      <c r="S353" s="737" t="s">
        <v>82</v>
      </c>
      <c r="T353" s="738" t="s">
        <v>4505</v>
      </c>
      <c r="U353" s="739" t="s">
        <v>4569</v>
      </c>
      <c r="V353" s="740" t="s">
        <v>2614</v>
      </c>
      <c r="W353" s="741">
        <v>1.848</v>
      </c>
      <c r="X353" s="742">
        <f t="shared" ref="X353:X355" si="254">W353*I353</f>
        <v>2217.6</v>
      </c>
      <c r="Y353" s="749" t="s">
        <v>4570</v>
      </c>
      <c r="Z353" s="732" t="s">
        <v>4325</v>
      </c>
      <c r="AA353" s="745" t="s">
        <v>108</v>
      </c>
      <c r="AB353" s="1072" t="s">
        <v>44</v>
      </c>
      <c r="AC353" s="746">
        <v>1200</v>
      </c>
      <c r="AD353" s="747">
        <f t="shared" si="222"/>
        <v>0</v>
      </c>
      <c r="AE353" s="890" t="s">
        <v>141</v>
      </c>
      <c r="AF353" s="749"/>
      <c r="AG353" s="747">
        <f t="shared" ref="AG353:AG357" si="255">I353*3</f>
        <v>3600</v>
      </c>
      <c r="AH353" s="749"/>
      <c r="AI353" s="745">
        <f t="shared" ref="AI353:AI357" si="256">I353*3</f>
        <v>3600</v>
      </c>
      <c r="AJ353" s="733"/>
      <c r="AK353" s="750"/>
      <c r="AL353" s="750"/>
      <c r="AM353" s="750"/>
      <c r="AN353" s="750"/>
      <c r="AO353" s="751"/>
      <c r="AP353" s="751"/>
      <c r="AQ353" s="751"/>
      <c r="AR353" s="751"/>
      <c r="AS353" s="751"/>
      <c r="AT353" s="751"/>
      <c r="AU353" s="751"/>
      <c r="AV353" s="750"/>
      <c r="AW353" s="750"/>
      <c r="AX353" s="750"/>
      <c r="AY353" s="745"/>
      <c r="AZ353" s="729"/>
      <c r="BA353" s="745">
        <f t="shared" ref="BA353:BA357" si="257">I353*3</f>
        <v>3600</v>
      </c>
      <c r="BB353" s="752"/>
      <c r="BC353" s="752"/>
      <c r="BD353" s="752"/>
      <c r="BE353" s="752"/>
      <c r="BF353" s="745"/>
      <c r="BG353" s="752"/>
      <c r="BH353" s="752"/>
      <c r="BI353" s="753"/>
      <c r="BJ353" s="753"/>
      <c r="BK353" s="754"/>
      <c r="BL353" s="753"/>
      <c r="BM353" s="755"/>
      <c r="BN353" s="755"/>
      <c r="BO353" s="755"/>
      <c r="BP353" s="755"/>
      <c r="BQ353" s="753"/>
      <c r="BR353" s="754"/>
      <c r="BS353" s="755"/>
      <c r="BT353" s="753"/>
      <c r="BU353" s="753"/>
      <c r="BV353" s="753"/>
      <c r="BW353" s="753"/>
      <c r="BX353" s="753"/>
      <c r="BY353" s="753">
        <f t="shared" ref="BY353:BY357" si="258">I353</f>
        <v>1200</v>
      </c>
      <c r="BZ353" s="753"/>
      <c r="CA353" s="753">
        <f t="shared" ref="CA353:CA357" si="259">BY353</f>
        <v>1200</v>
      </c>
      <c r="CB353" s="753">
        <f t="shared" ref="CB353:CB357" si="260">CA353</f>
        <v>1200</v>
      </c>
      <c r="CC353" s="753"/>
      <c r="CD353" s="753"/>
      <c r="CE353" s="753"/>
      <c r="CF353" s="753"/>
      <c r="CG353" s="756"/>
      <c r="CO353" s="757">
        <f t="shared" si="220"/>
        <v>1447830</v>
      </c>
    </row>
    <row r="354" s="645" customFormat="1" ht="36" hidden="1" customHeight="1" spans="1:93">
      <c r="A354" s="724">
        <v>45839</v>
      </c>
      <c r="B354" s="884" t="s">
        <v>2609</v>
      </c>
      <c r="C354" s="885" t="s">
        <v>251</v>
      </c>
      <c r="D354" s="749">
        <v>4500172226</v>
      </c>
      <c r="E354" s="884">
        <v>60238516</v>
      </c>
      <c r="F354" s="1265" t="s">
        <v>4571</v>
      </c>
      <c r="G354" s="729" t="s">
        <v>4320</v>
      </c>
      <c r="H354" s="730" t="s">
        <v>4321</v>
      </c>
      <c r="I354" s="731">
        <v>3000</v>
      </c>
      <c r="J354" s="732">
        <v>0</v>
      </c>
      <c r="K354" s="732">
        <v>8</v>
      </c>
      <c r="L354" s="733">
        <f t="shared" si="219"/>
        <v>375</v>
      </c>
      <c r="M354" s="886">
        <v>45908</v>
      </c>
      <c r="N354" s="886">
        <v>45904</v>
      </c>
      <c r="O354" s="735"/>
      <c r="P354" s="735" t="s">
        <v>803</v>
      </c>
      <c r="Q354" s="730" t="s">
        <v>4524</v>
      </c>
      <c r="R354" s="735">
        <v>45846</v>
      </c>
      <c r="S354" s="737" t="s">
        <v>82</v>
      </c>
      <c r="T354" s="738" t="s">
        <v>4572</v>
      </c>
      <c r="U354" s="739" t="s">
        <v>4324</v>
      </c>
      <c r="V354" s="740" t="s">
        <v>2614</v>
      </c>
      <c r="W354" s="741">
        <v>1.848</v>
      </c>
      <c r="X354" s="742">
        <f t="shared" si="254"/>
        <v>5544</v>
      </c>
      <c r="Y354" s="749" t="s">
        <v>4573</v>
      </c>
      <c r="Z354" s="732" t="s">
        <v>4325</v>
      </c>
      <c r="AA354" s="745" t="s">
        <v>108</v>
      </c>
      <c r="AB354" s="1072" t="s">
        <v>44</v>
      </c>
      <c r="AC354" s="1313">
        <f>1320+1680</f>
        <v>3000</v>
      </c>
      <c r="AD354" s="747">
        <f t="shared" si="222"/>
        <v>0</v>
      </c>
      <c r="AE354" s="890" t="s">
        <v>157</v>
      </c>
      <c r="AF354" s="749"/>
      <c r="AG354" s="747">
        <f t="shared" si="255"/>
        <v>9000</v>
      </c>
      <c r="AH354" s="749"/>
      <c r="AI354" s="745">
        <f t="shared" si="256"/>
        <v>9000</v>
      </c>
      <c r="AJ354" s="733"/>
      <c r="AK354" s="750"/>
      <c r="AL354" s="750"/>
      <c r="AM354" s="750"/>
      <c r="AN354" s="750"/>
      <c r="AO354" s="751"/>
      <c r="AP354" s="751"/>
      <c r="AQ354" s="751"/>
      <c r="AR354" s="751"/>
      <c r="AS354" s="751"/>
      <c r="AT354" s="751"/>
      <c r="AU354" s="751"/>
      <c r="AV354" s="750"/>
      <c r="AW354" s="750"/>
      <c r="AX354" s="750"/>
      <c r="AY354" s="745"/>
      <c r="AZ354" s="729"/>
      <c r="BA354" s="745">
        <f t="shared" si="257"/>
        <v>9000</v>
      </c>
      <c r="BB354" s="752"/>
      <c r="BC354" s="752"/>
      <c r="BD354" s="752"/>
      <c r="BE354" s="752"/>
      <c r="BF354" s="745"/>
      <c r="BG354" s="752"/>
      <c r="BH354" s="752"/>
      <c r="BI354" s="753"/>
      <c r="BJ354" s="753"/>
      <c r="BK354" s="754"/>
      <c r="BL354" s="753"/>
      <c r="BM354" s="755"/>
      <c r="BN354" s="755"/>
      <c r="BO354" s="755"/>
      <c r="BP354" s="755"/>
      <c r="BQ354" s="753"/>
      <c r="BR354" s="754"/>
      <c r="BS354" s="755"/>
      <c r="BT354" s="753"/>
      <c r="BU354" s="753"/>
      <c r="BV354" s="753"/>
      <c r="BW354" s="753"/>
      <c r="BX354" s="753"/>
      <c r="BY354" s="753">
        <f t="shared" si="258"/>
        <v>3000</v>
      </c>
      <c r="BZ354" s="753"/>
      <c r="CA354" s="753">
        <f t="shared" si="259"/>
        <v>3000</v>
      </c>
      <c r="CB354" s="753">
        <f t="shared" si="260"/>
        <v>3000</v>
      </c>
      <c r="CC354" s="753"/>
      <c r="CD354" s="753"/>
      <c r="CE354" s="753"/>
      <c r="CF354" s="753"/>
      <c r="CG354" s="756"/>
      <c r="CO354" s="757">
        <f t="shared" si="220"/>
        <v>1438830</v>
      </c>
    </row>
    <row r="355" s="645" customFormat="1" ht="36" hidden="1" customHeight="1" spans="1:93">
      <c r="A355" s="724">
        <v>45863</v>
      </c>
      <c r="B355" s="884" t="s">
        <v>3422</v>
      </c>
      <c r="C355" s="885" t="s">
        <v>3423</v>
      </c>
      <c r="D355" s="749">
        <v>4500175045</v>
      </c>
      <c r="E355" s="884" t="s">
        <v>4574</v>
      </c>
      <c r="F355" s="749" t="s">
        <v>4575</v>
      </c>
      <c r="G355" s="729" t="s">
        <v>78</v>
      </c>
      <c r="H355" s="730" t="s">
        <v>111</v>
      </c>
      <c r="I355" s="731">
        <v>5000</v>
      </c>
      <c r="J355" s="732">
        <v>0</v>
      </c>
      <c r="K355" s="732">
        <v>50</v>
      </c>
      <c r="L355" s="733">
        <f t="shared" si="219"/>
        <v>100</v>
      </c>
      <c r="M355" s="886">
        <v>45909</v>
      </c>
      <c r="N355" s="886">
        <v>45905</v>
      </c>
      <c r="O355" s="735"/>
      <c r="P355" s="735" t="s">
        <v>106</v>
      </c>
      <c r="Q355" s="885" t="s">
        <v>4576</v>
      </c>
      <c r="R355" s="735">
        <v>45880</v>
      </c>
      <c r="S355" s="737" t="s">
        <v>82</v>
      </c>
      <c r="T355" s="738" t="s">
        <v>4577</v>
      </c>
      <c r="U355" s="739" t="s">
        <v>4578</v>
      </c>
      <c r="V355" s="740" t="s">
        <v>388</v>
      </c>
      <c r="W355" s="741">
        <v>0.8889</v>
      </c>
      <c r="X355" s="742">
        <f t="shared" si="254"/>
        <v>4444.5</v>
      </c>
      <c r="Y355" s="749" t="s">
        <v>4579</v>
      </c>
      <c r="Z355" s="732" t="s">
        <v>78</v>
      </c>
      <c r="AA355" s="745" t="s">
        <v>108</v>
      </c>
      <c r="AB355" s="1072" t="s">
        <v>44</v>
      </c>
      <c r="AC355" s="1313">
        <v>5000</v>
      </c>
      <c r="AD355" s="747">
        <f t="shared" si="222"/>
        <v>0</v>
      </c>
      <c r="AE355" s="746"/>
      <c r="AF355" s="747"/>
      <c r="AG355" s="747">
        <f t="shared" ref="AG355:AG365" si="261">I355</f>
        <v>5000</v>
      </c>
      <c r="AH355" s="749"/>
      <c r="AI355" s="745">
        <f>I355</f>
        <v>5000</v>
      </c>
      <c r="AJ355" s="749"/>
      <c r="AK355" s="745"/>
      <c r="AL355" s="733"/>
      <c r="AM355" s="750"/>
      <c r="AN355" s="750"/>
      <c r="AO355" s="750"/>
      <c r="AP355" s="751"/>
      <c r="AQ355" s="751"/>
      <c r="AR355" s="751"/>
      <c r="AS355" s="751"/>
      <c r="AT355" s="751"/>
      <c r="AU355" s="751"/>
      <c r="AV355" s="750"/>
      <c r="AW355" s="750"/>
      <c r="AX355" s="750"/>
      <c r="AY355" s="745"/>
      <c r="AZ355" s="729"/>
      <c r="BA355" s="745">
        <f t="shared" ref="BA355:BA363" si="262">I355</f>
        <v>5000</v>
      </c>
      <c r="BB355" s="752"/>
      <c r="BC355" s="752"/>
      <c r="BD355" s="752"/>
      <c r="BE355" s="752"/>
      <c r="BF355" s="745"/>
      <c r="BG355" s="752"/>
      <c r="BH355" s="752"/>
      <c r="BI355" s="753"/>
      <c r="BJ355" s="753"/>
      <c r="BK355" s="754"/>
      <c r="BL355" s="753"/>
      <c r="BM355" s="755"/>
      <c r="BN355" s="755"/>
      <c r="BO355" s="755"/>
      <c r="BP355" s="755">
        <f>I355/25</f>
        <v>200</v>
      </c>
      <c r="BQ355" s="753"/>
      <c r="BR355" s="754"/>
      <c r="BS355" s="755"/>
      <c r="BT355" s="753"/>
      <c r="BU355" s="753"/>
      <c r="BV355" s="753"/>
      <c r="BW355" s="753"/>
      <c r="BX355" s="753"/>
      <c r="BY355" s="753"/>
      <c r="BZ355" s="753"/>
      <c r="CA355" s="753"/>
      <c r="CB355" s="753"/>
      <c r="CC355" s="753"/>
      <c r="CD355" s="753"/>
      <c r="CE355" s="753"/>
      <c r="CF355" s="753"/>
      <c r="CG355" s="756"/>
      <c r="CO355" s="757">
        <f t="shared" si="220"/>
        <v>1433830</v>
      </c>
    </row>
    <row r="356" s="645" customFormat="1" ht="36" hidden="1" customHeight="1" spans="1:93">
      <c r="A356" s="724">
        <v>45862</v>
      </c>
      <c r="B356" s="884" t="s">
        <v>4427</v>
      </c>
      <c r="C356" s="885" t="s">
        <v>251</v>
      </c>
      <c r="D356" s="749">
        <v>4500174775</v>
      </c>
      <c r="E356" s="884">
        <v>70072706</v>
      </c>
      <c r="F356" s="749" t="s">
        <v>4580</v>
      </c>
      <c r="G356" s="729" t="s">
        <v>309</v>
      </c>
      <c r="H356" s="730" t="s">
        <v>79</v>
      </c>
      <c r="I356" s="731">
        <v>600</v>
      </c>
      <c r="J356" s="732">
        <v>0</v>
      </c>
      <c r="K356" s="732">
        <v>12</v>
      </c>
      <c r="L356" s="733">
        <f t="shared" si="219"/>
        <v>50</v>
      </c>
      <c r="M356" s="886">
        <v>45910</v>
      </c>
      <c r="N356" s="886">
        <v>45906</v>
      </c>
      <c r="O356" s="735"/>
      <c r="P356" s="735" t="s">
        <v>803</v>
      </c>
      <c r="Q356" s="1262" t="s">
        <v>4581</v>
      </c>
      <c r="R356" s="735">
        <v>45880</v>
      </c>
      <c r="S356" s="737" t="s">
        <v>82</v>
      </c>
      <c r="T356" s="738" t="s">
        <v>4505</v>
      </c>
      <c r="U356" s="739" t="s">
        <v>4569</v>
      </c>
      <c r="V356" s="740" t="s">
        <v>2614</v>
      </c>
      <c r="W356" s="741">
        <v>1.2578</v>
      </c>
      <c r="X356" s="742">
        <f>I356*W356</f>
        <v>754.68</v>
      </c>
      <c r="Y356" s="749" t="s">
        <v>4582</v>
      </c>
      <c r="Z356" s="732" t="s">
        <v>313</v>
      </c>
      <c r="AA356" s="745" t="s">
        <v>108</v>
      </c>
      <c r="AB356" s="1072" t="s">
        <v>44</v>
      </c>
      <c r="AC356" s="1313">
        <v>600</v>
      </c>
      <c r="AD356" s="747">
        <f t="shared" si="222"/>
        <v>0</v>
      </c>
      <c r="AE356" s="890" t="s">
        <v>141</v>
      </c>
      <c r="AF356" s="747"/>
      <c r="AG356" s="747">
        <f>I356*2</f>
        <v>1200</v>
      </c>
      <c r="AH356" s="749"/>
      <c r="AI356" s="745">
        <f>I356*2</f>
        <v>1200</v>
      </c>
      <c r="AJ356" s="749"/>
      <c r="AK356" s="745"/>
      <c r="AL356" s="733"/>
      <c r="AM356" s="750"/>
      <c r="AN356" s="750"/>
      <c r="AO356" s="750"/>
      <c r="AP356" s="751"/>
      <c r="AQ356" s="751"/>
      <c r="AR356" s="751"/>
      <c r="AS356" s="751"/>
      <c r="AT356" s="751"/>
      <c r="AU356" s="751"/>
      <c r="AV356" s="750"/>
      <c r="AW356" s="750"/>
      <c r="AX356" s="750"/>
      <c r="AY356" s="745"/>
      <c r="AZ356" s="729"/>
      <c r="BA356" s="745">
        <f>I356*2</f>
        <v>1200</v>
      </c>
      <c r="BB356" s="752"/>
      <c r="BC356" s="752"/>
      <c r="BD356" s="752"/>
      <c r="BE356" s="752"/>
      <c r="BF356" s="745"/>
      <c r="BG356" s="752"/>
      <c r="BH356" s="752"/>
      <c r="BI356" s="753"/>
      <c r="BJ356" s="753"/>
      <c r="BK356" s="754"/>
      <c r="BL356" s="753"/>
      <c r="BM356" s="755"/>
      <c r="BN356" s="755"/>
      <c r="BO356" s="755"/>
      <c r="BP356" s="755"/>
      <c r="BQ356" s="753"/>
      <c r="BR356" s="754"/>
      <c r="BS356" s="755"/>
      <c r="BT356" s="753"/>
      <c r="BU356" s="753"/>
      <c r="BV356" s="753"/>
      <c r="BW356" s="753"/>
      <c r="BX356" s="753"/>
      <c r="BY356" s="753"/>
      <c r="BZ356" s="753"/>
      <c r="CA356" s="753"/>
      <c r="CB356" s="753"/>
      <c r="CC356" s="753">
        <f>I356</f>
        <v>600</v>
      </c>
      <c r="CD356" s="753"/>
      <c r="CE356" s="753">
        <f>I356</f>
        <v>600</v>
      </c>
      <c r="CF356" s="753">
        <f>I356</f>
        <v>600</v>
      </c>
      <c r="CG356" s="756"/>
      <c r="CO356" s="757">
        <f t="shared" si="220"/>
        <v>1432630</v>
      </c>
    </row>
    <row r="357" s="645" customFormat="1" ht="36" hidden="1" customHeight="1" spans="1:93">
      <c r="A357" s="724">
        <v>45862</v>
      </c>
      <c r="B357" s="725" t="s">
        <v>4427</v>
      </c>
      <c r="C357" s="726" t="s">
        <v>251</v>
      </c>
      <c r="D357" s="727">
        <v>4500174845</v>
      </c>
      <c r="E357" s="725">
        <v>70072733</v>
      </c>
      <c r="F357" s="727" t="s">
        <v>4583</v>
      </c>
      <c r="G357" s="729" t="s">
        <v>4320</v>
      </c>
      <c r="H357" s="730" t="s">
        <v>4321</v>
      </c>
      <c r="I357" s="731">
        <v>600</v>
      </c>
      <c r="J357" s="732">
        <v>0</v>
      </c>
      <c r="K357" s="732">
        <v>8</v>
      </c>
      <c r="L357" s="733">
        <f t="shared" si="219"/>
        <v>75</v>
      </c>
      <c r="M357" s="734">
        <v>45918</v>
      </c>
      <c r="N357" s="886">
        <v>45906</v>
      </c>
      <c r="O357" s="735"/>
      <c r="P357" s="735" t="s">
        <v>803</v>
      </c>
      <c r="Q357" s="735" t="s">
        <v>2265</v>
      </c>
      <c r="R357" s="735">
        <v>45880</v>
      </c>
      <c r="S357" s="737" t="s">
        <v>82</v>
      </c>
      <c r="T357" s="738" t="s">
        <v>4584</v>
      </c>
      <c r="U357" s="739" t="s">
        <v>4569</v>
      </c>
      <c r="V357" s="740" t="s">
        <v>2614</v>
      </c>
      <c r="W357" s="741">
        <v>1.848</v>
      </c>
      <c r="X357" s="742">
        <f t="shared" ref="X357:X360" si="263">W357*I357</f>
        <v>1108.8</v>
      </c>
      <c r="Y357" s="749" t="s">
        <v>4585</v>
      </c>
      <c r="Z357" s="732" t="s">
        <v>4325</v>
      </c>
      <c r="AA357" s="745" t="s">
        <v>108</v>
      </c>
      <c r="AB357" s="1072" t="s">
        <v>44</v>
      </c>
      <c r="AC357" s="746">
        <v>600</v>
      </c>
      <c r="AD357" s="747">
        <f t="shared" si="222"/>
        <v>0</v>
      </c>
      <c r="AE357" s="890" t="s">
        <v>141</v>
      </c>
      <c r="AF357" s="749"/>
      <c r="AG357" s="747">
        <f t="shared" si="255"/>
        <v>1800</v>
      </c>
      <c r="AH357" s="749"/>
      <c r="AI357" s="745">
        <f t="shared" si="256"/>
        <v>1800</v>
      </c>
      <c r="AJ357" s="733"/>
      <c r="AK357" s="750"/>
      <c r="AL357" s="750"/>
      <c r="AM357" s="750"/>
      <c r="AN357" s="750"/>
      <c r="AO357" s="751"/>
      <c r="AP357" s="751"/>
      <c r="AQ357" s="751"/>
      <c r="AR357" s="751"/>
      <c r="AS357" s="751"/>
      <c r="AT357" s="751"/>
      <c r="AU357" s="751"/>
      <c r="AV357" s="750"/>
      <c r="AW357" s="750"/>
      <c r="AX357" s="750"/>
      <c r="AY357" s="745"/>
      <c r="AZ357" s="729"/>
      <c r="BA357" s="745">
        <f t="shared" si="257"/>
        <v>1800</v>
      </c>
      <c r="BB357" s="752"/>
      <c r="BC357" s="752"/>
      <c r="BD357" s="752"/>
      <c r="BE357" s="752"/>
      <c r="BF357" s="745"/>
      <c r="BG357" s="752"/>
      <c r="BH357" s="752"/>
      <c r="BI357" s="753"/>
      <c r="BJ357" s="753"/>
      <c r="BK357" s="754"/>
      <c r="BL357" s="753"/>
      <c r="BM357" s="755"/>
      <c r="BN357" s="755"/>
      <c r="BO357" s="755"/>
      <c r="BP357" s="755"/>
      <c r="BQ357" s="753"/>
      <c r="BR357" s="754"/>
      <c r="BS357" s="755"/>
      <c r="BT357" s="753"/>
      <c r="BU357" s="753"/>
      <c r="BV357" s="753"/>
      <c r="BW357" s="753"/>
      <c r="BX357" s="753"/>
      <c r="BY357" s="753">
        <f t="shared" si="258"/>
        <v>600</v>
      </c>
      <c r="BZ357" s="753"/>
      <c r="CA357" s="753">
        <f t="shared" si="259"/>
        <v>600</v>
      </c>
      <c r="CB357" s="753">
        <f t="shared" si="260"/>
        <v>600</v>
      </c>
      <c r="CC357" s="753"/>
      <c r="CD357" s="753"/>
      <c r="CE357" s="753"/>
      <c r="CF357" s="753"/>
      <c r="CG357" s="756"/>
      <c r="CO357" s="757">
        <f t="shared" si="220"/>
        <v>1430830</v>
      </c>
    </row>
    <row r="358" s="645" customFormat="1" ht="36" hidden="1" customHeight="1" spans="1:93">
      <c r="A358" s="724">
        <v>45862</v>
      </c>
      <c r="B358" s="725" t="s">
        <v>4427</v>
      </c>
      <c r="C358" s="726" t="s">
        <v>251</v>
      </c>
      <c r="D358" s="727">
        <v>4500174780</v>
      </c>
      <c r="E358" s="725">
        <v>70072708</v>
      </c>
      <c r="F358" s="728" t="s">
        <v>4586</v>
      </c>
      <c r="G358" s="729" t="s">
        <v>309</v>
      </c>
      <c r="H358" s="730" t="s">
        <v>79</v>
      </c>
      <c r="I358" s="731">
        <v>600</v>
      </c>
      <c r="J358" s="732">
        <v>0</v>
      </c>
      <c r="K358" s="732">
        <v>12</v>
      </c>
      <c r="L358" s="733">
        <f t="shared" si="219"/>
        <v>50</v>
      </c>
      <c r="M358" s="734">
        <v>45918</v>
      </c>
      <c r="N358" s="886">
        <v>45906</v>
      </c>
      <c r="O358" s="735"/>
      <c r="P358" s="735" t="s">
        <v>803</v>
      </c>
      <c r="Q358" s="735"/>
      <c r="R358" s="735">
        <v>45880</v>
      </c>
      <c r="S358" s="737" t="s">
        <v>82</v>
      </c>
      <c r="T358" s="738" t="s">
        <v>4505</v>
      </c>
      <c r="U358" s="739" t="s">
        <v>4569</v>
      </c>
      <c r="V358" s="740" t="s">
        <v>2614</v>
      </c>
      <c r="W358" s="741">
        <v>1.2578</v>
      </c>
      <c r="X358" s="742">
        <f>I358*W358</f>
        <v>754.68</v>
      </c>
      <c r="Y358" s="749" t="s">
        <v>4587</v>
      </c>
      <c r="Z358" s="732" t="s">
        <v>313</v>
      </c>
      <c r="AA358" s="745" t="s">
        <v>108</v>
      </c>
      <c r="AB358" s="1072" t="s">
        <v>44</v>
      </c>
      <c r="AC358" s="746">
        <v>600</v>
      </c>
      <c r="AD358" s="747">
        <f t="shared" si="222"/>
        <v>0</v>
      </c>
      <c r="AE358" s="890" t="s">
        <v>141</v>
      </c>
      <c r="AF358" s="749"/>
      <c r="AG358" s="747">
        <f>I358*2</f>
        <v>1200</v>
      </c>
      <c r="AH358" s="749"/>
      <c r="AI358" s="745">
        <f>I358*2</f>
        <v>1200</v>
      </c>
      <c r="AJ358" s="733"/>
      <c r="AK358" s="750"/>
      <c r="AL358" s="750"/>
      <c r="AM358" s="750"/>
      <c r="AN358" s="750"/>
      <c r="AO358" s="751"/>
      <c r="AP358" s="751"/>
      <c r="AQ358" s="751"/>
      <c r="AR358" s="751"/>
      <c r="AS358" s="751"/>
      <c r="AT358" s="751"/>
      <c r="AU358" s="751"/>
      <c r="AV358" s="750"/>
      <c r="AW358" s="750"/>
      <c r="AX358" s="750"/>
      <c r="AY358" s="745"/>
      <c r="AZ358" s="729"/>
      <c r="BA358" s="745">
        <f>I358*2</f>
        <v>1200</v>
      </c>
      <c r="BB358" s="752"/>
      <c r="BC358" s="752"/>
      <c r="BD358" s="752"/>
      <c r="BE358" s="752"/>
      <c r="BF358" s="745"/>
      <c r="BG358" s="752"/>
      <c r="BH358" s="752"/>
      <c r="BI358" s="753"/>
      <c r="BJ358" s="753"/>
      <c r="BK358" s="754"/>
      <c r="BL358" s="753"/>
      <c r="BM358" s="755"/>
      <c r="BN358" s="755"/>
      <c r="BO358" s="755"/>
      <c r="BP358" s="755"/>
      <c r="BQ358" s="753"/>
      <c r="BR358" s="754"/>
      <c r="BS358" s="755"/>
      <c r="BT358" s="753"/>
      <c r="BU358" s="753"/>
      <c r="BV358" s="753"/>
      <c r="BW358" s="753"/>
      <c r="BX358" s="753"/>
      <c r="BY358" s="753"/>
      <c r="BZ358" s="753"/>
      <c r="CA358" s="753"/>
      <c r="CB358" s="753"/>
      <c r="CC358" s="753">
        <f>I358</f>
        <v>600</v>
      </c>
      <c r="CD358" s="753"/>
      <c r="CE358" s="753">
        <f>I358</f>
        <v>600</v>
      </c>
      <c r="CF358" s="753">
        <f>I358</f>
        <v>600</v>
      </c>
      <c r="CG358" s="756"/>
      <c r="CO358" s="757">
        <f t="shared" si="220"/>
        <v>1429630</v>
      </c>
    </row>
    <row r="359" s="645" customFormat="1" ht="36" hidden="1" customHeight="1" spans="1:93">
      <c r="A359" s="724">
        <v>45789</v>
      </c>
      <c r="B359" s="884" t="s">
        <v>4208</v>
      </c>
      <c r="C359" s="885" t="s">
        <v>251</v>
      </c>
      <c r="D359" s="749">
        <v>4500164352</v>
      </c>
      <c r="E359" s="884" t="s">
        <v>4588</v>
      </c>
      <c r="F359" s="1265" t="s">
        <v>4589</v>
      </c>
      <c r="G359" s="729" t="s">
        <v>3599</v>
      </c>
      <c r="H359" s="730" t="s">
        <v>3600</v>
      </c>
      <c r="I359" s="731">
        <v>30000</v>
      </c>
      <c r="J359" s="732">
        <v>8</v>
      </c>
      <c r="K359" s="732">
        <v>48</v>
      </c>
      <c r="L359" s="733">
        <f t="shared" si="219"/>
        <v>625</v>
      </c>
      <c r="M359" s="886">
        <v>45918</v>
      </c>
      <c r="N359" s="886">
        <v>45913</v>
      </c>
      <c r="O359" s="735" t="s">
        <v>4590</v>
      </c>
      <c r="P359" s="735" t="s">
        <v>80</v>
      </c>
      <c r="Q359" s="885" t="s">
        <v>4591</v>
      </c>
      <c r="R359" s="735" t="s">
        <v>3985</v>
      </c>
      <c r="S359" s="737" t="s">
        <v>82</v>
      </c>
      <c r="T359" s="738" t="s">
        <v>82</v>
      </c>
      <c r="U359" s="739" t="s">
        <v>4592</v>
      </c>
      <c r="V359" s="740" t="s">
        <v>4213</v>
      </c>
      <c r="W359" s="741">
        <v>0.8456</v>
      </c>
      <c r="X359" s="742">
        <f t="shared" si="263"/>
        <v>25368</v>
      </c>
      <c r="Y359" s="746" t="s">
        <v>4593</v>
      </c>
      <c r="Z359" s="732" t="s">
        <v>4513</v>
      </c>
      <c r="AA359" s="745" t="s">
        <v>108</v>
      </c>
      <c r="AB359" s="1072" t="s">
        <v>44</v>
      </c>
      <c r="AC359" s="746">
        <f>23712+6240+48</f>
        <v>30000</v>
      </c>
      <c r="AD359" s="747">
        <f t="shared" si="222"/>
        <v>0</v>
      </c>
      <c r="AE359" s="896" t="s">
        <v>82</v>
      </c>
      <c r="AF359" s="749"/>
      <c r="AG359" s="747">
        <f t="shared" si="261"/>
        <v>30000</v>
      </c>
      <c r="AH359" s="749"/>
      <c r="AI359" s="745"/>
      <c r="AJ359" s="733"/>
      <c r="AK359" s="750"/>
      <c r="AL359" s="750"/>
      <c r="AM359" s="750"/>
      <c r="AN359" s="750"/>
      <c r="AO359" s="751"/>
      <c r="AP359" s="751"/>
      <c r="AQ359" s="751">
        <f>I359</f>
        <v>30000</v>
      </c>
      <c r="AR359" s="751"/>
      <c r="AS359" s="751"/>
      <c r="AT359" s="751"/>
      <c r="AU359" s="751"/>
      <c r="AV359" s="750"/>
      <c r="AW359" s="750"/>
      <c r="AX359" s="750"/>
      <c r="AY359" s="745"/>
      <c r="AZ359" s="729"/>
      <c r="BA359" s="745">
        <f t="shared" si="262"/>
        <v>30000</v>
      </c>
      <c r="BB359" s="752"/>
      <c r="BC359" s="752"/>
      <c r="BD359" s="752"/>
      <c r="BE359" s="752"/>
      <c r="BF359" s="745"/>
      <c r="BG359" s="752"/>
      <c r="BH359" s="752"/>
      <c r="BI359" s="753"/>
      <c r="BJ359" s="753"/>
      <c r="BK359" s="754"/>
      <c r="BL359" s="753"/>
      <c r="BM359" s="755"/>
      <c r="BN359" s="755"/>
      <c r="BO359" s="755"/>
      <c r="BP359" s="754"/>
      <c r="BQ359" s="753"/>
      <c r="BR359" s="754"/>
      <c r="BS359" s="755">
        <f>I359/8</f>
        <v>3750</v>
      </c>
      <c r="BT359" s="753"/>
      <c r="BU359" s="753"/>
      <c r="BV359" s="753"/>
      <c r="BW359" s="753"/>
      <c r="BX359" s="753"/>
      <c r="BY359" s="753"/>
      <c r="BZ359" s="753"/>
      <c r="CA359" s="753"/>
      <c r="CB359" s="753"/>
      <c r="CC359" s="753"/>
      <c r="CD359" s="753"/>
      <c r="CE359" s="753"/>
      <c r="CF359" s="753"/>
      <c r="CG359" s="756"/>
      <c r="CO359" s="757">
        <f t="shared" si="220"/>
        <v>1399630</v>
      </c>
    </row>
    <row r="360" s="645" customFormat="1" ht="36" hidden="1" customHeight="1" spans="1:93">
      <c r="A360" s="724">
        <v>45880</v>
      </c>
      <c r="B360" s="725" t="s">
        <v>250</v>
      </c>
      <c r="C360" s="726" t="s">
        <v>251</v>
      </c>
      <c r="D360" s="727">
        <v>4500176521</v>
      </c>
      <c r="E360" s="725" t="s">
        <v>4594</v>
      </c>
      <c r="F360" s="728" t="s">
        <v>4595</v>
      </c>
      <c r="G360" s="729" t="s">
        <v>78</v>
      </c>
      <c r="H360" s="730" t="s">
        <v>111</v>
      </c>
      <c r="I360" s="731">
        <v>1800</v>
      </c>
      <c r="J360" s="732">
        <v>0</v>
      </c>
      <c r="K360" s="732">
        <v>50</v>
      </c>
      <c r="L360" s="733">
        <f t="shared" si="219"/>
        <v>36</v>
      </c>
      <c r="M360" s="734">
        <v>45918</v>
      </c>
      <c r="N360" s="886">
        <v>45913</v>
      </c>
      <c r="O360" s="735"/>
      <c r="P360" s="735" t="s">
        <v>803</v>
      </c>
      <c r="Q360" s="1260" t="s">
        <v>4596</v>
      </c>
      <c r="R360" s="735">
        <v>45888</v>
      </c>
      <c r="S360" s="737" t="s">
        <v>82</v>
      </c>
      <c r="T360" s="737" t="s">
        <v>82</v>
      </c>
      <c r="U360" s="739" t="s">
        <v>254</v>
      </c>
      <c r="V360" s="740" t="s">
        <v>4597</v>
      </c>
      <c r="W360" s="741">
        <v>0.5509</v>
      </c>
      <c r="X360" s="742">
        <f t="shared" si="263"/>
        <v>991.62</v>
      </c>
      <c r="Y360" s="749" t="s">
        <v>4598</v>
      </c>
      <c r="Z360" s="732" t="s">
        <v>78</v>
      </c>
      <c r="AA360" s="745" t="s">
        <v>108</v>
      </c>
      <c r="AB360" s="1072" t="s">
        <v>44</v>
      </c>
      <c r="AC360" s="746">
        <v>1800</v>
      </c>
      <c r="AD360" s="747">
        <f t="shared" si="222"/>
        <v>0</v>
      </c>
      <c r="AE360" s="896" t="s">
        <v>82</v>
      </c>
      <c r="AF360" s="749"/>
      <c r="AG360" s="747">
        <f t="shared" si="261"/>
        <v>1800</v>
      </c>
      <c r="AH360" s="749"/>
      <c r="AI360" s="745">
        <f t="shared" ref="AI360:AI362" si="264">I360</f>
        <v>1800</v>
      </c>
      <c r="AJ360" s="733"/>
      <c r="AK360" s="750"/>
      <c r="AL360" s="750"/>
      <c r="AM360" s="750"/>
      <c r="AN360" s="750"/>
      <c r="AO360" s="751"/>
      <c r="AP360" s="751"/>
      <c r="AQ360" s="751"/>
      <c r="AR360" s="751"/>
      <c r="AS360" s="751"/>
      <c r="AT360" s="751"/>
      <c r="AU360" s="751"/>
      <c r="AV360" s="750"/>
      <c r="AW360" s="750"/>
      <c r="AX360" s="750"/>
      <c r="AY360" s="745"/>
      <c r="AZ360" s="729"/>
      <c r="BA360" s="745">
        <f t="shared" si="262"/>
        <v>1800</v>
      </c>
      <c r="BB360" s="752"/>
      <c r="BC360" s="752"/>
      <c r="BD360" s="752"/>
      <c r="BE360" s="752"/>
      <c r="BF360" s="745"/>
      <c r="BG360" s="752"/>
      <c r="BH360" s="752"/>
      <c r="BI360" s="753"/>
      <c r="BJ360" s="753"/>
      <c r="BK360" s="754"/>
      <c r="BL360" s="753"/>
      <c r="BM360" s="755"/>
      <c r="BN360" s="755"/>
      <c r="BO360" s="755"/>
      <c r="BP360" s="755">
        <f>I360/25</f>
        <v>72</v>
      </c>
      <c r="BQ360" s="753"/>
      <c r="BR360" s="754"/>
      <c r="BS360" s="755"/>
      <c r="BT360" s="753"/>
      <c r="BU360" s="753"/>
      <c r="BV360" s="753"/>
      <c r="BW360" s="699"/>
      <c r="BX360" s="753"/>
      <c r="BY360" s="753"/>
      <c r="BZ360" s="753"/>
      <c r="CA360" s="753"/>
      <c r="CB360" s="753"/>
      <c r="CC360" s="753"/>
      <c r="CD360" s="753"/>
      <c r="CE360" s="753"/>
      <c r="CF360" s="753"/>
      <c r="CG360" s="756"/>
      <c r="CO360" s="757">
        <f t="shared" si="220"/>
        <v>1397830</v>
      </c>
    </row>
    <row r="361" s="645" customFormat="1" ht="36" hidden="1" customHeight="1" spans="1:93">
      <c r="A361" s="724">
        <v>45876</v>
      </c>
      <c r="B361" s="725" t="s">
        <v>463</v>
      </c>
      <c r="C361" s="726" t="s">
        <v>464</v>
      </c>
      <c r="D361" s="727">
        <v>4500176300</v>
      </c>
      <c r="E361" s="725" t="s">
        <v>4599</v>
      </c>
      <c r="F361" s="728" t="s">
        <v>4600</v>
      </c>
      <c r="G361" s="729" t="s">
        <v>470</v>
      </c>
      <c r="H361" s="730" t="s">
        <v>114</v>
      </c>
      <c r="I361" s="731">
        <v>300</v>
      </c>
      <c r="J361" s="732">
        <v>0</v>
      </c>
      <c r="K361" s="732">
        <v>30</v>
      </c>
      <c r="L361" s="733">
        <f t="shared" si="219"/>
        <v>10</v>
      </c>
      <c r="M361" s="734">
        <v>45922</v>
      </c>
      <c r="N361" s="886">
        <v>45913</v>
      </c>
      <c r="O361" s="735"/>
      <c r="P361" s="735" t="s">
        <v>803</v>
      </c>
      <c r="Q361" s="730" t="s">
        <v>4504</v>
      </c>
      <c r="R361" s="735">
        <v>45876</v>
      </c>
      <c r="S361" s="735" t="s">
        <v>82</v>
      </c>
      <c r="T361" s="1069" t="s">
        <v>82</v>
      </c>
      <c r="U361" s="739" t="s">
        <v>4601</v>
      </c>
      <c r="V361" s="740" t="s">
        <v>4602</v>
      </c>
      <c r="W361" s="741">
        <v>38.9059</v>
      </c>
      <c r="X361" s="742">
        <f>W361*L361</f>
        <v>389.059</v>
      </c>
      <c r="Y361" s="749" t="s">
        <v>4603</v>
      </c>
      <c r="Z361" s="732" t="s">
        <v>470</v>
      </c>
      <c r="AA361" s="745" t="s">
        <v>108</v>
      </c>
      <c r="AB361" s="1072" t="s">
        <v>44</v>
      </c>
      <c r="AC361" s="746">
        <v>300</v>
      </c>
      <c r="AD361" s="747">
        <f t="shared" si="222"/>
        <v>0</v>
      </c>
      <c r="AE361" s="896" t="s">
        <v>82</v>
      </c>
      <c r="AF361" s="749"/>
      <c r="AG361" s="747">
        <f t="shared" si="261"/>
        <v>300</v>
      </c>
      <c r="AH361" s="749"/>
      <c r="AI361" s="745">
        <f t="shared" si="264"/>
        <v>300</v>
      </c>
      <c r="AJ361" s="733"/>
      <c r="AK361" s="750"/>
      <c r="AL361" s="750"/>
      <c r="AM361" s="750"/>
      <c r="AN361" s="750"/>
      <c r="AO361" s="751"/>
      <c r="AP361" s="751"/>
      <c r="AQ361" s="751"/>
      <c r="AR361" s="751"/>
      <c r="AS361" s="751"/>
      <c r="AT361" s="751"/>
      <c r="AU361" s="751"/>
      <c r="AV361" s="750"/>
      <c r="AW361" s="750"/>
      <c r="AX361" s="750"/>
      <c r="AY361" s="745"/>
      <c r="AZ361" s="729"/>
      <c r="BA361" s="745">
        <f t="shared" si="262"/>
        <v>300</v>
      </c>
      <c r="BB361" s="752"/>
      <c r="BC361" s="752"/>
      <c r="BD361" s="752"/>
      <c r="BE361" s="752"/>
      <c r="BF361" s="745"/>
      <c r="BG361" s="752"/>
      <c r="BH361" s="752"/>
      <c r="BI361" s="753"/>
      <c r="BJ361" s="753"/>
      <c r="BK361" s="754"/>
      <c r="BL361" s="753"/>
      <c r="BM361" s="755"/>
      <c r="BN361" s="755"/>
      <c r="BO361" s="755"/>
      <c r="BP361" s="755"/>
      <c r="BQ361" s="753"/>
      <c r="BR361" s="754"/>
      <c r="BS361" s="755"/>
      <c r="BT361" s="753"/>
      <c r="BU361" s="753"/>
      <c r="BV361" s="753"/>
      <c r="BW361" s="699">
        <f>I361/30</f>
        <v>10</v>
      </c>
      <c r="BX361" s="753"/>
      <c r="BY361" s="753"/>
      <c r="BZ361" s="753"/>
      <c r="CA361" s="753"/>
      <c r="CB361" s="753"/>
      <c r="CC361" s="753"/>
      <c r="CD361" s="753"/>
      <c r="CE361" s="753"/>
      <c r="CF361" s="753"/>
      <c r="CG361" s="756"/>
      <c r="CO361" s="757">
        <f t="shared" si="220"/>
        <v>1397530</v>
      </c>
    </row>
    <row r="362" s="645" customFormat="1" ht="36" hidden="1" customHeight="1" spans="1:93">
      <c r="A362" s="724">
        <v>45889</v>
      </c>
      <c r="B362" s="725" t="s">
        <v>4521</v>
      </c>
      <c r="C362" s="726" t="s">
        <v>251</v>
      </c>
      <c r="D362" s="727">
        <v>4500176896</v>
      </c>
      <c r="E362" s="725" t="s">
        <v>4604</v>
      </c>
      <c r="F362" s="728" t="s">
        <v>4605</v>
      </c>
      <c r="G362" s="729" t="s">
        <v>109</v>
      </c>
      <c r="H362" s="730" t="s">
        <v>79</v>
      </c>
      <c r="I362" s="731">
        <v>5200</v>
      </c>
      <c r="J362" s="732">
        <v>0</v>
      </c>
      <c r="K362" s="732">
        <v>52</v>
      </c>
      <c r="L362" s="733">
        <f t="shared" si="219"/>
        <v>100</v>
      </c>
      <c r="M362" s="734">
        <v>45923</v>
      </c>
      <c r="N362" s="734">
        <v>45919</v>
      </c>
      <c r="O362" s="735"/>
      <c r="P362" s="735" t="s">
        <v>803</v>
      </c>
      <c r="Q362" s="736" t="s">
        <v>2186</v>
      </c>
      <c r="R362" s="735">
        <v>45889</v>
      </c>
      <c r="S362" s="737" t="s">
        <v>136</v>
      </c>
      <c r="T362" s="1069" t="s">
        <v>4606</v>
      </c>
      <c r="U362" s="739" t="s">
        <v>4526</v>
      </c>
      <c r="V362" s="740" t="s">
        <v>4253</v>
      </c>
      <c r="W362" s="741">
        <v>0.5188</v>
      </c>
      <c r="X362" s="742">
        <f t="shared" ref="X362:X365" si="265">W362*I362</f>
        <v>2697.76</v>
      </c>
      <c r="Y362" s="749" t="s">
        <v>4607</v>
      </c>
      <c r="Z362" s="732" t="s">
        <v>109</v>
      </c>
      <c r="AA362" s="745" t="s">
        <v>108</v>
      </c>
      <c r="AB362" s="1072" t="s">
        <v>44</v>
      </c>
      <c r="AC362" s="746">
        <v>5200</v>
      </c>
      <c r="AD362" s="747">
        <f t="shared" si="222"/>
        <v>0</v>
      </c>
      <c r="AE362" s="890" t="s">
        <v>157</v>
      </c>
      <c r="AF362" s="749"/>
      <c r="AG362" s="747">
        <f t="shared" si="261"/>
        <v>5200</v>
      </c>
      <c r="AH362" s="749"/>
      <c r="AI362" s="745">
        <f t="shared" si="264"/>
        <v>5200</v>
      </c>
      <c r="AJ362" s="733"/>
      <c r="AK362" s="750"/>
      <c r="AL362" s="750"/>
      <c r="AM362" s="750"/>
      <c r="AN362" s="750"/>
      <c r="AO362" s="751"/>
      <c r="AP362" s="751"/>
      <c r="AQ362" s="751"/>
      <c r="AR362" s="751"/>
      <c r="AS362" s="751"/>
      <c r="AT362" s="751"/>
      <c r="AU362" s="751"/>
      <c r="AV362" s="750"/>
      <c r="AW362" s="750"/>
      <c r="AX362" s="750"/>
      <c r="AY362" s="745"/>
      <c r="AZ362" s="729"/>
      <c r="BA362" s="745">
        <f t="shared" si="262"/>
        <v>5200</v>
      </c>
      <c r="BB362" s="752"/>
      <c r="BC362" s="752"/>
      <c r="BD362" s="752"/>
      <c r="BE362" s="752"/>
      <c r="BF362" s="745"/>
      <c r="BG362" s="752"/>
      <c r="BH362" s="752"/>
      <c r="BI362" s="753"/>
      <c r="BJ362" s="753"/>
      <c r="BK362" s="754">
        <f>I362/13</f>
        <v>400</v>
      </c>
      <c r="BL362" s="753"/>
      <c r="BM362" s="755"/>
      <c r="BN362" s="755"/>
      <c r="BO362" s="755"/>
      <c r="BP362" s="755"/>
      <c r="BQ362" s="753"/>
      <c r="BR362" s="754"/>
      <c r="BS362" s="755"/>
      <c r="BT362" s="753"/>
      <c r="BU362" s="753"/>
      <c r="BV362" s="753"/>
      <c r="BW362" s="753"/>
      <c r="BX362" s="753"/>
      <c r="BY362" s="753"/>
      <c r="BZ362" s="753"/>
      <c r="CA362" s="753"/>
      <c r="CB362" s="753"/>
      <c r="CC362" s="753"/>
      <c r="CD362" s="753"/>
      <c r="CE362" s="753"/>
      <c r="CF362" s="753"/>
      <c r="CG362" s="756"/>
      <c r="CO362" s="757">
        <f t="shared" si="220"/>
        <v>1392330</v>
      </c>
    </row>
    <row r="363" s="645" customFormat="1" ht="36" hidden="1" customHeight="1" spans="1:93">
      <c r="A363" s="724">
        <v>45870</v>
      </c>
      <c r="B363" s="725" t="s">
        <v>3972</v>
      </c>
      <c r="C363" s="726" t="s">
        <v>251</v>
      </c>
      <c r="D363" s="727">
        <v>4500175762</v>
      </c>
      <c r="E363" s="725" t="s">
        <v>4608</v>
      </c>
      <c r="F363" s="728" t="s">
        <v>4609</v>
      </c>
      <c r="G363" s="729" t="s">
        <v>3599</v>
      </c>
      <c r="H363" s="730" t="s">
        <v>3600</v>
      </c>
      <c r="I363" s="731">
        <v>12000</v>
      </c>
      <c r="J363" s="732">
        <v>8</v>
      </c>
      <c r="K363" s="732">
        <v>48</v>
      </c>
      <c r="L363" s="733">
        <f t="shared" si="219"/>
        <v>250</v>
      </c>
      <c r="M363" s="734">
        <v>45925</v>
      </c>
      <c r="N363" s="734">
        <v>45922</v>
      </c>
      <c r="O363" s="735" t="s">
        <v>4610</v>
      </c>
      <c r="P363" s="735" t="s">
        <v>106</v>
      </c>
      <c r="Q363" s="736" t="s">
        <v>4611</v>
      </c>
      <c r="R363" s="735" t="s">
        <v>4612</v>
      </c>
      <c r="S363" s="737" t="s">
        <v>82</v>
      </c>
      <c r="T363" s="738" t="s">
        <v>82</v>
      </c>
      <c r="U363" s="739" t="s">
        <v>4613</v>
      </c>
      <c r="V363" s="740" t="s">
        <v>587</v>
      </c>
      <c r="W363" s="741">
        <v>0.5124</v>
      </c>
      <c r="X363" s="742">
        <f t="shared" si="265"/>
        <v>6148.8</v>
      </c>
      <c r="Y363" s="749" t="s">
        <v>4614</v>
      </c>
      <c r="Z363" s="732" t="s">
        <v>4513</v>
      </c>
      <c r="AA363" s="745" t="s">
        <v>108</v>
      </c>
      <c r="AB363" s="1072" t="s">
        <v>44</v>
      </c>
      <c r="AC363" s="746">
        <f>11952+48</f>
        <v>12000</v>
      </c>
      <c r="AD363" s="747">
        <f t="shared" si="222"/>
        <v>0</v>
      </c>
      <c r="AE363" s="896" t="s">
        <v>82</v>
      </c>
      <c r="AF363" s="749"/>
      <c r="AG363" s="747">
        <f t="shared" si="261"/>
        <v>12000</v>
      </c>
      <c r="AH363" s="749"/>
      <c r="AI363" s="745"/>
      <c r="AJ363" s="733"/>
      <c r="AK363" s="750"/>
      <c r="AL363" s="750"/>
      <c r="AM363" s="750"/>
      <c r="AN363" s="750"/>
      <c r="AO363" s="751"/>
      <c r="AP363" s="751"/>
      <c r="AQ363" s="751">
        <f>I363</f>
        <v>12000</v>
      </c>
      <c r="AR363" s="751"/>
      <c r="AS363" s="751"/>
      <c r="AT363" s="751"/>
      <c r="AU363" s="751"/>
      <c r="AV363" s="750"/>
      <c r="AW363" s="750"/>
      <c r="AX363" s="750"/>
      <c r="AY363" s="745"/>
      <c r="AZ363" s="729"/>
      <c r="BA363" s="745">
        <f t="shared" si="262"/>
        <v>12000</v>
      </c>
      <c r="BB363" s="752"/>
      <c r="BC363" s="752"/>
      <c r="BD363" s="752"/>
      <c r="BE363" s="752"/>
      <c r="BF363" s="745"/>
      <c r="BG363" s="752"/>
      <c r="BH363" s="752"/>
      <c r="BI363" s="753"/>
      <c r="BJ363" s="753"/>
      <c r="BK363" s="754"/>
      <c r="BL363" s="753"/>
      <c r="BM363" s="755"/>
      <c r="BN363" s="755"/>
      <c r="BO363" s="755"/>
      <c r="BP363" s="755"/>
      <c r="BQ363" s="753"/>
      <c r="BR363" s="754"/>
      <c r="BS363" s="755">
        <f>I363/8</f>
        <v>1500</v>
      </c>
      <c r="BT363" s="753"/>
      <c r="BU363" s="753"/>
      <c r="BV363" s="753"/>
      <c r="BW363" s="753"/>
      <c r="BX363" s="753"/>
      <c r="BY363" s="753"/>
      <c r="BZ363" s="753"/>
      <c r="CA363" s="753"/>
      <c r="CB363" s="753"/>
      <c r="CC363" s="753"/>
      <c r="CD363" s="753"/>
      <c r="CE363" s="753"/>
      <c r="CF363" s="753"/>
      <c r="CG363" s="756"/>
      <c r="CO363" s="757">
        <f t="shared" si="220"/>
        <v>1380330</v>
      </c>
    </row>
    <row r="364" s="645" customFormat="1" ht="36" hidden="1" customHeight="1" spans="1:93">
      <c r="A364" s="724">
        <v>45897</v>
      </c>
      <c r="B364" s="725" t="s">
        <v>3800</v>
      </c>
      <c r="C364" s="726" t="s">
        <v>251</v>
      </c>
      <c r="D364" s="727">
        <v>4500178103</v>
      </c>
      <c r="E364" s="1847" t="s">
        <v>4615</v>
      </c>
      <c r="F364" s="728" t="s">
        <v>4616</v>
      </c>
      <c r="G364" s="729" t="s">
        <v>346</v>
      </c>
      <c r="H364" s="730" t="s">
        <v>79</v>
      </c>
      <c r="I364" s="731">
        <v>1152</v>
      </c>
      <c r="J364" s="732">
        <v>0</v>
      </c>
      <c r="K364" s="732">
        <v>1152</v>
      </c>
      <c r="L364" s="733">
        <f t="shared" si="219"/>
        <v>1</v>
      </c>
      <c r="M364" s="734">
        <v>45925</v>
      </c>
      <c r="N364" s="734">
        <v>45922</v>
      </c>
      <c r="O364" s="735" t="s">
        <v>4617</v>
      </c>
      <c r="P364" s="735" t="s">
        <v>803</v>
      </c>
      <c r="Q364" s="736" t="s">
        <v>4618</v>
      </c>
      <c r="R364" s="735" t="s">
        <v>651</v>
      </c>
      <c r="S364" s="737" t="s">
        <v>136</v>
      </c>
      <c r="T364" s="738" t="s">
        <v>4619</v>
      </c>
      <c r="U364" s="739" t="s">
        <v>2828</v>
      </c>
      <c r="V364" s="740" t="s">
        <v>1131</v>
      </c>
      <c r="W364" s="741">
        <v>614.09</v>
      </c>
      <c r="X364" s="742">
        <f>W364*L364</f>
        <v>614.09</v>
      </c>
      <c r="Y364" s="749" t="s">
        <v>4620</v>
      </c>
      <c r="Z364" s="732" t="s">
        <v>346</v>
      </c>
      <c r="AA364" s="745" t="s">
        <v>108</v>
      </c>
      <c r="AB364" s="1072" t="s">
        <v>44</v>
      </c>
      <c r="AC364" s="746">
        <v>1152</v>
      </c>
      <c r="AD364" s="747">
        <f t="shared" si="222"/>
        <v>0</v>
      </c>
      <c r="AE364" s="890" t="s">
        <v>141</v>
      </c>
      <c r="AF364" s="749"/>
      <c r="AG364" s="747">
        <f t="shared" si="261"/>
        <v>1152</v>
      </c>
      <c r="AH364" s="749"/>
      <c r="AI364" s="745">
        <f>I364</f>
        <v>1152</v>
      </c>
      <c r="AJ364" s="733"/>
      <c r="AK364" s="750"/>
      <c r="AL364" s="750"/>
      <c r="AM364" s="750"/>
      <c r="AN364" s="750"/>
      <c r="AO364" s="751"/>
      <c r="AP364" s="751"/>
      <c r="AQ364" s="751"/>
      <c r="AR364" s="751"/>
      <c r="AS364" s="751"/>
      <c r="AT364" s="751"/>
      <c r="AU364" s="751"/>
      <c r="AV364" s="750"/>
      <c r="AW364" s="750"/>
      <c r="AX364" s="750"/>
      <c r="AY364" s="745"/>
      <c r="AZ364" s="729"/>
      <c r="BA364" s="745"/>
      <c r="BB364" s="752"/>
      <c r="BC364" s="745">
        <f>I364</f>
        <v>1152</v>
      </c>
      <c r="BD364" s="752"/>
      <c r="BE364" s="752"/>
      <c r="BF364" s="745"/>
      <c r="BG364" s="745">
        <f>I364/12</f>
        <v>96</v>
      </c>
      <c r="BH364" s="752"/>
      <c r="BI364" s="753"/>
      <c r="BJ364" s="753"/>
      <c r="BK364" s="754"/>
      <c r="BL364" s="753"/>
      <c r="BM364" s="755"/>
      <c r="BN364" s="755"/>
      <c r="BO364" s="755"/>
      <c r="BP364" s="755"/>
      <c r="BQ364" s="753"/>
      <c r="BR364" s="754"/>
      <c r="BS364" s="755"/>
      <c r="BT364" s="753"/>
      <c r="BU364" s="753"/>
      <c r="BV364" s="753"/>
      <c r="BW364" s="753"/>
      <c r="BX364" s="753"/>
      <c r="BY364" s="753"/>
      <c r="BZ364" s="753"/>
      <c r="CA364" s="753"/>
      <c r="CB364" s="753"/>
      <c r="CC364" s="753"/>
      <c r="CD364" s="753"/>
      <c r="CE364" s="753"/>
      <c r="CF364" s="753"/>
      <c r="CG364" s="756"/>
      <c r="CO364" s="757">
        <f t="shared" si="220"/>
        <v>1379178</v>
      </c>
    </row>
    <row r="365" s="645" customFormat="1" ht="36" hidden="1" customHeight="1" spans="1:93">
      <c r="A365" s="724">
        <v>45888</v>
      </c>
      <c r="B365" s="725" t="s">
        <v>4621</v>
      </c>
      <c r="C365" s="726" t="s">
        <v>149</v>
      </c>
      <c r="D365" s="727">
        <v>4500177282</v>
      </c>
      <c r="E365" s="725" t="s">
        <v>4622</v>
      </c>
      <c r="F365" s="728" t="s">
        <v>4623</v>
      </c>
      <c r="G365" s="729" t="s">
        <v>4624</v>
      </c>
      <c r="H365" s="730" t="s">
        <v>4625</v>
      </c>
      <c r="I365" s="731">
        <v>14496</v>
      </c>
      <c r="J365" s="732">
        <v>0</v>
      </c>
      <c r="K365" s="732">
        <v>32</v>
      </c>
      <c r="L365" s="733">
        <f t="shared" si="219"/>
        <v>453</v>
      </c>
      <c r="M365" s="734">
        <v>45926</v>
      </c>
      <c r="N365" s="734">
        <v>45922</v>
      </c>
      <c r="O365" s="735"/>
      <c r="P365" s="735" t="s">
        <v>106</v>
      </c>
      <c r="Q365" s="736" t="s">
        <v>4626</v>
      </c>
      <c r="R365" s="735">
        <v>45898</v>
      </c>
      <c r="S365" s="737" t="s">
        <v>82</v>
      </c>
      <c r="T365" s="738" t="s">
        <v>82</v>
      </c>
      <c r="U365" s="739" t="s">
        <v>4627</v>
      </c>
      <c r="V365" s="740" t="s">
        <v>1508</v>
      </c>
      <c r="W365" s="741">
        <v>0.8589</v>
      </c>
      <c r="X365" s="742">
        <f t="shared" si="265"/>
        <v>12450.6144</v>
      </c>
      <c r="Y365" s="749" t="s">
        <v>4628</v>
      </c>
      <c r="Z365" s="729" t="s">
        <v>4624</v>
      </c>
      <c r="AA365" s="745" t="s">
        <v>108</v>
      </c>
      <c r="AB365" s="1072" t="s">
        <v>44</v>
      </c>
      <c r="AC365" s="746">
        <v>14496</v>
      </c>
      <c r="AD365" s="747">
        <f t="shared" si="222"/>
        <v>0</v>
      </c>
      <c r="AE365" s="896" t="s">
        <v>82</v>
      </c>
      <c r="AF365" s="749"/>
      <c r="AG365" s="747">
        <f t="shared" si="261"/>
        <v>14496</v>
      </c>
      <c r="AH365" s="749"/>
      <c r="AI365" s="745"/>
      <c r="AJ365" s="733"/>
      <c r="AK365" s="784"/>
      <c r="AL365" s="747">
        <f>I365</f>
        <v>14496</v>
      </c>
      <c r="AM365" s="750"/>
      <c r="AN365" s="750"/>
      <c r="AO365" s="751"/>
      <c r="AP365" s="751"/>
      <c r="AQ365" s="751"/>
      <c r="AR365" s="751"/>
      <c r="AS365" s="751"/>
      <c r="AT365" s="751"/>
      <c r="AU365" s="751"/>
      <c r="AV365" s="750"/>
      <c r="AW365" s="750"/>
      <c r="AX365" s="750"/>
      <c r="AY365" s="745"/>
      <c r="AZ365" s="729"/>
      <c r="BA365" s="745">
        <f t="shared" ref="BA365:BA372" si="266">I365</f>
        <v>14496</v>
      </c>
      <c r="BB365" s="752"/>
      <c r="BC365" s="752"/>
      <c r="BD365" s="752"/>
      <c r="BE365" s="752"/>
      <c r="BF365" s="745"/>
      <c r="BG365" s="752"/>
      <c r="BH365" s="752"/>
      <c r="BI365" s="753"/>
      <c r="BJ365" s="753"/>
      <c r="BK365" s="754"/>
      <c r="BL365" s="753"/>
      <c r="BM365" s="755"/>
      <c r="BN365" s="755"/>
      <c r="BO365" s="755"/>
      <c r="BP365" s="755"/>
      <c r="BQ365" s="753"/>
      <c r="BR365" s="754"/>
      <c r="BS365" s="755">
        <f>I365/8</f>
        <v>1812</v>
      </c>
      <c r="BT365" s="753"/>
      <c r="BU365" s="753"/>
      <c r="BV365" s="753"/>
      <c r="BW365" s="753"/>
      <c r="BX365" s="753"/>
      <c r="BY365" s="753"/>
      <c r="BZ365" s="753"/>
      <c r="CA365" s="753"/>
      <c r="CB365" s="753"/>
      <c r="CC365" s="753"/>
      <c r="CD365" s="753"/>
      <c r="CE365" s="753"/>
      <c r="CF365" s="753"/>
      <c r="CG365" s="756"/>
      <c r="CO365" s="757">
        <f t="shared" si="220"/>
        <v>1364682</v>
      </c>
    </row>
    <row r="366" s="645" customFormat="1" ht="36" hidden="1" customHeight="1" spans="1:93">
      <c r="A366" s="724">
        <v>45876</v>
      </c>
      <c r="B366" s="725" t="s">
        <v>4427</v>
      </c>
      <c r="C366" s="726" t="s">
        <v>251</v>
      </c>
      <c r="D366" s="727">
        <v>4500176167</v>
      </c>
      <c r="E366" s="725" t="s">
        <v>4629</v>
      </c>
      <c r="F366" s="728" t="s">
        <v>4630</v>
      </c>
      <c r="G366" s="729" t="s">
        <v>309</v>
      </c>
      <c r="H366" s="730" t="s">
        <v>79</v>
      </c>
      <c r="I366" s="731">
        <v>600</v>
      </c>
      <c r="J366" s="732">
        <v>0</v>
      </c>
      <c r="K366" s="732">
        <v>12</v>
      </c>
      <c r="L366" s="733">
        <f t="shared" si="219"/>
        <v>50</v>
      </c>
      <c r="M366" s="734">
        <v>45938</v>
      </c>
      <c r="N366" s="734">
        <v>45937</v>
      </c>
      <c r="O366" s="735"/>
      <c r="P366" s="735" t="s">
        <v>803</v>
      </c>
      <c r="Q366" s="736" t="s">
        <v>2500</v>
      </c>
      <c r="R366" s="735">
        <v>45904</v>
      </c>
      <c r="S366" s="737" t="s">
        <v>82</v>
      </c>
      <c r="T366" s="738" t="s">
        <v>4631</v>
      </c>
      <c r="U366" s="739" t="s">
        <v>4569</v>
      </c>
      <c r="V366" s="740" t="s">
        <v>2614</v>
      </c>
      <c r="W366" s="741">
        <v>1.2349</v>
      </c>
      <c r="X366" s="742">
        <f>I366*W366</f>
        <v>740.94</v>
      </c>
      <c r="Y366" s="749" t="s">
        <v>4632</v>
      </c>
      <c r="Z366" s="732" t="s">
        <v>313</v>
      </c>
      <c r="AA366" s="745" t="s">
        <v>108</v>
      </c>
      <c r="AB366" s="1072" t="s">
        <v>44</v>
      </c>
      <c r="AC366" s="746">
        <v>600</v>
      </c>
      <c r="AD366" s="747">
        <f t="shared" si="222"/>
        <v>0</v>
      </c>
      <c r="AE366" s="890" t="s">
        <v>157</v>
      </c>
      <c r="AF366" s="749"/>
      <c r="AG366" s="747">
        <f>I366*2</f>
        <v>1200</v>
      </c>
      <c r="AH366" s="749"/>
      <c r="AI366" s="745">
        <f>I366*2</f>
        <v>1200</v>
      </c>
      <c r="AJ366" s="733"/>
      <c r="AK366" s="750"/>
      <c r="AL366" s="750"/>
      <c r="AM366" s="750"/>
      <c r="AN366" s="750"/>
      <c r="AO366" s="751"/>
      <c r="AP366" s="751"/>
      <c r="AQ366" s="751"/>
      <c r="AR366" s="751"/>
      <c r="AS366" s="751"/>
      <c r="AT366" s="751"/>
      <c r="AU366" s="751"/>
      <c r="AV366" s="750"/>
      <c r="AW366" s="750"/>
      <c r="AX366" s="750"/>
      <c r="AY366" s="745"/>
      <c r="AZ366" s="729"/>
      <c r="BA366" s="745">
        <f>I366*2</f>
        <v>1200</v>
      </c>
      <c r="BB366" s="752"/>
      <c r="BC366" s="752"/>
      <c r="BD366" s="752"/>
      <c r="BE366" s="752"/>
      <c r="BF366" s="745"/>
      <c r="BG366" s="752"/>
      <c r="BH366" s="752"/>
      <c r="BI366" s="753"/>
      <c r="BJ366" s="753"/>
      <c r="BK366" s="754"/>
      <c r="BL366" s="753"/>
      <c r="BM366" s="755"/>
      <c r="BN366" s="755"/>
      <c r="BO366" s="755"/>
      <c r="BP366" s="755"/>
      <c r="BQ366" s="753"/>
      <c r="BR366" s="754"/>
      <c r="BS366" s="755"/>
      <c r="BT366" s="753"/>
      <c r="BU366" s="753"/>
      <c r="BV366" s="753"/>
      <c r="BW366" s="753"/>
      <c r="BX366" s="753"/>
      <c r="BY366" s="753"/>
      <c r="BZ366" s="753"/>
      <c r="CA366" s="753"/>
      <c r="CB366" s="753"/>
      <c r="CC366" s="753">
        <f>I366</f>
        <v>600</v>
      </c>
      <c r="CD366" s="753"/>
      <c r="CE366" s="753">
        <f>I366</f>
        <v>600</v>
      </c>
      <c r="CF366" s="753">
        <f>I366</f>
        <v>600</v>
      </c>
      <c r="CG366" s="756"/>
      <c r="CO366" s="757">
        <f t="shared" si="220"/>
        <v>1363482</v>
      </c>
    </row>
    <row r="367" s="645" customFormat="1" ht="36" hidden="1" customHeight="1" spans="1:93">
      <c r="A367" s="724">
        <v>45876</v>
      </c>
      <c r="B367" s="725" t="s">
        <v>4427</v>
      </c>
      <c r="C367" s="726" t="s">
        <v>251</v>
      </c>
      <c r="D367" s="727">
        <v>4500176181</v>
      </c>
      <c r="E367" s="725">
        <v>70072736</v>
      </c>
      <c r="F367" s="728" t="s">
        <v>4633</v>
      </c>
      <c r="G367" s="729" t="s">
        <v>4320</v>
      </c>
      <c r="H367" s="730" t="s">
        <v>4321</v>
      </c>
      <c r="I367" s="731">
        <v>600</v>
      </c>
      <c r="J367" s="732">
        <v>0</v>
      </c>
      <c r="K367" s="732">
        <v>8</v>
      </c>
      <c r="L367" s="733">
        <f t="shared" si="219"/>
        <v>75</v>
      </c>
      <c r="M367" s="734">
        <v>45938</v>
      </c>
      <c r="N367" s="734">
        <v>45937</v>
      </c>
      <c r="O367" s="735"/>
      <c r="P367" s="735" t="s">
        <v>803</v>
      </c>
      <c r="Q367" s="736" t="s">
        <v>2500</v>
      </c>
      <c r="R367" s="735">
        <v>45904</v>
      </c>
      <c r="S367" s="737" t="s">
        <v>82</v>
      </c>
      <c r="T367" s="738" t="s">
        <v>4631</v>
      </c>
      <c r="U367" s="739" t="s">
        <v>4569</v>
      </c>
      <c r="V367" s="740" t="s">
        <v>2614</v>
      </c>
      <c r="W367" s="741">
        <v>1.6771</v>
      </c>
      <c r="X367" s="742">
        <f t="shared" ref="X367:X372" si="267">W367*I367</f>
        <v>1006.26</v>
      </c>
      <c r="Y367" s="749" t="s">
        <v>4634</v>
      </c>
      <c r="Z367" s="732" t="s">
        <v>4325</v>
      </c>
      <c r="AA367" s="745" t="s">
        <v>108</v>
      </c>
      <c r="AB367" s="1072" t="s">
        <v>44</v>
      </c>
      <c r="AC367" s="746">
        <v>600</v>
      </c>
      <c r="AD367" s="747">
        <f t="shared" si="222"/>
        <v>0</v>
      </c>
      <c r="AE367" s="890" t="s">
        <v>157</v>
      </c>
      <c r="AF367" s="749"/>
      <c r="AG367" s="747">
        <f>I367*3</f>
        <v>1800</v>
      </c>
      <c r="AH367" s="749"/>
      <c r="AI367" s="745">
        <f>I367*3</f>
        <v>1800</v>
      </c>
      <c r="AJ367" s="733"/>
      <c r="AK367" s="750"/>
      <c r="AL367" s="750"/>
      <c r="AM367" s="750"/>
      <c r="AN367" s="750"/>
      <c r="AO367" s="751"/>
      <c r="AP367" s="751"/>
      <c r="AQ367" s="751"/>
      <c r="AR367" s="751"/>
      <c r="AS367" s="751"/>
      <c r="AT367" s="751"/>
      <c r="AU367" s="751"/>
      <c r="AV367" s="750"/>
      <c r="AW367" s="750"/>
      <c r="AX367" s="750"/>
      <c r="AY367" s="745"/>
      <c r="AZ367" s="729"/>
      <c r="BA367" s="745">
        <f>I367*3</f>
        <v>1800</v>
      </c>
      <c r="BB367" s="752"/>
      <c r="BC367" s="752"/>
      <c r="BD367" s="752"/>
      <c r="BE367" s="752"/>
      <c r="BF367" s="745"/>
      <c r="BG367" s="752"/>
      <c r="BH367" s="752"/>
      <c r="BI367" s="753"/>
      <c r="BJ367" s="753"/>
      <c r="BK367" s="754"/>
      <c r="BL367" s="753"/>
      <c r="BM367" s="755"/>
      <c r="BN367" s="755"/>
      <c r="BO367" s="755"/>
      <c r="BP367" s="755"/>
      <c r="BQ367" s="753"/>
      <c r="BR367" s="754"/>
      <c r="BS367" s="755"/>
      <c r="BT367" s="753"/>
      <c r="BU367" s="753"/>
      <c r="BV367" s="753"/>
      <c r="BW367" s="753"/>
      <c r="BX367" s="753"/>
      <c r="BY367" s="753">
        <f>I367</f>
        <v>600</v>
      </c>
      <c r="BZ367" s="753"/>
      <c r="CA367" s="753">
        <f>BY367</f>
        <v>600</v>
      </c>
      <c r="CB367" s="753">
        <f>CA367</f>
        <v>600</v>
      </c>
      <c r="CC367" s="753"/>
      <c r="CD367" s="753"/>
      <c r="CE367" s="753"/>
      <c r="CF367" s="753"/>
      <c r="CG367" s="756"/>
      <c r="CO367" s="757">
        <f t="shared" si="220"/>
        <v>1361682</v>
      </c>
    </row>
    <row r="368" s="645" customFormat="1" ht="36" hidden="1" customHeight="1" spans="1:93">
      <c r="A368" s="724">
        <v>45880</v>
      </c>
      <c r="B368" s="725" t="s">
        <v>4456</v>
      </c>
      <c r="C368" s="726" t="s">
        <v>680</v>
      </c>
      <c r="D368" s="727">
        <v>4500176494</v>
      </c>
      <c r="E368" s="725">
        <v>383639</v>
      </c>
      <c r="F368" s="727" t="s">
        <v>4635</v>
      </c>
      <c r="G368" s="729" t="s">
        <v>239</v>
      </c>
      <c r="H368" s="730" t="s">
        <v>79</v>
      </c>
      <c r="I368" s="731">
        <v>2125</v>
      </c>
      <c r="J368" s="732">
        <v>0</v>
      </c>
      <c r="K368" s="732">
        <v>25</v>
      </c>
      <c r="L368" s="733">
        <f t="shared" si="219"/>
        <v>85</v>
      </c>
      <c r="M368" s="734">
        <v>45939</v>
      </c>
      <c r="N368" s="734">
        <v>45937</v>
      </c>
      <c r="O368" s="735"/>
      <c r="P368" s="735" t="s">
        <v>803</v>
      </c>
      <c r="Q368" s="736" t="s">
        <v>4636</v>
      </c>
      <c r="R368" s="735">
        <v>45880</v>
      </c>
      <c r="S368" s="737" t="s">
        <v>82</v>
      </c>
      <c r="T368" s="738" t="s">
        <v>4637</v>
      </c>
      <c r="U368" s="739" t="s">
        <v>4638</v>
      </c>
      <c r="V368" s="740" t="s">
        <v>3950</v>
      </c>
      <c r="W368" s="741">
        <v>0.9327</v>
      </c>
      <c r="X368" s="742">
        <f t="shared" si="267"/>
        <v>1981.9875</v>
      </c>
      <c r="Y368" s="749" t="s">
        <v>4639</v>
      </c>
      <c r="Z368" s="744" t="s">
        <v>687</v>
      </c>
      <c r="AA368" s="745" t="s">
        <v>108</v>
      </c>
      <c r="AB368" s="1072" t="s">
        <v>44</v>
      </c>
      <c r="AC368" s="746">
        <v>2125</v>
      </c>
      <c r="AD368" s="747">
        <f t="shared" si="222"/>
        <v>0</v>
      </c>
      <c r="AE368" s="890" t="s">
        <v>157</v>
      </c>
      <c r="AF368" s="749"/>
      <c r="AG368" s="747">
        <f t="shared" ref="AG368:AG386" si="268">I368</f>
        <v>2125</v>
      </c>
      <c r="AH368" s="749"/>
      <c r="AI368" s="745"/>
      <c r="AJ368" s="733"/>
      <c r="AK368" s="750"/>
      <c r="AL368" s="1274">
        <f>I368</f>
        <v>2125</v>
      </c>
      <c r="AM368" s="750"/>
      <c r="AN368" s="750"/>
      <c r="AO368" s="751"/>
      <c r="AP368" s="751"/>
      <c r="AQ368" s="751"/>
      <c r="AR368" s="751"/>
      <c r="AS368" s="751"/>
      <c r="AT368" s="751"/>
      <c r="AU368" s="751"/>
      <c r="AV368" s="750"/>
      <c r="AW368" s="750"/>
      <c r="AX368" s="750"/>
      <c r="AY368" s="745"/>
      <c r="AZ368" s="729"/>
      <c r="BA368" s="745">
        <f t="shared" si="266"/>
        <v>2125</v>
      </c>
      <c r="BB368" s="752"/>
      <c r="BC368" s="752"/>
      <c r="BD368" s="752"/>
      <c r="BE368" s="752"/>
      <c r="BF368" s="745"/>
      <c r="BG368" s="752"/>
      <c r="BH368" s="752"/>
      <c r="BI368" s="753"/>
      <c r="BJ368" s="753"/>
      <c r="BK368" s="754"/>
      <c r="BL368" s="753"/>
      <c r="BM368" s="755"/>
      <c r="BN368" s="755"/>
      <c r="BO368" s="755"/>
      <c r="BP368" s="755"/>
      <c r="BQ368" s="753"/>
      <c r="BR368" s="753">
        <f>I368/25</f>
        <v>85</v>
      </c>
      <c r="BS368" s="755"/>
      <c r="BT368" s="753"/>
      <c r="BU368" s="753"/>
      <c r="BV368" s="753"/>
      <c r="BW368" s="753"/>
      <c r="BX368" s="753"/>
      <c r="BY368" s="753"/>
      <c r="BZ368" s="753"/>
      <c r="CA368" s="753"/>
      <c r="CB368" s="753"/>
      <c r="CC368" s="753"/>
      <c r="CD368" s="753"/>
      <c r="CE368" s="753"/>
      <c r="CF368" s="753"/>
      <c r="CG368" s="756"/>
      <c r="CO368" s="757">
        <f t="shared" si="220"/>
        <v>1359557</v>
      </c>
    </row>
    <row r="369" s="645" customFormat="1" ht="36" hidden="1" customHeight="1" spans="1:93">
      <c r="A369" s="724">
        <v>45876</v>
      </c>
      <c r="B369" s="725" t="s">
        <v>4427</v>
      </c>
      <c r="C369" s="726" t="s">
        <v>251</v>
      </c>
      <c r="D369" s="727">
        <v>4500176183</v>
      </c>
      <c r="E369" s="725">
        <v>70072737</v>
      </c>
      <c r="F369" s="728" t="s">
        <v>4640</v>
      </c>
      <c r="G369" s="729" t="s">
        <v>4320</v>
      </c>
      <c r="H369" s="730" t="s">
        <v>4321</v>
      </c>
      <c r="I369" s="731">
        <v>600</v>
      </c>
      <c r="J369" s="732">
        <v>0</v>
      </c>
      <c r="K369" s="732">
        <v>8</v>
      </c>
      <c r="L369" s="733">
        <f t="shared" si="219"/>
        <v>75</v>
      </c>
      <c r="M369" s="734">
        <v>45943</v>
      </c>
      <c r="N369" s="734">
        <v>45939</v>
      </c>
      <c r="O369" s="735"/>
      <c r="P369" s="735" t="s">
        <v>803</v>
      </c>
      <c r="Q369" s="1260" t="s">
        <v>2627</v>
      </c>
      <c r="R369" s="735">
        <v>45904</v>
      </c>
      <c r="S369" s="737" t="s">
        <v>82</v>
      </c>
      <c r="T369" s="738" t="s">
        <v>4631</v>
      </c>
      <c r="U369" s="739" t="s">
        <v>4569</v>
      </c>
      <c r="V369" s="740" t="s">
        <v>2614</v>
      </c>
      <c r="W369" s="741">
        <v>1.6771</v>
      </c>
      <c r="X369" s="742">
        <f t="shared" si="267"/>
        <v>1006.26</v>
      </c>
      <c r="Y369" s="749" t="s">
        <v>4641</v>
      </c>
      <c r="Z369" s="732" t="s">
        <v>4325</v>
      </c>
      <c r="AA369" s="745" t="s">
        <v>108</v>
      </c>
      <c r="AB369" s="1072" t="s">
        <v>44</v>
      </c>
      <c r="AC369" s="746">
        <v>600</v>
      </c>
      <c r="AD369" s="747">
        <f t="shared" si="222"/>
        <v>0</v>
      </c>
      <c r="AE369" s="890" t="s">
        <v>157</v>
      </c>
      <c r="AF369" s="749"/>
      <c r="AG369" s="747">
        <f>I369*3</f>
        <v>1800</v>
      </c>
      <c r="AH369" s="749"/>
      <c r="AI369" s="745">
        <f>I369*3</f>
        <v>1800</v>
      </c>
      <c r="AJ369" s="733"/>
      <c r="AK369" s="750"/>
      <c r="AL369" s="750"/>
      <c r="AM369" s="750"/>
      <c r="AN369" s="750"/>
      <c r="AO369" s="751"/>
      <c r="AP369" s="751"/>
      <c r="AQ369" s="751"/>
      <c r="AR369" s="751"/>
      <c r="AS369" s="751"/>
      <c r="AT369" s="751"/>
      <c r="AU369" s="751"/>
      <c r="AV369" s="750"/>
      <c r="AW369" s="750"/>
      <c r="AX369" s="750"/>
      <c r="AY369" s="745"/>
      <c r="AZ369" s="729"/>
      <c r="BA369" s="745">
        <f>I369*3</f>
        <v>1800</v>
      </c>
      <c r="BB369" s="752"/>
      <c r="BC369" s="752"/>
      <c r="BD369" s="752"/>
      <c r="BE369" s="752"/>
      <c r="BF369" s="745"/>
      <c r="BG369" s="752"/>
      <c r="BH369" s="752"/>
      <c r="BI369" s="753"/>
      <c r="BJ369" s="753"/>
      <c r="BK369" s="754"/>
      <c r="BL369" s="753"/>
      <c r="BM369" s="755"/>
      <c r="BN369" s="755"/>
      <c r="BO369" s="755"/>
      <c r="BP369" s="755"/>
      <c r="BQ369" s="753"/>
      <c r="BR369" s="754"/>
      <c r="BS369" s="755"/>
      <c r="BT369" s="753"/>
      <c r="BU369" s="753"/>
      <c r="BV369" s="753"/>
      <c r="BW369" s="753"/>
      <c r="BX369" s="753"/>
      <c r="BY369" s="753">
        <f>I369</f>
        <v>600</v>
      </c>
      <c r="BZ369" s="753"/>
      <c r="CA369" s="753">
        <f>BY369</f>
        <v>600</v>
      </c>
      <c r="CB369" s="753">
        <f>CA369</f>
        <v>600</v>
      </c>
      <c r="CC369" s="753"/>
      <c r="CD369" s="753"/>
      <c r="CE369" s="753"/>
      <c r="CF369" s="753"/>
      <c r="CG369" s="756"/>
      <c r="CO369" s="757">
        <f t="shared" si="220"/>
        <v>1357757</v>
      </c>
    </row>
    <row r="370" s="645" customFormat="1" ht="36" hidden="1" customHeight="1" spans="1:93">
      <c r="A370" s="724">
        <v>45897</v>
      </c>
      <c r="B370" s="725" t="s">
        <v>1362</v>
      </c>
      <c r="C370" s="726" t="s">
        <v>1363</v>
      </c>
      <c r="D370" s="727">
        <v>4500178155</v>
      </c>
      <c r="E370" s="725"/>
      <c r="F370" s="728" t="s">
        <v>4642</v>
      </c>
      <c r="G370" s="729" t="s">
        <v>78</v>
      </c>
      <c r="H370" s="730" t="s">
        <v>111</v>
      </c>
      <c r="I370" s="731">
        <v>2000</v>
      </c>
      <c r="J370" s="732">
        <v>0</v>
      </c>
      <c r="K370" s="732">
        <v>50</v>
      </c>
      <c r="L370" s="733">
        <f t="shared" si="219"/>
        <v>40</v>
      </c>
      <c r="M370" s="734">
        <v>45944</v>
      </c>
      <c r="N370" s="734">
        <v>45940</v>
      </c>
      <c r="O370" s="735"/>
      <c r="P370" s="735" t="s">
        <v>803</v>
      </c>
      <c r="Q370" s="736" t="s">
        <v>4643</v>
      </c>
      <c r="R370" s="735">
        <v>45897</v>
      </c>
      <c r="S370" s="737" t="s">
        <v>82</v>
      </c>
      <c r="T370" s="738" t="s">
        <v>4644</v>
      </c>
      <c r="U370" s="739" t="s">
        <v>4645</v>
      </c>
      <c r="V370" s="740" t="s">
        <v>3999</v>
      </c>
      <c r="W370" s="741">
        <v>0.9182</v>
      </c>
      <c r="X370" s="742">
        <f t="shared" si="267"/>
        <v>1836.4</v>
      </c>
      <c r="Y370" s="749" t="s">
        <v>4646</v>
      </c>
      <c r="Z370" s="732" t="s">
        <v>78</v>
      </c>
      <c r="AA370" s="745" t="s">
        <v>108</v>
      </c>
      <c r="AB370" s="1072" t="s">
        <v>44</v>
      </c>
      <c r="AC370" s="746">
        <v>2000</v>
      </c>
      <c r="AD370" s="747">
        <f t="shared" si="222"/>
        <v>0</v>
      </c>
      <c r="AE370" s="890" t="s">
        <v>157</v>
      </c>
      <c r="AF370" s="749"/>
      <c r="AG370" s="747">
        <f t="shared" si="268"/>
        <v>2000</v>
      </c>
      <c r="AH370" s="749"/>
      <c r="AI370" s="745">
        <f t="shared" ref="AI370:AI379" si="269">I370</f>
        <v>2000</v>
      </c>
      <c r="AJ370" s="733"/>
      <c r="AK370" s="750"/>
      <c r="AL370" s="750"/>
      <c r="AM370" s="750"/>
      <c r="AN370" s="750"/>
      <c r="AO370" s="751"/>
      <c r="AP370" s="751"/>
      <c r="AQ370" s="751"/>
      <c r="AR370" s="751"/>
      <c r="AS370" s="751"/>
      <c r="AT370" s="751"/>
      <c r="AU370" s="751"/>
      <c r="AV370" s="750"/>
      <c r="AW370" s="750"/>
      <c r="AX370" s="750"/>
      <c r="AY370" s="745"/>
      <c r="AZ370" s="729"/>
      <c r="BA370" s="745">
        <f t="shared" si="266"/>
        <v>2000</v>
      </c>
      <c r="BB370" s="752"/>
      <c r="BC370" s="752"/>
      <c r="BD370" s="752"/>
      <c r="BE370" s="752"/>
      <c r="BF370" s="745"/>
      <c r="BG370" s="752"/>
      <c r="BH370" s="752"/>
      <c r="BI370" s="753"/>
      <c r="BJ370" s="753"/>
      <c r="BK370" s="754"/>
      <c r="BL370" s="753"/>
      <c r="BM370" s="755"/>
      <c r="BN370" s="755"/>
      <c r="BO370" s="755"/>
      <c r="BP370" s="755">
        <f>I370/25</f>
        <v>80</v>
      </c>
      <c r="BQ370" s="753"/>
      <c r="BR370" s="754"/>
      <c r="BS370" s="755"/>
      <c r="BT370" s="753"/>
      <c r="BU370" s="753"/>
      <c r="BV370" s="753"/>
      <c r="BW370" s="753"/>
      <c r="BX370" s="753"/>
      <c r="BY370" s="753"/>
      <c r="BZ370" s="753"/>
      <c r="CA370" s="753"/>
      <c r="CB370" s="753"/>
      <c r="CC370" s="753"/>
      <c r="CD370" s="753"/>
      <c r="CE370" s="753"/>
      <c r="CF370" s="753"/>
      <c r="CG370" s="756"/>
      <c r="CO370" s="757">
        <f t="shared" si="220"/>
        <v>1355757</v>
      </c>
    </row>
    <row r="371" s="647" customFormat="1" ht="36" hidden="1" customHeight="1" spans="1:93">
      <c r="A371" s="792">
        <v>45898</v>
      </c>
      <c r="B371" s="821" t="s">
        <v>3972</v>
      </c>
      <c r="C371" s="822" t="s">
        <v>251</v>
      </c>
      <c r="D371" s="823">
        <v>4500178240</v>
      </c>
      <c r="E371" s="821" t="s">
        <v>4647</v>
      </c>
      <c r="F371" s="823" t="s">
        <v>4648</v>
      </c>
      <c r="G371" s="648" t="s">
        <v>3599</v>
      </c>
      <c r="H371" s="796" t="s">
        <v>3600</v>
      </c>
      <c r="I371" s="797">
        <v>21504</v>
      </c>
      <c r="J371" s="798">
        <v>8</v>
      </c>
      <c r="K371" s="798">
        <v>48</v>
      </c>
      <c r="L371" s="799">
        <f t="shared" si="219"/>
        <v>448</v>
      </c>
      <c r="M371" s="801">
        <v>45946</v>
      </c>
      <c r="N371" s="801">
        <v>45943</v>
      </c>
      <c r="O371" s="802" t="s">
        <v>4649</v>
      </c>
      <c r="P371" s="1317" t="s">
        <v>106</v>
      </c>
      <c r="Q371" s="1318" t="s">
        <v>4650</v>
      </c>
      <c r="R371" s="827" t="s">
        <v>4612</v>
      </c>
      <c r="S371" s="825" t="s">
        <v>82</v>
      </c>
      <c r="T371" s="804" t="s">
        <v>82</v>
      </c>
      <c r="U371" s="805" t="s">
        <v>4651</v>
      </c>
      <c r="V371" s="806" t="s">
        <v>587</v>
      </c>
      <c r="W371" s="807">
        <v>0.5241</v>
      </c>
      <c r="X371" s="808">
        <f t="shared" si="267"/>
        <v>11270.2464</v>
      </c>
      <c r="Y371" s="811" t="s">
        <v>4652</v>
      </c>
      <c r="Z371" s="798" t="s">
        <v>4513</v>
      </c>
      <c r="AA371" s="810" t="s">
        <v>108</v>
      </c>
      <c r="AB371" s="1319" t="s">
        <v>44</v>
      </c>
      <c r="AC371" s="811">
        <f>14304+7200</f>
        <v>21504</v>
      </c>
      <c r="AD371" s="781">
        <f t="shared" si="222"/>
        <v>0</v>
      </c>
      <c r="AE371" s="871" t="s">
        <v>82</v>
      </c>
      <c r="AF371" s="795"/>
      <c r="AG371" s="781">
        <f t="shared" si="268"/>
        <v>21504</v>
      </c>
      <c r="AH371" s="795"/>
      <c r="AI371" s="810"/>
      <c r="AJ371" s="799"/>
      <c r="AK371" s="784"/>
      <c r="AL371" s="814"/>
      <c r="AM371" s="814"/>
      <c r="AN371" s="814"/>
      <c r="AO371" s="815"/>
      <c r="AP371" s="815"/>
      <c r="AQ371" s="648"/>
      <c r="AR371" s="815">
        <f>I371</f>
        <v>21504</v>
      </c>
      <c r="AS371" s="815"/>
      <c r="AT371" s="815"/>
      <c r="AU371" s="815"/>
      <c r="AV371" s="814"/>
      <c r="AW371" s="814"/>
      <c r="AX371" s="814"/>
      <c r="AY371" s="810"/>
      <c r="AZ371" s="648"/>
      <c r="BA371" s="810">
        <f t="shared" si="266"/>
        <v>21504</v>
      </c>
      <c r="BB371" s="816"/>
      <c r="BC371" s="816"/>
      <c r="BD371" s="816"/>
      <c r="BE371" s="816"/>
      <c r="BF371" s="810"/>
      <c r="BG371" s="816"/>
      <c r="BH371" s="816"/>
      <c r="BI371" s="817"/>
      <c r="BJ371" s="817"/>
      <c r="BK371" s="818"/>
      <c r="BL371" s="817"/>
      <c r="BM371" s="819"/>
      <c r="BN371" s="819"/>
      <c r="BO371" s="819"/>
      <c r="BP371" s="819"/>
      <c r="BQ371" s="817"/>
      <c r="BR371" s="818"/>
      <c r="BS371" s="819">
        <f>I371/8</f>
        <v>2688</v>
      </c>
      <c r="BT371" s="817"/>
      <c r="BU371" s="817"/>
      <c r="BV371" s="817"/>
      <c r="BW371" s="817"/>
      <c r="BX371" s="817"/>
      <c r="BY371" s="817"/>
      <c r="BZ371" s="817"/>
      <c r="CA371" s="817"/>
      <c r="CB371" s="817"/>
      <c r="CC371" s="817"/>
      <c r="CD371" s="817"/>
      <c r="CE371" s="817"/>
      <c r="CF371" s="817"/>
      <c r="CG371" s="820"/>
      <c r="CO371" s="757">
        <f t="shared" si="220"/>
        <v>1334253</v>
      </c>
    </row>
    <row r="372" s="647" customFormat="1" ht="36" hidden="1" customHeight="1" spans="1:93">
      <c r="A372" s="792">
        <v>45898</v>
      </c>
      <c r="B372" s="821" t="s">
        <v>3972</v>
      </c>
      <c r="C372" s="822" t="s">
        <v>251</v>
      </c>
      <c r="D372" s="823">
        <v>4500178240</v>
      </c>
      <c r="E372" s="821" t="s">
        <v>4647</v>
      </c>
      <c r="F372" s="823" t="s">
        <v>4653</v>
      </c>
      <c r="G372" s="648" t="s">
        <v>3599</v>
      </c>
      <c r="H372" s="796" t="s">
        <v>3600</v>
      </c>
      <c r="I372" s="797">
        <v>21504</v>
      </c>
      <c r="J372" s="798">
        <v>8</v>
      </c>
      <c r="K372" s="798">
        <v>48</v>
      </c>
      <c r="L372" s="799">
        <f t="shared" si="219"/>
        <v>448</v>
      </c>
      <c r="M372" s="801">
        <v>45946</v>
      </c>
      <c r="N372" s="801">
        <v>45943</v>
      </c>
      <c r="O372" s="802" t="s">
        <v>4649</v>
      </c>
      <c r="P372" s="1317" t="s">
        <v>106</v>
      </c>
      <c r="Q372" s="1318" t="s">
        <v>4650</v>
      </c>
      <c r="R372" s="827" t="s">
        <v>4612</v>
      </c>
      <c r="S372" s="825" t="s">
        <v>82</v>
      </c>
      <c r="T372" s="804" t="s">
        <v>82</v>
      </c>
      <c r="U372" s="805" t="s">
        <v>4651</v>
      </c>
      <c r="V372" s="806" t="s">
        <v>587</v>
      </c>
      <c r="W372" s="807">
        <v>0.5241</v>
      </c>
      <c r="X372" s="808">
        <f t="shared" si="267"/>
        <v>11270.2464</v>
      </c>
      <c r="Y372" s="811" t="s">
        <v>4652</v>
      </c>
      <c r="Z372" s="798" t="s">
        <v>4513</v>
      </c>
      <c r="AA372" s="810" t="s">
        <v>108</v>
      </c>
      <c r="AB372" s="1319" t="s">
        <v>44</v>
      </c>
      <c r="AC372" s="811">
        <v>21504</v>
      </c>
      <c r="AD372" s="781">
        <f t="shared" si="222"/>
        <v>0</v>
      </c>
      <c r="AE372" s="871" t="s">
        <v>82</v>
      </c>
      <c r="AF372" s="795"/>
      <c r="AG372" s="781">
        <f t="shared" si="268"/>
        <v>21504</v>
      </c>
      <c r="AH372" s="795"/>
      <c r="AI372" s="810"/>
      <c r="AJ372" s="799"/>
      <c r="AK372" s="784"/>
      <c r="AL372" s="814"/>
      <c r="AM372" s="814"/>
      <c r="AN372" s="814"/>
      <c r="AO372" s="815"/>
      <c r="AP372" s="815"/>
      <c r="AQ372" s="648"/>
      <c r="AR372" s="815">
        <f>I372</f>
        <v>21504</v>
      </c>
      <c r="AS372" s="815"/>
      <c r="AT372" s="815"/>
      <c r="AU372" s="815"/>
      <c r="AV372" s="814"/>
      <c r="AW372" s="814"/>
      <c r="AX372" s="814"/>
      <c r="AY372" s="810"/>
      <c r="AZ372" s="648"/>
      <c r="BA372" s="810">
        <f t="shared" si="266"/>
        <v>21504</v>
      </c>
      <c r="BB372" s="816"/>
      <c r="BC372" s="816"/>
      <c r="BD372" s="816"/>
      <c r="BE372" s="816"/>
      <c r="BF372" s="810"/>
      <c r="BG372" s="816"/>
      <c r="BH372" s="816"/>
      <c r="BI372" s="817"/>
      <c r="BJ372" s="817"/>
      <c r="BK372" s="818"/>
      <c r="BL372" s="817"/>
      <c r="BM372" s="819"/>
      <c r="BN372" s="819"/>
      <c r="BO372" s="819"/>
      <c r="BP372" s="819"/>
      <c r="BQ372" s="817"/>
      <c r="BR372" s="818"/>
      <c r="BS372" s="819">
        <f>I372/8</f>
        <v>2688</v>
      </c>
      <c r="BT372" s="817"/>
      <c r="BU372" s="817"/>
      <c r="BV372" s="817"/>
      <c r="BW372" s="817"/>
      <c r="BX372" s="817"/>
      <c r="BY372" s="817"/>
      <c r="BZ372" s="817"/>
      <c r="CA372" s="817"/>
      <c r="CB372" s="817"/>
      <c r="CC372" s="817"/>
      <c r="CD372" s="817"/>
      <c r="CE372" s="817"/>
      <c r="CF372" s="817"/>
      <c r="CG372" s="820"/>
      <c r="CO372" s="757">
        <f t="shared" si="220"/>
        <v>1312749</v>
      </c>
    </row>
    <row r="373" s="645" customFormat="1" ht="36" hidden="1" customHeight="1" spans="1:93">
      <c r="A373" s="724">
        <v>45912</v>
      </c>
      <c r="B373" s="884" t="s">
        <v>3800</v>
      </c>
      <c r="C373" s="885" t="s">
        <v>251</v>
      </c>
      <c r="D373" s="749">
        <v>4500179411</v>
      </c>
      <c r="E373" s="1846" t="s">
        <v>4654</v>
      </c>
      <c r="F373" s="749" t="s">
        <v>4655</v>
      </c>
      <c r="G373" s="729" t="s">
        <v>346</v>
      </c>
      <c r="H373" s="730" t="s">
        <v>79</v>
      </c>
      <c r="I373" s="731">
        <v>3456</v>
      </c>
      <c r="J373" s="732">
        <v>0</v>
      </c>
      <c r="K373" s="732">
        <v>1152</v>
      </c>
      <c r="L373" s="733">
        <f t="shared" si="219"/>
        <v>3</v>
      </c>
      <c r="M373" s="886">
        <v>45946</v>
      </c>
      <c r="N373" s="886">
        <v>45943</v>
      </c>
      <c r="O373" s="735" t="s">
        <v>4656</v>
      </c>
      <c r="P373" s="735" t="s">
        <v>106</v>
      </c>
      <c r="Q373" s="887" t="s">
        <v>4657</v>
      </c>
      <c r="R373" s="735" t="s">
        <v>651</v>
      </c>
      <c r="S373" s="737" t="s">
        <v>136</v>
      </c>
      <c r="T373" s="738" t="s">
        <v>4658</v>
      </c>
      <c r="U373" s="739" t="s">
        <v>2828</v>
      </c>
      <c r="V373" s="740" t="s">
        <v>1131</v>
      </c>
      <c r="W373" s="741">
        <v>594.3467</v>
      </c>
      <c r="X373" s="742">
        <f t="shared" ref="X373:X379" si="270">W373*L373</f>
        <v>1783.0401</v>
      </c>
      <c r="Y373" s="749" t="s">
        <v>4659</v>
      </c>
      <c r="Z373" s="732" t="s">
        <v>346</v>
      </c>
      <c r="AA373" s="745" t="s">
        <v>108</v>
      </c>
      <c r="AB373" s="1072" t="s">
        <v>44</v>
      </c>
      <c r="AC373" s="746">
        <v>3456</v>
      </c>
      <c r="AD373" s="747">
        <f t="shared" si="222"/>
        <v>0</v>
      </c>
      <c r="AE373" s="890" t="s">
        <v>141</v>
      </c>
      <c r="AF373" s="749"/>
      <c r="AG373" s="747">
        <f t="shared" si="268"/>
        <v>3456</v>
      </c>
      <c r="AH373" s="749"/>
      <c r="AI373" s="745">
        <f t="shared" si="269"/>
        <v>3456</v>
      </c>
      <c r="AJ373" s="733"/>
      <c r="AK373" s="750"/>
      <c r="AL373" s="1320"/>
      <c r="AM373" s="750"/>
      <c r="AN373" s="750"/>
      <c r="AO373" s="751"/>
      <c r="AP373" s="751"/>
      <c r="AQ373" s="751"/>
      <c r="AR373" s="751"/>
      <c r="AS373" s="751"/>
      <c r="AT373" s="751"/>
      <c r="AU373" s="751"/>
      <c r="AV373" s="750"/>
      <c r="AW373" s="750"/>
      <c r="AX373" s="750"/>
      <c r="AY373" s="745"/>
      <c r="AZ373" s="729"/>
      <c r="BA373" s="745"/>
      <c r="BB373" s="752"/>
      <c r="BC373" s="745">
        <f t="shared" ref="BC373:BC379" si="271">I373</f>
        <v>3456</v>
      </c>
      <c r="BD373" s="752"/>
      <c r="BE373" s="752"/>
      <c r="BF373" s="745"/>
      <c r="BG373" s="745">
        <f t="shared" ref="BG373:BG379" si="272">I373/12</f>
        <v>288</v>
      </c>
      <c r="BH373" s="752"/>
      <c r="BI373" s="753"/>
      <c r="BJ373" s="753"/>
      <c r="BK373" s="754"/>
      <c r="BL373" s="753"/>
      <c r="BM373" s="755"/>
      <c r="BN373" s="755"/>
      <c r="BO373" s="755"/>
      <c r="BP373" s="755"/>
      <c r="BQ373" s="753"/>
      <c r="BR373" s="754"/>
      <c r="BS373" s="755"/>
      <c r="BT373" s="753"/>
      <c r="BU373" s="753"/>
      <c r="BV373" s="753"/>
      <c r="BW373" s="753"/>
      <c r="BX373" s="753"/>
      <c r="BY373" s="753"/>
      <c r="BZ373" s="753"/>
      <c r="CA373" s="753"/>
      <c r="CB373" s="753"/>
      <c r="CC373" s="753"/>
      <c r="CD373" s="753"/>
      <c r="CE373" s="753"/>
      <c r="CF373" s="753"/>
      <c r="CG373" s="756"/>
      <c r="CO373" s="757">
        <f t="shared" si="220"/>
        <v>1309293</v>
      </c>
    </row>
    <row r="374" s="645" customFormat="1" ht="36" hidden="1" customHeight="1" spans="1:93">
      <c r="A374" s="724">
        <v>45912</v>
      </c>
      <c r="B374" s="884" t="s">
        <v>3800</v>
      </c>
      <c r="C374" s="885" t="s">
        <v>251</v>
      </c>
      <c r="D374" s="749">
        <v>4500179411</v>
      </c>
      <c r="E374" s="1846" t="s">
        <v>4660</v>
      </c>
      <c r="F374" s="749" t="s">
        <v>4661</v>
      </c>
      <c r="G374" s="729" t="s">
        <v>346</v>
      </c>
      <c r="H374" s="730" t="s">
        <v>79</v>
      </c>
      <c r="I374" s="731">
        <v>3456</v>
      </c>
      <c r="J374" s="732">
        <v>0</v>
      </c>
      <c r="K374" s="732">
        <v>1152</v>
      </c>
      <c r="L374" s="733">
        <f t="shared" si="219"/>
        <v>3</v>
      </c>
      <c r="M374" s="886">
        <v>45946</v>
      </c>
      <c r="N374" s="886">
        <v>45943</v>
      </c>
      <c r="O374" s="735" t="s">
        <v>4656</v>
      </c>
      <c r="P374" s="735" t="s">
        <v>106</v>
      </c>
      <c r="Q374" s="887" t="s">
        <v>2611</v>
      </c>
      <c r="R374" s="735" t="s">
        <v>651</v>
      </c>
      <c r="S374" s="737" t="s">
        <v>136</v>
      </c>
      <c r="T374" s="738" t="s">
        <v>4658</v>
      </c>
      <c r="U374" s="739" t="s">
        <v>2828</v>
      </c>
      <c r="V374" s="740" t="s">
        <v>1131</v>
      </c>
      <c r="W374" s="741">
        <v>594.3467</v>
      </c>
      <c r="X374" s="742">
        <f t="shared" si="270"/>
        <v>1783.0401</v>
      </c>
      <c r="Y374" s="749" t="s">
        <v>4662</v>
      </c>
      <c r="Z374" s="732" t="s">
        <v>346</v>
      </c>
      <c r="AA374" s="745" t="s">
        <v>108</v>
      </c>
      <c r="AB374" s="1072" t="s">
        <v>44</v>
      </c>
      <c r="AC374" s="746">
        <v>3456</v>
      </c>
      <c r="AD374" s="747">
        <f t="shared" si="222"/>
        <v>0</v>
      </c>
      <c r="AE374" s="890" t="s">
        <v>141</v>
      </c>
      <c r="AF374" s="749"/>
      <c r="AG374" s="747">
        <f t="shared" si="268"/>
        <v>3456</v>
      </c>
      <c r="AH374" s="749"/>
      <c r="AI374" s="745">
        <f t="shared" si="269"/>
        <v>3456</v>
      </c>
      <c r="AJ374" s="733"/>
      <c r="AK374" s="750"/>
      <c r="AL374" s="1320"/>
      <c r="AM374" s="750"/>
      <c r="AN374" s="750"/>
      <c r="AO374" s="751"/>
      <c r="AP374" s="751"/>
      <c r="AQ374" s="751"/>
      <c r="AR374" s="751"/>
      <c r="AS374" s="751"/>
      <c r="AT374" s="751"/>
      <c r="AU374" s="751"/>
      <c r="AV374" s="750"/>
      <c r="AW374" s="750"/>
      <c r="AX374" s="750"/>
      <c r="AY374" s="745"/>
      <c r="AZ374" s="729"/>
      <c r="BA374" s="745"/>
      <c r="BB374" s="752"/>
      <c r="BC374" s="745">
        <f t="shared" si="271"/>
        <v>3456</v>
      </c>
      <c r="BD374" s="752"/>
      <c r="BE374" s="752"/>
      <c r="BF374" s="745"/>
      <c r="BG374" s="745">
        <f t="shared" si="272"/>
        <v>288</v>
      </c>
      <c r="BH374" s="752"/>
      <c r="BI374" s="753"/>
      <c r="BJ374" s="753"/>
      <c r="BK374" s="754"/>
      <c r="BL374" s="753"/>
      <c r="BM374" s="755"/>
      <c r="BN374" s="755"/>
      <c r="BO374" s="755"/>
      <c r="BP374" s="755"/>
      <c r="BQ374" s="753"/>
      <c r="BR374" s="754"/>
      <c r="BS374" s="755"/>
      <c r="BT374" s="753"/>
      <c r="BU374" s="753"/>
      <c r="BV374" s="753"/>
      <c r="BW374" s="753"/>
      <c r="BX374" s="753"/>
      <c r="BY374" s="753"/>
      <c r="BZ374" s="753"/>
      <c r="CA374" s="753"/>
      <c r="CB374" s="753"/>
      <c r="CC374" s="753"/>
      <c r="CD374" s="753"/>
      <c r="CE374" s="753"/>
      <c r="CF374" s="753"/>
      <c r="CG374" s="756"/>
      <c r="CO374" s="757">
        <f t="shared" si="220"/>
        <v>1305837</v>
      </c>
    </row>
    <row r="375" s="645" customFormat="1" ht="36" hidden="1" customHeight="1" spans="1:93">
      <c r="A375" s="724">
        <v>45912</v>
      </c>
      <c r="B375" s="884" t="s">
        <v>3800</v>
      </c>
      <c r="C375" s="885" t="s">
        <v>251</v>
      </c>
      <c r="D375" s="749">
        <v>4500179411</v>
      </c>
      <c r="E375" s="1846" t="s">
        <v>4663</v>
      </c>
      <c r="F375" s="749" t="s">
        <v>4664</v>
      </c>
      <c r="G375" s="729" t="s">
        <v>346</v>
      </c>
      <c r="H375" s="730" t="s">
        <v>79</v>
      </c>
      <c r="I375" s="731">
        <v>4608</v>
      </c>
      <c r="J375" s="732">
        <v>0</v>
      </c>
      <c r="K375" s="732">
        <v>1152</v>
      </c>
      <c r="L375" s="733">
        <f t="shared" si="219"/>
        <v>4</v>
      </c>
      <c r="M375" s="886">
        <v>45946</v>
      </c>
      <c r="N375" s="886">
        <v>45943</v>
      </c>
      <c r="O375" s="735" t="s">
        <v>4656</v>
      </c>
      <c r="P375" s="735" t="s">
        <v>106</v>
      </c>
      <c r="Q375" s="887" t="s">
        <v>4665</v>
      </c>
      <c r="R375" s="735" t="s">
        <v>651</v>
      </c>
      <c r="S375" s="737" t="s">
        <v>136</v>
      </c>
      <c r="T375" s="738" t="s">
        <v>4658</v>
      </c>
      <c r="U375" s="739" t="s">
        <v>2828</v>
      </c>
      <c r="V375" s="740" t="s">
        <v>1131</v>
      </c>
      <c r="W375" s="741">
        <v>594.35</v>
      </c>
      <c r="X375" s="742">
        <f t="shared" si="270"/>
        <v>2377.4</v>
      </c>
      <c r="Y375" s="749" t="s">
        <v>4666</v>
      </c>
      <c r="Z375" s="732" t="s">
        <v>346</v>
      </c>
      <c r="AA375" s="745" t="s">
        <v>108</v>
      </c>
      <c r="AB375" s="1072" t="s">
        <v>44</v>
      </c>
      <c r="AC375" s="746">
        <v>4608</v>
      </c>
      <c r="AD375" s="747">
        <f t="shared" si="222"/>
        <v>0</v>
      </c>
      <c r="AE375" s="890" t="s">
        <v>141</v>
      </c>
      <c r="AF375" s="749"/>
      <c r="AG375" s="747">
        <f t="shared" si="268"/>
        <v>4608</v>
      </c>
      <c r="AH375" s="749"/>
      <c r="AI375" s="745">
        <f t="shared" si="269"/>
        <v>4608</v>
      </c>
      <c r="AJ375" s="733"/>
      <c r="AK375" s="750"/>
      <c r="AL375" s="1320"/>
      <c r="AM375" s="750"/>
      <c r="AN375" s="750"/>
      <c r="AO375" s="751"/>
      <c r="AP375" s="751"/>
      <c r="AQ375" s="751"/>
      <c r="AR375" s="751"/>
      <c r="AS375" s="751"/>
      <c r="AT375" s="751"/>
      <c r="AU375" s="751"/>
      <c r="AV375" s="750"/>
      <c r="AW375" s="750"/>
      <c r="AX375" s="750"/>
      <c r="AY375" s="745"/>
      <c r="AZ375" s="729"/>
      <c r="BA375" s="745"/>
      <c r="BB375" s="752"/>
      <c r="BC375" s="745">
        <f t="shared" si="271"/>
        <v>4608</v>
      </c>
      <c r="BD375" s="752"/>
      <c r="BE375" s="752"/>
      <c r="BF375" s="745"/>
      <c r="BG375" s="745">
        <f t="shared" si="272"/>
        <v>384</v>
      </c>
      <c r="BH375" s="752"/>
      <c r="BI375" s="753"/>
      <c r="BJ375" s="753"/>
      <c r="BK375" s="754"/>
      <c r="BL375" s="753"/>
      <c r="BM375" s="755"/>
      <c r="BN375" s="755"/>
      <c r="BO375" s="755"/>
      <c r="BP375" s="755"/>
      <c r="BQ375" s="753"/>
      <c r="BR375" s="754"/>
      <c r="BS375" s="755"/>
      <c r="BT375" s="753"/>
      <c r="BU375" s="753"/>
      <c r="BV375" s="753"/>
      <c r="BW375" s="753"/>
      <c r="BX375" s="753"/>
      <c r="BY375" s="753"/>
      <c r="BZ375" s="753"/>
      <c r="CA375" s="753"/>
      <c r="CB375" s="753"/>
      <c r="CC375" s="753"/>
      <c r="CD375" s="753"/>
      <c r="CE375" s="753"/>
      <c r="CF375" s="753"/>
      <c r="CG375" s="756"/>
      <c r="CO375" s="757">
        <f t="shared" si="220"/>
        <v>1301229</v>
      </c>
    </row>
    <row r="376" s="645" customFormat="1" ht="36" hidden="1" customHeight="1" spans="1:93">
      <c r="A376" s="724">
        <v>45912</v>
      </c>
      <c r="B376" s="884" t="s">
        <v>3800</v>
      </c>
      <c r="C376" s="885" t="s">
        <v>251</v>
      </c>
      <c r="D376" s="749">
        <v>4500179411</v>
      </c>
      <c r="E376" s="1846" t="s">
        <v>4667</v>
      </c>
      <c r="F376" s="749" t="s">
        <v>4668</v>
      </c>
      <c r="G376" s="729" t="s">
        <v>346</v>
      </c>
      <c r="H376" s="730" t="s">
        <v>79</v>
      </c>
      <c r="I376" s="731">
        <v>2304</v>
      </c>
      <c r="J376" s="732">
        <v>0</v>
      </c>
      <c r="K376" s="732">
        <v>1152</v>
      </c>
      <c r="L376" s="733">
        <f t="shared" si="219"/>
        <v>2</v>
      </c>
      <c r="M376" s="886">
        <v>45946</v>
      </c>
      <c r="N376" s="886">
        <v>45943</v>
      </c>
      <c r="O376" s="735" t="s">
        <v>4656</v>
      </c>
      <c r="P376" s="735" t="s">
        <v>106</v>
      </c>
      <c r="Q376" s="887" t="s">
        <v>2495</v>
      </c>
      <c r="R376" s="735" t="s">
        <v>651</v>
      </c>
      <c r="S376" s="737" t="s">
        <v>136</v>
      </c>
      <c r="T376" s="738" t="s">
        <v>4658</v>
      </c>
      <c r="U376" s="739" t="s">
        <v>2828</v>
      </c>
      <c r="V376" s="740" t="s">
        <v>1131</v>
      </c>
      <c r="W376" s="741">
        <v>594.35</v>
      </c>
      <c r="X376" s="742">
        <f t="shared" si="270"/>
        <v>1188.7</v>
      </c>
      <c r="Y376" s="749" t="s">
        <v>4669</v>
      </c>
      <c r="Z376" s="732" t="s">
        <v>346</v>
      </c>
      <c r="AA376" s="745" t="s">
        <v>108</v>
      </c>
      <c r="AB376" s="1072" t="s">
        <v>44</v>
      </c>
      <c r="AC376" s="746">
        <v>2304</v>
      </c>
      <c r="AD376" s="747">
        <f t="shared" si="222"/>
        <v>0</v>
      </c>
      <c r="AE376" s="890" t="s">
        <v>141</v>
      </c>
      <c r="AF376" s="749"/>
      <c r="AG376" s="747">
        <f t="shared" si="268"/>
        <v>2304</v>
      </c>
      <c r="AH376" s="749"/>
      <c r="AI376" s="745">
        <f t="shared" si="269"/>
        <v>2304</v>
      </c>
      <c r="AJ376" s="733"/>
      <c r="AK376" s="750"/>
      <c r="AL376" s="1320"/>
      <c r="AM376" s="750"/>
      <c r="AN376" s="750"/>
      <c r="AO376" s="751"/>
      <c r="AP376" s="751"/>
      <c r="AQ376" s="751"/>
      <c r="AR376" s="751"/>
      <c r="AS376" s="751"/>
      <c r="AT376" s="751"/>
      <c r="AU376" s="751"/>
      <c r="AV376" s="750"/>
      <c r="AW376" s="750"/>
      <c r="AX376" s="750"/>
      <c r="AY376" s="745"/>
      <c r="AZ376" s="729"/>
      <c r="BA376" s="745"/>
      <c r="BB376" s="752"/>
      <c r="BC376" s="745">
        <f t="shared" si="271"/>
        <v>2304</v>
      </c>
      <c r="BD376" s="752"/>
      <c r="BE376" s="752"/>
      <c r="BF376" s="745"/>
      <c r="BG376" s="745">
        <f t="shared" si="272"/>
        <v>192</v>
      </c>
      <c r="BH376" s="752"/>
      <c r="BI376" s="753"/>
      <c r="BJ376" s="753"/>
      <c r="BK376" s="754"/>
      <c r="BL376" s="753"/>
      <c r="BM376" s="755"/>
      <c r="BN376" s="755"/>
      <c r="BO376" s="755"/>
      <c r="BP376" s="755"/>
      <c r="BQ376" s="753"/>
      <c r="BR376" s="754"/>
      <c r="BS376" s="755"/>
      <c r="BT376" s="753"/>
      <c r="BU376" s="753"/>
      <c r="BV376" s="753"/>
      <c r="BW376" s="753"/>
      <c r="BX376" s="753"/>
      <c r="BY376" s="753"/>
      <c r="BZ376" s="753"/>
      <c r="CA376" s="753"/>
      <c r="CB376" s="753"/>
      <c r="CC376" s="753"/>
      <c r="CD376" s="753"/>
      <c r="CE376" s="753"/>
      <c r="CF376" s="753"/>
      <c r="CG376" s="756"/>
      <c r="CO376" s="757">
        <f t="shared" si="220"/>
        <v>1298925</v>
      </c>
    </row>
    <row r="377" s="645" customFormat="1" ht="36" hidden="1" customHeight="1" spans="1:93">
      <c r="A377" s="724">
        <v>45912</v>
      </c>
      <c r="B377" s="884" t="s">
        <v>3800</v>
      </c>
      <c r="C377" s="885" t="s">
        <v>251</v>
      </c>
      <c r="D377" s="749">
        <v>4500179411</v>
      </c>
      <c r="E377" s="1846" t="s">
        <v>4670</v>
      </c>
      <c r="F377" s="749" t="s">
        <v>4671</v>
      </c>
      <c r="G377" s="729" t="s">
        <v>346</v>
      </c>
      <c r="H377" s="730" t="s">
        <v>79</v>
      </c>
      <c r="I377" s="731">
        <v>1152</v>
      </c>
      <c r="J377" s="732">
        <v>0</v>
      </c>
      <c r="K377" s="732">
        <v>1152</v>
      </c>
      <c r="L377" s="733">
        <f t="shared" si="219"/>
        <v>1</v>
      </c>
      <c r="M377" s="886">
        <v>45946</v>
      </c>
      <c r="N377" s="886">
        <v>45943</v>
      </c>
      <c r="O377" s="735" t="s">
        <v>4656</v>
      </c>
      <c r="P377" s="735" t="s">
        <v>106</v>
      </c>
      <c r="Q377" s="887" t="s">
        <v>4672</v>
      </c>
      <c r="R377" s="735" t="s">
        <v>651</v>
      </c>
      <c r="S377" s="737" t="s">
        <v>136</v>
      </c>
      <c r="T377" s="738" t="s">
        <v>4658</v>
      </c>
      <c r="U377" s="739" t="s">
        <v>2828</v>
      </c>
      <c r="V377" s="740" t="s">
        <v>1131</v>
      </c>
      <c r="W377" s="741">
        <v>594.35</v>
      </c>
      <c r="X377" s="742">
        <f t="shared" si="270"/>
        <v>594.35</v>
      </c>
      <c r="Y377" s="749" t="s">
        <v>4673</v>
      </c>
      <c r="Z377" s="732" t="s">
        <v>346</v>
      </c>
      <c r="AA377" s="745" t="s">
        <v>108</v>
      </c>
      <c r="AB377" s="1072" t="s">
        <v>44</v>
      </c>
      <c r="AC377" s="746">
        <v>1152</v>
      </c>
      <c r="AD377" s="747">
        <f t="shared" si="222"/>
        <v>0</v>
      </c>
      <c r="AE377" s="890" t="s">
        <v>141</v>
      </c>
      <c r="AF377" s="749"/>
      <c r="AG377" s="747">
        <f t="shared" si="268"/>
        <v>1152</v>
      </c>
      <c r="AH377" s="749"/>
      <c r="AI377" s="745">
        <f t="shared" si="269"/>
        <v>1152</v>
      </c>
      <c r="AJ377" s="733"/>
      <c r="AK377" s="750"/>
      <c r="AL377" s="1320"/>
      <c r="AM377" s="750"/>
      <c r="AN377" s="750"/>
      <c r="AO377" s="751"/>
      <c r="AP377" s="751"/>
      <c r="AQ377" s="751"/>
      <c r="AR377" s="751"/>
      <c r="AS377" s="751"/>
      <c r="AT377" s="751"/>
      <c r="AU377" s="751"/>
      <c r="AV377" s="750"/>
      <c r="AW377" s="750"/>
      <c r="AX377" s="750"/>
      <c r="AY377" s="745"/>
      <c r="AZ377" s="729"/>
      <c r="BA377" s="745"/>
      <c r="BB377" s="752"/>
      <c r="BC377" s="745">
        <f t="shared" si="271"/>
        <v>1152</v>
      </c>
      <c r="BD377" s="752"/>
      <c r="BE377" s="752"/>
      <c r="BF377" s="745"/>
      <c r="BG377" s="745">
        <f t="shared" si="272"/>
        <v>96</v>
      </c>
      <c r="BH377" s="752"/>
      <c r="BI377" s="753"/>
      <c r="BJ377" s="753"/>
      <c r="BK377" s="754"/>
      <c r="BL377" s="753"/>
      <c r="BM377" s="755"/>
      <c r="BN377" s="755"/>
      <c r="BO377" s="755"/>
      <c r="BP377" s="755"/>
      <c r="BQ377" s="753"/>
      <c r="BR377" s="754"/>
      <c r="BS377" s="755"/>
      <c r="BT377" s="753"/>
      <c r="BU377" s="753"/>
      <c r="BV377" s="753"/>
      <c r="BW377" s="753"/>
      <c r="BX377" s="753"/>
      <c r="BY377" s="753"/>
      <c r="BZ377" s="753"/>
      <c r="CA377" s="753"/>
      <c r="CB377" s="753"/>
      <c r="CC377" s="753"/>
      <c r="CD377" s="753"/>
      <c r="CE377" s="753"/>
      <c r="CF377" s="753"/>
      <c r="CG377" s="756"/>
      <c r="CO377" s="757">
        <f t="shared" si="220"/>
        <v>1297773</v>
      </c>
    </row>
    <row r="378" s="645" customFormat="1" ht="36" hidden="1" customHeight="1" spans="1:93">
      <c r="A378" s="724">
        <v>45912</v>
      </c>
      <c r="B378" s="884" t="s">
        <v>3800</v>
      </c>
      <c r="C378" s="885" t="s">
        <v>251</v>
      </c>
      <c r="D378" s="749">
        <v>4500179411</v>
      </c>
      <c r="E378" s="1846" t="s">
        <v>4674</v>
      </c>
      <c r="F378" s="749" t="s">
        <v>4675</v>
      </c>
      <c r="G378" s="729" t="s">
        <v>346</v>
      </c>
      <c r="H378" s="730" t="s">
        <v>79</v>
      </c>
      <c r="I378" s="731">
        <v>2304</v>
      </c>
      <c r="J378" s="732">
        <v>0</v>
      </c>
      <c r="K378" s="732">
        <v>1152</v>
      </c>
      <c r="L378" s="733">
        <f t="shared" si="219"/>
        <v>2</v>
      </c>
      <c r="M378" s="886">
        <v>45946</v>
      </c>
      <c r="N378" s="886">
        <v>45943</v>
      </c>
      <c r="O378" s="735" t="s">
        <v>4656</v>
      </c>
      <c r="P378" s="735" t="s">
        <v>106</v>
      </c>
      <c r="Q378" s="887" t="s">
        <v>4676</v>
      </c>
      <c r="R378" s="735" t="s">
        <v>651</v>
      </c>
      <c r="S378" s="737" t="s">
        <v>136</v>
      </c>
      <c r="T378" s="738" t="s">
        <v>4658</v>
      </c>
      <c r="U378" s="739" t="s">
        <v>2828</v>
      </c>
      <c r="V378" s="740" t="s">
        <v>1131</v>
      </c>
      <c r="W378" s="741">
        <v>594.35</v>
      </c>
      <c r="X378" s="742">
        <f t="shared" si="270"/>
        <v>1188.7</v>
      </c>
      <c r="Y378" s="749" t="s">
        <v>4677</v>
      </c>
      <c r="Z378" s="732" t="s">
        <v>346</v>
      </c>
      <c r="AA378" s="745" t="s">
        <v>108</v>
      </c>
      <c r="AB378" s="1072" t="s">
        <v>44</v>
      </c>
      <c r="AC378" s="746">
        <v>2304</v>
      </c>
      <c r="AD378" s="747">
        <f t="shared" si="222"/>
        <v>0</v>
      </c>
      <c r="AE378" s="890" t="s">
        <v>141</v>
      </c>
      <c r="AF378" s="749"/>
      <c r="AG378" s="747">
        <f t="shared" si="268"/>
        <v>2304</v>
      </c>
      <c r="AH378" s="749"/>
      <c r="AI378" s="745">
        <f t="shared" si="269"/>
        <v>2304</v>
      </c>
      <c r="AJ378" s="733"/>
      <c r="AK378" s="750"/>
      <c r="AL378" s="1320"/>
      <c r="AM378" s="750"/>
      <c r="AN378" s="750"/>
      <c r="AO378" s="751"/>
      <c r="AP378" s="751"/>
      <c r="AQ378" s="751"/>
      <c r="AR378" s="751"/>
      <c r="AS378" s="751"/>
      <c r="AT378" s="751"/>
      <c r="AU378" s="751"/>
      <c r="AV378" s="750"/>
      <c r="AW378" s="750"/>
      <c r="AX378" s="750"/>
      <c r="AY378" s="745"/>
      <c r="AZ378" s="729"/>
      <c r="BA378" s="745"/>
      <c r="BB378" s="752"/>
      <c r="BC378" s="745">
        <f t="shared" si="271"/>
        <v>2304</v>
      </c>
      <c r="BD378" s="752"/>
      <c r="BE378" s="752"/>
      <c r="BF378" s="745"/>
      <c r="BG378" s="745">
        <f t="shared" si="272"/>
        <v>192</v>
      </c>
      <c r="BH378" s="752"/>
      <c r="BI378" s="753"/>
      <c r="BJ378" s="753"/>
      <c r="BK378" s="754"/>
      <c r="BL378" s="753"/>
      <c r="BM378" s="755"/>
      <c r="BN378" s="755"/>
      <c r="BO378" s="755"/>
      <c r="BP378" s="755"/>
      <c r="BQ378" s="753"/>
      <c r="BR378" s="754"/>
      <c r="BS378" s="755"/>
      <c r="BT378" s="753"/>
      <c r="BU378" s="753"/>
      <c r="BV378" s="753"/>
      <c r="BW378" s="753"/>
      <c r="BX378" s="753"/>
      <c r="BY378" s="753"/>
      <c r="BZ378" s="753"/>
      <c r="CA378" s="753"/>
      <c r="CB378" s="753"/>
      <c r="CC378" s="753"/>
      <c r="CD378" s="753"/>
      <c r="CE378" s="753"/>
      <c r="CF378" s="753"/>
      <c r="CG378" s="756"/>
      <c r="CO378" s="757">
        <f t="shared" si="220"/>
        <v>1295469</v>
      </c>
    </row>
    <row r="379" s="645" customFormat="1" ht="36" hidden="1" customHeight="1" spans="1:93">
      <c r="A379" s="724">
        <v>45912</v>
      </c>
      <c r="B379" s="884" t="s">
        <v>3800</v>
      </c>
      <c r="C379" s="885" t="s">
        <v>251</v>
      </c>
      <c r="D379" s="749">
        <v>4500179411</v>
      </c>
      <c r="E379" s="1846" t="s">
        <v>4678</v>
      </c>
      <c r="F379" s="749" t="s">
        <v>4679</v>
      </c>
      <c r="G379" s="729" t="s">
        <v>346</v>
      </c>
      <c r="H379" s="730" t="s">
        <v>79</v>
      </c>
      <c r="I379" s="731">
        <v>3456</v>
      </c>
      <c r="J379" s="732">
        <v>0</v>
      </c>
      <c r="K379" s="732">
        <v>1152</v>
      </c>
      <c r="L379" s="733">
        <f t="shared" si="219"/>
        <v>3</v>
      </c>
      <c r="M379" s="886">
        <v>45946</v>
      </c>
      <c r="N379" s="886">
        <v>45943</v>
      </c>
      <c r="O379" s="735" t="s">
        <v>4656</v>
      </c>
      <c r="P379" s="735" t="s">
        <v>106</v>
      </c>
      <c r="Q379" s="887" t="s">
        <v>2495</v>
      </c>
      <c r="R379" s="735" t="s">
        <v>651</v>
      </c>
      <c r="S379" s="737" t="s">
        <v>136</v>
      </c>
      <c r="T379" s="738" t="s">
        <v>4658</v>
      </c>
      <c r="U379" s="739" t="s">
        <v>2828</v>
      </c>
      <c r="V379" s="740" t="s">
        <v>1131</v>
      </c>
      <c r="W379" s="741">
        <v>594.3467</v>
      </c>
      <c r="X379" s="742">
        <f t="shared" si="270"/>
        <v>1783.0401</v>
      </c>
      <c r="Y379" s="749" t="s">
        <v>4680</v>
      </c>
      <c r="Z379" s="732" t="s">
        <v>346</v>
      </c>
      <c r="AA379" s="745" t="s">
        <v>108</v>
      </c>
      <c r="AB379" s="1072" t="s">
        <v>44</v>
      </c>
      <c r="AC379" s="746">
        <v>3456</v>
      </c>
      <c r="AD379" s="747">
        <f t="shared" si="222"/>
        <v>0</v>
      </c>
      <c r="AE379" s="890" t="s">
        <v>141</v>
      </c>
      <c r="AF379" s="749"/>
      <c r="AG379" s="747">
        <f t="shared" si="268"/>
        <v>3456</v>
      </c>
      <c r="AH379" s="749"/>
      <c r="AI379" s="745">
        <f t="shared" si="269"/>
        <v>3456</v>
      </c>
      <c r="AJ379" s="733"/>
      <c r="AK379" s="750"/>
      <c r="AL379" s="1320"/>
      <c r="AM379" s="750"/>
      <c r="AN379" s="750"/>
      <c r="AO379" s="751"/>
      <c r="AP379" s="751"/>
      <c r="AQ379" s="751"/>
      <c r="AR379" s="751"/>
      <c r="AS379" s="751"/>
      <c r="AT379" s="751"/>
      <c r="AU379" s="751"/>
      <c r="AV379" s="750"/>
      <c r="AW379" s="750"/>
      <c r="AX379" s="750"/>
      <c r="AY379" s="745"/>
      <c r="AZ379" s="729"/>
      <c r="BA379" s="745"/>
      <c r="BB379" s="752"/>
      <c r="BC379" s="745">
        <f t="shared" si="271"/>
        <v>3456</v>
      </c>
      <c r="BD379" s="752"/>
      <c r="BE379" s="752"/>
      <c r="BF379" s="745"/>
      <c r="BG379" s="745">
        <f t="shared" si="272"/>
        <v>288</v>
      </c>
      <c r="BH379" s="752"/>
      <c r="BI379" s="753"/>
      <c r="BJ379" s="753"/>
      <c r="BK379" s="754"/>
      <c r="BL379" s="753"/>
      <c r="BM379" s="755"/>
      <c r="BN379" s="755"/>
      <c r="BO379" s="755"/>
      <c r="BP379" s="755"/>
      <c r="BQ379" s="753"/>
      <c r="BR379" s="754"/>
      <c r="BS379" s="755"/>
      <c r="BT379" s="753"/>
      <c r="BU379" s="753"/>
      <c r="BV379" s="753"/>
      <c r="BW379" s="753"/>
      <c r="BX379" s="753"/>
      <c r="BY379" s="753"/>
      <c r="BZ379" s="753"/>
      <c r="CA379" s="753"/>
      <c r="CB379" s="753"/>
      <c r="CC379" s="753"/>
      <c r="CD379" s="753"/>
      <c r="CE379" s="753"/>
      <c r="CF379" s="753"/>
      <c r="CG379" s="756"/>
      <c r="CO379" s="757">
        <f t="shared" si="220"/>
        <v>1292013</v>
      </c>
    </row>
    <row r="380" s="645" customFormat="1" ht="36" hidden="1" customHeight="1" spans="1:93">
      <c r="A380" s="724">
        <v>45902</v>
      </c>
      <c r="B380" s="725" t="s">
        <v>4681</v>
      </c>
      <c r="C380" s="726" t="s">
        <v>237</v>
      </c>
      <c r="D380" s="727">
        <v>4500178548</v>
      </c>
      <c r="E380" s="725">
        <v>378456</v>
      </c>
      <c r="F380" s="728" t="s">
        <v>4682</v>
      </c>
      <c r="G380" s="729" t="s">
        <v>134</v>
      </c>
      <c r="H380" s="730" t="s">
        <v>135</v>
      </c>
      <c r="I380" s="731">
        <v>507</v>
      </c>
      <c r="J380" s="732">
        <v>0</v>
      </c>
      <c r="K380" s="732">
        <v>13</v>
      </c>
      <c r="L380" s="733">
        <f t="shared" si="219"/>
        <v>39</v>
      </c>
      <c r="M380" s="734">
        <v>45947</v>
      </c>
      <c r="N380" s="734">
        <v>45945</v>
      </c>
      <c r="O380" s="735"/>
      <c r="P380" s="735" t="s">
        <v>803</v>
      </c>
      <c r="Q380" s="736" t="s">
        <v>2565</v>
      </c>
      <c r="R380" s="735">
        <v>45911</v>
      </c>
      <c r="S380" s="737" t="s">
        <v>82</v>
      </c>
      <c r="T380" s="738" t="s">
        <v>4683</v>
      </c>
      <c r="U380" s="739" t="s">
        <v>4684</v>
      </c>
      <c r="V380" s="740" t="s">
        <v>4685</v>
      </c>
      <c r="W380" s="741">
        <v>0.8615</v>
      </c>
      <c r="X380" s="742">
        <f t="shared" ref="X380:X386" si="273">W380*I380</f>
        <v>436.7805</v>
      </c>
      <c r="Y380" s="749"/>
      <c r="Z380" s="732" t="s">
        <v>190</v>
      </c>
      <c r="AA380" s="745" t="s">
        <v>108</v>
      </c>
      <c r="AB380" s="1072" t="s">
        <v>44</v>
      </c>
      <c r="AC380" s="746">
        <v>507</v>
      </c>
      <c r="AD380" s="747">
        <f t="shared" si="222"/>
        <v>0</v>
      </c>
      <c r="AE380" s="890" t="s">
        <v>157</v>
      </c>
      <c r="AF380" s="749"/>
      <c r="AG380" s="747">
        <f t="shared" si="268"/>
        <v>507</v>
      </c>
      <c r="AH380" s="749"/>
      <c r="AI380" s="745"/>
      <c r="AJ380" s="733"/>
      <c r="AK380" s="784"/>
      <c r="AL380" s="747">
        <f>I380</f>
        <v>507</v>
      </c>
      <c r="AM380" s="750"/>
      <c r="AN380" s="750"/>
      <c r="AO380" s="751"/>
      <c r="AP380" s="751"/>
      <c r="AQ380" s="751"/>
      <c r="AR380" s="751"/>
      <c r="AS380" s="751"/>
      <c r="AT380" s="751"/>
      <c r="AU380" s="751"/>
      <c r="AV380" s="750"/>
      <c r="AW380" s="750"/>
      <c r="AX380" s="750"/>
      <c r="AY380" s="745"/>
      <c r="AZ380" s="729"/>
      <c r="BA380" s="745">
        <f t="shared" ref="BA380:BA386" si="274">I380</f>
        <v>507</v>
      </c>
      <c r="BB380" s="752"/>
      <c r="BC380" s="752"/>
      <c r="BD380" s="752"/>
      <c r="BE380" s="752"/>
      <c r="BF380" s="745"/>
      <c r="BG380" s="752"/>
      <c r="BH380" s="752"/>
      <c r="BI380" s="753"/>
      <c r="BJ380" s="753"/>
      <c r="BK380" s="754"/>
      <c r="BL380" s="753"/>
      <c r="BM380" s="755"/>
      <c r="BN380" s="755"/>
      <c r="BO380" s="754">
        <f>I380/13</f>
        <v>39</v>
      </c>
      <c r="BP380" s="755"/>
      <c r="BQ380" s="753"/>
      <c r="BR380" s="754"/>
      <c r="BS380" s="755"/>
      <c r="BT380" s="753"/>
      <c r="BU380" s="753"/>
      <c r="BV380" s="753"/>
      <c r="BW380" s="753"/>
      <c r="BX380" s="753"/>
      <c r="BY380" s="753"/>
      <c r="BZ380" s="753"/>
      <c r="CA380" s="753"/>
      <c r="CB380" s="753"/>
      <c r="CC380" s="753"/>
      <c r="CD380" s="753"/>
      <c r="CE380" s="753"/>
      <c r="CF380" s="753"/>
      <c r="CG380" s="756"/>
      <c r="CO380" s="757">
        <f t="shared" si="220"/>
        <v>1291506</v>
      </c>
    </row>
    <row r="381" s="645" customFormat="1" ht="36" hidden="1" customHeight="1" spans="1:93">
      <c r="A381" s="724">
        <v>45902</v>
      </c>
      <c r="B381" s="725" t="s">
        <v>4686</v>
      </c>
      <c r="C381" s="726" t="s">
        <v>149</v>
      </c>
      <c r="D381" s="727">
        <v>4500178312</v>
      </c>
      <c r="E381" s="725" t="s">
        <v>4687</v>
      </c>
      <c r="F381" s="728" t="s">
        <v>4688</v>
      </c>
      <c r="G381" s="729" t="s">
        <v>78</v>
      </c>
      <c r="H381" s="730" t="s">
        <v>111</v>
      </c>
      <c r="I381" s="731">
        <v>500</v>
      </c>
      <c r="J381" s="732">
        <v>0</v>
      </c>
      <c r="K381" s="732">
        <v>50</v>
      </c>
      <c r="L381" s="733">
        <f t="shared" si="219"/>
        <v>10</v>
      </c>
      <c r="M381" s="734">
        <v>45950</v>
      </c>
      <c r="N381" s="734">
        <v>45946</v>
      </c>
      <c r="O381" s="735"/>
      <c r="P381" s="735" t="s">
        <v>803</v>
      </c>
      <c r="Q381" s="1321" t="s">
        <v>4689</v>
      </c>
      <c r="R381" s="735">
        <v>45901</v>
      </c>
      <c r="S381" s="737" t="s">
        <v>82</v>
      </c>
      <c r="T381" s="737" t="s">
        <v>82</v>
      </c>
      <c r="U381" s="739" t="s">
        <v>4690</v>
      </c>
      <c r="V381" s="740" t="s">
        <v>4691</v>
      </c>
      <c r="W381" s="741">
        <v>0.9563</v>
      </c>
      <c r="X381" s="742">
        <f t="shared" si="273"/>
        <v>478.15</v>
      </c>
      <c r="Y381" s="749" t="s">
        <v>4692</v>
      </c>
      <c r="Z381" s="732" t="s">
        <v>78</v>
      </c>
      <c r="AA381" s="745" t="s">
        <v>108</v>
      </c>
      <c r="AB381" s="1072" t="s">
        <v>44</v>
      </c>
      <c r="AC381" s="746">
        <v>500</v>
      </c>
      <c r="AD381" s="747">
        <f t="shared" si="222"/>
        <v>0</v>
      </c>
      <c r="AE381" s="896" t="s">
        <v>82</v>
      </c>
      <c r="AF381" s="749"/>
      <c r="AG381" s="747">
        <f t="shared" si="268"/>
        <v>500</v>
      </c>
      <c r="AH381" s="749"/>
      <c r="AI381" s="745">
        <f t="shared" ref="AI381:AI386" si="275">I381</f>
        <v>500</v>
      </c>
      <c r="AJ381" s="733"/>
      <c r="AK381" s="784"/>
      <c r="AL381" s="750"/>
      <c r="AM381" s="750"/>
      <c r="AN381" s="750"/>
      <c r="AO381" s="751"/>
      <c r="AP381" s="751"/>
      <c r="AQ381" s="751"/>
      <c r="AR381" s="751"/>
      <c r="AS381" s="751"/>
      <c r="AT381" s="751"/>
      <c r="AU381" s="751"/>
      <c r="AV381" s="750"/>
      <c r="AW381" s="750"/>
      <c r="AX381" s="750"/>
      <c r="AY381" s="745"/>
      <c r="AZ381" s="729"/>
      <c r="BA381" s="745">
        <f t="shared" si="274"/>
        <v>500</v>
      </c>
      <c r="BB381" s="752"/>
      <c r="BC381" s="752"/>
      <c r="BD381" s="752"/>
      <c r="BE381" s="752"/>
      <c r="BF381" s="745"/>
      <c r="BG381" s="752"/>
      <c r="BH381" s="752"/>
      <c r="BI381" s="753"/>
      <c r="BJ381" s="753"/>
      <c r="BK381" s="754"/>
      <c r="BL381" s="753"/>
      <c r="BM381" s="755"/>
      <c r="BN381" s="755"/>
      <c r="BO381" s="755"/>
      <c r="BP381" s="755">
        <f>I381/25</f>
        <v>20</v>
      </c>
      <c r="BQ381" s="753"/>
      <c r="BR381" s="754"/>
      <c r="BS381" s="755"/>
      <c r="BT381" s="753"/>
      <c r="BU381" s="753"/>
      <c r="BV381" s="753"/>
      <c r="BW381" s="753"/>
      <c r="BX381" s="753"/>
      <c r="BY381" s="753"/>
      <c r="BZ381" s="753"/>
      <c r="CA381" s="753"/>
      <c r="CB381" s="753"/>
      <c r="CC381" s="753"/>
      <c r="CD381" s="753"/>
      <c r="CE381" s="753"/>
      <c r="CF381" s="753"/>
      <c r="CG381" s="756"/>
      <c r="CO381" s="757">
        <f t="shared" si="220"/>
        <v>1291006</v>
      </c>
    </row>
    <row r="382" s="647" customFormat="1" ht="36" hidden="1" customHeight="1" spans="1:93">
      <c r="A382" s="792">
        <v>45905</v>
      </c>
      <c r="B382" s="821" t="s">
        <v>418</v>
      </c>
      <c r="C382" s="822" t="s">
        <v>419</v>
      </c>
      <c r="D382" s="823">
        <v>4500178606</v>
      </c>
      <c r="E382" s="821">
        <v>32686863</v>
      </c>
      <c r="F382" s="824" t="s">
        <v>4693</v>
      </c>
      <c r="G382" s="648" t="s">
        <v>134</v>
      </c>
      <c r="H382" s="796" t="s">
        <v>135</v>
      </c>
      <c r="I382" s="797">
        <v>1248</v>
      </c>
      <c r="J382" s="798">
        <v>0</v>
      </c>
      <c r="K382" s="798">
        <v>13</v>
      </c>
      <c r="L382" s="799">
        <f t="shared" si="219"/>
        <v>96</v>
      </c>
      <c r="M382" s="801">
        <v>45950</v>
      </c>
      <c r="N382" s="801">
        <v>45946</v>
      </c>
      <c r="O382" s="802" t="s">
        <v>4694</v>
      </c>
      <c r="P382" s="802" t="s">
        <v>106</v>
      </c>
      <c r="Q382" s="827" t="s">
        <v>4695</v>
      </c>
      <c r="R382" s="1322">
        <v>45905</v>
      </c>
      <c r="S382" s="874" t="s">
        <v>82</v>
      </c>
      <c r="T382" s="874" t="s">
        <v>4696</v>
      </c>
      <c r="U382" s="805" t="s">
        <v>4697</v>
      </c>
      <c r="V382" s="806" t="s">
        <v>425</v>
      </c>
      <c r="W382" s="807">
        <v>0.915</v>
      </c>
      <c r="X382" s="808">
        <f t="shared" si="273"/>
        <v>1141.92</v>
      </c>
      <c r="Y382" s="795" t="s">
        <v>4698</v>
      </c>
      <c r="Z382" s="798" t="s">
        <v>190</v>
      </c>
      <c r="AA382" s="810" t="s">
        <v>108</v>
      </c>
      <c r="AB382" s="1319" t="s">
        <v>44</v>
      </c>
      <c r="AC382" s="811">
        <v>1248</v>
      </c>
      <c r="AD382" s="781">
        <f t="shared" si="222"/>
        <v>0</v>
      </c>
      <c r="AE382" s="837" t="s">
        <v>157</v>
      </c>
      <c r="AF382" s="795"/>
      <c r="AG382" s="781">
        <f t="shared" si="268"/>
        <v>1248</v>
      </c>
      <c r="AH382" s="795"/>
      <c r="AI382" s="810"/>
      <c r="AJ382" s="799"/>
      <c r="AK382" s="784"/>
      <c r="AL382" s="781">
        <f>I382</f>
        <v>1248</v>
      </c>
      <c r="AM382" s="814"/>
      <c r="AN382" s="814"/>
      <c r="AO382" s="815"/>
      <c r="AP382" s="815"/>
      <c r="AQ382" s="815"/>
      <c r="AR382" s="815"/>
      <c r="AS382" s="815"/>
      <c r="AT382" s="815"/>
      <c r="AU382" s="815"/>
      <c r="AV382" s="814"/>
      <c r="AW382" s="814"/>
      <c r="AX382" s="814"/>
      <c r="AY382" s="810"/>
      <c r="AZ382" s="648"/>
      <c r="BA382" s="810">
        <f t="shared" si="274"/>
        <v>1248</v>
      </c>
      <c r="BB382" s="816"/>
      <c r="BC382" s="816"/>
      <c r="BD382" s="816"/>
      <c r="BE382" s="816"/>
      <c r="BF382" s="810"/>
      <c r="BG382" s="816"/>
      <c r="BH382" s="816"/>
      <c r="BI382" s="817"/>
      <c r="BJ382" s="817"/>
      <c r="BK382" s="818"/>
      <c r="BL382" s="817"/>
      <c r="BM382" s="819"/>
      <c r="BN382" s="819"/>
      <c r="BO382" s="818">
        <f>I382/13</f>
        <v>96</v>
      </c>
      <c r="BP382" s="819"/>
      <c r="BQ382" s="817"/>
      <c r="BR382" s="818"/>
      <c r="BS382" s="819"/>
      <c r="BT382" s="817"/>
      <c r="BU382" s="817"/>
      <c r="BV382" s="817"/>
      <c r="BW382" s="817"/>
      <c r="BX382" s="817"/>
      <c r="BY382" s="817"/>
      <c r="BZ382" s="817"/>
      <c r="CA382" s="817"/>
      <c r="CB382" s="817"/>
      <c r="CC382" s="817"/>
      <c r="CD382" s="817"/>
      <c r="CE382" s="817"/>
      <c r="CF382" s="817"/>
      <c r="CG382" s="820"/>
      <c r="CO382" s="757">
        <f t="shared" si="220"/>
        <v>1289758</v>
      </c>
    </row>
    <row r="383" s="647" customFormat="1" ht="36" hidden="1" customHeight="1" spans="1:93">
      <c r="A383" s="792">
        <v>45912</v>
      </c>
      <c r="B383" s="793" t="s">
        <v>1831</v>
      </c>
      <c r="C383" s="794" t="s">
        <v>251</v>
      </c>
      <c r="D383" s="795">
        <v>4500179366</v>
      </c>
      <c r="E383" s="793" t="s">
        <v>4699</v>
      </c>
      <c r="F383" s="795" t="s">
        <v>4700</v>
      </c>
      <c r="G383" s="648" t="s">
        <v>239</v>
      </c>
      <c r="H383" s="796" t="s">
        <v>79</v>
      </c>
      <c r="I383" s="797">
        <v>1000</v>
      </c>
      <c r="J383" s="798">
        <v>0</v>
      </c>
      <c r="K383" s="798">
        <v>25</v>
      </c>
      <c r="L383" s="799">
        <f t="shared" si="219"/>
        <v>40</v>
      </c>
      <c r="M383" s="800">
        <v>45953</v>
      </c>
      <c r="N383" s="800">
        <v>45950</v>
      </c>
      <c r="O383" s="802"/>
      <c r="P383" s="802" t="s">
        <v>803</v>
      </c>
      <c r="Q383" s="803" t="s">
        <v>4665</v>
      </c>
      <c r="R383" s="802">
        <v>45920</v>
      </c>
      <c r="S383" s="825" t="s">
        <v>82</v>
      </c>
      <c r="T383" s="804" t="s">
        <v>82</v>
      </c>
      <c r="U383" s="805" t="s">
        <v>4701</v>
      </c>
      <c r="V383" s="806" t="s">
        <v>4597</v>
      </c>
      <c r="W383" s="807">
        <v>0.5512</v>
      </c>
      <c r="X383" s="808">
        <f t="shared" si="273"/>
        <v>551.2</v>
      </c>
      <c r="Y383" s="795" t="s">
        <v>4702</v>
      </c>
      <c r="Z383" s="798" t="s">
        <v>239</v>
      </c>
      <c r="AA383" s="810" t="s">
        <v>108</v>
      </c>
      <c r="AB383" s="1319" t="s">
        <v>44</v>
      </c>
      <c r="AC383" s="811">
        <v>1000</v>
      </c>
      <c r="AD383" s="781">
        <f t="shared" si="222"/>
        <v>0</v>
      </c>
      <c r="AE383" s="871" t="s">
        <v>82</v>
      </c>
      <c r="AF383" s="795"/>
      <c r="AG383" s="781">
        <f t="shared" si="268"/>
        <v>1000</v>
      </c>
      <c r="AH383" s="795"/>
      <c r="AI383" s="810">
        <f t="shared" si="275"/>
        <v>1000</v>
      </c>
      <c r="AJ383" s="799"/>
      <c r="AK383" s="784"/>
      <c r="AL383" s="882"/>
      <c r="AM383" s="814"/>
      <c r="AN383" s="814"/>
      <c r="AO383" s="815"/>
      <c r="AP383" s="815"/>
      <c r="AQ383" s="815"/>
      <c r="AR383" s="815"/>
      <c r="AS383" s="815"/>
      <c r="AT383" s="815"/>
      <c r="AU383" s="815"/>
      <c r="AV383" s="814"/>
      <c r="AW383" s="814"/>
      <c r="AX383" s="814"/>
      <c r="AY383" s="810"/>
      <c r="AZ383" s="648"/>
      <c r="BA383" s="810">
        <f t="shared" si="274"/>
        <v>1000</v>
      </c>
      <c r="BB383" s="816"/>
      <c r="BC383" s="810"/>
      <c r="BD383" s="816"/>
      <c r="BE383" s="816"/>
      <c r="BF383" s="810"/>
      <c r="BG383" s="810"/>
      <c r="BH383" s="816"/>
      <c r="BI383" s="817"/>
      <c r="BJ383" s="817"/>
      <c r="BK383" s="818"/>
      <c r="BL383" s="817"/>
      <c r="BM383" s="819"/>
      <c r="BN383" s="819"/>
      <c r="BO383" s="819"/>
      <c r="BP383" s="819">
        <f>I383/25</f>
        <v>40</v>
      </c>
      <c r="BQ383" s="817"/>
      <c r="BR383" s="818"/>
      <c r="BS383" s="819"/>
      <c r="BT383" s="817"/>
      <c r="BU383" s="817"/>
      <c r="BV383" s="817"/>
      <c r="BW383" s="817"/>
      <c r="BX383" s="817"/>
      <c r="BY383" s="817"/>
      <c r="BZ383" s="817"/>
      <c r="CA383" s="817"/>
      <c r="CB383" s="817"/>
      <c r="CC383" s="817"/>
      <c r="CD383" s="817"/>
      <c r="CE383" s="817"/>
      <c r="CF383" s="817"/>
      <c r="CG383" s="820"/>
      <c r="CO383" s="757">
        <f t="shared" si="220"/>
        <v>1288758</v>
      </c>
    </row>
    <row r="384" s="647" customFormat="1" ht="36" hidden="1" customHeight="1" spans="1:93">
      <c r="A384" s="792">
        <v>45904</v>
      </c>
      <c r="B384" s="821" t="s">
        <v>4403</v>
      </c>
      <c r="C384" s="822" t="s">
        <v>251</v>
      </c>
      <c r="D384" s="823">
        <v>4500178874</v>
      </c>
      <c r="E384" s="797" t="s">
        <v>4703</v>
      </c>
      <c r="F384" s="824" t="s">
        <v>4704</v>
      </c>
      <c r="G384" s="648" t="s">
        <v>3486</v>
      </c>
      <c r="H384" s="796" t="s">
        <v>3487</v>
      </c>
      <c r="I384" s="797">
        <v>33000</v>
      </c>
      <c r="J384" s="798">
        <v>0</v>
      </c>
      <c r="K384" s="798">
        <v>6</v>
      </c>
      <c r="L384" s="799">
        <f t="shared" si="219"/>
        <v>5500</v>
      </c>
      <c r="M384" s="801">
        <v>45954</v>
      </c>
      <c r="N384" s="801">
        <v>45950</v>
      </c>
      <c r="O384" s="802" t="s">
        <v>4705</v>
      </c>
      <c r="P384" s="802" t="s">
        <v>106</v>
      </c>
      <c r="Q384" s="827" t="s">
        <v>2525</v>
      </c>
      <c r="R384" s="802">
        <v>45905</v>
      </c>
      <c r="S384" s="825" t="s">
        <v>136</v>
      </c>
      <c r="T384" s="804" t="s">
        <v>4706</v>
      </c>
      <c r="U384" s="805" t="s">
        <v>4707</v>
      </c>
      <c r="V384" s="806" t="s">
        <v>4410</v>
      </c>
      <c r="W384" s="807">
        <v>0.5231</v>
      </c>
      <c r="X384" s="808">
        <f t="shared" si="273"/>
        <v>17262.3</v>
      </c>
      <c r="Y384" s="795" t="s">
        <v>4708</v>
      </c>
      <c r="Z384" s="798" t="s">
        <v>3486</v>
      </c>
      <c r="AA384" s="810" t="s">
        <v>108</v>
      </c>
      <c r="AB384" s="1319" t="s">
        <v>44</v>
      </c>
      <c r="AC384" s="811">
        <f>21600+5400+6000</f>
        <v>33000</v>
      </c>
      <c r="AD384" s="781">
        <f t="shared" si="222"/>
        <v>0</v>
      </c>
      <c r="AE384" s="837" t="s">
        <v>157</v>
      </c>
      <c r="AF384" s="795"/>
      <c r="AG384" s="781">
        <f t="shared" si="268"/>
        <v>33000</v>
      </c>
      <c r="AH384" s="795"/>
      <c r="AI384" s="810">
        <f t="shared" si="275"/>
        <v>33000</v>
      </c>
      <c r="AJ384" s="799"/>
      <c r="AK384" s="784"/>
      <c r="AL384" s="814"/>
      <c r="AM384" s="814"/>
      <c r="AN384" s="814"/>
      <c r="AO384" s="815"/>
      <c r="AP384" s="815"/>
      <c r="AQ384" s="815"/>
      <c r="AR384" s="815"/>
      <c r="AS384" s="815"/>
      <c r="AT384" s="815"/>
      <c r="AU384" s="815"/>
      <c r="AV384" s="814"/>
      <c r="AW384" s="814"/>
      <c r="AX384" s="814"/>
      <c r="AY384" s="810"/>
      <c r="AZ384" s="648"/>
      <c r="BA384" s="810">
        <f t="shared" si="274"/>
        <v>33000</v>
      </c>
      <c r="BB384" s="816"/>
      <c r="BC384" s="816"/>
      <c r="BD384" s="816"/>
      <c r="BE384" s="816"/>
      <c r="BF384" s="810"/>
      <c r="BG384" s="816"/>
      <c r="BH384" s="816"/>
      <c r="BI384" s="817"/>
      <c r="BJ384" s="817">
        <f>I384/6</f>
        <v>5500</v>
      </c>
      <c r="BK384" s="818"/>
      <c r="BL384" s="817"/>
      <c r="BM384" s="819"/>
      <c r="BN384" s="819"/>
      <c r="BO384" s="819"/>
      <c r="BP384" s="819"/>
      <c r="BQ384" s="817"/>
      <c r="BR384" s="818"/>
      <c r="BS384" s="819"/>
      <c r="BT384" s="817"/>
      <c r="BU384" s="817"/>
      <c r="BV384" s="817"/>
      <c r="BW384" s="817"/>
      <c r="BX384" s="817"/>
      <c r="BY384" s="817"/>
      <c r="BZ384" s="817"/>
      <c r="CA384" s="817"/>
      <c r="CB384" s="817"/>
      <c r="CC384" s="817"/>
      <c r="CD384" s="817"/>
      <c r="CE384" s="817"/>
      <c r="CF384" s="817"/>
      <c r="CG384" s="820"/>
      <c r="CO384" s="757">
        <f t="shared" si="220"/>
        <v>1255758</v>
      </c>
    </row>
    <row r="385" s="647" customFormat="1" ht="36" hidden="1" customHeight="1" spans="1:93">
      <c r="A385" s="792">
        <v>45916</v>
      </c>
      <c r="B385" s="821" t="s">
        <v>2131</v>
      </c>
      <c r="C385" s="822" t="s">
        <v>251</v>
      </c>
      <c r="D385" s="823">
        <v>4500179630</v>
      </c>
      <c r="E385" s="797">
        <v>457724</v>
      </c>
      <c r="F385" s="824" t="s">
        <v>4709</v>
      </c>
      <c r="G385" s="648" t="s">
        <v>109</v>
      </c>
      <c r="H385" s="796" t="s">
        <v>79</v>
      </c>
      <c r="I385" s="797">
        <v>1092</v>
      </c>
      <c r="J385" s="798">
        <v>0</v>
      </c>
      <c r="K385" s="798">
        <v>52</v>
      </c>
      <c r="L385" s="799">
        <f t="shared" si="219"/>
        <v>21</v>
      </c>
      <c r="M385" s="801">
        <v>45954</v>
      </c>
      <c r="N385" s="801">
        <v>45950</v>
      </c>
      <c r="O385" s="802"/>
      <c r="P385" s="802" t="s">
        <v>803</v>
      </c>
      <c r="Q385" s="827" t="s">
        <v>4710</v>
      </c>
      <c r="R385" s="802">
        <v>45916</v>
      </c>
      <c r="S385" s="874" t="s">
        <v>82</v>
      </c>
      <c r="T385" s="804" t="s">
        <v>4711</v>
      </c>
      <c r="U385" s="805" t="s">
        <v>4712</v>
      </c>
      <c r="V385" s="806" t="s">
        <v>3205</v>
      </c>
      <c r="W385" s="807">
        <v>0.5188</v>
      </c>
      <c r="X385" s="808">
        <f t="shared" si="273"/>
        <v>566.5296</v>
      </c>
      <c r="Y385" s="795" t="s">
        <v>4713</v>
      </c>
      <c r="Z385" s="798" t="s">
        <v>109</v>
      </c>
      <c r="AA385" s="810" t="s">
        <v>108</v>
      </c>
      <c r="AB385" s="1319" t="s">
        <v>44</v>
      </c>
      <c r="AC385" s="811">
        <v>1092</v>
      </c>
      <c r="AD385" s="781">
        <f t="shared" si="222"/>
        <v>0</v>
      </c>
      <c r="AE385" s="837" t="s">
        <v>157</v>
      </c>
      <c r="AF385" s="795"/>
      <c r="AG385" s="781">
        <f t="shared" si="268"/>
        <v>1092</v>
      </c>
      <c r="AH385" s="795"/>
      <c r="AI385" s="810">
        <f t="shared" si="275"/>
        <v>1092</v>
      </c>
      <c r="AJ385" s="799"/>
      <c r="AK385" s="376"/>
      <c r="AL385" s="814"/>
      <c r="AM385" s="814"/>
      <c r="AN385" s="814"/>
      <c r="AO385" s="815"/>
      <c r="AP385" s="815"/>
      <c r="AQ385" s="815"/>
      <c r="AR385" s="815"/>
      <c r="AS385" s="815"/>
      <c r="AT385" s="815"/>
      <c r="AU385" s="815"/>
      <c r="AV385" s="814"/>
      <c r="AW385" s="814"/>
      <c r="AX385" s="814"/>
      <c r="AY385" s="810"/>
      <c r="AZ385" s="648"/>
      <c r="BA385" s="810">
        <f t="shared" si="274"/>
        <v>1092</v>
      </c>
      <c r="BB385" s="816"/>
      <c r="BC385" s="816"/>
      <c r="BD385" s="816"/>
      <c r="BE385" s="816"/>
      <c r="BF385" s="810"/>
      <c r="BG385" s="816"/>
      <c r="BH385" s="816"/>
      <c r="BI385" s="817"/>
      <c r="BJ385" s="817"/>
      <c r="BK385" s="818">
        <f>I385/13</f>
        <v>84</v>
      </c>
      <c r="BL385" s="817"/>
      <c r="BM385" s="819"/>
      <c r="BN385" s="819"/>
      <c r="BO385" s="819"/>
      <c r="BP385" s="819"/>
      <c r="BQ385" s="817"/>
      <c r="BR385" s="818"/>
      <c r="BS385" s="819"/>
      <c r="BT385" s="817"/>
      <c r="BU385" s="817"/>
      <c r="BV385" s="817"/>
      <c r="BW385" s="817"/>
      <c r="BX385" s="817"/>
      <c r="BY385" s="817"/>
      <c r="BZ385" s="817"/>
      <c r="CA385" s="817"/>
      <c r="CB385" s="817"/>
      <c r="CC385" s="817"/>
      <c r="CD385" s="817"/>
      <c r="CE385" s="817"/>
      <c r="CF385" s="817"/>
      <c r="CG385" s="820"/>
      <c r="CO385" s="757">
        <f t="shared" si="220"/>
        <v>1254666</v>
      </c>
    </row>
    <row r="386" s="647" customFormat="1" ht="36" hidden="1" customHeight="1" spans="1:93">
      <c r="A386" s="792">
        <v>45908</v>
      </c>
      <c r="B386" s="821" t="s">
        <v>722</v>
      </c>
      <c r="C386" s="822" t="s">
        <v>723</v>
      </c>
      <c r="D386" s="823">
        <v>4500179037</v>
      </c>
      <c r="E386" s="797" t="s">
        <v>4714</v>
      </c>
      <c r="F386" s="824" t="s">
        <v>4715</v>
      </c>
      <c r="G386" s="648" t="s">
        <v>109</v>
      </c>
      <c r="H386" s="796" t="s">
        <v>79</v>
      </c>
      <c r="I386" s="797">
        <v>2080</v>
      </c>
      <c r="J386" s="798">
        <v>0</v>
      </c>
      <c r="K386" s="798">
        <v>52</v>
      </c>
      <c r="L386" s="799">
        <f t="shared" si="219"/>
        <v>40</v>
      </c>
      <c r="M386" s="801">
        <v>45955</v>
      </c>
      <c r="N386" s="801">
        <v>45951</v>
      </c>
      <c r="O386" s="802"/>
      <c r="P386" s="802" t="s">
        <v>803</v>
      </c>
      <c r="Q386" s="827" t="s">
        <v>2565</v>
      </c>
      <c r="R386" s="802">
        <v>45908</v>
      </c>
      <c r="S386" s="874" t="s">
        <v>82</v>
      </c>
      <c r="T386" s="804" t="s">
        <v>4716</v>
      </c>
      <c r="U386" s="805" t="s">
        <v>4717</v>
      </c>
      <c r="V386" s="806" t="s">
        <v>197</v>
      </c>
      <c r="W386" s="807">
        <v>0.8759</v>
      </c>
      <c r="X386" s="808">
        <f t="shared" si="273"/>
        <v>1821.872</v>
      </c>
      <c r="Y386" s="795" t="s">
        <v>4718</v>
      </c>
      <c r="Z386" s="798" t="s">
        <v>109</v>
      </c>
      <c r="AA386" s="810" t="s">
        <v>108</v>
      </c>
      <c r="AB386" s="1319" t="s">
        <v>44</v>
      </c>
      <c r="AC386" s="811">
        <v>2080</v>
      </c>
      <c r="AD386" s="781">
        <f t="shared" si="222"/>
        <v>0</v>
      </c>
      <c r="AE386" s="837" t="s">
        <v>141</v>
      </c>
      <c r="AF386" s="795"/>
      <c r="AG386" s="781">
        <f t="shared" si="268"/>
        <v>2080</v>
      </c>
      <c r="AH386" s="795"/>
      <c r="AI386" s="810">
        <f t="shared" si="275"/>
        <v>2080</v>
      </c>
      <c r="AJ386" s="799"/>
      <c r="AK386" s="784"/>
      <c r="AL386" s="814"/>
      <c r="AM386" s="814"/>
      <c r="AN386" s="814"/>
      <c r="AO386" s="815"/>
      <c r="AP386" s="815"/>
      <c r="AQ386" s="815"/>
      <c r="AR386" s="815"/>
      <c r="AS386" s="815"/>
      <c r="AT386" s="815"/>
      <c r="AU386" s="815"/>
      <c r="AV386" s="814"/>
      <c r="AW386" s="814"/>
      <c r="AX386" s="814"/>
      <c r="AY386" s="810"/>
      <c r="AZ386" s="648"/>
      <c r="BA386" s="810">
        <f t="shared" si="274"/>
        <v>2080</v>
      </c>
      <c r="BB386" s="816"/>
      <c r="BC386" s="816"/>
      <c r="BD386" s="816"/>
      <c r="BE386" s="816"/>
      <c r="BF386" s="810"/>
      <c r="BG386" s="816"/>
      <c r="BH386" s="816"/>
      <c r="BI386" s="817"/>
      <c r="BJ386" s="817"/>
      <c r="BK386" s="818">
        <f>I386/13</f>
        <v>160</v>
      </c>
      <c r="BL386" s="817"/>
      <c r="BM386" s="819"/>
      <c r="BN386" s="819"/>
      <c r="BO386" s="819"/>
      <c r="BP386" s="819"/>
      <c r="BQ386" s="817"/>
      <c r="BR386" s="818"/>
      <c r="BS386" s="819"/>
      <c r="BT386" s="817"/>
      <c r="BU386" s="817"/>
      <c r="BV386" s="817"/>
      <c r="BW386" s="817"/>
      <c r="BX386" s="817"/>
      <c r="BY386" s="817"/>
      <c r="BZ386" s="817"/>
      <c r="CA386" s="817"/>
      <c r="CB386" s="817"/>
      <c r="CC386" s="817"/>
      <c r="CD386" s="817"/>
      <c r="CE386" s="817"/>
      <c r="CF386" s="817"/>
      <c r="CG386" s="820"/>
      <c r="CO386" s="757">
        <f t="shared" si="220"/>
        <v>1252586</v>
      </c>
    </row>
    <row r="387" s="647" customFormat="1" ht="36" hidden="1" customHeight="1" spans="1:93">
      <c r="A387" s="792">
        <v>45915</v>
      </c>
      <c r="B387" s="793" t="s">
        <v>4621</v>
      </c>
      <c r="C387" s="794" t="s">
        <v>149</v>
      </c>
      <c r="D387" s="795">
        <v>4500179560</v>
      </c>
      <c r="E387" s="793" t="s">
        <v>4719</v>
      </c>
      <c r="F387" s="795" t="s">
        <v>4720</v>
      </c>
      <c r="G387" s="648" t="s">
        <v>309</v>
      </c>
      <c r="H387" s="796" t="s">
        <v>79</v>
      </c>
      <c r="I387" s="797">
        <v>12600</v>
      </c>
      <c r="J387" s="798">
        <v>0</v>
      </c>
      <c r="K387" s="798">
        <v>12</v>
      </c>
      <c r="L387" s="799">
        <f t="shared" si="219"/>
        <v>1050</v>
      </c>
      <c r="M387" s="800">
        <v>45954</v>
      </c>
      <c r="N387" s="800">
        <v>45952</v>
      </c>
      <c r="O387" s="802"/>
      <c r="P387" s="802" t="s">
        <v>106</v>
      </c>
      <c r="Q387" s="803" t="s">
        <v>4721</v>
      </c>
      <c r="R387" s="802">
        <v>45926</v>
      </c>
      <c r="S387" s="825" t="s">
        <v>82</v>
      </c>
      <c r="T387" s="804" t="s">
        <v>4422</v>
      </c>
      <c r="U387" s="805" t="s">
        <v>4722</v>
      </c>
      <c r="V387" s="806" t="s">
        <v>4723</v>
      </c>
      <c r="W387" s="807">
        <v>2.0355</v>
      </c>
      <c r="X387" s="808">
        <f t="shared" ref="X387:X389" si="276">I387*W387</f>
        <v>25647.3</v>
      </c>
      <c r="Y387" s="795" t="s">
        <v>4724</v>
      </c>
      <c r="Z387" s="798" t="s">
        <v>313</v>
      </c>
      <c r="AA387" s="810" t="s">
        <v>108</v>
      </c>
      <c r="AB387" s="1319" t="s">
        <v>44</v>
      </c>
      <c r="AC387" s="811">
        <v>12600</v>
      </c>
      <c r="AD387" s="781">
        <f t="shared" si="222"/>
        <v>0</v>
      </c>
      <c r="AE387" s="837" t="s">
        <v>141</v>
      </c>
      <c r="AF387" s="795"/>
      <c r="AG387" s="781">
        <f t="shared" ref="AG387:AG389" si="277">I387*2</f>
        <v>25200</v>
      </c>
      <c r="AH387" s="795"/>
      <c r="AI387" s="810">
        <f t="shared" ref="AI387:AI389" si="278">I387*2</f>
        <v>25200</v>
      </c>
      <c r="AJ387" s="799"/>
      <c r="AK387" s="376"/>
      <c r="AL387" s="882"/>
      <c r="AM387" s="814"/>
      <c r="AN387" s="814"/>
      <c r="AO387" s="815"/>
      <c r="AP387" s="815"/>
      <c r="AQ387" s="815"/>
      <c r="AR387" s="815"/>
      <c r="AS387" s="815"/>
      <c r="AT387" s="815"/>
      <c r="AU387" s="815"/>
      <c r="AV387" s="814"/>
      <c r="AW387" s="814"/>
      <c r="AX387" s="814"/>
      <c r="AY387" s="810"/>
      <c r="AZ387" s="648"/>
      <c r="BA387" s="810">
        <f t="shared" ref="BA387:BA389" si="279">I387*2</f>
        <v>25200</v>
      </c>
      <c r="BB387" s="816"/>
      <c r="BC387" s="809"/>
      <c r="BD387" s="816"/>
      <c r="BE387" s="816"/>
      <c r="BF387" s="810"/>
      <c r="BG387" s="809"/>
      <c r="BH387" s="816"/>
      <c r="BI387" s="817"/>
      <c r="BJ387" s="817"/>
      <c r="BK387" s="818"/>
      <c r="BL387" s="817"/>
      <c r="BM387" s="819"/>
      <c r="BN387" s="819"/>
      <c r="BO387" s="819"/>
      <c r="BP387" s="819"/>
      <c r="BQ387" s="817"/>
      <c r="BR387" s="818"/>
      <c r="BS387" s="819"/>
      <c r="BT387" s="817"/>
      <c r="BU387" s="817"/>
      <c r="BV387" s="817"/>
      <c r="BW387" s="817"/>
      <c r="BX387" s="817"/>
      <c r="BY387" s="817"/>
      <c r="BZ387" s="817"/>
      <c r="CA387" s="817"/>
      <c r="CB387" s="817"/>
      <c r="CC387" s="817">
        <f t="shared" ref="CC387:CC389" si="280">I387</f>
        <v>12600</v>
      </c>
      <c r="CD387" s="817"/>
      <c r="CE387" s="817">
        <f t="shared" ref="CE387:CE389" si="281">I387</f>
        <v>12600</v>
      </c>
      <c r="CF387" s="817">
        <f t="shared" ref="CF387:CF389" si="282">I387</f>
        <v>12600</v>
      </c>
      <c r="CG387" s="820"/>
      <c r="CO387" s="757">
        <f t="shared" si="220"/>
        <v>1227386</v>
      </c>
    </row>
    <row r="388" s="647" customFormat="1" ht="36" hidden="1" customHeight="1" spans="1:93">
      <c r="A388" s="792">
        <v>45915</v>
      </c>
      <c r="B388" s="793" t="s">
        <v>4621</v>
      </c>
      <c r="C388" s="794" t="s">
        <v>149</v>
      </c>
      <c r="D388" s="795">
        <v>4500179557</v>
      </c>
      <c r="E388" s="793" t="s">
        <v>4725</v>
      </c>
      <c r="F388" s="795" t="s">
        <v>4726</v>
      </c>
      <c r="G388" s="648" t="s">
        <v>309</v>
      </c>
      <c r="H388" s="796" t="s">
        <v>79</v>
      </c>
      <c r="I388" s="797">
        <v>5004</v>
      </c>
      <c r="J388" s="798">
        <v>0</v>
      </c>
      <c r="K388" s="798">
        <v>12</v>
      </c>
      <c r="L388" s="799">
        <f t="shared" ref="L388:L451" si="283">I388/K388</f>
        <v>417</v>
      </c>
      <c r="M388" s="800">
        <v>45954</v>
      </c>
      <c r="N388" s="800">
        <v>45954</v>
      </c>
      <c r="O388" s="802"/>
      <c r="P388" s="802" t="s">
        <v>106</v>
      </c>
      <c r="Q388" s="802" t="s">
        <v>4665</v>
      </c>
      <c r="R388" s="802">
        <v>45926</v>
      </c>
      <c r="S388" s="825" t="s">
        <v>82</v>
      </c>
      <c r="T388" s="804" t="s">
        <v>4422</v>
      </c>
      <c r="U388" s="805" t="s">
        <v>4722</v>
      </c>
      <c r="V388" s="806" t="s">
        <v>4723</v>
      </c>
      <c r="W388" s="807">
        <v>2.0623</v>
      </c>
      <c r="X388" s="808">
        <f t="shared" si="276"/>
        <v>10319.7492</v>
      </c>
      <c r="Y388" s="795" t="s">
        <v>4727</v>
      </c>
      <c r="Z388" s="798" t="s">
        <v>313</v>
      </c>
      <c r="AA388" s="810" t="s">
        <v>108</v>
      </c>
      <c r="AB388" s="1319" t="s">
        <v>44</v>
      </c>
      <c r="AC388" s="811">
        <v>5004</v>
      </c>
      <c r="AD388" s="781">
        <f t="shared" si="222"/>
        <v>0</v>
      </c>
      <c r="AE388" s="837" t="s">
        <v>141</v>
      </c>
      <c r="AF388" s="795"/>
      <c r="AG388" s="781">
        <f t="shared" si="277"/>
        <v>10008</v>
      </c>
      <c r="AH388" s="795"/>
      <c r="AI388" s="810">
        <f t="shared" si="278"/>
        <v>10008</v>
      </c>
      <c r="AJ388" s="799"/>
      <c r="AK388" s="376"/>
      <c r="AL388" s="882"/>
      <c r="AM388" s="814"/>
      <c r="AN388" s="814"/>
      <c r="AO388" s="815"/>
      <c r="AP388" s="815"/>
      <c r="AQ388" s="815"/>
      <c r="AR388" s="815"/>
      <c r="AS388" s="815"/>
      <c r="AT388" s="815"/>
      <c r="AU388" s="815"/>
      <c r="AV388" s="814"/>
      <c r="AW388" s="814"/>
      <c r="AX388" s="814"/>
      <c r="AY388" s="810"/>
      <c r="AZ388" s="648"/>
      <c r="BA388" s="810">
        <f t="shared" si="279"/>
        <v>10008</v>
      </c>
      <c r="BB388" s="816"/>
      <c r="BC388" s="809"/>
      <c r="BD388" s="816"/>
      <c r="BE388" s="816"/>
      <c r="BF388" s="810"/>
      <c r="BG388" s="809"/>
      <c r="BH388" s="816"/>
      <c r="BI388" s="817"/>
      <c r="BJ388" s="817"/>
      <c r="BK388" s="818"/>
      <c r="BL388" s="817"/>
      <c r="BM388" s="819"/>
      <c r="BN388" s="819"/>
      <c r="BO388" s="819"/>
      <c r="BP388" s="819"/>
      <c r="BQ388" s="817"/>
      <c r="BR388" s="818"/>
      <c r="BS388" s="819"/>
      <c r="BT388" s="817"/>
      <c r="BU388" s="817"/>
      <c r="BV388" s="817"/>
      <c r="BW388" s="817"/>
      <c r="BX388" s="817"/>
      <c r="BY388" s="817"/>
      <c r="BZ388" s="817"/>
      <c r="CA388" s="817"/>
      <c r="CB388" s="817"/>
      <c r="CC388" s="817">
        <f t="shared" si="280"/>
        <v>5004</v>
      </c>
      <c r="CD388" s="817"/>
      <c r="CE388" s="817">
        <f t="shared" si="281"/>
        <v>5004</v>
      </c>
      <c r="CF388" s="817">
        <f t="shared" si="282"/>
        <v>5004</v>
      </c>
      <c r="CG388" s="820"/>
      <c r="CO388" s="757">
        <f t="shared" ref="CO388:CO451" si="284">CO387-AG388</f>
        <v>1217378</v>
      </c>
    </row>
    <row r="389" s="647" customFormat="1" ht="36" hidden="1" customHeight="1" spans="1:93">
      <c r="A389" s="792">
        <v>45876</v>
      </c>
      <c r="B389" s="821" t="s">
        <v>4427</v>
      </c>
      <c r="C389" s="822" t="s">
        <v>251</v>
      </c>
      <c r="D389" s="823">
        <v>4500176175</v>
      </c>
      <c r="E389" s="821">
        <v>70072714</v>
      </c>
      <c r="F389" s="824" t="s">
        <v>4728</v>
      </c>
      <c r="G389" s="648" t="s">
        <v>309</v>
      </c>
      <c r="H389" s="796" t="s">
        <v>79</v>
      </c>
      <c r="I389" s="797">
        <v>600</v>
      </c>
      <c r="J389" s="798">
        <v>0</v>
      </c>
      <c r="K389" s="798">
        <v>12</v>
      </c>
      <c r="L389" s="799">
        <f t="shared" si="283"/>
        <v>50</v>
      </c>
      <c r="M389" s="801">
        <v>45958</v>
      </c>
      <c r="N389" s="801">
        <v>45954</v>
      </c>
      <c r="O389" s="802"/>
      <c r="P389" s="802" t="s">
        <v>803</v>
      </c>
      <c r="Q389" s="827" t="s">
        <v>4729</v>
      </c>
      <c r="R389" s="802">
        <v>45919</v>
      </c>
      <c r="S389" s="825" t="s">
        <v>82</v>
      </c>
      <c r="T389" s="804" t="s">
        <v>4730</v>
      </c>
      <c r="U389" s="805" t="s">
        <v>4569</v>
      </c>
      <c r="V389" s="806" t="s">
        <v>2614</v>
      </c>
      <c r="W389" s="807">
        <v>1.2349</v>
      </c>
      <c r="X389" s="808">
        <f t="shared" si="276"/>
        <v>740.94</v>
      </c>
      <c r="Y389" s="795" t="s">
        <v>4731</v>
      </c>
      <c r="Z389" s="798" t="s">
        <v>313</v>
      </c>
      <c r="AA389" s="810" t="s">
        <v>108</v>
      </c>
      <c r="AB389" s="1319" t="s">
        <v>44</v>
      </c>
      <c r="AC389" s="811">
        <v>600</v>
      </c>
      <c r="AD389" s="781">
        <f t="shared" si="222"/>
        <v>0</v>
      </c>
      <c r="AE389" s="837" t="s">
        <v>157</v>
      </c>
      <c r="AF389" s="795"/>
      <c r="AG389" s="781">
        <f t="shared" si="277"/>
        <v>1200</v>
      </c>
      <c r="AH389" s="795"/>
      <c r="AI389" s="810">
        <f t="shared" si="278"/>
        <v>1200</v>
      </c>
      <c r="AJ389" s="799"/>
      <c r="AK389" s="784"/>
      <c r="AL389" s="814"/>
      <c r="AM389" s="814"/>
      <c r="AN389" s="814"/>
      <c r="AO389" s="815"/>
      <c r="AP389" s="815"/>
      <c r="AQ389" s="815"/>
      <c r="AR389" s="815"/>
      <c r="AS389" s="815"/>
      <c r="AT389" s="815"/>
      <c r="AU389" s="815"/>
      <c r="AV389" s="814"/>
      <c r="AW389" s="814"/>
      <c r="AX389" s="814"/>
      <c r="AY389" s="810"/>
      <c r="AZ389" s="648"/>
      <c r="BA389" s="810">
        <f t="shared" si="279"/>
        <v>1200</v>
      </c>
      <c r="BB389" s="816"/>
      <c r="BC389" s="816"/>
      <c r="BD389" s="816"/>
      <c r="BE389" s="816"/>
      <c r="BF389" s="810"/>
      <c r="BG389" s="816"/>
      <c r="BH389" s="816"/>
      <c r="BI389" s="817"/>
      <c r="BJ389" s="817"/>
      <c r="BK389" s="818"/>
      <c r="BL389" s="817"/>
      <c r="BM389" s="819"/>
      <c r="BN389" s="819"/>
      <c r="BO389" s="819"/>
      <c r="BP389" s="819"/>
      <c r="BQ389" s="817"/>
      <c r="BR389" s="818"/>
      <c r="BS389" s="819"/>
      <c r="BT389" s="817"/>
      <c r="BU389" s="817"/>
      <c r="BV389" s="817"/>
      <c r="BW389" s="817"/>
      <c r="BX389" s="817"/>
      <c r="BY389" s="817"/>
      <c r="BZ389" s="817"/>
      <c r="CA389" s="817"/>
      <c r="CB389" s="817"/>
      <c r="CC389" s="817">
        <f t="shared" si="280"/>
        <v>600</v>
      </c>
      <c r="CD389" s="817"/>
      <c r="CE389" s="817">
        <f t="shared" si="281"/>
        <v>600</v>
      </c>
      <c r="CF389" s="817">
        <f t="shared" si="282"/>
        <v>600</v>
      </c>
      <c r="CG389" s="820"/>
      <c r="CO389" s="757">
        <f t="shared" si="284"/>
        <v>1216178</v>
      </c>
    </row>
    <row r="390" s="647" customFormat="1" ht="36" hidden="1" customHeight="1" spans="1:93">
      <c r="A390" s="792">
        <v>45925</v>
      </c>
      <c r="B390" s="821" t="s">
        <v>3800</v>
      </c>
      <c r="C390" s="822" t="s">
        <v>251</v>
      </c>
      <c r="D390" s="823">
        <v>4500180340</v>
      </c>
      <c r="E390" s="1848" t="s">
        <v>4732</v>
      </c>
      <c r="F390" s="824" t="s">
        <v>4733</v>
      </c>
      <c r="G390" s="648" t="s">
        <v>346</v>
      </c>
      <c r="H390" s="796" t="s">
        <v>79</v>
      </c>
      <c r="I390" s="797">
        <v>2304</v>
      </c>
      <c r="J390" s="798">
        <v>0</v>
      </c>
      <c r="K390" s="798">
        <v>1152</v>
      </c>
      <c r="L390" s="799">
        <f t="shared" si="283"/>
        <v>2</v>
      </c>
      <c r="M390" s="801">
        <v>45960</v>
      </c>
      <c r="N390" s="801">
        <v>45957</v>
      </c>
      <c r="O390" s="802" t="s">
        <v>4734</v>
      </c>
      <c r="P390" s="802" t="s">
        <v>803</v>
      </c>
      <c r="Q390" s="827" t="s">
        <v>4735</v>
      </c>
      <c r="R390" s="802" t="s">
        <v>651</v>
      </c>
      <c r="S390" s="825" t="s">
        <v>136</v>
      </c>
      <c r="T390" s="804" t="s">
        <v>4736</v>
      </c>
      <c r="U390" s="805" t="s">
        <v>2828</v>
      </c>
      <c r="V390" s="806" t="s">
        <v>1131</v>
      </c>
      <c r="W390" s="807">
        <v>614.095</v>
      </c>
      <c r="X390" s="808">
        <f t="shared" ref="X390:X400" si="285">W390*L390</f>
        <v>1228.19</v>
      </c>
      <c r="Y390" s="795" t="s">
        <v>4737</v>
      </c>
      <c r="Z390" s="798" t="s">
        <v>346</v>
      </c>
      <c r="AA390" s="810" t="s">
        <v>108</v>
      </c>
      <c r="AB390" s="1319" t="s">
        <v>44</v>
      </c>
      <c r="AC390" s="811">
        <v>2304</v>
      </c>
      <c r="AD390" s="781">
        <f t="shared" ref="AD390:AD453" si="286">AC390-I390</f>
        <v>0</v>
      </c>
      <c r="AE390" s="837" t="s">
        <v>141</v>
      </c>
      <c r="AF390" s="795"/>
      <c r="AG390" s="781">
        <f t="shared" ref="AG390:AG412" si="287">I390</f>
        <v>2304</v>
      </c>
      <c r="AH390" s="795"/>
      <c r="AI390" s="810">
        <f t="shared" ref="AI390:AI402" si="288">I390</f>
        <v>2304</v>
      </c>
      <c r="AJ390" s="799"/>
      <c r="AK390" s="366"/>
      <c r="AL390" s="814"/>
      <c r="AM390" s="814"/>
      <c r="AN390" s="814"/>
      <c r="AO390" s="815"/>
      <c r="AP390" s="815"/>
      <c r="AQ390" s="815"/>
      <c r="AR390" s="815"/>
      <c r="AS390" s="815"/>
      <c r="AT390" s="815"/>
      <c r="AU390" s="815"/>
      <c r="AV390" s="814"/>
      <c r="AW390" s="814"/>
      <c r="AX390" s="814"/>
      <c r="AY390" s="810"/>
      <c r="AZ390" s="648"/>
      <c r="BA390" s="810"/>
      <c r="BB390" s="816"/>
      <c r="BC390" s="810">
        <f t="shared" ref="BC390:BC400" si="289">I390</f>
        <v>2304</v>
      </c>
      <c r="BD390" s="816"/>
      <c r="BE390" s="816"/>
      <c r="BF390" s="810"/>
      <c r="BG390" s="810">
        <f t="shared" ref="BG390:BG400" si="290">I390/12</f>
        <v>192</v>
      </c>
      <c r="BH390" s="816"/>
      <c r="BI390" s="817"/>
      <c r="BJ390" s="817"/>
      <c r="BK390" s="818"/>
      <c r="BL390" s="817"/>
      <c r="BM390" s="819"/>
      <c r="BN390" s="819"/>
      <c r="BO390" s="819"/>
      <c r="BP390" s="819"/>
      <c r="BQ390" s="817"/>
      <c r="BR390" s="819"/>
      <c r="BS390" s="819"/>
      <c r="BT390" s="817"/>
      <c r="BU390" s="817"/>
      <c r="BV390" s="817"/>
      <c r="BW390" s="817"/>
      <c r="BX390" s="817"/>
      <c r="BY390" s="817"/>
      <c r="BZ390" s="817"/>
      <c r="CA390" s="817"/>
      <c r="CB390" s="817"/>
      <c r="CC390" s="817"/>
      <c r="CD390" s="817"/>
      <c r="CE390" s="817"/>
      <c r="CF390" s="817"/>
      <c r="CG390" s="820"/>
      <c r="CO390" s="757">
        <f t="shared" si="284"/>
        <v>1213874</v>
      </c>
    </row>
    <row r="391" s="647" customFormat="1" ht="36" hidden="1" customHeight="1" spans="1:93">
      <c r="A391" s="792">
        <v>45912</v>
      </c>
      <c r="B391" s="821" t="s">
        <v>2609</v>
      </c>
      <c r="C391" s="822" t="s">
        <v>251</v>
      </c>
      <c r="D391" s="823">
        <v>4500179403</v>
      </c>
      <c r="E391" s="821">
        <v>60253047</v>
      </c>
      <c r="F391" s="824" t="s">
        <v>4738</v>
      </c>
      <c r="G391" s="648" t="s">
        <v>309</v>
      </c>
      <c r="H391" s="796" t="s">
        <v>79</v>
      </c>
      <c r="I391" s="797">
        <v>3000</v>
      </c>
      <c r="J391" s="798">
        <v>0</v>
      </c>
      <c r="K391" s="798">
        <v>12</v>
      </c>
      <c r="L391" s="799">
        <f t="shared" si="283"/>
        <v>250</v>
      </c>
      <c r="M391" s="801">
        <v>45968</v>
      </c>
      <c r="N391" s="801">
        <v>45964</v>
      </c>
      <c r="O391" s="802"/>
      <c r="P391" s="802" t="s">
        <v>803</v>
      </c>
      <c r="Q391" s="827" t="s">
        <v>4739</v>
      </c>
      <c r="R391" s="802">
        <v>45912</v>
      </c>
      <c r="S391" s="825" t="s">
        <v>82</v>
      </c>
      <c r="T391" s="804" t="s">
        <v>4740</v>
      </c>
      <c r="U391" s="805" t="s">
        <v>4569</v>
      </c>
      <c r="V391" s="806" t="s">
        <v>2614</v>
      </c>
      <c r="W391" s="807">
        <v>1.2214</v>
      </c>
      <c r="X391" s="808">
        <f>I391*W391</f>
        <v>3664.2</v>
      </c>
      <c r="Y391" s="795" t="s">
        <v>4741</v>
      </c>
      <c r="Z391" s="798" t="s">
        <v>313</v>
      </c>
      <c r="AA391" s="810" t="s">
        <v>108</v>
      </c>
      <c r="AB391" s="1319" t="s">
        <v>44</v>
      </c>
      <c r="AC391" s="811">
        <v>3000</v>
      </c>
      <c r="AD391" s="781">
        <f t="shared" si="286"/>
        <v>0</v>
      </c>
      <c r="AE391" s="837" t="s">
        <v>157</v>
      </c>
      <c r="AF391" s="795"/>
      <c r="AG391" s="781">
        <f>I391*2</f>
        <v>6000</v>
      </c>
      <c r="AH391" s="795"/>
      <c r="AI391" s="810">
        <f>I391*2</f>
        <v>6000</v>
      </c>
      <c r="AJ391" s="799"/>
      <c r="AK391" s="784"/>
      <c r="AL391" s="814"/>
      <c r="AM391" s="814"/>
      <c r="AN391" s="814"/>
      <c r="AO391" s="815"/>
      <c r="AP391" s="815"/>
      <c r="AQ391" s="815"/>
      <c r="AR391" s="815"/>
      <c r="AS391" s="815"/>
      <c r="AT391" s="815"/>
      <c r="AU391" s="815"/>
      <c r="AV391" s="814"/>
      <c r="AW391" s="814"/>
      <c r="AX391" s="814"/>
      <c r="AY391" s="810"/>
      <c r="AZ391" s="648"/>
      <c r="BA391" s="810">
        <f>I391*2</f>
        <v>6000</v>
      </c>
      <c r="BB391" s="816"/>
      <c r="BC391" s="816"/>
      <c r="BD391" s="816"/>
      <c r="BE391" s="816"/>
      <c r="BF391" s="810"/>
      <c r="BG391" s="816"/>
      <c r="BH391" s="816"/>
      <c r="BI391" s="817"/>
      <c r="BJ391" s="817"/>
      <c r="BK391" s="818"/>
      <c r="BL391" s="817"/>
      <c r="BM391" s="819"/>
      <c r="BN391" s="819"/>
      <c r="BO391" s="819"/>
      <c r="BP391" s="819"/>
      <c r="BQ391" s="817"/>
      <c r="BR391" s="819"/>
      <c r="BS391" s="819"/>
      <c r="BT391" s="817"/>
      <c r="BU391" s="817"/>
      <c r="BV391" s="817"/>
      <c r="BW391" s="817"/>
      <c r="BX391" s="817"/>
      <c r="BY391" s="817"/>
      <c r="BZ391" s="817"/>
      <c r="CA391" s="817"/>
      <c r="CB391" s="817"/>
      <c r="CC391" s="817">
        <f>I391</f>
        <v>3000</v>
      </c>
      <c r="CD391" s="817"/>
      <c r="CE391" s="817">
        <f>I391</f>
        <v>3000</v>
      </c>
      <c r="CF391" s="817">
        <f>I391</f>
        <v>3000</v>
      </c>
      <c r="CG391" s="820"/>
      <c r="CO391" s="757">
        <f t="shared" si="284"/>
        <v>1207874</v>
      </c>
    </row>
    <row r="392" s="647" customFormat="1" ht="36" hidden="1" customHeight="1" spans="1:93">
      <c r="A392" s="792">
        <v>45912</v>
      </c>
      <c r="B392" s="821" t="s">
        <v>2609</v>
      </c>
      <c r="C392" s="822" t="s">
        <v>251</v>
      </c>
      <c r="D392" s="823">
        <v>4500179403</v>
      </c>
      <c r="E392" s="821">
        <v>60253047</v>
      </c>
      <c r="F392" s="824" t="s">
        <v>4742</v>
      </c>
      <c r="G392" s="648" t="s">
        <v>4320</v>
      </c>
      <c r="H392" s="796" t="s">
        <v>4321</v>
      </c>
      <c r="I392" s="797">
        <v>3000</v>
      </c>
      <c r="J392" s="798">
        <v>0</v>
      </c>
      <c r="K392" s="798">
        <v>8</v>
      </c>
      <c r="L392" s="799">
        <f t="shared" si="283"/>
        <v>375</v>
      </c>
      <c r="M392" s="801">
        <v>45968</v>
      </c>
      <c r="N392" s="801">
        <v>45964</v>
      </c>
      <c r="O392" s="802"/>
      <c r="P392" s="802" t="s">
        <v>803</v>
      </c>
      <c r="Q392" s="827" t="s">
        <v>4739</v>
      </c>
      <c r="R392" s="802">
        <v>45912</v>
      </c>
      <c r="S392" s="825" t="s">
        <v>82</v>
      </c>
      <c r="T392" s="804" t="s">
        <v>4740</v>
      </c>
      <c r="U392" s="805" t="s">
        <v>4569</v>
      </c>
      <c r="V392" s="806" t="s">
        <v>2614</v>
      </c>
      <c r="W392" s="807">
        <v>1.667</v>
      </c>
      <c r="X392" s="808">
        <f>I392*W392</f>
        <v>5001</v>
      </c>
      <c r="Y392" s="795" t="s">
        <v>4741</v>
      </c>
      <c r="Z392" s="798" t="s">
        <v>4325</v>
      </c>
      <c r="AA392" s="810" t="s">
        <v>108</v>
      </c>
      <c r="AB392" s="1319" t="s">
        <v>44</v>
      </c>
      <c r="AC392" s="811">
        <v>3000</v>
      </c>
      <c r="AD392" s="781">
        <f t="shared" si="286"/>
        <v>0</v>
      </c>
      <c r="AE392" s="837" t="s">
        <v>157</v>
      </c>
      <c r="AF392" s="795"/>
      <c r="AG392" s="781">
        <f>I392*3</f>
        <v>9000</v>
      </c>
      <c r="AH392" s="795"/>
      <c r="AI392" s="810">
        <f>I392*3</f>
        <v>9000</v>
      </c>
      <c r="AJ392" s="799"/>
      <c r="AK392" s="784"/>
      <c r="AL392" s="814"/>
      <c r="AM392" s="814"/>
      <c r="AN392" s="814"/>
      <c r="AO392" s="815"/>
      <c r="AP392" s="815"/>
      <c r="AQ392" s="815"/>
      <c r="AR392" s="815"/>
      <c r="AS392" s="815"/>
      <c r="AT392" s="815"/>
      <c r="AU392" s="815"/>
      <c r="AV392" s="814"/>
      <c r="AW392" s="814"/>
      <c r="AX392" s="814"/>
      <c r="AY392" s="810"/>
      <c r="AZ392" s="648"/>
      <c r="BA392" s="810">
        <f>I392*3</f>
        <v>9000</v>
      </c>
      <c r="BB392" s="816"/>
      <c r="BC392" s="816"/>
      <c r="BD392" s="816"/>
      <c r="BE392" s="816"/>
      <c r="BF392" s="810"/>
      <c r="BG392" s="816"/>
      <c r="BH392" s="816"/>
      <c r="BI392" s="817"/>
      <c r="BJ392" s="817"/>
      <c r="BK392" s="818"/>
      <c r="BL392" s="817"/>
      <c r="BM392" s="819"/>
      <c r="BN392" s="819"/>
      <c r="BO392" s="819"/>
      <c r="BP392" s="819"/>
      <c r="BQ392" s="817"/>
      <c r="BR392" s="819"/>
      <c r="BS392" s="819"/>
      <c r="BT392" s="817"/>
      <c r="BU392" s="817"/>
      <c r="BV392" s="817"/>
      <c r="BW392" s="817"/>
      <c r="BX392" s="817"/>
      <c r="BY392" s="817"/>
      <c r="BZ392" s="817"/>
      <c r="CA392" s="817"/>
      <c r="CB392" s="817"/>
      <c r="CC392" s="817">
        <f>I392</f>
        <v>3000</v>
      </c>
      <c r="CD392" s="817"/>
      <c r="CE392" s="817">
        <f>I392</f>
        <v>3000</v>
      </c>
      <c r="CF392" s="817">
        <f>I392</f>
        <v>3000</v>
      </c>
      <c r="CG392" s="820"/>
      <c r="CO392" s="757">
        <f t="shared" si="284"/>
        <v>1198874</v>
      </c>
    </row>
    <row r="393" s="647" customFormat="1" ht="36" hidden="1" customHeight="1" spans="1:93">
      <c r="A393" s="792">
        <v>45922</v>
      </c>
      <c r="B393" s="821" t="s">
        <v>4743</v>
      </c>
      <c r="C393" s="822" t="s">
        <v>182</v>
      </c>
      <c r="D393" s="823">
        <v>4500180040</v>
      </c>
      <c r="E393" s="821">
        <v>249680</v>
      </c>
      <c r="F393" s="824" t="s">
        <v>4744</v>
      </c>
      <c r="G393" s="648" t="s">
        <v>89</v>
      </c>
      <c r="H393" s="796" t="s">
        <v>79</v>
      </c>
      <c r="I393" s="797">
        <v>2352</v>
      </c>
      <c r="J393" s="798">
        <v>0</v>
      </c>
      <c r="K393" s="798">
        <v>24</v>
      </c>
      <c r="L393" s="799">
        <f t="shared" si="283"/>
        <v>98</v>
      </c>
      <c r="M393" s="801">
        <v>45968</v>
      </c>
      <c r="N393" s="801">
        <v>45964</v>
      </c>
      <c r="O393" s="802"/>
      <c r="P393" s="802" t="s">
        <v>803</v>
      </c>
      <c r="Q393" s="827" t="s">
        <v>4745</v>
      </c>
      <c r="R393" s="802">
        <v>45940</v>
      </c>
      <c r="S393" s="825" t="s">
        <v>82</v>
      </c>
      <c r="T393" s="1323" t="s">
        <v>4746</v>
      </c>
      <c r="U393" s="805" t="s">
        <v>4747</v>
      </c>
      <c r="V393" s="806" t="s">
        <v>1488</v>
      </c>
      <c r="W393" s="807">
        <v>0.8309</v>
      </c>
      <c r="X393" s="808">
        <f>W393*I393</f>
        <v>1954.2768</v>
      </c>
      <c r="Y393" s="795"/>
      <c r="Z393" s="798" t="s">
        <v>786</v>
      </c>
      <c r="AA393" s="810" t="s">
        <v>108</v>
      </c>
      <c r="AB393" s="1319" t="s">
        <v>44</v>
      </c>
      <c r="AC393" s="811">
        <v>2352</v>
      </c>
      <c r="AD393" s="781">
        <f t="shared" si="286"/>
        <v>0</v>
      </c>
      <c r="AE393" s="837" t="s">
        <v>157</v>
      </c>
      <c r="AF393" s="795"/>
      <c r="AG393" s="781">
        <f t="shared" si="287"/>
        <v>2352</v>
      </c>
      <c r="AH393" s="795"/>
      <c r="AI393" s="810"/>
      <c r="AJ393" s="799"/>
      <c r="AK393" s="784"/>
      <c r="AL393" s="781">
        <f>AG393</f>
        <v>2352</v>
      </c>
      <c r="AM393" s="814"/>
      <c r="AN393" s="814"/>
      <c r="AO393" s="815"/>
      <c r="AP393" s="815"/>
      <c r="AQ393" s="815"/>
      <c r="AR393" s="815"/>
      <c r="AS393" s="815"/>
      <c r="AT393" s="815"/>
      <c r="AU393" s="815"/>
      <c r="AV393" s="814"/>
      <c r="AW393" s="814"/>
      <c r="AX393" s="814"/>
      <c r="AY393" s="810"/>
      <c r="AZ393" s="648"/>
      <c r="BA393" s="810">
        <f>I393</f>
        <v>2352</v>
      </c>
      <c r="BB393" s="816"/>
      <c r="BC393" s="816"/>
      <c r="BD393" s="816"/>
      <c r="BE393" s="816"/>
      <c r="BF393" s="810"/>
      <c r="BG393" s="816"/>
      <c r="BH393" s="816"/>
      <c r="BI393" s="817"/>
      <c r="BJ393" s="817"/>
      <c r="BK393" s="818"/>
      <c r="BL393" s="817"/>
      <c r="BM393" s="819"/>
      <c r="BN393" s="819"/>
      <c r="BO393" s="819"/>
      <c r="BP393" s="819"/>
      <c r="BQ393" s="817"/>
      <c r="BR393" s="819"/>
      <c r="BS393" s="819"/>
      <c r="BT393" s="817"/>
      <c r="BU393" s="817"/>
      <c r="BV393" s="817"/>
      <c r="BW393" s="817"/>
      <c r="BX393" s="817"/>
      <c r="BY393" s="817"/>
      <c r="BZ393" s="817"/>
      <c r="CA393" s="817"/>
      <c r="CB393" s="817"/>
      <c r="CC393" s="817"/>
      <c r="CD393" s="817"/>
      <c r="CE393" s="817"/>
      <c r="CF393" s="817"/>
      <c r="CG393" s="820"/>
      <c r="CO393" s="757">
        <f t="shared" si="284"/>
        <v>1196522</v>
      </c>
    </row>
    <row r="394" s="647" customFormat="1" ht="36" hidden="1" customHeight="1" spans="1:93">
      <c r="A394" s="792">
        <v>45930</v>
      </c>
      <c r="B394" s="793" t="s">
        <v>3800</v>
      </c>
      <c r="C394" s="794" t="s">
        <v>251</v>
      </c>
      <c r="D394" s="795">
        <v>4500181074</v>
      </c>
      <c r="E394" s="1849" t="s">
        <v>4748</v>
      </c>
      <c r="F394" s="795" t="s">
        <v>4749</v>
      </c>
      <c r="G394" s="648" t="s">
        <v>346</v>
      </c>
      <c r="H394" s="796" t="s">
        <v>79</v>
      </c>
      <c r="I394" s="797">
        <v>6912</v>
      </c>
      <c r="J394" s="798">
        <v>0</v>
      </c>
      <c r="K394" s="798">
        <v>1152</v>
      </c>
      <c r="L394" s="799">
        <f t="shared" si="283"/>
        <v>6</v>
      </c>
      <c r="M394" s="800">
        <v>45971</v>
      </c>
      <c r="N394" s="800">
        <v>45969</v>
      </c>
      <c r="O394" s="802" t="s">
        <v>4750</v>
      </c>
      <c r="P394" s="802" t="s">
        <v>106</v>
      </c>
      <c r="Q394" s="803" t="s">
        <v>4751</v>
      </c>
      <c r="R394" s="802" t="s">
        <v>651</v>
      </c>
      <c r="S394" s="825" t="s">
        <v>136</v>
      </c>
      <c r="T394" s="804" t="s">
        <v>4752</v>
      </c>
      <c r="U394" s="805" t="s">
        <v>2828</v>
      </c>
      <c r="V394" s="806" t="s">
        <v>1131</v>
      </c>
      <c r="W394" s="807">
        <v>594.3483</v>
      </c>
      <c r="X394" s="808">
        <f t="shared" si="285"/>
        <v>3566.0898</v>
      </c>
      <c r="Y394" s="795" t="s">
        <v>4753</v>
      </c>
      <c r="Z394" s="798" t="s">
        <v>346</v>
      </c>
      <c r="AA394" s="810" t="s">
        <v>108</v>
      </c>
      <c r="AB394" s="1319" t="s">
        <v>44</v>
      </c>
      <c r="AC394" s="811">
        <v>6912</v>
      </c>
      <c r="AD394" s="781">
        <f t="shared" si="286"/>
        <v>0</v>
      </c>
      <c r="AE394" s="837" t="s">
        <v>157</v>
      </c>
      <c r="AF394" s="795"/>
      <c r="AG394" s="781">
        <f t="shared" si="287"/>
        <v>6912</v>
      </c>
      <c r="AH394" s="795"/>
      <c r="AI394" s="810">
        <f t="shared" si="288"/>
        <v>6912</v>
      </c>
      <c r="AJ394" s="799"/>
      <c r="AK394" s="784"/>
      <c r="AL394" s="1324"/>
      <c r="AM394" s="814"/>
      <c r="AN394" s="814"/>
      <c r="AO394" s="815"/>
      <c r="AP394" s="815"/>
      <c r="AQ394" s="815"/>
      <c r="AR394" s="815"/>
      <c r="AS394" s="815"/>
      <c r="AT394" s="815"/>
      <c r="AU394" s="815"/>
      <c r="AV394" s="814"/>
      <c r="AW394" s="814"/>
      <c r="AX394" s="814"/>
      <c r="AY394" s="810"/>
      <c r="AZ394" s="648"/>
      <c r="BA394" s="810"/>
      <c r="BB394" s="816"/>
      <c r="BC394" s="810">
        <f t="shared" si="289"/>
        <v>6912</v>
      </c>
      <c r="BD394" s="816"/>
      <c r="BE394" s="816"/>
      <c r="BF394" s="810"/>
      <c r="BG394" s="810">
        <f t="shared" si="290"/>
        <v>576</v>
      </c>
      <c r="BH394" s="816"/>
      <c r="BI394" s="817"/>
      <c r="BJ394" s="817"/>
      <c r="BK394" s="818"/>
      <c r="BL394" s="817"/>
      <c r="BM394" s="819"/>
      <c r="BN394" s="819"/>
      <c r="BO394" s="819"/>
      <c r="BP394" s="819"/>
      <c r="BQ394" s="817"/>
      <c r="BR394" s="819"/>
      <c r="BS394" s="819"/>
      <c r="BT394" s="817"/>
      <c r="BU394" s="817"/>
      <c r="BV394" s="817"/>
      <c r="BW394" s="817"/>
      <c r="BX394" s="817"/>
      <c r="BY394" s="817"/>
      <c r="BZ394" s="817"/>
      <c r="CA394" s="817"/>
      <c r="CB394" s="817"/>
      <c r="CC394" s="817"/>
      <c r="CD394" s="817"/>
      <c r="CE394" s="817"/>
      <c r="CF394" s="817"/>
      <c r="CG394" s="820"/>
      <c r="CO394" s="757">
        <f t="shared" si="284"/>
        <v>1189610</v>
      </c>
    </row>
    <row r="395" s="647" customFormat="1" ht="36" hidden="1" customHeight="1" spans="1:93">
      <c r="A395" s="792">
        <v>45930</v>
      </c>
      <c r="B395" s="793" t="s">
        <v>3800</v>
      </c>
      <c r="C395" s="794" t="s">
        <v>251</v>
      </c>
      <c r="D395" s="795">
        <v>4500181074</v>
      </c>
      <c r="E395" s="1849" t="s">
        <v>4754</v>
      </c>
      <c r="F395" s="795" t="s">
        <v>4755</v>
      </c>
      <c r="G395" s="648" t="s">
        <v>346</v>
      </c>
      <c r="H395" s="796" t="s">
        <v>79</v>
      </c>
      <c r="I395" s="797">
        <v>3456</v>
      </c>
      <c r="J395" s="798">
        <v>0</v>
      </c>
      <c r="K395" s="798">
        <v>1152</v>
      </c>
      <c r="L395" s="799">
        <f t="shared" si="283"/>
        <v>3</v>
      </c>
      <c r="M395" s="800">
        <v>45971</v>
      </c>
      <c r="N395" s="800">
        <v>45969</v>
      </c>
      <c r="O395" s="802" t="s">
        <v>4750</v>
      </c>
      <c r="P395" s="802" t="s">
        <v>106</v>
      </c>
      <c r="Q395" s="803" t="s">
        <v>2632</v>
      </c>
      <c r="R395" s="802" t="s">
        <v>651</v>
      </c>
      <c r="S395" s="825" t="s">
        <v>136</v>
      </c>
      <c r="T395" s="804" t="s">
        <v>4752</v>
      </c>
      <c r="U395" s="805" t="s">
        <v>2828</v>
      </c>
      <c r="V395" s="806" t="s">
        <v>1131</v>
      </c>
      <c r="W395" s="807">
        <v>594.3467</v>
      </c>
      <c r="X395" s="808">
        <f t="shared" si="285"/>
        <v>1783.0401</v>
      </c>
      <c r="Y395" s="795"/>
      <c r="Z395" s="798" t="s">
        <v>346</v>
      </c>
      <c r="AA395" s="810" t="s">
        <v>108</v>
      </c>
      <c r="AB395" s="1319" t="s">
        <v>44</v>
      </c>
      <c r="AC395" s="811">
        <v>3456</v>
      </c>
      <c r="AD395" s="781">
        <f t="shared" si="286"/>
        <v>0</v>
      </c>
      <c r="AE395" s="837" t="s">
        <v>157</v>
      </c>
      <c r="AF395" s="795"/>
      <c r="AG395" s="781">
        <f t="shared" si="287"/>
        <v>3456</v>
      </c>
      <c r="AH395" s="795"/>
      <c r="AI395" s="810">
        <f t="shared" si="288"/>
        <v>3456</v>
      </c>
      <c r="AJ395" s="799"/>
      <c r="AK395" s="784"/>
      <c r="AL395" s="1324"/>
      <c r="AM395" s="814"/>
      <c r="AN395" s="814"/>
      <c r="AO395" s="815"/>
      <c r="AP395" s="815"/>
      <c r="AQ395" s="815"/>
      <c r="AR395" s="815"/>
      <c r="AS395" s="815"/>
      <c r="AT395" s="815"/>
      <c r="AU395" s="815"/>
      <c r="AV395" s="814"/>
      <c r="AW395" s="814"/>
      <c r="AX395" s="814"/>
      <c r="AY395" s="810"/>
      <c r="AZ395" s="648"/>
      <c r="BA395" s="810"/>
      <c r="BB395" s="816"/>
      <c r="BC395" s="810">
        <f t="shared" si="289"/>
        <v>3456</v>
      </c>
      <c r="BD395" s="816"/>
      <c r="BE395" s="816"/>
      <c r="BF395" s="810"/>
      <c r="BG395" s="810">
        <f t="shared" si="290"/>
        <v>288</v>
      </c>
      <c r="BH395" s="816"/>
      <c r="BI395" s="817"/>
      <c r="BJ395" s="817"/>
      <c r="BK395" s="818"/>
      <c r="BL395" s="817"/>
      <c r="BM395" s="819"/>
      <c r="BN395" s="819"/>
      <c r="BO395" s="819"/>
      <c r="BP395" s="819"/>
      <c r="BQ395" s="817"/>
      <c r="BR395" s="819"/>
      <c r="BS395" s="819"/>
      <c r="BT395" s="817"/>
      <c r="BU395" s="817"/>
      <c r="BV395" s="817"/>
      <c r="BW395" s="817"/>
      <c r="BX395" s="817"/>
      <c r="BY395" s="817"/>
      <c r="BZ395" s="817"/>
      <c r="CA395" s="817"/>
      <c r="CB395" s="817"/>
      <c r="CC395" s="817"/>
      <c r="CD395" s="817"/>
      <c r="CE395" s="817"/>
      <c r="CF395" s="817"/>
      <c r="CG395" s="820"/>
      <c r="CO395" s="757">
        <f t="shared" si="284"/>
        <v>1186154</v>
      </c>
    </row>
    <row r="396" s="647" customFormat="1" ht="36" hidden="1" customHeight="1" spans="1:93">
      <c r="A396" s="792">
        <v>45930</v>
      </c>
      <c r="B396" s="793" t="s">
        <v>3800</v>
      </c>
      <c r="C396" s="794" t="s">
        <v>251</v>
      </c>
      <c r="D396" s="795">
        <v>4500181074</v>
      </c>
      <c r="E396" s="1849" t="s">
        <v>4756</v>
      </c>
      <c r="F396" s="795" t="s">
        <v>4757</v>
      </c>
      <c r="G396" s="648" t="s">
        <v>346</v>
      </c>
      <c r="H396" s="796" t="s">
        <v>79</v>
      </c>
      <c r="I396" s="797">
        <v>6912</v>
      </c>
      <c r="J396" s="798">
        <v>0</v>
      </c>
      <c r="K396" s="798">
        <v>1152</v>
      </c>
      <c r="L396" s="799">
        <f t="shared" si="283"/>
        <v>6</v>
      </c>
      <c r="M396" s="800">
        <v>45971</v>
      </c>
      <c r="N396" s="800">
        <v>45969</v>
      </c>
      <c r="O396" s="802" t="s">
        <v>4750</v>
      </c>
      <c r="P396" s="802" t="s">
        <v>106</v>
      </c>
      <c r="Q396" s="803" t="s">
        <v>4758</v>
      </c>
      <c r="R396" s="802" t="s">
        <v>651</v>
      </c>
      <c r="S396" s="825" t="s">
        <v>136</v>
      </c>
      <c r="T396" s="804" t="s">
        <v>4752</v>
      </c>
      <c r="U396" s="805" t="s">
        <v>2828</v>
      </c>
      <c r="V396" s="806" t="s">
        <v>1131</v>
      </c>
      <c r="W396" s="807">
        <v>594.3483</v>
      </c>
      <c r="X396" s="808">
        <f t="shared" si="285"/>
        <v>3566.0898</v>
      </c>
      <c r="Y396" s="795"/>
      <c r="Z396" s="798" t="s">
        <v>346</v>
      </c>
      <c r="AA396" s="810" t="s">
        <v>108</v>
      </c>
      <c r="AB396" s="1319" t="s">
        <v>44</v>
      </c>
      <c r="AC396" s="811">
        <v>6912</v>
      </c>
      <c r="AD396" s="781">
        <f t="shared" si="286"/>
        <v>0</v>
      </c>
      <c r="AE396" s="837" t="s">
        <v>157</v>
      </c>
      <c r="AF396" s="795"/>
      <c r="AG396" s="781">
        <f t="shared" si="287"/>
        <v>6912</v>
      </c>
      <c r="AH396" s="795"/>
      <c r="AI396" s="810">
        <f t="shared" si="288"/>
        <v>6912</v>
      </c>
      <c r="AJ396" s="799"/>
      <c r="AK396" s="784"/>
      <c r="AL396" s="1324"/>
      <c r="AM396" s="814"/>
      <c r="AN396" s="814"/>
      <c r="AO396" s="815"/>
      <c r="AP396" s="815"/>
      <c r="AQ396" s="815"/>
      <c r="AR396" s="815"/>
      <c r="AS396" s="815"/>
      <c r="AT396" s="815"/>
      <c r="AU396" s="815"/>
      <c r="AV396" s="814"/>
      <c r="AW396" s="814"/>
      <c r="AX396" s="814"/>
      <c r="AY396" s="810"/>
      <c r="AZ396" s="648"/>
      <c r="BA396" s="810"/>
      <c r="BB396" s="816"/>
      <c r="BC396" s="810">
        <f t="shared" si="289"/>
        <v>6912</v>
      </c>
      <c r="BD396" s="816"/>
      <c r="BE396" s="816"/>
      <c r="BF396" s="810"/>
      <c r="BG396" s="810">
        <f t="shared" si="290"/>
        <v>576</v>
      </c>
      <c r="BH396" s="816"/>
      <c r="BI396" s="817"/>
      <c r="BJ396" s="817"/>
      <c r="BK396" s="818"/>
      <c r="BL396" s="817"/>
      <c r="BM396" s="819"/>
      <c r="BN396" s="819"/>
      <c r="BO396" s="819"/>
      <c r="BP396" s="819"/>
      <c r="BQ396" s="817"/>
      <c r="BR396" s="819"/>
      <c r="BS396" s="819"/>
      <c r="BT396" s="817"/>
      <c r="BU396" s="817"/>
      <c r="BV396" s="817"/>
      <c r="BW396" s="817"/>
      <c r="BX396" s="817"/>
      <c r="BY396" s="817"/>
      <c r="BZ396" s="817"/>
      <c r="CA396" s="817"/>
      <c r="CB396" s="817"/>
      <c r="CC396" s="817"/>
      <c r="CD396" s="817"/>
      <c r="CE396" s="817"/>
      <c r="CF396" s="817"/>
      <c r="CG396" s="820"/>
      <c r="CO396" s="757">
        <f t="shared" si="284"/>
        <v>1179242</v>
      </c>
    </row>
    <row r="397" s="647" customFormat="1" ht="36" hidden="1" customHeight="1" spans="1:93">
      <c r="A397" s="792">
        <v>45930</v>
      </c>
      <c r="B397" s="793" t="s">
        <v>3800</v>
      </c>
      <c r="C397" s="794" t="s">
        <v>251</v>
      </c>
      <c r="D397" s="795">
        <v>4500181074</v>
      </c>
      <c r="E397" s="1849" t="s">
        <v>4759</v>
      </c>
      <c r="F397" s="795" t="s">
        <v>4760</v>
      </c>
      <c r="G397" s="648" t="s">
        <v>346</v>
      </c>
      <c r="H397" s="796" t="s">
        <v>79</v>
      </c>
      <c r="I397" s="797">
        <v>3456</v>
      </c>
      <c r="J397" s="798">
        <v>0</v>
      </c>
      <c r="K397" s="798">
        <v>1152</v>
      </c>
      <c r="L397" s="799">
        <f t="shared" si="283"/>
        <v>3</v>
      </c>
      <c r="M397" s="800">
        <v>45971</v>
      </c>
      <c r="N397" s="800">
        <v>45969</v>
      </c>
      <c r="O397" s="802" t="s">
        <v>4750</v>
      </c>
      <c r="P397" s="802" t="s">
        <v>106</v>
      </c>
      <c r="Q397" s="803" t="s">
        <v>4761</v>
      </c>
      <c r="R397" s="802" t="s">
        <v>651</v>
      </c>
      <c r="S397" s="825" t="s">
        <v>136</v>
      </c>
      <c r="T397" s="804" t="s">
        <v>4752</v>
      </c>
      <c r="U397" s="805" t="s">
        <v>2828</v>
      </c>
      <c r="V397" s="806" t="s">
        <v>1131</v>
      </c>
      <c r="W397" s="807">
        <v>594.3467</v>
      </c>
      <c r="X397" s="808">
        <f t="shared" si="285"/>
        <v>1783.0401</v>
      </c>
      <c r="Y397" s="795"/>
      <c r="Z397" s="798" t="s">
        <v>346</v>
      </c>
      <c r="AA397" s="810" t="s">
        <v>108</v>
      </c>
      <c r="AB397" s="1319" t="s">
        <v>44</v>
      </c>
      <c r="AC397" s="811">
        <v>3456</v>
      </c>
      <c r="AD397" s="781">
        <f t="shared" si="286"/>
        <v>0</v>
      </c>
      <c r="AE397" s="837" t="s">
        <v>157</v>
      </c>
      <c r="AF397" s="795"/>
      <c r="AG397" s="781">
        <f t="shared" si="287"/>
        <v>3456</v>
      </c>
      <c r="AH397" s="795"/>
      <c r="AI397" s="810">
        <f t="shared" si="288"/>
        <v>3456</v>
      </c>
      <c r="AJ397" s="799"/>
      <c r="AK397" s="784"/>
      <c r="AL397" s="1324"/>
      <c r="AM397" s="814"/>
      <c r="AN397" s="814"/>
      <c r="AO397" s="815"/>
      <c r="AP397" s="815"/>
      <c r="AQ397" s="815"/>
      <c r="AR397" s="815"/>
      <c r="AS397" s="815"/>
      <c r="AT397" s="815"/>
      <c r="AU397" s="815"/>
      <c r="AV397" s="814"/>
      <c r="AW397" s="814"/>
      <c r="AX397" s="814"/>
      <c r="AY397" s="810"/>
      <c r="AZ397" s="648"/>
      <c r="BA397" s="810"/>
      <c r="BB397" s="816"/>
      <c r="BC397" s="810">
        <f t="shared" si="289"/>
        <v>3456</v>
      </c>
      <c r="BD397" s="816"/>
      <c r="BE397" s="816"/>
      <c r="BF397" s="810"/>
      <c r="BG397" s="810">
        <f t="shared" si="290"/>
        <v>288</v>
      </c>
      <c r="BH397" s="816"/>
      <c r="BI397" s="817"/>
      <c r="BJ397" s="817"/>
      <c r="BK397" s="818"/>
      <c r="BL397" s="817"/>
      <c r="BM397" s="819"/>
      <c r="BN397" s="819"/>
      <c r="BO397" s="819"/>
      <c r="BP397" s="819"/>
      <c r="BQ397" s="817"/>
      <c r="BR397" s="819"/>
      <c r="BS397" s="819"/>
      <c r="BT397" s="817"/>
      <c r="BU397" s="817"/>
      <c r="BV397" s="817"/>
      <c r="BW397" s="817"/>
      <c r="BX397" s="817"/>
      <c r="BY397" s="817"/>
      <c r="BZ397" s="817"/>
      <c r="CA397" s="817"/>
      <c r="CB397" s="817"/>
      <c r="CC397" s="817"/>
      <c r="CD397" s="817"/>
      <c r="CE397" s="817"/>
      <c r="CF397" s="817"/>
      <c r="CG397" s="820"/>
      <c r="CO397" s="757">
        <f t="shared" si="284"/>
        <v>1175786</v>
      </c>
    </row>
    <row r="398" s="647" customFormat="1" ht="36" hidden="1" customHeight="1" spans="1:93">
      <c r="A398" s="792">
        <v>45930</v>
      </c>
      <c r="B398" s="793" t="s">
        <v>3800</v>
      </c>
      <c r="C398" s="794" t="s">
        <v>251</v>
      </c>
      <c r="D398" s="795">
        <v>4500181074</v>
      </c>
      <c r="E398" s="1849" t="s">
        <v>4762</v>
      </c>
      <c r="F398" s="795" t="s">
        <v>4763</v>
      </c>
      <c r="G398" s="648" t="s">
        <v>346</v>
      </c>
      <c r="H398" s="796" t="s">
        <v>79</v>
      </c>
      <c r="I398" s="797">
        <v>3456</v>
      </c>
      <c r="J398" s="798">
        <v>0</v>
      </c>
      <c r="K398" s="798">
        <v>1152</v>
      </c>
      <c r="L398" s="799">
        <f t="shared" si="283"/>
        <v>3</v>
      </c>
      <c r="M398" s="800">
        <v>45971</v>
      </c>
      <c r="N398" s="800">
        <v>45969</v>
      </c>
      <c r="O398" s="802" t="s">
        <v>4750</v>
      </c>
      <c r="P398" s="802" t="s">
        <v>106</v>
      </c>
      <c r="Q398" s="803" t="s">
        <v>2764</v>
      </c>
      <c r="R398" s="802" t="s">
        <v>651</v>
      </c>
      <c r="S398" s="825" t="s">
        <v>136</v>
      </c>
      <c r="T398" s="804" t="s">
        <v>4752</v>
      </c>
      <c r="U398" s="805" t="s">
        <v>2828</v>
      </c>
      <c r="V398" s="806" t="s">
        <v>1131</v>
      </c>
      <c r="W398" s="807">
        <v>594.3467</v>
      </c>
      <c r="X398" s="808">
        <f t="shared" si="285"/>
        <v>1783.0401</v>
      </c>
      <c r="Y398" s="795"/>
      <c r="Z398" s="798" t="s">
        <v>346</v>
      </c>
      <c r="AA398" s="810" t="s">
        <v>108</v>
      </c>
      <c r="AB398" s="1319" t="s">
        <v>44</v>
      </c>
      <c r="AC398" s="811">
        <v>3456</v>
      </c>
      <c r="AD398" s="781">
        <f t="shared" si="286"/>
        <v>0</v>
      </c>
      <c r="AE398" s="837" t="s">
        <v>157</v>
      </c>
      <c r="AF398" s="795"/>
      <c r="AG398" s="781">
        <f t="shared" si="287"/>
        <v>3456</v>
      </c>
      <c r="AH398" s="795"/>
      <c r="AI398" s="810">
        <f t="shared" si="288"/>
        <v>3456</v>
      </c>
      <c r="AJ398" s="799"/>
      <c r="AK398" s="784"/>
      <c r="AL398" s="1324"/>
      <c r="AM398" s="814"/>
      <c r="AN398" s="814"/>
      <c r="AO398" s="815"/>
      <c r="AP398" s="815"/>
      <c r="AQ398" s="815"/>
      <c r="AR398" s="815"/>
      <c r="AS398" s="815"/>
      <c r="AT398" s="815"/>
      <c r="AU398" s="815"/>
      <c r="AV398" s="814"/>
      <c r="AW398" s="814"/>
      <c r="AX398" s="814"/>
      <c r="AY398" s="810"/>
      <c r="AZ398" s="648"/>
      <c r="BA398" s="810"/>
      <c r="BB398" s="816"/>
      <c r="BC398" s="810">
        <f t="shared" si="289"/>
        <v>3456</v>
      </c>
      <c r="BD398" s="816"/>
      <c r="BE398" s="816"/>
      <c r="BF398" s="810"/>
      <c r="BG398" s="810">
        <f t="shared" si="290"/>
        <v>288</v>
      </c>
      <c r="BH398" s="816"/>
      <c r="BI398" s="817"/>
      <c r="BJ398" s="817"/>
      <c r="BK398" s="818"/>
      <c r="BL398" s="817"/>
      <c r="BM398" s="819"/>
      <c r="BN398" s="819"/>
      <c r="BO398" s="819"/>
      <c r="BP398" s="819"/>
      <c r="BQ398" s="817"/>
      <c r="BR398" s="819"/>
      <c r="BS398" s="819"/>
      <c r="BT398" s="817"/>
      <c r="BU398" s="817"/>
      <c r="BV398" s="817"/>
      <c r="BW398" s="817"/>
      <c r="BX398" s="817"/>
      <c r="BY398" s="817"/>
      <c r="BZ398" s="817"/>
      <c r="CA398" s="817"/>
      <c r="CB398" s="817"/>
      <c r="CC398" s="817"/>
      <c r="CD398" s="817"/>
      <c r="CE398" s="817"/>
      <c r="CF398" s="817"/>
      <c r="CG398" s="820"/>
      <c r="CO398" s="757">
        <f t="shared" si="284"/>
        <v>1172330</v>
      </c>
    </row>
    <row r="399" s="647" customFormat="1" ht="36" hidden="1" customHeight="1" spans="1:93">
      <c r="A399" s="792">
        <v>45930</v>
      </c>
      <c r="B399" s="793" t="s">
        <v>3800</v>
      </c>
      <c r="C399" s="794" t="s">
        <v>251</v>
      </c>
      <c r="D399" s="795">
        <v>4500181074</v>
      </c>
      <c r="E399" s="1849" t="s">
        <v>4764</v>
      </c>
      <c r="F399" s="795" t="s">
        <v>4765</v>
      </c>
      <c r="G399" s="648" t="s">
        <v>346</v>
      </c>
      <c r="H399" s="796" t="s">
        <v>79</v>
      </c>
      <c r="I399" s="797">
        <v>2304</v>
      </c>
      <c r="J399" s="798">
        <v>0</v>
      </c>
      <c r="K399" s="798">
        <v>1152</v>
      </c>
      <c r="L399" s="799">
        <f t="shared" si="283"/>
        <v>2</v>
      </c>
      <c r="M399" s="800">
        <v>45971</v>
      </c>
      <c r="N399" s="800">
        <v>45969</v>
      </c>
      <c r="O399" s="802" t="s">
        <v>4750</v>
      </c>
      <c r="P399" s="802" t="s">
        <v>106</v>
      </c>
      <c r="Q399" s="803" t="s">
        <v>4766</v>
      </c>
      <c r="R399" s="802" t="s">
        <v>651</v>
      </c>
      <c r="S399" s="825" t="s">
        <v>136</v>
      </c>
      <c r="T399" s="804" t="s">
        <v>4752</v>
      </c>
      <c r="U399" s="805" t="s">
        <v>2828</v>
      </c>
      <c r="V399" s="806" t="s">
        <v>1131</v>
      </c>
      <c r="W399" s="807">
        <v>594.35</v>
      </c>
      <c r="X399" s="808">
        <f t="shared" si="285"/>
        <v>1188.7</v>
      </c>
      <c r="Y399" s="795"/>
      <c r="Z399" s="798" t="s">
        <v>346</v>
      </c>
      <c r="AA399" s="810" t="s">
        <v>108</v>
      </c>
      <c r="AB399" s="1319" t="s">
        <v>44</v>
      </c>
      <c r="AC399" s="811">
        <v>2304</v>
      </c>
      <c r="AD399" s="781">
        <f t="shared" si="286"/>
        <v>0</v>
      </c>
      <c r="AE399" s="837" t="s">
        <v>157</v>
      </c>
      <c r="AF399" s="795"/>
      <c r="AG399" s="781">
        <f t="shared" si="287"/>
        <v>2304</v>
      </c>
      <c r="AH399" s="795"/>
      <c r="AI399" s="810">
        <f t="shared" si="288"/>
        <v>2304</v>
      </c>
      <c r="AJ399" s="799"/>
      <c r="AK399" s="784"/>
      <c r="AL399" s="1324"/>
      <c r="AM399" s="814"/>
      <c r="AN399" s="814"/>
      <c r="AO399" s="815"/>
      <c r="AP399" s="815"/>
      <c r="AQ399" s="815"/>
      <c r="AR399" s="815"/>
      <c r="AS399" s="815"/>
      <c r="AT399" s="815"/>
      <c r="AU399" s="815"/>
      <c r="AV399" s="814"/>
      <c r="AW399" s="814"/>
      <c r="AX399" s="814"/>
      <c r="AY399" s="810"/>
      <c r="AZ399" s="648"/>
      <c r="BA399" s="810"/>
      <c r="BB399" s="816"/>
      <c r="BC399" s="810">
        <f t="shared" si="289"/>
        <v>2304</v>
      </c>
      <c r="BD399" s="816"/>
      <c r="BE399" s="816"/>
      <c r="BF399" s="810"/>
      <c r="BG399" s="810">
        <f t="shared" si="290"/>
        <v>192</v>
      </c>
      <c r="BH399" s="816"/>
      <c r="BI399" s="817"/>
      <c r="BJ399" s="817"/>
      <c r="BK399" s="818"/>
      <c r="BL399" s="817"/>
      <c r="BM399" s="819"/>
      <c r="BN399" s="819"/>
      <c r="BO399" s="819"/>
      <c r="BP399" s="819"/>
      <c r="BQ399" s="817"/>
      <c r="BR399" s="819"/>
      <c r="BS399" s="819"/>
      <c r="BT399" s="817"/>
      <c r="BU399" s="817"/>
      <c r="BV399" s="817"/>
      <c r="BW399" s="817"/>
      <c r="BX399" s="817"/>
      <c r="BY399" s="817"/>
      <c r="BZ399" s="817"/>
      <c r="CA399" s="817"/>
      <c r="CB399" s="817"/>
      <c r="CC399" s="817"/>
      <c r="CD399" s="817"/>
      <c r="CE399" s="817"/>
      <c r="CF399" s="817"/>
      <c r="CG399" s="820"/>
      <c r="CO399" s="757">
        <f t="shared" si="284"/>
        <v>1170026</v>
      </c>
    </row>
    <row r="400" s="647" customFormat="1" ht="36" hidden="1" customHeight="1" spans="1:93">
      <c r="A400" s="792">
        <v>45930</v>
      </c>
      <c r="B400" s="793" t="s">
        <v>3800</v>
      </c>
      <c r="C400" s="794" t="s">
        <v>251</v>
      </c>
      <c r="D400" s="795">
        <v>4500181074</v>
      </c>
      <c r="E400" s="1849" t="s">
        <v>4767</v>
      </c>
      <c r="F400" s="795" t="s">
        <v>4768</v>
      </c>
      <c r="G400" s="648" t="s">
        <v>346</v>
      </c>
      <c r="H400" s="796" t="s">
        <v>79</v>
      </c>
      <c r="I400" s="797">
        <v>5760</v>
      </c>
      <c r="J400" s="798">
        <v>0</v>
      </c>
      <c r="K400" s="798">
        <v>1152</v>
      </c>
      <c r="L400" s="799">
        <f t="shared" si="283"/>
        <v>5</v>
      </c>
      <c r="M400" s="800">
        <v>45971</v>
      </c>
      <c r="N400" s="800">
        <v>45969</v>
      </c>
      <c r="O400" s="802" t="s">
        <v>4750</v>
      </c>
      <c r="P400" s="802" t="s">
        <v>106</v>
      </c>
      <c r="Q400" s="803" t="s">
        <v>4769</v>
      </c>
      <c r="R400" s="802" t="s">
        <v>651</v>
      </c>
      <c r="S400" s="825" t="s">
        <v>136</v>
      </c>
      <c r="T400" s="804" t="s">
        <v>4752</v>
      </c>
      <c r="U400" s="805" t="s">
        <v>2828</v>
      </c>
      <c r="V400" s="806" t="s">
        <v>1131</v>
      </c>
      <c r="W400" s="807">
        <v>594.35</v>
      </c>
      <c r="X400" s="808">
        <f t="shared" si="285"/>
        <v>2971.75</v>
      </c>
      <c r="Y400" s="795"/>
      <c r="Z400" s="798" t="s">
        <v>346</v>
      </c>
      <c r="AA400" s="810" t="s">
        <v>108</v>
      </c>
      <c r="AB400" s="1319" t="s">
        <v>44</v>
      </c>
      <c r="AC400" s="811">
        <v>5760</v>
      </c>
      <c r="AD400" s="781">
        <f t="shared" si="286"/>
        <v>0</v>
      </c>
      <c r="AE400" s="837" t="s">
        <v>157</v>
      </c>
      <c r="AF400" s="795"/>
      <c r="AG400" s="781">
        <f t="shared" si="287"/>
        <v>5760</v>
      </c>
      <c r="AH400" s="795"/>
      <c r="AI400" s="810">
        <f t="shared" si="288"/>
        <v>5760</v>
      </c>
      <c r="AJ400" s="799"/>
      <c r="AK400" s="784"/>
      <c r="AL400" s="1324"/>
      <c r="AM400" s="814"/>
      <c r="AN400" s="814"/>
      <c r="AO400" s="815"/>
      <c r="AP400" s="815"/>
      <c r="AQ400" s="815"/>
      <c r="AR400" s="815"/>
      <c r="AS400" s="815"/>
      <c r="AT400" s="815"/>
      <c r="AU400" s="815"/>
      <c r="AV400" s="814"/>
      <c r="AW400" s="814"/>
      <c r="AX400" s="814"/>
      <c r="AY400" s="810"/>
      <c r="AZ400" s="648"/>
      <c r="BA400" s="810"/>
      <c r="BB400" s="816"/>
      <c r="BC400" s="810">
        <f t="shared" si="289"/>
        <v>5760</v>
      </c>
      <c r="BD400" s="816"/>
      <c r="BE400" s="816"/>
      <c r="BF400" s="810"/>
      <c r="BG400" s="810">
        <f t="shared" si="290"/>
        <v>480</v>
      </c>
      <c r="BH400" s="816"/>
      <c r="BI400" s="817"/>
      <c r="BJ400" s="817"/>
      <c r="BK400" s="818"/>
      <c r="BL400" s="817"/>
      <c r="BM400" s="819"/>
      <c r="BN400" s="819"/>
      <c r="BO400" s="819"/>
      <c r="BP400" s="819"/>
      <c r="BQ400" s="817"/>
      <c r="BR400" s="819"/>
      <c r="BS400" s="819"/>
      <c r="BT400" s="817"/>
      <c r="BU400" s="817"/>
      <c r="BV400" s="817"/>
      <c r="BW400" s="817"/>
      <c r="BX400" s="817"/>
      <c r="BY400" s="817"/>
      <c r="BZ400" s="817"/>
      <c r="CA400" s="817"/>
      <c r="CB400" s="817"/>
      <c r="CC400" s="817"/>
      <c r="CD400" s="817"/>
      <c r="CE400" s="817"/>
      <c r="CF400" s="817"/>
      <c r="CG400" s="820"/>
      <c r="CO400" s="757">
        <f t="shared" si="284"/>
        <v>1164266</v>
      </c>
    </row>
    <row r="401" s="647" customFormat="1" ht="36" hidden="1" customHeight="1" spans="1:93">
      <c r="A401" s="792">
        <v>45916</v>
      </c>
      <c r="B401" s="793" t="s">
        <v>3872</v>
      </c>
      <c r="C401" s="794" t="s">
        <v>251</v>
      </c>
      <c r="D401" s="795">
        <v>4500179587</v>
      </c>
      <c r="E401" s="793" t="s">
        <v>4770</v>
      </c>
      <c r="F401" s="795" t="s">
        <v>4771</v>
      </c>
      <c r="G401" s="648" t="s">
        <v>134</v>
      </c>
      <c r="H401" s="796" t="s">
        <v>135</v>
      </c>
      <c r="I401" s="797">
        <v>2808</v>
      </c>
      <c r="J401" s="798">
        <v>0</v>
      </c>
      <c r="K401" s="798">
        <v>13</v>
      </c>
      <c r="L401" s="799">
        <f t="shared" si="283"/>
        <v>216</v>
      </c>
      <c r="M401" s="800">
        <v>45972</v>
      </c>
      <c r="N401" s="800">
        <v>45969</v>
      </c>
      <c r="O401" s="802"/>
      <c r="P401" s="802" t="s">
        <v>106</v>
      </c>
      <c r="Q401" s="1325" t="s">
        <v>4766</v>
      </c>
      <c r="R401" s="802">
        <v>45916</v>
      </c>
      <c r="S401" s="825" t="s">
        <v>82</v>
      </c>
      <c r="T401" s="804" t="s">
        <v>82</v>
      </c>
      <c r="U401" s="805" t="s">
        <v>3875</v>
      </c>
      <c r="V401" s="806" t="s">
        <v>455</v>
      </c>
      <c r="W401" s="807">
        <v>0.549</v>
      </c>
      <c r="X401" s="808">
        <f t="shared" ref="X401:X404" si="291">W401*I401</f>
        <v>1541.592</v>
      </c>
      <c r="Y401" s="795"/>
      <c r="Z401" s="798" t="s">
        <v>134</v>
      </c>
      <c r="AA401" s="810" t="s">
        <v>108</v>
      </c>
      <c r="AB401" s="1319" t="s">
        <v>44</v>
      </c>
      <c r="AC401" s="811">
        <v>2808</v>
      </c>
      <c r="AD401" s="781">
        <f t="shared" si="286"/>
        <v>0</v>
      </c>
      <c r="AE401" s="804" t="s">
        <v>82</v>
      </c>
      <c r="AF401" s="795"/>
      <c r="AG401" s="781">
        <f t="shared" si="287"/>
        <v>2808</v>
      </c>
      <c r="AH401" s="795"/>
      <c r="AI401" s="810">
        <f t="shared" si="288"/>
        <v>2808</v>
      </c>
      <c r="AJ401" s="799"/>
      <c r="AK401" s="784"/>
      <c r="AL401" s="882"/>
      <c r="AM401" s="814"/>
      <c r="AN401" s="814"/>
      <c r="AO401" s="815"/>
      <c r="AP401" s="815"/>
      <c r="AQ401" s="815"/>
      <c r="AR401" s="815"/>
      <c r="AS401" s="815"/>
      <c r="AT401" s="815"/>
      <c r="AU401" s="815"/>
      <c r="AV401" s="814"/>
      <c r="AW401" s="814"/>
      <c r="AX401" s="814"/>
      <c r="AY401" s="810"/>
      <c r="AZ401" s="648"/>
      <c r="BA401" s="810">
        <f t="shared" ref="BA401:BA404" si="292">I401</f>
        <v>2808</v>
      </c>
      <c r="BB401" s="816"/>
      <c r="BC401" s="809"/>
      <c r="BD401" s="816"/>
      <c r="BE401" s="816"/>
      <c r="BF401" s="810"/>
      <c r="BG401" s="809"/>
      <c r="BH401" s="816"/>
      <c r="BI401" s="817"/>
      <c r="BJ401" s="817"/>
      <c r="BK401" s="818">
        <f>I401/13</f>
        <v>216</v>
      </c>
      <c r="BL401" s="817"/>
      <c r="BM401" s="819"/>
      <c r="BN401" s="819"/>
      <c r="BO401" s="819"/>
      <c r="BP401" s="819"/>
      <c r="BQ401" s="817"/>
      <c r="BR401" s="818"/>
      <c r="BS401" s="819"/>
      <c r="BT401" s="817"/>
      <c r="BU401" s="817"/>
      <c r="BV401" s="817"/>
      <c r="BW401" s="817"/>
      <c r="BX401" s="817"/>
      <c r="BY401" s="817"/>
      <c r="BZ401" s="817"/>
      <c r="CA401" s="817"/>
      <c r="CB401" s="817"/>
      <c r="CC401" s="817"/>
      <c r="CD401" s="817"/>
      <c r="CE401" s="817"/>
      <c r="CF401" s="817"/>
      <c r="CG401" s="820"/>
      <c r="CO401" s="757">
        <f t="shared" si="284"/>
        <v>1161458</v>
      </c>
    </row>
    <row r="402" s="647" customFormat="1" ht="36" hidden="1" customHeight="1" spans="1:93">
      <c r="A402" s="792">
        <v>45916</v>
      </c>
      <c r="B402" s="793" t="s">
        <v>3872</v>
      </c>
      <c r="C402" s="794" t="s">
        <v>251</v>
      </c>
      <c r="D402" s="795">
        <v>4500179587</v>
      </c>
      <c r="E402" s="793" t="s">
        <v>4772</v>
      </c>
      <c r="F402" s="795" t="s">
        <v>4773</v>
      </c>
      <c r="G402" s="648" t="s">
        <v>134</v>
      </c>
      <c r="H402" s="796" t="s">
        <v>135</v>
      </c>
      <c r="I402" s="797">
        <v>5200</v>
      </c>
      <c r="J402" s="798">
        <v>0</v>
      </c>
      <c r="K402" s="798">
        <v>13</v>
      </c>
      <c r="L402" s="799">
        <f t="shared" si="283"/>
        <v>400</v>
      </c>
      <c r="M402" s="800">
        <v>45972</v>
      </c>
      <c r="N402" s="800">
        <v>45969</v>
      </c>
      <c r="O402" s="802"/>
      <c r="P402" s="802" t="s">
        <v>106</v>
      </c>
      <c r="Q402" s="1325" t="s">
        <v>4766</v>
      </c>
      <c r="R402" s="802">
        <v>45916</v>
      </c>
      <c r="S402" s="825" t="s">
        <v>82</v>
      </c>
      <c r="T402" s="804" t="s">
        <v>82</v>
      </c>
      <c r="U402" s="805" t="s">
        <v>3875</v>
      </c>
      <c r="V402" s="806" t="s">
        <v>455</v>
      </c>
      <c r="W402" s="807">
        <v>0.5422</v>
      </c>
      <c r="X402" s="808">
        <f t="shared" si="291"/>
        <v>2819.44</v>
      </c>
      <c r="Y402" s="795"/>
      <c r="Z402" s="798" t="s">
        <v>134</v>
      </c>
      <c r="AA402" s="810" t="s">
        <v>108</v>
      </c>
      <c r="AB402" s="1319" t="s">
        <v>44</v>
      </c>
      <c r="AC402" s="811">
        <v>5200</v>
      </c>
      <c r="AD402" s="781">
        <f t="shared" si="286"/>
        <v>0</v>
      </c>
      <c r="AE402" s="804" t="s">
        <v>82</v>
      </c>
      <c r="AF402" s="795"/>
      <c r="AG402" s="781">
        <f t="shared" si="287"/>
        <v>5200</v>
      </c>
      <c r="AH402" s="795"/>
      <c r="AI402" s="810">
        <f t="shared" si="288"/>
        <v>5200</v>
      </c>
      <c r="AJ402" s="799"/>
      <c r="AK402" s="784"/>
      <c r="AL402" s="882"/>
      <c r="AM402" s="814"/>
      <c r="AN402" s="814"/>
      <c r="AO402" s="815"/>
      <c r="AP402" s="815"/>
      <c r="AQ402" s="815"/>
      <c r="AR402" s="815"/>
      <c r="AS402" s="815"/>
      <c r="AT402" s="815"/>
      <c r="AU402" s="815"/>
      <c r="AV402" s="814"/>
      <c r="AW402" s="814"/>
      <c r="AX402" s="814"/>
      <c r="AY402" s="810"/>
      <c r="AZ402" s="648"/>
      <c r="BA402" s="810">
        <f t="shared" si="292"/>
        <v>5200</v>
      </c>
      <c r="BB402" s="816"/>
      <c r="BC402" s="809"/>
      <c r="BD402" s="816"/>
      <c r="BE402" s="816"/>
      <c r="BF402" s="810"/>
      <c r="BG402" s="809"/>
      <c r="BH402" s="816"/>
      <c r="BI402" s="817"/>
      <c r="BJ402" s="817"/>
      <c r="BK402" s="818">
        <f>I402/13</f>
        <v>400</v>
      </c>
      <c r="BL402" s="817"/>
      <c r="BM402" s="819"/>
      <c r="BN402" s="819"/>
      <c r="BO402" s="819"/>
      <c r="BP402" s="819"/>
      <c r="BQ402" s="817"/>
      <c r="BR402" s="818"/>
      <c r="BS402" s="819"/>
      <c r="BT402" s="817"/>
      <c r="BU402" s="817"/>
      <c r="BV402" s="817"/>
      <c r="BW402" s="817"/>
      <c r="BX402" s="817"/>
      <c r="BY402" s="817"/>
      <c r="BZ402" s="817"/>
      <c r="CA402" s="817"/>
      <c r="CB402" s="817"/>
      <c r="CC402" s="817"/>
      <c r="CD402" s="817"/>
      <c r="CE402" s="817"/>
      <c r="CF402" s="817"/>
      <c r="CG402" s="820"/>
      <c r="CO402" s="757">
        <f t="shared" si="284"/>
        <v>1156258</v>
      </c>
    </row>
    <row r="403" s="647" customFormat="1" ht="36" hidden="1" customHeight="1" spans="1:93">
      <c r="A403" s="792">
        <v>45875</v>
      </c>
      <c r="B403" s="821" t="s">
        <v>663</v>
      </c>
      <c r="C403" s="822" t="s">
        <v>3918</v>
      </c>
      <c r="D403" s="823">
        <v>4500175911</v>
      </c>
      <c r="E403" s="821"/>
      <c r="F403" s="824" t="s">
        <v>4774</v>
      </c>
      <c r="G403" s="648" t="s">
        <v>239</v>
      </c>
      <c r="H403" s="796" t="s">
        <v>79</v>
      </c>
      <c r="I403" s="797">
        <v>500</v>
      </c>
      <c r="J403" s="798">
        <v>0</v>
      </c>
      <c r="K403" s="798">
        <v>25</v>
      </c>
      <c r="L403" s="799">
        <f t="shared" si="283"/>
        <v>20</v>
      </c>
      <c r="M403" s="801">
        <v>45973</v>
      </c>
      <c r="N403" s="801">
        <v>45971</v>
      </c>
      <c r="O403" s="802" t="s">
        <v>4775</v>
      </c>
      <c r="P403" s="802" t="s">
        <v>803</v>
      </c>
      <c r="Q403" s="827" t="s">
        <v>4758</v>
      </c>
      <c r="R403" s="802">
        <v>45915</v>
      </c>
      <c r="S403" s="825" t="s">
        <v>82</v>
      </c>
      <c r="T403" s="804" t="s">
        <v>4776</v>
      </c>
      <c r="U403" s="805" t="s">
        <v>4777</v>
      </c>
      <c r="V403" s="806" t="s">
        <v>3924</v>
      </c>
      <c r="W403" s="807">
        <v>0.9187</v>
      </c>
      <c r="X403" s="808">
        <f t="shared" si="291"/>
        <v>459.35</v>
      </c>
      <c r="Y403" s="795" t="s">
        <v>4778</v>
      </c>
      <c r="Z403" s="869" t="s">
        <v>687</v>
      </c>
      <c r="AA403" s="810" t="s">
        <v>108</v>
      </c>
      <c r="AB403" s="1319" t="s">
        <v>44</v>
      </c>
      <c r="AC403" s="811">
        <v>500</v>
      </c>
      <c r="AD403" s="781">
        <f t="shared" si="286"/>
        <v>0</v>
      </c>
      <c r="AE403" s="837" t="s">
        <v>157</v>
      </c>
      <c r="AF403" s="795"/>
      <c r="AG403" s="781">
        <f t="shared" si="287"/>
        <v>500</v>
      </c>
      <c r="AH403" s="795"/>
      <c r="AI403" s="810"/>
      <c r="AJ403" s="799"/>
      <c r="AK403" s="784"/>
      <c r="AL403" s="813">
        <f>I403</f>
        <v>500</v>
      </c>
      <c r="AM403" s="814"/>
      <c r="AN403" s="814"/>
      <c r="AO403" s="815"/>
      <c r="AP403" s="815"/>
      <c r="AQ403" s="815"/>
      <c r="AR403" s="815"/>
      <c r="AS403" s="815"/>
      <c r="AT403" s="815"/>
      <c r="AU403" s="815"/>
      <c r="AV403" s="814"/>
      <c r="AW403" s="814"/>
      <c r="AX403" s="814"/>
      <c r="AY403" s="810"/>
      <c r="AZ403" s="648"/>
      <c r="BA403" s="810">
        <f t="shared" si="292"/>
        <v>500</v>
      </c>
      <c r="BB403" s="816"/>
      <c r="BC403" s="816"/>
      <c r="BD403" s="816"/>
      <c r="BE403" s="816"/>
      <c r="BF403" s="810"/>
      <c r="BG403" s="816"/>
      <c r="BH403" s="816"/>
      <c r="BI403" s="817"/>
      <c r="BJ403" s="817"/>
      <c r="BK403" s="818"/>
      <c r="BL403" s="817"/>
      <c r="BM403" s="819"/>
      <c r="BN403" s="819"/>
      <c r="BO403" s="819"/>
      <c r="BP403" s="819"/>
      <c r="BQ403" s="817"/>
      <c r="BR403" s="817">
        <f>I403/25</f>
        <v>20</v>
      </c>
      <c r="BS403" s="819"/>
      <c r="BT403" s="817"/>
      <c r="BU403" s="817"/>
      <c r="BV403" s="817"/>
      <c r="BW403" s="817"/>
      <c r="BX403" s="817"/>
      <c r="BY403" s="817"/>
      <c r="BZ403" s="817"/>
      <c r="CA403" s="817"/>
      <c r="CB403" s="817"/>
      <c r="CC403" s="817"/>
      <c r="CD403" s="817"/>
      <c r="CE403" s="817"/>
      <c r="CF403" s="817"/>
      <c r="CG403" s="820"/>
      <c r="CO403" s="757">
        <f t="shared" si="284"/>
        <v>1155758</v>
      </c>
    </row>
    <row r="404" s="647" customFormat="1" ht="36" hidden="1" customHeight="1" spans="1:93">
      <c r="A404" s="792">
        <v>45926</v>
      </c>
      <c r="B404" s="793" t="s">
        <v>4621</v>
      </c>
      <c r="C404" s="794" t="s">
        <v>149</v>
      </c>
      <c r="D404" s="795">
        <v>4500180683</v>
      </c>
      <c r="E404" s="793" t="s">
        <v>4779</v>
      </c>
      <c r="F404" s="865" t="s">
        <v>4780</v>
      </c>
      <c r="G404" s="648" t="s">
        <v>4624</v>
      </c>
      <c r="H404" s="796" t="s">
        <v>4625</v>
      </c>
      <c r="I404" s="797">
        <v>5024</v>
      </c>
      <c r="J404" s="798">
        <v>0</v>
      </c>
      <c r="K404" s="798">
        <v>32</v>
      </c>
      <c r="L404" s="799">
        <f t="shared" si="283"/>
        <v>157</v>
      </c>
      <c r="M404" s="801">
        <v>45973</v>
      </c>
      <c r="N404" s="801">
        <v>45971</v>
      </c>
      <c r="O404" s="802"/>
      <c r="P404" s="802" t="s">
        <v>106</v>
      </c>
      <c r="Q404" s="803" t="s">
        <v>2872</v>
      </c>
      <c r="R404" s="802">
        <v>45944</v>
      </c>
      <c r="S404" s="825" t="s">
        <v>82</v>
      </c>
      <c r="T404" s="804" t="s">
        <v>82</v>
      </c>
      <c r="U404" s="805" t="s">
        <v>4781</v>
      </c>
      <c r="V404" s="806" t="s">
        <v>4782</v>
      </c>
      <c r="W404" s="807">
        <v>0.8646</v>
      </c>
      <c r="X404" s="808">
        <f t="shared" si="291"/>
        <v>4343.7504</v>
      </c>
      <c r="Y404" s="795"/>
      <c r="Z404" s="869" t="s">
        <v>4783</v>
      </c>
      <c r="AA404" s="810" t="s">
        <v>108</v>
      </c>
      <c r="AB404" s="1319" t="s">
        <v>44</v>
      </c>
      <c r="AC404" s="811">
        <v>5024</v>
      </c>
      <c r="AD404" s="781">
        <f t="shared" si="286"/>
        <v>0</v>
      </c>
      <c r="AE404" s="804" t="s">
        <v>82</v>
      </c>
      <c r="AF404" s="795"/>
      <c r="AG404" s="781">
        <f t="shared" si="287"/>
        <v>5024</v>
      </c>
      <c r="AH404" s="795"/>
      <c r="AI404" s="810">
        <f t="shared" ref="AI404:AI411" si="293">I404</f>
        <v>5024</v>
      </c>
      <c r="AJ404" s="799"/>
      <c r="AK404" s="784"/>
      <c r="AL404" s="838"/>
      <c r="AM404" s="814"/>
      <c r="AN404" s="814"/>
      <c r="AO404" s="815"/>
      <c r="AP404" s="815"/>
      <c r="AQ404" s="815"/>
      <c r="AR404" s="815"/>
      <c r="AS404" s="815"/>
      <c r="AT404" s="815"/>
      <c r="AU404" s="815"/>
      <c r="AV404" s="814"/>
      <c r="AW404" s="814"/>
      <c r="AX404" s="814"/>
      <c r="AY404" s="810"/>
      <c r="AZ404" s="648"/>
      <c r="BA404" s="810">
        <f t="shared" si="292"/>
        <v>5024</v>
      </c>
      <c r="BB404" s="816"/>
      <c r="BC404" s="816"/>
      <c r="BD404" s="816"/>
      <c r="BE404" s="816"/>
      <c r="BF404" s="810"/>
      <c r="BG404" s="816"/>
      <c r="BH404" s="816"/>
      <c r="BI404" s="817"/>
      <c r="BJ404" s="817"/>
      <c r="BK404" s="818"/>
      <c r="BL404" s="817"/>
      <c r="BM404" s="819"/>
      <c r="BN404" s="819"/>
      <c r="BO404" s="819"/>
      <c r="BP404" s="819"/>
      <c r="BQ404" s="817"/>
      <c r="BR404" s="817"/>
      <c r="BS404" s="819">
        <f>I404/8</f>
        <v>628</v>
      </c>
      <c r="BT404" s="817"/>
      <c r="BU404" s="817"/>
      <c r="BV404" s="817"/>
      <c r="BW404" s="817"/>
      <c r="BX404" s="817"/>
      <c r="BY404" s="817"/>
      <c r="BZ404" s="817"/>
      <c r="CA404" s="817"/>
      <c r="CB404" s="817"/>
      <c r="CC404" s="817"/>
      <c r="CD404" s="817"/>
      <c r="CE404" s="817"/>
      <c r="CF404" s="817"/>
      <c r="CG404" s="820"/>
      <c r="CO404" s="757">
        <f t="shared" si="284"/>
        <v>1150734</v>
      </c>
    </row>
    <row r="405" s="647" customFormat="1" ht="36" hidden="1" customHeight="1" spans="1:93">
      <c r="A405" s="792">
        <v>45940</v>
      </c>
      <c r="B405" s="793" t="s">
        <v>3800</v>
      </c>
      <c r="C405" s="794" t="s">
        <v>251</v>
      </c>
      <c r="D405" s="795">
        <v>4500181295</v>
      </c>
      <c r="E405" s="1849" t="s">
        <v>4784</v>
      </c>
      <c r="F405" s="795" t="s">
        <v>4785</v>
      </c>
      <c r="G405" s="648" t="s">
        <v>346</v>
      </c>
      <c r="H405" s="796" t="s">
        <v>79</v>
      </c>
      <c r="I405" s="797">
        <v>2304</v>
      </c>
      <c r="J405" s="798">
        <v>0</v>
      </c>
      <c r="K405" s="798">
        <v>1152</v>
      </c>
      <c r="L405" s="799">
        <f t="shared" si="283"/>
        <v>2</v>
      </c>
      <c r="M405" s="800">
        <v>45971</v>
      </c>
      <c r="N405" s="800">
        <v>45971</v>
      </c>
      <c r="O405" s="802" t="s">
        <v>4750</v>
      </c>
      <c r="P405" s="802" t="s">
        <v>106</v>
      </c>
      <c r="Q405" s="803" t="s">
        <v>2764</v>
      </c>
      <c r="R405" s="802" t="s">
        <v>651</v>
      </c>
      <c r="S405" s="825" t="s">
        <v>136</v>
      </c>
      <c r="T405" s="804" t="s">
        <v>4786</v>
      </c>
      <c r="U405" s="805" t="s">
        <v>2828</v>
      </c>
      <c r="V405" s="806" t="s">
        <v>1131</v>
      </c>
      <c r="W405" s="807">
        <v>602.345</v>
      </c>
      <c r="X405" s="808">
        <f t="shared" ref="X405:X411" si="294">W405*L405</f>
        <v>1204.69</v>
      </c>
      <c r="Y405" s="795" t="s">
        <v>4787</v>
      </c>
      <c r="Z405" s="798" t="s">
        <v>346</v>
      </c>
      <c r="AA405" s="810" t="s">
        <v>108</v>
      </c>
      <c r="AB405" s="1319" t="s">
        <v>44</v>
      </c>
      <c r="AC405" s="811">
        <v>2304</v>
      </c>
      <c r="AD405" s="781">
        <f t="shared" si="286"/>
        <v>0</v>
      </c>
      <c r="AE405" s="837" t="s">
        <v>157</v>
      </c>
      <c r="AF405" s="795"/>
      <c r="AG405" s="781">
        <f t="shared" si="287"/>
        <v>2304</v>
      </c>
      <c r="AH405" s="795"/>
      <c r="AI405" s="810">
        <f t="shared" si="293"/>
        <v>2304</v>
      </c>
      <c r="AJ405" s="799"/>
      <c r="AK405" s="784"/>
      <c r="AL405" s="882"/>
      <c r="AM405" s="814"/>
      <c r="AN405" s="814"/>
      <c r="AO405" s="815"/>
      <c r="AP405" s="815"/>
      <c r="AQ405" s="815"/>
      <c r="AR405" s="815"/>
      <c r="AS405" s="815"/>
      <c r="AT405" s="815"/>
      <c r="AU405" s="815"/>
      <c r="AV405" s="814"/>
      <c r="AW405" s="814"/>
      <c r="AX405" s="814"/>
      <c r="AY405" s="810"/>
      <c r="AZ405" s="648"/>
      <c r="BA405" s="810"/>
      <c r="BB405" s="816"/>
      <c r="BC405" s="810">
        <f t="shared" ref="BC405:BC411" si="295">I405</f>
        <v>2304</v>
      </c>
      <c r="BD405" s="816"/>
      <c r="BE405" s="816"/>
      <c r="BF405" s="810"/>
      <c r="BG405" s="810">
        <f t="shared" ref="BG405:BG411" si="296">I405/12</f>
        <v>192</v>
      </c>
      <c r="BH405" s="816"/>
      <c r="BI405" s="817"/>
      <c r="BJ405" s="817"/>
      <c r="BK405" s="818"/>
      <c r="BL405" s="817"/>
      <c r="BM405" s="819"/>
      <c r="BN405" s="819"/>
      <c r="BO405" s="819"/>
      <c r="BP405" s="819"/>
      <c r="BQ405" s="817"/>
      <c r="BR405" s="818"/>
      <c r="BS405" s="819"/>
      <c r="BT405" s="817"/>
      <c r="BU405" s="817"/>
      <c r="BV405" s="817"/>
      <c r="BW405" s="817"/>
      <c r="BX405" s="817"/>
      <c r="BY405" s="817"/>
      <c r="BZ405" s="817"/>
      <c r="CA405" s="817"/>
      <c r="CB405" s="817"/>
      <c r="CC405" s="817"/>
      <c r="CD405" s="817"/>
      <c r="CE405" s="817"/>
      <c r="CF405" s="817"/>
      <c r="CG405" s="820"/>
      <c r="CO405" s="757">
        <f t="shared" si="284"/>
        <v>1148430</v>
      </c>
    </row>
    <row r="406" s="647" customFormat="1" ht="36" hidden="1" customHeight="1" spans="1:93">
      <c r="A406" s="792">
        <v>45940</v>
      </c>
      <c r="B406" s="793" t="s">
        <v>3800</v>
      </c>
      <c r="C406" s="794" t="s">
        <v>251</v>
      </c>
      <c r="D406" s="795">
        <v>4500181295</v>
      </c>
      <c r="E406" s="1849" t="s">
        <v>4788</v>
      </c>
      <c r="F406" s="795" t="s">
        <v>4789</v>
      </c>
      <c r="G406" s="648" t="s">
        <v>346</v>
      </c>
      <c r="H406" s="796" t="s">
        <v>79</v>
      </c>
      <c r="I406" s="797">
        <v>2304</v>
      </c>
      <c r="J406" s="798">
        <v>0</v>
      </c>
      <c r="K406" s="798">
        <v>1152</v>
      </c>
      <c r="L406" s="799">
        <f t="shared" si="283"/>
        <v>2</v>
      </c>
      <c r="M406" s="800">
        <v>45971</v>
      </c>
      <c r="N406" s="800">
        <v>45971</v>
      </c>
      <c r="O406" s="802" t="s">
        <v>4750</v>
      </c>
      <c r="P406" s="802" t="s">
        <v>106</v>
      </c>
      <c r="Q406" s="803" t="s">
        <v>4769</v>
      </c>
      <c r="R406" s="802" t="s">
        <v>651</v>
      </c>
      <c r="S406" s="825" t="s">
        <v>136</v>
      </c>
      <c r="T406" s="804" t="s">
        <v>4786</v>
      </c>
      <c r="U406" s="805" t="s">
        <v>2828</v>
      </c>
      <c r="V406" s="806" t="s">
        <v>1131</v>
      </c>
      <c r="W406" s="807">
        <v>602.345</v>
      </c>
      <c r="X406" s="808">
        <f t="shared" si="294"/>
        <v>1204.69</v>
      </c>
      <c r="Y406" s="795"/>
      <c r="Z406" s="798" t="s">
        <v>346</v>
      </c>
      <c r="AA406" s="810" t="s">
        <v>108</v>
      </c>
      <c r="AB406" s="1319" t="s">
        <v>44</v>
      </c>
      <c r="AC406" s="811">
        <v>2304</v>
      </c>
      <c r="AD406" s="781">
        <f t="shared" si="286"/>
        <v>0</v>
      </c>
      <c r="AE406" s="837" t="s">
        <v>157</v>
      </c>
      <c r="AF406" s="795"/>
      <c r="AG406" s="781">
        <f t="shared" si="287"/>
        <v>2304</v>
      </c>
      <c r="AH406" s="795"/>
      <c r="AI406" s="810">
        <f t="shared" si="293"/>
        <v>2304</v>
      </c>
      <c r="AJ406" s="799"/>
      <c r="AK406" s="784"/>
      <c r="AL406" s="882"/>
      <c r="AM406" s="814"/>
      <c r="AN406" s="814"/>
      <c r="AO406" s="815"/>
      <c r="AP406" s="815"/>
      <c r="AQ406" s="815"/>
      <c r="AR406" s="815"/>
      <c r="AS406" s="815"/>
      <c r="AT406" s="815"/>
      <c r="AU406" s="815"/>
      <c r="AV406" s="814"/>
      <c r="AW406" s="814"/>
      <c r="AX406" s="814"/>
      <c r="AY406" s="810"/>
      <c r="AZ406" s="648"/>
      <c r="BA406" s="810"/>
      <c r="BB406" s="816"/>
      <c r="BC406" s="810">
        <f t="shared" si="295"/>
        <v>2304</v>
      </c>
      <c r="BD406" s="816"/>
      <c r="BE406" s="816"/>
      <c r="BF406" s="810"/>
      <c r="BG406" s="810">
        <f t="shared" si="296"/>
        <v>192</v>
      </c>
      <c r="BH406" s="816"/>
      <c r="BI406" s="817"/>
      <c r="BJ406" s="817"/>
      <c r="BK406" s="818"/>
      <c r="BL406" s="817"/>
      <c r="BM406" s="819"/>
      <c r="BN406" s="819"/>
      <c r="BO406" s="819"/>
      <c r="BP406" s="819"/>
      <c r="BQ406" s="817"/>
      <c r="BR406" s="818"/>
      <c r="BS406" s="819"/>
      <c r="BT406" s="817"/>
      <c r="BU406" s="817"/>
      <c r="BV406" s="817"/>
      <c r="BW406" s="817"/>
      <c r="BX406" s="817"/>
      <c r="BY406" s="817"/>
      <c r="BZ406" s="817"/>
      <c r="CA406" s="817"/>
      <c r="CB406" s="817"/>
      <c r="CC406" s="817"/>
      <c r="CD406" s="817"/>
      <c r="CE406" s="817"/>
      <c r="CF406" s="817"/>
      <c r="CG406" s="820"/>
      <c r="CO406" s="757">
        <f t="shared" si="284"/>
        <v>1146126</v>
      </c>
    </row>
    <row r="407" s="647" customFormat="1" ht="36" hidden="1" customHeight="1" spans="1:93">
      <c r="A407" s="792">
        <v>45940</v>
      </c>
      <c r="B407" s="793" t="s">
        <v>3800</v>
      </c>
      <c r="C407" s="794" t="s">
        <v>251</v>
      </c>
      <c r="D407" s="795">
        <v>4500181295</v>
      </c>
      <c r="E407" s="1849" t="s">
        <v>4790</v>
      </c>
      <c r="F407" s="795" t="s">
        <v>4791</v>
      </c>
      <c r="G407" s="648" t="s">
        <v>346</v>
      </c>
      <c r="H407" s="796" t="s">
        <v>79</v>
      </c>
      <c r="I407" s="797">
        <v>1152</v>
      </c>
      <c r="J407" s="798">
        <v>0</v>
      </c>
      <c r="K407" s="798">
        <v>1152</v>
      </c>
      <c r="L407" s="799">
        <f t="shared" si="283"/>
        <v>1</v>
      </c>
      <c r="M407" s="800">
        <v>45971</v>
      </c>
      <c r="N407" s="800">
        <v>45971</v>
      </c>
      <c r="O407" s="802" t="s">
        <v>4750</v>
      </c>
      <c r="P407" s="802" t="s">
        <v>106</v>
      </c>
      <c r="Q407" s="803" t="s">
        <v>2632</v>
      </c>
      <c r="R407" s="802" t="s">
        <v>651</v>
      </c>
      <c r="S407" s="825" t="s">
        <v>136</v>
      </c>
      <c r="T407" s="804" t="s">
        <v>4786</v>
      </c>
      <c r="U407" s="805" t="s">
        <v>2828</v>
      </c>
      <c r="V407" s="806" t="s">
        <v>1131</v>
      </c>
      <c r="W407" s="807">
        <v>602.34</v>
      </c>
      <c r="X407" s="808">
        <f t="shared" si="294"/>
        <v>602.34</v>
      </c>
      <c r="Y407" s="795"/>
      <c r="Z407" s="798" t="s">
        <v>346</v>
      </c>
      <c r="AA407" s="810" t="s">
        <v>108</v>
      </c>
      <c r="AB407" s="1319" t="s">
        <v>44</v>
      </c>
      <c r="AC407" s="811">
        <v>1152</v>
      </c>
      <c r="AD407" s="781">
        <f t="shared" si="286"/>
        <v>0</v>
      </c>
      <c r="AE407" s="837" t="s">
        <v>157</v>
      </c>
      <c r="AF407" s="795"/>
      <c r="AG407" s="781">
        <f t="shared" si="287"/>
        <v>1152</v>
      </c>
      <c r="AH407" s="795"/>
      <c r="AI407" s="810">
        <f t="shared" si="293"/>
        <v>1152</v>
      </c>
      <c r="AJ407" s="799"/>
      <c r="AK407" s="784"/>
      <c r="AL407" s="882"/>
      <c r="AM407" s="814"/>
      <c r="AN407" s="814"/>
      <c r="AO407" s="815"/>
      <c r="AP407" s="815"/>
      <c r="AQ407" s="815"/>
      <c r="AR407" s="815"/>
      <c r="AS407" s="815"/>
      <c r="AT407" s="815"/>
      <c r="AU407" s="815"/>
      <c r="AV407" s="814"/>
      <c r="AW407" s="814"/>
      <c r="AX407" s="814"/>
      <c r="AY407" s="810"/>
      <c r="AZ407" s="648"/>
      <c r="BA407" s="810"/>
      <c r="BB407" s="816"/>
      <c r="BC407" s="810">
        <f t="shared" si="295"/>
        <v>1152</v>
      </c>
      <c r="BD407" s="816"/>
      <c r="BE407" s="816"/>
      <c r="BF407" s="810"/>
      <c r="BG407" s="810">
        <f t="shared" si="296"/>
        <v>96</v>
      </c>
      <c r="BH407" s="816"/>
      <c r="BI407" s="817"/>
      <c r="BJ407" s="817"/>
      <c r="BK407" s="818"/>
      <c r="BL407" s="817"/>
      <c r="BM407" s="819"/>
      <c r="BN407" s="819"/>
      <c r="BO407" s="819"/>
      <c r="BP407" s="819"/>
      <c r="BQ407" s="817"/>
      <c r="BR407" s="818"/>
      <c r="BS407" s="819"/>
      <c r="BT407" s="817"/>
      <c r="BU407" s="817"/>
      <c r="BV407" s="817"/>
      <c r="BW407" s="817"/>
      <c r="BX407" s="817"/>
      <c r="BY407" s="817"/>
      <c r="BZ407" s="817"/>
      <c r="CA407" s="817"/>
      <c r="CB407" s="817"/>
      <c r="CC407" s="817"/>
      <c r="CD407" s="817"/>
      <c r="CE407" s="817"/>
      <c r="CF407" s="817"/>
      <c r="CG407" s="820"/>
      <c r="CO407" s="757">
        <f t="shared" si="284"/>
        <v>1144974</v>
      </c>
    </row>
    <row r="408" s="647" customFormat="1" ht="36" hidden="1" customHeight="1" spans="1:93">
      <c r="A408" s="792">
        <v>45940</v>
      </c>
      <c r="B408" s="793" t="s">
        <v>3800</v>
      </c>
      <c r="C408" s="794" t="s">
        <v>251</v>
      </c>
      <c r="D408" s="795">
        <v>4500181295</v>
      </c>
      <c r="E408" s="1849" t="s">
        <v>4792</v>
      </c>
      <c r="F408" s="795" t="s">
        <v>4793</v>
      </c>
      <c r="G408" s="648" t="s">
        <v>346</v>
      </c>
      <c r="H408" s="796" t="s">
        <v>79</v>
      </c>
      <c r="I408" s="797">
        <v>2304</v>
      </c>
      <c r="J408" s="798">
        <v>0</v>
      </c>
      <c r="K408" s="798">
        <v>1152</v>
      </c>
      <c r="L408" s="799">
        <f t="shared" si="283"/>
        <v>2</v>
      </c>
      <c r="M408" s="800">
        <v>45971</v>
      </c>
      <c r="N408" s="800">
        <v>45971</v>
      </c>
      <c r="O408" s="802" t="s">
        <v>4750</v>
      </c>
      <c r="P408" s="802" t="s">
        <v>106</v>
      </c>
      <c r="Q408" s="803" t="s">
        <v>2632</v>
      </c>
      <c r="R408" s="802" t="s">
        <v>651</v>
      </c>
      <c r="S408" s="825" t="s">
        <v>136</v>
      </c>
      <c r="T408" s="804" t="s">
        <v>4786</v>
      </c>
      <c r="U408" s="805" t="s">
        <v>2828</v>
      </c>
      <c r="V408" s="806" t="s">
        <v>1131</v>
      </c>
      <c r="W408" s="807">
        <v>602.345</v>
      </c>
      <c r="X408" s="808">
        <f t="shared" si="294"/>
        <v>1204.69</v>
      </c>
      <c r="Y408" s="795"/>
      <c r="Z408" s="798" t="s">
        <v>346</v>
      </c>
      <c r="AA408" s="810" t="s">
        <v>108</v>
      </c>
      <c r="AB408" s="1319" t="s">
        <v>44</v>
      </c>
      <c r="AC408" s="811">
        <v>2304</v>
      </c>
      <c r="AD408" s="781">
        <f t="shared" si="286"/>
        <v>0</v>
      </c>
      <c r="AE408" s="837" t="s">
        <v>157</v>
      </c>
      <c r="AF408" s="795"/>
      <c r="AG408" s="781">
        <f t="shared" si="287"/>
        <v>2304</v>
      </c>
      <c r="AH408" s="795"/>
      <c r="AI408" s="810">
        <f t="shared" si="293"/>
        <v>2304</v>
      </c>
      <c r="AJ408" s="799"/>
      <c r="AK408" s="784"/>
      <c r="AL408" s="882"/>
      <c r="AM408" s="814"/>
      <c r="AN408" s="814"/>
      <c r="AO408" s="815"/>
      <c r="AP408" s="815"/>
      <c r="AQ408" s="815"/>
      <c r="AR408" s="815"/>
      <c r="AS408" s="815"/>
      <c r="AT408" s="815"/>
      <c r="AU408" s="815"/>
      <c r="AV408" s="814"/>
      <c r="AW408" s="814"/>
      <c r="AX408" s="814"/>
      <c r="AY408" s="810"/>
      <c r="AZ408" s="648"/>
      <c r="BA408" s="810"/>
      <c r="BB408" s="816"/>
      <c r="BC408" s="810">
        <f t="shared" si="295"/>
        <v>2304</v>
      </c>
      <c r="BD408" s="816"/>
      <c r="BE408" s="816"/>
      <c r="BF408" s="810"/>
      <c r="BG408" s="810">
        <f t="shared" si="296"/>
        <v>192</v>
      </c>
      <c r="BH408" s="816"/>
      <c r="BI408" s="817"/>
      <c r="BJ408" s="817"/>
      <c r="BK408" s="818"/>
      <c r="BL408" s="817"/>
      <c r="BM408" s="819"/>
      <c r="BN408" s="819"/>
      <c r="BO408" s="819"/>
      <c r="BP408" s="819"/>
      <c r="BQ408" s="817"/>
      <c r="BR408" s="818"/>
      <c r="BS408" s="819"/>
      <c r="BT408" s="817"/>
      <c r="BU408" s="817"/>
      <c r="BV408" s="817"/>
      <c r="BW408" s="817"/>
      <c r="BX408" s="817"/>
      <c r="BY408" s="817"/>
      <c r="BZ408" s="817"/>
      <c r="CA408" s="817"/>
      <c r="CB408" s="817"/>
      <c r="CC408" s="817"/>
      <c r="CD408" s="817"/>
      <c r="CE408" s="817"/>
      <c r="CF408" s="817"/>
      <c r="CG408" s="820"/>
      <c r="CO408" s="757">
        <f t="shared" si="284"/>
        <v>1142670</v>
      </c>
    </row>
    <row r="409" s="647" customFormat="1" ht="36" hidden="1" customHeight="1" spans="1:93">
      <c r="A409" s="792">
        <v>45940</v>
      </c>
      <c r="B409" s="793" t="s">
        <v>3800</v>
      </c>
      <c r="C409" s="794" t="s">
        <v>251</v>
      </c>
      <c r="D409" s="795">
        <v>4500181295</v>
      </c>
      <c r="E409" s="1849" t="s">
        <v>4794</v>
      </c>
      <c r="F409" s="795" t="s">
        <v>4795</v>
      </c>
      <c r="G409" s="648" t="s">
        <v>346</v>
      </c>
      <c r="H409" s="796" t="s">
        <v>79</v>
      </c>
      <c r="I409" s="797">
        <v>3456</v>
      </c>
      <c r="J409" s="798">
        <v>0</v>
      </c>
      <c r="K409" s="798">
        <v>1152</v>
      </c>
      <c r="L409" s="799">
        <f t="shared" si="283"/>
        <v>3</v>
      </c>
      <c r="M409" s="800">
        <v>45971</v>
      </c>
      <c r="N409" s="800">
        <v>45971</v>
      </c>
      <c r="O409" s="802" t="s">
        <v>4750</v>
      </c>
      <c r="P409" s="802" t="s">
        <v>106</v>
      </c>
      <c r="Q409" s="803" t="s">
        <v>4766</v>
      </c>
      <c r="R409" s="802" t="s">
        <v>651</v>
      </c>
      <c r="S409" s="825" t="s">
        <v>136</v>
      </c>
      <c r="T409" s="804" t="s">
        <v>4786</v>
      </c>
      <c r="U409" s="805" t="s">
        <v>2828</v>
      </c>
      <c r="V409" s="806" t="s">
        <v>1131</v>
      </c>
      <c r="W409" s="807">
        <v>602.3433</v>
      </c>
      <c r="X409" s="808">
        <f t="shared" si="294"/>
        <v>1807.0299</v>
      </c>
      <c r="Y409" s="795"/>
      <c r="Z409" s="798" t="s">
        <v>346</v>
      </c>
      <c r="AA409" s="810" t="s">
        <v>108</v>
      </c>
      <c r="AB409" s="1319" t="s">
        <v>44</v>
      </c>
      <c r="AC409" s="811">
        <v>3456</v>
      </c>
      <c r="AD409" s="781">
        <f t="shared" si="286"/>
        <v>0</v>
      </c>
      <c r="AE409" s="837" t="s">
        <v>157</v>
      </c>
      <c r="AF409" s="795"/>
      <c r="AG409" s="781">
        <f t="shared" si="287"/>
        <v>3456</v>
      </c>
      <c r="AH409" s="795"/>
      <c r="AI409" s="810">
        <f t="shared" si="293"/>
        <v>3456</v>
      </c>
      <c r="AJ409" s="799"/>
      <c r="AK409" s="784"/>
      <c r="AL409" s="882"/>
      <c r="AM409" s="814"/>
      <c r="AN409" s="814"/>
      <c r="AO409" s="815"/>
      <c r="AP409" s="815"/>
      <c r="AQ409" s="815"/>
      <c r="AR409" s="815"/>
      <c r="AS409" s="815"/>
      <c r="AT409" s="815"/>
      <c r="AU409" s="815"/>
      <c r="AV409" s="814"/>
      <c r="AW409" s="814"/>
      <c r="AX409" s="814"/>
      <c r="AY409" s="810"/>
      <c r="AZ409" s="648"/>
      <c r="BA409" s="810"/>
      <c r="BB409" s="816"/>
      <c r="BC409" s="810">
        <f t="shared" si="295"/>
        <v>3456</v>
      </c>
      <c r="BD409" s="816"/>
      <c r="BE409" s="816"/>
      <c r="BF409" s="810"/>
      <c r="BG409" s="810">
        <f t="shared" si="296"/>
        <v>288</v>
      </c>
      <c r="BH409" s="816"/>
      <c r="BI409" s="817"/>
      <c r="BJ409" s="817"/>
      <c r="BK409" s="818"/>
      <c r="BL409" s="817"/>
      <c r="BM409" s="819"/>
      <c r="BN409" s="819"/>
      <c r="BO409" s="819"/>
      <c r="BP409" s="819"/>
      <c r="BQ409" s="817"/>
      <c r="BR409" s="818"/>
      <c r="BS409" s="819"/>
      <c r="BT409" s="817"/>
      <c r="BU409" s="817"/>
      <c r="BV409" s="817"/>
      <c r="BW409" s="817"/>
      <c r="BX409" s="817"/>
      <c r="BY409" s="817"/>
      <c r="BZ409" s="817"/>
      <c r="CA409" s="817"/>
      <c r="CB409" s="817"/>
      <c r="CC409" s="817"/>
      <c r="CD409" s="817"/>
      <c r="CE409" s="817"/>
      <c r="CF409" s="817"/>
      <c r="CG409" s="820"/>
      <c r="CO409" s="757">
        <f t="shared" si="284"/>
        <v>1139214</v>
      </c>
    </row>
    <row r="410" s="647" customFormat="1" ht="36" hidden="1" customHeight="1" spans="1:93">
      <c r="A410" s="792">
        <v>45940</v>
      </c>
      <c r="B410" s="793" t="s">
        <v>3800</v>
      </c>
      <c r="C410" s="794" t="s">
        <v>251</v>
      </c>
      <c r="D410" s="795">
        <v>4500181295</v>
      </c>
      <c r="E410" s="1849" t="s">
        <v>4796</v>
      </c>
      <c r="F410" s="795" t="s">
        <v>4797</v>
      </c>
      <c r="G410" s="648" t="s">
        <v>346</v>
      </c>
      <c r="H410" s="796" t="s">
        <v>79</v>
      </c>
      <c r="I410" s="797">
        <v>2304</v>
      </c>
      <c r="J410" s="798">
        <v>0</v>
      </c>
      <c r="K410" s="798">
        <v>1152</v>
      </c>
      <c r="L410" s="799">
        <f t="shared" si="283"/>
        <v>2</v>
      </c>
      <c r="M410" s="800">
        <v>45971</v>
      </c>
      <c r="N410" s="800">
        <v>45971</v>
      </c>
      <c r="O410" s="802" t="s">
        <v>4750</v>
      </c>
      <c r="P410" s="802" t="s">
        <v>106</v>
      </c>
      <c r="Q410" s="803" t="s">
        <v>4751</v>
      </c>
      <c r="R410" s="802" t="s">
        <v>651</v>
      </c>
      <c r="S410" s="825" t="s">
        <v>136</v>
      </c>
      <c r="T410" s="804" t="s">
        <v>4786</v>
      </c>
      <c r="U410" s="805" t="s">
        <v>2828</v>
      </c>
      <c r="V410" s="806" t="s">
        <v>1131</v>
      </c>
      <c r="W410" s="807">
        <v>602.345</v>
      </c>
      <c r="X410" s="808">
        <f t="shared" si="294"/>
        <v>1204.69</v>
      </c>
      <c r="Y410" s="795"/>
      <c r="Z410" s="798" t="s">
        <v>346</v>
      </c>
      <c r="AA410" s="810" t="s">
        <v>108</v>
      </c>
      <c r="AB410" s="1319" t="s">
        <v>44</v>
      </c>
      <c r="AC410" s="811">
        <v>2304</v>
      </c>
      <c r="AD410" s="781">
        <f t="shared" si="286"/>
        <v>0</v>
      </c>
      <c r="AE410" s="837" t="s">
        <v>157</v>
      </c>
      <c r="AF410" s="795"/>
      <c r="AG410" s="781">
        <f t="shared" si="287"/>
        <v>2304</v>
      </c>
      <c r="AH410" s="795"/>
      <c r="AI410" s="810">
        <f t="shared" si="293"/>
        <v>2304</v>
      </c>
      <c r="AJ410" s="799"/>
      <c r="AK410" s="784"/>
      <c r="AL410" s="882"/>
      <c r="AM410" s="814"/>
      <c r="AN410" s="814"/>
      <c r="AO410" s="815"/>
      <c r="AP410" s="815"/>
      <c r="AQ410" s="815"/>
      <c r="AR410" s="815"/>
      <c r="AS410" s="815"/>
      <c r="AT410" s="815"/>
      <c r="AU410" s="815"/>
      <c r="AV410" s="814"/>
      <c r="AW410" s="814"/>
      <c r="AX410" s="814"/>
      <c r="AY410" s="810"/>
      <c r="AZ410" s="648"/>
      <c r="BA410" s="810"/>
      <c r="BB410" s="816"/>
      <c r="BC410" s="810">
        <f t="shared" si="295"/>
        <v>2304</v>
      </c>
      <c r="BD410" s="816"/>
      <c r="BE410" s="816"/>
      <c r="BF410" s="810"/>
      <c r="BG410" s="810">
        <f t="shared" si="296"/>
        <v>192</v>
      </c>
      <c r="BH410" s="816"/>
      <c r="BI410" s="817"/>
      <c r="BJ410" s="817"/>
      <c r="BK410" s="818"/>
      <c r="BL410" s="817"/>
      <c r="BM410" s="819"/>
      <c r="BN410" s="819"/>
      <c r="BO410" s="819"/>
      <c r="BP410" s="819"/>
      <c r="BQ410" s="817"/>
      <c r="BR410" s="818"/>
      <c r="BS410" s="819"/>
      <c r="BT410" s="817"/>
      <c r="BU410" s="817"/>
      <c r="BV410" s="817"/>
      <c r="BW410" s="817"/>
      <c r="BX410" s="817"/>
      <c r="BY410" s="817"/>
      <c r="BZ410" s="817"/>
      <c r="CA410" s="817"/>
      <c r="CB410" s="817"/>
      <c r="CC410" s="817"/>
      <c r="CD410" s="817"/>
      <c r="CE410" s="817"/>
      <c r="CF410" s="817"/>
      <c r="CG410" s="820"/>
      <c r="CO410" s="757">
        <f t="shared" si="284"/>
        <v>1136910</v>
      </c>
    </row>
    <row r="411" s="647" customFormat="1" ht="36" hidden="1" customHeight="1" spans="1:93">
      <c r="A411" s="792">
        <v>45940</v>
      </c>
      <c r="B411" s="793" t="s">
        <v>3800</v>
      </c>
      <c r="C411" s="794" t="s">
        <v>251</v>
      </c>
      <c r="D411" s="795">
        <v>4500181295</v>
      </c>
      <c r="E411" s="1849" t="s">
        <v>4798</v>
      </c>
      <c r="F411" s="795" t="s">
        <v>4799</v>
      </c>
      <c r="G411" s="648" t="s">
        <v>346</v>
      </c>
      <c r="H411" s="796" t="s">
        <v>79</v>
      </c>
      <c r="I411" s="797">
        <v>2304</v>
      </c>
      <c r="J411" s="798">
        <v>0</v>
      </c>
      <c r="K411" s="798">
        <v>1152</v>
      </c>
      <c r="L411" s="799">
        <f t="shared" si="283"/>
        <v>2</v>
      </c>
      <c r="M411" s="800">
        <v>45971</v>
      </c>
      <c r="N411" s="800">
        <v>45971</v>
      </c>
      <c r="O411" s="802" t="s">
        <v>4750</v>
      </c>
      <c r="P411" s="802" t="s">
        <v>106</v>
      </c>
      <c r="Q411" s="803" t="s">
        <v>2632</v>
      </c>
      <c r="R411" s="802" t="s">
        <v>651</v>
      </c>
      <c r="S411" s="825" t="s">
        <v>136</v>
      </c>
      <c r="T411" s="804" t="s">
        <v>4786</v>
      </c>
      <c r="U411" s="805" t="s">
        <v>2828</v>
      </c>
      <c r="V411" s="806" t="s">
        <v>1131</v>
      </c>
      <c r="W411" s="807">
        <v>602.345</v>
      </c>
      <c r="X411" s="808">
        <f t="shared" si="294"/>
        <v>1204.69</v>
      </c>
      <c r="Y411" s="795"/>
      <c r="Z411" s="798" t="s">
        <v>346</v>
      </c>
      <c r="AA411" s="810" t="s">
        <v>108</v>
      </c>
      <c r="AB411" s="1319" t="s">
        <v>44</v>
      </c>
      <c r="AC411" s="811">
        <v>2304</v>
      </c>
      <c r="AD411" s="781">
        <f t="shared" si="286"/>
        <v>0</v>
      </c>
      <c r="AE411" s="837" t="s">
        <v>157</v>
      </c>
      <c r="AF411" s="795"/>
      <c r="AG411" s="781">
        <f t="shared" si="287"/>
        <v>2304</v>
      </c>
      <c r="AH411" s="795"/>
      <c r="AI411" s="810">
        <f t="shared" si="293"/>
        <v>2304</v>
      </c>
      <c r="AJ411" s="799"/>
      <c r="AK411" s="784"/>
      <c r="AL411" s="882"/>
      <c r="AM411" s="814"/>
      <c r="AN411" s="814"/>
      <c r="AO411" s="815"/>
      <c r="AP411" s="815"/>
      <c r="AQ411" s="815"/>
      <c r="AR411" s="815"/>
      <c r="AS411" s="815"/>
      <c r="AT411" s="815"/>
      <c r="AU411" s="815"/>
      <c r="AV411" s="814"/>
      <c r="AW411" s="814"/>
      <c r="AX411" s="814"/>
      <c r="AY411" s="810"/>
      <c r="AZ411" s="648"/>
      <c r="BA411" s="810"/>
      <c r="BB411" s="816"/>
      <c r="BC411" s="810">
        <f t="shared" si="295"/>
        <v>2304</v>
      </c>
      <c r="BD411" s="816"/>
      <c r="BE411" s="816"/>
      <c r="BF411" s="810"/>
      <c r="BG411" s="810">
        <f t="shared" si="296"/>
        <v>192</v>
      </c>
      <c r="BH411" s="816"/>
      <c r="BI411" s="817"/>
      <c r="BJ411" s="817"/>
      <c r="BK411" s="818"/>
      <c r="BL411" s="817"/>
      <c r="BM411" s="819"/>
      <c r="BN411" s="819"/>
      <c r="BO411" s="819"/>
      <c r="BP411" s="819"/>
      <c r="BQ411" s="817"/>
      <c r="BR411" s="818"/>
      <c r="BS411" s="819"/>
      <c r="BT411" s="817"/>
      <c r="BU411" s="817"/>
      <c r="BV411" s="817"/>
      <c r="BW411" s="817"/>
      <c r="BX411" s="817"/>
      <c r="BY411" s="817"/>
      <c r="BZ411" s="817"/>
      <c r="CA411" s="817"/>
      <c r="CB411" s="817"/>
      <c r="CC411" s="817"/>
      <c r="CD411" s="817"/>
      <c r="CE411" s="817"/>
      <c r="CF411" s="817"/>
      <c r="CG411" s="820"/>
      <c r="CO411" s="757">
        <f t="shared" si="284"/>
        <v>1134606</v>
      </c>
    </row>
    <row r="412" s="647" customFormat="1" ht="36" hidden="1" customHeight="1" spans="1:93">
      <c r="A412" s="792">
        <v>45928</v>
      </c>
      <c r="B412" s="793" t="s">
        <v>4800</v>
      </c>
      <c r="C412" s="794" t="s">
        <v>182</v>
      </c>
      <c r="D412" s="795">
        <v>4500180582</v>
      </c>
      <c r="E412" s="793" t="s">
        <v>4801</v>
      </c>
      <c r="F412" s="865" t="s">
        <v>4802</v>
      </c>
      <c r="G412" s="648" t="s">
        <v>134</v>
      </c>
      <c r="H412" s="796" t="s">
        <v>135</v>
      </c>
      <c r="I412" s="797">
        <v>442</v>
      </c>
      <c r="J412" s="798">
        <v>0</v>
      </c>
      <c r="K412" s="798">
        <v>13</v>
      </c>
      <c r="L412" s="799">
        <f t="shared" si="283"/>
        <v>34</v>
      </c>
      <c r="M412" s="801">
        <v>45975</v>
      </c>
      <c r="N412" s="801">
        <v>45973</v>
      </c>
      <c r="O412" s="802"/>
      <c r="P412" s="802" t="s">
        <v>803</v>
      </c>
      <c r="Q412" s="803" t="s">
        <v>4803</v>
      </c>
      <c r="R412" s="802">
        <v>45943</v>
      </c>
      <c r="S412" s="825" t="s">
        <v>136</v>
      </c>
      <c r="T412" s="804" t="s">
        <v>4804</v>
      </c>
      <c r="U412" s="805" t="s">
        <v>4805</v>
      </c>
      <c r="V412" s="806" t="s">
        <v>4806</v>
      </c>
      <c r="W412" s="807">
        <v>0.8615</v>
      </c>
      <c r="X412" s="808">
        <f t="shared" ref="X412:X424" si="297">W412*I412</f>
        <v>380.783</v>
      </c>
      <c r="Y412" s="795" t="s">
        <v>4807</v>
      </c>
      <c r="Z412" s="798" t="s">
        <v>190</v>
      </c>
      <c r="AA412" s="810" t="s">
        <v>108</v>
      </c>
      <c r="AB412" s="1319" t="s">
        <v>44</v>
      </c>
      <c r="AC412" s="811">
        <v>442</v>
      </c>
      <c r="AD412" s="781">
        <f t="shared" si="286"/>
        <v>0</v>
      </c>
      <c r="AE412" s="837" t="s">
        <v>157</v>
      </c>
      <c r="AF412" s="795"/>
      <c r="AG412" s="781">
        <f t="shared" si="287"/>
        <v>442</v>
      </c>
      <c r="AH412" s="795"/>
      <c r="AI412" s="810"/>
      <c r="AJ412" s="799"/>
      <c r="AK412" s="366"/>
      <c r="AL412" s="781">
        <f>I412</f>
        <v>442</v>
      </c>
      <c r="AM412" s="814"/>
      <c r="AN412" s="814"/>
      <c r="AO412" s="815"/>
      <c r="AP412" s="815"/>
      <c r="AQ412" s="815"/>
      <c r="AR412" s="815"/>
      <c r="AS412" s="815"/>
      <c r="AT412" s="815"/>
      <c r="AU412" s="815"/>
      <c r="AV412" s="814"/>
      <c r="AW412" s="814"/>
      <c r="AX412" s="814"/>
      <c r="AY412" s="810"/>
      <c r="AZ412" s="648"/>
      <c r="BA412" s="810">
        <f t="shared" ref="BA412:BA424" si="298">I412</f>
        <v>442</v>
      </c>
      <c r="BB412" s="816"/>
      <c r="BC412" s="816"/>
      <c r="BD412" s="816"/>
      <c r="BE412" s="816"/>
      <c r="BF412" s="810"/>
      <c r="BG412" s="816"/>
      <c r="BH412" s="816"/>
      <c r="BI412" s="817"/>
      <c r="BJ412" s="817"/>
      <c r="BK412" s="818"/>
      <c r="BL412" s="817"/>
      <c r="BM412" s="819"/>
      <c r="BN412" s="819"/>
      <c r="BO412" s="818">
        <f>I412/13</f>
        <v>34</v>
      </c>
      <c r="BP412" s="819"/>
      <c r="BQ412" s="817"/>
      <c r="BR412" s="817"/>
      <c r="BS412" s="819"/>
      <c r="BT412" s="817"/>
      <c r="BU412" s="817"/>
      <c r="BV412" s="817"/>
      <c r="BW412" s="817"/>
      <c r="BX412" s="817"/>
      <c r="BY412" s="817"/>
      <c r="BZ412" s="817"/>
      <c r="CA412" s="817"/>
      <c r="CB412" s="817"/>
      <c r="CC412" s="817"/>
      <c r="CD412" s="817"/>
      <c r="CE412" s="817"/>
      <c r="CF412" s="817"/>
      <c r="CG412" s="820"/>
      <c r="CO412" s="757">
        <f t="shared" si="284"/>
        <v>1134164</v>
      </c>
    </row>
    <row r="413" s="647" customFormat="1" ht="36" hidden="1" customHeight="1" spans="1:93">
      <c r="A413" s="792">
        <v>45939</v>
      </c>
      <c r="B413" s="793" t="s">
        <v>436</v>
      </c>
      <c r="C413" s="794" t="s">
        <v>251</v>
      </c>
      <c r="D413" s="795">
        <v>4500181253</v>
      </c>
      <c r="E413" s="793" t="s">
        <v>4808</v>
      </c>
      <c r="F413" s="865" t="s">
        <v>4809</v>
      </c>
      <c r="G413" s="648" t="s">
        <v>444</v>
      </c>
      <c r="H413" s="796" t="s">
        <v>79</v>
      </c>
      <c r="I413" s="797">
        <v>7464</v>
      </c>
      <c r="J413" s="798">
        <v>0</v>
      </c>
      <c r="K413" s="798">
        <v>12</v>
      </c>
      <c r="L413" s="799">
        <f t="shared" si="283"/>
        <v>622</v>
      </c>
      <c r="M413" s="801">
        <v>45975</v>
      </c>
      <c r="N413" s="801">
        <v>45973</v>
      </c>
      <c r="O413" s="802"/>
      <c r="P413" s="802" t="s">
        <v>106</v>
      </c>
      <c r="Q413" s="803" t="s">
        <v>4810</v>
      </c>
      <c r="R413" s="802">
        <v>45939</v>
      </c>
      <c r="S413" s="825" t="s">
        <v>82</v>
      </c>
      <c r="T413" s="825" t="s">
        <v>82</v>
      </c>
      <c r="U413" s="805" t="s">
        <v>4811</v>
      </c>
      <c r="V413" s="806" t="s">
        <v>441</v>
      </c>
      <c r="W413" s="807">
        <v>1.2146</v>
      </c>
      <c r="X413" s="808">
        <f t="shared" si="297"/>
        <v>9065.7744</v>
      </c>
      <c r="Y413" s="795" t="s">
        <v>4812</v>
      </c>
      <c r="Z413" s="798" t="s">
        <v>2035</v>
      </c>
      <c r="AA413" s="810" t="s">
        <v>108</v>
      </c>
      <c r="AB413" s="1319" t="s">
        <v>44</v>
      </c>
      <c r="AC413" s="811">
        <f>2604+3996+864</f>
        <v>7464</v>
      </c>
      <c r="AD413" s="781">
        <f t="shared" si="286"/>
        <v>0</v>
      </c>
      <c r="AE413" s="804" t="s">
        <v>82</v>
      </c>
      <c r="AF413" s="795"/>
      <c r="AG413" s="781">
        <f>I413*2</f>
        <v>14928</v>
      </c>
      <c r="AH413" s="795"/>
      <c r="AI413" s="810"/>
      <c r="AJ413" s="799"/>
      <c r="AK413" s="366"/>
      <c r="AL413" s="1324"/>
      <c r="AM413" s="781">
        <f>I413*2</f>
        <v>14928</v>
      </c>
      <c r="AN413" s="814"/>
      <c r="AO413" s="815"/>
      <c r="AP413" s="815"/>
      <c r="AQ413" s="815"/>
      <c r="AR413" s="815"/>
      <c r="AS413" s="815"/>
      <c r="AT413" s="815"/>
      <c r="AU413" s="815"/>
      <c r="AV413" s="814"/>
      <c r="AW413" s="814"/>
      <c r="AX413" s="814"/>
      <c r="AY413" s="810"/>
      <c r="AZ413" s="648"/>
      <c r="BA413" s="810">
        <f>I413*2</f>
        <v>14928</v>
      </c>
      <c r="BB413" s="816"/>
      <c r="BC413" s="816"/>
      <c r="BD413" s="816"/>
      <c r="BE413" s="816"/>
      <c r="BF413" s="810"/>
      <c r="BG413" s="816"/>
      <c r="BH413" s="816"/>
      <c r="BI413" s="817"/>
      <c r="BJ413" s="817"/>
      <c r="BK413" s="818"/>
      <c r="BL413" s="817"/>
      <c r="BM413" s="819"/>
      <c r="BN413" s="819"/>
      <c r="BO413" s="819"/>
      <c r="BP413" s="819"/>
      <c r="BQ413" s="817"/>
      <c r="BR413" s="817"/>
      <c r="BS413" s="819"/>
      <c r="BT413" s="817"/>
      <c r="BU413" s="817"/>
      <c r="BV413" s="817"/>
      <c r="BW413" s="817"/>
      <c r="BX413" s="817"/>
      <c r="BY413" s="817"/>
      <c r="BZ413" s="817"/>
      <c r="CA413" s="817"/>
      <c r="CB413" s="817"/>
      <c r="CC413" s="817">
        <f>I413</f>
        <v>7464</v>
      </c>
      <c r="CD413" s="817"/>
      <c r="CE413" s="817">
        <f>I413</f>
        <v>7464</v>
      </c>
      <c r="CF413" s="817">
        <f>I413</f>
        <v>7464</v>
      </c>
      <c r="CG413" s="820"/>
      <c r="CO413" s="757">
        <f t="shared" si="284"/>
        <v>1119236</v>
      </c>
    </row>
    <row r="414" s="647" customFormat="1" ht="36" hidden="1" customHeight="1" spans="1:93">
      <c r="A414" s="792">
        <v>45930</v>
      </c>
      <c r="B414" s="793" t="s">
        <v>2761</v>
      </c>
      <c r="C414" s="794" t="s">
        <v>251</v>
      </c>
      <c r="D414" s="795">
        <v>4500181032</v>
      </c>
      <c r="E414" s="793" t="s">
        <v>4813</v>
      </c>
      <c r="F414" s="865" t="s">
        <v>4814</v>
      </c>
      <c r="G414" s="648" t="s">
        <v>109</v>
      </c>
      <c r="H414" s="796" t="s">
        <v>79</v>
      </c>
      <c r="I414" s="797">
        <v>208</v>
      </c>
      <c r="J414" s="798">
        <v>0</v>
      </c>
      <c r="K414" s="798">
        <v>52</v>
      </c>
      <c r="L414" s="799">
        <f t="shared" si="283"/>
        <v>4</v>
      </c>
      <c r="M414" s="801">
        <v>45975</v>
      </c>
      <c r="N414" s="801">
        <v>45973</v>
      </c>
      <c r="O414" s="802"/>
      <c r="P414" s="802" t="s">
        <v>803</v>
      </c>
      <c r="Q414" s="803"/>
      <c r="R414" s="802">
        <v>45945</v>
      </c>
      <c r="S414" s="825" t="s">
        <v>82</v>
      </c>
      <c r="T414" s="825" t="s">
        <v>82</v>
      </c>
      <c r="U414" s="805" t="s">
        <v>2765</v>
      </c>
      <c r="V414" s="806" t="s">
        <v>2911</v>
      </c>
      <c r="W414" s="807">
        <v>0.5255</v>
      </c>
      <c r="X414" s="808">
        <f t="shared" si="297"/>
        <v>109.304</v>
      </c>
      <c r="Y414" s="795"/>
      <c r="Z414" s="798" t="s">
        <v>109</v>
      </c>
      <c r="AA414" s="810" t="s">
        <v>108</v>
      </c>
      <c r="AB414" s="1319" t="s">
        <v>44</v>
      </c>
      <c r="AC414" s="811">
        <v>208</v>
      </c>
      <c r="AD414" s="781">
        <f t="shared" si="286"/>
        <v>0</v>
      </c>
      <c r="AE414" s="804" t="s">
        <v>82</v>
      </c>
      <c r="AF414" s="795"/>
      <c r="AG414" s="781">
        <f t="shared" ref="AG414:AG424" si="299">I414</f>
        <v>208</v>
      </c>
      <c r="AH414" s="795"/>
      <c r="AI414" s="810">
        <f t="shared" ref="AI414:AI424" si="300">I414</f>
        <v>208</v>
      </c>
      <c r="AJ414" s="799"/>
      <c r="AK414" s="366"/>
      <c r="AL414" s="1324"/>
      <c r="AM414" s="814"/>
      <c r="AN414" s="814"/>
      <c r="AO414" s="815"/>
      <c r="AP414" s="815"/>
      <c r="AQ414" s="815"/>
      <c r="AR414" s="815"/>
      <c r="AS414" s="815"/>
      <c r="AT414" s="815"/>
      <c r="AU414" s="815"/>
      <c r="AV414" s="814"/>
      <c r="AW414" s="814"/>
      <c r="AX414" s="814"/>
      <c r="AY414" s="810"/>
      <c r="AZ414" s="648"/>
      <c r="BA414" s="810">
        <f t="shared" si="298"/>
        <v>208</v>
      </c>
      <c r="BB414" s="816"/>
      <c r="BC414" s="816"/>
      <c r="BD414" s="816"/>
      <c r="BE414" s="816"/>
      <c r="BF414" s="810"/>
      <c r="BG414" s="816"/>
      <c r="BH414" s="816"/>
      <c r="BI414" s="817"/>
      <c r="BJ414" s="817"/>
      <c r="BK414" s="818">
        <f>I414/13</f>
        <v>16</v>
      </c>
      <c r="BL414" s="817"/>
      <c r="BM414" s="819"/>
      <c r="BN414" s="819"/>
      <c r="BO414" s="819"/>
      <c r="BP414" s="819"/>
      <c r="BQ414" s="817"/>
      <c r="BR414" s="817"/>
      <c r="BS414" s="819"/>
      <c r="BT414" s="817"/>
      <c r="BU414" s="817"/>
      <c r="BV414" s="817"/>
      <c r="BW414" s="817"/>
      <c r="BX414" s="817"/>
      <c r="BY414" s="817"/>
      <c r="BZ414" s="817"/>
      <c r="CA414" s="817"/>
      <c r="CB414" s="817"/>
      <c r="CC414" s="817"/>
      <c r="CD414" s="817"/>
      <c r="CE414" s="817"/>
      <c r="CF414" s="817"/>
      <c r="CG414" s="820"/>
      <c r="CO414" s="757">
        <f t="shared" si="284"/>
        <v>1119028</v>
      </c>
    </row>
    <row r="415" s="645" customFormat="1" ht="36" hidden="1" customHeight="1" spans="1:93">
      <c r="A415" s="724">
        <v>45919</v>
      </c>
      <c r="B415" s="884" t="s">
        <v>3972</v>
      </c>
      <c r="C415" s="885" t="s">
        <v>251</v>
      </c>
      <c r="D415" s="749">
        <v>4500179907</v>
      </c>
      <c r="E415" s="884" t="s">
        <v>4815</v>
      </c>
      <c r="F415" s="749" t="s">
        <v>4816</v>
      </c>
      <c r="G415" s="729" t="s">
        <v>3599</v>
      </c>
      <c r="H415" s="730" t="s">
        <v>3600</v>
      </c>
      <c r="I415" s="731">
        <v>3552</v>
      </c>
      <c r="J415" s="732">
        <v>8</v>
      </c>
      <c r="K415" s="732">
        <v>48</v>
      </c>
      <c r="L415" s="733">
        <f t="shared" si="283"/>
        <v>74</v>
      </c>
      <c r="M415" s="886">
        <v>45974</v>
      </c>
      <c r="N415" s="886">
        <v>45978</v>
      </c>
      <c r="O415" s="735" t="s">
        <v>4817</v>
      </c>
      <c r="P415" s="802" t="s">
        <v>803</v>
      </c>
      <c r="Q415" s="887" t="s">
        <v>4818</v>
      </c>
      <c r="R415" s="736" t="s">
        <v>4612</v>
      </c>
      <c r="S415" s="737" t="s">
        <v>82</v>
      </c>
      <c r="T415" s="738" t="s">
        <v>4819</v>
      </c>
      <c r="U415" s="739" t="s">
        <v>4820</v>
      </c>
      <c r="V415" s="740" t="s">
        <v>587</v>
      </c>
      <c r="W415" s="741">
        <v>0.5621</v>
      </c>
      <c r="X415" s="742">
        <f t="shared" si="297"/>
        <v>1996.5792</v>
      </c>
      <c r="Y415" s="749"/>
      <c r="Z415" s="732" t="s">
        <v>4821</v>
      </c>
      <c r="AA415" s="745" t="s">
        <v>108</v>
      </c>
      <c r="AB415" s="1072" t="s">
        <v>44</v>
      </c>
      <c r="AC415" s="746">
        <v>3552</v>
      </c>
      <c r="AD415" s="747">
        <f t="shared" si="286"/>
        <v>0</v>
      </c>
      <c r="AE415" s="890" t="s">
        <v>157</v>
      </c>
      <c r="AF415" s="749"/>
      <c r="AG415" s="747">
        <f t="shared" si="299"/>
        <v>3552</v>
      </c>
      <c r="AH415" s="749"/>
      <c r="AI415" s="745">
        <f t="shared" si="300"/>
        <v>3552</v>
      </c>
      <c r="AJ415" s="733"/>
      <c r="AK415" s="1326"/>
      <c r="AL415" s="1320"/>
      <c r="AM415" s="750"/>
      <c r="AN415" s="750"/>
      <c r="AO415" s="751"/>
      <c r="AP415" s="751"/>
      <c r="AQ415" s="751"/>
      <c r="AR415" s="751"/>
      <c r="AS415" s="751"/>
      <c r="AT415" s="751"/>
      <c r="AU415" s="751"/>
      <c r="AV415" s="750"/>
      <c r="AW415" s="750"/>
      <c r="AX415" s="750"/>
      <c r="AY415" s="745"/>
      <c r="AZ415" s="729"/>
      <c r="BA415" s="745">
        <f t="shared" si="298"/>
        <v>3552</v>
      </c>
      <c r="BB415" s="752"/>
      <c r="BC415" s="743"/>
      <c r="BD415" s="752"/>
      <c r="BE415" s="752"/>
      <c r="BF415" s="745"/>
      <c r="BG415" s="743"/>
      <c r="BH415" s="752"/>
      <c r="BI415" s="753"/>
      <c r="BJ415" s="753"/>
      <c r="BK415" s="754"/>
      <c r="BL415" s="753"/>
      <c r="BM415" s="755"/>
      <c r="BN415" s="755"/>
      <c r="BO415" s="755"/>
      <c r="BP415" s="755"/>
      <c r="BQ415" s="753"/>
      <c r="BR415" s="754"/>
      <c r="BS415" s="755">
        <f>I415/8</f>
        <v>444</v>
      </c>
      <c r="BT415" s="753"/>
      <c r="BU415" s="753"/>
      <c r="BV415" s="753"/>
      <c r="BW415" s="753"/>
      <c r="BX415" s="753"/>
      <c r="BY415" s="753"/>
      <c r="BZ415" s="753"/>
      <c r="CA415" s="753"/>
      <c r="CB415" s="753"/>
      <c r="CC415" s="753"/>
      <c r="CD415" s="753"/>
      <c r="CE415" s="753"/>
      <c r="CF415" s="753"/>
      <c r="CG415" s="756"/>
      <c r="CO415" s="757">
        <f t="shared" si="284"/>
        <v>1115476</v>
      </c>
    </row>
    <row r="416" s="645" customFormat="1" ht="36" customHeight="1" spans="1:93">
      <c r="A416" s="724">
        <v>45917</v>
      </c>
      <c r="B416" s="884" t="s">
        <v>4822</v>
      </c>
      <c r="C416" s="885" t="s">
        <v>251</v>
      </c>
      <c r="D416" s="749">
        <v>4500179548</v>
      </c>
      <c r="E416" s="884">
        <v>4558370983</v>
      </c>
      <c r="F416" s="749" t="s">
        <v>4823</v>
      </c>
      <c r="G416" s="729" t="s">
        <v>121</v>
      </c>
      <c r="H416" s="730" t="s">
        <v>122</v>
      </c>
      <c r="I416" s="731">
        <v>4242</v>
      </c>
      <c r="J416" s="732">
        <v>0</v>
      </c>
      <c r="K416" s="732">
        <v>6</v>
      </c>
      <c r="L416" s="733">
        <f t="shared" si="283"/>
        <v>707</v>
      </c>
      <c r="M416" s="886">
        <v>45980</v>
      </c>
      <c r="N416" s="886">
        <v>45980</v>
      </c>
      <c r="O416" s="735" t="s">
        <v>4824</v>
      </c>
      <c r="P416" s="802" t="s">
        <v>106</v>
      </c>
      <c r="Q416" s="735" t="s">
        <v>2632</v>
      </c>
      <c r="R416" s="735">
        <v>45917</v>
      </c>
      <c r="S416" s="737" t="s">
        <v>82</v>
      </c>
      <c r="T416" s="738" t="s">
        <v>4825</v>
      </c>
      <c r="U416" s="739" t="s">
        <v>4826</v>
      </c>
      <c r="V416" s="740" t="s">
        <v>3205</v>
      </c>
      <c r="W416" s="741">
        <v>0.553</v>
      </c>
      <c r="X416" s="742">
        <f t="shared" si="297"/>
        <v>2345.826</v>
      </c>
      <c r="Y416" s="749"/>
      <c r="Z416" s="732" t="s">
        <v>121</v>
      </c>
      <c r="AA416" s="745" t="s">
        <v>108</v>
      </c>
      <c r="AB416" s="1072" t="s">
        <v>44</v>
      </c>
      <c r="AC416" s="746">
        <f>852+3390</f>
        <v>4242</v>
      </c>
      <c r="AD416" s="747">
        <f t="shared" si="286"/>
        <v>0</v>
      </c>
      <c r="AE416" s="1220" t="s">
        <v>157</v>
      </c>
      <c r="AF416" s="749"/>
      <c r="AG416" s="747">
        <f t="shared" si="299"/>
        <v>4242</v>
      </c>
      <c r="AH416" s="749"/>
      <c r="AI416" s="745">
        <f t="shared" si="300"/>
        <v>4242</v>
      </c>
      <c r="AJ416" s="733"/>
      <c r="AK416" s="1326"/>
      <c r="AL416" s="1320"/>
      <c r="AM416" s="750"/>
      <c r="AN416" s="750"/>
      <c r="AO416" s="751"/>
      <c r="AP416" s="751"/>
      <c r="AQ416" s="751"/>
      <c r="AR416" s="751"/>
      <c r="AS416" s="751"/>
      <c r="AT416" s="751"/>
      <c r="AU416" s="751"/>
      <c r="AV416" s="750"/>
      <c r="AW416" s="750"/>
      <c r="AX416" s="750"/>
      <c r="AY416" s="745"/>
      <c r="AZ416" s="729"/>
      <c r="BA416" s="745">
        <f t="shared" si="298"/>
        <v>4242</v>
      </c>
      <c r="BB416" s="752"/>
      <c r="BC416" s="743"/>
      <c r="BD416" s="752"/>
      <c r="BE416" s="752"/>
      <c r="BF416" s="745"/>
      <c r="BG416" s="743"/>
      <c r="BH416" s="752"/>
      <c r="BI416" s="699">
        <f t="shared" ref="BI416:BI424" si="301">I416/6</f>
        <v>707</v>
      </c>
      <c r="BJ416" s="753"/>
      <c r="BK416" s="754"/>
      <c r="BL416" s="753"/>
      <c r="BM416" s="755"/>
      <c r="BN416" s="755"/>
      <c r="BO416" s="755"/>
      <c r="BP416" s="755"/>
      <c r="BQ416" s="753"/>
      <c r="BR416" s="754"/>
      <c r="BS416" s="755"/>
      <c r="BT416" s="753"/>
      <c r="BU416" s="753"/>
      <c r="BV416" s="753"/>
      <c r="BW416" s="753"/>
      <c r="BX416" s="753"/>
      <c r="BY416" s="753"/>
      <c r="BZ416" s="753"/>
      <c r="CA416" s="753"/>
      <c r="CB416" s="753"/>
      <c r="CC416" s="753"/>
      <c r="CD416" s="753"/>
      <c r="CE416" s="753"/>
      <c r="CF416" s="753"/>
      <c r="CG416" s="756"/>
      <c r="CO416" s="757">
        <f t="shared" si="284"/>
        <v>1111234</v>
      </c>
    </row>
    <row r="417" s="645" customFormat="1" ht="36" customHeight="1" spans="1:93">
      <c r="A417" s="724">
        <v>45917</v>
      </c>
      <c r="B417" s="884" t="s">
        <v>4822</v>
      </c>
      <c r="C417" s="885" t="s">
        <v>251</v>
      </c>
      <c r="D417" s="749">
        <v>4500179548</v>
      </c>
      <c r="E417" s="884">
        <v>4558371011</v>
      </c>
      <c r="F417" s="749" t="s">
        <v>4827</v>
      </c>
      <c r="G417" s="729" t="s">
        <v>121</v>
      </c>
      <c r="H417" s="730" t="s">
        <v>122</v>
      </c>
      <c r="I417" s="731">
        <v>6714</v>
      </c>
      <c r="J417" s="732">
        <v>0</v>
      </c>
      <c r="K417" s="732">
        <v>6</v>
      </c>
      <c r="L417" s="733">
        <f t="shared" si="283"/>
        <v>1119</v>
      </c>
      <c r="M417" s="886">
        <v>45980</v>
      </c>
      <c r="N417" s="886">
        <v>45980</v>
      </c>
      <c r="O417" s="735" t="s">
        <v>4824</v>
      </c>
      <c r="P417" s="802" t="s">
        <v>106</v>
      </c>
      <c r="Q417" s="735" t="s">
        <v>2632</v>
      </c>
      <c r="R417" s="735">
        <v>45917</v>
      </c>
      <c r="S417" s="737" t="s">
        <v>82</v>
      </c>
      <c r="T417" s="738" t="s">
        <v>4825</v>
      </c>
      <c r="U417" s="739" t="s">
        <v>4826</v>
      </c>
      <c r="V417" s="740" t="s">
        <v>3205</v>
      </c>
      <c r="W417" s="741">
        <v>0.5496</v>
      </c>
      <c r="X417" s="742">
        <f t="shared" si="297"/>
        <v>3690.0144</v>
      </c>
      <c r="Y417" s="749"/>
      <c r="Z417" s="732" t="s">
        <v>121</v>
      </c>
      <c r="AA417" s="745" t="s">
        <v>108</v>
      </c>
      <c r="AB417" s="1072" t="s">
        <v>44</v>
      </c>
      <c r="AC417" s="746">
        <f>1344+5370</f>
        <v>6714</v>
      </c>
      <c r="AD417" s="747">
        <f t="shared" si="286"/>
        <v>0</v>
      </c>
      <c r="AE417" s="1220"/>
      <c r="AF417" s="749"/>
      <c r="AG417" s="747">
        <f t="shared" si="299"/>
        <v>6714</v>
      </c>
      <c r="AH417" s="749"/>
      <c r="AI417" s="745">
        <f t="shared" si="300"/>
        <v>6714</v>
      </c>
      <c r="AJ417" s="733"/>
      <c r="AK417" s="1326"/>
      <c r="AL417" s="1320"/>
      <c r="AM417" s="750"/>
      <c r="AN417" s="750"/>
      <c r="AO417" s="751"/>
      <c r="AP417" s="751"/>
      <c r="AQ417" s="751"/>
      <c r="AR417" s="751"/>
      <c r="AS417" s="751"/>
      <c r="AT417" s="751"/>
      <c r="AU417" s="751"/>
      <c r="AV417" s="750"/>
      <c r="AW417" s="750"/>
      <c r="AX417" s="750"/>
      <c r="AY417" s="745"/>
      <c r="AZ417" s="729"/>
      <c r="BA417" s="745">
        <f t="shared" si="298"/>
        <v>6714</v>
      </c>
      <c r="BB417" s="752"/>
      <c r="BC417" s="743"/>
      <c r="BD417" s="752"/>
      <c r="BE417" s="752"/>
      <c r="BF417" s="745"/>
      <c r="BG417" s="743"/>
      <c r="BH417" s="752"/>
      <c r="BI417" s="699">
        <f t="shared" si="301"/>
        <v>1119</v>
      </c>
      <c r="BJ417" s="753"/>
      <c r="BK417" s="754"/>
      <c r="BL417" s="753"/>
      <c r="BM417" s="755"/>
      <c r="BN417" s="755"/>
      <c r="BO417" s="755"/>
      <c r="BP417" s="755"/>
      <c r="BQ417" s="753"/>
      <c r="BR417" s="754"/>
      <c r="BS417" s="755"/>
      <c r="BT417" s="753"/>
      <c r="BU417" s="753"/>
      <c r="BV417" s="753"/>
      <c r="BW417" s="753"/>
      <c r="BX417" s="753"/>
      <c r="BY417" s="753"/>
      <c r="BZ417" s="753"/>
      <c r="CA417" s="753"/>
      <c r="CB417" s="753"/>
      <c r="CC417" s="753"/>
      <c r="CD417" s="753"/>
      <c r="CE417" s="753"/>
      <c r="CF417" s="753"/>
      <c r="CG417" s="756"/>
      <c r="CO417" s="757">
        <f t="shared" si="284"/>
        <v>1104520</v>
      </c>
    </row>
    <row r="418" s="645" customFormat="1" ht="36" customHeight="1" spans="1:93">
      <c r="A418" s="724">
        <v>45917</v>
      </c>
      <c r="B418" s="884" t="s">
        <v>4822</v>
      </c>
      <c r="C418" s="885" t="s">
        <v>251</v>
      </c>
      <c r="D418" s="749">
        <v>4500179548</v>
      </c>
      <c r="E418" s="884">
        <v>4558371026</v>
      </c>
      <c r="F418" s="749" t="s">
        <v>4828</v>
      </c>
      <c r="G418" s="729" t="s">
        <v>121</v>
      </c>
      <c r="H418" s="730" t="s">
        <v>122</v>
      </c>
      <c r="I418" s="731">
        <v>5238</v>
      </c>
      <c r="J418" s="732">
        <v>0</v>
      </c>
      <c r="K418" s="732">
        <v>6</v>
      </c>
      <c r="L418" s="733">
        <f t="shared" si="283"/>
        <v>873</v>
      </c>
      <c r="M418" s="886">
        <v>45980</v>
      </c>
      <c r="N418" s="886">
        <v>45980</v>
      </c>
      <c r="O418" s="735" t="s">
        <v>4824</v>
      </c>
      <c r="P418" s="802" t="s">
        <v>106</v>
      </c>
      <c r="Q418" s="735" t="s">
        <v>2632</v>
      </c>
      <c r="R418" s="735">
        <v>45917</v>
      </c>
      <c r="S418" s="737" t="s">
        <v>82</v>
      </c>
      <c r="T418" s="738" t="s">
        <v>4825</v>
      </c>
      <c r="U418" s="739" t="s">
        <v>4826</v>
      </c>
      <c r="V418" s="740" t="s">
        <v>3205</v>
      </c>
      <c r="W418" s="741">
        <v>0.5496</v>
      </c>
      <c r="X418" s="742">
        <f t="shared" si="297"/>
        <v>2878.8048</v>
      </c>
      <c r="Y418" s="749"/>
      <c r="Z418" s="732" t="s">
        <v>121</v>
      </c>
      <c r="AA418" s="745" t="s">
        <v>108</v>
      </c>
      <c r="AB418" s="1072" t="s">
        <v>44</v>
      </c>
      <c r="AC418" s="746">
        <f>1050+4188</f>
        <v>5238</v>
      </c>
      <c r="AD418" s="747">
        <f t="shared" si="286"/>
        <v>0</v>
      </c>
      <c r="AE418" s="1220"/>
      <c r="AF418" s="749"/>
      <c r="AG418" s="747">
        <f t="shared" si="299"/>
        <v>5238</v>
      </c>
      <c r="AH418" s="749"/>
      <c r="AI418" s="745">
        <f t="shared" si="300"/>
        <v>5238</v>
      </c>
      <c r="AJ418" s="733"/>
      <c r="AK418" s="1326"/>
      <c r="AL418" s="1320"/>
      <c r="AM418" s="750"/>
      <c r="AN418" s="750"/>
      <c r="AO418" s="751"/>
      <c r="AP418" s="751"/>
      <c r="AQ418" s="751"/>
      <c r="AR418" s="751"/>
      <c r="AS418" s="751"/>
      <c r="AT418" s="751"/>
      <c r="AU418" s="751"/>
      <c r="AV418" s="750"/>
      <c r="AW418" s="750"/>
      <c r="AX418" s="750"/>
      <c r="AY418" s="745"/>
      <c r="AZ418" s="729"/>
      <c r="BA418" s="745">
        <f t="shared" si="298"/>
        <v>5238</v>
      </c>
      <c r="BB418" s="752"/>
      <c r="BC418" s="743"/>
      <c r="BD418" s="752"/>
      <c r="BE418" s="752"/>
      <c r="BF418" s="745"/>
      <c r="BG418" s="743"/>
      <c r="BH418" s="752"/>
      <c r="BI418" s="699">
        <f t="shared" si="301"/>
        <v>873</v>
      </c>
      <c r="BJ418" s="753"/>
      <c r="BK418" s="754"/>
      <c r="BL418" s="753"/>
      <c r="BM418" s="755"/>
      <c r="BN418" s="755"/>
      <c r="BO418" s="755"/>
      <c r="BP418" s="755"/>
      <c r="BQ418" s="753"/>
      <c r="BR418" s="754"/>
      <c r="BS418" s="755"/>
      <c r="BT418" s="753"/>
      <c r="BU418" s="753"/>
      <c r="BV418" s="753"/>
      <c r="BW418" s="753"/>
      <c r="BX418" s="753"/>
      <c r="BY418" s="753"/>
      <c r="BZ418" s="753"/>
      <c r="CA418" s="753"/>
      <c r="CB418" s="753"/>
      <c r="CC418" s="753"/>
      <c r="CD418" s="753"/>
      <c r="CE418" s="753"/>
      <c r="CF418" s="753"/>
      <c r="CG418" s="756"/>
      <c r="CO418" s="757">
        <f t="shared" si="284"/>
        <v>1099282</v>
      </c>
    </row>
    <row r="419" s="645" customFormat="1" ht="36" customHeight="1" spans="1:93">
      <c r="A419" s="724">
        <v>45917</v>
      </c>
      <c r="B419" s="884" t="s">
        <v>4822</v>
      </c>
      <c r="C419" s="885" t="s">
        <v>251</v>
      </c>
      <c r="D419" s="749">
        <v>4500179548</v>
      </c>
      <c r="E419" s="884">
        <v>4558370979</v>
      </c>
      <c r="F419" s="749" t="s">
        <v>4829</v>
      </c>
      <c r="G419" s="729" t="s">
        <v>121</v>
      </c>
      <c r="H419" s="730" t="s">
        <v>122</v>
      </c>
      <c r="I419" s="731">
        <v>366</v>
      </c>
      <c r="J419" s="732">
        <v>0</v>
      </c>
      <c r="K419" s="732">
        <v>6</v>
      </c>
      <c r="L419" s="733">
        <f t="shared" si="283"/>
        <v>61</v>
      </c>
      <c r="M419" s="886">
        <v>45980</v>
      </c>
      <c r="N419" s="886">
        <v>45980</v>
      </c>
      <c r="O419" s="735" t="s">
        <v>4824</v>
      </c>
      <c r="P419" s="802" t="s">
        <v>106</v>
      </c>
      <c r="Q419" s="735" t="s">
        <v>2632</v>
      </c>
      <c r="R419" s="735">
        <v>45917</v>
      </c>
      <c r="S419" s="737" t="s">
        <v>82</v>
      </c>
      <c r="T419" s="738" t="s">
        <v>4825</v>
      </c>
      <c r="U419" s="739" t="s">
        <v>4826</v>
      </c>
      <c r="V419" s="740" t="s">
        <v>3205</v>
      </c>
      <c r="W419" s="741">
        <v>0.5564</v>
      </c>
      <c r="X419" s="742">
        <f t="shared" si="297"/>
        <v>203.6424</v>
      </c>
      <c r="Y419" s="749"/>
      <c r="Z419" s="732" t="s">
        <v>121</v>
      </c>
      <c r="AA419" s="745" t="s">
        <v>108</v>
      </c>
      <c r="AB419" s="1072" t="s">
        <v>44</v>
      </c>
      <c r="AC419" s="746">
        <f>72+276+18</f>
        <v>366</v>
      </c>
      <c r="AD419" s="747">
        <f t="shared" si="286"/>
        <v>0</v>
      </c>
      <c r="AE419" s="1220"/>
      <c r="AF419" s="749"/>
      <c r="AG419" s="747">
        <f t="shared" si="299"/>
        <v>366</v>
      </c>
      <c r="AH419" s="749"/>
      <c r="AI419" s="745">
        <f t="shared" si="300"/>
        <v>366</v>
      </c>
      <c r="AJ419" s="733"/>
      <c r="AK419" s="1326"/>
      <c r="AL419" s="1320"/>
      <c r="AM419" s="750"/>
      <c r="AN419" s="750"/>
      <c r="AO419" s="751"/>
      <c r="AP419" s="751"/>
      <c r="AQ419" s="751"/>
      <c r="AR419" s="751"/>
      <c r="AS419" s="751"/>
      <c r="AT419" s="751"/>
      <c r="AU419" s="751"/>
      <c r="AV419" s="750"/>
      <c r="AW419" s="750"/>
      <c r="AX419" s="750"/>
      <c r="AY419" s="745"/>
      <c r="AZ419" s="729"/>
      <c r="BA419" s="745">
        <f t="shared" si="298"/>
        <v>366</v>
      </c>
      <c r="BB419" s="752"/>
      <c r="BC419" s="743"/>
      <c r="BD419" s="752"/>
      <c r="BE419" s="752"/>
      <c r="BF419" s="745"/>
      <c r="BG419" s="743"/>
      <c r="BH419" s="752"/>
      <c r="BI419" s="699">
        <f t="shared" si="301"/>
        <v>61</v>
      </c>
      <c r="BJ419" s="753"/>
      <c r="BK419" s="754"/>
      <c r="BL419" s="753"/>
      <c r="BM419" s="755"/>
      <c r="BN419" s="755"/>
      <c r="BO419" s="755"/>
      <c r="BP419" s="755"/>
      <c r="BQ419" s="753"/>
      <c r="BR419" s="754"/>
      <c r="BS419" s="755"/>
      <c r="BT419" s="753"/>
      <c r="BU419" s="753"/>
      <c r="BV419" s="753"/>
      <c r="BW419" s="753"/>
      <c r="BX419" s="753"/>
      <c r="BY419" s="753"/>
      <c r="BZ419" s="753"/>
      <c r="CA419" s="753"/>
      <c r="CB419" s="753"/>
      <c r="CC419" s="753"/>
      <c r="CD419" s="753"/>
      <c r="CE419" s="753"/>
      <c r="CF419" s="753"/>
      <c r="CG419" s="756"/>
      <c r="CO419" s="757">
        <f t="shared" si="284"/>
        <v>1098916</v>
      </c>
    </row>
    <row r="420" s="645" customFormat="1" ht="36" customHeight="1" spans="1:93">
      <c r="A420" s="724">
        <v>45917</v>
      </c>
      <c r="B420" s="884" t="s">
        <v>4822</v>
      </c>
      <c r="C420" s="885" t="s">
        <v>251</v>
      </c>
      <c r="D420" s="749">
        <v>4500179548</v>
      </c>
      <c r="E420" s="884">
        <v>4558370945</v>
      </c>
      <c r="F420" s="749" t="s">
        <v>4830</v>
      </c>
      <c r="G420" s="729" t="s">
        <v>121</v>
      </c>
      <c r="H420" s="730" t="s">
        <v>122</v>
      </c>
      <c r="I420" s="731">
        <v>342</v>
      </c>
      <c r="J420" s="732">
        <v>0</v>
      </c>
      <c r="K420" s="732">
        <v>6</v>
      </c>
      <c r="L420" s="733">
        <f t="shared" si="283"/>
        <v>57</v>
      </c>
      <c r="M420" s="886">
        <v>45980</v>
      </c>
      <c r="N420" s="886">
        <v>45980</v>
      </c>
      <c r="O420" s="735" t="s">
        <v>4824</v>
      </c>
      <c r="P420" s="802" t="s">
        <v>106</v>
      </c>
      <c r="Q420" s="735" t="s">
        <v>2632</v>
      </c>
      <c r="R420" s="735">
        <v>45917</v>
      </c>
      <c r="S420" s="737" t="s">
        <v>82</v>
      </c>
      <c r="T420" s="738" t="s">
        <v>4825</v>
      </c>
      <c r="U420" s="739" t="s">
        <v>4826</v>
      </c>
      <c r="V420" s="740" t="s">
        <v>3205</v>
      </c>
      <c r="W420" s="741">
        <v>0.5564</v>
      </c>
      <c r="X420" s="742">
        <f t="shared" si="297"/>
        <v>190.2888</v>
      </c>
      <c r="Y420" s="749"/>
      <c r="Z420" s="732" t="s">
        <v>121</v>
      </c>
      <c r="AA420" s="745" t="s">
        <v>108</v>
      </c>
      <c r="AB420" s="1072" t="s">
        <v>44</v>
      </c>
      <c r="AC420" s="746">
        <f>72+270</f>
        <v>342</v>
      </c>
      <c r="AD420" s="747">
        <f t="shared" si="286"/>
        <v>0</v>
      </c>
      <c r="AE420" s="1220"/>
      <c r="AF420" s="749"/>
      <c r="AG420" s="747">
        <f t="shared" si="299"/>
        <v>342</v>
      </c>
      <c r="AH420" s="749"/>
      <c r="AI420" s="745">
        <f t="shared" si="300"/>
        <v>342</v>
      </c>
      <c r="AJ420" s="733"/>
      <c r="AK420" s="1326"/>
      <c r="AL420" s="1320"/>
      <c r="AM420" s="750"/>
      <c r="AN420" s="750"/>
      <c r="AO420" s="751"/>
      <c r="AP420" s="751"/>
      <c r="AQ420" s="751"/>
      <c r="AR420" s="751"/>
      <c r="AS420" s="751"/>
      <c r="AT420" s="751"/>
      <c r="AU420" s="751"/>
      <c r="AV420" s="750"/>
      <c r="AW420" s="750"/>
      <c r="AX420" s="750"/>
      <c r="AY420" s="745"/>
      <c r="AZ420" s="729"/>
      <c r="BA420" s="745">
        <f t="shared" si="298"/>
        <v>342</v>
      </c>
      <c r="BB420" s="752"/>
      <c r="BC420" s="743"/>
      <c r="BD420" s="752"/>
      <c r="BE420" s="752"/>
      <c r="BF420" s="745"/>
      <c r="BG420" s="743"/>
      <c r="BH420" s="752"/>
      <c r="BI420" s="699">
        <f t="shared" si="301"/>
        <v>57</v>
      </c>
      <c r="BJ420" s="753"/>
      <c r="BK420" s="754"/>
      <c r="BL420" s="753"/>
      <c r="BM420" s="755"/>
      <c r="BN420" s="755"/>
      <c r="BO420" s="755"/>
      <c r="BP420" s="755"/>
      <c r="BQ420" s="753"/>
      <c r="BR420" s="754"/>
      <c r="BS420" s="755"/>
      <c r="BT420" s="753"/>
      <c r="BU420" s="753"/>
      <c r="BV420" s="753"/>
      <c r="BW420" s="753"/>
      <c r="BX420" s="753"/>
      <c r="BY420" s="753"/>
      <c r="BZ420" s="753"/>
      <c r="CA420" s="753"/>
      <c r="CB420" s="753"/>
      <c r="CC420" s="753"/>
      <c r="CD420" s="753"/>
      <c r="CE420" s="753"/>
      <c r="CF420" s="753"/>
      <c r="CG420" s="756"/>
      <c r="CO420" s="757">
        <f t="shared" si="284"/>
        <v>1098574</v>
      </c>
    </row>
    <row r="421" s="645" customFormat="1" ht="36" customHeight="1" spans="1:93">
      <c r="A421" s="724">
        <v>45917</v>
      </c>
      <c r="B421" s="884" t="s">
        <v>4822</v>
      </c>
      <c r="C421" s="885" t="s">
        <v>251</v>
      </c>
      <c r="D421" s="749">
        <v>4500179548</v>
      </c>
      <c r="E421" s="884">
        <v>4558370965</v>
      </c>
      <c r="F421" s="749" t="s">
        <v>4831</v>
      </c>
      <c r="G421" s="729" t="s">
        <v>121</v>
      </c>
      <c r="H421" s="730" t="s">
        <v>122</v>
      </c>
      <c r="I421" s="731">
        <v>8004</v>
      </c>
      <c r="J421" s="732">
        <v>0</v>
      </c>
      <c r="K421" s="732">
        <v>6</v>
      </c>
      <c r="L421" s="733">
        <f t="shared" si="283"/>
        <v>1334</v>
      </c>
      <c r="M421" s="886">
        <v>45980</v>
      </c>
      <c r="N421" s="886">
        <v>45980</v>
      </c>
      <c r="O421" s="735" t="s">
        <v>4824</v>
      </c>
      <c r="P421" s="802" t="s">
        <v>106</v>
      </c>
      <c r="Q421" s="735" t="s">
        <v>2632</v>
      </c>
      <c r="R421" s="735">
        <v>45917</v>
      </c>
      <c r="S421" s="737" t="s">
        <v>82</v>
      </c>
      <c r="T421" s="738" t="s">
        <v>4825</v>
      </c>
      <c r="U421" s="739" t="s">
        <v>4826</v>
      </c>
      <c r="V421" s="740" t="s">
        <v>3205</v>
      </c>
      <c r="W421" s="741">
        <v>0.5496</v>
      </c>
      <c r="X421" s="742">
        <f t="shared" si="297"/>
        <v>4398.9984</v>
      </c>
      <c r="Y421" s="749"/>
      <c r="Z421" s="732" t="s">
        <v>121</v>
      </c>
      <c r="AA421" s="745" t="s">
        <v>108</v>
      </c>
      <c r="AB421" s="1072" t="s">
        <v>44</v>
      </c>
      <c r="AC421" s="746">
        <f>1602+6402</f>
        <v>8004</v>
      </c>
      <c r="AD421" s="747">
        <f t="shared" si="286"/>
        <v>0</v>
      </c>
      <c r="AE421" s="1220"/>
      <c r="AF421" s="749"/>
      <c r="AG421" s="747">
        <f t="shared" si="299"/>
        <v>8004</v>
      </c>
      <c r="AH421" s="749"/>
      <c r="AI421" s="745">
        <f t="shared" si="300"/>
        <v>8004</v>
      </c>
      <c r="AJ421" s="733"/>
      <c r="AK421" s="1326"/>
      <c r="AL421" s="1320"/>
      <c r="AM421" s="750"/>
      <c r="AN421" s="750"/>
      <c r="AO421" s="751"/>
      <c r="AP421" s="751"/>
      <c r="AQ421" s="751"/>
      <c r="AR421" s="751"/>
      <c r="AS421" s="751"/>
      <c r="AT421" s="751"/>
      <c r="AU421" s="751"/>
      <c r="AV421" s="750"/>
      <c r="AW421" s="750"/>
      <c r="AX421" s="750"/>
      <c r="AY421" s="745"/>
      <c r="AZ421" s="729"/>
      <c r="BA421" s="745">
        <f t="shared" si="298"/>
        <v>8004</v>
      </c>
      <c r="BB421" s="752"/>
      <c r="BC421" s="743"/>
      <c r="BD421" s="752"/>
      <c r="BE421" s="752"/>
      <c r="BF421" s="745"/>
      <c r="BG421" s="743"/>
      <c r="BH421" s="752"/>
      <c r="BI421" s="699">
        <f t="shared" si="301"/>
        <v>1334</v>
      </c>
      <c r="BJ421" s="753"/>
      <c r="BK421" s="754"/>
      <c r="BL421" s="753"/>
      <c r="BM421" s="755"/>
      <c r="BN421" s="755"/>
      <c r="BO421" s="755"/>
      <c r="BP421" s="755"/>
      <c r="BQ421" s="753"/>
      <c r="BR421" s="754"/>
      <c r="BS421" s="755"/>
      <c r="BT421" s="753"/>
      <c r="BU421" s="753"/>
      <c r="BV421" s="753"/>
      <c r="BW421" s="753"/>
      <c r="BX421" s="753"/>
      <c r="BY421" s="753"/>
      <c r="BZ421" s="753"/>
      <c r="CA421" s="753"/>
      <c r="CB421" s="753"/>
      <c r="CC421" s="753"/>
      <c r="CD421" s="753"/>
      <c r="CE421" s="753"/>
      <c r="CF421" s="753"/>
      <c r="CG421" s="756"/>
      <c r="CO421" s="757">
        <f t="shared" si="284"/>
        <v>1090570</v>
      </c>
    </row>
    <row r="422" s="645" customFormat="1" ht="36" customHeight="1" spans="1:93">
      <c r="A422" s="724">
        <v>45917</v>
      </c>
      <c r="B422" s="884" t="s">
        <v>4822</v>
      </c>
      <c r="C422" s="885" t="s">
        <v>251</v>
      </c>
      <c r="D422" s="749">
        <v>4500179548</v>
      </c>
      <c r="E422" s="884">
        <v>4558371024</v>
      </c>
      <c r="F422" s="749" t="s">
        <v>4832</v>
      </c>
      <c r="G422" s="729" t="s">
        <v>121</v>
      </c>
      <c r="H422" s="730" t="s">
        <v>122</v>
      </c>
      <c r="I422" s="731">
        <v>6084</v>
      </c>
      <c r="J422" s="732">
        <v>0</v>
      </c>
      <c r="K422" s="732">
        <v>6</v>
      </c>
      <c r="L422" s="733">
        <f t="shared" si="283"/>
        <v>1014</v>
      </c>
      <c r="M422" s="886">
        <v>45980</v>
      </c>
      <c r="N422" s="886">
        <v>45980</v>
      </c>
      <c r="O422" s="735" t="s">
        <v>4824</v>
      </c>
      <c r="P422" s="802" t="s">
        <v>106</v>
      </c>
      <c r="Q422" s="735" t="s">
        <v>2632</v>
      </c>
      <c r="R422" s="735">
        <v>45917</v>
      </c>
      <c r="S422" s="737" t="s">
        <v>82</v>
      </c>
      <c r="T422" s="738" t="s">
        <v>4825</v>
      </c>
      <c r="U422" s="739" t="s">
        <v>4826</v>
      </c>
      <c r="V422" s="740" t="s">
        <v>3205</v>
      </c>
      <c r="W422" s="741">
        <v>0.5496</v>
      </c>
      <c r="X422" s="742">
        <f t="shared" si="297"/>
        <v>3343.7664</v>
      </c>
      <c r="Y422" s="749"/>
      <c r="Z422" s="732" t="s">
        <v>121</v>
      </c>
      <c r="AA422" s="745" t="s">
        <v>108</v>
      </c>
      <c r="AB422" s="1072" t="s">
        <v>44</v>
      </c>
      <c r="AC422" s="746">
        <f>1218+4866</f>
        <v>6084</v>
      </c>
      <c r="AD422" s="747">
        <f t="shared" si="286"/>
        <v>0</v>
      </c>
      <c r="AE422" s="1220"/>
      <c r="AF422" s="749"/>
      <c r="AG422" s="747">
        <f t="shared" si="299"/>
        <v>6084</v>
      </c>
      <c r="AH422" s="749"/>
      <c r="AI422" s="745">
        <f t="shared" si="300"/>
        <v>6084</v>
      </c>
      <c r="AJ422" s="733"/>
      <c r="AK422" s="1326"/>
      <c r="AL422" s="1320"/>
      <c r="AM422" s="750"/>
      <c r="AN422" s="750"/>
      <c r="AO422" s="751"/>
      <c r="AP422" s="751"/>
      <c r="AQ422" s="751"/>
      <c r="AR422" s="751"/>
      <c r="AS422" s="751"/>
      <c r="AT422" s="751"/>
      <c r="AU422" s="751"/>
      <c r="AV422" s="750"/>
      <c r="AW422" s="750"/>
      <c r="AX422" s="750"/>
      <c r="AY422" s="745"/>
      <c r="AZ422" s="729"/>
      <c r="BA422" s="745">
        <f t="shared" si="298"/>
        <v>6084</v>
      </c>
      <c r="BB422" s="752"/>
      <c r="BC422" s="743"/>
      <c r="BD422" s="752"/>
      <c r="BE422" s="752"/>
      <c r="BF422" s="745"/>
      <c r="BG422" s="743"/>
      <c r="BH422" s="752"/>
      <c r="BI422" s="699">
        <f t="shared" si="301"/>
        <v>1014</v>
      </c>
      <c r="BJ422" s="753"/>
      <c r="BK422" s="754"/>
      <c r="BL422" s="753"/>
      <c r="BM422" s="755"/>
      <c r="BN422" s="755"/>
      <c r="BO422" s="755"/>
      <c r="BP422" s="755"/>
      <c r="BQ422" s="753"/>
      <c r="BR422" s="754"/>
      <c r="BS422" s="755"/>
      <c r="BT422" s="753"/>
      <c r="BU422" s="753"/>
      <c r="BV422" s="753"/>
      <c r="BW422" s="753"/>
      <c r="BX422" s="753"/>
      <c r="BY422" s="753"/>
      <c r="BZ422" s="753"/>
      <c r="CA422" s="753"/>
      <c r="CB422" s="753"/>
      <c r="CC422" s="753"/>
      <c r="CD422" s="753"/>
      <c r="CE422" s="753"/>
      <c r="CF422" s="753"/>
      <c r="CG422" s="756"/>
      <c r="CO422" s="757">
        <f t="shared" si="284"/>
        <v>1084486</v>
      </c>
    </row>
    <row r="423" s="645" customFormat="1" ht="36" customHeight="1" spans="1:93">
      <c r="A423" s="724">
        <v>45917</v>
      </c>
      <c r="B423" s="884" t="s">
        <v>4822</v>
      </c>
      <c r="C423" s="885" t="s">
        <v>251</v>
      </c>
      <c r="D423" s="749">
        <v>4500179548</v>
      </c>
      <c r="E423" s="884">
        <v>4558370930</v>
      </c>
      <c r="F423" s="749" t="s">
        <v>4833</v>
      </c>
      <c r="G423" s="729" t="s">
        <v>121</v>
      </c>
      <c r="H423" s="730" t="s">
        <v>122</v>
      </c>
      <c r="I423" s="731">
        <v>4416</v>
      </c>
      <c r="J423" s="732">
        <v>0</v>
      </c>
      <c r="K423" s="732">
        <v>6</v>
      </c>
      <c r="L423" s="733">
        <f t="shared" si="283"/>
        <v>736</v>
      </c>
      <c r="M423" s="886">
        <v>45980</v>
      </c>
      <c r="N423" s="886">
        <v>45980</v>
      </c>
      <c r="O423" s="735" t="s">
        <v>4824</v>
      </c>
      <c r="P423" s="802" t="s">
        <v>106</v>
      </c>
      <c r="Q423" s="735" t="s">
        <v>2632</v>
      </c>
      <c r="R423" s="735">
        <v>45917</v>
      </c>
      <c r="S423" s="737" t="s">
        <v>82</v>
      </c>
      <c r="T423" s="738" t="s">
        <v>4825</v>
      </c>
      <c r="U423" s="739" t="s">
        <v>4826</v>
      </c>
      <c r="V423" s="740" t="s">
        <v>3205</v>
      </c>
      <c r="W423" s="741">
        <v>0.553</v>
      </c>
      <c r="X423" s="742">
        <f t="shared" si="297"/>
        <v>2442.048</v>
      </c>
      <c r="Y423" s="749"/>
      <c r="Z423" s="732" t="s">
        <v>121</v>
      </c>
      <c r="AA423" s="745" t="s">
        <v>108</v>
      </c>
      <c r="AB423" s="1072" t="s">
        <v>44</v>
      </c>
      <c r="AC423" s="746">
        <f>888+3528</f>
        <v>4416</v>
      </c>
      <c r="AD423" s="747">
        <f t="shared" si="286"/>
        <v>0</v>
      </c>
      <c r="AE423" s="1220"/>
      <c r="AF423" s="749"/>
      <c r="AG423" s="747">
        <f t="shared" si="299"/>
        <v>4416</v>
      </c>
      <c r="AH423" s="749"/>
      <c r="AI423" s="745">
        <f t="shared" si="300"/>
        <v>4416</v>
      </c>
      <c r="AJ423" s="733"/>
      <c r="AK423" s="1326"/>
      <c r="AL423" s="1320"/>
      <c r="AM423" s="750"/>
      <c r="AN423" s="750"/>
      <c r="AO423" s="751"/>
      <c r="AP423" s="751"/>
      <c r="AQ423" s="751"/>
      <c r="AR423" s="751"/>
      <c r="AS423" s="751"/>
      <c r="AT423" s="751"/>
      <c r="AU423" s="751"/>
      <c r="AV423" s="750"/>
      <c r="AW423" s="750"/>
      <c r="AX423" s="750"/>
      <c r="AY423" s="745"/>
      <c r="AZ423" s="729"/>
      <c r="BA423" s="745">
        <f t="shared" si="298"/>
        <v>4416</v>
      </c>
      <c r="BB423" s="752"/>
      <c r="BC423" s="743"/>
      <c r="BD423" s="752"/>
      <c r="BE423" s="752"/>
      <c r="BF423" s="745"/>
      <c r="BG423" s="743"/>
      <c r="BH423" s="752"/>
      <c r="BI423" s="699">
        <f t="shared" si="301"/>
        <v>736</v>
      </c>
      <c r="BJ423" s="753"/>
      <c r="BK423" s="754"/>
      <c r="BL423" s="753"/>
      <c r="BM423" s="755"/>
      <c r="BN423" s="755"/>
      <c r="BO423" s="755"/>
      <c r="BP423" s="755"/>
      <c r="BQ423" s="753"/>
      <c r="BR423" s="754"/>
      <c r="BS423" s="755"/>
      <c r="BT423" s="753"/>
      <c r="BU423" s="753"/>
      <c r="BV423" s="753"/>
      <c r="BW423" s="753"/>
      <c r="BX423" s="753"/>
      <c r="BY423" s="753"/>
      <c r="BZ423" s="753"/>
      <c r="CA423" s="753"/>
      <c r="CB423" s="753"/>
      <c r="CC423" s="753"/>
      <c r="CD423" s="753"/>
      <c r="CE423" s="753"/>
      <c r="CF423" s="753"/>
      <c r="CG423" s="756"/>
      <c r="CO423" s="757">
        <f t="shared" si="284"/>
        <v>1080070</v>
      </c>
    </row>
    <row r="424" s="645" customFormat="1" ht="36" customHeight="1" spans="1:93">
      <c r="A424" s="724">
        <v>45917</v>
      </c>
      <c r="B424" s="884" t="s">
        <v>4822</v>
      </c>
      <c r="C424" s="885" t="s">
        <v>251</v>
      </c>
      <c r="D424" s="749">
        <v>4500179548</v>
      </c>
      <c r="E424" s="884">
        <v>4558371013</v>
      </c>
      <c r="F424" s="749" t="s">
        <v>4834</v>
      </c>
      <c r="G424" s="729" t="s">
        <v>121</v>
      </c>
      <c r="H424" s="730" t="s">
        <v>122</v>
      </c>
      <c r="I424" s="731">
        <v>5370</v>
      </c>
      <c r="J424" s="732">
        <v>0</v>
      </c>
      <c r="K424" s="732">
        <v>6</v>
      </c>
      <c r="L424" s="733">
        <f t="shared" si="283"/>
        <v>895</v>
      </c>
      <c r="M424" s="886">
        <v>45980</v>
      </c>
      <c r="N424" s="886">
        <v>45980</v>
      </c>
      <c r="O424" s="735" t="s">
        <v>4824</v>
      </c>
      <c r="P424" s="802" t="s">
        <v>106</v>
      </c>
      <c r="Q424" s="735" t="s">
        <v>2632</v>
      </c>
      <c r="R424" s="735">
        <v>45917</v>
      </c>
      <c r="S424" s="737" t="s">
        <v>82</v>
      </c>
      <c r="T424" s="738" t="s">
        <v>4825</v>
      </c>
      <c r="U424" s="739" t="s">
        <v>4826</v>
      </c>
      <c r="V424" s="740" t="s">
        <v>3205</v>
      </c>
      <c r="W424" s="741">
        <v>0.5496</v>
      </c>
      <c r="X424" s="742">
        <f t="shared" si="297"/>
        <v>2951.352</v>
      </c>
      <c r="Y424" s="749"/>
      <c r="Z424" s="732" t="s">
        <v>121</v>
      </c>
      <c r="AA424" s="745" t="s">
        <v>108</v>
      </c>
      <c r="AB424" s="1072" t="s">
        <v>44</v>
      </c>
      <c r="AC424" s="746">
        <f>1068+4302</f>
        <v>5370</v>
      </c>
      <c r="AD424" s="747">
        <f t="shared" si="286"/>
        <v>0</v>
      </c>
      <c r="AE424" s="1220"/>
      <c r="AF424" s="749"/>
      <c r="AG424" s="747">
        <f t="shared" si="299"/>
        <v>5370</v>
      </c>
      <c r="AH424" s="749"/>
      <c r="AI424" s="745">
        <f t="shared" si="300"/>
        <v>5370</v>
      </c>
      <c r="AJ424" s="733"/>
      <c r="AK424" s="1326"/>
      <c r="AL424" s="1320"/>
      <c r="AM424" s="750"/>
      <c r="AN424" s="750"/>
      <c r="AO424" s="751"/>
      <c r="AP424" s="751"/>
      <c r="AQ424" s="751"/>
      <c r="AR424" s="751"/>
      <c r="AS424" s="751"/>
      <c r="AT424" s="751"/>
      <c r="AU424" s="751"/>
      <c r="AV424" s="750"/>
      <c r="AW424" s="750"/>
      <c r="AX424" s="750"/>
      <c r="AY424" s="745"/>
      <c r="AZ424" s="729"/>
      <c r="BA424" s="745">
        <f t="shared" si="298"/>
        <v>5370</v>
      </c>
      <c r="BB424" s="752"/>
      <c r="BC424" s="743"/>
      <c r="BD424" s="752"/>
      <c r="BE424" s="752"/>
      <c r="BF424" s="745"/>
      <c r="BG424" s="743"/>
      <c r="BH424" s="752"/>
      <c r="BI424" s="699">
        <f t="shared" si="301"/>
        <v>895</v>
      </c>
      <c r="BJ424" s="753"/>
      <c r="BK424" s="754"/>
      <c r="BL424" s="753"/>
      <c r="BM424" s="755"/>
      <c r="BN424" s="755"/>
      <c r="BO424" s="755"/>
      <c r="BP424" s="755"/>
      <c r="BQ424" s="753"/>
      <c r="BR424" s="754"/>
      <c r="BS424" s="755"/>
      <c r="BT424" s="753"/>
      <c r="BU424" s="753"/>
      <c r="BV424" s="753"/>
      <c r="BW424" s="753"/>
      <c r="BX424" s="753"/>
      <c r="BY424" s="753"/>
      <c r="BZ424" s="753"/>
      <c r="CA424" s="753"/>
      <c r="CB424" s="753"/>
      <c r="CC424" s="753"/>
      <c r="CD424" s="753"/>
      <c r="CE424" s="753"/>
      <c r="CF424" s="753"/>
      <c r="CG424" s="756"/>
      <c r="CO424" s="757">
        <f t="shared" si="284"/>
        <v>1074700</v>
      </c>
    </row>
    <row r="425" s="645" customFormat="1" ht="36" hidden="1" customHeight="1" spans="1:93">
      <c r="A425" s="724">
        <v>45880</v>
      </c>
      <c r="B425" s="725" t="s">
        <v>4427</v>
      </c>
      <c r="C425" s="726" t="s">
        <v>251</v>
      </c>
      <c r="D425" s="727">
        <v>4500176581</v>
      </c>
      <c r="E425" s="725">
        <v>70072716</v>
      </c>
      <c r="F425" s="728" t="s">
        <v>4835</v>
      </c>
      <c r="G425" s="729" t="s">
        <v>309</v>
      </c>
      <c r="H425" s="730" t="s">
        <v>79</v>
      </c>
      <c r="I425" s="731">
        <v>600</v>
      </c>
      <c r="J425" s="732">
        <v>0</v>
      </c>
      <c r="K425" s="732">
        <v>12</v>
      </c>
      <c r="L425" s="733">
        <f t="shared" si="283"/>
        <v>50</v>
      </c>
      <c r="M425" s="734">
        <v>45981</v>
      </c>
      <c r="N425" s="886">
        <v>45980</v>
      </c>
      <c r="O425" s="735"/>
      <c r="P425" s="735" t="s">
        <v>803</v>
      </c>
      <c r="Q425" s="736" t="s">
        <v>4836</v>
      </c>
      <c r="R425" s="735">
        <v>45904</v>
      </c>
      <c r="S425" s="737" t="s">
        <v>82</v>
      </c>
      <c r="T425" s="738" t="s">
        <v>4837</v>
      </c>
      <c r="U425" s="739" t="s">
        <v>4569</v>
      </c>
      <c r="V425" s="740" t="s">
        <v>2614</v>
      </c>
      <c r="W425" s="741">
        <v>1.2349</v>
      </c>
      <c r="X425" s="742">
        <f t="shared" ref="X425:X438" si="302">I425*W425</f>
        <v>740.94</v>
      </c>
      <c r="Y425" s="749"/>
      <c r="Z425" s="732" t="s">
        <v>313</v>
      </c>
      <c r="AA425" s="745" t="s">
        <v>108</v>
      </c>
      <c r="AB425" s="1072" t="s">
        <v>44</v>
      </c>
      <c r="AC425" s="746">
        <v>600</v>
      </c>
      <c r="AD425" s="747">
        <f t="shared" si="286"/>
        <v>0</v>
      </c>
      <c r="AE425" s="890" t="s">
        <v>157</v>
      </c>
      <c r="AF425" s="749"/>
      <c r="AG425" s="747">
        <f t="shared" ref="AG425:AG438" si="303">I425*2</f>
        <v>1200</v>
      </c>
      <c r="AH425" s="749"/>
      <c r="AI425" s="745">
        <f>I425*2</f>
        <v>1200</v>
      </c>
      <c r="AJ425" s="733"/>
      <c r="AK425" s="784"/>
      <c r="AL425" s="1274"/>
      <c r="AM425" s="750"/>
      <c r="AN425" s="750"/>
      <c r="AO425" s="751"/>
      <c r="AP425" s="751"/>
      <c r="AQ425" s="751"/>
      <c r="AR425" s="751"/>
      <c r="AS425" s="751"/>
      <c r="AT425" s="751"/>
      <c r="AU425" s="751"/>
      <c r="AV425" s="750"/>
      <c r="AW425" s="750"/>
      <c r="AX425" s="750"/>
      <c r="AY425" s="745"/>
      <c r="AZ425" s="729"/>
      <c r="BA425" s="745">
        <f>I425*2</f>
        <v>1200</v>
      </c>
      <c r="BB425" s="752"/>
      <c r="BC425" s="752"/>
      <c r="BD425" s="752"/>
      <c r="BE425" s="752"/>
      <c r="BF425" s="745"/>
      <c r="BG425" s="752"/>
      <c r="BH425" s="752"/>
      <c r="BI425" s="753"/>
      <c r="BJ425" s="753"/>
      <c r="BK425" s="754"/>
      <c r="BL425" s="753"/>
      <c r="BM425" s="755"/>
      <c r="BN425" s="755"/>
      <c r="BO425" s="755"/>
      <c r="BP425" s="755"/>
      <c r="BQ425" s="753"/>
      <c r="BR425" s="753"/>
      <c r="BS425" s="755"/>
      <c r="BT425" s="753"/>
      <c r="BU425" s="753"/>
      <c r="BV425" s="753"/>
      <c r="BW425" s="753"/>
      <c r="BX425" s="753"/>
      <c r="BY425" s="753"/>
      <c r="BZ425" s="753"/>
      <c r="CA425" s="753"/>
      <c r="CB425" s="753"/>
      <c r="CC425" s="753">
        <f t="shared" ref="CC425:CC438" si="304">I425</f>
        <v>600</v>
      </c>
      <c r="CD425" s="753"/>
      <c r="CE425" s="753">
        <f>I425</f>
        <v>600</v>
      </c>
      <c r="CF425" s="753">
        <f t="shared" ref="CF425:CF438" si="305">I425</f>
        <v>600</v>
      </c>
      <c r="CG425" s="756"/>
      <c r="CO425" s="757">
        <f t="shared" si="284"/>
        <v>1073500</v>
      </c>
    </row>
    <row r="426" s="645" customFormat="1" ht="36" hidden="1" customHeight="1" spans="1:93">
      <c r="A426" s="724">
        <v>45943</v>
      </c>
      <c r="B426" s="725" t="s">
        <v>4461</v>
      </c>
      <c r="C426" s="726" t="s">
        <v>237</v>
      </c>
      <c r="D426" s="727">
        <v>4500181602</v>
      </c>
      <c r="E426" s="725" t="s">
        <v>4838</v>
      </c>
      <c r="F426" s="727" t="s">
        <v>4839</v>
      </c>
      <c r="G426" s="729" t="s">
        <v>309</v>
      </c>
      <c r="H426" s="730" t="s">
        <v>79</v>
      </c>
      <c r="I426" s="731">
        <v>12</v>
      </c>
      <c r="J426" s="732">
        <v>0</v>
      </c>
      <c r="K426" s="732">
        <v>12</v>
      </c>
      <c r="L426" s="733">
        <f t="shared" si="283"/>
        <v>1</v>
      </c>
      <c r="M426" s="734">
        <v>45981</v>
      </c>
      <c r="N426" s="886">
        <v>45980</v>
      </c>
      <c r="O426" s="735"/>
      <c r="P426" s="735" t="s">
        <v>803</v>
      </c>
      <c r="Q426" s="736" t="s">
        <v>4840</v>
      </c>
      <c r="R426" s="735">
        <v>45944</v>
      </c>
      <c r="S426" s="737" t="s">
        <v>136</v>
      </c>
      <c r="T426" s="748" t="s">
        <v>4841</v>
      </c>
      <c r="U426" s="739" t="s">
        <v>4075</v>
      </c>
      <c r="V426" s="740" t="s">
        <v>812</v>
      </c>
      <c r="W426" s="741">
        <v>2.1771</v>
      </c>
      <c r="X426" s="742">
        <f t="shared" si="302"/>
        <v>26.1252</v>
      </c>
      <c r="Y426" s="749" t="s">
        <v>4842</v>
      </c>
      <c r="Z426" s="732" t="s">
        <v>4017</v>
      </c>
      <c r="AA426" s="745" t="s">
        <v>108</v>
      </c>
      <c r="AB426" s="1072" t="s">
        <v>44</v>
      </c>
      <c r="AC426" s="746">
        <v>12</v>
      </c>
      <c r="AD426" s="747">
        <f t="shared" si="286"/>
        <v>0</v>
      </c>
      <c r="AE426" s="890" t="s">
        <v>157</v>
      </c>
      <c r="AF426" s="749"/>
      <c r="AG426" s="747">
        <f t="shared" si="303"/>
        <v>24</v>
      </c>
      <c r="AH426" s="749"/>
      <c r="AI426" s="745"/>
      <c r="AJ426" s="733"/>
      <c r="AK426" s="366"/>
      <c r="AL426" s="747">
        <f t="shared" ref="AL426:AL438" si="306">AG426</f>
        <v>24</v>
      </c>
      <c r="AM426" s="750"/>
      <c r="AN426" s="750"/>
      <c r="AO426" s="751"/>
      <c r="AP426" s="751"/>
      <c r="AQ426" s="751"/>
      <c r="AR426" s="751"/>
      <c r="AS426" s="751"/>
      <c r="AT426" s="751"/>
      <c r="AU426" s="751"/>
      <c r="AV426" s="750"/>
      <c r="AW426" s="750"/>
      <c r="AX426" s="750"/>
      <c r="AY426" s="745"/>
      <c r="AZ426" s="729"/>
      <c r="BA426" s="745">
        <f t="shared" ref="BA426:BA438" si="307">AL426</f>
        <v>24</v>
      </c>
      <c r="BB426" s="752"/>
      <c r="BC426" s="752"/>
      <c r="BD426" s="752"/>
      <c r="BE426" s="752"/>
      <c r="BF426" s="745"/>
      <c r="BG426" s="752"/>
      <c r="BH426" s="752"/>
      <c r="BI426" s="753"/>
      <c r="BJ426" s="753"/>
      <c r="BK426" s="754"/>
      <c r="BL426" s="753"/>
      <c r="BM426" s="755"/>
      <c r="BN426" s="755"/>
      <c r="BO426" s="755"/>
      <c r="BP426" s="755"/>
      <c r="BQ426" s="753"/>
      <c r="BR426" s="753"/>
      <c r="BS426" s="755"/>
      <c r="BT426" s="753"/>
      <c r="BU426" s="753"/>
      <c r="BV426" s="753"/>
      <c r="BW426" s="753"/>
      <c r="BX426" s="753"/>
      <c r="BY426" s="753"/>
      <c r="BZ426" s="753"/>
      <c r="CA426" s="753"/>
      <c r="CB426" s="753"/>
      <c r="CC426" s="753">
        <f t="shared" si="304"/>
        <v>12</v>
      </c>
      <c r="CD426" s="753">
        <f t="shared" ref="CD426:CD438" si="308">I426</f>
        <v>12</v>
      </c>
      <c r="CE426" s="729"/>
      <c r="CF426" s="753">
        <f t="shared" si="305"/>
        <v>12</v>
      </c>
      <c r="CG426" s="756"/>
      <c r="CO426" s="757">
        <f t="shared" si="284"/>
        <v>1073476</v>
      </c>
    </row>
    <row r="427" s="645" customFormat="1" ht="36" hidden="1" customHeight="1" spans="1:93">
      <c r="A427" s="724">
        <v>45943</v>
      </c>
      <c r="B427" s="725" t="s">
        <v>4461</v>
      </c>
      <c r="C427" s="726" t="s">
        <v>237</v>
      </c>
      <c r="D427" s="727">
        <v>4500181602</v>
      </c>
      <c r="E427" s="725" t="s">
        <v>4843</v>
      </c>
      <c r="F427" s="727" t="s">
        <v>4844</v>
      </c>
      <c r="G427" s="729" t="s">
        <v>309</v>
      </c>
      <c r="H427" s="730" t="s">
        <v>79</v>
      </c>
      <c r="I427" s="731">
        <v>12</v>
      </c>
      <c r="J427" s="732">
        <v>0</v>
      </c>
      <c r="K427" s="732">
        <v>12</v>
      </c>
      <c r="L427" s="733">
        <f t="shared" si="283"/>
        <v>1</v>
      </c>
      <c r="M427" s="734">
        <v>45981</v>
      </c>
      <c r="N427" s="886">
        <v>45980</v>
      </c>
      <c r="O427" s="735"/>
      <c r="P427" s="735" t="s">
        <v>803</v>
      </c>
      <c r="Q427" s="736" t="s">
        <v>4840</v>
      </c>
      <c r="R427" s="735">
        <v>45944</v>
      </c>
      <c r="S427" s="737" t="s">
        <v>136</v>
      </c>
      <c r="T427" s="748" t="s">
        <v>4841</v>
      </c>
      <c r="U427" s="739" t="s">
        <v>4075</v>
      </c>
      <c r="V427" s="740" t="s">
        <v>812</v>
      </c>
      <c r="W427" s="741">
        <v>2.1771</v>
      </c>
      <c r="X427" s="742">
        <f t="shared" si="302"/>
        <v>26.1252</v>
      </c>
      <c r="Y427" s="749" t="s">
        <v>4842</v>
      </c>
      <c r="Z427" s="732" t="s">
        <v>4017</v>
      </c>
      <c r="AA427" s="745" t="s">
        <v>108</v>
      </c>
      <c r="AB427" s="1072" t="s">
        <v>44</v>
      </c>
      <c r="AC427" s="746">
        <v>12</v>
      </c>
      <c r="AD427" s="747">
        <f t="shared" si="286"/>
        <v>0</v>
      </c>
      <c r="AE427" s="890" t="s">
        <v>157</v>
      </c>
      <c r="AF427" s="749"/>
      <c r="AG427" s="747">
        <f t="shared" si="303"/>
        <v>24</v>
      </c>
      <c r="AH427" s="749"/>
      <c r="AI427" s="745"/>
      <c r="AJ427" s="733"/>
      <c r="AK427" s="366"/>
      <c r="AL427" s="747">
        <f t="shared" si="306"/>
        <v>24</v>
      </c>
      <c r="AM427" s="750"/>
      <c r="AN427" s="750"/>
      <c r="AO427" s="751"/>
      <c r="AP427" s="751"/>
      <c r="AQ427" s="751"/>
      <c r="AR427" s="751"/>
      <c r="AS427" s="751"/>
      <c r="AT427" s="751"/>
      <c r="AU427" s="751"/>
      <c r="AV427" s="750"/>
      <c r="AW427" s="750"/>
      <c r="AX427" s="750"/>
      <c r="AY427" s="745"/>
      <c r="AZ427" s="729"/>
      <c r="BA427" s="745">
        <f t="shared" si="307"/>
        <v>24</v>
      </c>
      <c r="BB427" s="752"/>
      <c r="BC427" s="752"/>
      <c r="BD427" s="752"/>
      <c r="BE427" s="752"/>
      <c r="BF427" s="745"/>
      <c r="BG427" s="752"/>
      <c r="BH427" s="752"/>
      <c r="BI427" s="753"/>
      <c r="BJ427" s="753"/>
      <c r="BK427" s="754"/>
      <c r="BL427" s="753"/>
      <c r="BM427" s="755"/>
      <c r="BN427" s="755"/>
      <c r="BO427" s="755"/>
      <c r="BP427" s="755"/>
      <c r="BQ427" s="753"/>
      <c r="BR427" s="753"/>
      <c r="BS427" s="755"/>
      <c r="BT427" s="753"/>
      <c r="BU427" s="753"/>
      <c r="BV427" s="753"/>
      <c r="BW427" s="753"/>
      <c r="BX427" s="753"/>
      <c r="BY427" s="753"/>
      <c r="BZ427" s="753"/>
      <c r="CA427" s="753"/>
      <c r="CB427" s="753"/>
      <c r="CC427" s="753">
        <f t="shared" si="304"/>
        <v>12</v>
      </c>
      <c r="CD427" s="753">
        <f t="shared" si="308"/>
        <v>12</v>
      </c>
      <c r="CE427" s="729"/>
      <c r="CF427" s="753">
        <f t="shared" si="305"/>
        <v>12</v>
      </c>
      <c r="CG427" s="756"/>
      <c r="CO427" s="757">
        <f t="shared" si="284"/>
        <v>1073452</v>
      </c>
    </row>
    <row r="428" s="645" customFormat="1" ht="36" hidden="1" customHeight="1" spans="1:93">
      <c r="A428" s="724">
        <v>45943</v>
      </c>
      <c r="B428" s="725" t="s">
        <v>4461</v>
      </c>
      <c r="C428" s="726" t="s">
        <v>237</v>
      </c>
      <c r="D428" s="727">
        <v>4500181602</v>
      </c>
      <c r="E428" s="725" t="s">
        <v>4845</v>
      </c>
      <c r="F428" s="727" t="s">
        <v>4846</v>
      </c>
      <c r="G428" s="729" t="s">
        <v>309</v>
      </c>
      <c r="H428" s="730" t="s">
        <v>79</v>
      </c>
      <c r="I428" s="731">
        <v>96</v>
      </c>
      <c r="J428" s="732">
        <v>0</v>
      </c>
      <c r="K428" s="732">
        <v>12</v>
      </c>
      <c r="L428" s="733">
        <f t="shared" si="283"/>
        <v>8</v>
      </c>
      <c r="M428" s="734">
        <v>45981</v>
      </c>
      <c r="N428" s="886">
        <v>45980</v>
      </c>
      <c r="O428" s="735"/>
      <c r="P428" s="735" t="s">
        <v>803</v>
      </c>
      <c r="Q428" s="736" t="s">
        <v>4840</v>
      </c>
      <c r="R428" s="735">
        <v>45944</v>
      </c>
      <c r="S428" s="737" t="s">
        <v>136</v>
      </c>
      <c r="T428" s="748" t="s">
        <v>4841</v>
      </c>
      <c r="U428" s="739" t="s">
        <v>4075</v>
      </c>
      <c r="V428" s="740" t="s">
        <v>812</v>
      </c>
      <c r="W428" s="741">
        <v>2.1771</v>
      </c>
      <c r="X428" s="742">
        <f t="shared" si="302"/>
        <v>209.0016</v>
      </c>
      <c r="Y428" s="749" t="s">
        <v>4842</v>
      </c>
      <c r="Z428" s="732" t="s">
        <v>4017</v>
      </c>
      <c r="AA428" s="745" t="s">
        <v>108</v>
      </c>
      <c r="AB428" s="1072" t="s">
        <v>44</v>
      </c>
      <c r="AC428" s="746">
        <v>96</v>
      </c>
      <c r="AD428" s="747">
        <f t="shared" si="286"/>
        <v>0</v>
      </c>
      <c r="AE428" s="890" t="s">
        <v>157</v>
      </c>
      <c r="AF428" s="749"/>
      <c r="AG428" s="747">
        <f t="shared" si="303"/>
        <v>192</v>
      </c>
      <c r="AH428" s="749"/>
      <c r="AI428" s="745"/>
      <c r="AJ428" s="733"/>
      <c r="AK428" s="366"/>
      <c r="AL428" s="747">
        <f t="shared" si="306"/>
        <v>192</v>
      </c>
      <c r="AM428" s="750"/>
      <c r="AN428" s="750"/>
      <c r="AO428" s="751"/>
      <c r="AP428" s="751"/>
      <c r="AQ428" s="751"/>
      <c r="AR428" s="751"/>
      <c r="AS428" s="751"/>
      <c r="AT428" s="751"/>
      <c r="AU428" s="751"/>
      <c r="AV428" s="750"/>
      <c r="AW428" s="750"/>
      <c r="AX428" s="750"/>
      <c r="AY428" s="745"/>
      <c r="AZ428" s="729"/>
      <c r="BA428" s="745">
        <f t="shared" si="307"/>
        <v>192</v>
      </c>
      <c r="BB428" s="752"/>
      <c r="BC428" s="752"/>
      <c r="BD428" s="752"/>
      <c r="BE428" s="752"/>
      <c r="BF428" s="745"/>
      <c r="BG428" s="752"/>
      <c r="BH428" s="752"/>
      <c r="BI428" s="753"/>
      <c r="BJ428" s="753"/>
      <c r="BK428" s="754"/>
      <c r="BL428" s="753"/>
      <c r="BM428" s="755"/>
      <c r="BN428" s="755"/>
      <c r="BO428" s="755"/>
      <c r="BP428" s="755"/>
      <c r="BQ428" s="753"/>
      <c r="BR428" s="753"/>
      <c r="BS428" s="755"/>
      <c r="BT428" s="753"/>
      <c r="BU428" s="753"/>
      <c r="BV428" s="753"/>
      <c r="BW428" s="753"/>
      <c r="BX428" s="753"/>
      <c r="BY428" s="753"/>
      <c r="BZ428" s="753"/>
      <c r="CA428" s="753"/>
      <c r="CB428" s="753"/>
      <c r="CC428" s="753">
        <f t="shared" si="304"/>
        <v>96</v>
      </c>
      <c r="CD428" s="753">
        <f t="shared" si="308"/>
        <v>96</v>
      </c>
      <c r="CE428" s="729"/>
      <c r="CF428" s="753">
        <f t="shared" si="305"/>
        <v>96</v>
      </c>
      <c r="CG428" s="756"/>
      <c r="CO428" s="757">
        <f t="shared" si="284"/>
        <v>1073260</v>
      </c>
    </row>
    <row r="429" s="645" customFormat="1" ht="36" hidden="1" customHeight="1" spans="1:93">
      <c r="A429" s="724">
        <v>45943</v>
      </c>
      <c r="B429" s="725" t="s">
        <v>4461</v>
      </c>
      <c r="C429" s="726" t="s">
        <v>237</v>
      </c>
      <c r="D429" s="727">
        <v>4500181602</v>
      </c>
      <c r="E429" s="725" t="s">
        <v>4847</v>
      </c>
      <c r="F429" s="727" t="s">
        <v>4848</v>
      </c>
      <c r="G429" s="729" t="s">
        <v>309</v>
      </c>
      <c r="H429" s="730" t="s">
        <v>79</v>
      </c>
      <c r="I429" s="731">
        <v>72</v>
      </c>
      <c r="J429" s="732">
        <v>0</v>
      </c>
      <c r="K429" s="732">
        <v>12</v>
      </c>
      <c r="L429" s="733">
        <f t="shared" si="283"/>
        <v>6</v>
      </c>
      <c r="M429" s="734">
        <v>45981</v>
      </c>
      <c r="N429" s="886">
        <v>45980</v>
      </c>
      <c r="O429" s="735"/>
      <c r="P429" s="735" t="s">
        <v>803</v>
      </c>
      <c r="Q429" s="736" t="s">
        <v>4840</v>
      </c>
      <c r="R429" s="735">
        <v>45944</v>
      </c>
      <c r="S429" s="737" t="s">
        <v>136</v>
      </c>
      <c r="T429" s="748" t="s">
        <v>4841</v>
      </c>
      <c r="U429" s="739" t="s">
        <v>4075</v>
      </c>
      <c r="V429" s="740" t="s">
        <v>812</v>
      </c>
      <c r="W429" s="741">
        <v>2.1771</v>
      </c>
      <c r="X429" s="742">
        <f t="shared" si="302"/>
        <v>156.7512</v>
      </c>
      <c r="Y429" s="749" t="s">
        <v>4842</v>
      </c>
      <c r="Z429" s="732" t="s">
        <v>4017</v>
      </c>
      <c r="AA429" s="745" t="s">
        <v>108</v>
      </c>
      <c r="AB429" s="1072" t="s">
        <v>44</v>
      </c>
      <c r="AC429" s="746">
        <v>72</v>
      </c>
      <c r="AD429" s="747">
        <f t="shared" si="286"/>
        <v>0</v>
      </c>
      <c r="AE429" s="890" t="s">
        <v>157</v>
      </c>
      <c r="AF429" s="749"/>
      <c r="AG429" s="747">
        <f t="shared" si="303"/>
        <v>144</v>
      </c>
      <c r="AH429" s="749"/>
      <c r="AI429" s="745"/>
      <c r="AJ429" s="733"/>
      <c r="AK429" s="366"/>
      <c r="AL429" s="747">
        <f t="shared" si="306"/>
        <v>144</v>
      </c>
      <c r="AM429" s="750"/>
      <c r="AN429" s="750"/>
      <c r="AO429" s="751"/>
      <c r="AP429" s="751"/>
      <c r="AQ429" s="751"/>
      <c r="AR429" s="751"/>
      <c r="AS429" s="751"/>
      <c r="AT429" s="751"/>
      <c r="AU429" s="751"/>
      <c r="AV429" s="750"/>
      <c r="AW429" s="750"/>
      <c r="AX429" s="750"/>
      <c r="AY429" s="745"/>
      <c r="AZ429" s="729"/>
      <c r="BA429" s="745">
        <f t="shared" si="307"/>
        <v>144</v>
      </c>
      <c r="BB429" s="752"/>
      <c r="BC429" s="752"/>
      <c r="BD429" s="752"/>
      <c r="BE429" s="752"/>
      <c r="BF429" s="745"/>
      <c r="BG429" s="752"/>
      <c r="BH429" s="752"/>
      <c r="BI429" s="753"/>
      <c r="BJ429" s="753"/>
      <c r="BK429" s="754"/>
      <c r="BL429" s="753"/>
      <c r="BM429" s="755"/>
      <c r="BN429" s="755"/>
      <c r="BO429" s="755"/>
      <c r="BP429" s="755"/>
      <c r="BQ429" s="753"/>
      <c r="BR429" s="753"/>
      <c r="BS429" s="755"/>
      <c r="BT429" s="753"/>
      <c r="BU429" s="753"/>
      <c r="BV429" s="753"/>
      <c r="BW429" s="753"/>
      <c r="BX429" s="753"/>
      <c r="BY429" s="753"/>
      <c r="BZ429" s="753"/>
      <c r="CA429" s="753"/>
      <c r="CB429" s="753"/>
      <c r="CC429" s="753">
        <f t="shared" si="304"/>
        <v>72</v>
      </c>
      <c r="CD429" s="753">
        <f t="shared" si="308"/>
        <v>72</v>
      </c>
      <c r="CE429" s="729"/>
      <c r="CF429" s="753">
        <f t="shared" si="305"/>
        <v>72</v>
      </c>
      <c r="CG429" s="756"/>
      <c r="CO429" s="757">
        <f t="shared" si="284"/>
        <v>1073116</v>
      </c>
    </row>
    <row r="430" s="645" customFormat="1" ht="36" hidden="1" customHeight="1" spans="1:93">
      <c r="A430" s="724">
        <v>45943</v>
      </c>
      <c r="B430" s="725" t="s">
        <v>4461</v>
      </c>
      <c r="C430" s="726" t="s">
        <v>237</v>
      </c>
      <c r="D430" s="727">
        <v>4500181602</v>
      </c>
      <c r="E430" s="725" t="s">
        <v>4849</v>
      </c>
      <c r="F430" s="727" t="s">
        <v>4850</v>
      </c>
      <c r="G430" s="729" t="s">
        <v>309</v>
      </c>
      <c r="H430" s="730" t="s">
        <v>79</v>
      </c>
      <c r="I430" s="731">
        <v>84</v>
      </c>
      <c r="J430" s="732">
        <v>0</v>
      </c>
      <c r="K430" s="732">
        <v>12</v>
      </c>
      <c r="L430" s="733">
        <f t="shared" si="283"/>
        <v>7</v>
      </c>
      <c r="M430" s="734">
        <v>45981</v>
      </c>
      <c r="N430" s="886">
        <v>45980</v>
      </c>
      <c r="O430" s="735"/>
      <c r="P430" s="735" t="s">
        <v>803</v>
      </c>
      <c r="Q430" s="736" t="s">
        <v>4840</v>
      </c>
      <c r="R430" s="735">
        <v>45944</v>
      </c>
      <c r="S430" s="737" t="s">
        <v>136</v>
      </c>
      <c r="T430" s="748" t="s">
        <v>4841</v>
      </c>
      <c r="U430" s="739" t="s">
        <v>4075</v>
      </c>
      <c r="V430" s="740" t="s">
        <v>812</v>
      </c>
      <c r="W430" s="741">
        <v>2.1771</v>
      </c>
      <c r="X430" s="742">
        <f t="shared" si="302"/>
        <v>182.8764</v>
      </c>
      <c r="Y430" s="749" t="s">
        <v>4842</v>
      </c>
      <c r="Z430" s="732" t="s">
        <v>4017</v>
      </c>
      <c r="AA430" s="745" t="s">
        <v>108</v>
      </c>
      <c r="AB430" s="1072" t="s">
        <v>44</v>
      </c>
      <c r="AC430" s="746">
        <v>84</v>
      </c>
      <c r="AD430" s="747">
        <f t="shared" si="286"/>
        <v>0</v>
      </c>
      <c r="AE430" s="890" t="s">
        <v>157</v>
      </c>
      <c r="AF430" s="749"/>
      <c r="AG430" s="747">
        <f t="shared" si="303"/>
        <v>168</v>
      </c>
      <c r="AH430" s="749"/>
      <c r="AI430" s="745"/>
      <c r="AJ430" s="733"/>
      <c r="AK430" s="366"/>
      <c r="AL430" s="747">
        <f t="shared" si="306"/>
        <v>168</v>
      </c>
      <c r="AM430" s="750"/>
      <c r="AN430" s="750"/>
      <c r="AO430" s="751"/>
      <c r="AP430" s="751"/>
      <c r="AQ430" s="751"/>
      <c r="AR430" s="751"/>
      <c r="AS430" s="751"/>
      <c r="AT430" s="751"/>
      <c r="AU430" s="751"/>
      <c r="AV430" s="750"/>
      <c r="AW430" s="750"/>
      <c r="AX430" s="750"/>
      <c r="AY430" s="745"/>
      <c r="AZ430" s="729"/>
      <c r="BA430" s="745">
        <f t="shared" si="307"/>
        <v>168</v>
      </c>
      <c r="BB430" s="752"/>
      <c r="BC430" s="752"/>
      <c r="BD430" s="752"/>
      <c r="BE430" s="752"/>
      <c r="BF430" s="745"/>
      <c r="BG430" s="752"/>
      <c r="BH430" s="752"/>
      <c r="BI430" s="753"/>
      <c r="BJ430" s="753"/>
      <c r="BK430" s="754"/>
      <c r="BL430" s="753"/>
      <c r="BM430" s="755"/>
      <c r="BN430" s="755"/>
      <c r="BO430" s="755"/>
      <c r="BP430" s="755"/>
      <c r="BQ430" s="753"/>
      <c r="BR430" s="753"/>
      <c r="BS430" s="755"/>
      <c r="BT430" s="753"/>
      <c r="BU430" s="753"/>
      <c r="BV430" s="753"/>
      <c r="BW430" s="753"/>
      <c r="BX430" s="753"/>
      <c r="BY430" s="753"/>
      <c r="BZ430" s="753"/>
      <c r="CA430" s="753"/>
      <c r="CB430" s="753"/>
      <c r="CC430" s="753">
        <f t="shared" si="304"/>
        <v>84</v>
      </c>
      <c r="CD430" s="753">
        <f t="shared" si="308"/>
        <v>84</v>
      </c>
      <c r="CE430" s="729"/>
      <c r="CF430" s="753">
        <f t="shared" si="305"/>
        <v>84</v>
      </c>
      <c r="CG430" s="756"/>
      <c r="CO430" s="757">
        <f t="shared" si="284"/>
        <v>1072948</v>
      </c>
    </row>
    <row r="431" s="645" customFormat="1" ht="36" hidden="1" customHeight="1" spans="1:93">
      <c r="A431" s="724">
        <v>45944</v>
      </c>
      <c r="B431" s="725" t="s">
        <v>4461</v>
      </c>
      <c r="C431" s="726" t="s">
        <v>237</v>
      </c>
      <c r="D431" s="727">
        <v>4500181601</v>
      </c>
      <c r="E431" s="725" t="s">
        <v>4851</v>
      </c>
      <c r="F431" s="727" t="s">
        <v>4852</v>
      </c>
      <c r="G431" s="729" t="s">
        <v>309</v>
      </c>
      <c r="H431" s="730" t="s">
        <v>79</v>
      </c>
      <c r="I431" s="731">
        <v>24</v>
      </c>
      <c r="J431" s="732">
        <v>0</v>
      </c>
      <c r="K431" s="732">
        <v>12</v>
      </c>
      <c r="L431" s="1305">
        <f t="shared" si="283"/>
        <v>2</v>
      </c>
      <c r="M431" s="734">
        <v>45981</v>
      </c>
      <c r="N431" s="886">
        <v>45980</v>
      </c>
      <c r="O431" s="735"/>
      <c r="P431" s="735" t="s">
        <v>803</v>
      </c>
      <c r="Q431" s="736" t="s">
        <v>4840</v>
      </c>
      <c r="R431" s="735">
        <v>45944</v>
      </c>
      <c r="S431" s="737" t="s">
        <v>136</v>
      </c>
      <c r="T431" s="748" t="s">
        <v>4841</v>
      </c>
      <c r="U431" s="739" t="s">
        <v>4853</v>
      </c>
      <c r="V431" s="740" t="s">
        <v>812</v>
      </c>
      <c r="W431" s="741">
        <v>2.1771</v>
      </c>
      <c r="X431" s="742">
        <f t="shared" si="302"/>
        <v>52.2504</v>
      </c>
      <c r="Y431" s="749" t="s">
        <v>4854</v>
      </c>
      <c r="Z431" s="732" t="s">
        <v>4017</v>
      </c>
      <c r="AA431" s="745" t="s">
        <v>108</v>
      </c>
      <c r="AB431" s="1072" t="s">
        <v>44</v>
      </c>
      <c r="AC431" s="746">
        <v>24</v>
      </c>
      <c r="AD431" s="747">
        <f t="shared" si="286"/>
        <v>0</v>
      </c>
      <c r="AE431" s="890" t="s">
        <v>157</v>
      </c>
      <c r="AF431" s="749"/>
      <c r="AG431" s="747">
        <f t="shared" si="303"/>
        <v>48</v>
      </c>
      <c r="AH431" s="749"/>
      <c r="AI431" s="745"/>
      <c r="AJ431" s="733"/>
      <c r="AK431" s="376"/>
      <c r="AL431" s="747">
        <f t="shared" si="306"/>
        <v>48</v>
      </c>
      <c r="AM431" s="750"/>
      <c r="AN431" s="750"/>
      <c r="AO431" s="751"/>
      <c r="AP431" s="751"/>
      <c r="AQ431" s="751"/>
      <c r="AR431" s="751"/>
      <c r="AS431" s="751"/>
      <c r="AT431" s="751"/>
      <c r="AU431" s="751"/>
      <c r="AV431" s="750"/>
      <c r="AW431" s="750"/>
      <c r="AX431" s="750"/>
      <c r="AY431" s="745"/>
      <c r="AZ431" s="729"/>
      <c r="BA431" s="745">
        <f t="shared" si="307"/>
        <v>48</v>
      </c>
      <c r="BB431" s="752"/>
      <c r="BC431" s="752"/>
      <c r="BD431" s="752"/>
      <c r="BE431" s="752"/>
      <c r="BF431" s="745"/>
      <c r="BG431" s="752"/>
      <c r="BH431" s="752"/>
      <c r="BI431" s="753"/>
      <c r="BJ431" s="753"/>
      <c r="BK431" s="754"/>
      <c r="BL431" s="753"/>
      <c r="BM431" s="755"/>
      <c r="BN431" s="755"/>
      <c r="BO431" s="755"/>
      <c r="BP431" s="755"/>
      <c r="BQ431" s="753"/>
      <c r="BR431" s="753"/>
      <c r="BS431" s="755"/>
      <c r="BT431" s="753"/>
      <c r="BU431" s="753"/>
      <c r="BV431" s="753"/>
      <c r="BW431" s="753"/>
      <c r="BX431" s="753"/>
      <c r="BY431" s="753"/>
      <c r="BZ431" s="753"/>
      <c r="CA431" s="753"/>
      <c r="CB431" s="753"/>
      <c r="CC431" s="753">
        <f t="shared" si="304"/>
        <v>24</v>
      </c>
      <c r="CD431" s="753">
        <f t="shared" si="308"/>
        <v>24</v>
      </c>
      <c r="CE431" s="729"/>
      <c r="CF431" s="753">
        <f t="shared" si="305"/>
        <v>24</v>
      </c>
      <c r="CG431" s="756"/>
      <c r="CO431" s="757">
        <f t="shared" si="284"/>
        <v>1072900</v>
      </c>
    </row>
    <row r="432" s="645" customFormat="1" ht="36" hidden="1" customHeight="1" spans="1:93">
      <c r="A432" s="724">
        <v>45944</v>
      </c>
      <c r="B432" s="725" t="s">
        <v>4461</v>
      </c>
      <c r="C432" s="726" t="s">
        <v>237</v>
      </c>
      <c r="D432" s="727">
        <v>4500181601</v>
      </c>
      <c r="E432" s="725" t="s">
        <v>4855</v>
      </c>
      <c r="F432" s="727" t="s">
        <v>4856</v>
      </c>
      <c r="G432" s="729" t="s">
        <v>309</v>
      </c>
      <c r="H432" s="730" t="s">
        <v>79</v>
      </c>
      <c r="I432" s="731">
        <v>36</v>
      </c>
      <c r="J432" s="732">
        <v>0</v>
      </c>
      <c r="K432" s="732">
        <v>12</v>
      </c>
      <c r="L432" s="1305">
        <f t="shared" si="283"/>
        <v>3</v>
      </c>
      <c r="M432" s="734">
        <v>45981</v>
      </c>
      <c r="N432" s="886">
        <v>45980</v>
      </c>
      <c r="O432" s="735"/>
      <c r="P432" s="735" t="s">
        <v>803</v>
      </c>
      <c r="Q432" s="736" t="s">
        <v>4840</v>
      </c>
      <c r="R432" s="735">
        <v>45944</v>
      </c>
      <c r="S432" s="737" t="s">
        <v>136</v>
      </c>
      <c r="T432" s="748" t="s">
        <v>4841</v>
      </c>
      <c r="U432" s="739" t="s">
        <v>4853</v>
      </c>
      <c r="V432" s="740" t="s">
        <v>812</v>
      </c>
      <c r="W432" s="741">
        <v>2.1771</v>
      </c>
      <c r="X432" s="742">
        <f t="shared" si="302"/>
        <v>78.3756</v>
      </c>
      <c r="Y432" s="749" t="s">
        <v>4854</v>
      </c>
      <c r="Z432" s="732" t="s">
        <v>4017</v>
      </c>
      <c r="AA432" s="745" t="s">
        <v>108</v>
      </c>
      <c r="AB432" s="1072" t="s">
        <v>44</v>
      </c>
      <c r="AC432" s="746">
        <v>36</v>
      </c>
      <c r="AD432" s="747">
        <f t="shared" si="286"/>
        <v>0</v>
      </c>
      <c r="AE432" s="890" t="s">
        <v>157</v>
      </c>
      <c r="AF432" s="749"/>
      <c r="AG432" s="747">
        <f t="shared" si="303"/>
        <v>72</v>
      </c>
      <c r="AH432" s="749"/>
      <c r="AI432" s="745"/>
      <c r="AJ432" s="733"/>
      <c r="AK432" s="376"/>
      <c r="AL432" s="747">
        <f t="shared" si="306"/>
        <v>72</v>
      </c>
      <c r="AM432" s="750"/>
      <c r="AN432" s="750"/>
      <c r="AO432" s="751"/>
      <c r="AP432" s="751"/>
      <c r="AQ432" s="751"/>
      <c r="AR432" s="751"/>
      <c r="AS432" s="751"/>
      <c r="AT432" s="751"/>
      <c r="AU432" s="751"/>
      <c r="AV432" s="750"/>
      <c r="AW432" s="750"/>
      <c r="AX432" s="750"/>
      <c r="AY432" s="745"/>
      <c r="AZ432" s="729"/>
      <c r="BA432" s="745">
        <f t="shared" si="307"/>
        <v>72</v>
      </c>
      <c r="BB432" s="752"/>
      <c r="BC432" s="752"/>
      <c r="BD432" s="752"/>
      <c r="BE432" s="752"/>
      <c r="BF432" s="745"/>
      <c r="BG432" s="752"/>
      <c r="BH432" s="752"/>
      <c r="BI432" s="753"/>
      <c r="BJ432" s="753"/>
      <c r="BK432" s="754"/>
      <c r="BL432" s="753"/>
      <c r="BM432" s="755"/>
      <c r="BN432" s="755"/>
      <c r="BO432" s="755"/>
      <c r="BP432" s="755"/>
      <c r="BQ432" s="753"/>
      <c r="BR432" s="753"/>
      <c r="BS432" s="755"/>
      <c r="BT432" s="753"/>
      <c r="BU432" s="753"/>
      <c r="BV432" s="753"/>
      <c r="BW432" s="753"/>
      <c r="BX432" s="753"/>
      <c r="BY432" s="753"/>
      <c r="BZ432" s="753"/>
      <c r="CA432" s="753"/>
      <c r="CB432" s="753"/>
      <c r="CC432" s="753">
        <f t="shared" si="304"/>
        <v>36</v>
      </c>
      <c r="CD432" s="753">
        <f t="shared" si="308"/>
        <v>36</v>
      </c>
      <c r="CE432" s="729"/>
      <c r="CF432" s="753">
        <f t="shared" si="305"/>
        <v>36</v>
      </c>
      <c r="CG432" s="756"/>
      <c r="CO432" s="757">
        <f t="shared" si="284"/>
        <v>1072828</v>
      </c>
    </row>
    <row r="433" s="645" customFormat="1" ht="36" hidden="1" customHeight="1" spans="1:93">
      <c r="A433" s="724">
        <v>45944</v>
      </c>
      <c r="B433" s="725" t="s">
        <v>4461</v>
      </c>
      <c r="C433" s="726" t="s">
        <v>237</v>
      </c>
      <c r="D433" s="727">
        <v>4500181601</v>
      </c>
      <c r="E433" s="725" t="s">
        <v>4857</v>
      </c>
      <c r="F433" s="727" t="s">
        <v>4858</v>
      </c>
      <c r="G433" s="729" t="s">
        <v>309</v>
      </c>
      <c r="H433" s="730" t="s">
        <v>79</v>
      </c>
      <c r="I433" s="731">
        <v>12</v>
      </c>
      <c r="J433" s="732">
        <v>0</v>
      </c>
      <c r="K433" s="732">
        <v>12</v>
      </c>
      <c r="L433" s="1305">
        <f t="shared" si="283"/>
        <v>1</v>
      </c>
      <c r="M433" s="734">
        <v>45981</v>
      </c>
      <c r="N433" s="886">
        <v>45980</v>
      </c>
      <c r="O433" s="735"/>
      <c r="P433" s="735" t="s">
        <v>803</v>
      </c>
      <c r="Q433" s="736" t="s">
        <v>4840</v>
      </c>
      <c r="R433" s="735">
        <v>45944</v>
      </c>
      <c r="S433" s="737" t="s">
        <v>136</v>
      </c>
      <c r="T433" s="748" t="s">
        <v>4841</v>
      </c>
      <c r="U433" s="739" t="s">
        <v>4853</v>
      </c>
      <c r="V433" s="740" t="s">
        <v>812</v>
      </c>
      <c r="W433" s="741">
        <v>2.1771</v>
      </c>
      <c r="X433" s="742">
        <f t="shared" si="302"/>
        <v>26.1252</v>
      </c>
      <c r="Y433" s="749" t="s">
        <v>4854</v>
      </c>
      <c r="Z433" s="732" t="s">
        <v>4017</v>
      </c>
      <c r="AA433" s="745" t="s">
        <v>108</v>
      </c>
      <c r="AB433" s="1072" t="s">
        <v>44</v>
      </c>
      <c r="AC433" s="746">
        <v>12</v>
      </c>
      <c r="AD433" s="747">
        <f t="shared" si="286"/>
        <v>0</v>
      </c>
      <c r="AE433" s="890" t="s">
        <v>157</v>
      </c>
      <c r="AF433" s="749"/>
      <c r="AG433" s="747">
        <f t="shared" si="303"/>
        <v>24</v>
      </c>
      <c r="AH433" s="749"/>
      <c r="AI433" s="745"/>
      <c r="AJ433" s="733"/>
      <c r="AK433" s="376"/>
      <c r="AL433" s="747">
        <f t="shared" si="306"/>
        <v>24</v>
      </c>
      <c r="AM433" s="750"/>
      <c r="AN433" s="750"/>
      <c r="AO433" s="751"/>
      <c r="AP433" s="751"/>
      <c r="AQ433" s="751"/>
      <c r="AR433" s="751"/>
      <c r="AS433" s="751"/>
      <c r="AT433" s="751"/>
      <c r="AU433" s="751"/>
      <c r="AV433" s="750"/>
      <c r="AW433" s="750"/>
      <c r="AX433" s="750"/>
      <c r="AY433" s="745"/>
      <c r="AZ433" s="729"/>
      <c r="BA433" s="745">
        <f t="shared" si="307"/>
        <v>24</v>
      </c>
      <c r="BB433" s="752"/>
      <c r="BC433" s="752"/>
      <c r="BD433" s="752"/>
      <c r="BE433" s="752"/>
      <c r="BF433" s="745"/>
      <c r="BG433" s="752"/>
      <c r="BH433" s="752"/>
      <c r="BI433" s="753"/>
      <c r="BJ433" s="753"/>
      <c r="BK433" s="754"/>
      <c r="BL433" s="753"/>
      <c r="BM433" s="755"/>
      <c r="BN433" s="755"/>
      <c r="BO433" s="755"/>
      <c r="BP433" s="755"/>
      <c r="BQ433" s="753"/>
      <c r="BR433" s="753"/>
      <c r="BS433" s="755"/>
      <c r="BT433" s="753"/>
      <c r="BU433" s="753"/>
      <c r="BV433" s="753"/>
      <c r="BW433" s="753"/>
      <c r="BX433" s="753"/>
      <c r="BY433" s="753"/>
      <c r="BZ433" s="753"/>
      <c r="CA433" s="753"/>
      <c r="CB433" s="753"/>
      <c r="CC433" s="753">
        <f t="shared" si="304"/>
        <v>12</v>
      </c>
      <c r="CD433" s="753">
        <f t="shared" si="308"/>
        <v>12</v>
      </c>
      <c r="CE433" s="729"/>
      <c r="CF433" s="753">
        <f t="shared" si="305"/>
        <v>12</v>
      </c>
      <c r="CG433" s="756"/>
      <c r="CO433" s="757">
        <f t="shared" si="284"/>
        <v>1072804</v>
      </c>
    </row>
    <row r="434" s="645" customFormat="1" ht="36" hidden="1" customHeight="1" spans="1:93">
      <c r="A434" s="724">
        <v>45944</v>
      </c>
      <c r="B434" s="725" t="s">
        <v>4461</v>
      </c>
      <c r="C434" s="726" t="s">
        <v>237</v>
      </c>
      <c r="D434" s="727">
        <v>4500181601</v>
      </c>
      <c r="E434" s="725" t="s">
        <v>4859</v>
      </c>
      <c r="F434" s="727" t="s">
        <v>4860</v>
      </c>
      <c r="G434" s="729" t="s">
        <v>309</v>
      </c>
      <c r="H434" s="730" t="s">
        <v>79</v>
      </c>
      <c r="I434" s="731">
        <v>12</v>
      </c>
      <c r="J434" s="732">
        <v>0</v>
      </c>
      <c r="K434" s="732">
        <v>12</v>
      </c>
      <c r="L434" s="1305">
        <f t="shared" si="283"/>
        <v>1</v>
      </c>
      <c r="M434" s="734">
        <v>45981</v>
      </c>
      <c r="N434" s="886">
        <v>45980</v>
      </c>
      <c r="O434" s="735"/>
      <c r="P434" s="735" t="s">
        <v>803</v>
      </c>
      <c r="Q434" s="736" t="s">
        <v>4840</v>
      </c>
      <c r="R434" s="735">
        <v>45944</v>
      </c>
      <c r="S434" s="737" t="s">
        <v>136</v>
      </c>
      <c r="T434" s="748" t="s">
        <v>4841</v>
      </c>
      <c r="U434" s="739" t="s">
        <v>4853</v>
      </c>
      <c r="V434" s="740" t="s">
        <v>812</v>
      </c>
      <c r="W434" s="741">
        <v>2.1771</v>
      </c>
      <c r="X434" s="742">
        <f t="shared" si="302"/>
        <v>26.1252</v>
      </c>
      <c r="Y434" s="749" t="s">
        <v>4854</v>
      </c>
      <c r="Z434" s="732" t="s">
        <v>4017</v>
      </c>
      <c r="AA434" s="745" t="s">
        <v>108</v>
      </c>
      <c r="AB434" s="1072" t="s">
        <v>44</v>
      </c>
      <c r="AC434" s="746">
        <v>12</v>
      </c>
      <c r="AD434" s="747">
        <f t="shared" si="286"/>
        <v>0</v>
      </c>
      <c r="AE434" s="890" t="s">
        <v>157</v>
      </c>
      <c r="AF434" s="749"/>
      <c r="AG434" s="747">
        <f t="shared" si="303"/>
        <v>24</v>
      </c>
      <c r="AH434" s="749"/>
      <c r="AI434" s="745"/>
      <c r="AJ434" s="733"/>
      <c r="AK434" s="376"/>
      <c r="AL434" s="747">
        <f t="shared" si="306"/>
        <v>24</v>
      </c>
      <c r="AM434" s="750"/>
      <c r="AN434" s="750"/>
      <c r="AO434" s="751"/>
      <c r="AP434" s="751"/>
      <c r="AQ434" s="751"/>
      <c r="AR434" s="751"/>
      <c r="AS434" s="751"/>
      <c r="AT434" s="751"/>
      <c r="AU434" s="751"/>
      <c r="AV434" s="750"/>
      <c r="AW434" s="750"/>
      <c r="AX434" s="750"/>
      <c r="AY434" s="745"/>
      <c r="AZ434" s="729"/>
      <c r="BA434" s="745">
        <f t="shared" si="307"/>
        <v>24</v>
      </c>
      <c r="BB434" s="752"/>
      <c r="BC434" s="752"/>
      <c r="BD434" s="752"/>
      <c r="BE434" s="752"/>
      <c r="BF434" s="745"/>
      <c r="BG434" s="752"/>
      <c r="BH434" s="752"/>
      <c r="BI434" s="753"/>
      <c r="BJ434" s="753"/>
      <c r="BK434" s="754"/>
      <c r="BL434" s="753"/>
      <c r="BM434" s="755"/>
      <c r="BN434" s="755"/>
      <c r="BO434" s="755"/>
      <c r="BP434" s="755"/>
      <c r="BQ434" s="753"/>
      <c r="BR434" s="753"/>
      <c r="BS434" s="755"/>
      <c r="BT434" s="753"/>
      <c r="BU434" s="753"/>
      <c r="BV434" s="753"/>
      <c r="BW434" s="753"/>
      <c r="BX434" s="753"/>
      <c r="BY434" s="753"/>
      <c r="BZ434" s="753"/>
      <c r="CA434" s="753"/>
      <c r="CB434" s="753"/>
      <c r="CC434" s="753">
        <f t="shared" si="304"/>
        <v>12</v>
      </c>
      <c r="CD434" s="753">
        <f t="shared" si="308"/>
        <v>12</v>
      </c>
      <c r="CE434" s="729"/>
      <c r="CF434" s="753">
        <f t="shared" si="305"/>
        <v>12</v>
      </c>
      <c r="CG434" s="756"/>
      <c r="CO434" s="757">
        <f t="shared" si="284"/>
        <v>1072780</v>
      </c>
    </row>
    <row r="435" s="645" customFormat="1" ht="36" hidden="1" customHeight="1" spans="1:93">
      <c r="A435" s="724">
        <v>45944</v>
      </c>
      <c r="B435" s="725" t="s">
        <v>4461</v>
      </c>
      <c r="C435" s="726" t="s">
        <v>237</v>
      </c>
      <c r="D435" s="727">
        <v>4500181601</v>
      </c>
      <c r="E435" s="725" t="s">
        <v>4861</v>
      </c>
      <c r="F435" s="727" t="s">
        <v>4862</v>
      </c>
      <c r="G435" s="729" t="s">
        <v>309</v>
      </c>
      <c r="H435" s="730" t="s">
        <v>79</v>
      </c>
      <c r="I435" s="731">
        <v>84</v>
      </c>
      <c r="J435" s="732">
        <v>0</v>
      </c>
      <c r="K435" s="732">
        <v>12</v>
      </c>
      <c r="L435" s="1305">
        <f t="shared" si="283"/>
        <v>7</v>
      </c>
      <c r="M435" s="734">
        <v>45981</v>
      </c>
      <c r="N435" s="886">
        <v>45980</v>
      </c>
      <c r="O435" s="735"/>
      <c r="P435" s="735" t="s">
        <v>803</v>
      </c>
      <c r="Q435" s="736" t="s">
        <v>4840</v>
      </c>
      <c r="R435" s="735">
        <v>45944</v>
      </c>
      <c r="S435" s="737" t="s">
        <v>136</v>
      </c>
      <c r="T435" s="748" t="s">
        <v>4841</v>
      </c>
      <c r="U435" s="739" t="s">
        <v>4853</v>
      </c>
      <c r="V435" s="740" t="s">
        <v>812</v>
      </c>
      <c r="W435" s="741">
        <v>2.1771</v>
      </c>
      <c r="X435" s="742">
        <f t="shared" si="302"/>
        <v>182.8764</v>
      </c>
      <c r="Y435" s="749" t="s">
        <v>4854</v>
      </c>
      <c r="Z435" s="732" t="s">
        <v>4017</v>
      </c>
      <c r="AA435" s="745" t="s">
        <v>108</v>
      </c>
      <c r="AB435" s="1072" t="s">
        <v>44</v>
      </c>
      <c r="AC435" s="746">
        <v>84</v>
      </c>
      <c r="AD435" s="747">
        <f t="shared" si="286"/>
        <v>0</v>
      </c>
      <c r="AE435" s="890" t="s">
        <v>157</v>
      </c>
      <c r="AF435" s="749"/>
      <c r="AG435" s="747">
        <f t="shared" si="303"/>
        <v>168</v>
      </c>
      <c r="AH435" s="749"/>
      <c r="AI435" s="745"/>
      <c r="AJ435" s="733"/>
      <c r="AK435" s="376"/>
      <c r="AL435" s="747">
        <f t="shared" si="306"/>
        <v>168</v>
      </c>
      <c r="AM435" s="750"/>
      <c r="AN435" s="750"/>
      <c r="AO435" s="751"/>
      <c r="AP435" s="751"/>
      <c r="AQ435" s="751"/>
      <c r="AR435" s="751"/>
      <c r="AS435" s="751"/>
      <c r="AT435" s="751"/>
      <c r="AU435" s="751"/>
      <c r="AV435" s="750"/>
      <c r="AW435" s="750"/>
      <c r="AX435" s="750"/>
      <c r="AY435" s="745"/>
      <c r="AZ435" s="729"/>
      <c r="BA435" s="745">
        <f t="shared" si="307"/>
        <v>168</v>
      </c>
      <c r="BB435" s="752"/>
      <c r="BC435" s="752"/>
      <c r="BD435" s="752"/>
      <c r="BE435" s="752"/>
      <c r="BF435" s="745"/>
      <c r="BG435" s="752"/>
      <c r="BH435" s="752"/>
      <c r="BI435" s="753"/>
      <c r="BJ435" s="753"/>
      <c r="BK435" s="754"/>
      <c r="BL435" s="753"/>
      <c r="BM435" s="755"/>
      <c r="BN435" s="755"/>
      <c r="BO435" s="755"/>
      <c r="BP435" s="755"/>
      <c r="BQ435" s="753"/>
      <c r="BR435" s="753"/>
      <c r="BS435" s="755"/>
      <c r="BT435" s="753"/>
      <c r="BU435" s="753"/>
      <c r="BV435" s="753"/>
      <c r="BW435" s="753"/>
      <c r="BX435" s="753"/>
      <c r="BY435" s="753"/>
      <c r="BZ435" s="753"/>
      <c r="CA435" s="753"/>
      <c r="CB435" s="753"/>
      <c r="CC435" s="753">
        <f t="shared" si="304"/>
        <v>84</v>
      </c>
      <c r="CD435" s="753">
        <f t="shared" si="308"/>
        <v>84</v>
      </c>
      <c r="CE435" s="729"/>
      <c r="CF435" s="753">
        <f t="shared" si="305"/>
        <v>84</v>
      </c>
      <c r="CG435" s="756"/>
      <c r="CO435" s="757">
        <f t="shared" si="284"/>
        <v>1072612</v>
      </c>
    </row>
    <row r="436" s="645" customFormat="1" ht="36" hidden="1" customHeight="1" spans="1:93">
      <c r="A436" s="724">
        <v>45944</v>
      </c>
      <c r="B436" s="725" t="s">
        <v>4461</v>
      </c>
      <c r="C436" s="726" t="s">
        <v>237</v>
      </c>
      <c r="D436" s="727">
        <v>4500181601</v>
      </c>
      <c r="E436" s="725" t="s">
        <v>4863</v>
      </c>
      <c r="F436" s="727" t="s">
        <v>4864</v>
      </c>
      <c r="G436" s="729" t="s">
        <v>309</v>
      </c>
      <c r="H436" s="730" t="s">
        <v>79</v>
      </c>
      <c r="I436" s="731">
        <v>24</v>
      </c>
      <c r="J436" s="732">
        <v>0</v>
      </c>
      <c r="K436" s="732">
        <v>12</v>
      </c>
      <c r="L436" s="1305">
        <f t="shared" si="283"/>
        <v>2</v>
      </c>
      <c r="M436" s="734">
        <v>45981</v>
      </c>
      <c r="N436" s="886">
        <v>45980</v>
      </c>
      <c r="O436" s="735"/>
      <c r="P436" s="735" t="s">
        <v>803</v>
      </c>
      <c r="Q436" s="736" t="s">
        <v>4840</v>
      </c>
      <c r="R436" s="735">
        <v>45944</v>
      </c>
      <c r="S436" s="737" t="s">
        <v>136</v>
      </c>
      <c r="T436" s="748" t="s">
        <v>4841</v>
      </c>
      <c r="U436" s="739" t="s">
        <v>4853</v>
      </c>
      <c r="V436" s="740" t="s">
        <v>812</v>
      </c>
      <c r="W436" s="741">
        <v>2.1771</v>
      </c>
      <c r="X436" s="742">
        <f t="shared" si="302"/>
        <v>52.2504</v>
      </c>
      <c r="Y436" s="749" t="s">
        <v>4854</v>
      </c>
      <c r="Z436" s="732" t="s">
        <v>4017</v>
      </c>
      <c r="AA436" s="745" t="s">
        <v>108</v>
      </c>
      <c r="AB436" s="1072" t="s">
        <v>44</v>
      </c>
      <c r="AC436" s="746">
        <v>24</v>
      </c>
      <c r="AD436" s="747">
        <f t="shared" si="286"/>
        <v>0</v>
      </c>
      <c r="AE436" s="890" t="s">
        <v>157</v>
      </c>
      <c r="AF436" s="749"/>
      <c r="AG436" s="747">
        <f t="shared" si="303"/>
        <v>48</v>
      </c>
      <c r="AH436" s="749"/>
      <c r="AI436" s="745"/>
      <c r="AJ436" s="733"/>
      <c r="AK436" s="376"/>
      <c r="AL436" s="747">
        <f t="shared" si="306"/>
        <v>48</v>
      </c>
      <c r="AM436" s="750"/>
      <c r="AN436" s="750"/>
      <c r="AO436" s="751"/>
      <c r="AP436" s="751"/>
      <c r="AQ436" s="751"/>
      <c r="AR436" s="751"/>
      <c r="AS436" s="751"/>
      <c r="AT436" s="751"/>
      <c r="AU436" s="751"/>
      <c r="AV436" s="750"/>
      <c r="AW436" s="750"/>
      <c r="AX436" s="750"/>
      <c r="AY436" s="745"/>
      <c r="AZ436" s="729"/>
      <c r="BA436" s="745">
        <f t="shared" si="307"/>
        <v>48</v>
      </c>
      <c r="BB436" s="752"/>
      <c r="BC436" s="752"/>
      <c r="BD436" s="752"/>
      <c r="BE436" s="752"/>
      <c r="BF436" s="745"/>
      <c r="BG436" s="752"/>
      <c r="BH436" s="752"/>
      <c r="BI436" s="753"/>
      <c r="BJ436" s="753"/>
      <c r="BK436" s="754"/>
      <c r="BL436" s="753"/>
      <c r="BM436" s="755"/>
      <c r="BN436" s="755"/>
      <c r="BO436" s="755"/>
      <c r="BP436" s="755"/>
      <c r="BQ436" s="753"/>
      <c r="BR436" s="753"/>
      <c r="BS436" s="755"/>
      <c r="BT436" s="753"/>
      <c r="BU436" s="753"/>
      <c r="BV436" s="753"/>
      <c r="BW436" s="753"/>
      <c r="BX436" s="753"/>
      <c r="BY436" s="753"/>
      <c r="BZ436" s="753"/>
      <c r="CA436" s="753"/>
      <c r="CB436" s="753"/>
      <c r="CC436" s="753">
        <f t="shared" si="304"/>
        <v>24</v>
      </c>
      <c r="CD436" s="753">
        <f t="shared" si="308"/>
        <v>24</v>
      </c>
      <c r="CE436" s="729"/>
      <c r="CF436" s="753">
        <f t="shared" si="305"/>
        <v>24</v>
      </c>
      <c r="CG436" s="756"/>
      <c r="CO436" s="757">
        <f t="shared" si="284"/>
        <v>1072564</v>
      </c>
    </row>
    <row r="437" s="645" customFormat="1" ht="36" hidden="1" customHeight="1" spans="1:93">
      <c r="A437" s="724">
        <v>45944</v>
      </c>
      <c r="B437" s="725" t="s">
        <v>4461</v>
      </c>
      <c r="C437" s="726" t="s">
        <v>237</v>
      </c>
      <c r="D437" s="727">
        <v>4500181601</v>
      </c>
      <c r="E437" s="725" t="s">
        <v>4865</v>
      </c>
      <c r="F437" s="727" t="s">
        <v>4866</v>
      </c>
      <c r="G437" s="729" t="s">
        <v>309</v>
      </c>
      <c r="H437" s="730" t="s">
        <v>79</v>
      </c>
      <c r="I437" s="731">
        <v>60</v>
      </c>
      <c r="J437" s="732">
        <v>0</v>
      </c>
      <c r="K437" s="732">
        <v>12</v>
      </c>
      <c r="L437" s="1305">
        <f t="shared" si="283"/>
        <v>5</v>
      </c>
      <c r="M437" s="734">
        <v>45981</v>
      </c>
      <c r="N437" s="886">
        <v>45980</v>
      </c>
      <c r="O437" s="735"/>
      <c r="P437" s="735" t="s">
        <v>803</v>
      </c>
      <c r="Q437" s="736" t="s">
        <v>4840</v>
      </c>
      <c r="R437" s="735">
        <v>45944</v>
      </c>
      <c r="S437" s="737" t="s">
        <v>136</v>
      </c>
      <c r="T437" s="748" t="s">
        <v>4841</v>
      </c>
      <c r="U437" s="739" t="s">
        <v>4853</v>
      </c>
      <c r="V437" s="740" t="s">
        <v>812</v>
      </c>
      <c r="W437" s="741">
        <v>2.1771</v>
      </c>
      <c r="X437" s="742">
        <f t="shared" si="302"/>
        <v>130.626</v>
      </c>
      <c r="Y437" s="749" t="s">
        <v>4854</v>
      </c>
      <c r="Z437" s="732" t="s">
        <v>4017</v>
      </c>
      <c r="AA437" s="745" t="s">
        <v>108</v>
      </c>
      <c r="AB437" s="1072" t="s">
        <v>44</v>
      </c>
      <c r="AC437" s="746">
        <v>60</v>
      </c>
      <c r="AD437" s="747">
        <f t="shared" si="286"/>
        <v>0</v>
      </c>
      <c r="AE437" s="890" t="s">
        <v>157</v>
      </c>
      <c r="AF437" s="749"/>
      <c r="AG437" s="747">
        <f t="shared" si="303"/>
        <v>120</v>
      </c>
      <c r="AH437" s="749"/>
      <c r="AI437" s="745"/>
      <c r="AJ437" s="733"/>
      <c r="AK437" s="376"/>
      <c r="AL437" s="747">
        <f t="shared" si="306"/>
        <v>120</v>
      </c>
      <c r="AM437" s="750"/>
      <c r="AN437" s="750"/>
      <c r="AO437" s="751"/>
      <c r="AP437" s="751"/>
      <c r="AQ437" s="751"/>
      <c r="AR437" s="751"/>
      <c r="AS437" s="751"/>
      <c r="AT437" s="751"/>
      <c r="AU437" s="751"/>
      <c r="AV437" s="750"/>
      <c r="AW437" s="750"/>
      <c r="AX437" s="750"/>
      <c r="AY437" s="745"/>
      <c r="AZ437" s="729"/>
      <c r="BA437" s="745">
        <f t="shared" si="307"/>
        <v>120</v>
      </c>
      <c r="BB437" s="752"/>
      <c r="BC437" s="752"/>
      <c r="BD437" s="752"/>
      <c r="BE437" s="752"/>
      <c r="BF437" s="745"/>
      <c r="BG437" s="752"/>
      <c r="BH437" s="752"/>
      <c r="BI437" s="753"/>
      <c r="BJ437" s="753"/>
      <c r="BK437" s="754"/>
      <c r="BL437" s="753"/>
      <c r="BM437" s="755"/>
      <c r="BN437" s="755"/>
      <c r="BO437" s="755"/>
      <c r="BP437" s="755"/>
      <c r="BQ437" s="753"/>
      <c r="BR437" s="753"/>
      <c r="BS437" s="755"/>
      <c r="BT437" s="753"/>
      <c r="BU437" s="753"/>
      <c r="BV437" s="753"/>
      <c r="BW437" s="753"/>
      <c r="BX437" s="753"/>
      <c r="BY437" s="753"/>
      <c r="BZ437" s="753"/>
      <c r="CA437" s="753"/>
      <c r="CB437" s="753"/>
      <c r="CC437" s="753">
        <f t="shared" si="304"/>
        <v>60</v>
      </c>
      <c r="CD437" s="753">
        <f t="shared" si="308"/>
        <v>60</v>
      </c>
      <c r="CE437" s="729"/>
      <c r="CF437" s="753">
        <f t="shared" si="305"/>
        <v>60</v>
      </c>
      <c r="CG437" s="756"/>
      <c r="CO437" s="757">
        <f t="shared" si="284"/>
        <v>1072444</v>
      </c>
    </row>
    <row r="438" s="645" customFormat="1" ht="36" hidden="1" customHeight="1" spans="1:93">
      <c r="A438" s="724">
        <v>45944</v>
      </c>
      <c r="B438" s="725" t="s">
        <v>4461</v>
      </c>
      <c r="C438" s="726" t="s">
        <v>237</v>
      </c>
      <c r="D438" s="727">
        <v>4500181601</v>
      </c>
      <c r="E438" s="725" t="s">
        <v>4867</v>
      </c>
      <c r="F438" s="727" t="s">
        <v>4868</v>
      </c>
      <c r="G438" s="729" t="s">
        <v>309</v>
      </c>
      <c r="H438" s="730" t="s">
        <v>79</v>
      </c>
      <c r="I438" s="731">
        <v>72</v>
      </c>
      <c r="J438" s="732">
        <v>0</v>
      </c>
      <c r="K438" s="732">
        <v>12</v>
      </c>
      <c r="L438" s="1305">
        <f t="shared" si="283"/>
        <v>6</v>
      </c>
      <c r="M438" s="734">
        <v>45981</v>
      </c>
      <c r="N438" s="886">
        <v>45980</v>
      </c>
      <c r="O438" s="735"/>
      <c r="P438" s="735" t="s">
        <v>803</v>
      </c>
      <c r="Q438" s="736" t="s">
        <v>4840</v>
      </c>
      <c r="R438" s="735">
        <v>45944</v>
      </c>
      <c r="S438" s="737" t="s">
        <v>136</v>
      </c>
      <c r="T438" s="748" t="s">
        <v>4841</v>
      </c>
      <c r="U438" s="739" t="s">
        <v>4853</v>
      </c>
      <c r="V438" s="740" t="s">
        <v>812</v>
      </c>
      <c r="W438" s="741">
        <v>2.1771</v>
      </c>
      <c r="X438" s="742">
        <f t="shared" si="302"/>
        <v>156.7512</v>
      </c>
      <c r="Y438" s="749" t="s">
        <v>4854</v>
      </c>
      <c r="Z438" s="732" t="s">
        <v>4017</v>
      </c>
      <c r="AA438" s="745" t="s">
        <v>108</v>
      </c>
      <c r="AB438" s="1072" t="s">
        <v>44</v>
      </c>
      <c r="AC438" s="746">
        <v>72</v>
      </c>
      <c r="AD438" s="747">
        <f t="shared" si="286"/>
        <v>0</v>
      </c>
      <c r="AE438" s="890" t="s">
        <v>157</v>
      </c>
      <c r="AF438" s="749"/>
      <c r="AG438" s="747">
        <f t="shared" si="303"/>
        <v>144</v>
      </c>
      <c r="AH438" s="749"/>
      <c r="AI438" s="745"/>
      <c r="AJ438" s="733"/>
      <c r="AK438" s="376"/>
      <c r="AL438" s="747">
        <f t="shared" si="306"/>
        <v>144</v>
      </c>
      <c r="AM438" s="750"/>
      <c r="AN438" s="750"/>
      <c r="AO438" s="751"/>
      <c r="AP438" s="751"/>
      <c r="AQ438" s="751"/>
      <c r="AR438" s="751"/>
      <c r="AS438" s="751"/>
      <c r="AT438" s="751"/>
      <c r="AU438" s="751"/>
      <c r="AV438" s="750"/>
      <c r="AW438" s="750"/>
      <c r="AX438" s="750"/>
      <c r="AY438" s="745"/>
      <c r="AZ438" s="729"/>
      <c r="BA438" s="745">
        <f t="shared" si="307"/>
        <v>144</v>
      </c>
      <c r="BB438" s="752"/>
      <c r="BC438" s="752"/>
      <c r="BD438" s="752"/>
      <c r="BE438" s="752"/>
      <c r="BF438" s="745"/>
      <c r="BG438" s="752"/>
      <c r="BH438" s="752"/>
      <c r="BI438" s="753"/>
      <c r="BJ438" s="753"/>
      <c r="BK438" s="754"/>
      <c r="BL438" s="753"/>
      <c r="BM438" s="755"/>
      <c r="BN438" s="755"/>
      <c r="BO438" s="755"/>
      <c r="BP438" s="755"/>
      <c r="BQ438" s="753"/>
      <c r="BR438" s="753"/>
      <c r="BS438" s="755"/>
      <c r="BT438" s="753"/>
      <c r="BU438" s="753"/>
      <c r="BV438" s="753"/>
      <c r="BW438" s="753"/>
      <c r="BX438" s="753"/>
      <c r="BY438" s="753"/>
      <c r="BZ438" s="753"/>
      <c r="CA438" s="753"/>
      <c r="CB438" s="753"/>
      <c r="CC438" s="753">
        <f t="shared" si="304"/>
        <v>72</v>
      </c>
      <c r="CD438" s="753">
        <f t="shared" si="308"/>
        <v>72</v>
      </c>
      <c r="CE438" s="729"/>
      <c r="CF438" s="753">
        <f t="shared" si="305"/>
        <v>72</v>
      </c>
      <c r="CG438" s="756"/>
      <c r="CO438" s="757">
        <f t="shared" si="284"/>
        <v>1072300</v>
      </c>
    </row>
    <row r="439" s="645" customFormat="1" ht="36" hidden="1" customHeight="1" spans="1:93">
      <c r="A439" s="724">
        <v>45953</v>
      </c>
      <c r="B439" s="725" t="s">
        <v>3800</v>
      </c>
      <c r="C439" s="726" t="s">
        <v>251</v>
      </c>
      <c r="D439" s="727">
        <v>4500182808</v>
      </c>
      <c r="E439" s="1847" t="s">
        <v>4869</v>
      </c>
      <c r="F439" s="727" t="s">
        <v>4870</v>
      </c>
      <c r="G439" s="729" t="s">
        <v>346</v>
      </c>
      <c r="H439" s="730" t="s">
        <v>79</v>
      </c>
      <c r="I439" s="731">
        <v>2304</v>
      </c>
      <c r="J439" s="732">
        <v>0</v>
      </c>
      <c r="K439" s="732">
        <v>1152</v>
      </c>
      <c r="L439" s="733">
        <f t="shared" si="283"/>
        <v>2</v>
      </c>
      <c r="M439" s="734">
        <v>45985</v>
      </c>
      <c r="N439" s="734">
        <v>45981</v>
      </c>
      <c r="O439" s="735" t="s">
        <v>2825</v>
      </c>
      <c r="P439" s="802" t="s">
        <v>106</v>
      </c>
      <c r="Q439" s="736" t="s">
        <v>4871</v>
      </c>
      <c r="R439" s="735" t="s">
        <v>651</v>
      </c>
      <c r="S439" s="737" t="s">
        <v>136</v>
      </c>
      <c r="T439" s="738" t="s">
        <v>4872</v>
      </c>
      <c r="U439" s="739" t="s">
        <v>2828</v>
      </c>
      <c r="V439" s="740" t="s">
        <v>1131</v>
      </c>
      <c r="W439" s="741">
        <v>602.345</v>
      </c>
      <c r="X439" s="742">
        <f t="shared" ref="X439:X445" si="309">W439*L439</f>
        <v>1204.69</v>
      </c>
      <c r="Y439" s="749"/>
      <c r="Z439" s="732" t="s">
        <v>346</v>
      </c>
      <c r="AA439" s="745" t="s">
        <v>108</v>
      </c>
      <c r="AB439" s="1072" t="s">
        <v>44</v>
      </c>
      <c r="AC439" s="746">
        <v>2304</v>
      </c>
      <c r="AD439" s="747">
        <f t="shared" si="286"/>
        <v>0</v>
      </c>
      <c r="AE439" s="890" t="s">
        <v>157</v>
      </c>
      <c r="AF439" s="749"/>
      <c r="AG439" s="747">
        <f t="shared" ref="AG439:AG445" si="310">I439</f>
        <v>2304</v>
      </c>
      <c r="AH439" s="749"/>
      <c r="AI439" s="745">
        <f t="shared" ref="AI439:AI445" si="311">I439</f>
        <v>2304</v>
      </c>
      <c r="AJ439" s="733"/>
      <c r="AK439" s="1326"/>
      <c r="AL439" s="1273"/>
      <c r="AM439" s="750"/>
      <c r="AN439" s="750"/>
      <c r="AO439" s="751"/>
      <c r="AP439" s="751"/>
      <c r="AQ439" s="751"/>
      <c r="AR439" s="751"/>
      <c r="AS439" s="751"/>
      <c r="AT439" s="751"/>
      <c r="AU439" s="751"/>
      <c r="AV439" s="750"/>
      <c r="AW439" s="750"/>
      <c r="AX439" s="750"/>
      <c r="AY439" s="745"/>
      <c r="AZ439" s="729"/>
      <c r="BA439" s="745"/>
      <c r="BB439" s="752"/>
      <c r="BC439" s="745">
        <f t="shared" ref="BC439:BC445" si="312">I439</f>
        <v>2304</v>
      </c>
      <c r="BD439" s="752"/>
      <c r="BE439" s="752"/>
      <c r="BF439" s="745"/>
      <c r="BG439" s="745">
        <f t="shared" ref="BG439:BG445" si="313">I439/12</f>
        <v>192</v>
      </c>
      <c r="BH439" s="752"/>
      <c r="BI439" s="753"/>
      <c r="BJ439" s="753"/>
      <c r="BK439" s="754"/>
      <c r="BL439" s="753"/>
      <c r="BM439" s="755"/>
      <c r="BN439" s="755"/>
      <c r="BO439" s="755"/>
      <c r="BP439" s="755"/>
      <c r="BQ439" s="753"/>
      <c r="BR439" s="753"/>
      <c r="BS439" s="755"/>
      <c r="BT439" s="753"/>
      <c r="BU439" s="753"/>
      <c r="BV439" s="753"/>
      <c r="BW439" s="753"/>
      <c r="BX439" s="753"/>
      <c r="BY439" s="753"/>
      <c r="BZ439" s="753"/>
      <c r="CA439" s="753"/>
      <c r="CB439" s="753"/>
      <c r="CC439" s="753"/>
      <c r="CD439" s="753"/>
      <c r="CE439" s="1327"/>
      <c r="CF439" s="753"/>
      <c r="CG439" s="756"/>
      <c r="CO439" s="757">
        <f t="shared" si="284"/>
        <v>1069996</v>
      </c>
    </row>
    <row r="440" s="645" customFormat="1" ht="36" hidden="1" customHeight="1" spans="1:93">
      <c r="A440" s="724">
        <v>45953</v>
      </c>
      <c r="B440" s="725" t="s">
        <v>3800</v>
      </c>
      <c r="C440" s="726" t="s">
        <v>251</v>
      </c>
      <c r="D440" s="727">
        <v>4500182808</v>
      </c>
      <c r="E440" s="1847" t="s">
        <v>4873</v>
      </c>
      <c r="F440" s="727" t="s">
        <v>4874</v>
      </c>
      <c r="G440" s="729" t="s">
        <v>346</v>
      </c>
      <c r="H440" s="730" t="s">
        <v>79</v>
      </c>
      <c r="I440" s="731">
        <v>2304</v>
      </c>
      <c r="J440" s="732">
        <v>0</v>
      </c>
      <c r="K440" s="732">
        <v>1152</v>
      </c>
      <c r="L440" s="733">
        <f t="shared" si="283"/>
        <v>2</v>
      </c>
      <c r="M440" s="734">
        <v>45985</v>
      </c>
      <c r="N440" s="734">
        <v>45981</v>
      </c>
      <c r="O440" s="735" t="s">
        <v>2825</v>
      </c>
      <c r="P440" s="802" t="s">
        <v>106</v>
      </c>
      <c r="Q440" s="736" t="s">
        <v>4875</v>
      </c>
      <c r="R440" s="735" t="s">
        <v>651</v>
      </c>
      <c r="S440" s="737" t="s">
        <v>136</v>
      </c>
      <c r="T440" s="738" t="s">
        <v>4872</v>
      </c>
      <c r="U440" s="739" t="s">
        <v>2828</v>
      </c>
      <c r="V440" s="740" t="s">
        <v>1131</v>
      </c>
      <c r="W440" s="741">
        <v>602.345</v>
      </c>
      <c r="X440" s="742">
        <f t="shared" si="309"/>
        <v>1204.69</v>
      </c>
      <c r="Y440" s="749"/>
      <c r="Z440" s="732" t="s">
        <v>346</v>
      </c>
      <c r="AA440" s="745" t="s">
        <v>108</v>
      </c>
      <c r="AB440" s="1072" t="s">
        <v>44</v>
      </c>
      <c r="AC440" s="746">
        <v>2304</v>
      </c>
      <c r="AD440" s="747">
        <f t="shared" si="286"/>
        <v>0</v>
      </c>
      <c r="AE440" s="890" t="s">
        <v>157</v>
      </c>
      <c r="AF440" s="749"/>
      <c r="AG440" s="747">
        <f t="shared" si="310"/>
        <v>2304</v>
      </c>
      <c r="AH440" s="749"/>
      <c r="AI440" s="745">
        <f t="shared" si="311"/>
        <v>2304</v>
      </c>
      <c r="AJ440" s="733"/>
      <c r="AK440" s="1326"/>
      <c r="AL440" s="1273"/>
      <c r="AM440" s="750"/>
      <c r="AN440" s="750"/>
      <c r="AO440" s="751"/>
      <c r="AP440" s="751"/>
      <c r="AQ440" s="751"/>
      <c r="AR440" s="751"/>
      <c r="AS440" s="751"/>
      <c r="AT440" s="751"/>
      <c r="AU440" s="751"/>
      <c r="AV440" s="750"/>
      <c r="AW440" s="750"/>
      <c r="AX440" s="750"/>
      <c r="AY440" s="745"/>
      <c r="AZ440" s="729"/>
      <c r="BA440" s="745"/>
      <c r="BB440" s="752"/>
      <c r="BC440" s="745">
        <f t="shared" si="312"/>
        <v>2304</v>
      </c>
      <c r="BD440" s="752"/>
      <c r="BE440" s="752"/>
      <c r="BF440" s="745"/>
      <c r="BG440" s="745">
        <f t="shared" si="313"/>
        <v>192</v>
      </c>
      <c r="BH440" s="752"/>
      <c r="BI440" s="753"/>
      <c r="BJ440" s="753"/>
      <c r="BK440" s="754"/>
      <c r="BL440" s="753"/>
      <c r="BM440" s="755"/>
      <c r="BN440" s="755"/>
      <c r="BO440" s="755"/>
      <c r="BP440" s="755"/>
      <c r="BQ440" s="753"/>
      <c r="BR440" s="753"/>
      <c r="BS440" s="755"/>
      <c r="BT440" s="753"/>
      <c r="BU440" s="753"/>
      <c r="BV440" s="753"/>
      <c r="BW440" s="753"/>
      <c r="BX440" s="753"/>
      <c r="BY440" s="753"/>
      <c r="BZ440" s="753"/>
      <c r="CA440" s="753"/>
      <c r="CB440" s="753"/>
      <c r="CC440" s="753"/>
      <c r="CD440" s="753"/>
      <c r="CE440" s="1327"/>
      <c r="CF440" s="753"/>
      <c r="CG440" s="756"/>
      <c r="CO440" s="757">
        <f t="shared" si="284"/>
        <v>1067692</v>
      </c>
    </row>
    <row r="441" s="645" customFormat="1" ht="36" hidden="1" customHeight="1" spans="1:93">
      <c r="A441" s="724">
        <v>45953</v>
      </c>
      <c r="B441" s="725" t="s">
        <v>3800</v>
      </c>
      <c r="C441" s="726" t="s">
        <v>251</v>
      </c>
      <c r="D441" s="727">
        <v>4500182808</v>
      </c>
      <c r="E441" s="1847" t="s">
        <v>4876</v>
      </c>
      <c r="F441" s="727" t="s">
        <v>4877</v>
      </c>
      <c r="G441" s="729" t="s">
        <v>346</v>
      </c>
      <c r="H441" s="730" t="s">
        <v>79</v>
      </c>
      <c r="I441" s="731">
        <v>1152</v>
      </c>
      <c r="J441" s="732">
        <v>0</v>
      </c>
      <c r="K441" s="732">
        <v>1152</v>
      </c>
      <c r="L441" s="733">
        <f t="shared" si="283"/>
        <v>1</v>
      </c>
      <c r="M441" s="734">
        <v>45985</v>
      </c>
      <c r="N441" s="734">
        <v>45981</v>
      </c>
      <c r="O441" s="735" t="s">
        <v>2825</v>
      </c>
      <c r="P441" s="802" t="s">
        <v>106</v>
      </c>
      <c r="Q441" s="736" t="s">
        <v>4875</v>
      </c>
      <c r="R441" s="735" t="s">
        <v>651</v>
      </c>
      <c r="S441" s="737" t="s">
        <v>136</v>
      </c>
      <c r="T441" s="738" t="s">
        <v>4872</v>
      </c>
      <c r="U441" s="739" t="s">
        <v>2828</v>
      </c>
      <c r="V441" s="740" t="s">
        <v>1131</v>
      </c>
      <c r="W441" s="741">
        <v>602.345</v>
      </c>
      <c r="X441" s="742">
        <f t="shared" si="309"/>
        <v>602.345</v>
      </c>
      <c r="Y441" s="749"/>
      <c r="Z441" s="732" t="s">
        <v>346</v>
      </c>
      <c r="AA441" s="745" t="s">
        <v>108</v>
      </c>
      <c r="AB441" s="1072" t="s">
        <v>44</v>
      </c>
      <c r="AC441" s="746">
        <v>1152</v>
      </c>
      <c r="AD441" s="747">
        <f t="shared" si="286"/>
        <v>0</v>
      </c>
      <c r="AE441" s="890" t="s">
        <v>157</v>
      </c>
      <c r="AF441" s="749"/>
      <c r="AG441" s="747">
        <f t="shared" si="310"/>
        <v>1152</v>
      </c>
      <c r="AH441" s="749"/>
      <c r="AI441" s="745">
        <f t="shared" si="311"/>
        <v>1152</v>
      </c>
      <c r="AJ441" s="733"/>
      <c r="AK441" s="1326"/>
      <c r="AL441" s="1273"/>
      <c r="AM441" s="750"/>
      <c r="AN441" s="750"/>
      <c r="AO441" s="751"/>
      <c r="AP441" s="751"/>
      <c r="AQ441" s="751"/>
      <c r="AR441" s="751"/>
      <c r="AS441" s="751"/>
      <c r="AT441" s="751"/>
      <c r="AU441" s="751"/>
      <c r="AV441" s="750"/>
      <c r="AW441" s="750"/>
      <c r="AX441" s="750"/>
      <c r="AY441" s="745"/>
      <c r="AZ441" s="729"/>
      <c r="BA441" s="745"/>
      <c r="BB441" s="752"/>
      <c r="BC441" s="745">
        <f t="shared" si="312"/>
        <v>1152</v>
      </c>
      <c r="BD441" s="752"/>
      <c r="BE441" s="752"/>
      <c r="BF441" s="745"/>
      <c r="BG441" s="745">
        <f t="shared" si="313"/>
        <v>96</v>
      </c>
      <c r="BH441" s="752"/>
      <c r="BI441" s="753"/>
      <c r="BJ441" s="753"/>
      <c r="BK441" s="754"/>
      <c r="BL441" s="753"/>
      <c r="BM441" s="755"/>
      <c r="BN441" s="755"/>
      <c r="BO441" s="755"/>
      <c r="BP441" s="755"/>
      <c r="BQ441" s="753"/>
      <c r="BR441" s="753"/>
      <c r="BS441" s="755"/>
      <c r="BT441" s="753"/>
      <c r="BU441" s="753"/>
      <c r="BV441" s="753"/>
      <c r="BW441" s="753"/>
      <c r="BX441" s="753"/>
      <c r="BY441" s="753"/>
      <c r="BZ441" s="753"/>
      <c r="CA441" s="753"/>
      <c r="CB441" s="753"/>
      <c r="CC441" s="753"/>
      <c r="CD441" s="753"/>
      <c r="CE441" s="1327"/>
      <c r="CF441" s="753"/>
      <c r="CG441" s="756"/>
      <c r="CO441" s="757">
        <f t="shared" si="284"/>
        <v>1066540</v>
      </c>
    </row>
    <row r="442" s="645" customFormat="1" ht="36" hidden="1" customHeight="1" spans="1:93">
      <c r="A442" s="724">
        <v>45953</v>
      </c>
      <c r="B442" s="725" t="s">
        <v>3800</v>
      </c>
      <c r="C442" s="726" t="s">
        <v>251</v>
      </c>
      <c r="D442" s="727">
        <v>4500182808</v>
      </c>
      <c r="E442" s="1847" t="s">
        <v>4878</v>
      </c>
      <c r="F442" s="727" t="s">
        <v>4879</v>
      </c>
      <c r="G442" s="729" t="s">
        <v>346</v>
      </c>
      <c r="H442" s="730" t="s">
        <v>79</v>
      </c>
      <c r="I442" s="731">
        <v>2304</v>
      </c>
      <c r="J442" s="732">
        <v>0</v>
      </c>
      <c r="K442" s="732">
        <v>1152</v>
      </c>
      <c r="L442" s="733">
        <f t="shared" si="283"/>
        <v>2</v>
      </c>
      <c r="M442" s="734">
        <v>45985</v>
      </c>
      <c r="N442" s="734">
        <v>45981</v>
      </c>
      <c r="O442" s="735" t="s">
        <v>2825</v>
      </c>
      <c r="P442" s="802" t="s">
        <v>106</v>
      </c>
      <c r="Q442" s="736" t="s">
        <v>2872</v>
      </c>
      <c r="R442" s="735" t="s">
        <v>651</v>
      </c>
      <c r="S442" s="737" t="s">
        <v>136</v>
      </c>
      <c r="T442" s="738" t="s">
        <v>4872</v>
      </c>
      <c r="U442" s="739" t="s">
        <v>2828</v>
      </c>
      <c r="V442" s="740" t="s">
        <v>1131</v>
      </c>
      <c r="W442" s="741">
        <v>602.345</v>
      </c>
      <c r="X442" s="742">
        <f t="shared" si="309"/>
        <v>1204.69</v>
      </c>
      <c r="Y442" s="749"/>
      <c r="Z442" s="732" t="s">
        <v>346</v>
      </c>
      <c r="AA442" s="745" t="s">
        <v>108</v>
      </c>
      <c r="AB442" s="1072" t="s">
        <v>44</v>
      </c>
      <c r="AC442" s="746">
        <v>2304</v>
      </c>
      <c r="AD442" s="747">
        <f t="shared" si="286"/>
        <v>0</v>
      </c>
      <c r="AE442" s="890" t="s">
        <v>157</v>
      </c>
      <c r="AF442" s="749"/>
      <c r="AG442" s="747">
        <f t="shared" si="310"/>
        <v>2304</v>
      </c>
      <c r="AH442" s="749"/>
      <c r="AI442" s="745">
        <f t="shared" si="311"/>
        <v>2304</v>
      </c>
      <c r="AJ442" s="733"/>
      <c r="AK442" s="1326"/>
      <c r="AL442" s="1273"/>
      <c r="AM442" s="750"/>
      <c r="AN442" s="750"/>
      <c r="AO442" s="751"/>
      <c r="AP442" s="751"/>
      <c r="AQ442" s="751"/>
      <c r="AR442" s="751"/>
      <c r="AS442" s="751"/>
      <c r="AT442" s="751"/>
      <c r="AU442" s="751"/>
      <c r="AV442" s="750"/>
      <c r="AW442" s="750"/>
      <c r="AX442" s="750"/>
      <c r="AY442" s="745"/>
      <c r="AZ442" s="729"/>
      <c r="BA442" s="745"/>
      <c r="BB442" s="752"/>
      <c r="BC442" s="745">
        <f t="shared" si="312"/>
        <v>2304</v>
      </c>
      <c r="BD442" s="752"/>
      <c r="BE442" s="752"/>
      <c r="BF442" s="745"/>
      <c r="BG442" s="745">
        <f t="shared" si="313"/>
        <v>192</v>
      </c>
      <c r="BH442" s="752"/>
      <c r="BI442" s="753"/>
      <c r="BJ442" s="753"/>
      <c r="BK442" s="754"/>
      <c r="BL442" s="753"/>
      <c r="BM442" s="755"/>
      <c r="BN442" s="755"/>
      <c r="BO442" s="755"/>
      <c r="BP442" s="755"/>
      <c r="BQ442" s="753"/>
      <c r="BR442" s="753"/>
      <c r="BS442" s="755"/>
      <c r="BT442" s="753"/>
      <c r="BU442" s="753"/>
      <c r="BV442" s="753"/>
      <c r="BW442" s="753"/>
      <c r="BX442" s="753"/>
      <c r="BY442" s="753"/>
      <c r="BZ442" s="753"/>
      <c r="CA442" s="753"/>
      <c r="CB442" s="753"/>
      <c r="CC442" s="753"/>
      <c r="CD442" s="753"/>
      <c r="CE442" s="1327"/>
      <c r="CF442" s="753"/>
      <c r="CG442" s="756"/>
      <c r="CO442" s="757">
        <f t="shared" si="284"/>
        <v>1064236</v>
      </c>
    </row>
    <row r="443" s="645" customFormat="1" ht="36" hidden="1" customHeight="1" spans="1:93">
      <c r="A443" s="724">
        <v>45953</v>
      </c>
      <c r="B443" s="725" t="s">
        <v>3800</v>
      </c>
      <c r="C443" s="726" t="s">
        <v>251</v>
      </c>
      <c r="D443" s="727">
        <v>4500182808</v>
      </c>
      <c r="E443" s="1847" t="s">
        <v>4880</v>
      </c>
      <c r="F443" s="727" t="s">
        <v>4881</v>
      </c>
      <c r="G443" s="729" t="s">
        <v>346</v>
      </c>
      <c r="H443" s="730" t="s">
        <v>79</v>
      </c>
      <c r="I443" s="731">
        <v>1152</v>
      </c>
      <c r="J443" s="732">
        <v>0</v>
      </c>
      <c r="K443" s="732">
        <v>1152</v>
      </c>
      <c r="L443" s="733">
        <f t="shared" si="283"/>
        <v>1</v>
      </c>
      <c r="M443" s="734">
        <v>45985</v>
      </c>
      <c r="N443" s="734">
        <v>45981</v>
      </c>
      <c r="O443" s="735" t="s">
        <v>4882</v>
      </c>
      <c r="P443" s="802" t="s">
        <v>106</v>
      </c>
      <c r="Q443" s="736" t="s">
        <v>4883</v>
      </c>
      <c r="R443" s="735" t="s">
        <v>651</v>
      </c>
      <c r="S443" s="737" t="s">
        <v>136</v>
      </c>
      <c r="T443" s="738" t="s">
        <v>4872</v>
      </c>
      <c r="U443" s="739" t="s">
        <v>2828</v>
      </c>
      <c r="V443" s="740" t="s">
        <v>1131</v>
      </c>
      <c r="W443" s="741">
        <v>602.345</v>
      </c>
      <c r="X443" s="742">
        <f t="shared" si="309"/>
        <v>602.345</v>
      </c>
      <c r="Y443" s="749"/>
      <c r="Z443" s="732" t="s">
        <v>346</v>
      </c>
      <c r="AA443" s="745" t="s">
        <v>108</v>
      </c>
      <c r="AB443" s="1072" t="s">
        <v>44</v>
      </c>
      <c r="AC443" s="746">
        <v>1152</v>
      </c>
      <c r="AD443" s="747">
        <f t="shared" si="286"/>
        <v>0</v>
      </c>
      <c r="AE443" s="890" t="s">
        <v>157</v>
      </c>
      <c r="AF443" s="749"/>
      <c r="AG443" s="747">
        <f t="shared" si="310"/>
        <v>1152</v>
      </c>
      <c r="AH443" s="749"/>
      <c r="AI443" s="745">
        <f t="shared" si="311"/>
        <v>1152</v>
      </c>
      <c r="AJ443" s="733"/>
      <c r="AK443" s="1326"/>
      <c r="AL443" s="1273"/>
      <c r="AM443" s="750"/>
      <c r="AN443" s="750"/>
      <c r="AO443" s="751"/>
      <c r="AP443" s="751"/>
      <c r="AQ443" s="751"/>
      <c r="AR443" s="751"/>
      <c r="AS443" s="751"/>
      <c r="AT443" s="751"/>
      <c r="AU443" s="751"/>
      <c r="AV443" s="750"/>
      <c r="AW443" s="750"/>
      <c r="AX443" s="750"/>
      <c r="AY443" s="745"/>
      <c r="AZ443" s="729"/>
      <c r="BA443" s="745"/>
      <c r="BB443" s="752"/>
      <c r="BC443" s="745">
        <f t="shared" si="312"/>
        <v>1152</v>
      </c>
      <c r="BD443" s="752"/>
      <c r="BE443" s="752"/>
      <c r="BF443" s="745"/>
      <c r="BG443" s="745">
        <f t="shared" si="313"/>
        <v>96</v>
      </c>
      <c r="BH443" s="752"/>
      <c r="BI443" s="753"/>
      <c r="BJ443" s="753"/>
      <c r="BK443" s="754"/>
      <c r="BL443" s="753"/>
      <c r="BM443" s="755"/>
      <c r="BN443" s="755"/>
      <c r="BO443" s="755"/>
      <c r="BP443" s="755"/>
      <c r="BQ443" s="753"/>
      <c r="BR443" s="753"/>
      <c r="BS443" s="755"/>
      <c r="BT443" s="753"/>
      <c r="BU443" s="753"/>
      <c r="BV443" s="753"/>
      <c r="BW443" s="753"/>
      <c r="BX443" s="753"/>
      <c r="BY443" s="753"/>
      <c r="BZ443" s="753"/>
      <c r="CA443" s="753"/>
      <c r="CB443" s="753"/>
      <c r="CC443" s="753"/>
      <c r="CD443" s="753"/>
      <c r="CE443" s="1327"/>
      <c r="CF443" s="753"/>
      <c r="CG443" s="756"/>
      <c r="CO443" s="757">
        <f t="shared" si="284"/>
        <v>1063084</v>
      </c>
    </row>
    <row r="444" s="645" customFormat="1" ht="36" hidden="1" customHeight="1" spans="1:93">
      <c r="A444" s="724">
        <v>45953</v>
      </c>
      <c r="B444" s="725" t="s">
        <v>3800</v>
      </c>
      <c r="C444" s="726" t="s">
        <v>251</v>
      </c>
      <c r="D444" s="727">
        <v>4500182808</v>
      </c>
      <c r="E444" s="1847" t="s">
        <v>4884</v>
      </c>
      <c r="F444" s="727" t="s">
        <v>4885</v>
      </c>
      <c r="G444" s="729" t="s">
        <v>346</v>
      </c>
      <c r="H444" s="730" t="s">
        <v>79</v>
      </c>
      <c r="I444" s="731">
        <v>2304</v>
      </c>
      <c r="J444" s="732">
        <v>0</v>
      </c>
      <c r="K444" s="732">
        <v>1152</v>
      </c>
      <c r="L444" s="733">
        <f t="shared" si="283"/>
        <v>2</v>
      </c>
      <c r="M444" s="734">
        <v>45985</v>
      </c>
      <c r="N444" s="734">
        <v>45981</v>
      </c>
      <c r="O444" s="735" t="s">
        <v>2825</v>
      </c>
      <c r="P444" s="802" t="s">
        <v>106</v>
      </c>
      <c r="Q444" s="736" t="s">
        <v>2818</v>
      </c>
      <c r="R444" s="735" t="s">
        <v>651</v>
      </c>
      <c r="S444" s="737" t="s">
        <v>136</v>
      </c>
      <c r="T444" s="738" t="s">
        <v>4872</v>
      </c>
      <c r="U444" s="739" t="s">
        <v>2828</v>
      </c>
      <c r="V444" s="740" t="s">
        <v>1131</v>
      </c>
      <c r="W444" s="741">
        <v>602.345</v>
      </c>
      <c r="X444" s="742">
        <f t="shared" si="309"/>
        <v>1204.69</v>
      </c>
      <c r="Y444" s="749"/>
      <c r="Z444" s="732" t="s">
        <v>346</v>
      </c>
      <c r="AA444" s="745" t="s">
        <v>108</v>
      </c>
      <c r="AB444" s="1072" t="s">
        <v>44</v>
      </c>
      <c r="AC444" s="746">
        <v>2304</v>
      </c>
      <c r="AD444" s="747">
        <f t="shared" si="286"/>
        <v>0</v>
      </c>
      <c r="AE444" s="890" t="s">
        <v>157</v>
      </c>
      <c r="AF444" s="749"/>
      <c r="AG444" s="747">
        <f t="shared" si="310"/>
        <v>2304</v>
      </c>
      <c r="AH444" s="749"/>
      <c r="AI444" s="745">
        <f t="shared" si="311"/>
        <v>2304</v>
      </c>
      <c r="AJ444" s="733"/>
      <c r="AK444" s="1326"/>
      <c r="AL444" s="1273"/>
      <c r="AM444" s="750"/>
      <c r="AN444" s="750"/>
      <c r="AO444" s="751"/>
      <c r="AP444" s="751"/>
      <c r="AQ444" s="751"/>
      <c r="AR444" s="751"/>
      <c r="AS444" s="751"/>
      <c r="AT444" s="751"/>
      <c r="AU444" s="751"/>
      <c r="AV444" s="750"/>
      <c r="AW444" s="750"/>
      <c r="AX444" s="750"/>
      <c r="AY444" s="745"/>
      <c r="AZ444" s="729"/>
      <c r="BA444" s="745"/>
      <c r="BB444" s="752"/>
      <c r="BC444" s="745">
        <f t="shared" si="312"/>
        <v>2304</v>
      </c>
      <c r="BD444" s="752"/>
      <c r="BE444" s="752"/>
      <c r="BF444" s="745"/>
      <c r="BG444" s="745">
        <f t="shared" si="313"/>
        <v>192</v>
      </c>
      <c r="BH444" s="752"/>
      <c r="BI444" s="753"/>
      <c r="BJ444" s="753"/>
      <c r="BK444" s="754"/>
      <c r="BL444" s="753"/>
      <c r="BM444" s="755"/>
      <c r="BN444" s="755"/>
      <c r="BO444" s="755"/>
      <c r="BP444" s="755"/>
      <c r="BQ444" s="753"/>
      <c r="BR444" s="753"/>
      <c r="BS444" s="755"/>
      <c r="BT444" s="753"/>
      <c r="BU444" s="753"/>
      <c r="BV444" s="753"/>
      <c r="BW444" s="753"/>
      <c r="BX444" s="753"/>
      <c r="BY444" s="753"/>
      <c r="BZ444" s="753"/>
      <c r="CA444" s="753"/>
      <c r="CB444" s="753"/>
      <c r="CC444" s="753"/>
      <c r="CD444" s="753"/>
      <c r="CE444" s="1327"/>
      <c r="CF444" s="753"/>
      <c r="CG444" s="756"/>
      <c r="CO444" s="757">
        <f t="shared" si="284"/>
        <v>1060780</v>
      </c>
    </row>
    <row r="445" s="645" customFormat="1" ht="36" hidden="1" customHeight="1" spans="1:93">
      <c r="A445" s="724">
        <v>45953</v>
      </c>
      <c r="B445" s="725" t="s">
        <v>3800</v>
      </c>
      <c r="C445" s="726" t="s">
        <v>251</v>
      </c>
      <c r="D445" s="727">
        <v>4500182808</v>
      </c>
      <c r="E445" s="1847" t="s">
        <v>4886</v>
      </c>
      <c r="F445" s="727" t="s">
        <v>4887</v>
      </c>
      <c r="G445" s="729" t="s">
        <v>346</v>
      </c>
      <c r="H445" s="730" t="s">
        <v>79</v>
      </c>
      <c r="I445" s="731">
        <v>1152</v>
      </c>
      <c r="J445" s="732">
        <v>0</v>
      </c>
      <c r="K445" s="732">
        <v>1152</v>
      </c>
      <c r="L445" s="733">
        <f t="shared" si="283"/>
        <v>1</v>
      </c>
      <c r="M445" s="734">
        <v>45985</v>
      </c>
      <c r="N445" s="734">
        <v>45981</v>
      </c>
      <c r="O445" s="735" t="s">
        <v>2825</v>
      </c>
      <c r="P445" s="802" t="s">
        <v>106</v>
      </c>
      <c r="Q445" s="736" t="s">
        <v>4875</v>
      </c>
      <c r="R445" s="735" t="s">
        <v>651</v>
      </c>
      <c r="S445" s="737" t="s">
        <v>136</v>
      </c>
      <c r="T445" s="738" t="s">
        <v>4872</v>
      </c>
      <c r="U445" s="739" t="s">
        <v>2828</v>
      </c>
      <c r="V445" s="740" t="s">
        <v>1131</v>
      </c>
      <c r="W445" s="741">
        <v>602.345</v>
      </c>
      <c r="X445" s="742">
        <f t="shared" si="309"/>
        <v>602.345</v>
      </c>
      <c r="Y445" s="749"/>
      <c r="Z445" s="732" t="s">
        <v>346</v>
      </c>
      <c r="AA445" s="745" t="s">
        <v>108</v>
      </c>
      <c r="AB445" s="1072" t="s">
        <v>44</v>
      </c>
      <c r="AC445" s="746">
        <v>1152</v>
      </c>
      <c r="AD445" s="747">
        <f t="shared" si="286"/>
        <v>0</v>
      </c>
      <c r="AE445" s="890" t="s">
        <v>157</v>
      </c>
      <c r="AF445" s="749"/>
      <c r="AG445" s="747">
        <f t="shared" si="310"/>
        <v>1152</v>
      </c>
      <c r="AH445" s="749"/>
      <c r="AI445" s="745">
        <f t="shared" si="311"/>
        <v>1152</v>
      </c>
      <c r="AJ445" s="733"/>
      <c r="AK445" s="1326"/>
      <c r="AL445" s="1273"/>
      <c r="AM445" s="750"/>
      <c r="AN445" s="750"/>
      <c r="AO445" s="751"/>
      <c r="AP445" s="751"/>
      <c r="AQ445" s="751"/>
      <c r="AR445" s="751"/>
      <c r="AS445" s="751"/>
      <c r="AT445" s="751"/>
      <c r="AU445" s="751"/>
      <c r="AV445" s="750"/>
      <c r="AW445" s="750"/>
      <c r="AX445" s="750"/>
      <c r="AY445" s="745"/>
      <c r="AZ445" s="729"/>
      <c r="BA445" s="745"/>
      <c r="BB445" s="752"/>
      <c r="BC445" s="745">
        <f t="shared" si="312"/>
        <v>1152</v>
      </c>
      <c r="BD445" s="752"/>
      <c r="BE445" s="752"/>
      <c r="BF445" s="745"/>
      <c r="BG445" s="745">
        <f t="shared" si="313"/>
        <v>96</v>
      </c>
      <c r="BH445" s="752"/>
      <c r="BI445" s="753"/>
      <c r="BJ445" s="753"/>
      <c r="BK445" s="754"/>
      <c r="BL445" s="753"/>
      <c r="BM445" s="755"/>
      <c r="BN445" s="755"/>
      <c r="BO445" s="755"/>
      <c r="BP445" s="755"/>
      <c r="BQ445" s="753"/>
      <c r="BR445" s="753"/>
      <c r="BS445" s="755"/>
      <c r="BT445" s="753"/>
      <c r="BU445" s="753"/>
      <c r="BV445" s="753"/>
      <c r="BW445" s="753"/>
      <c r="BX445" s="753"/>
      <c r="BY445" s="753"/>
      <c r="BZ445" s="753"/>
      <c r="CA445" s="753"/>
      <c r="CB445" s="753"/>
      <c r="CC445" s="753"/>
      <c r="CD445" s="753"/>
      <c r="CE445" s="1327"/>
      <c r="CF445" s="753"/>
      <c r="CG445" s="756"/>
      <c r="CO445" s="757">
        <f t="shared" si="284"/>
        <v>1059628</v>
      </c>
    </row>
    <row r="446" s="645" customFormat="1" ht="36" hidden="1" customHeight="1" spans="1:93">
      <c r="A446" s="724">
        <v>45928</v>
      </c>
      <c r="B446" s="725" t="s">
        <v>264</v>
      </c>
      <c r="C446" s="726" t="s">
        <v>182</v>
      </c>
      <c r="D446" s="727">
        <v>4500180750</v>
      </c>
      <c r="E446" s="725" t="s">
        <v>4888</v>
      </c>
      <c r="F446" s="728" t="s">
        <v>4889</v>
      </c>
      <c r="G446" s="729" t="s">
        <v>4890</v>
      </c>
      <c r="H446" s="730" t="s">
        <v>4891</v>
      </c>
      <c r="I446" s="731">
        <v>480</v>
      </c>
      <c r="J446" s="732">
        <v>0</v>
      </c>
      <c r="K446" s="732">
        <v>24</v>
      </c>
      <c r="L446" s="733">
        <f t="shared" si="283"/>
        <v>20</v>
      </c>
      <c r="M446" s="734">
        <v>45989</v>
      </c>
      <c r="N446" s="734">
        <v>45985</v>
      </c>
      <c r="O446" s="735"/>
      <c r="P446" s="645" t="s">
        <v>803</v>
      </c>
      <c r="Q446" s="736" t="s">
        <v>4892</v>
      </c>
      <c r="R446" s="735" t="s">
        <v>4893</v>
      </c>
      <c r="S446" s="1260" t="s">
        <v>136</v>
      </c>
      <c r="T446" s="1314" t="s">
        <v>4894</v>
      </c>
      <c r="U446" s="739" t="s">
        <v>4895</v>
      </c>
      <c r="V446" s="740" t="s">
        <v>271</v>
      </c>
      <c r="W446" s="741">
        <v>0.86</v>
      </c>
      <c r="X446" s="742">
        <f t="shared" ref="X446:X449" si="314">I446*W446</f>
        <v>412.8</v>
      </c>
      <c r="Y446" s="749"/>
      <c r="Z446" s="729" t="s">
        <v>4890</v>
      </c>
      <c r="AA446" s="745" t="s">
        <v>108</v>
      </c>
      <c r="AB446" s="732" t="s">
        <v>44</v>
      </c>
      <c r="AC446" s="746">
        <v>480</v>
      </c>
      <c r="AD446" s="747">
        <f t="shared" si="286"/>
        <v>0</v>
      </c>
      <c r="AE446" s="890" t="s">
        <v>157</v>
      </c>
      <c r="AF446" s="749"/>
      <c r="AG446" s="747">
        <f t="shared" ref="AG446:AG449" si="315">I446*2</f>
        <v>960</v>
      </c>
      <c r="AH446" s="749"/>
      <c r="AI446" s="745"/>
      <c r="AJ446" s="733"/>
      <c r="AK446" s="1328"/>
      <c r="AL446" s="733">
        <f t="shared" ref="AL446:AL453" si="316">I446</f>
        <v>480</v>
      </c>
      <c r="AM446" s="750"/>
      <c r="AN446" s="750"/>
      <c r="AO446" s="751"/>
      <c r="AP446" s="751"/>
      <c r="AQ446" s="751"/>
      <c r="AR446" s="751"/>
      <c r="AS446" s="751"/>
      <c r="AT446" s="751"/>
      <c r="AU446" s="751"/>
      <c r="AV446" s="750"/>
      <c r="AW446" s="750"/>
      <c r="AX446" s="750"/>
      <c r="AY446" s="745"/>
      <c r="AZ446" s="729"/>
      <c r="BA446" s="745">
        <f t="shared" ref="BA446:BA453" si="317">I446</f>
        <v>480</v>
      </c>
      <c r="BB446" s="752"/>
      <c r="BC446" s="752"/>
      <c r="BD446" s="752"/>
      <c r="BE446" s="752"/>
      <c r="BF446" s="745"/>
      <c r="BG446" s="752"/>
      <c r="BH446" s="752"/>
      <c r="BI446" s="753"/>
      <c r="BJ446" s="753"/>
      <c r="BK446" s="754"/>
      <c r="BL446" s="753"/>
      <c r="BM446" s="755"/>
      <c r="BN446" s="755"/>
      <c r="BO446" s="755"/>
      <c r="BP446" s="755"/>
      <c r="BQ446" s="753"/>
      <c r="BR446" s="754"/>
      <c r="BS446" s="755"/>
      <c r="BT446" s="753"/>
      <c r="BU446" s="753"/>
      <c r="BV446" s="753"/>
      <c r="BW446" s="753"/>
      <c r="BX446" s="753"/>
      <c r="BY446" s="753"/>
      <c r="BZ446" s="753"/>
      <c r="CA446" s="753"/>
      <c r="CB446" s="753"/>
      <c r="CC446" s="753"/>
      <c r="CD446" s="753"/>
      <c r="CE446" s="753"/>
      <c r="CF446" s="753"/>
      <c r="CG446" s="756"/>
      <c r="CO446" s="757">
        <f t="shared" si="284"/>
        <v>1058668</v>
      </c>
    </row>
    <row r="447" s="645" customFormat="1" ht="36" hidden="1" customHeight="1" spans="1:93">
      <c r="A447" s="724">
        <v>45954</v>
      </c>
      <c r="B447" s="725" t="s">
        <v>4621</v>
      </c>
      <c r="C447" s="726" t="s">
        <v>149</v>
      </c>
      <c r="D447" s="727">
        <v>4500183147</v>
      </c>
      <c r="E447" s="725" t="s">
        <v>4896</v>
      </c>
      <c r="F447" s="728" t="s">
        <v>4897</v>
      </c>
      <c r="G447" s="729" t="s">
        <v>4624</v>
      </c>
      <c r="H447" s="730" t="s">
        <v>4625</v>
      </c>
      <c r="I447" s="731">
        <v>14496</v>
      </c>
      <c r="J447" s="732">
        <v>0</v>
      </c>
      <c r="K447" s="732">
        <v>32</v>
      </c>
      <c r="L447" s="733">
        <f t="shared" si="283"/>
        <v>453</v>
      </c>
      <c r="M447" s="734">
        <v>45992</v>
      </c>
      <c r="N447" s="734">
        <v>45988</v>
      </c>
      <c r="O447" s="735" t="s">
        <v>4898</v>
      </c>
      <c r="P447" s="735" t="s">
        <v>106</v>
      </c>
      <c r="Q447" s="736"/>
      <c r="R447" s="735">
        <v>45954</v>
      </c>
      <c r="S447" s="737" t="s">
        <v>82</v>
      </c>
      <c r="T447" s="738" t="s">
        <v>82</v>
      </c>
      <c r="U447" s="739" t="s">
        <v>4899</v>
      </c>
      <c r="V447" s="740" t="s">
        <v>1508</v>
      </c>
      <c r="W447" s="741">
        <v>0.8604</v>
      </c>
      <c r="X447" s="742">
        <f t="shared" ref="X447:X453" si="318">W447*I447</f>
        <v>12472.3584</v>
      </c>
      <c r="Y447" s="743" t="s">
        <v>4900</v>
      </c>
      <c r="Z447" s="744" t="s">
        <v>4624</v>
      </c>
      <c r="AA447" s="745" t="s">
        <v>108</v>
      </c>
      <c r="AB447" s="732" t="s">
        <v>44</v>
      </c>
      <c r="AC447" s="746">
        <f>14272+224</f>
        <v>14496</v>
      </c>
      <c r="AD447" s="747">
        <f t="shared" si="286"/>
        <v>0</v>
      </c>
      <c r="AE447" s="748" t="s">
        <v>82</v>
      </c>
      <c r="AF447" s="749"/>
      <c r="AG447" s="747">
        <f t="shared" ref="AG447:AG453" si="319">I447</f>
        <v>14496</v>
      </c>
      <c r="AH447" s="749"/>
      <c r="AI447" s="745"/>
      <c r="AJ447" s="733"/>
      <c r="AK447" s="376"/>
      <c r="AL447" s="733">
        <f t="shared" si="316"/>
        <v>14496</v>
      </c>
      <c r="AM447" s="750"/>
      <c r="AN447" s="750"/>
      <c r="AO447" s="751"/>
      <c r="AP447" s="751"/>
      <c r="AQ447" s="751"/>
      <c r="AR447" s="751"/>
      <c r="AS447" s="751"/>
      <c r="AT447" s="751"/>
      <c r="AU447" s="751"/>
      <c r="AV447" s="750"/>
      <c r="AW447" s="750"/>
      <c r="AX447" s="750"/>
      <c r="AY447" s="745"/>
      <c r="AZ447" s="729"/>
      <c r="BA447" s="745">
        <f t="shared" si="317"/>
        <v>14496</v>
      </c>
      <c r="BB447" s="752"/>
      <c r="BC447" s="752"/>
      <c r="BD447" s="752"/>
      <c r="BE447" s="752"/>
      <c r="BF447" s="745"/>
      <c r="BG447" s="752"/>
      <c r="BH447" s="752"/>
      <c r="BI447" s="753"/>
      <c r="BJ447" s="753"/>
      <c r="BK447" s="754"/>
      <c r="BL447" s="753"/>
      <c r="BM447" s="755"/>
      <c r="BN447" s="755"/>
      <c r="BO447" s="755"/>
      <c r="BP447" s="755"/>
      <c r="BQ447" s="753"/>
      <c r="BR447" s="754"/>
      <c r="BS447" s="755">
        <f>I447/8</f>
        <v>1812</v>
      </c>
      <c r="BT447" s="753"/>
      <c r="BU447" s="753"/>
      <c r="BV447" s="753"/>
      <c r="BW447" s="753"/>
      <c r="BX447" s="753"/>
      <c r="BY447" s="753"/>
      <c r="BZ447" s="753"/>
      <c r="CA447" s="753"/>
      <c r="CB447" s="753"/>
      <c r="CC447" s="753"/>
      <c r="CD447" s="753"/>
      <c r="CE447" s="753"/>
      <c r="CF447" s="753"/>
      <c r="CG447" s="756"/>
      <c r="CO447" s="757">
        <f t="shared" si="284"/>
        <v>1044172</v>
      </c>
    </row>
    <row r="448" s="645" customFormat="1" ht="36" hidden="1" customHeight="1" spans="1:93">
      <c r="A448" s="724">
        <v>45952</v>
      </c>
      <c r="B448" s="725" t="s">
        <v>4441</v>
      </c>
      <c r="C448" s="726" t="s">
        <v>251</v>
      </c>
      <c r="D448" s="727">
        <v>4500182703</v>
      </c>
      <c r="E448" s="725">
        <v>1720016</v>
      </c>
      <c r="F448" s="727" t="s">
        <v>4901</v>
      </c>
      <c r="G448" s="729" t="s">
        <v>309</v>
      </c>
      <c r="H448" s="730" t="s">
        <v>79</v>
      </c>
      <c r="I448" s="731">
        <v>804</v>
      </c>
      <c r="J448" s="732">
        <v>0</v>
      </c>
      <c r="K448" s="732">
        <v>12</v>
      </c>
      <c r="L448" s="733">
        <f t="shared" si="283"/>
        <v>67</v>
      </c>
      <c r="M448" s="734">
        <v>45993</v>
      </c>
      <c r="N448" s="734">
        <f t="shared" ref="N448:N450" si="320">M448-4</f>
        <v>45989</v>
      </c>
      <c r="O448" s="735"/>
      <c r="P448" s="645" t="s">
        <v>803</v>
      </c>
      <c r="Q448" s="736" t="s">
        <v>4902</v>
      </c>
      <c r="R448" s="735">
        <v>45944</v>
      </c>
      <c r="S448" s="737" t="s">
        <v>136</v>
      </c>
      <c r="T448" s="748" t="s">
        <v>4903</v>
      </c>
      <c r="U448" s="739" t="s">
        <v>4904</v>
      </c>
      <c r="V448" s="740" t="s">
        <v>587</v>
      </c>
      <c r="W448" s="741">
        <v>1.2578</v>
      </c>
      <c r="X448" s="742">
        <f t="shared" si="314"/>
        <v>1011.2712</v>
      </c>
      <c r="Y448" s="749"/>
      <c r="Z448" s="1329" t="s">
        <v>313</v>
      </c>
      <c r="AA448" s="745" t="s">
        <v>108</v>
      </c>
      <c r="AB448" s="732" t="s">
        <v>44</v>
      </c>
      <c r="AC448" s="746">
        <v>804</v>
      </c>
      <c r="AD448" s="747">
        <f t="shared" si="286"/>
        <v>0</v>
      </c>
      <c r="AE448" s="890" t="s">
        <v>157</v>
      </c>
      <c r="AF448" s="749"/>
      <c r="AG448" s="747">
        <f t="shared" si="315"/>
        <v>1608</v>
      </c>
      <c r="AH448" s="749"/>
      <c r="AI448" s="747">
        <f>AG448</f>
        <v>1608</v>
      </c>
      <c r="AJ448" s="733"/>
      <c r="AK448" s="366"/>
      <c r="AM448" s="750"/>
      <c r="AN448" s="750"/>
      <c r="AO448" s="751"/>
      <c r="AP448" s="751"/>
      <c r="AQ448" s="751"/>
      <c r="AR448" s="751"/>
      <c r="AS448" s="751"/>
      <c r="AT448" s="751"/>
      <c r="AU448" s="751"/>
      <c r="AV448" s="750"/>
      <c r="AW448" s="750"/>
      <c r="AX448" s="750"/>
      <c r="AY448" s="745"/>
      <c r="AZ448" s="729"/>
      <c r="BA448" s="745">
        <f>AI448</f>
        <v>1608</v>
      </c>
      <c r="BB448" s="752"/>
      <c r="BC448" s="752"/>
      <c r="BD448" s="752"/>
      <c r="BE448" s="752"/>
      <c r="BF448" s="745"/>
      <c r="BG448" s="752"/>
      <c r="BH448" s="752"/>
      <c r="BI448" s="753"/>
      <c r="BJ448" s="753"/>
      <c r="BK448" s="754"/>
      <c r="BL448" s="753"/>
      <c r="BM448" s="755"/>
      <c r="BN448" s="755"/>
      <c r="BO448" s="755"/>
      <c r="BP448" s="755"/>
      <c r="BQ448" s="753"/>
      <c r="BR448" s="754"/>
      <c r="BS448" s="755"/>
      <c r="BT448" s="753"/>
      <c r="BU448" s="753"/>
      <c r="BV448" s="753"/>
      <c r="BW448" s="753"/>
      <c r="BX448" s="753"/>
      <c r="BY448" s="753"/>
      <c r="BZ448" s="753"/>
      <c r="CA448" s="753"/>
      <c r="CB448" s="753"/>
      <c r="CC448" s="753">
        <f>I448</f>
        <v>804</v>
      </c>
      <c r="CD448" s="753">
        <f>I448</f>
        <v>804</v>
      </c>
      <c r="CE448" s="729"/>
      <c r="CF448" s="753">
        <f>I448</f>
        <v>804</v>
      </c>
      <c r="CG448" s="756"/>
      <c r="CO448" s="757">
        <f t="shared" si="284"/>
        <v>1042564</v>
      </c>
    </row>
    <row r="449" s="645" customFormat="1" ht="36" hidden="1" customHeight="1" spans="1:93">
      <c r="A449" s="724">
        <v>45952</v>
      </c>
      <c r="B449" s="725" t="s">
        <v>4441</v>
      </c>
      <c r="C449" s="726" t="s">
        <v>251</v>
      </c>
      <c r="D449" s="727">
        <v>4500182703</v>
      </c>
      <c r="E449" s="725">
        <v>1720018</v>
      </c>
      <c r="F449" s="727" t="s">
        <v>4905</v>
      </c>
      <c r="G449" s="729" t="s">
        <v>309</v>
      </c>
      <c r="H449" s="730" t="s">
        <v>79</v>
      </c>
      <c r="I449" s="731">
        <v>396</v>
      </c>
      <c r="J449" s="732">
        <v>0</v>
      </c>
      <c r="K449" s="732">
        <v>12</v>
      </c>
      <c r="L449" s="733">
        <f t="shared" si="283"/>
        <v>33</v>
      </c>
      <c r="M449" s="734">
        <v>45993</v>
      </c>
      <c r="N449" s="734">
        <f t="shared" si="320"/>
        <v>45989</v>
      </c>
      <c r="O449" s="735"/>
      <c r="P449" s="645" t="s">
        <v>803</v>
      </c>
      <c r="Q449" s="736" t="s">
        <v>4902</v>
      </c>
      <c r="R449" s="735">
        <v>45944</v>
      </c>
      <c r="S449" s="737" t="s">
        <v>136</v>
      </c>
      <c r="T449" s="748" t="s">
        <v>4903</v>
      </c>
      <c r="U449" s="739" t="s">
        <v>4904</v>
      </c>
      <c r="V449" s="740" t="s">
        <v>587</v>
      </c>
      <c r="W449" s="741">
        <v>1.2578</v>
      </c>
      <c r="X449" s="742">
        <f t="shared" si="314"/>
        <v>498.0888</v>
      </c>
      <c r="Y449" s="749"/>
      <c r="Z449" s="1329" t="s">
        <v>313</v>
      </c>
      <c r="AA449" s="745" t="s">
        <v>108</v>
      </c>
      <c r="AB449" s="732" t="s">
        <v>44</v>
      </c>
      <c r="AC449" s="746">
        <v>396</v>
      </c>
      <c r="AD449" s="747">
        <f t="shared" si="286"/>
        <v>0</v>
      </c>
      <c r="AE449" s="890" t="s">
        <v>157</v>
      </c>
      <c r="AF449" s="749"/>
      <c r="AG449" s="747">
        <f t="shared" si="315"/>
        <v>792</v>
      </c>
      <c r="AH449" s="749"/>
      <c r="AI449" s="747">
        <f>AG449</f>
        <v>792</v>
      </c>
      <c r="AJ449" s="733"/>
      <c r="AK449" s="366"/>
      <c r="AM449" s="750"/>
      <c r="AN449" s="750"/>
      <c r="AO449" s="751"/>
      <c r="AP449" s="751"/>
      <c r="AQ449" s="751"/>
      <c r="AR449" s="751"/>
      <c r="AS449" s="751"/>
      <c r="AT449" s="751"/>
      <c r="AU449" s="751"/>
      <c r="AV449" s="750"/>
      <c r="AW449" s="750"/>
      <c r="AX449" s="750"/>
      <c r="AY449" s="745"/>
      <c r="AZ449" s="729"/>
      <c r="BA449" s="745">
        <f>AI449</f>
        <v>792</v>
      </c>
      <c r="BB449" s="752"/>
      <c r="BC449" s="752"/>
      <c r="BD449" s="752"/>
      <c r="BE449" s="752"/>
      <c r="BF449" s="745"/>
      <c r="BG449" s="752"/>
      <c r="BH449" s="752"/>
      <c r="BI449" s="753"/>
      <c r="BJ449" s="753"/>
      <c r="BK449" s="754"/>
      <c r="BL449" s="753"/>
      <c r="BM449" s="755"/>
      <c r="BN449" s="755"/>
      <c r="BO449" s="755"/>
      <c r="BP449" s="755"/>
      <c r="BQ449" s="753"/>
      <c r="BR449" s="754"/>
      <c r="BS449" s="755"/>
      <c r="BT449" s="753"/>
      <c r="BU449" s="753"/>
      <c r="BV449" s="753"/>
      <c r="BW449" s="753"/>
      <c r="BX449" s="753"/>
      <c r="BY449" s="753"/>
      <c r="BZ449" s="753"/>
      <c r="CA449" s="753"/>
      <c r="CB449" s="753"/>
      <c r="CC449" s="753">
        <f>I449</f>
        <v>396</v>
      </c>
      <c r="CD449" s="753">
        <f>I449</f>
        <v>396</v>
      </c>
      <c r="CE449" s="729"/>
      <c r="CF449" s="753">
        <f>I449</f>
        <v>396</v>
      </c>
      <c r="CG449" s="756"/>
      <c r="CO449" s="757">
        <f t="shared" si="284"/>
        <v>1041772</v>
      </c>
    </row>
    <row r="450" s="645" customFormat="1" ht="36" hidden="1" customHeight="1" spans="1:93">
      <c r="A450" s="724">
        <v>45954</v>
      </c>
      <c r="B450" s="725" t="s">
        <v>418</v>
      </c>
      <c r="C450" s="726" t="s">
        <v>419</v>
      </c>
      <c r="D450" s="727">
        <v>4500182987</v>
      </c>
      <c r="E450" s="725">
        <v>32714930</v>
      </c>
      <c r="F450" s="727" t="s">
        <v>4906</v>
      </c>
      <c r="G450" s="729" t="s">
        <v>134</v>
      </c>
      <c r="H450" s="730" t="s">
        <v>135</v>
      </c>
      <c r="I450" s="731">
        <v>1248</v>
      </c>
      <c r="J450" s="732">
        <v>0</v>
      </c>
      <c r="K450" s="732">
        <v>13</v>
      </c>
      <c r="L450" s="733">
        <f t="shared" si="283"/>
        <v>96</v>
      </c>
      <c r="M450" s="734">
        <v>45994</v>
      </c>
      <c r="N450" s="734">
        <f t="shared" si="320"/>
        <v>45990</v>
      </c>
      <c r="O450" s="735" t="s">
        <v>4907</v>
      </c>
      <c r="P450" s="736" t="s">
        <v>106</v>
      </c>
      <c r="Q450" s="736" t="s">
        <v>4908</v>
      </c>
      <c r="R450" s="735">
        <v>45954</v>
      </c>
      <c r="S450" s="737" t="s">
        <v>82</v>
      </c>
      <c r="T450" s="748" t="s">
        <v>4696</v>
      </c>
      <c r="U450" s="739" t="s">
        <v>4909</v>
      </c>
      <c r="V450" s="740" t="s">
        <v>425</v>
      </c>
      <c r="W450" s="741">
        <v>0.915</v>
      </c>
      <c r="X450" s="742">
        <f t="shared" si="318"/>
        <v>1141.92</v>
      </c>
      <c r="Y450" s="749"/>
      <c r="Z450" s="732" t="s">
        <v>190</v>
      </c>
      <c r="AA450" s="745" t="s">
        <v>108</v>
      </c>
      <c r="AB450" s="732" t="s">
        <v>44</v>
      </c>
      <c r="AC450" s="746">
        <f>1196+52</f>
        <v>1248</v>
      </c>
      <c r="AD450" s="747">
        <f t="shared" si="286"/>
        <v>0</v>
      </c>
      <c r="AE450" s="890" t="s">
        <v>157</v>
      </c>
      <c r="AF450" s="749"/>
      <c r="AG450" s="747">
        <f t="shared" si="319"/>
        <v>1248</v>
      </c>
      <c r="AH450" s="749"/>
      <c r="AI450" s="745"/>
      <c r="AJ450" s="733"/>
      <c r="AK450" s="366"/>
      <c r="AL450" s="747">
        <f t="shared" si="316"/>
        <v>1248</v>
      </c>
      <c r="AM450" s="750"/>
      <c r="AN450" s="750"/>
      <c r="AO450" s="751"/>
      <c r="AP450" s="751"/>
      <c r="AQ450" s="751"/>
      <c r="AR450" s="751"/>
      <c r="AS450" s="751"/>
      <c r="AT450" s="751"/>
      <c r="AU450" s="751"/>
      <c r="AV450" s="750"/>
      <c r="AW450" s="750"/>
      <c r="AX450" s="750"/>
      <c r="AY450" s="745"/>
      <c r="AZ450" s="729"/>
      <c r="BA450" s="745">
        <f t="shared" si="317"/>
        <v>1248</v>
      </c>
      <c r="BB450" s="752"/>
      <c r="BC450" s="752"/>
      <c r="BD450" s="752"/>
      <c r="BE450" s="752"/>
      <c r="BF450" s="745"/>
      <c r="BG450" s="752"/>
      <c r="BH450" s="752"/>
      <c r="BI450" s="753"/>
      <c r="BJ450" s="753"/>
      <c r="BK450" s="754"/>
      <c r="BL450" s="753"/>
      <c r="BM450" s="755"/>
      <c r="BN450" s="755"/>
      <c r="BO450" s="754">
        <f>I450/13</f>
        <v>96</v>
      </c>
      <c r="BP450" s="755"/>
      <c r="BQ450" s="753"/>
      <c r="BR450" s="754"/>
      <c r="BS450" s="755"/>
      <c r="BT450" s="753"/>
      <c r="BU450" s="753"/>
      <c r="BV450" s="753"/>
      <c r="BW450" s="753"/>
      <c r="BX450" s="753"/>
      <c r="BY450" s="753"/>
      <c r="BZ450" s="753"/>
      <c r="CA450" s="753"/>
      <c r="CB450" s="753"/>
      <c r="CC450" s="753"/>
      <c r="CD450" s="753"/>
      <c r="CE450" s="753"/>
      <c r="CF450" s="753"/>
      <c r="CG450" s="756"/>
      <c r="CO450" s="757">
        <f t="shared" si="284"/>
        <v>1040524</v>
      </c>
    </row>
    <row r="451" s="645" customFormat="1" ht="36" hidden="1" customHeight="1" spans="1:93">
      <c r="A451" s="724">
        <v>45959</v>
      </c>
      <c r="B451" s="725" t="s">
        <v>418</v>
      </c>
      <c r="C451" s="726" t="s">
        <v>419</v>
      </c>
      <c r="D451" s="727">
        <v>4500183542</v>
      </c>
      <c r="E451" s="725">
        <v>32723635</v>
      </c>
      <c r="F451" s="727" t="s">
        <v>4910</v>
      </c>
      <c r="G451" s="729" t="s">
        <v>134</v>
      </c>
      <c r="H451" s="730" t="s">
        <v>135</v>
      </c>
      <c r="I451" s="731">
        <v>1560</v>
      </c>
      <c r="J451" s="732">
        <v>0</v>
      </c>
      <c r="K451" s="732">
        <v>13</v>
      </c>
      <c r="L451" s="733">
        <f t="shared" si="283"/>
        <v>120</v>
      </c>
      <c r="M451" s="734">
        <v>45996</v>
      </c>
      <c r="N451" s="734">
        <v>45992</v>
      </c>
      <c r="O451" s="735"/>
      <c r="P451" s="736" t="s">
        <v>106</v>
      </c>
      <c r="Q451" s="736" t="s">
        <v>2833</v>
      </c>
      <c r="R451" s="735">
        <v>45959</v>
      </c>
      <c r="S451" s="737" t="s">
        <v>82</v>
      </c>
      <c r="T451" s="748" t="s">
        <v>4696</v>
      </c>
      <c r="U451" s="739" t="s">
        <v>4911</v>
      </c>
      <c r="V451" s="740" t="s">
        <v>425</v>
      </c>
      <c r="W451" s="741">
        <v>0.8615</v>
      </c>
      <c r="X451" s="742">
        <f t="shared" si="318"/>
        <v>1343.94</v>
      </c>
      <c r="Y451" s="749"/>
      <c r="Z451" s="732" t="s">
        <v>190</v>
      </c>
      <c r="AA451" s="745" t="s">
        <v>108</v>
      </c>
      <c r="AB451" s="732" t="s">
        <v>44</v>
      </c>
      <c r="AC451" s="746">
        <v>1560</v>
      </c>
      <c r="AD451" s="747">
        <f t="shared" si="286"/>
        <v>0</v>
      </c>
      <c r="AE451" s="890" t="s">
        <v>157</v>
      </c>
      <c r="AF451" s="749"/>
      <c r="AG451" s="747">
        <f t="shared" si="319"/>
        <v>1560</v>
      </c>
      <c r="AH451" s="749"/>
      <c r="AI451" s="745"/>
      <c r="AJ451" s="733"/>
      <c r="AK451" s="366"/>
      <c r="AL451" s="747">
        <f t="shared" si="316"/>
        <v>1560</v>
      </c>
      <c r="AM451" s="750"/>
      <c r="AN451" s="750"/>
      <c r="AO451" s="751"/>
      <c r="AP451" s="751"/>
      <c r="AQ451" s="751"/>
      <c r="AR451" s="751"/>
      <c r="AS451" s="751"/>
      <c r="AT451" s="751"/>
      <c r="AU451" s="751"/>
      <c r="AV451" s="750"/>
      <c r="AW451" s="750"/>
      <c r="AX451" s="750"/>
      <c r="AY451" s="745"/>
      <c r="AZ451" s="729"/>
      <c r="BA451" s="745">
        <f t="shared" si="317"/>
        <v>1560</v>
      </c>
      <c r="BB451" s="752"/>
      <c r="BC451" s="752"/>
      <c r="BD451" s="752"/>
      <c r="BE451" s="752"/>
      <c r="BF451" s="745"/>
      <c r="BG451" s="752"/>
      <c r="BH451" s="752"/>
      <c r="BI451" s="753"/>
      <c r="BJ451" s="753"/>
      <c r="BK451" s="754"/>
      <c r="BL451" s="753"/>
      <c r="BM451" s="755"/>
      <c r="BN451" s="755"/>
      <c r="BO451" s="754">
        <f>I451/13</f>
        <v>120</v>
      </c>
      <c r="BP451" s="755"/>
      <c r="BQ451" s="753"/>
      <c r="BR451" s="754"/>
      <c r="BS451" s="755"/>
      <c r="BT451" s="753"/>
      <c r="BU451" s="753"/>
      <c r="BV451" s="753"/>
      <c r="BW451" s="753"/>
      <c r="BX451" s="753"/>
      <c r="BY451" s="753"/>
      <c r="BZ451" s="753"/>
      <c r="CA451" s="753"/>
      <c r="CB451" s="753"/>
      <c r="CC451" s="753"/>
      <c r="CD451" s="753"/>
      <c r="CE451" s="753"/>
      <c r="CF451" s="753"/>
      <c r="CG451" s="756"/>
      <c r="CO451" s="757">
        <f t="shared" si="284"/>
        <v>1038964</v>
      </c>
    </row>
    <row r="452" s="645" customFormat="1" ht="36" hidden="1" customHeight="1" spans="1:93">
      <c r="A452" s="724">
        <v>45875</v>
      </c>
      <c r="B452" s="725" t="s">
        <v>842</v>
      </c>
      <c r="C452" s="726" t="s">
        <v>701</v>
      </c>
      <c r="D452" s="727">
        <v>4500176094</v>
      </c>
      <c r="E452" s="725"/>
      <c r="F452" s="728" t="s">
        <v>4912</v>
      </c>
      <c r="G452" s="729" t="s">
        <v>78</v>
      </c>
      <c r="H452" s="730" t="s">
        <v>111</v>
      </c>
      <c r="I452" s="731">
        <v>250</v>
      </c>
      <c r="J452" s="732">
        <v>0</v>
      </c>
      <c r="K452" s="732">
        <v>50</v>
      </c>
      <c r="L452" s="733">
        <f t="shared" ref="L452:L515" si="321">I452/K452</f>
        <v>5</v>
      </c>
      <c r="M452" s="734">
        <v>45996</v>
      </c>
      <c r="N452" s="734">
        <v>45992</v>
      </c>
      <c r="O452" s="735"/>
      <c r="P452" s="735" t="s">
        <v>803</v>
      </c>
      <c r="Q452" s="736" t="s">
        <v>3003</v>
      </c>
      <c r="R452" s="735">
        <v>45919</v>
      </c>
      <c r="S452" s="737" t="s">
        <v>82</v>
      </c>
      <c r="T452" s="738" t="s">
        <v>4913</v>
      </c>
      <c r="U452" s="739" t="s">
        <v>4914</v>
      </c>
      <c r="V452" s="740" t="s">
        <v>388</v>
      </c>
      <c r="W452" s="741">
        <v>0.9182</v>
      </c>
      <c r="X452" s="742">
        <f t="shared" si="318"/>
        <v>229.55</v>
      </c>
      <c r="Y452" s="749" t="s">
        <v>4915</v>
      </c>
      <c r="Z452" s="732" t="s">
        <v>156</v>
      </c>
      <c r="AA452" s="745" t="s">
        <v>108</v>
      </c>
      <c r="AB452" s="732" t="s">
        <v>44</v>
      </c>
      <c r="AC452" s="746">
        <v>250</v>
      </c>
      <c r="AD452" s="747">
        <f t="shared" si="286"/>
        <v>0</v>
      </c>
      <c r="AE452" s="890" t="s">
        <v>141</v>
      </c>
      <c r="AF452" s="749"/>
      <c r="AG452" s="747">
        <f t="shared" si="319"/>
        <v>250</v>
      </c>
      <c r="AH452" s="749"/>
      <c r="AI452" s="745"/>
      <c r="AJ452" s="733"/>
      <c r="AK452" s="784"/>
      <c r="AL452" s="733">
        <f t="shared" si="316"/>
        <v>250</v>
      </c>
      <c r="AM452" s="750"/>
      <c r="AN452" s="750"/>
      <c r="AO452" s="751"/>
      <c r="AP452" s="751"/>
      <c r="AQ452" s="751"/>
      <c r="AR452" s="751"/>
      <c r="AS452" s="751"/>
      <c r="AT452" s="751"/>
      <c r="AU452" s="751"/>
      <c r="AV452" s="750"/>
      <c r="AW452" s="750"/>
      <c r="AX452" s="750"/>
      <c r="AY452" s="745"/>
      <c r="AZ452" s="729"/>
      <c r="BA452" s="745">
        <f t="shared" si="317"/>
        <v>250</v>
      </c>
      <c r="BB452" s="752"/>
      <c r="BC452" s="752"/>
      <c r="BD452" s="752"/>
      <c r="BE452" s="752"/>
      <c r="BF452" s="745"/>
      <c r="BG452" s="752"/>
      <c r="BH452" s="752"/>
      <c r="BI452" s="753"/>
      <c r="BJ452" s="753"/>
      <c r="BK452" s="754"/>
      <c r="BL452" s="753"/>
      <c r="BM452" s="755"/>
      <c r="BN452" s="755"/>
      <c r="BO452" s="755"/>
      <c r="BP452" s="755"/>
      <c r="BQ452" s="753"/>
      <c r="BR452" s="754">
        <f>I452/25</f>
        <v>10</v>
      </c>
      <c r="BS452" s="755"/>
      <c r="BT452" s="753"/>
      <c r="BU452" s="753"/>
      <c r="BV452" s="753"/>
      <c r="BW452" s="753"/>
      <c r="BX452" s="753"/>
      <c r="BY452" s="753"/>
      <c r="BZ452" s="753"/>
      <c r="CA452" s="753"/>
      <c r="CB452" s="753"/>
      <c r="CC452" s="753"/>
      <c r="CD452" s="753"/>
      <c r="CE452" s="753"/>
      <c r="CF452" s="753"/>
      <c r="CG452" s="756"/>
      <c r="CO452" s="757">
        <f t="shared" ref="CO452:CO515" si="322">CO451-AG452</f>
        <v>1038714</v>
      </c>
    </row>
    <row r="453" s="645" customFormat="1" ht="36" hidden="1" customHeight="1" spans="1:93">
      <c r="A453" s="724">
        <v>45930</v>
      </c>
      <c r="B453" s="725" t="s">
        <v>842</v>
      </c>
      <c r="C453" s="726" t="s">
        <v>701</v>
      </c>
      <c r="D453" s="727">
        <v>4500181141</v>
      </c>
      <c r="E453" s="725" t="s">
        <v>4916</v>
      </c>
      <c r="F453" s="728" t="s">
        <v>4917</v>
      </c>
      <c r="G453" s="729" t="s">
        <v>78</v>
      </c>
      <c r="H453" s="730" t="s">
        <v>111</v>
      </c>
      <c r="I453" s="731">
        <v>1000</v>
      </c>
      <c r="J453" s="732">
        <v>0</v>
      </c>
      <c r="K453" s="732">
        <v>50</v>
      </c>
      <c r="L453" s="733">
        <f t="shared" si="321"/>
        <v>20</v>
      </c>
      <c r="M453" s="734">
        <v>45996</v>
      </c>
      <c r="N453" s="734">
        <v>45992</v>
      </c>
      <c r="O453" s="735"/>
      <c r="P453" s="735" t="s">
        <v>803</v>
      </c>
      <c r="Q453" s="736"/>
      <c r="R453" s="735">
        <v>45930</v>
      </c>
      <c r="S453" s="737" t="s">
        <v>82</v>
      </c>
      <c r="T453" s="738" t="s">
        <v>4918</v>
      </c>
      <c r="U453" s="739" t="s">
        <v>4919</v>
      </c>
      <c r="V453" s="740" t="s">
        <v>388</v>
      </c>
      <c r="W453" s="741">
        <v>0.9182</v>
      </c>
      <c r="X453" s="742">
        <f t="shared" si="318"/>
        <v>918.2</v>
      </c>
      <c r="Y453" s="749" t="s">
        <v>4920</v>
      </c>
      <c r="Z453" s="732" t="s">
        <v>156</v>
      </c>
      <c r="AA453" s="745" t="s">
        <v>108</v>
      </c>
      <c r="AB453" s="732" t="s">
        <v>44</v>
      </c>
      <c r="AC453" s="746">
        <v>1000</v>
      </c>
      <c r="AD453" s="747">
        <f t="shared" si="286"/>
        <v>0</v>
      </c>
      <c r="AE453" s="890" t="s">
        <v>157</v>
      </c>
      <c r="AF453" s="749"/>
      <c r="AG453" s="747">
        <f t="shared" si="319"/>
        <v>1000</v>
      </c>
      <c r="AH453" s="749"/>
      <c r="AI453" s="745"/>
      <c r="AJ453" s="733"/>
      <c r="AK453" s="376"/>
      <c r="AL453" s="733">
        <f t="shared" si="316"/>
        <v>1000</v>
      </c>
      <c r="AM453" s="750"/>
      <c r="AN453" s="750"/>
      <c r="AO453" s="751"/>
      <c r="AP453" s="751"/>
      <c r="AQ453" s="751"/>
      <c r="AR453" s="751"/>
      <c r="AS453" s="751"/>
      <c r="AT453" s="751"/>
      <c r="AU453" s="751"/>
      <c r="AV453" s="750"/>
      <c r="AW453" s="750"/>
      <c r="AX453" s="750"/>
      <c r="AY453" s="745"/>
      <c r="AZ453" s="729"/>
      <c r="BA453" s="745">
        <f t="shared" si="317"/>
        <v>1000</v>
      </c>
      <c r="BB453" s="752"/>
      <c r="BC453" s="752"/>
      <c r="BD453" s="752"/>
      <c r="BE453" s="752"/>
      <c r="BF453" s="745"/>
      <c r="BG453" s="752"/>
      <c r="BH453" s="752"/>
      <c r="BI453" s="753"/>
      <c r="BJ453" s="753"/>
      <c r="BK453" s="754"/>
      <c r="BL453" s="753"/>
      <c r="BM453" s="755"/>
      <c r="BN453" s="755"/>
      <c r="BO453" s="755"/>
      <c r="BP453" s="755"/>
      <c r="BQ453" s="753"/>
      <c r="BR453" s="754">
        <f>I453/25</f>
        <v>40</v>
      </c>
      <c r="BS453" s="755"/>
      <c r="BT453" s="753"/>
      <c r="BU453" s="753"/>
      <c r="BV453" s="753"/>
      <c r="BW453" s="753"/>
      <c r="BX453" s="753"/>
      <c r="BY453" s="753"/>
      <c r="BZ453" s="753"/>
      <c r="CA453" s="753"/>
      <c r="CB453" s="753"/>
      <c r="CC453" s="753"/>
      <c r="CD453" s="753"/>
      <c r="CE453" s="753"/>
      <c r="CF453" s="753"/>
      <c r="CG453" s="756"/>
      <c r="CO453" s="757">
        <f t="shared" si="322"/>
        <v>1037714</v>
      </c>
    </row>
    <row r="454" s="645" customFormat="1" ht="36" hidden="1" customHeight="1" spans="1:93">
      <c r="A454" s="724">
        <v>45960</v>
      </c>
      <c r="B454" s="725" t="s">
        <v>4344</v>
      </c>
      <c r="C454" s="726" t="s">
        <v>251</v>
      </c>
      <c r="D454" s="1330">
        <v>4500183797</v>
      </c>
      <c r="E454" s="725" t="s">
        <v>4921</v>
      </c>
      <c r="F454" s="727" t="s">
        <v>4922</v>
      </c>
      <c r="G454" s="729" t="s">
        <v>309</v>
      </c>
      <c r="H454" s="730" t="s">
        <v>79</v>
      </c>
      <c r="I454" s="731">
        <v>996</v>
      </c>
      <c r="J454" s="732">
        <v>0</v>
      </c>
      <c r="K454" s="732">
        <v>12</v>
      </c>
      <c r="L454" s="733">
        <f t="shared" si="321"/>
        <v>83</v>
      </c>
      <c r="M454" s="734">
        <v>45996</v>
      </c>
      <c r="N454" s="734">
        <v>45992</v>
      </c>
      <c r="O454" s="735"/>
      <c r="P454" s="736" t="s">
        <v>803</v>
      </c>
      <c r="Q454" s="736" t="s">
        <v>4923</v>
      </c>
      <c r="R454" s="735">
        <v>45965</v>
      </c>
      <c r="S454" s="737" t="s">
        <v>82</v>
      </c>
      <c r="T454" s="748" t="s">
        <v>4924</v>
      </c>
      <c r="U454" s="739" t="s">
        <v>4925</v>
      </c>
      <c r="V454" s="740" t="s">
        <v>4926</v>
      </c>
      <c r="W454" s="741">
        <v>1.2578</v>
      </c>
      <c r="X454" s="742">
        <f>I454*W454</f>
        <v>1252.7688</v>
      </c>
      <c r="Y454" s="749"/>
      <c r="Z454" s="732" t="s">
        <v>2035</v>
      </c>
      <c r="AA454" s="745" t="s">
        <v>108</v>
      </c>
      <c r="AB454" s="732" t="s">
        <v>44</v>
      </c>
      <c r="AC454" s="746">
        <v>996</v>
      </c>
      <c r="AD454" s="747">
        <f t="shared" ref="AD454:AD517" si="323">AC454-I454</f>
        <v>0</v>
      </c>
      <c r="AE454" s="890" t="s">
        <v>157</v>
      </c>
      <c r="AF454" s="749"/>
      <c r="AG454" s="747">
        <f>I454*2</f>
        <v>1992</v>
      </c>
      <c r="AH454" s="749"/>
      <c r="AI454" s="745"/>
      <c r="AJ454" s="733"/>
      <c r="AK454" s="366"/>
      <c r="AL454" s="733"/>
      <c r="AM454" s="891">
        <f>I454*2</f>
        <v>1992</v>
      </c>
      <c r="AN454" s="750"/>
      <c r="AO454" s="751"/>
      <c r="AP454" s="751"/>
      <c r="AQ454" s="751"/>
      <c r="AR454" s="751"/>
      <c r="AS454" s="751"/>
      <c r="AT454" s="751"/>
      <c r="AU454" s="751"/>
      <c r="AV454" s="750"/>
      <c r="AW454" s="750"/>
      <c r="AX454" s="750"/>
      <c r="AY454" s="745"/>
      <c r="AZ454" s="729"/>
      <c r="BA454" s="745">
        <f>I454*2</f>
        <v>1992</v>
      </c>
      <c r="BB454" s="752"/>
      <c r="BC454" s="752"/>
      <c r="BD454" s="752"/>
      <c r="BE454" s="752"/>
      <c r="BF454" s="745"/>
      <c r="BG454" s="752"/>
      <c r="BH454" s="752"/>
      <c r="BI454" s="753"/>
      <c r="BJ454" s="753"/>
      <c r="BK454" s="754"/>
      <c r="BL454" s="753"/>
      <c r="BM454" s="755"/>
      <c r="BN454" s="755"/>
      <c r="BO454" s="755"/>
      <c r="BP454" s="755"/>
      <c r="BQ454" s="753"/>
      <c r="BR454" s="754"/>
      <c r="BS454" s="755"/>
      <c r="BT454" s="753"/>
      <c r="BU454" s="753"/>
      <c r="BV454" s="753"/>
      <c r="BW454" s="753"/>
      <c r="BX454" s="753"/>
      <c r="BY454" s="753"/>
      <c r="BZ454" s="753"/>
      <c r="CA454" s="753"/>
      <c r="CB454" s="753"/>
      <c r="CC454" s="753">
        <f>I454</f>
        <v>996</v>
      </c>
      <c r="CD454" s="753"/>
      <c r="CE454" s="753">
        <f>I454</f>
        <v>996</v>
      </c>
      <c r="CF454" s="753">
        <f>I454</f>
        <v>996</v>
      </c>
      <c r="CG454" s="756"/>
      <c r="CO454" s="757">
        <f t="shared" si="322"/>
        <v>1035722</v>
      </c>
    </row>
    <row r="455" s="645" customFormat="1" ht="36" hidden="1" customHeight="1" spans="1:93">
      <c r="A455" s="724">
        <v>45960</v>
      </c>
      <c r="B455" s="725" t="s">
        <v>4927</v>
      </c>
      <c r="C455" s="726" t="s">
        <v>251</v>
      </c>
      <c r="D455" s="1330">
        <v>4500183798</v>
      </c>
      <c r="E455" s="725" t="s">
        <v>4928</v>
      </c>
      <c r="F455" s="727" t="s">
        <v>4929</v>
      </c>
      <c r="G455" s="729" t="s">
        <v>309</v>
      </c>
      <c r="H455" s="730" t="s">
        <v>79</v>
      </c>
      <c r="I455" s="731">
        <v>1200</v>
      </c>
      <c r="J455" s="732">
        <v>0</v>
      </c>
      <c r="K455" s="732">
        <v>12</v>
      </c>
      <c r="L455" s="733">
        <f t="shared" si="321"/>
        <v>100</v>
      </c>
      <c r="M455" s="734">
        <v>45996</v>
      </c>
      <c r="N455" s="734">
        <v>45992</v>
      </c>
      <c r="O455" s="735"/>
      <c r="P455" s="736" t="s">
        <v>803</v>
      </c>
      <c r="Q455" s="736" t="s">
        <v>2818</v>
      </c>
      <c r="R455" s="735">
        <v>45965</v>
      </c>
      <c r="S455" s="737" t="s">
        <v>82</v>
      </c>
      <c r="T455" s="748" t="s">
        <v>4924</v>
      </c>
      <c r="U455" s="739" t="s">
        <v>4925</v>
      </c>
      <c r="V455" s="740" t="s">
        <v>4926</v>
      </c>
      <c r="W455" s="741">
        <v>1.2578</v>
      </c>
      <c r="X455" s="742">
        <f>I455*W455</f>
        <v>1509.36</v>
      </c>
      <c r="Y455" s="749"/>
      <c r="Z455" s="732" t="s">
        <v>2035</v>
      </c>
      <c r="AA455" s="745" t="s">
        <v>108</v>
      </c>
      <c r="AB455" s="732" t="s">
        <v>44</v>
      </c>
      <c r="AC455" s="746">
        <v>1200</v>
      </c>
      <c r="AD455" s="747">
        <f t="shared" si="323"/>
        <v>0</v>
      </c>
      <c r="AE455" s="890" t="s">
        <v>157</v>
      </c>
      <c r="AF455" s="749"/>
      <c r="AG455" s="747">
        <f>I455*2</f>
        <v>2400</v>
      </c>
      <c r="AH455" s="749"/>
      <c r="AI455" s="745"/>
      <c r="AJ455" s="733"/>
      <c r="AK455" s="366"/>
      <c r="AL455" s="733"/>
      <c r="AM455" s="891">
        <f>I455*2</f>
        <v>2400</v>
      </c>
      <c r="AN455" s="750"/>
      <c r="AO455" s="751"/>
      <c r="AP455" s="751"/>
      <c r="AQ455" s="751"/>
      <c r="AR455" s="751"/>
      <c r="AS455" s="751"/>
      <c r="AT455" s="751"/>
      <c r="AU455" s="751"/>
      <c r="AV455" s="750"/>
      <c r="AW455" s="750"/>
      <c r="AX455" s="750"/>
      <c r="AY455" s="745"/>
      <c r="AZ455" s="729"/>
      <c r="BA455" s="745">
        <f>I455*2</f>
        <v>2400</v>
      </c>
      <c r="BB455" s="752"/>
      <c r="BC455" s="752"/>
      <c r="BD455" s="752"/>
      <c r="BE455" s="752"/>
      <c r="BF455" s="745"/>
      <c r="BG455" s="752"/>
      <c r="BH455" s="752"/>
      <c r="BI455" s="753"/>
      <c r="BJ455" s="753"/>
      <c r="BK455" s="754"/>
      <c r="BL455" s="753"/>
      <c r="BM455" s="755"/>
      <c r="BN455" s="755"/>
      <c r="BO455" s="755"/>
      <c r="BP455" s="755"/>
      <c r="BQ455" s="753"/>
      <c r="BR455" s="754"/>
      <c r="BS455" s="755"/>
      <c r="BT455" s="753"/>
      <c r="BU455" s="753"/>
      <c r="BV455" s="753"/>
      <c r="BW455" s="753"/>
      <c r="BX455" s="753"/>
      <c r="BY455" s="753"/>
      <c r="BZ455" s="753"/>
      <c r="CA455" s="753"/>
      <c r="CB455" s="753"/>
      <c r="CC455" s="753">
        <f>I455</f>
        <v>1200</v>
      </c>
      <c r="CD455" s="753"/>
      <c r="CE455" s="753">
        <f>I455</f>
        <v>1200</v>
      </c>
      <c r="CF455" s="753">
        <f>I455</f>
        <v>1200</v>
      </c>
      <c r="CG455" s="756"/>
      <c r="CO455" s="757">
        <f t="shared" si="322"/>
        <v>1033322</v>
      </c>
    </row>
    <row r="456" s="645" customFormat="1" ht="36" hidden="1" customHeight="1" spans="1:93">
      <c r="A456" s="724">
        <v>45966</v>
      </c>
      <c r="B456" s="725" t="s">
        <v>3800</v>
      </c>
      <c r="C456" s="726" t="s">
        <v>251</v>
      </c>
      <c r="D456" s="727">
        <v>4500184465</v>
      </c>
      <c r="E456" s="1847" t="s">
        <v>4930</v>
      </c>
      <c r="F456" s="727" t="s">
        <v>4931</v>
      </c>
      <c r="G456" s="729" t="s">
        <v>346</v>
      </c>
      <c r="H456" s="730" t="s">
        <v>79</v>
      </c>
      <c r="I456" s="731">
        <v>1152</v>
      </c>
      <c r="J456" s="732">
        <v>0</v>
      </c>
      <c r="K456" s="732">
        <v>1152</v>
      </c>
      <c r="L456" s="733">
        <f t="shared" si="321"/>
        <v>1</v>
      </c>
      <c r="M456" s="734">
        <v>45999</v>
      </c>
      <c r="N456" s="734">
        <v>45995</v>
      </c>
      <c r="O456" s="1331" t="s">
        <v>4932</v>
      </c>
      <c r="P456" s="735" t="s">
        <v>106</v>
      </c>
      <c r="Q456" s="736"/>
      <c r="R456" s="735" t="s">
        <v>651</v>
      </c>
      <c r="S456" s="737" t="s">
        <v>136</v>
      </c>
      <c r="T456" s="738" t="s">
        <v>4933</v>
      </c>
      <c r="U456" s="739" t="s">
        <v>2828</v>
      </c>
      <c r="V456" s="740" t="s">
        <v>1131</v>
      </c>
      <c r="W456" s="741">
        <v>614.09</v>
      </c>
      <c r="X456" s="742">
        <f>W456*L456</f>
        <v>614.09</v>
      </c>
      <c r="Y456" s="749"/>
      <c r="Z456" s="732" t="s">
        <v>346</v>
      </c>
      <c r="AA456" s="745" t="s">
        <v>108</v>
      </c>
      <c r="AB456" s="732" t="s">
        <v>44</v>
      </c>
      <c r="AC456" s="746">
        <v>1152</v>
      </c>
      <c r="AD456" s="747">
        <f t="shared" si="323"/>
        <v>0</v>
      </c>
      <c r="AE456" s="890" t="s">
        <v>157</v>
      </c>
      <c r="AF456" s="749"/>
      <c r="AG456" s="747">
        <f t="shared" ref="AG456:AG479" si="324">I456</f>
        <v>1152</v>
      </c>
      <c r="AH456" s="749"/>
      <c r="AI456" s="745">
        <f>I456</f>
        <v>1152</v>
      </c>
      <c r="AJ456" s="733"/>
      <c r="AK456" s="376"/>
      <c r="AL456" s="733"/>
      <c r="AM456" s="891"/>
      <c r="AN456" s="750"/>
      <c r="AO456" s="751"/>
      <c r="AP456" s="751"/>
      <c r="AQ456" s="751"/>
      <c r="AR456" s="751"/>
      <c r="AS456" s="751"/>
      <c r="AT456" s="751"/>
      <c r="AU456" s="751"/>
      <c r="AV456" s="750"/>
      <c r="AW456" s="750"/>
      <c r="AX456" s="750"/>
      <c r="AY456" s="745"/>
      <c r="AZ456" s="729"/>
      <c r="BA456" s="745"/>
      <c r="BB456" s="752"/>
      <c r="BC456" s="745">
        <f>I456</f>
        <v>1152</v>
      </c>
      <c r="BD456" s="752"/>
      <c r="BE456" s="752"/>
      <c r="BF456" s="745"/>
      <c r="BG456" s="745">
        <f>I456/12</f>
        <v>96</v>
      </c>
      <c r="BH456" s="752"/>
      <c r="BI456" s="753"/>
      <c r="BJ456" s="753"/>
      <c r="BK456" s="754"/>
      <c r="BL456" s="753"/>
      <c r="BM456" s="755"/>
      <c r="BN456" s="755"/>
      <c r="BO456" s="755"/>
      <c r="BP456" s="755"/>
      <c r="BQ456" s="753"/>
      <c r="BR456" s="754"/>
      <c r="BS456" s="755"/>
      <c r="BT456" s="753"/>
      <c r="BU456" s="753"/>
      <c r="BV456" s="753"/>
      <c r="BW456" s="753"/>
      <c r="BX456" s="753"/>
      <c r="BY456" s="753"/>
      <c r="BZ456" s="753"/>
      <c r="CA456" s="753"/>
      <c r="CB456" s="753"/>
      <c r="CC456" s="753"/>
      <c r="CD456" s="753"/>
      <c r="CE456" s="753"/>
      <c r="CF456" s="753"/>
      <c r="CG456" s="756"/>
      <c r="CO456" s="757">
        <f t="shared" si="322"/>
        <v>1032170</v>
      </c>
    </row>
    <row r="457" s="645" customFormat="1" ht="36" hidden="1" customHeight="1" spans="1:93">
      <c r="A457" s="724">
        <v>45988</v>
      </c>
      <c r="B457" s="884" t="s">
        <v>3972</v>
      </c>
      <c r="C457" s="885" t="s">
        <v>251</v>
      </c>
      <c r="D457" s="749">
        <v>4500187121</v>
      </c>
      <c r="E457" s="884" t="s">
        <v>4934</v>
      </c>
      <c r="F457" s="749" t="s">
        <v>4935</v>
      </c>
      <c r="G457" s="729" t="s">
        <v>4936</v>
      </c>
      <c r="H457" s="730" t="s">
        <v>4937</v>
      </c>
      <c r="I457" s="731">
        <v>2880</v>
      </c>
      <c r="J457" s="732">
        <v>0</v>
      </c>
      <c r="K457" s="732">
        <v>720</v>
      </c>
      <c r="L457" s="733">
        <f t="shared" si="321"/>
        <v>4</v>
      </c>
      <c r="M457" s="886">
        <v>45999</v>
      </c>
      <c r="N457" s="886">
        <v>45995</v>
      </c>
      <c r="O457" s="735" t="s">
        <v>4938</v>
      </c>
      <c r="P457" s="735" t="s">
        <v>106</v>
      </c>
      <c r="Q457" s="887" t="s">
        <v>4939</v>
      </c>
      <c r="R457" s="735" t="s">
        <v>4940</v>
      </c>
      <c r="S457" s="735" t="s">
        <v>82</v>
      </c>
      <c r="T457" s="888" t="s">
        <v>82</v>
      </c>
      <c r="U457" s="739" t="s">
        <v>4941</v>
      </c>
      <c r="V457" s="740" t="s">
        <v>587</v>
      </c>
      <c r="W457" s="741">
        <v>398.92</v>
      </c>
      <c r="X457" s="742">
        <f t="shared" ref="X457:X477" si="325">L457*W457</f>
        <v>1595.68</v>
      </c>
      <c r="Y457" s="749"/>
      <c r="Z457" s="744" t="s">
        <v>4936</v>
      </c>
      <c r="AA457" s="745" t="s">
        <v>4942</v>
      </c>
      <c r="AB457" s="896" t="s">
        <v>4943</v>
      </c>
      <c r="AC457" s="746">
        <v>2880</v>
      </c>
      <c r="AD457" s="747">
        <f t="shared" si="323"/>
        <v>0</v>
      </c>
      <c r="AE457" s="890"/>
      <c r="AF457" s="749"/>
      <c r="AG457" s="747">
        <f t="shared" si="324"/>
        <v>2880</v>
      </c>
      <c r="AH457" s="749"/>
      <c r="AI457" s="745"/>
      <c r="AJ457" s="733"/>
      <c r="AK457" s="376"/>
      <c r="AL457" s="891"/>
      <c r="AM457" s="750"/>
      <c r="AN457" s="750"/>
      <c r="AO457" s="751"/>
      <c r="AP457" s="751"/>
      <c r="AQ457" s="751"/>
      <c r="AR457" s="751"/>
      <c r="AS457" s="751">
        <f t="shared" ref="AS457:AS477" si="326">I457</f>
        <v>2880</v>
      </c>
      <c r="AT457" s="751"/>
      <c r="AU457" s="751"/>
      <c r="AV457" s="750"/>
      <c r="AW457" s="750"/>
      <c r="AX457" s="750"/>
      <c r="AY457" s="745"/>
      <c r="AZ457" s="1313">
        <f t="shared" ref="AZ457:AZ477" si="327">I457</f>
        <v>2880</v>
      </c>
      <c r="BA457" s="745"/>
      <c r="BB457" s="752"/>
      <c r="BC457" s="743"/>
      <c r="BD457" s="752"/>
      <c r="BE457" s="752"/>
      <c r="BF457" s="745"/>
      <c r="BG457" s="743"/>
      <c r="BH457" s="752"/>
      <c r="BI457" s="753"/>
      <c r="BJ457" s="753"/>
      <c r="BK457" s="754"/>
      <c r="BL457" s="753"/>
      <c r="BM457" s="755"/>
      <c r="BN457" s="755"/>
      <c r="BO457" s="755"/>
      <c r="BP457" s="755"/>
      <c r="BQ457" s="753"/>
      <c r="BR457" s="729"/>
      <c r="BS457" s="753">
        <f t="shared" ref="BS457:BS477" si="328">I457/8</f>
        <v>360</v>
      </c>
      <c r="BT457" s="753"/>
      <c r="BU457" s="753"/>
      <c r="BV457" s="753"/>
      <c r="BW457" s="753"/>
      <c r="BX457" s="753"/>
      <c r="BY457" s="753"/>
      <c r="BZ457" s="753"/>
      <c r="CA457" s="753"/>
      <c r="CB457" s="753"/>
      <c r="CC457" s="753"/>
      <c r="CD457" s="753"/>
      <c r="CE457" s="753"/>
      <c r="CF457" s="753"/>
      <c r="CG457" s="756"/>
      <c r="CO457" s="757">
        <f t="shared" si="322"/>
        <v>1029290</v>
      </c>
    </row>
    <row r="458" s="645" customFormat="1" ht="36" hidden="1" customHeight="1" spans="1:93">
      <c r="A458" s="724">
        <v>45988</v>
      </c>
      <c r="B458" s="884" t="s">
        <v>3972</v>
      </c>
      <c r="C458" s="885" t="s">
        <v>251</v>
      </c>
      <c r="D458" s="749">
        <v>4500187121</v>
      </c>
      <c r="E458" s="884" t="s">
        <v>4944</v>
      </c>
      <c r="F458" s="749" t="s">
        <v>4945</v>
      </c>
      <c r="G458" s="729" t="s">
        <v>4936</v>
      </c>
      <c r="H458" s="730" t="s">
        <v>4937</v>
      </c>
      <c r="I458" s="731">
        <v>2880</v>
      </c>
      <c r="J458" s="732">
        <v>0</v>
      </c>
      <c r="K458" s="732">
        <v>720</v>
      </c>
      <c r="L458" s="733">
        <f t="shared" si="321"/>
        <v>4</v>
      </c>
      <c r="M458" s="886">
        <v>45999</v>
      </c>
      <c r="N458" s="886">
        <v>45995</v>
      </c>
      <c r="O458" s="735" t="s">
        <v>4938</v>
      </c>
      <c r="P458" s="735" t="s">
        <v>106</v>
      </c>
      <c r="Q458" s="887" t="s">
        <v>4939</v>
      </c>
      <c r="R458" s="735" t="s">
        <v>4940</v>
      </c>
      <c r="S458" s="735" t="s">
        <v>82</v>
      </c>
      <c r="T458" s="888" t="s">
        <v>82</v>
      </c>
      <c r="U458" s="739" t="s">
        <v>4941</v>
      </c>
      <c r="V458" s="740" t="s">
        <v>587</v>
      </c>
      <c r="W458" s="741">
        <v>398.92</v>
      </c>
      <c r="X458" s="742">
        <f t="shared" si="325"/>
        <v>1595.68</v>
      </c>
      <c r="Y458" s="749"/>
      <c r="Z458" s="744" t="s">
        <v>4936</v>
      </c>
      <c r="AA458" s="745" t="s">
        <v>4942</v>
      </c>
      <c r="AB458" s="896" t="s">
        <v>4943</v>
      </c>
      <c r="AC458" s="746">
        <v>2880</v>
      </c>
      <c r="AD458" s="747">
        <f t="shared" si="323"/>
        <v>0</v>
      </c>
      <c r="AE458" s="890"/>
      <c r="AF458" s="749"/>
      <c r="AG458" s="747">
        <f t="shared" si="324"/>
        <v>2880</v>
      </c>
      <c r="AH458" s="749"/>
      <c r="AI458" s="745"/>
      <c r="AJ458" s="733"/>
      <c r="AK458" s="376"/>
      <c r="AL458" s="891"/>
      <c r="AM458" s="750"/>
      <c r="AN458" s="750"/>
      <c r="AO458" s="751"/>
      <c r="AP458" s="751"/>
      <c r="AQ458" s="751"/>
      <c r="AR458" s="751"/>
      <c r="AS458" s="751">
        <f t="shared" si="326"/>
        <v>2880</v>
      </c>
      <c r="AT458" s="751"/>
      <c r="AU458" s="751"/>
      <c r="AV458" s="750"/>
      <c r="AW458" s="750"/>
      <c r="AX458" s="750"/>
      <c r="AY458" s="745"/>
      <c r="AZ458" s="1313">
        <f t="shared" si="327"/>
        <v>2880</v>
      </c>
      <c r="BA458" s="745"/>
      <c r="BB458" s="752"/>
      <c r="BC458" s="743"/>
      <c r="BD458" s="752"/>
      <c r="BE458" s="752"/>
      <c r="BF458" s="745"/>
      <c r="BG458" s="743"/>
      <c r="BH458" s="752"/>
      <c r="BI458" s="753"/>
      <c r="BJ458" s="753"/>
      <c r="BK458" s="754"/>
      <c r="BL458" s="753"/>
      <c r="BM458" s="755"/>
      <c r="BN458" s="755"/>
      <c r="BO458" s="755"/>
      <c r="BP458" s="755"/>
      <c r="BQ458" s="753"/>
      <c r="BR458" s="729"/>
      <c r="BS458" s="753">
        <f t="shared" si="328"/>
        <v>360</v>
      </c>
      <c r="BT458" s="753"/>
      <c r="BU458" s="753"/>
      <c r="BV458" s="753"/>
      <c r="BW458" s="753"/>
      <c r="BX458" s="753"/>
      <c r="BY458" s="753"/>
      <c r="BZ458" s="753"/>
      <c r="CA458" s="753"/>
      <c r="CB458" s="753"/>
      <c r="CC458" s="753"/>
      <c r="CD458" s="753"/>
      <c r="CE458" s="753"/>
      <c r="CF458" s="753"/>
      <c r="CG458" s="756"/>
      <c r="CO458" s="757">
        <f t="shared" si="322"/>
        <v>1026410</v>
      </c>
    </row>
    <row r="459" s="645" customFormat="1" ht="36" hidden="1" customHeight="1" spans="1:93">
      <c r="A459" s="724">
        <v>45988</v>
      </c>
      <c r="B459" s="884" t="s">
        <v>3972</v>
      </c>
      <c r="C459" s="885" t="s">
        <v>251</v>
      </c>
      <c r="D459" s="749">
        <v>4500187121</v>
      </c>
      <c r="E459" s="884" t="s">
        <v>4946</v>
      </c>
      <c r="F459" s="749" t="s">
        <v>4947</v>
      </c>
      <c r="G459" s="729" t="s">
        <v>4936</v>
      </c>
      <c r="H459" s="730" t="s">
        <v>4937</v>
      </c>
      <c r="I459" s="731">
        <v>4320</v>
      </c>
      <c r="J459" s="732">
        <v>0</v>
      </c>
      <c r="K459" s="732">
        <v>720</v>
      </c>
      <c r="L459" s="733">
        <f t="shared" si="321"/>
        <v>6</v>
      </c>
      <c r="M459" s="886">
        <v>45999</v>
      </c>
      <c r="N459" s="886">
        <v>45995</v>
      </c>
      <c r="O459" s="735" t="s">
        <v>4938</v>
      </c>
      <c r="P459" s="735" t="s">
        <v>106</v>
      </c>
      <c r="Q459" s="887" t="s">
        <v>4939</v>
      </c>
      <c r="R459" s="735" t="s">
        <v>4940</v>
      </c>
      <c r="S459" s="735" t="s">
        <v>82</v>
      </c>
      <c r="T459" s="888" t="s">
        <v>82</v>
      </c>
      <c r="U459" s="739" t="s">
        <v>4941</v>
      </c>
      <c r="V459" s="740" t="s">
        <v>587</v>
      </c>
      <c r="W459" s="741">
        <v>398.9183</v>
      </c>
      <c r="X459" s="742">
        <f t="shared" si="325"/>
        <v>2393.5098</v>
      </c>
      <c r="Y459" s="749"/>
      <c r="Z459" s="744" t="s">
        <v>4936</v>
      </c>
      <c r="AA459" s="745" t="s">
        <v>4942</v>
      </c>
      <c r="AB459" s="896" t="s">
        <v>4943</v>
      </c>
      <c r="AC459" s="746">
        <v>4320</v>
      </c>
      <c r="AD459" s="747">
        <f t="shared" si="323"/>
        <v>0</v>
      </c>
      <c r="AE459" s="890"/>
      <c r="AF459" s="749"/>
      <c r="AG459" s="747">
        <f t="shared" si="324"/>
        <v>4320</v>
      </c>
      <c r="AH459" s="749"/>
      <c r="AI459" s="745"/>
      <c r="AJ459" s="733"/>
      <c r="AK459" s="376"/>
      <c r="AL459" s="891"/>
      <c r="AM459" s="750"/>
      <c r="AN459" s="750"/>
      <c r="AO459" s="751"/>
      <c r="AP459" s="751"/>
      <c r="AQ459" s="751"/>
      <c r="AR459" s="751"/>
      <c r="AS459" s="751">
        <f t="shared" si="326"/>
        <v>4320</v>
      </c>
      <c r="AT459" s="751"/>
      <c r="AU459" s="751"/>
      <c r="AV459" s="750"/>
      <c r="AW459" s="750"/>
      <c r="AX459" s="750"/>
      <c r="AY459" s="745"/>
      <c r="AZ459" s="1313">
        <f t="shared" si="327"/>
        <v>4320</v>
      </c>
      <c r="BA459" s="745"/>
      <c r="BB459" s="752"/>
      <c r="BC459" s="743"/>
      <c r="BD459" s="752"/>
      <c r="BE459" s="752"/>
      <c r="BF459" s="745"/>
      <c r="BG459" s="743"/>
      <c r="BH459" s="752"/>
      <c r="BI459" s="753"/>
      <c r="BJ459" s="753"/>
      <c r="BK459" s="754"/>
      <c r="BL459" s="753"/>
      <c r="BM459" s="755"/>
      <c r="BN459" s="755"/>
      <c r="BO459" s="755"/>
      <c r="BP459" s="755"/>
      <c r="BQ459" s="753"/>
      <c r="BR459" s="729"/>
      <c r="BS459" s="753">
        <f t="shared" si="328"/>
        <v>540</v>
      </c>
      <c r="BT459" s="753"/>
      <c r="BU459" s="753"/>
      <c r="BV459" s="753"/>
      <c r="BW459" s="753"/>
      <c r="BX459" s="753"/>
      <c r="BY459" s="753"/>
      <c r="BZ459" s="753"/>
      <c r="CA459" s="753"/>
      <c r="CB459" s="753"/>
      <c r="CC459" s="753"/>
      <c r="CD459" s="753"/>
      <c r="CE459" s="753"/>
      <c r="CF459" s="753"/>
      <c r="CG459" s="756"/>
      <c r="CO459" s="757">
        <f t="shared" si="322"/>
        <v>1022090</v>
      </c>
    </row>
    <row r="460" s="645" customFormat="1" ht="36" hidden="1" customHeight="1" spans="1:93">
      <c r="A460" s="724">
        <v>45988</v>
      </c>
      <c r="B460" s="884" t="s">
        <v>3972</v>
      </c>
      <c r="C460" s="885" t="s">
        <v>251</v>
      </c>
      <c r="D460" s="749">
        <v>4500187121</v>
      </c>
      <c r="E460" s="884" t="s">
        <v>4948</v>
      </c>
      <c r="F460" s="749" t="s">
        <v>4949</v>
      </c>
      <c r="G460" s="729" t="s">
        <v>4936</v>
      </c>
      <c r="H460" s="730" t="s">
        <v>4937</v>
      </c>
      <c r="I460" s="731">
        <v>5040</v>
      </c>
      <c r="J460" s="732">
        <v>0</v>
      </c>
      <c r="K460" s="732">
        <v>720</v>
      </c>
      <c r="L460" s="733">
        <f t="shared" si="321"/>
        <v>7</v>
      </c>
      <c r="M460" s="886">
        <v>45999</v>
      </c>
      <c r="N460" s="886">
        <v>45995</v>
      </c>
      <c r="O460" s="735" t="s">
        <v>4938</v>
      </c>
      <c r="P460" s="735" t="s">
        <v>106</v>
      </c>
      <c r="Q460" s="887" t="s">
        <v>4939</v>
      </c>
      <c r="R460" s="735" t="s">
        <v>4940</v>
      </c>
      <c r="S460" s="735" t="s">
        <v>82</v>
      </c>
      <c r="T460" s="888" t="s">
        <v>82</v>
      </c>
      <c r="U460" s="739" t="s">
        <v>4941</v>
      </c>
      <c r="V460" s="740" t="s">
        <v>587</v>
      </c>
      <c r="W460" s="741">
        <v>398.9186</v>
      </c>
      <c r="X460" s="742">
        <f t="shared" si="325"/>
        <v>2792.4302</v>
      </c>
      <c r="Y460" s="749"/>
      <c r="Z460" s="744" t="s">
        <v>4936</v>
      </c>
      <c r="AA460" s="745" t="s">
        <v>4942</v>
      </c>
      <c r="AB460" s="896" t="s">
        <v>4943</v>
      </c>
      <c r="AC460" s="746">
        <v>5040</v>
      </c>
      <c r="AD460" s="747">
        <f t="shared" si="323"/>
        <v>0</v>
      </c>
      <c r="AE460" s="890"/>
      <c r="AF460" s="749"/>
      <c r="AG460" s="747">
        <f t="shared" si="324"/>
        <v>5040</v>
      </c>
      <c r="AH460" s="749"/>
      <c r="AI460" s="745"/>
      <c r="AJ460" s="733"/>
      <c r="AK460" s="376"/>
      <c r="AL460" s="891"/>
      <c r="AM460" s="750"/>
      <c r="AN460" s="750"/>
      <c r="AO460" s="751"/>
      <c r="AP460" s="751"/>
      <c r="AQ460" s="751"/>
      <c r="AR460" s="751"/>
      <c r="AS460" s="751">
        <f t="shared" si="326"/>
        <v>5040</v>
      </c>
      <c r="AT460" s="751"/>
      <c r="AU460" s="751"/>
      <c r="AV460" s="750"/>
      <c r="AW460" s="750"/>
      <c r="AX460" s="750"/>
      <c r="AY460" s="745"/>
      <c r="AZ460" s="1313">
        <f t="shared" si="327"/>
        <v>5040</v>
      </c>
      <c r="BA460" s="745"/>
      <c r="BB460" s="752"/>
      <c r="BC460" s="743"/>
      <c r="BD460" s="752"/>
      <c r="BE460" s="752"/>
      <c r="BF460" s="745"/>
      <c r="BG460" s="743"/>
      <c r="BH460" s="752"/>
      <c r="BI460" s="753"/>
      <c r="BJ460" s="753"/>
      <c r="BK460" s="754"/>
      <c r="BL460" s="753"/>
      <c r="BM460" s="755"/>
      <c r="BN460" s="755"/>
      <c r="BO460" s="755"/>
      <c r="BP460" s="755"/>
      <c r="BQ460" s="753"/>
      <c r="BR460" s="729"/>
      <c r="BS460" s="753">
        <f t="shared" si="328"/>
        <v>630</v>
      </c>
      <c r="BT460" s="753"/>
      <c r="BU460" s="753"/>
      <c r="BV460" s="753"/>
      <c r="BW460" s="753"/>
      <c r="BX460" s="753"/>
      <c r="BY460" s="753"/>
      <c r="BZ460" s="753"/>
      <c r="CA460" s="753"/>
      <c r="CB460" s="753"/>
      <c r="CC460" s="753"/>
      <c r="CD460" s="753"/>
      <c r="CE460" s="753"/>
      <c r="CF460" s="753"/>
      <c r="CG460" s="756"/>
      <c r="CO460" s="757">
        <f t="shared" si="322"/>
        <v>1017050</v>
      </c>
    </row>
    <row r="461" s="645" customFormat="1" ht="36" hidden="1" customHeight="1" spans="1:93">
      <c r="A461" s="724">
        <v>45988</v>
      </c>
      <c r="B461" s="884" t="s">
        <v>3972</v>
      </c>
      <c r="C461" s="885" t="s">
        <v>251</v>
      </c>
      <c r="D461" s="749">
        <v>4500187121</v>
      </c>
      <c r="E461" s="884" t="s">
        <v>4950</v>
      </c>
      <c r="F461" s="749" t="s">
        <v>4951</v>
      </c>
      <c r="G461" s="729" t="s">
        <v>4936</v>
      </c>
      <c r="H461" s="730" t="s">
        <v>4937</v>
      </c>
      <c r="I461" s="731">
        <v>2880</v>
      </c>
      <c r="J461" s="732">
        <v>0</v>
      </c>
      <c r="K461" s="732">
        <v>720</v>
      </c>
      <c r="L461" s="733">
        <f t="shared" si="321"/>
        <v>4</v>
      </c>
      <c r="M461" s="886">
        <v>45999</v>
      </c>
      <c r="N461" s="886">
        <v>45995</v>
      </c>
      <c r="O461" s="735" t="s">
        <v>4938</v>
      </c>
      <c r="P461" s="735" t="s">
        <v>106</v>
      </c>
      <c r="Q461" s="887" t="s">
        <v>4939</v>
      </c>
      <c r="R461" s="735" t="s">
        <v>4940</v>
      </c>
      <c r="S461" s="735" t="s">
        <v>82</v>
      </c>
      <c r="T461" s="888" t="s">
        <v>82</v>
      </c>
      <c r="U461" s="739" t="s">
        <v>4941</v>
      </c>
      <c r="V461" s="740" t="s">
        <v>587</v>
      </c>
      <c r="W461" s="741">
        <v>398.92</v>
      </c>
      <c r="X461" s="742">
        <f t="shared" si="325"/>
        <v>1595.68</v>
      </c>
      <c r="Y461" s="749"/>
      <c r="Z461" s="744" t="s">
        <v>4936</v>
      </c>
      <c r="AA461" s="745" t="s">
        <v>4942</v>
      </c>
      <c r="AB461" s="896" t="s">
        <v>4943</v>
      </c>
      <c r="AC461" s="746">
        <v>2880</v>
      </c>
      <c r="AD461" s="747">
        <f t="shared" si="323"/>
        <v>0</v>
      </c>
      <c r="AE461" s="890"/>
      <c r="AF461" s="749"/>
      <c r="AG461" s="747">
        <f t="shared" si="324"/>
        <v>2880</v>
      </c>
      <c r="AH461" s="749"/>
      <c r="AI461" s="745"/>
      <c r="AJ461" s="733"/>
      <c r="AK461" s="376"/>
      <c r="AL461" s="891"/>
      <c r="AM461" s="750"/>
      <c r="AN461" s="750"/>
      <c r="AO461" s="751"/>
      <c r="AP461" s="751"/>
      <c r="AQ461" s="751"/>
      <c r="AR461" s="751"/>
      <c r="AS461" s="751">
        <f t="shared" si="326"/>
        <v>2880</v>
      </c>
      <c r="AT461" s="751"/>
      <c r="AU461" s="751"/>
      <c r="AV461" s="750"/>
      <c r="AW461" s="750"/>
      <c r="AX461" s="750"/>
      <c r="AY461" s="745"/>
      <c r="AZ461" s="1313">
        <f t="shared" si="327"/>
        <v>2880</v>
      </c>
      <c r="BA461" s="745"/>
      <c r="BB461" s="752"/>
      <c r="BC461" s="743"/>
      <c r="BD461" s="752"/>
      <c r="BE461" s="752"/>
      <c r="BF461" s="745"/>
      <c r="BG461" s="743"/>
      <c r="BH461" s="752"/>
      <c r="BI461" s="753"/>
      <c r="BJ461" s="753"/>
      <c r="BK461" s="754"/>
      <c r="BL461" s="753"/>
      <c r="BM461" s="755"/>
      <c r="BN461" s="755"/>
      <c r="BO461" s="755"/>
      <c r="BP461" s="755"/>
      <c r="BQ461" s="753"/>
      <c r="BR461" s="729"/>
      <c r="BS461" s="753">
        <f t="shared" si="328"/>
        <v>360</v>
      </c>
      <c r="BT461" s="753"/>
      <c r="BU461" s="753"/>
      <c r="BV461" s="753"/>
      <c r="BW461" s="753"/>
      <c r="BX461" s="753"/>
      <c r="BY461" s="753"/>
      <c r="BZ461" s="753"/>
      <c r="CA461" s="753"/>
      <c r="CB461" s="753"/>
      <c r="CC461" s="753"/>
      <c r="CD461" s="753"/>
      <c r="CE461" s="753"/>
      <c r="CF461" s="753"/>
      <c r="CG461" s="756"/>
      <c r="CO461" s="757">
        <f t="shared" si="322"/>
        <v>1014170</v>
      </c>
    </row>
    <row r="462" s="645" customFormat="1" ht="36" hidden="1" customHeight="1" spans="1:93">
      <c r="A462" s="724">
        <v>45988</v>
      </c>
      <c r="B462" s="884" t="s">
        <v>3972</v>
      </c>
      <c r="C462" s="885" t="s">
        <v>251</v>
      </c>
      <c r="D462" s="749">
        <v>4500187121</v>
      </c>
      <c r="E462" s="884" t="s">
        <v>4952</v>
      </c>
      <c r="F462" s="749" t="s">
        <v>4953</v>
      </c>
      <c r="G462" s="729" t="s">
        <v>4936</v>
      </c>
      <c r="H462" s="730" t="s">
        <v>4937</v>
      </c>
      <c r="I462" s="731">
        <v>4320</v>
      </c>
      <c r="J462" s="732">
        <v>0</v>
      </c>
      <c r="K462" s="732">
        <v>720</v>
      </c>
      <c r="L462" s="733">
        <f t="shared" si="321"/>
        <v>6</v>
      </c>
      <c r="M462" s="886">
        <v>45999</v>
      </c>
      <c r="N462" s="886">
        <v>45995</v>
      </c>
      <c r="O462" s="735" t="s">
        <v>4938</v>
      </c>
      <c r="P462" s="735" t="s">
        <v>106</v>
      </c>
      <c r="Q462" s="887" t="s">
        <v>4939</v>
      </c>
      <c r="R462" s="735" t="s">
        <v>4940</v>
      </c>
      <c r="S462" s="735" t="s">
        <v>82</v>
      </c>
      <c r="T462" s="888" t="s">
        <v>82</v>
      </c>
      <c r="U462" s="739" t="s">
        <v>4941</v>
      </c>
      <c r="V462" s="740" t="s">
        <v>587</v>
      </c>
      <c r="W462" s="741">
        <v>398.9183</v>
      </c>
      <c r="X462" s="742">
        <f t="shared" si="325"/>
        <v>2393.5098</v>
      </c>
      <c r="Y462" s="749"/>
      <c r="Z462" s="744" t="s">
        <v>4936</v>
      </c>
      <c r="AA462" s="745" t="s">
        <v>4942</v>
      </c>
      <c r="AB462" s="896" t="s">
        <v>4943</v>
      </c>
      <c r="AC462" s="746">
        <v>4320</v>
      </c>
      <c r="AD462" s="747">
        <f t="shared" si="323"/>
        <v>0</v>
      </c>
      <c r="AE462" s="890"/>
      <c r="AF462" s="749"/>
      <c r="AG462" s="747">
        <f t="shared" si="324"/>
        <v>4320</v>
      </c>
      <c r="AH462" s="749"/>
      <c r="AI462" s="745"/>
      <c r="AJ462" s="733"/>
      <c r="AK462" s="376"/>
      <c r="AL462" s="891"/>
      <c r="AM462" s="750"/>
      <c r="AN462" s="750"/>
      <c r="AO462" s="751"/>
      <c r="AP462" s="751"/>
      <c r="AQ462" s="751"/>
      <c r="AR462" s="751"/>
      <c r="AS462" s="751">
        <f t="shared" si="326"/>
        <v>4320</v>
      </c>
      <c r="AT462" s="751"/>
      <c r="AU462" s="751"/>
      <c r="AV462" s="750"/>
      <c r="AW462" s="750"/>
      <c r="AX462" s="750"/>
      <c r="AY462" s="745"/>
      <c r="AZ462" s="1313">
        <f t="shared" si="327"/>
        <v>4320</v>
      </c>
      <c r="BA462" s="745"/>
      <c r="BB462" s="752"/>
      <c r="BC462" s="743"/>
      <c r="BD462" s="752"/>
      <c r="BE462" s="752"/>
      <c r="BF462" s="745"/>
      <c r="BG462" s="743"/>
      <c r="BH462" s="752"/>
      <c r="BI462" s="753"/>
      <c r="BJ462" s="753"/>
      <c r="BK462" s="754"/>
      <c r="BL462" s="753"/>
      <c r="BM462" s="755"/>
      <c r="BN462" s="755"/>
      <c r="BO462" s="755"/>
      <c r="BP462" s="755"/>
      <c r="BQ462" s="753"/>
      <c r="BR462" s="729"/>
      <c r="BS462" s="753">
        <f t="shared" si="328"/>
        <v>540</v>
      </c>
      <c r="BT462" s="753"/>
      <c r="BU462" s="753"/>
      <c r="BV462" s="753"/>
      <c r="BW462" s="753"/>
      <c r="BX462" s="753"/>
      <c r="BY462" s="753"/>
      <c r="BZ462" s="753"/>
      <c r="CA462" s="753"/>
      <c r="CB462" s="753"/>
      <c r="CC462" s="753"/>
      <c r="CD462" s="753"/>
      <c r="CE462" s="753"/>
      <c r="CF462" s="753"/>
      <c r="CG462" s="756"/>
      <c r="CO462" s="757">
        <f t="shared" si="322"/>
        <v>1009850</v>
      </c>
    </row>
    <row r="463" s="645" customFormat="1" ht="36" hidden="1" customHeight="1" spans="1:93">
      <c r="A463" s="724">
        <v>45988</v>
      </c>
      <c r="B463" s="884" t="s">
        <v>3972</v>
      </c>
      <c r="C463" s="885" t="s">
        <v>251</v>
      </c>
      <c r="D463" s="749">
        <v>4500187121</v>
      </c>
      <c r="E463" s="884" t="s">
        <v>4954</v>
      </c>
      <c r="F463" s="749" t="s">
        <v>4955</v>
      </c>
      <c r="G463" s="729" t="s">
        <v>4936</v>
      </c>
      <c r="H463" s="730" t="s">
        <v>4937</v>
      </c>
      <c r="I463" s="731">
        <v>2880</v>
      </c>
      <c r="J463" s="732">
        <v>0</v>
      </c>
      <c r="K463" s="732">
        <v>720</v>
      </c>
      <c r="L463" s="733">
        <f t="shared" si="321"/>
        <v>4</v>
      </c>
      <c r="M463" s="886">
        <v>45999</v>
      </c>
      <c r="N463" s="886">
        <v>45995</v>
      </c>
      <c r="O463" s="735" t="s">
        <v>4938</v>
      </c>
      <c r="P463" s="735" t="s">
        <v>106</v>
      </c>
      <c r="Q463" s="887" t="s">
        <v>4939</v>
      </c>
      <c r="R463" s="735" t="s">
        <v>4940</v>
      </c>
      <c r="S463" s="735" t="s">
        <v>82</v>
      </c>
      <c r="T463" s="888" t="s">
        <v>82</v>
      </c>
      <c r="U463" s="739" t="s">
        <v>4941</v>
      </c>
      <c r="V463" s="740" t="s">
        <v>587</v>
      </c>
      <c r="W463" s="741">
        <v>401.3375</v>
      </c>
      <c r="X463" s="742">
        <f t="shared" si="325"/>
        <v>1605.35</v>
      </c>
      <c r="Y463" s="749"/>
      <c r="Z463" s="744" t="s">
        <v>4936</v>
      </c>
      <c r="AA463" s="745" t="s">
        <v>4942</v>
      </c>
      <c r="AB463" s="896" t="s">
        <v>4943</v>
      </c>
      <c r="AC463" s="746">
        <v>2880</v>
      </c>
      <c r="AD463" s="747">
        <f t="shared" si="323"/>
        <v>0</v>
      </c>
      <c r="AE463" s="890"/>
      <c r="AF463" s="749"/>
      <c r="AG463" s="747">
        <f t="shared" si="324"/>
        <v>2880</v>
      </c>
      <c r="AH463" s="749"/>
      <c r="AI463" s="745"/>
      <c r="AJ463" s="733"/>
      <c r="AK463" s="376"/>
      <c r="AL463" s="891"/>
      <c r="AM463" s="750"/>
      <c r="AN463" s="750"/>
      <c r="AO463" s="751"/>
      <c r="AP463" s="751"/>
      <c r="AQ463" s="751"/>
      <c r="AR463" s="751"/>
      <c r="AS463" s="751">
        <f t="shared" si="326"/>
        <v>2880</v>
      </c>
      <c r="AT463" s="751"/>
      <c r="AU463" s="751"/>
      <c r="AV463" s="750"/>
      <c r="AW463" s="750"/>
      <c r="AX463" s="750"/>
      <c r="AY463" s="745"/>
      <c r="AZ463" s="1313">
        <f t="shared" si="327"/>
        <v>2880</v>
      </c>
      <c r="BA463" s="745"/>
      <c r="BB463" s="752"/>
      <c r="BC463" s="743"/>
      <c r="BD463" s="752"/>
      <c r="BE463" s="752"/>
      <c r="BF463" s="745"/>
      <c r="BG463" s="743"/>
      <c r="BH463" s="752"/>
      <c r="BI463" s="753"/>
      <c r="BJ463" s="753"/>
      <c r="BK463" s="754"/>
      <c r="BL463" s="753"/>
      <c r="BM463" s="755"/>
      <c r="BN463" s="755"/>
      <c r="BO463" s="755"/>
      <c r="BP463" s="755"/>
      <c r="BQ463" s="753"/>
      <c r="BR463" s="729"/>
      <c r="BS463" s="753">
        <f t="shared" si="328"/>
        <v>360</v>
      </c>
      <c r="BT463" s="753"/>
      <c r="BU463" s="753"/>
      <c r="BV463" s="753"/>
      <c r="BW463" s="753"/>
      <c r="BX463" s="753"/>
      <c r="BY463" s="753"/>
      <c r="BZ463" s="753"/>
      <c r="CA463" s="753"/>
      <c r="CB463" s="753"/>
      <c r="CC463" s="753"/>
      <c r="CD463" s="753"/>
      <c r="CE463" s="753"/>
      <c r="CF463" s="753"/>
      <c r="CG463" s="756"/>
      <c r="CO463" s="757">
        <f t="shared" si="322"/>
        <v>1006970</v>
      </c>
    </row>
    <row r="464" s="645" customFormat="1" ht="36" hidden="1" customHeight="1" spans="1:93">
      <c r="A464" s="724">
        <v>45988</v>
      </c>
      <c r="B464" s="884" t="s">
        <v>3972</v>
      </c>
      <c r="C464" s="885" t="s">
        <v>251</v>
      </c>
      <c r="D464" s="749">
        <v>4500187121</v>
      </c>
      <c r="E464" s="884" t="s">
        <v>4956</v>
      </c>
      <c r="F464" s="749" t="s">
        <v>4957</v>
      </c>
      <c r="G464" s="729" t="s">
        <v>4936</v>
      </c>
      <c r="H464" s="730" t="s">
        <v>4937</v>
      </c>
      <c r="I464" s="731">
        <v>2160</v>
      </c>
      <c r="J464" s="732">
        <v>0</v>
      </c>
      <c r="K464" s="732">
        <v>720</v>
      </c>
      <c r="L464" s="733">
        <f t="shared" si="321"/>
        <v>3</v>
      </c>
      <c r="M464" s="886">
        <v>45999</v>
      </c>
      <c r="N464" s="886">
        <v>45995</v>
      </c>
      <c r="O464" s="735" t="s">
        <v>4938</v>
      </c>
      <c r="P464" s="735" t="s">
        <v>106</v>
      </c>
      <c r="Q464" s="887" t="s">
        <v>4939</v>
      </c>
      <c r="R464" s="735" t="s">
        <v>4940</v>
      </c>
      <c r="S464" s="735" t="s">
        <v>82</v>
      </c>
      <c r="T464" s="888" t="s">
        <v>82</v>
      </c>
      <c r="U464" s="739" t="s">
        <v>4941</v>
      </c>
      <c r="V464" s="740" t="s">
        <v>587</v>
      </c>
      <c r="W464" s="741">
        <v>401.3367</v>
      </c>
      <c r="X464" s="742">
        <f t="shared" si="325"/>
        <v>1204.0101</v>
      </c>
      <c r="Y464" s="749"/>
      <c r="Z464" s="744" t="s">
        <v>4936</v>
      </c>
      <c r="AA464" s="745" t="s">
        <v>4942</v>
      </c>
      <c r="AB464" s="896" t="s">
        <v>4943</v>
      </c>
      <c r="AC464" s="746">
        <v>2160</v>
      </c>
      <c r="AD464" s="747">
        <f t="shared" si="323"/>
        <v>0</v>
      </c>
      <c r="AE464" s="890"/>
      <c r="AF464" s="749"/>
      <c r="AG464" s="747">
        <f t="shared" si="324"/>
        <v>2160</v>
      </c>
      <c r="AH464" s="749"/>
      <c r="AI464" s="745"/>
      <c r="AJ464" s="733"/>
      <c r="AK464" s="376"/>
      <c r="AL464" s="891"/>
      <c r="AM464" s="750"/>
      <c r="AN464" s="750"/>
      <c r="AO464" s="751"/>
      <c r="AP464" s="751"/>
      <c r="AQ464" s="751"/>
      <c r="AR464" s="751"/>
      <c r="AS464" s="751">
        <f t="shared" si="326"/>
        <v>2160</v>
      </c>
      <c r="AT464" s="751"/>
      <c r="AU464" s="751"/>
      <c r="AV464" s="750"/>
      <c r="AW464" s="750"/>
      <c r="AX464" s="750"/>
      <c r="AY464" s="745"/>
      <c r="AZ464" s="1313">
        <f t="shared" si="327"/>
        <v>2160</v>
      </c>
      <c r="BA464" s="745"/>
      <c r="BB464" s="752"/>
      <c r="BC464" s="743"/>
      <c r="BD464" s="752"/>
      <c r="BE464" s="752"/>
      <c r="BF464" s="745"/>
      <c r="BG464" s="743"/>
      <c r="BH464" s="752"/>
      <c r="BI464" s="753"/>
      <c r="BJ464" s="753"/>
      <c r="BK464" s="754"/>
      <c r="BL464" s="753"/>
      <c r="BM464" s="755"/>
      <c r="BN464" s="755"/>
      <c r="BO464" s="755"/>
      <c r="BP464" s="755"/>
      <c r="BQ464" s="753"/>
      <c r="BR464" s="729"/>
      <c r="BS464" s="753">
        <f t="shared" si="328"/>
        <v>270</v>
      </c>
      <c r="BT464" s="753"/>
      <c r="BU464" s="753"/>
      <c r="BV464" s="753"/>
      <c r="BW464" s="753"/>
      <c r="BX464" s="753"/>
      <c r="BY464" s="753"/>
      <c r="BZ464" s="753"/>
      <c r="CA464" s="753"/>
      <c r="CB464" s="753"/>
      <c r="CC464" s="753"/>
      <c r="CD464" s="753"/>
      <c r="CE464" s="753"/>
      <c r="CF464" s="753"/>
      <c r="CG464" s="756"/>
      <c r="CO464" s="757">
        <f t="shared" si="322"/>
        <v>1004810</v>
      </c>
    </row>
    <row r="465" s="645" customFormat="1" ht="36" hidden="1" customHeight="1" spans="1:93">
      <c r="A465" s="724">
        <v>45988</v>
      </c>
      <c r="B465" s="884" t="s">
        <v>3972</v>
      </c>
      <c r="C465" s="885" t="s">
        <v>251</v>
      </c>
      <c r="D465" s="749">
        <v>4500187121</v>
      </c>
      <c r="E465" s="884" t="s">
        <v>4958</v>
      </c>
      <c r="F465" s="749" t="s">
        <v>4959</v>
      </c>
      <c r="G465" s="729" t="s">
        <v>4936</v>
      </c>
      <c r="H465" s="730" t="s">
        <v>4937</v>
      </c>
      <c r="I465" s="731">
        <v>4320</v>
      </c>
      <c r="J465" s="732">
        <v>0</v>
      </c>
      <c r="K465" s="732">
        <v>720</v>
      </c>
      <c r="L465" s="733">
        <f t="shared" si="321"/>
        <v>6</v>
      </c>
      <c r="M465" s="886">
        <v>45999</v>
      </c>
      <c r="N465" s="886">
        <v>45995</v>
      </c>
      <c r="O465" s="735" t="s">
        <v>4938</v>
      </c>
      <c r="P465" s="735" t="s">
        <v>106</v>
      </c>
      <c r="Q465" s="887" t="s">
        <v>4939</v>
      </c>
      <c r="R465" s="735" t="s">
        <v>4940</v>
      </c>
      <c r="S465" s="735" t="s">
        <v>82</v>
      </c>
      <c r="T465" s="888" t="s">
        <v>82</v>
      </c>
      <c r="U465" s="739" t="s">
        <v>4941</v>
      </c>
      <c r="V465" s="740" t="s">
        <v>587</v>
      </c>
      <c r="W465" s="741">
        <v>401.3383</v>
      </c>
      <c r="X465" s="742">
        <f t="shared" si="325"/>
        <v>2408.0298</v>
      </c>
      <c r="Y465" s="749"/>
      <c r="Z465" s="744" t="s">
        <v>4936</v>
      </c>
      <c r="AA465" s="745" t="s">
        <v>4942</v>
      </c>
      <c r="AB465" s="896" t="s">
        <v>4943</v>
      </c>
      <c r="AC465" s="746">
        <v>4320</v>
      </c>
      <c r="AD465" s="747">
        <f t="shared" si="323"/>
        <v>0</v>
      </c>
      <c r="AE465" s="890"/>
      <c r="AF465" s="749"/>
      <c r="AG465" s="747">
        <f t="shared" si="324"/>
        <v>4320</v>
      </c>
      <c r="AH465" s="749"/>
      <c r="AI465" s="745"/>
      <c r="AJ465" s="733"/>
      <c r="AK465" s="376"/>
      <c r="AL465" s="891"/>
      <c r="AM465" s="750"/>
      <c r="AN465" s="750"/>
      <c r="AO465" s="751"/>
      <c r="AP465" s="751"/>
      <c r="AQ465" s="751"/>
      <c r="AR465" s="751"/>
      <c r="AS465" s="751">
        <f t="shared" si="326"/>
        <v>4320</v>
      </c>
      <c r="AT465" s="751"/>
      <c r="AU465" s="751"/>
      <c r="AV465" s="750"/>
      <c r="AW465" s="750"/>
      <c r="AX465" s="750"/>
      <c r="AY465" s="745"/>
      <c r="AZ465" s="1313">
        <f t="shared" si="327"/>
        <v>4320</v>
      </c>
      <c r="BA465" s="745"/>
      <c r="BB465" s="752"/>
      <c r="BC465" s="743"/>
      <c r="BD465" s="752"/>
      <c r="BE465" s="752"/>
      <c r="BF465" s="745"/>
      <c r="BG465" s="743"/>
      <c r="BH465" s="752"/>
      <c r="BI465" s="753"/>
      <c r="BJ465" s="753"/>
      <c r="BK465" s="754"/>
      <c r="BL465" s="753"/>
      <c r="BM465" s="755"/>
      <c r="BN465" s="755"/>
      <c r="BO465" s="755"/>
      <c r="BP465" s="755"/>
      <c r="BQ465" s="753"/>
      <c r="BR465" s="729"/>
      <c r="BS465" s="753">
        <f t="shared" si="328"/>
        <v>540</v>
      </c>
      <c r="BT465" s="753"/>
      <c r="BU465" s="753"/>
      <c r="BV465" s="753"/>
      <c r="BW465" s="753"/>
      <c r="BX465" s="753"/>
      <c r="BY465" s="753"/>
      <c r="BZ465" s="753"/>
      <c r="CA465" s="753"/>
      <c r="CB465" s="753"/>
      <c r="CC465" s="753"/>
      <c r="CD465" s="753"/>
      <c r="CE465" s="753"/>
      <c r="CF465" s="753"/>
      <c r="CG465" s="756"/>
      <c r="CO465" s="757">
        <f t="shared" si="322"/>
        <v>1000490</v>
      </c>
    </row>
    <row r="466" s="645" customFormat="1" ht="36" hidden="1" customHeight="1" spans="1:93">
      <c r="A466" s="724">
        <v>45988</v>
      </c>
      <c r="B466" s="884" t="s">
        <v>3972</v>
      </c>
      <c r="C466" s="885" t="s">
        <v>251</v>
      </c>
      <c r="D466" s="749">
        <v>4500187121</v>
      </c>
      <c r="E466" s="884" t="s">
        <v>4960</v>
      </c>
      <c r="F466" s="749" t="s">
        <v>4961</v>
      </c>
      <c r="G466" s="729" t="s">
        <v>4936</v>
      </c>
      <c r="H466" s="730" t="s">
        <v>4937</v>
      </c>
      <c r="I466" s="731">
        <v>1440</v>
      </c>
      <c r="J466" s="732">
        <v>0</v>
      </c>
      <c r="K466" s="732">
        <v>720</v>
      </c>
      <c r="L466" s="733">
        <f t="shared" si="321"/>
        <v>2</v>
      </c>
      <c r="M466" s="886">
        <v>45999</v>
      </c>
      <c r="N466" s="886">
        <v>45995</v>
      </c>
      <c r="O466" s="735" t="s">
        <v>4938</v>
      </c>
      <c r="P466" s="735" t="s">
        <v>106</v>
      </c>
      <c r="Q466" s="887" t="s">
        <v>4939</v>
      </c>
      <c r="R466" s="735" t="s">
        <v>4940</v>
      </c>
      <c r="S466" s="735" t="s">
        <v>82</v>
      </c>
      <c r="T466" s="888" t="s">
        <v>82</v>
      </c>
      <c r="U466" s="739" t="s">
        <v>4941</v>
      </c>
      <c r="V466" s="740" t="s">
        <v>587</v>
      </c>
      <c r="W466" s="741">
        <v>401.335</v>
      </c>
      <c r="X466" s="742">
        <f t="shared" si="325"/>
        <v>802.67</v>
      </c>
      <c r="Y466" s="749"/>
      <c r="Z466" s="744" t="s">
        <v>4936</v>
      </c>
      <c r="AA466" s="745" t="s">
        <v>4942</v>
      </c>
      <c r="AB466" s="896" t="s">
        <v>4943</v>
      </c>
      <c r="AC466" s="746">
        <v>1440</v>
      </c>
      <c r="AD466" s="747">
        <f t="shared" si="323"/>
        <v>0</v>
      </c>
      <c r="AE466" s="890"/>
      <c r="AF466" s="749"/>
      <c r="AG466" s="747">
        <f t="shared" si="324"/>
        <v>1440</v>
      </c>
      <c r="AH466" s="749"/>
      <c r="AI466" s="745"/>
      <c r="AJ466" s="733"/>
      <c r="AK466" s="376"/>
      <c r="AL466" s="891"/>
      <c r="AM466" s="750"/>
      <c r="AN466" s="750"/>
      <c r="AO466" s="751"/>
      <c r="AP466" s="751"/>
      <c r="AQ466" s="751"/>
      <c r="AR466" s="751"/>
      <c r="AS466" s="751">
        <f t="shared" si="326"/>
        <v>1440</v>
      </c>
      <c r="AT466" s="751"/>
      <c r="AU466" s="751"/>
      <c r="AV466" s="750"/>
      <c r="AW466" s="750"/>
      <c r="AX466" s="750"/>
      <c r="AY466" s="745"/>
      <c r="AZ466" s="1313">
        <f t="shared" si="327"/>
        <v>1440</v>
      </c>
      <c r="BA466" s="745"/>
      <c r="BB466" s="752"/>
      <c r="BC466" s="743"/>
      <c r="BD466" s="752"/>
      <c r="BE466" s="752"/>
      <c r="BF466" s="745"/>
      <c r="BG466" s="743"/>
      <c r="BH466" s="752"/>
      <c r="BI466" s="753"/>
      <c r="BJ466" s="753"/>
      <c r="BK466" s="754"/>
      <c r="BL466" s="753"/>
      <c r="BM466" s="755"/>
      <c r="BN466" s="755"/>
      <c r="BO466" s="755"/>
      <c r="BP466" s="755"/>
      <c r="BQ466" s="753"/>
      <c r="BR466" s="729"/>
      <c r="BS466" s="753">
        <f t="shared" si="328"/>
        <v>180</v>
      </c>
      <c r="BT466" s="753"/>
      <c r="BU466" s="753"/>
      <c r="BV466" s="753"/>
      <c r="BW466" s="753"/>
      <c r="BX466" s="753"/>
      <c r="BY466" s="753"/>
      <c r="BZ466" s="753"/>
      <c r="CA466" s="753"/>
      <c r="CB466" s="753"/>
      <c r="CC466" s="753"/>
      <c r="CD466" s="753"/>
      <c r="CE466" s="753"/>
      <c r="CF466" s="753"/>
      <c r="CG466" s="756"/>
      <c r="CO466" s="757">
        <f t="shared" si="322"/>
        <v>999050</v>
      </c>
    </row>
    <row r="467" s="645" customFormat="1" ht="36" hidden="1" customHeight="1" spans="1:93">
      <c r="A467" s="724">
        <v>45988</v>
      </c>
      <c r="B467" s="884" t="s">
        <v>3972</v>
      </c>
      <c r="C467" s="885" t="s">
        <v>251</v>
      </c>
      <c r="D467" s="749">
        <v>4500187121</v>
      </c>
      <c r="E467" s="884" t="s">
        <v>4962</v>
      </c>
      <c r="F467" s="749" t="s">
        <v>4963</v>
      </c>
      <c r="G467" s="729" t="s">
        <v>4936</v>
      </c>
      <c r="H467" s="730" t="s">
        <v>4937</v>
      </c>
      <c r="I467" s="731">
        <v>3600</v>
      </c>
      <c r="J467" s="732">
        <v>0</v>
      </c>
      <c r="K467" s="732">
        <v>720</v>
      </c>
      <c r="L467" s="733">
        <f t="shared" si="321"/>
        <v>5</v>
      </c>
      <c r="M467" s="886">
        <v>45999</v>
      </c>
      <c r="N467" s="886">
        <v>45995</v>
      </c>
      <c r="O467" s="735" t="s">
        <v>4938</v>
      </c>
      <c r="P467" s="735" t="s">
        <v>106</v>
      </c>
      <c r="Q467" s="887" t="s">
        <v>4939</v>
      </c>
      <c r="R467" s="735" t="s">
        <v>4940</v>
      </c>
      <c r="S467" s="735" t="s">
        <v>82</v>
      </c>
      <c r="T467" s="888" t="s">
        <v>82</v>
      </c>
      <c r="U467" s="739" t="s">
        <v>4941</v>
      </c>
      <c r="V467" s="740" t="s">
        <v>587</v>
      </c>
      <c r="W467" s="741">
        <v>401.338</v>
      </c>
      <c r="X467" s="742">
        <f t="shared" si="325"/>
        <v>2006.69</v>
      </c>
      <c r="Y467" s="749"/>
      <c r="Z467" s="744" t="s">
        <v>4936</v>
      </c>
      <c r="AA467" s="745" t="s">
        <v>4942</v>
      </c>
      <c r="AB467" s="896" t="s">
        <v>4943</v>
      </c>
      <c r="AC467" s="746">
        <v>3600</v>
      </c>
      <c r="AD467" s="747">
        <f t="shared" si="323"/>
        <v>0</v>
      </c>
      <c r="AE467" s="890"/>
      <c r="AF467" s="749"/>
      <c r="AG467" s="747">
        <f t="shared" si="324"/>
        <v>3600</v>
      </c>
      <c r="AH467" s="749"/>
      <c r="AI467" s="745"/>
      <c r="AJ467" s="733"/>
      <c r="AK467" s="376"/>
      <c r="AL467" s="891"/>
      <c r="AM467" s="750"/>
      <c r="AN467" s="750"/>
      <c r="AO467" s="751"/>
      <c r="AP467" s="751"/>
      <c r="AQ467" s="751"/>
      <c r="AR467" s="751"/>
      <c r="AS467" s="751">
        <f t="shared" si="326"/>
        <v>3600</v>
      </c>
      <c r="AT467" s="751"/>
      <c r="AU467" s="751"/>
      <c r="AV467" s="750"/>
      <c r="AW467" s="750"/>
      <c r="AX467" s="750"/>
      <c r="AY467" s="745"/>
      <c r="AZ467" s="1313">
        <f t="shared" si="327"/>
        <v>3600</v>
      </c>
      <c r="BA467" s="745"/>
      <c r="BB467" s="752"/>
      <c r="BC467" s="743"/>
      <c r="BD467" s="752"/>
      <c r="BE467" s="752"/>
      <c r="BF467" s="745"/>
      <c r="BG467" s="743"/>
      <c r="BH467" s="752"/>
      <c r="BI467" s="753"/>
      <c r="BJ467" s="753"/>
      <c r="BK467" s="754"/>
      <c r="BL467" s="753"/>
      <c r="BM467" s="755"/>
      <c r="BN467" s="755"/>
      <c r="BO467" s="755"/>
      <c r="BP467" s="755"/>
      <c r="BQ467" s="753"/>
      <c r="BR467" s="729"/>
      <c r="BS467" s="753">
        <f t="shared" si="328"/>
        <v>450</v>
      </c>
      <c r="BT467" s="753"/>
      <c r="BU467" s="753"/>
      <c r="BV467" s="753"/>
      <c r="BW467" s="753"/>
      <c r="BX467" s="753"/>
      <c r="BY467" s="753"/>
      <c r="BZ467" s="753"/>
      <c r="CA467" s="753"/>
      <c r="CB467" s="753"/>
      <c r="CC467" s="753"/>
      <c r="CD467" s="753"/>
      <c r="CE467" s="753"/>
      <c r="CF467" s="753"/>
      <c r="CG467" s="756"/>
      <c r="CO467" s="757">
        <f t="shared" si="322"/>
        <v>995450</v>
      </c>
    </row>
    <row r="468" s="645" customFormat="1" ht="36" hidden="1" customHeight="1" spans="1:93">
      <c r="A468" s="724">
        <v>45988</v>
      </c>
      <c r="B468" s="884" t="s">
        <v>3972</v>
      </c>
      <c r="C468" s="885" t="s">
        <v>251</v>
      </c>
      <c r="D468" s="749">
        <v>4500187121</v>
      </c>
      <c r="E468" s="884" t="s">
        <v>4964</v>
      </c>
      <c r="F468" s="749" t="s">
        <v>4965</v>
      </c>
      <c r="G468" s="729" t="s">
        <v>4936</v>
      </c>
      <c r="H468" s="730" t="s">
        <v>4937</v>
      </c>
      <c r="I468" s="731">
        <v>1440</v>
      </c>
      <c r="J468" s="732">
        <v>0</v>
      </c>
      <c r="K468" s="732">
        <v>720</v>
      </c>
      <c r="L468" s="733">
        <f t="shared" si="321"/>
        <v>2</v>
      </c>
      <c r="M468" s="886">
        <v>45999</v>
      </c>
      <c r="N468" s="886">
        <v>45995</v>
      </c>
      <c r="O468" s="735" t="s">
        <v>4938</v>
      </c>
      <c r="P468" s="735" t="s">
        <v>106</v>
      </c>
      <c r="Q468" s="887" t="s">
        <v>4939</v>
      </c>
      <c r="R468" s="735" t="s">
        <v>4940</v>
      </c>
      <c r="S468" s="735" t="s">
        <v>82</v>
      </c>
      <c r="T468" s="888" t="s">
        <v>82</v>
      </c>
      <c r="U468" s="739" t="s">
        <v>4941</v>
      </c>
      <c r="V468" s="740" t="s">
        <v>587</v>
      </c>
      <c r="W468" s="741">
        <v>401.335</v>
      </c>
      <c r="X468" s="742">
        <f t="shared" si="325"/>
        <v>802.67</v>
      </c>
      <c r="Y468" s="749"/>
      <c r="Z468" s="744" t="s">
        <v>4936</v>
      </c>
      <c r="AA468" s="745" t="s">
        <v>4942</v>
      </c>
      <c r="AB468" s="896" t="s">
        <v>4943</v>
      </c>
      <c r="AC468" s="746">
        <v>1440</v>
      </c>
      <c r="AD468" s="747">
        <f t="shared" si="323"/>
        <v>0</v>
      </c>
      <c r="AE468" s="890"/>
      <c r="AF468" s="749"/>
      <c r="AG468" s="747">
        <f t="shared" si="324"/>
        <v>1440</v>
      </c>
      <c r="AH468" s="749"/>
      <c r="AI468" s="745"/>
      <c r="AJ468" s="733"/>
      <c r="AK468" s="376"/>
      <c r="AL468" s="891"/>
      <c r="AM468" s="750"/>
      <c r="AN468" s="750"/>
      <c r="AO468" s="751"/>
      <c r="AP468" s="751"/>
      <c r="AQ468" s="751"/>
      <c r="AR468" s="751"/>
      <c r="AS468" s="751">
        <f t="shared" si="326"/>
        <v>1440</v>
      </c>
      <c r="AT468" s="751"/>
      <c r="AU468" s="751"/>
      <c r="AV468" s="750"/>
      <c r="AW468" s="750"/>
      <c r="AX468" s="750"/>
      <c r="AY468" s="745"/>
      <c r="AZ468" s="1313">
        <f t="shared" si="327"/>
        <v>1440</v>
      </c>
      <c r="BA468" s="745"/>
      <c r="BB468" s="752"/>
      <c r="BC468" s="743"/>
      <c r="BD468" s="752"/>
      <c r="BE468" s="752"/>
      <c r="BF468" s="745"/>
      <c r="BG468" s="743"/>
      <c r="BH468" s="752"/>
      <c r="BI468" s="753"/>
      <c r="BJ468" s="753"/>
      <c r="BK468" s="754"/>
      <c r="BL468" s="753"/>
      <c r="BM468" s="755"/>
      <c r="BN468" s="755"/>
      <c r="BO468" s="755"/>
      <c r="BP468" s="755"/>
      <c r="BQ468" s="753"/>
      <c r="BR468" s="729"/>
      <c r="BS468" s="753">
        <f t="shared" si="328"/>
        <v>180</v>
      </c>
      <c r="BT468" s="753"/>
      <c r="BU468" s="753"/>
      <c r="BV468" s="753"/>
      <c r="BW468" s="753"/>
      <c r="BX468" s="753"/>
      <c r="BY468" s="753"/>
      <c r="BZ468" s="753"/>
      <c r="CA468" s="753"/>
      <c r="CB468" s="753"/>
      <c r="CC468" s="753"/>
      <c r="CD468" s="753"/>
      <c r="CE468" s="753"/>
      <c r="CF468" s="753"/>
      <c r="CG468" s="756"/>
      <c r="CO468" s="757">
        <f t="shared" si="322"/>
        <v>994010</v>
      </c>
    </row>
    <row r="469" s="645" customFormat="1" ht="36" hidden="1" customHeight="1" spans="1:93">
      <c r="A469" s="724">
        <v>45988</v>
      </c>
      <c r="B469" s="884" t="s">
        <v>3972</v>
      </c>
      <c r="C469" s="885" t="s">
        <v>251</v>
      </c>
      <c r="D469" s="749">
        <v>4500187121</v>
      </c>
      <c r="E469" s="884" t="s">
        <v>4966</v>
      </c>
      <c r="F469" s="749" t="s">
        <v>4967</v>
      </c>
      <c r="G469" s="729" t="s">
        <v>4936</v>
      </c>
      <c r="H469" s="730" t="s">
        <v>4937</v>
      </c>
      <c r="I469" s="731">
        <v>3600</v>
      </c>
      <c r="J469" s="732">
        <v>0</v>
      </c>
      <c r="K469" s="732">
        <v>720</v>
      </c>
      <c r="L469" s="733">
        <f t="shared" si="321"/>
        <v>5</v>
      </c>
      <c r="M469" s="886">
        <v>45999</v>
      </c>
      <c r="N469" s="886">
        <v>45995</v>
      </c>
      <c r="O469" s="735" t="s">
        <v>4938</v>
      </c>
      <c r="P469" s="735" t="s">
        <v>106</v>
      </c>
      <c r="Q469" s="887" t="s">
        <v>4939</v>
      </c>
      <c r="R469" s="735" t="s">
        <v>4940</v>
      </c>
      <c r="S469" s="735" t="s">
        <v>82</v>
      </c>
      <c r="T469" s="888" t="s">
        <v>82</v>
      </c>
      <c r="U469" s="739" t="s">
        <v>4941</v>
      </c>
      <c r="V469" s="740" t="s">
        <v>587</v>
      </c>
      <c r="W469" s="741">
        <v>398.918</v>
      </c>
      <c r="X469" s="742">
        <f t="shared" si="325"/>
        <v>1994.59</v>
      </c>
      <c r="Y469" s="749"/>
      <c r="Z469" s="744" t="s">
        <v>4936</v>
      </c>
      <c r="AA469" s="745" t="s">
        <v>4942</v>
      </c>
      <c r="AB469" s="896" t="s">
        <v>4943</v>
      </c>
      <c r="AC469" s="746">
        <f>3120+480</f>
        <v>3600</v>
      </c>
      <c r="AD469" s="747">
        <f t="shared" si="323"/>
        <v>0</v>
      </c>
      <c r="AE469" s="890"/>
      <c r="AF469" s="749"/>
      <c r="AG469" s="747">
        <f t="shared" si="324"/>
        <v>3600</v>
      </c>
      <c r="AH469" s="749"/>
      <c r="AI469" s="745"/>
      <c r="AJ469" s="733"/>
      <c r="AK469" s="376"/>
      <c r="AL469" s="891"/>
      <c r="AM469" s="750"/>
      <c r="AN469" s="750"/>
      <c r="AO469" s="751"/>
      <c r="AP469" s="751"/>
      <c r="AQ469" s="751"/>
      <c r="AR469" s="751"/>
      <c r="AS469" s="751">
        <f t="shared" si="326"/>
        <v>3600</v>
      </c>
      <c r="AT469" s="751"/>
      <c r="AU469" s="751"/>
      <c r="AV469" s="750"/>
      <c r="AW469" s="750"/>
      <c r="AX469" s="750"/>
      <c r="AY469" s="745"/>
      <c r="AZ469" s="1313">
        <f t="shared" si="327"/>
        <v>3600</v>
      </c>
      <c r="BA469" s="745"/>
      <c r="BB469" s="752"/>
      <c r="BC469" s="743"/>
      <c r="BD469" s="752"/>
      <c r="BE469" s="752"/>
      <c r="BF469" s="745"/>
      <c r="BG469" s="743"/>
      <c r="BH469" s="752"/>
      <c r="BI469" s="753"/>
      <c r="BJ469" s="753"/>
      <c r="BK469" s="754"/>
      <c r="BL469" s="753"/>
      <c r="BM469" s="755"/>
      <c r="BN469" s="755"/>
      <c r="BO469" s="755"/>
      <c r="BP469" s="755"/>
      <c r="BQ469" s="753"/>
      <c r="BR469" s="729"/>
      <c r="BS469" s="753">
        <f t="shared" si="328"/>
        <v>450</v>
      </c>
      <c r="BT469" s="753"/>
      <c r="BU469" s="753"/>
      <c r="BV469" s="753"/>
      <c r="BW469" s="753"/>
      <c r="BX469" s="753"/>
      <c r="BY469" s="753"/>
      <c r="BZ469" s="753"/>
      <c r="CA469" s="753"/>
      <c r="CB469" s="753"/>
      <c r="CC469" s="753"/>
      <c r="CD469" s="753"/>
      <c r="CE469" s="753"/>
      <c r="CF469" s="753"/>
      <c r="CG469" s="756"/>
      <c r="CO469" s="757">
        <f t="shared" si="322"/>
        <v>990410</v>
      </c>
    </row>
    <row r="470" s="645" customFormat="1" ht="36" hidden="1" customHeight="1" spans="1:93">
      <c r="A470" s="724">
        <v>45988</v>
      </c>
      <c r="B470" s="884" t="s">
        <v>3972</v>
      </c>
      <c r="C470" s="885" t="s">
        <v>251</v>
      </c>
      <c r="D470" s="749">
        <v>4500187121</v>
      </c>
      <c r="E470" s="884" t="s">
        <v>4968</v>
      </c>
      <c r="F470" s="749" t="s">
        <v>4969</v>
      </c>
      <c r="G470" s="729" t="s">
        <v>4936</v>
      </c>
      <c r="H470" s="730" t="s">
        <v>4937</v>
      </c>
      <c r="I470" s="731">
        <v>3600</v>
      </c>
      <c r="J470" s="732">
        <v>0</v>
      </c>
      <c r="K470" s="732">
        <v>720</v>
      </c>
      <c r="L470" s="733">
        <f t="shared" si="321"/>
        <v>5</v>
      </c>
      <c r="M470" s="886">
        <v>45999</v>
      </c>
      <c r="N470" s="886">
        <v>45995</v>
      </c>
      <c r="O470" s="735" t="s">
        <v>4938</v>
      </c>
      <c r="P470" s="735" t="s">
        <v>106</v>
      </c>
      <c r="Q470" s="887" t="s">
        <v>4939</v>
      </c>
      <c r="R470" s="735" t="s">
        <v>4940</v>
      </c>
      <c r="S470" s="735" t="s">
        <v>82</v>
      </c>
      <c r="T470" s="888" t="s">
        <v>82</v>
      </c>
      <c r="U470" s="739" t="s">
        <v>4941</v>
      </c>
      <c r="V470" s="740" t="s">
        <v>587</v>
      </c>
      <c r="W470" s="741">
        <v>398.918</v>
      </c>
      <c r="X470" s="742">
        <f t="shared" si="325"/>
        <v>1994.59</v>
      </c>
      <c r="Y470" s="749"/>
      <c r="Z470" s="744" t="s">
        <v>4936</v>
      </c>
      <c r="AA470" s="745" t="s">
        <v>4942</v>
      </c>
      <c r="AB470" s="896" t="s">
        <v>4943</v>
      </c>
      <c r="AC470" s="746">
        <v>3600</v>
      </c>
      <c r="AD470" s="747">
        <f t="shared" si="323"/>
        <v>0</v>
      </c>
      <c r="AE470" s="890"/>
      <c r="AF470" s="749"/>
      <c r="AG470" s="747">
        <f t="shared" si="324"/>
        <v>3600</v>
      </c>
      <c r="AH470" s="749"/>
      <c r="AI470" s="745"/>
      <c r="AJ470" s="733"/>
      <c r="AK470" s="376"/>
      <c r="AL470" s="891"/>
      <c r="AM470" s="750"/>
      <c r="AN470" s="750"/>
      <c r="AO470" s="751"/>
      <c r="AP470" s="751"/>
      <c r="AQ470" s="751"/>
      <c r="AR470" s="751"/>
      <c r="AS470" s="751">
        <f t="shared" si="326"/>
        <v>3600</v>
      </c>
      <c r="AT470" s="751"/>
      <c r="AU470" s="751"/>
      <c r="AV470" s="750"/>
      <c r="AW470" s="750"/>
      <c r="AX470" s="750"/>
      <c r="AY470" s="745"/>
      <c r="AZ470" s="1313">
        <f t="shared" si="327"/>
        <v>3600</v>
      </c>
      <c r="BA470" s="745"/>
      <c r="BB470" s="752"/>
      <c r="BC470" s="743"/>
      <c r="BD470" s="752"/>
      <c r="BE470" s="752"/>
      <c r="BF470" s="745"/>
      <c r="BG470" s="743"/>
      <c r="BH470" s="752"/>
      <c r="BI470" s="753"/>
      <c r="BJ470" s="753"/>
      <c r="BK470" s="754"/>
      <c r="BL470" s="753"/>
      <c r="BM470" s="755"/>
      <c r="BN470" s="755"/>
      <c r="BO470" s="755"/>
      <c r="BP470" s="755"/>
      <c r="BQ470" s="753"/>
      <c r="BR470" s="729"/>
      <c r="BS470" s="753">
        <f t="shared" si="328"/>
        <v>450</v>
      </c>
      <c r="BT470" s="753"/>
      <c r="BU470" s="753"/>
      <c r="BV470" s="753"/>
      <c r="BW470" s="753"/>
      <c r="BX470" s="753"/>
      <c r="BY470" s="753"/>
      <c r="BZ470" s="753"/>
      <c r="CA470" s="753"/>
      <c r="CB470" s="753"/>
      <c r="CC470" s="753"/>
      <c r="CD470" s="753"/>
      <c r="CE470" s="753"/>
      <c r="CF470" s="753"/>
      <c r="CG470" s="756"/>
      <c r="CO470" s="757">
        <f t="shared" si="322"/>
        <v>986810</v>
      </c>
    </row>
    <row r="471" s="645" customFormat="1" ht="36" hidden="1" customHeight="1" spans="1:93">
      <c r="A471" s="724">
        <v>45988</v>
      </c>
      <c r="B471" s="884" t="s">
        <v>3972</v>
      </c>
      <c r="C471" s="885" t="s">
        <v>251</v>
      </c>
      <c r="D471" s="749">
        <v>4500187121</v>
      </c>
      <c r="E471" s="884" t="s">
        <v>4970</v>
      </c>
      <c r="F471" s="749" t="s">
        <v>4971</v>
      </c>
      <c r="G471" s="729" t="s">
        <v>4936</v>
      </c>
      <c r="H471" s="730" t="s">
        <v>4937</v>
      </c>
      <c r="I471" s="731">
        <v>4320</v>
      </c>
      <c r="J471" s="732">
        <v>0</v>
      </c>
      <c r="K471" s="732">
        <v>720</v>
      </c>
      <c r="L471" s="733">
        <f t="shared" si="321"/>
        <v>6</v>
      </c>
      <c r="M471" s="886">
        <v>45999</v>
      </c>
      <c r="N471" s="886">
        <v>45995</v>
      </c>
      <c r="O471" s="735" t="s">
        <v>4938</v>
      </c>
      <c r="P471" s="735" t="s">
        <v>106</v>
      </c>
      <c r="Q471" s="887" t="s">
        <v>4939</v>
      </c>
      <c r="R471" s="735" t="s">
        <v>4940</v>
      </c>
      <c r="S471" s="735" t="s">
        <v>82</v>
      </c>
      <c r="T471" s="888" t="s">
        <v>82</v>
      </c>
      <c r="U471" s="739" t="s">
        <v>4941</v>
      </c>
      <c r="V471" s="740" t="s">
        <v>587</v>
      </c>
      <c r="W471" s="741">
        <v>398.9183</v>
      </c>
      <c r="X471" s="742">
        <f t="shared" si="325"/>
        <v>2393.5098</v>
      </c>
      <c r="Y471" s="749"/>
      <c r="Z471" s="744" t="s">
        <v>4936</v>
      </c>
      <c r="AA471" s="745" t="s">
        <v>4942</v>
      </c>
      <c r="AB471" s="896" t="s">
        <v>4943</v>
      </c>
      <c r="AC471" s="746">
        <v>4320</v>
      </c>
      <c r="AD471" s="747">
        <f t="shared" si="323"/>
        <v>0</v>
      </c>
      <c r="AE471" s="890"/>
      <c r="AF471" s="749"/>
      <c r="AG471" s="747">
        <f t="shared" si="324"/>
        <v>4320</v>
      </c>
      <c r="AH471" s="749"/>
      <c r="AI471" s="745"/>
      <c r="AJ471" s="733"/>
      <c r="AK471" s="376"/>
      <c r="AL471" s="891"/>
      <c r="AM471" s="750"/>
      <c r="AN471" s="750"/>
      <c r="AO471" s="751"/>
      <c r="AP471" s="751"/>
      <c r="AQ471" s="751"/>
      <c r="AR471" s="751"/>
      <c r="AS471" s="751">
        <f t="shared" si="326"/>
        <v>4320</v>
      </c>
      <c r="AT471" s="751"/>
      <c r="AU471" s="751"/>
      <c r="AV471" s="750"/>
      <c r="AW471" s="750"/>
      <c r="AX471" s="750"/>
      <c r="AY471" s="745"/>
      <c r="AZ471" s="1313">
        <f t="shared" si="327"/>
        <v>4320</v>
      </c>
      <c r="BA471" s="745"/>
      <c r="BB471" s="752"/>
      <c r="BC471" s="743"/>
      <c r="BD471" s="752"/>
      <c r="BE471" s="752"/>
      <c r="BF471" s="745"/>
      <c r="BG471" s="743"/>
      <c r="BH471" s="752"/>
      <c r="BI471" s="753"/>
      <c r="BJ471" s="753"/>
      <c r="BK471" s="754"/>
      <c r="BL471" s="753"/>
      <c r="BM471" s="755"/>
      <c r="BN471" s="755"/>
      <c r="BO471" s="755"/>
      <c r="BP471" s="755"/>
      <c r="BQ471" s="753"/>
      <c r="BR471" s="729"/>
      <c r="BS471" s="753">
        <f t="shared" si="328"/>
        <v>540</v>
      </c>
      <c r="BT471" s="753"/>
      <c r="BU471" s="753"/>
      <c r="BV471" s="753"/>
      <c r="BW471" s="753"/>
      <c r="BX471" s="753"/>
      <c r="BY471" s="753"/>
      <c r="BZ471" s="753"/>
      <c r="CA471" s="753"/>
      <c r="CB471" s="753"/>
      <c r="CC471" s="753"/>
      <c r="CD471" s="753"/>
      <c r="CE471" s="753"/>
      <c r="CF471" s="753"/>
      <c r="CG471" s="756"/>
      <c r="CO471" s="757">
        <f t="shared" si="322"/>
        <v>982490</v>
      </c>
    </row>
    <row r="472" s="645" customFormat="1" ht="36" hidden="1" customHeight="1" spans="1:93">
      <c r="A472" s="724">
        <v>45988</v>
      </c>
      <c r="B472" s="884" t="s">
        <v>3972</v>
      </c>
      <c r="C472" s="885" t="s">
        <v>251</v>
      </c>
      <c r="D472" s="749">
        <v>4500187121</v>
      </c>
      <c r="E472" s="884" t="s">
        <v>4972</v>
      </c>
      <c r="F472" s="749" t="s">
        <v>4973</v>
      </c>
      <c r="G472" s="729" t="s">
        <v>4936</v>
      </c>
      <c r="H472" s="730" t="s">
        <v>4937</v>
      </c>
      <c r="I472" s="731">
        <v>1440</v>
      </c>
      <c r="J472" s="732">
        <v>0</v>
      </c>
      <c r="K472" s="732">
        <v>720</v>
      </c>
      <c r="L472" s="733">
        <f t="shared" si="321"/>
        <v>2</v>
      </c>
      <c r="M472" s="886">
        <v>45999</v>
      </c>
      <c r="N472" s="886">
        <v>45995</v>
      </c>
      <c r="O472" s="735" t="s">
        <v>4938</v>
      </c>
      <c r="P472" s="735" t="s">
        <v>106</v>
      </c>
      <c r="Q472" s="887" t="s">
        <v>4939</v>
      </c>
      <c r="R472" s="735" t="s">
        <v>4940</v>
      </c>
      <c r="S472" s="735" t="s">
        <v>82</v>
      </c>
      <c r="T472" s="888" t="s">
        <v>82</v>
      </c>
      <c r="U472" s="739" t="s">
        <v>4941</v>
      </c>
      <c r="V472" s="740" t="s">
        <v>587</v>
      </c>
      <c r="W472" s="741">
        <v>401.335</v>
      </c>
      <c r="X472" s="742">
        <f t="shared" si="325"/>
        <v>802.67</v>
      </c>
      <c r="Y472" s="749"/>
      <c r="Z472" s="744" t="s">
        <v>4936</v>
      </c>
      <c r="AA472" s="745" t="s">
        <v>4942</v>
      </c>
      <c r="AB472" s="896" t="s">
        <v>4943</v>
      </c>
      <c r="AC472" s="746">
        <f>480+960</f>
        <v>1440</v>
      </c>
      <c r="AD472" s="747">
        <f t="shared" si="323"/>
        <v>0</v>
      </c>
      <c r="AE472" s="890"/>
      <c r="AF472" s="749"/>
      <c r="AG472" s="747">
        <f t="shared" si="324"/>
        <v>1440</v>
      </c>
      <c r="AH472" s="749"/>
      <c r="AI472" s="745"/>
      <c r="AJ472" s="733"/>
      <c r="AK472" s="376"/>
      <c r="AL472" s="891"/>
      <c r="AM472" s="750"/>
      <c r="AN472" s="750"/>
      <c r="AO472" s="751"/>
      <c r="AP472" s="751"/>
      <c r="AQ472" s="751"/>
      <c r="AR472" s="751"/>
      <c r="AS472" s="751">
        <f t="shared" si="326"/>
        <v>1440</v>
      </c>
      <c r="AT472" s="751"/>
      <c r="AU472" s="751"/>
      <c r="AV472" s="750"/>
      <c r="AW472" s="750"/>
      <c r="AX472" s="750"/>
      <c r="AY472" s="745"/>
      <c r="AZ472" s="1313">
        <f t="shared" si="327"/>
        <v>1440</v>
      </c>
      <c r="BA472" s="745"/>
      <c r="BB472" s="752"/>
      <c r="BC472" s="743"/>
      <c r="BD472" s="752"/>
      <c r="BE472" s="752"/>
      <c r="BF472" s="745"/>
      <c r="BG472" s="743"/>
      <c r="BH472" s="752"/>
      <c r="BI472" s="753"/>
      <c r="BJ472" s="753"/>
      <c r="BK472" s="754"/>
      <c r="BL472" s="753"/>
      <c r="BM472" s="755"/>
      <c r="BN472" s="755"/>
      <c r="BO472" s="755"/>
      <c r="BP472" s="755"/>
      <c r="BQ472" s="753"/>
      <c r="BR472" s="729"/>
      <c r="BS472" s="753">
        <f t="shared" si="328"/>
        <v>180</v>
      </c>
      <c r="BT472" s="753"/>
      <c r="BU472" s="753"/>
      <c r="BV472" s="753"/>
      <c r="BW472" s="753"/>
      <c r="BX472" s="753"/>
      <c r="BY472" s="753"/>
      <c r="BZ472" s="753"/>
      <c r="CA472" s="753"/>
      <c r="CB472" s="753"/>
      <c r="CC472" s="753"/>
      <c r="CD472" s="753"/>
      <c r="CE472" s="753"/>
      <c r="CF472" s="753"/>
      <c r="CG472" s="756"/>
      <c r="CO472" s="757">
        <f t="shared" si="322"/>
        <v>981050</v>
      </c>
    </row>
    <row r="473" s="645" customFormat="1" ht="36" hidden="1" customHeight="1" spans="1:93">
      <c r="A473" s="724">
        <v>45988</v>
      </c>
      <c r="B473" s="884" t="s">
        <v>3972</v>
      </c>
      <c r="C473" s="885" t="s">
        <v>251</v>
      </c>
      <c r="D473" s="749">
        <v>4500187121</v>
      </c>
      <c r="E473" s="884" t="s">
        <v>4974</v>
      </c>
      <c r="F473" s="749" t="s">
        <v>4975</v>
      </c>
      <c r="G473" s="729" t="s">
        <v>4936</v>
      </c>
      <c r="H473" s="730" t="s">
        <v>4937</v>
      </c>
      <c r="I473" s="731">
        <v>3600</v>
      </c>
      <c r="J473" s="732">
        <v>0</v>
      </c>
      <c r="K473" s="732">
        <v>720</v>
      </c>
      <c r="L473" s="733">
        <f t="shared" si="321"/>
        <v>5</v>
      </c>
      <c r="M473" s="886">
        <v>45999</v>
      </c>
      <c r="N473" s="886">
        <v>45995</v>
      </c>
      <c r="O473" s="735" t="s">
        <v>4938</v>
      </c>
      <c r="P473" s="735" t="s">
        <v>106</v>
      </c>
      <c r="Q473" s="887" t="s">
        <v>4939</v>
      </c>
      <c r="R473" s="735" t="s">
        <v>4940</v>
      </c>
      <c r="S473" s="735" t="s">
        <v>82</v>
      </c>
      <c r="T473" s="888" t="s">
        <v>82</v>
      </c>
      <c r="U473" s="739" t="s">
        <v>4941</v>
      </c>
      <c r="V473" s="740" t="s">
        <v>587</v>
      </c>
      <c r="W473" s="741">
        <v>401.338</v>
      </c>
      <c r="X473" s="742">
        <f t="shared" si="325"/>
        <v>2006.69</v>
      </c>
      <c r="Y473" s="749"/>
      <c r="Z473" s="744" t="s">
        <v>4936</v>
      </c>
      <c r="AA473" s="745" t="s">
        <v>4942</v>
      </c>
      <c r="AB473" s="896" t="s">
        <v>4943</v>
      </c>
      <c r="AC473" s="746">
        <v>3600</v>
      </c>
      <c r="AD473" s="747">
        <f t="shared" si="323"/>
        <v>0</v>
      </c>
      <c r="AE473" s="890"/>
      <c r="AF473" s="749"/>
      <c r="AG473" s="747">
        <f t="shared" si="324"/>
        <v>3600</v>
      </c>
      <c r="AH473" s="749"/>
      <c r="AI473" s="745"/>
      <c r="AJ473" s="733"/>
      <c r="AK473" s="376"/>
      <c r="AL473" s="891"/>
      <c r="AM473" s="750"/>
      <c r="AN473" s="750"/>
      <c r="AO473" s="751"/>
      <c r="AP473" s="751"/>
      <c r="AQ473" s="751"/>
      <c r="AR473" s="751"/>
      <c r="AS473" s="751">
        <f t="shared" si="326"/>
        <v>3600</v>
      </c>
      <c r="AT473" s="751"/>
      <c r="AU473" s="751"/>
      <c r="AV473" s="750"/>
      <c r="AW473" s="750"/>
      <c r="AX473" s="750"/>
      <c r="AY473" s="745"/>
      <c r="AZ473" s="1313">
        <f t="shared" si="327"/>
        <v>3600</v>
      </c>
      <c r="BA473" s="745"/>
      <c r="BB473" s="752"/>
      <c r="BC473" s="743"/>
      <c r="BD473" s="752"/>
      <c r="BE473" s="752"/>
      <c r="BF473" s="745"/>
      <c r="BG473" s="743"/>
      <c r="BH473" s="752"/>
      <c r="BI473" s="753"/>
      <c r="BJ473" s="753"/>
      <c r="BK473" s="754"/>
      <c r="BL473" s="753"/>
      <c r="BM473" s="755"/>
      <c r="BN473" s="755"/>
      <c r="BO473" s="755"/>
      <c r="BP473" s="755"/>
      <c r="BQ473" s="753"/>
      <c r="BR473" s="729"/>
      <c r="BS473" s="753">
        <f t="shared" si="328"/>
        <v>450</v>
      </c>
      <c r="BT473" s="753"/>
      <c r="BU473" s="753"/>
      <c r="BV473" s="753"/>
      <c r="BW473" s="753"/>
      <c r="BX473" s="753"/>
      <c r="BY473" s="753"/>
      <c r="BZ473" s="753"/>
      <c r="CA473" s="753"/>
      <c r="CB473" s="753"/>
      <c r="CC473" s="753"/>
      <c r="CD473" s="753"/>
      <c r="CE473" s="753"/>
      <c r="CF473" s="753"/>
      <c r="CG473" s="756"/>
      <c r="CO473" s="757">
        <f t="shared" si="322"/>
        <v>977450</v>
      </c>
    </row>
    <row r="474" s="645" customFormat="1" ht="36" hidden="1" customHeight="1" spans="1:93">
      <c r="A474" s="724">
        <v>45988</v>
      </c>
      <c r="B474" s="884" t="s">
        <v>3972</v>
      </c>
      <c r="C474" s="885" t="s">
        <v>251</v>
      </c>
      <c r="D474" s="749">
        <v>4500187121</v>
      </c>
      <c r="E474" s="884" t="s">
        <v>4976</v>
      </c>
      <c r="F474" s="749" t="s">
        <v>4977</v>
      </c>
      <c r="G474" s="729" t="s">
        <v>4936</v>
      </c>
      <c r="H474" s="730" t="s">
        <v>4937</v>
      </c>
      <c r="I474" s="731">
        <v>2880</v>
      </c>
      <c r="J474" s="732">
        <v>0</v>
      </c>
      <c r="K474" s="732">
        <v>720</v>
      </c>
      <c r="L474" s="733">
        <f t="shared" si="321"/>
        <v>4</v>
      </c>
      <c r="M474" s="886">
        <v>45999</v>
      </c>
      <c r="N474" s="886">
        <v>45995</v>
      </c>
      <c r="O474" s="735" t="s">
        <v>4938</v>
      </c>
      <c r="P474" s="735" t="s">
        <v>106</v>
      </c>
      <c r="Q474" s="887" t="s">
        <v>4939</v>
      </c>
      <c r="R474" s="735" t="s">
        <v>4940</v>
      </c>
      <c r="S474" s="735" t="s">
        <v>82</v>
      </c>
      <c r="T474" s="888" t="s">
        <v>82</v>
      </c>
      <c r="U474" s="739" t="s">
        <v>4941</v>
      </c>
      <c r="V474" s="740" t="s">
        <v>587</v>
      </c>
      <c r="W474" s="741">
        <v>401.3375</v>
      </c>
      <c r="X474" s="742">
        <f t="shared" si="325"/>
        <v>1605.35</v>
      </c>
      <c r="Y474" s="749"/>
      <c r="Z474" s="744" t="s">
        <v>4936</v>
      </c>
      <c r="AA474" s="745" t="s">
        <v>4942</v>
      </c>
      <c r="AB474" s="896" t="s">
        <v>4943</v>
      </c>
      <c r="AC474" s="746">
        <v>2880</v>
      </c>
      <c r="AD474" s="747">
        <f t="shared" si="323"/>
        <v>0</v>
      </c>
      <c r="AE474" s="890"/>
      <c r="AF474" s="749"/>
      <c r="AG474" s="747">
        <f t="shared" si="324"/>
        <v>2880</v>
      </c>
      <c r="AH474" s="749"/>
      <c r="AI474" s="745"/>
      <c r="AJ474" s="733"/>
      <c r="AK474" s="376"/>
      <c r="AL474" s="891"/>
      <c r="AM474" s="750"/>
      <c r="AN474" s="750"/>
      <c r="AO474" s="751"/>
      <c r="AP474" s="751"/>
      <c r="AQ474" s="751"/>
      <c r="AR474" s="751"/>
      <c r="AS474" s="751">
        <f t="shared" si="326"/>
        <v>2880</v>
      </c>
      <c r="AT474" s="751"/>
      <c r="AU474" s="751"/>
      <c r="AV474" s="750"/>
      <c r="AW474" s="750"/>
      <c r="AX474" s="750"/>
      <c r="AY474" s="745"/>
      <c r="AZ474" s="1313">
        <f t="shared" si="327"/>
        <v>2880</v>
      </c>
      <c r="BA474" s="745"/>
      <c r="BB474" s="752"/>
      <c r="BC474" s="743"/>
      <c r="BD474" s="752"/>
      <c r="BE474" s="752"/>
      <c r="BF474" s="745"/>
      <c r="BG474" s="743"/>
      <c r="BH474" s="752"/>
      <c r="BI474" s="753"/>
      <c r="BJ474" s="753"/>
      <c r="BK474" s="754"/>
      <c r="BL474" s="753"/>
      <c r="BM474" s="755"/>
      <c r="BN474" s="755"/>
      <c r="BO474" s="755"/>
      <c r="BP474" s="755"/>
      <c r="BQ474" s="753"/>
      <c r="BR474" s="729"/>
      <c r="BS474" s="753">
        <f t="shared" si="328"/>
        <v>360</v>
      </c>
      <c r="BT474" s="753"/>
      <c r="BU474" s="753"/>
      <c r="BV474" s="753"/>
      <c r="BW474" s="753"/>
      <c r="BX474" s="753"/>
      <c r="BY474" s="753"/>
      <c r="BZ474" s="753"/>
      <c r="CA474" s="753"/>
      <c r="CB474" s="753"/>
      <c r="CC474" s="753"/>
      <c r="CD474" s="753"/>
      <c r="CE474" s="753"/>
      <c r="CF474" s="753"/>
      <c r="CG474" s="756"/>
      <c r="CO474" s="757">
        <f t="shared" si="322"/>
        <v>974570</v>
      </c>
    </row>
    <row r="475" s="645" customFormat="1" ht="36" hidden="1" customHeight="1" spans="1:93">
      <c r="A475" s="724">
        <v>45988</v>
      </c>
      <c r="B475" s="884" t="s">
        <v>3972</v>
      </c>
      <c r="C475" s="885" t="s">
        <v>251</v>
      </c>
      <c r="D475" s="749">
        <v>4500187121</v>
      </c>
      <c r="E475" s="884" t="s">
        <v>4978</v>
      </c>
      <c r="F475" s="749" t="s">
        <v>4979</v>
      </c>
      <c r="G475" s="729" t="s">
        <v>4936</v>
      </c>
      <c r="H475" s="730" t="s">
        <v>4937</v>
      </c>
      <c r="I475" s="731">
        <v>3600</v>
      </c>
      <c r="J475" s="732">
        <v>0</v>
      </c>
      <c r="K475" s="732">
        <v>720</v>
      </c>
      <c r="L475" s="733">
        <f t="shared" si="321"/>
        <v>5</v>
      </c>
      <c r="M475" s="886">
        <v>45999</v>
      </c>
      <c r="N475" s="886">
        <v>45995</v>
      </c>
      <c r="O475" s="735" t="s">
        <v>4938</v>
      </c>
      <c r="P475" s="735" t="s">
        <v>106</v>
      </c>
      <c r="Q475" s="887" t="s">
        <v>4939</v>
      </c>
      <c r="R475" s="735" t="s">
        <v>4940</v>
      </c>
      <c r="S475" s="735" t="s">
        <v>82</v>
      </c>
      <c r="T475" s="888" t="s">
        <v>82</v>
      </c>
      <c r="U475" s="739" t="s">
        <v>4941</v>
      </c>
      <c r="V475" s="740" t="s">
        <v>587</v>
      </c>
      <c r="W475" s="741">
        <v>398.918</v>
      </c>
      <c r="X475" s="742">
        <f t="shared" si="325"/>
        <v>1994.59</v>
      </c>
      <c r="Y475" s="749"/>
      <c r="Z475" s="744" t="s">
        <v>4936</v>
      </c>
      <c r="AA475" s="745" t="s">
        <v>4942</v>
      </c>
      <c r="AB475" s="896" t="s">
        <v>4943</v>
      </c>
      <c r="AC475" s="746">
        <f>2352+48+1200</f>
        <v>3600</v>
      </c>
      <c r="AD475" s="747">
        <f t="shared" si="323"/>
        <v>0</v>
      </c>
      <c r="AE475" s="890"/>
      <c r="AF475" s="749"/>
      <c r="AG475" s="747">
        <f t="shared" si="324"/>
        <v>3600</v>
      </c>
      <c r="AH475" s="749"/>
      <c r="AI475" s="745"/>
      <c r="AJ475" s="733"/>
      <c r="AK475" s="376"/>
      <c r="AL475" s="891"/>
      <c r="AM475" s="750"/>
      <c r="AN475" s="750"/>
      <c r="AO475" s="751"/>
      <c r="AP475" s="751"/>
      <c r="AQ475" s="751"/>
      <c r="AR475" s="751"/>
      <c r="AS475" s="751">
        <f t="shared" si="326"/>
        <v>3600</v>
      </c>
      <c r="AT475" s="751"/>
      <c r="AU475" s="751"/>
      <c r="AV475" s="750"/>
      <c r="AW475" s="750"/>
      <c r="AX475" s="750"/>
      <c r="AY475" s="745"/>
      <c r="AZ475" s="1313">
        <f t="shared" si="327"/>
        <v>3600</v>
      </c>
      <c r="BA475" s="745"/>
      <c r="BB475" s="752"/>
      <c r="BC475" s="743"/>
      <c r="BD475" s="752"/>
      <c r="BE475" s="752"/>
      <c r="BF475" s="745"/>
      <c r="BG475" s="743"/>
      <c r="BH475" s="752"/>
      <c r="BI475" s="753"/>
      <c r="BJ475" s="753"/>
      <c r="BK475" s="754"/>
      <c r="BL475" s="753"/>
      <c r="BM475" s="755"/>
      <c r="BN475" s="755"/>
      <c r="BO475" s="755"/>
      <c r="BP475" s="755"/>
      <c r="BQ475" s="753"/>
      <c r="BR475" s="729"/>
      <c r="BS475" s="753">
        <f t="shared" si="328"/>
        <v>450</v>
      </c>
      <c r="BT475" s="753"/>
      <c r="BU475" s="753"/>
      <c r="BV475" s="753"/>
      <c r="BW475" s="753"/>
      <c r="BX475" s="753"/>
      <c r="BY475" s="753"/>
      <c r="BZ475" s="753"/>
      <c r="CA475" s="753"/>
      <c r="CB475" s="753"/>
      <c r="CC475" s="753"/>
      <c r="CD475" s="753"/>
      <c r="CE475" s="753"/>
      <c r="CF475" s="753"/>
      <c r="CG475" s="756"/>
      <c r="CO475" s="757">
        <f t="shared" si="322"/>
        <v>970970</v>
      </c>
    </row>
    <row r="476" s="645" customFormat="1" ht="36" hidden="1" customHeight="1" spans="1:93">
      <c r="A476" s="724">
        <v>45988</v>
      </c>
      <c r="B476" s="884" t="s">
        <v>3972</v>
      </c>
      <c r="C476" s="885" t="s">
        <v>251</v>
      </c>
      <c r="D476" s="749">
        <v>4500187121</v>
      </c>
      <c r="E476" s="884" t="s">
        <v>4980</v>
      </c>
      <c r="F476" s="749" t="s">
        <v>4981</v>
      </c>
      <c r="G476" s="729" t="s">
        <v>4936</v>
      </c>
      <c r="H476" s="730" t="s">
        <v>4937</v>
      </c>
      <c r="I476" s="731">
        <v>5040</v>
      </c>
      <c r="J476" s="732">
        <v>0</v>
      </c>
      <c r="K476" s="732">
        <v>720</v>
      </c>
      <c r="L476" s="733">
        <f t="shared" si="321"/>
        <v>7</v>
      </c>
      <c r="M476" s="886">
        <v>45999</v>
      </c>
      <c r="N476" s="886">
        <v>45995</v>
      </c>
      <c r="O476" s="735" t="s">
        <v>4938</v>
      </c>
      <c r="P476" s="735" t="s">
        <v>106</v>
      </c>
      <c r="Q476" s="887" t="s">
        <v>4939</v>
      </c>
      <c r="R476" s="735" t="s">
        <v>4940</v>
      </c>
      <c r="S476" s="735" t="s">
        <v>82</v>
      </c>
      <c r="T476" s="888" t="s">
        <v>82</v>
      </c>
      <c r="U476" s="739" t="s">
        <v>4941</v>
      </c>
      <c r="V476" s="740" t="s">
        <v>587</v>
      </c>
      <c r="W476" s="741">
        <v>398.9186</v>
      </c>
      <c r="X476" s="742">
        <f t="shared" si="325"/>
        <v>2792.4302</v>
      </c>
      <c r="Y476" s="749"/>
      <c r="Z476" s="744" t="s">
        <v>4936</v>
      </c>
      <c r="AA476" s="745" t="s">
        <v>4942</v>
      </c>
      <c r="AB476" s="896" t="s">
        <v>4943</v>
      </c>
      <c r="AC476" s="746">
        <v>5040</v>
      </c>
      <c r="AD476" s="747">
        <f t="shared" si="323"/>
        <v>0</v>
      </c>
      <c r="AE476" s="890"/>
      <c r="AF476" s="749"/>
      <c r="AG476" s="747">
        <f t="shared" si="324"/>
        <v>5040</v>
      </c>
      <c r="AH476" s="749"/>
      <c r="AI476" s="745"/>
      <c r="AJ476" s="733"/>
      <c r="AK476" s="376"/>
      <c r="AL476" s="891"/>
      <c r="AM476" s="750"/>
      <c r="AN476" s="750"/>
      <c r="AO476" s="751"/>
      <c r="AP476" s="751"/>
      <c r="AQ476" s="751"/>
      <c r="AR476" s="751"/>
      <c r="AS476" s="751">
        <f t="shared" si="326"/>
        <v>5040</v>
      </c>
      <c r="AT476" s="751"/>
      <c r="AU476" s="751"/>
      <c r="AV476" s="750"/>
      <c r="AW476" s="750"/>
      <c r="AX476" s="750"/>
      <c r="AY476" s="745"/>
      <c r="AZ476" s="1313">
        <f t="shared" si="327"/>
        <v>5040</v>
      </c>
      <c r="BA476" s="745"/>
      <c r="BB476" s="752"/>
      <c r="BC476" s="743"/>
      <c r="BD476" s="752"/>
      <c r="BE476" s="752"/>
      <c r="BF476" s="745"/>
      <c r="BG476" s="743"/>
      <c r="BH476" s="752"/>
      <c r="BI476" s="753"/>
      <c r="BJ476" s="753"/>
      <c r="BK476" s="754"/>
      <c r="BL476" s="753"/>
      <c r="BM476" s="755"/>
      <c r="BN476" s="755"/>
      <c r="BO476" s="755"/>
      <c r="BP476" s="755"/>
      <c r="BQ476" s="753"/>
      <c r="BR476" s="729"/>
      <c r="BS476" s="753">
        <f t="shared" si="328"/>
        <v>630</v>
      </c>
      <c r="BT476" s="753"/>
      <c r="BU476" s="753"/>
      <c r="BV476" s="753"/>
      <c r="BW476" s="753"/>
      <c r="BX476" s="753"/>
      <c r="BY476" s="753"/>
      <c r="BZ476" s="753"/>
      <c r="CA476" s="753"/>
      <c r="CB476" s="753"/>
      <c r="CC476" s="753"/>
      <c r="CD476" s="753"/>
      <c r="CE476" s="753"/>
      <c r="CF476" s="753"/>
      <c r="CG476" s="756"/>
      <c r="CO476" s="757">
        <f t="shared" si="322"/>
        <v>965930</v>
      </c>
    </row>
    <row r="477" s="645" customFormat="1" ht="36" hidden="1" customHeight="1" spans="1:93">
      <c r="A477" s="724">
        <v>45988</v>
      </c>
      <c r="B477" s="884" t="s">
        <v>3972</v>
      </c>
      <c r="C477" s="885" t="s">
        <v>251</v>
      </c>
      <c r="D477" s="749">
        <v>4500187121</v>
      </c>
      <c r="E477" s="884" t="s">
        <v>4982</v>
      </c>
      <c r="F477" s="1850" t="s">
        <v>4983</v>
      </c>
      <c r="G477" s="729" t="s">
        <v>4936</v>
      </c>
      <c r="H477" s="730" t="s">
        <v>4937</v>
      </c>
      <c r="I477" s="731">
        <v>1440</v>
      </c>
      <c r="J477" s="732">
        <v>0</v>
      </c>
      <c r="K477" s="732">
        <v>720</v>
      </c>
      <c r="L477" s="733">
        <f t="shared" si="321"/>
        <v>2</v>
      </c>
      <c r="M477" s="886">
        <v>45999</v>
      </c>
      <c r="N477" s="886">
        <v>45995</v>
      </c>
      <c r="O477" s="735" t="s">
        <v>4938</v>
      </c>
      <c r="P477" s="735" t="s">
        <v>106</v>
      </c>
      <c r="Q477" s="887" t="s">
        <v>4939</v>
      </c>
      <c r="R477" s="735" t="s">
        <v>4940</v>
      </c>
      <c r="S477" s="735" t="s">
        <v>82</v>
      </c>
      <c r="T477" s="888" t="s">
        <v>82</v>
      </c>
      <c r="U477" s="739" t="s">
        <v>4941</v>
      </c>
      <c r="V477" s="740" t="s">
        <v>587</v>
      </c>
      <c r="W477" s="741">
        <v>398.92</v>
      </c>
      <c r="X477" s="742">
        <f t="shared" si="325"/>
        <v>797.84</v>
      </c>
      <c r="Y477" s="749"/>
      <c r="Z477" s="744" t="s">
        <v>4936</v>
      </c>
      <c r="AA477" s="745" t="s">
        <v>4942</v>
      </c>
      <c r="AB477" s="896" t="s">
        <v>4943</v>
      </c>
      <c r="AC477" s="746">
        <v>1440</v>
      </c>
      <c r="AD477" s="747">
        <f t="shared" si="323"/>
        <v>0</v>
      </c>
      <c r="AE477" s="890"/>
      <c r="AF477" s="749"/>
      <c r="AG477" s="747">
        <f t="shared" si="324"/>
        <v>1440</v>
      </c>
      <c r="AH477" s="749"/>
      <c r="AI477" s="745"/>
      <c r="AJ477" s="733"/>
      <c r="AK477" s="376"/>
      <c r="AL477" s="891"/>
      <c r="AM477" s="750"/>
      <c r="AN477" s="750"/>
      <c r="AO477" s="751"/>
      <c r="AP477" s="751"/>
      <c r="AQ477" s="751"/>
      <c r="AR477" s="751"/>
      <c r="AS477" s="751">
        <f t="shared" si="326"/>
        <v>1440</v>
      </c>
      <c r="AT477" s="751"/>
      <c r="AU477" s="751"/>
      <c r="AV477" s="750"/>
      <c r="AW477" s="750"/>
      <c r="AX477" s="750"/>
      <c r="AY477" s="745"/>
      <c r="AZ477" s="1313">
        <f t="shared" si="327"/>
        <v>1440</v>
      </c>
      <c r="BA477" s="745"/>
      <c r="BB477" s="752"/>
      <c r="BC477" s="743"/>
      <c r="BD477" s="752"/>
      <c r="BE477" s="752"/>
      <c r="BF477" s="745"/>
      <c r="BG477" s="743"/>
      <c r="BH477" s="752"/>
      <c r="BI477" s="753"/>
      <c r="BJ477" s="753"/>
      <c r="BK477" s="754"/>
      <c r="BL477" s="753"/>
      <c r="BM477" s="755"/>
      <c r="BN477" s="755"/>
      <c r="BO477" s="755"/>
      <c r="BP477" s="755"/>
      <c r="BQ477" s="753"/>
      <c r="BR477" s="729"/>
      <c r="BS477" s="753">
        <f t="shared" si="328"/>
        <v>180</v>
      </c>
      <c r="BT477" s="753"/>
      <c r="BU477" s="753"/>
      <c r="BV477" s="753"/>
      <c r="BW477" s="753"/>
      <c r="BX477" s="753"/>
      <c r="BY477" s="753"/>
      <c r="BZ477" s="753"/>
      <c r="CA477" s="753"/>
      <c r="CB477" s="753"/>
      <c r="CC477" s="753"/>
      <c r="CD477" s="753"/>
      <c r="CE477" s="753"/>
      <c r="CF477" s="753"/>
      <c r="CG477" s="756"/>
      <c r="CO477" s="757">
        <f t="shared" si="322"/>
        <v>964490</v>
      </c>
    </row>
    <row r="478" s="647" customFormat="1" ht="36" hidden="1" customHeight="1" spans="1:93">
      <c r="A478" s="792">
        <v>45915</v>
      </c>
      <c r="B478" s="793" t="s">
        <v>2919</v>
      </c>
      <c r="C478" s="794" t="s">
        <v>902</v>
      </c>
      <c r="D478" s="795">
        <v>4500179539</v>
      </c>
      <c r="E478" s="793">
        <v>5251218325</v>
      </c>
      <c r="F478" s="795" t="s">
        <v>4984</v>
      </c>
      <c r="G478" s="648" t="s">
        <v>239</v>
      </c>
      <c r="H478" s="796" t="s">
        <v>1484</v>
      </c>
      <c r="I478" s="797">
        <v>8250</v>
      </c>
      <c r="J478" s="798">
        <v>0</v>
      </c>
      <c r="K478" s="798">
        <v>25</v>
      </c>
      <c r="L478" s="799">
        <f t="shared" si="321"/>
        <v>330</v>
      </c>
      <c r="M478" s="800">
        <v>46006</v>
      </c>
      <c r="N478" s="800">
        <v>46002</v>
      </c>
      <c r="O478" s="802" t="s">
        <v>3941</v>
      </c>
      <c r="P478" s="1322" t="s">
        <v>106</v>
      </c>
      <c r="Q478" s="803" t="s">
        <v>2915</v>
      </c>
      <c r="R478" s="1322">
        <v>45916</v>
      </c>
      <c r="S478" s="802" t="s">
        <v>82</v>
      </c>
      <c r="T478" s="874" t="s">
        <v>4985</v>
      </c>
      <c r="U478" s="805" t="s">
        <v>4986</v>
      </c>
      <c r="V478" s="806" t="s">
        <v>908</v>
      </c>
      <c r="W478" s="807">
        <v>0.9074</v>
      </c>
      <c r="X478" s="808">
        <f t="shared" ref="X478:X483" si="329">W478*I478</f>
        <v>7486.05</v>
      </c>
      <c r="Y478" s="795"/>
      <c r="Z478" s="869" t="s">
        <v>687</v>
      </c>
      <c r="AA478" s="810" t="s">
        <v>108</v>
      </c>
      <c r="AB478" s="732" t="s">
        <v>44</v>
      </c>
      <c r="AC478" s="811">
        <v>8250</v>
      </c>
      <c r="AD478" s="781">
        <f t="shared" si="323"/>
        <v>0</v>
      </c>
      <c r="AE478" s="837" t="s">
        <v>141</v>
      </c>
      <c r="AF478" s="795"/>
      <c r="AG478" s="781">
        <f t="shared" si="324"/>
        <v>8250</v>
      </c>
      <c r="AH478" s="795"/>
      <c r="AI478" s="810"/>
      <c r="AJ478" s="799"/>
      <c r="AK478" s="376"/>
      <c r="AL478" s="813">
        <f t="shared" ref="AL478:AL483" si="330">I478</f>
        <v>8250</v>
      </c>
      <c r="AM478" s="814"/>
      <c r="AN478" s="814"/>
      <c r="AO478" s="815"/>
      <c r="AP478" s="815"/>
      <c r="AQ478" s="815"/>
      <c r="AR478" s="815"/>
      <c r="AS478" s="815"/>
      <c r="AT478" s="815"/>
      <c r="AU478" s="815"/>
      <c r="AV478" s="814"/>
      <c r="AW478" s="814"/>
      <c r="AX478" s="814"/>
      <c r="AY478" s="810"/>
      <c r="AZ478" s="648"/>
      <c r="BA478" s="810">
        <f t="shared" ref="BA478:BA483" si="331">I478</f>
        <v>8250</v>
      </c>
      <c r="BB478" s="816"/>
      <c r="BC478" s="809"/>
      <c r="BD478" s="816"/>
      <c r="BE478" s="816"/>
      <c r="BF478" s="810"/>
      <c r="BG478" s="809"/>
      <c r="BH478" s="816"/>
      <c r="BI478" s="817"/>
      <c r="BJ478" s="817"/>
      <c r="BK478" s="818"/>
      <c r="BL478" s="817"/>
      <c r="BM478" s="819"/>
      <c r="BN478" s="819"/>
      <c r="BO478" s="819"/>
      <c r="BP478" s="819"/>
      <c r="BQ478" s="817"/>
      <c r="BR478" s="817">
        <f t="shared" ref="BR478:BR483" si="332">I478/25</f>
        <v>330</v>
      </c>
      <c r="BS478" s="819"/>
      <c r="BT478" s="817"/>
      <c r="BU478" s="817"/>
      <c r="BV478" s="817"/>
      <c r="BW478" s="817"/>
      <c r="BX478" s="817"/>
      <c r="BY478" s="817"/>
      <c r="BZ478" s="817"/>
      <c r="CA478" s="817"/>
      <c r="CB478" s="817"/>
      <c r="CC478" s="817"/>
      <c r="CD478" s="817"/>
      <c r="CE478" s="817"/>
      <c r="CF478" s="817"/>
      <c r="CG478" s="820"/>
      <c r="CO478" s="757">
        <f t="shared" si="322"/>
        <v>956240</v>
      </c>
    </row>
    <row r="479" s="647" customFormat="1" ht="36" hidden="1" customHeight="1" spans="1:93">
      <c r="A479" s="792">
        <v>45973</v>
      </c>
      <c r="B479" s="821" t="s">
        <v>4987</v>
      </c>
      <c r="C479" s="822" t="s">
        <v>4988</v>
      </c>
      <c r="D479" s="823">
        <v>4500185407</v>
      </c>
      <c r="E479" s="821">
        <v>21213049</v>
      </c>
      <c r="F479" s="823" t="s">
        <v>4989</v>
      </c>
      <c r="G479" s="648" t="s">
        <v>134</v>
      </c>
      <c r="H479" s="796" t="s">
        <v>135</v>
      </c>
      <c r="I479" s="797">
        <v>611</v>
      </c>
      <c r="J479" s="798">
        <v>0</v>
      </c>
      <c r="K479" s="798">
        <v>13</v>
      </c>
      <c r="L479" s="799">
        <f t="shared" si="321"/>
        <v>47</v>
      </c>
      <c r="M479" s="801">
        <v>46001</v>
      </c>
      <c r="N479" s="801">
        <v>45997</v>
      </c>
      <c r="O479" s="802" t="s">
        <v>583</v>
      </c>
      <c r="P479" s="1332" t="s">
        <v>803</v>
      </c>
      <c r="Q479" s="648"/>
      <c r="R479" s="802">
        <v>45981</v>
      </c>
      <c r="S479" s="825" t="s">
        <v>82</v>
      </c>
      <c r="T479" s="804" t="s">
        <v>82</v>
      </c>
      <c r="U479" s="805" t="s">
        <v>4990</v>
      </c>
      <c r="V479" s="806" t="s">
        <v>4991</v>
      </c>
      <c r="W479" s="807">
        <v>0.8786</v>
      </c>
      <c r="X479" s="808">
        <f t="shared" si="329"/>
        <v>536.8246</v>
      </c>
      <c r="Y479" s="795"/>
      <c r="Z479" s="798" t="s">
        <v>190</v>
      </c>
      <c r="AA479" s="810" t="s">
        <v>108</v>
      </c>
      <c r="AB479" s="798" t="s">
        <v>44</v>
      </c>
      <c r="AC479" s="811">
        <v>611</v>
      </c>
      <c r="AD479" s="781">
        <f t="shared" si="323"/>
        <v>0</v>
      </c>
      <c r="AE479" s="871" t="s">
        <v>82</v>
      </c>
      <c r="AF479" s="795"/>
      <c r="AG479" s="781">
        <f t="shared" si="324"/>
        <v>611</v>
      </c>
      <c r="AH479" s="795"/>
      <c r="AI479" s="810"/>
      <c r="AJ479" s="799"/>
      <c r="AK479" s="366"/>
      <c r="AL479" s="781">
        <f t="shared" si="330"/>
        <v>611</v>
      </c>
      <c r="AM479" s="838"/>
      <c r="AN479" s="814"/>
      <c r="AO479" s="815"/>
      <c r="AP479" s="815"/>
      <c r="AQ479" s="815"/>
      <c r="AR479" s="815"/>
      <c r="AS479" s="815"/>
      <c r="AT479" s="815"/>
      <c r="AU479" s="815"/>
      <c r="AV479" s="814"/>
      <c r="AW479" s="814"/>
      <c r="AX479" s="814"/>
      <c r="AY479" s="810"/>
      <c r="AZ479" s="648"/>
      <c r="BA479" s="810">
        <f t="shared" si="331"/>
        <v>611</v>
      </c>
      <c r="BB479" s="816"/>
      <c r="BC479" s="809"/>
      <c r="BD479" s="816"/>
      <c r="BE479" s="816"/>
      <c r="BF479" s="810"/>
      <c r="BG479" s="809"/>
      <c r="BH479" s="816"/>
      <c r="BI479" s="817"/>
      <c r="BJ479" s="817"/>
      <c r="BK479" s="818"/>
      <c r="BL479" s="817"/>
      <c r="BM479" s="819"/>
      <c r="BN479" s="819"/>
      <c r="BO479" s="818">
        <f>I479/13</f>
        <v>47</v>
      </c>
      <c r="BP479" s="819"/>
      <c r="BQ479" s="817"/>
      <c r="BR479" s="818"/>
      <c r="BS479" s="819"/>
      <c r="BT479" s="817"/>
      <c r="BU479" s="817"/>
      <c r="BV479" s="817"/>
      <c r="BW479" s="817"/>
      <c r="BX479" s="817"/>
      <c r="BY479" s="817"/>
      <c r="BZ479" s="817"/>
      <c r="CA479" s="817"/>
      <c r="CB479" s="817"/>
      <c r="CC479" s="817"/>
      <c r="CD479" s="817"/>
      <c r="CE479" s="817"/>
      <c r="CF479" s="817"/>
      <c r="CG479" s="820"/>
      <c r="CO479" s="757">
        <f t="shared" si="322"/>
        <v>955629</v>
      </c>
    </row>
    <row r="480" s="647" customFormat="1" ht="36" hidden="1" customHeight="1" spans="1:93">
      <c r="A480" s="792">
        <v>45961</v>
      </c>
      <c r="B480" s="793" t="s">
        <v>4992</v>
      </c>
      <c r="C480" s="794" t="s">
        <v>182</v>
      </c>
      <c r="D480" s="795">
        <v>4500183904</v>
      </c>
      <c r="E480" s="793" t="s">
        <v>4993</v>
      </c>
      <c r="F480" s="795" t="s">
        <v>4994</v>
      </c>
      <c r="G480" s="648" t="s">
        <v>4890</v>
      </c>
      <c r="H480" s="796" t="s">
        <v>4891</v>
      </c>
      <c r="I480" s="797">
        <v>480</v>
      </c>
      <c r="J480" s="798">
        <v>0</v>
      </c>
      <c r="K480" s="798">
        <v>24</v>
      </c>
      <c r="L480" s="799">
        <f t="shared" si="321"/>
        <v>20</v>
      </c>
      <c r="M480" s="800">
        <v>46009</v>
      </c>
      <c r="N480" s="800">
        <v>46003</v>
      </c>
      <c r="O480" s="802"/>
      <c r="P480" s="802" t="s">
        <v>803</v>
      </c>
      <c r="Q480" s="803" t="s">
        <v>4995</v>
      </c>
      <c r="R480" s="802" t="s">
        <v>4893</v>
      </c>
      <c r="S480" s="874" t="s">
        <v>136</v>
      </c>
      <c r="T480" s="880" t="s">
        <v>4996</v>
      </c>
      <c r="U480" s="805" t="s">
        <v>4997</v>
      </c>
      <c r="V480" s="806" t="s">
        <v>271</v>
      </c>
      <c r="W480" s="807">
        <v>0.86</v>
      </c>
      <c r="X480" s="808">
        <f t="shared" ref="X480:X489" si="333">I480*W480</f>
        <v>412.8</v>
      </c>
      <c r="Y480" s="795"/>
      <c r="Z480" s="648" t="s">
        <v>4890</v>
      </c>
      <c r="AA480" s="810" t="s">
        <v>108</v>
      </c>
      <c r="AB480" s="798" t="s">
        <v>44</v>
      </c>
      <c r="AC480" s="811">
        <v>480</v>
      </c>
      <c r="AD480" s="781">
        <f t="shared" si="323"/>
        <v>0</v>
      </c>
      <c r="AE480" s="837" t="s">
        <v>157</v>
      </c>
      <c r="AF480" s="795"/>
      <c r="AG480" s="781">
        <f t="shared" ref="AG480:AG489" si="334">I480*2</f>
        <v>960</v>
      </c>
      <c r="AH480" s="795"/>
      <c r="AI480" s="810"/>
      <c r="AJ480" s="799"/>
      <c r="AK480" s="784"/>
      <c r="AL480" s="799">
        <f t="shared" si="330"/>
        <v>480</v>
      </c>
      <c r="AM480" s="838"/>
      <c r="AN480" s="814"/>
      <c r="AO480" s="815"/>
      <c r="AP480" s="815"/>
      <c r="AQ480" s="815"/>
      <c r="AR480" s="815"/>
      <c r="AS480" s="815"/>
      <c r="AT480" s="815"/>
      <c r="AU480" s="815"/>
      <c r="AV480" s="814"/>
      <c r="AW480" s="814"/>
      <c r="AX480" s="814"/>
      <c r="AY480" s="810"/>
      <c r="AZ480" s="648"/>
      <c r="BA480" s="810">
        <f t="shared" si="331"/>
        <v>480</v>
      </c>
      <c r="BB480" s="816"/>
      <c r="BC480" s="809"/>
      <c r="BD480" s="816"/>
      <c r="BE480" s="816"/>
      <c r="BF480" s="810"/>
      <c r="BG480" s="809"/>
      <c r="BH480" s="816"/>
      <c r="BI480" s="817"/>
      <c r="BJ480" s="817"/>
      <c r="BK480" s="818"/>
      <c r="BL480" s="817"/>
      <c r="BM480" s="819"/>
      <c r="BN480" s="819"/>
      <c r="BO480" s="819"/>
      <c r="BP480" s="819"/>
      <c r="BQ480" s="817"/>
      <c r="BR480" s="817"/>
      <c r="BS480" s="819"/>
      <c r="BT480" s="817"/>
      <c r="BU480" s="817"/>
      <c r="BV480" s="817"/>
      <c r="BW480" s="817"/>
      <c r="BX480" s="817"/>
      <c r="BY480" s="817"/>
      <c r="BZ480" s="817"/>
      <c r="CA480" s="817"/>
      <c r="CB480" s="817"/>
      <c r="CC480" s="817"/>
      <c r="CD480" s="817"/>
      <c r="CE480" s="817"/>
      <c r="CF480" s="817"/>
      <c r="CG480" s="820"/>
      <c r="CO480" s="757">
        <f t="shared" si="322"/>
        <v>954669</v>
      </c>
    </row>
    <row r="481" s="647" customFormat="1" ht="36" hidden="1" customHeight="1" spans="1:93">
      <c r="A481" s="792">
        <v>45965</v>
      </c>
      <c r="B481" s="793" t="s">
        <v>4998</v>
      </c>
      <c r="C481" s="794" t="s">
        <v>1192</v>
      </c>
      <c r="D481" s="795">
        <v>4500184422</v>
      </c>
      <c r="E481" s="793">
        <v>5907187951</v>
      </c>
      <c r="F481" s="795" t="s">
        <v>4999</v>
      </c>
      <c r="G481" s="648" t="s">
        <v>78</v>
      </c>
      <c r="H481" s="796" t="s">
        <v>111</v>
      </c>
      <c r="I481" s="797">
        <v>900</v>
      </c>
      <c r="J481" s="798">
        <v>0</v>
      </c>
      <c r="K481" s="798">
        <v>50</v>
      </c>
      <c r="L481" s="799">
        <f t="shared" si="321"/>
        <v>18</v>
      </c>
      <c r="M481" s="800">
        <v>46009</v>
      </c>
      <c r="N481" s="800">
        <v>46003</v>
      </c>
      <c r="O481" s="802" t="s">
        <v>5000</v>
      </c>
      <c r="P481" s="802" t="s">
        <v>106</v>
      </c>
      <c r="Q481" s="893" t="s">
        <v>3234</v>
      </c>
      <c r="R481" s="802">
        <v>45974</v>
      </c>
      <c r="S481" s="802" t="s">
        <v>82</v>
      </c>
      <c r="T481" s="836" t="s">
        <v>5001</v>
      </c>
      <c r="U481" s="805" t="s">
        <v>5002</v>
      </c>
      <c r="V481" s="806" t="s">
        <v>908</v>
      </c>
      <c r="W481" s="807">
        <v>0.9182</v>
      </c>
      <c r="X481" s="808">
        <f t="shared" si="329"/>
        <v>826.38</v>
      </c>
      <c r="Y481" s="795"/>
      <c r="Z481" s="798" t="s">
        <v>156</v>
      </c>
      <c r="AA481" s="810" t="s">
        <v>108</v>
      </c>
      <c r="AB481" s="798" t="s">
        <v>44</v>
      </c>
      <c r="AC481" s="780">
        <v>900</v>
      </c>
      <c r="AD481" s="781">
        <f t="shared" si="323"/>
        <v>0</v>
      </c>
      <c r="AE481" s="837" t="s">
        <v>157</v>
      </c>
      <c r="AF481" s="795"/>
      <c r="AG481" s="781">
        <f t="shared" ref="AG481:AG483" si="335">I481</f>
        <v>900</v>
      </c>
      <c r="AH481" s="795"/>
      <c r="AI481" s="810"/>
      <c r="AJ481" s="799"/>
      <c r="AK481" s="784"/>
      <c r="AL481" s="813">
        <f t="shared" si="330"/>
        <v>900</v>
      </c>
      <c r="AM481" s="838"/>
      <c r="AN481" s="814"/>
      <c r="AO481" s="815"/>
      <c r="AP481" s="815"/>
      <c r="AQ481" s="815"/>
      <c r="AR481" s="815"/>
      <c r="AS481" s="815"/>
      <c r="AT481" s="815"/>
      <c r="AU481" s="815"/>
      <c r="AV481" s="814"/>
      <c r="AW481" s="814"/>
      <c r="AX481" s="814"/>
      <c r="AY481" s="810"/>
      <c r="AZ481" s="648"/>
      <c r="BA481" s="810">
        <f t="shared" si="331"/>
        <v>900</v>
      </c>
      <c r="BB481" s="816"/>
      <c r="BC481" s="809"/>
      <c r="BD481" s="816"/>
      <c r="BE481" s="816"/>
      <c r="BF481" s="810"/>
      <c r="BG481" s="809"/>
      <c r="BH481" s="816"/>
      <c r="BI481" s="817"/>
      <c r="BJ481" s="817"/>
      <c r="BK481" s="818"/>
      <c r="BL481" s="817"/>
      <c r="BM481" s="819"/>
      <c r="BN481" s="819"/>
      <c r="BO481" s="819"/>
      <c r="BP481" s="819"/>
      <c r="BQ481" s="817"/>
      <c r="BR481" s="817">
        <f t="shared" si="332"/>
        <v>36</v>
      </c>
      <c r="BS481" s="819"/>
      <c r="BT481" s="817"/>
      <c r="BU481" s="817"/>
      <c r="BV481" s="817"/>
      <c r="BW481" s="817"/>
      <c r="BX481" s="817"/>
      <c r="BY481" s="817"/>
      <c r="BZ481" s="817"/>
      <c r="CA481" s="817"/>
      <c r="CB481" s="817"/>
      <c r="CC481" s="817"/>
      <c r="CD481" s="817"/>
      <c r="CE481" s="817"/>
      <c r="CF481" s="817"/>
      <c r="CG481" s="820"/>
      <c r="CO481" s="757">
        <f t="shared" si="322"/>
        <v>953769</v>
      </c>
    </row>
    <row r="482" s="647" customFormat="1" ht="36" hidden="1" customHeight="1" spans="1:93">
      <c r="A482" s="792">
        <v>45965</v>
      </c>
      <c r="B482" s="793" t="s">
        <v>5003</v>
      </c>
      <c r="C482" s="794" t="s">
        <v>3014</v>
      </c>
      <c r="D482" s="795">
        <v>4500184316</v>
      </c>
      <c r="E482" s="793">
        <v>8807187952</v>
      </c>
      <c r="F482" s="795" t="s">
        <v>5004</v>
      </c>
      <c r="G482" s="648" t="s">
        <v>78</v>
      </c>
      <c r="H482" s="796" t="s">
        <v>111</v>
      </c>
      <c r="I482" s="797">
        <v>2250</v>
      </c>
      <c r="J482" s="798">
        <v>0</v>
      </c>
      <c r="K482" s="798">
        <v>50</v>
      </c>
      <c r="L482" s="799">
        <f t="shared" si="321"/>
        <v>45</v>
      </c>
      <c r="M482" s="800">
        <v>46009</v>
      </c>
      <c r="N482" s="800">
        <v>46003</v>
      </c>
      <c r="O482" s="802"/>
      <c r="P482" s="802" t="s">
        <v>106</v>
      </c>
      <c r="Q482" s="803" t="s">
        <v>5005</v>
      </c>
      <c r="R482" s="802">
        <v>45974</v>
      </c>
      <c r="S482" s="802" t="s">
        <v>82</v>
      </c>
      <c r="T482" s="836" t="s">
        <v>5001</v>
      </c>
      <c r="U482" s="805" t="s">
        <v>5006</v>
      </c>
      <c r="V482" s="806" t="s">
        <v>908</v>
      </c>
      <c r="W482" s="807">
        <v>0.9182</v>
      </c>
      <c r="X482" s="808">
        <f t="shared" si="329"/>
        <v>2065.95</v>
      </c>
      <c r="Y482" s="795"/>
      <c r="Z482" s="798" t="s">
        <v>156</v>
      </c>
      <c r="AA482" s="810" t="s">
        <v>108</v>
      </c>
      <c r="AB482" s="798" t="s">
        <v>44</v>
      </c>
      <c r="AC482" s="811">
        <v>2250</v>
      </c>
      <c r="AD482" s="781">
        <f t="shared" si="323"/>
        <v>0</v>
      </c>
      <c r="AE482" s="837" t="s">
        <v>157</v>
      </c>
      <c r="AF482" s="795"/>
      <c r="AG482" s="781">
        <f t="shared" si="335"/>
        <v>2250</v>
      </c>
      <c r="AH482" s="795"/>
      <c r="AI482" s="810"/>
      <c r="AJ482" s="799"/>
      <c r="AK482" s="784"/>
      <c r="AL482" s="813">
        <f t="shared" si="330"/>
        <v>2250</v>
      </c>
      <c r="AM482" s="838"/>
      <c r="AN482" s="814"/>
      <c r="AO482" s="815"/>
      <c r="AP482" s="815"/>
      <c r="AQ482" s="815"/>
      <c r="AR482" s="815"/>
      <c r="AS482" s="815"/>
      <c r="AT482" s="815"/>
      <c r="AU482" s="815"/>
      <c r="AV482" s="814"/>
      <c r="AW482" s="814"/>
      <c r="AX482" s="814"/>
      <c r="AY482" s="810"/>
      <c r="AZ482" s="648"/>
      <c r="BA482" s="810">
        <f t="shared" si="331"/>
        <v>2250</v>
      </c>
      <c r="BB482" s="816"/>
      <c r="BC482" s="809"/>
      <c r="BD482" s="816"/>
      <c r="BE482" s="816"/>
      <c r="BF482" s="810"/>
      <c r="BG482" s="809"/>
      <c r="BH482" s="816"/>
      <c r="BI482" s="817"/>
      <c r="BJ482" s="817"/>
      <c r="BK482" s="818"/>
      <c r="BL482" s="817"/>
      <c r="BM482" s="819"/>
      <c r="BN482" s="819"/>
      <c r="BO482" s="819"/>
      <c r="BP482" s="819"/>
      <c r="BQ482" s="817"/>
      <c r="BR482" s="817">
        <f t="shared" si="332"/>
        <v>90</v>
      </c>
      <c r="BS482" s="819"/>
      <c r="BT482" s="817"/>
      <c r="BU482" s="817"/>
      <c r="BV482" s="817"/>
      <c r="BW482" s="817"/>
      <c r="BX482" s="817"/>
      <c r="BY482" s="817"/>
      <c r="BZ482" s="817"/>
      <c r="CA482" s="817"/>
      <c r="CB482" s="817"/>
      <c r="CC482" s="817"/>
      <c r="CD482" s="817"/>
      <c r="CE482" s="817"/>
      <c r="CF482" s="817"/>
      <c r="CG482" s="820"/>
      <c r="CO482" s="757">
        <f t="shared" si="322"/>
        <v>951519</v>
      </c>
    </row>
    <row r="483" s="647" customFormat="1" ht="36" hidden="1" customHeight="1" spans="1:93">
      <c r="A483" s="792">
        <v>45965</v>
      </c>
      <c r="B483" s="793" t="s">
        <v>5007</v>
      </c>
      <c r="C483" s="794" t="s">
        <v>3021</v>
      </c>
      <c r="D483" s="795">
        <v>4500184355</v>
      </c>
      <c r="E483" s="793">
        <v>4407187950</v>
      </c>
      <c r="F483" s="795" t="s">
        <v>5008</v>
      </c>
      <c r="G483" s="648" t="s">
        <v>78</v>
      </c>
      <c r="H483" s="796" t="s">
        <v>111</v>
      </c>
      <c r="I483" s="797">
        <v>1650</v>
      </c>
      <c r="J483" s="798">
        <v>0</v>
      </c>
      <c r="K483" s="798">
        <v>50</v>
      </c>
      <c r="L483" s="799">
        <f t="shared" si="321"/>
        <v>33</v>
      </c>
      <c r="M483" s="800">
        <v>46009</v>
      </c>
      <c r="N483" s="800">
        <v>46003</v>
      </c>
      <c r="O483" s="802"/>
      <c r="P483" s="802" t="s">
        <v>106</v>
      </c>
      <c r="Q483" s="893" t="s">
        <v>5009</v>
      </c>
      <c r="R483" s="802">
        <v>45974</v>
      </c>
      <c r="S483" s="802" t="s">
        <v>82</v>
      </c>
      <c r="T483" s="836" t="s">
        <v>5001</v>
      </c>
      <c r="U483" s="805" t="s">
        <v>5006</v>
      </c>
      <c r="V483" s="806" t="s">
        <v>908</v>
      </c>
      <c r="W483" s="807">
        <v>0.9182</v>
      </c>
      <c r="X483" s="808">
        <f t="shared" si="329"/>
        <v>1515.03</v>
      </c>
      <c r="Y483" s="795"/>
      <c r="Z483" s="798" t="s">
        <v>156</v>
      </c>
      <c r="AA483" s="810" t="s">
        <v>108</v>
      </c>
      <c r="AB483" s="798" t="s">
        <v>44</v>
      </c>
      <c r="AC483" s="811">
        <f>1600+50</f>
        <v>1650</v>
      </c>
      <c r="AD483" s="781">
        <f t="shared" si="323"/>
        <v>0</v>
      </c>
      <c r="AE483" s="837" t="s">
        <v>157</v>
      </c>
      <c r="AF483" s="795"/>
      <c r="AG483" s="781">
        <f t="shared" si="335"/>
        <v>1650</v>
      </c>
      <c r="AH483" s="795"/>
      <c r="AI483" s="810"/>
      <c r="AJ483" s="799"/>
      <c r="AK483" s="784"/>
      <c r="AL483" s="813">
        <f t="shared" si="330"/>
        <v>1650</v>
      </c>
      <c r="AM483" s="838"/>
      <c r="AN483" s="814"/>
      <c r="AO483" s="815"/>
      <c r="AP483" s="815"/>
      <c r="AQ483" s="815"/>
      <c r="AR483" s="815"/>
      <c r="AS483" s="815"/>
      <c r="AT483" s="815"/>
      <c r="AU483" s="815"/>
      <c r="AV483" s="814"/>
      <c r="AW483" s="814"/>
      <c r="AX483" s="814"/>
      <c r="AY483" s="810"/>
      <c r="AZ483" s="648"/>
      <c r="BA483" s="810">
        <f t="shared" si="331"/>
        <v>1650</v>
      </c>
      <c r="BB483" s="816"/>
      <c r="BC483" s="809"/>
      <c r="BD483" s="816"/>
      <c r="BE483" s="816"/>
      <c r="BF483" s="810"/>
      <c r="BG483" s="809"/>
      <c r="BH483" s="816"/>
      <c r="BI483" s="817"/>
      <c r="BJ483" s="817"/>
      <c r="BK483" s="818"/>
      <c r="BL483" s="817"/>
      <c r="BM483" s="819"/>
      <c r="BN483" s="819"/>
      <c r="BO483" s="819"/>
      <c r="BP483" s="819"/>
      <c r="BQ483" s="817"/>
      <c r="BR483" s="817">
        <f t="shared" si="332"/>
        <v>66</v>
      </c>
      <c r="BS483" s="819"/>
      <c r="BT483" s="817"/>
      <c r="BU483" s="817"/>
      <c r="BV483" s="817"/>
      <c r="BW483" s="817"/>
      <c r="BX483" s="817"/>
      <c r="BY483" s="817"/>
      <c r="BZ483" s="817"/>
      <c r="CA483" s="817"/>
      <c r="CB483" s="817"/>
      <c r="CC483" s="817"/>
      <c r="CD483" s="817"/>
      <c r="CE483" s="817"/>
      <c r="CF483" s="817"/>
      <c r="CG483" s="820"/>
      <c r="CO483" s="757">
        <f t="shared" si="322"/>
        <v>949869</v>
      </c>
    </row>
    <row r="484" s="647" customFormat="1" ht="36" hidden="1" customHeight="1" spans="1:93">
      <c r="A484" s="1333">
        <v>45968</v>
      </c>
      <c r="B484" s="796" t="s">
        <v>4461</v>
      </c>
      <c r="C484" s="1334" t="s">
        <v>237</v>
      </c>
      <c r="D484" s="1335">
        <v>4500184839</v>
      </c>
      <c r="E484" s="796" t="s">
        <v>5010</v>
      </c>
      <c r="F484" s="1335" t="s">
        <v>5011</v>
      </c>
      <c r="G484" s="648" t="s">
        <v>309</v>
      </c>
      <c r="H484" s="796" t="s">
        <v>79</v>
      </c>
      <c r="I484" s="797">
        <v>84</v>
      </c>
      <c r="J484" s="798">
        <v>0</v>
      </c>
      <c r="K484" s="798">
        <v>12</v>
      </c>
      <c r="L484" s="799">
        <f t="shared" si="321"/>
        <v>7</v>
      </c>
      <c r="M484" s="800">
        <v>46009</v>
      </c>
      <c r="N484" s="800">
        <v>46003</v>
      </c>
      <c r="O484" s="802"/>
      <c r="P484" s="802" t="s">
        <v>803</v>
      </c>
      <c r="Q484" s="803" t="s">
        <v>5012</v>
      </c>
      <c r="R484" s="802">
        <v>45968</v>
      </c>
      <c r="S484" s="802" t="s">
        <v>136</v>
      </c>
      <c r="T484" s="836" t="s">
        <v>5013</v>
      </c>
      <c r="U484" s="805" t="s">
        <v>4075</v>
      </c>
      <c r="V484" s="1336" t="s">
        <v>812</v>
      </c>
      <c r="W484" s="807">
        <v>2.1771</v>
      </c>
      <c r="X484" s="808">
        <f t="shared" si="333"/>
        <v>182.8764</v>
      </c>
      <c r="Y484" s="795"/>
      <c r="Z484" s="798" t="s">
        <v>4017</v>
      </c>
      <c r="AA484" s="810" t="s">
        <v>108</v>
      </c>
      <c r="AB484" s="798" t="s">
        <v>44</v>
      </c>
      <c r="AC484" s="811">
        <v>84</v>
      </c>
      <c r="AD484" s="781">
        <f t="shared" si="323"/>
        <v>0</v>
      </c>
      <c r="AE484" s="837" t="s">
        <v>157</v>
      </c>
      <c r="AF484" s="795"/>
      <c r="AG484" s="781">
        <f t="shared" si="334"/>
        <v>168</v>
      </c>
      <c r="AH484" s="795"/>
      <c r="AI484" s="810"/>
      <c r="AJ484" s="799"/>
      <c r="AK484" s="784"/>
      <c r="AL484" s="781">
        <f t="shared" ref="AL484:AL489" si="336">AG484</f>
        <v>168</v>
      </c>
      <c r="AM484" s="838"/>
      <c r="AN484" s="814"/>
      <c r="AO484" s="815"/>
      <c r="AP484" s="815"/>
      <c r="AQ484" s="815"/>
      <c r="AR484" s="815"/>
      <c r="AS484" s="815"/>
      <c r="AT484" s="815"/>
      <c r="AU484" s="815"/>
      <c r="AV484" s="814"/>
      <c r="AW484" s="814"/>
      <c r="AX484" s="814"/>
      <c r="AY484" s="810"/>
      <c r="AZ484" s="648"/>
      <c r="BA484" s="810">
        <f t="shared" ref="BA484:BA489" si="337">I484*2</f>
        <v>168</v>
      </c>
      <c r="BB484" s="816"/>
      <c r="BC484" s="809"/>
      <c r="BD484" s="816"/>
      <c r="BE484" s="816"/>
      <c r="BF484" s="810"/>
      <c r="BG484" s="809"/>
      <c r="BH484" s="816"/>
      <c r="BI484" s="817"/>
      <c r="BJ484" s="817"/>
      <c r="BK484" s="818"/>
      <c r="BL484" s="817"/>
      <c r="BM484" s="819"/>
      <c r="BN484" s="819"/>
      <c r="BO484" s="819"/>
      <c r="BP484" s="819"/>
      <c r="BQ484" s="817"/>
      <c r="BR484" s="817"/>
      <c r="BS484" s="819"/>
      <c r="BT484" s="817"/>
      <c r="BU484" s="817"/>
      <c r="BV484" s="817"/>
      <c r="BW484" s="817"/>
      <c r="BX484" s="817"/>
      <c r="BY484" s="817"/>
      <c r="BZ484" s="817"/>
      <c r="CA484" s="817"/>
      <c r="CB484" s="817"/>
      <c r="CC484" s="817">
        <f t="shared" ref="CC484:CC489" si="338">I484</f>
        <v>84</v>
      </c>
      <c r="CD484" s="817"/>
      <c r="CE484" s="817">
        <f t="shared" ref="CE484:CE489" si="339">I484</f>
        <v>84</v>
      </c>
      <c r="CF484" s="817">
        <f t="shared" ref="CF484:CF489" si="340">I484</f>
        <v>84</v>
      </c>
      <c r="CG484" s="820"/>
      <c r="CO484" s="757">
        <f t="shared" si="322"/>
        <v>949701</v>
      </c>
    </row>
    <row r="485" s="647" customFormat="1" ht="36" hidden="1" customHeight="1" spans="1:93">
      <c r="A485" s="1333">
        <v>45968</v>
      </c>
      <c r="B485" s="796" t="s">
        <v>4461</v>
      </c>
      <c r="C485" s="1334" t="s">
        <v>237</v>
      </c>
      <c r="D485" s="1335">
        <v>4500184839</v>
      </c>
      <c r="E485" s="793" t="s">
        <v>5014</v>
      </c>
      <c r="F485" s="1335" t="s">
        <v>5015</v>
      </c>
      <c r="G485" s="648" t="s">
        <v>309</v>
      </c>
      <c r="H485" s="796" t="s">
        <v>79</v>
      </c>
      <c r="I485" s="797">
        <v>120</v>
      </c>
      <c r="J485" s="798">
        <v>0</v>
      </c>
      <c r="K485" s="798">
        <v>12</v>
      </c>
      <c r="L485" s="799">
        <f t="shared" si="321"/>
        <v>10</v>
      </c>
      <c r="M485" s="800">
        <v>46009</v>
      </c>
      <c r="N485" s="800">
        <v>46003</v>
      </c>
      <c r="O485" s="802"/>
      <c r="P485" s="802" t="s">
        <v>803</v>
      </c>
      <c r="Q485" s="803" t="s">
        <v>5012</v>
      </c>
      <c r="R485" s="802">
        <v>45968</v>
      </c>
      <c r="S485" s="802" t="s">
        <v>136</v>
      </c>
      <c r="T485" s="836" t="s">
        <v>5013</v>
      </c>
      <c r="U485" s="805" t="s">
        <v>4075</v>
      </c>
      <c r="V485" s="1336" t="s">
        <v>812</v>
      </c>
      <c r="W485" s="807">
        <v>2.1771</v>
      </c>
      <c r="X485" s="808">
        <f t="shared" si="333"/>
        <v>261.252</v>
      </c>
      <c r="Y485" s="795"/>
      <c r="Z485" s="798" t="s">
        <v>4017</v>
      </c>
      <c r="AA485" s="810" t="s">
        <v>108</v>
      </c>
      <c r="AB485" s="798" t="s">
        <v>44</v>
      </c>
      <c r="AC485" s="811">
        <v>120</v>
      </c>
      <c r="AD485" s="781">
        <f t="shared" si="323"/>
        <v>0</v>
      </c>
      <c r="AE485" s="837" t="s">
        <v>157</v>
      </c>
      <c r="AF485" s="795"/>
      <c r="AG485" s="781">
        <f t="shared" si="334"/>
        <v>240</v>
      </c>
      <c r="AH485" s="795"/>
      <c r="AI485" s="810"/>
      <c r="AJ485" s="799"/>
      <c r="AK485" s="784"/>
      <c r="AL485" s="781">
        <f t="shared" si="336"/>
        <v>240</v>
      </c>
      <c r="AM485" s="838"/>
      <c r="AN485" s="814"/>
      <c r="AO485" s="815"/>
      <c r="AP485" s="815"/>
      <c r="AQ485" s="815"/>
      <c r="AR485" s="815"/>
      <c r="AS485" s="815"/>
      <c r="AT485" s="815"/>
      <c r="AU485" s="815"/>
      <c r="AV485" s="814"/>
      <c r="AW485" s="814"/>
      <c r="AX485" s="814"/>
      <c r="AY485" s="810"/>
      <c r="AZ485" s="648"/>
      <c r="BA485" s="810">
        <f t="shared" si="337"/>
        <v>240</v>
      </c>
      <c r="BB485" s="816"/>
      <c r="BC485" s="809"/>
      <c r="BD485" s="816"/>
      <c r="BE485" s="816"/>
      <c r="BF485" s="810"/>
      <c r="BG485" s="809"/>
      <c r="BH485" s="816"/>
      <c r="BI485" s="817"/>
      <c r="BJ485" s="817"/>
      <c r="BK485" s="818"/>
      <c r="BL485" s="817"/>
      <c r="BM485" s="819"/>
      <c r="BN485" s="819"/>
      <c r="BO485" s="819"/>
      <c r="BP485" s="819"/>
      <c r="BQ485" s="817"/>
      <c r="BR485" s="817"/>
      <c r="BS485" s="819"/>
      <c r="BT485" s="817"/>
      <c r="BU485" s="817"/>
      <c r="BV485" s="817"/>
      <c r="BW485" s="817"/>
      <c r="BX485" s="817"/>
      <c r="BY485" s="817"/>
      <c r="BZ485" s="817"/>
      <c r="CA485" s="817"/>
      <c r="CB485" s="817"/>
      <c r="CC485" s="817">
        <f t="shared" si="338"/>
        <v>120</v>
      </c>
      <c r="CD485" s="817"/>
      <c r="CE485" s="817">
        <f t="shared" si="339"/>
        <v>120</v>
      </c>
      <c r="CF485" s="817">
        <f t="shared" si="340"/>
        <v>120</v>
      </c>
      <c r="CG485" s="820"/>
      <c r="CO485" s="757">
        <f t="shared" si="322"/>
        <v>949461</v>
      </c>
    </row>
    <row r="486" s="647" customFormat="1" ht="36" hidden="1" customHeight="1" spans="1:93">
      <c r="A486" s="1333">
        <v>45968</v>
      </c>
      <c r="B486" s="796" t="s">
        <v>4461</v>
      </c>
      <c r="C486" s="1334" t="s">
        <v>237</v>
      </c>
      <c r="D486" s="1335">
        <v>4500184839</v>
      </c>
      <c r="E486" s="793" t="s">
        <v>5016</v>
      </c>
      <c r="F486" s="1335" t="s">
        <v>5017</v>
      </c>
      <c r="G486" s="648" t="s">
        <v>309</v>
      </c>
      <c r="H486" s="796" t="s">
        <v>79</v>
      </c>
      <c r="I486" s="797">
        <v>24</v>
      </c>
      <c r="J486" s="798">
        <v>0</v>
      </c>
      <c r="K486" s="798">
        <v>12</v>
      </c>
      <c r="L486" s="799">
        <f t="shared" si="321"/>
        <v>2</v>
      </c>
      <c r="M486" s="800">
        <v>46009</v>
      </c>
      <c r="N486" s="800">
        <v>46003</v>
      </c>
      <c r="O486" s="802"/>
      <c r="P486" s="802" t="s">
        <v>803</v>
      </c>
      <c r="Q486" s="803" t="s">
        <v>5012</v>
      </c>
      <c r="R486" s="802">
        <v>45968</v>
      </c>
      <c r="S486" s="802" t="s">
        <v>136</v>
      </c>
      <c r="T486" s="836" t="s">
        <v>5013</v>
      </c>
      <c r="U486" s="805" t="s">
        <v>4075</v>
      </c>
      <c r="V486" s="1336" t="s">
        <v>812</v>
      </c>
      <c r="W486" s="807">
        <v>2.1771</v>
      </c>
      <c r="X486" s="808">
        <f t="shared" si="333"/>
        <v>52.2504</v>
      </c>
      <c r="Y486" s="795"/>
      <c r="Z486" s="798" t="s">
        <v>4017</v>
      </c>
      <c r="AA486" s="810" t="s">
        <v>108</v>
      </c>
      <c r="AB486" s="798" t="s">
        <v>44</v>
      </c>
      <c r="AC486" s="811">
        <v>24</v>
      </c>
      <c r="AD486" s="781">
        <f t="shared" si="323"/>
        <v>0</v>
      </c>
      <c r="AE486" s="837" t="s">
        <v>157</v>
      </c>
      <c r="AF486" s="795"/>
      <c r="AG486" s="781">
        <f t="shared" si="334"/>
        <v>48</v>
      </c>
      <c r="AH486" s="795"/>
      <c r="AI486" s="810"/>
      <c r="AJ486" s="799"/>
      <c r="AK486" s="784"/>
      <c r="AL486" s="781">
        <f t="shared" si="336"/>
        <v>48</v>
      </c>
      <c r="AM486" s="838"/>
      <c r="AN486" s="814"/>
      <c r="AO486" s="815"/>
      <c r="AP486" s="815"/>
      <c r="AQ486" s="815"/>
      <c r="AR486" s="815"/>
      <c r="AS486" s="815"/>
      <c r="AT486" s="815"/>
      <c r="AU486" s="815"/>
      <c r="AV486" s="814"/>
      <c r="AW486" s="814"/>
      <c r="AX486" s="814"/>
      <c r="AY486" s="810"/>
      <c r="AZ486" s="648"/>
      <c r="BA486" s="810">
        <f t="shared" si="337"/>
        <v>48</v>
      </c>
      <c r="BB486" s="816"/>
      <c r="BC486" s="809"/>
      <c r="BD486" s="816"/>
      <c r="BE486" s="816"/>
      <c r="BF486" s="810"/>
      <c r="BG486" s="809"/>
      <c r="BH486" s="816"/>
      <c r="BI486" s="817"/>
      <c r="BJ486" s="817"/>
      <c r="BK486" s="818"/>
      <c r="BL486" s="817"/>
      <c r="BM486" s="819"/>
      <c r="BN486" s="819"/>
      <c r="BO486" s="819"/>
      <c r="BP486" s="819"/>
      <c r="BQ486" s="817"/>
      <c r="BR486" s="817"/>
      <c r="BS486" s="819"/>
      <c r="BT486" s="817"/>
      <c r="BU486" s="817"/>
      <c r="BV486" s="817"/>
      <c r="BW486" s="817"/>
      <c r="BX486" s="817"/>
      <c r="BY486" s="817"/>
      <c r="BZ486" s="817"/>
      <c r="CA486" s="817"/>
      <c r="CB486" s="817"/>
      <c r="CC486" s="817">
        <f t="shared" si="338"/>
        <v>24</v>
      </c>
      <c r="CD486" s="817"/>
      <c r="CE486" s="817">
        <f t="shared" si="339"/>
        <v>24</v>
      </c>
      <c r="CF486" s="817">
        <f t="shared" si="340"/>
        <v>24</v>
      </c>
      <c r="CG486" s="820"/>
      <c r="CO486" s="757">
        <f t="shared" si="322"/>
        <v>949413</v>
      </c>
    </row>
    <row r="487" s="647" customFormat="1" ht="36" hidden="1" customHeight="1" spans="1:93">
      <c r="A487" s="1333">
        <v>45968</v>
      </c>
      <c r="B487" s="796" t="s">
        <v>4461</v>
      </c>
      <c r="C487" s="1334" t="s">
        <v>237</v>
      </c>
      <c r="D487" s="1335">
        <v>4500184839</v>
      </c>
      <c r="E487" s="793" t="s">
        <v>5018</v>
      </c>
      <c r="F487" s="1335" t="s">
        <v>5019</v>
      </c>
      <c r="G487" s="648" t="s">
        <v>309</v>
      </c>
      <c r="H487" s="796" t="s">
        <v>79</v>
      </c>
      <c r="I487" s="797">
        <v>24</v>
      </c>
      <c r="J487" s="798">
        <v>0</v>
      </c>
      <c r="K487" s="798">
        <v>12</v>
      </c>
      <c r="L487" s="799">
        <f t="shared" si="321"/>
        <v>2</v>
      </c>
      <c r="M487" s="800">
        <v>46009</v>
      </c>
      <c r="N487" s="800">
        <v>46003</v>
      </c>
      <c r="O487" s="802"/>
      <c r="P487" s="802" t="s">
        <v>803</v>
      </c>
      <c r="Q487" s="803" t="s">
        <v>5012</v>
      </c>
      <c r="R487" s="802">
        <v>45968</v>
      </c>
      <c r="S487" s="802" t="s">
        <v>136</v>
      </c>
      <c r="T487" s="836" t="s">
        <v>5013</v>
      </c>
      <c r="U487" s="805" t="s">
        <v>4075</v>
      </c>
      <c r="V487" s="1336" t="s">
        <v>812</v>
      </c>
      <c r="W487" s="807">
        <v>2.1771</v>
      </c>
      <c r="X487" s="808">
        <f t="shared" si="333"/>
        <v>52.2504</v>
      </c>
      <c r="Y487" s="795"/>
      <c r="Z487" s="798" t="s">
        <v>4017</v>
      </c>
      <c r="AA487" s="810" t="s">
        <v>108</v>
      </c>
      <c r="AB487" s="798" t="s">
        <v>44</v>
      </c>
      <c r="AC487" s="811">
        <v>24</v>
      </c>
      <c r="AD487" s="781">
        <f t="shared" si="323"/>
        <v>0</v>
      </c>
      <c r="AE487" s="837" t="s">
        <v>157</v>
      </c>
      <c r="AF487" s="795"/>
      <c r="AG487" s="781">
        <f t="shared" si="334"/>
        <v>48</v>
      </c>
      <c r="AH487" s="795"/>
      <c r="AI487" s="810"/>
      <c r="AJ487" s="799"/>
      <c r="AK487" s="784"/>
      <c r="AL487" s="781">
        <f t="shared" si="336"/>
        <v>48</v>
      </c>
      <c r="AM487" s="838"/>
      <c r="AN487" s="814"/>
      <c r="AO487" s="815"/>
      <c r="AP487" s="815"/>
      <c r="AQ487" s="815"/>
      <c r="AR487" s="815"/>
      <c r="AS487" s="815"/>
      <c r="AT487" s="815"/>
      <c r="AU487" s="815"/>
      <c r="AV487" s="814"/>
      <c r="AW487" s="814"/>
      <c r="AX487" s="814"/>
      <c r="AY487" s="810"/>
      <c r="AZ487" s="648"/>
      <c r="BA487" s="810">
        <f t="shared" si="337"/>
        <v>48</v>
      </c>
      <c r="BB487" s="816"/>
      <c r="BC487" s="809"/>
      <c r="BD487" s="816"/>
      <c r="BE487" s="816"/>
      <c r="BF487" s="810"/>
      <c r="BG487" s="809"/>
      <c r="BH487" s="816"/>
      <c r="BI487" s="817"/>
      <c r="BJ487" s="817"/>
      <c r="BK487" s="818"/>
      <c r="BL487" s="817"/>
      <c r="BM487" s="819"/>
      <c r="BN487" s="819"/>
      <c r="BO487" s="819"/>
      <c r="BP487" s="819"/>
      <c r="BQ487" s="817"/>
      <c r="BR487" s="817"/>
      <c r="BS487" s="819"/>
      <c r="BT487" s="817"/>
      <c r="BU487" s="817"/>
      <c r="BV487" s="817"/>
      <c r="BW487" s="817"/>
      <c r="BX487" s="817"/>
      <c r="BY487" s="817"/>
      <c r="BZ487" s="817"/>
      <c r="CA487" s="817"/>
      <c r="CB487" s="817"/>
      <c r="CC487" s="817">
        <f t="shared" si="338"/>
        <v>24</v>
      </c>
      <c r="CD487" s="817"/>
      <c r="CE487" s="817">
        <f t="shared" si="339"/>
        <v>24</v>
      </c>
      <c r="CF487" s="817">
        <f t="shared" si="340"/>
        <v>24</v>
      </c>
      <c r="CG487" s="820"/>
      <c r="CO487" s="757">
        <f t="shared" si="322"/>
        <v>949365</v>
      </c>
    </row>
    <row r="488" s="647" customFormat="1" ht="36" hidden="1" customHeight="1" spans="1:93">
      <c r="A488" s="1333">
        <v>45968</v>
      </c>
      <c r="B488" s="796" t="s">
        <v>4461</v>
      </c>
      <c r="C488" s="1334" t="s">
        <v>237</v>
      </c>
      <c r="D488" s="1335">
        <v>4500184839</v>
      </c>
      <c r="E488" s="793" t="s">
        <v>5020</v>
      </c>
      <c r="F488" s="1335" t="s">
        <v>5021</v>
      </c>
      <c r="G488" s="648" t="s">
        <v>309</v>
      </c>
      <c r="H488" s="796" t="s">
        <v>79</v>
      </c>
      <c r="I488" s="797">
        <v>12</v>
      </c>
      <c r="J488" s="798">
        <v>0</v>
      </c>
      <c r="K488" s="798">
        <v>12</v>
      </c>
      <c r="L488" s="799">
        <f t="shared" si="321"/>
        <v>1</v>
      </c>
      <c r="M488" s="800">
        <v>46009</v>
      </c>
      <c r="N488" s="800">
        <v>46003</v>
      </c>
      <c r="O488" s="802"/>
      <c r="P488" s="802" t="s">
        <v>803</v>
      </c>
      <c r="Q488" s="803" t="s">
        <v>5012</v>
      </c>
      <c r="R488" s="802">
        <v>45968</v>
      </c>
      <c r="S488" s="802" t="s">
        <v>136</v>
      </c>
      <c r="T488" s="836" t="s">
        <v>5013</v>
      </c>
      <c r="U488" s="805" t="s">
        <v>4075</v>
      </c>
      <c r="V488" s="1336" t="s">
        <v>812</v>
      </c>
      <c r="W488" s="807">
        <v>2.1771</v>
      </c>
      <c r="X488" s="808">
        <f t="shared" si="333"/>
        <v>26.1252</v>
      </c>
      <c r="Y488" s="795"/>
      <c r="Z488" s="798" t="s">
        <v>4017</v>
      </c>
      <c r="AA488" s="810" t="s">
        <v>108</v>
      </c>
      <c r="AB488" s="798" t="s">
        <v>44</v>
      </c>
      <c r="AC488" s="811">
        <v>12</v>
      </c>
      <c r="AD488" s="781">
        <f t="shared" si="323"/>
        <v>0</v>
      </c>
      <c r="AE488" s="837" t="s">
        <v>157</v>
      </c>
      <c r="AF488" s="795"/>
      <c r="AG488" s="781">
        <f t="shared" si="334"/>
        <v>24</v>
      </c>
      <c r="AH488" s="795"/>
      <c r="AI488" s="810"/>
      <c r="AJ488" s="799"/>
      <c r="AK488" s="784"/>
      <c r="AL488" s="781">
        <f t="shared" si="336"/>
        <v>24</v>
      </c>
      <c r="AM488" s="838"/>
      <c r="AN488" s="814"/>
      <c r="AO488" s="815"/>
      <c r="AP488" s="815"/>
      <c r="AQ488" s="815"/>
      <c r="AR488" s="815"/>
      <c r="AS488" s="815"/>
      <c r="AT488" s="815"/>
      <c r="AU488" s="815"/>
      <c r="AV488" s="814"/>
      <c r="AW488" s="814"/>
      <c r="AX488" s="814"/>
      <c r="AY488" s="810"/>
      <c r="AZ488" s="648"/>
      <c r="BA488" s="810">
        <f t="shared" si="337"/>
        <v>24</v>
      </c>
      <c r="BB488" s="816"/>
      <c r="BC488" s="809"/>
      <c r="BD488" s="816"/>
      <c r="BE488" s="816"/>
      <c r="BF488" s="810"/>
      <c r="BG488" s="809"/>
      <c r="BH488" s="816"/>
      <c r="BI488" s="817"/>
      <c r="BJ488" s="817"/>
      <c r="BK488" s="818"/>
      <c r="BL488" s="817"/>
      <c r="BM488" s="819"/>
      <c r="BN488" s="819"/>
      <c r="BO488" s="819"/>
      <c r="BP488" s="819"/>
      <c r="BQ488" s="817"/>
      <c r="BR488" s="817"/>
      <c r="BS488" s="819"/>
      <c r="BT488" s="817"/>
      <c r="BU488" s="817"/>
      <c r="BV488" s="817"/>
      <c r="BW488" s="817"/>
      <c r="BX488" s="817"/>
      <c r="BY488" s="817"/>
      <c r="BZ488" s="817"/>
      <c r="CA488" s="817"/>
      <c r="CB488" s="817"/>
      <c r="CC488" s="817">
        <f t="shared" si="338"/>
        <v>12</v>
      </c>
      <c r="CD488" s="817"/>
      <c r="CE488" s="817">
        <f t="shared" si="339"/>
        <v>12</v>
      </c>
      <c r="CF488" s="817">
        <f t="shared" si="340"/>
        <v>12</v>
      </c>
      <c r="CG488" s="820"/>
      <c r="CO488" s="757">
        <f t="shared" si="322"/>
        <v>949341</v>
      </c>
    </row>
    <row r="489" s="647" customFormat="1" ht="36" hidden="1" customHeight="1" spans="1:93">
      <c r="A489" s="1333">
        <v>45968</v>
      </c>
      <c r="B489" s="796" t="s">
        <v>4461</v>
      </c>
      <c r="C489" s="1334" t="s">
        <v>237</v>
      </c>
      <c r="D489" s="1335">
        <v>4500184839</v>
      </c>
      <c r="E489" s="793" t="s">
        <v>5022</v>
      </c>
      <c r="F489" s="1335" t="s">
        <v>5023</v>
      </c>
      <c r="G489" s="648" t="s">
        <v>309</v>
      </c>
      <c r="H489" s="796" t="s">
        <v>79</v>
      </c>
      <c r="I489" s="797">
        <v>24</v>
      </c>
      <c r="J489" s="798">
        <v>0</v>
      </c>
      <c r="K489" s="798">
        <v>12</v>
      </c>
      <c r="L489" s="799">
        <f t="shared" si="321"/>
        <v>2</v>
      </c>
      <c r="M489" s="800">
        <v>46009</v>
      </c>
      <c r="N489" s="800">
        <v>46003</v>
      </c>
      <c r="O489" s="802"/>
      <c r="P489" s="802" t="s">
        <v>803</v>
      </c>
      <c r="Q489" s="803" t="s">
        <v>5012</v>
      </c>
      <c r="R489" s="802">
        <v>45968</v>
      </c>
      <c r="S489" s="802" t="s">
        <v>136</v>
      </c>
      <c r="T489" s="836" t="s">
        <v>5013</v>
      </c>
      <c r="U489" s="805" t="s">
        <v>4075</v>
      </c>
      <c r="V489" s="1336" t="s">
        <v>812</v>
      </c>
      <c r="W489" s="807">
        <v>2.1771</v>
      </c>
      <c r="X489" s="808">
        <f t="shared" si="333"/>
        <v>52.2504</v>
      </c>
      <c r="Y489" s="795"/>
      <c r="Z489" s="798" t="s">
        <v>4017</v>
      </c>
      <c r="AA489" s="810" t="s">
        <v>108</v>
      </c>
      <c r="AB489" s="798" t="s">
        <v>44</v>
      </c>
      <c r="AC489" s="811">
        <v>24</v>
      </c>
      <c r="AD489" s="781">
        <f t="shared" si="323"/>
        <v>0</v>
      </c>
      <c r="AE489" s="837" t="s">
        <v>157</v>
      </c>
      <c r="AF489" s="795"/>
      <c r="AG489" s="781">
        <f t="shared" si="334"/>
        <v>48</v>
      </c>
      <c r="AH489" s="795"/>
      <c r="AI489" s="810"/>
      <c r="AJ489" s="799"/>
      <c r="AK489" s="784"/>
      <c r="AL489" s="781">
        <f t="shared" si="336"/>
        <v>48</v>
      </c>
      <c r="AM489" s="838"/>
      <c r="AN489" s="814"/>
      <c r="AO489" s="815"/>
      <c r="AP489" s="815"/>
      <c r="AQ489" s="815"/>
      <c r="AR489" s="815"/>
      <c r="AS489" s="815"/>
      <c r="AT489" s="815"/>
      <c r="AU489" s="815"/>
      <c r="AV489" s="814"/>
      <c r="AW489" s="814"/>
      <c r="AX489" s="814"/>
      <c r="AY489" s="810"/>
      <c r="AZ489" s="648"/>
      <c r="BA489" s="810">
        <f t="shared" si="337"/>
        <v>48</v>
      </c>
      <c r="BB489" s="816"/>
      <c r="BC489" s="809"/>
      <c r="BD489" s="816"/>
      <c r="BE489" s="816"/>
      <c r="BF489" s="810"/>
      <c r="BG489" s="809"/>
      <c r="BH489" s="816"/>
      <c r="BI489" s="817"/>
      <c r="BJ489" s="817"/>
      <c r="BK489" s="818"/>
      <c r="BL489" s="817"/>
      <c r="BM489" s="819"/>
      <c r="BN489" s="819"/>
      <c r="BO489" s="819"/>
      <c r="BP489" s="819"/>
      <c r="BQ489" s="817"/>
      <c r="BR489" s="817"/>
      <c r="BS489" s="819"/>
      <c r="BT489" s="817"/>
      <c r="BU489" s="817"/>
      <c r="BV489" s="817"/>
      <c r="BW489" s="817"/>
      <c r="BX489" s="817"/>
      <c r="BY489" s="817"/>
      <c r="BZ489" s="817"/>
      <c r="CA489" s="817"/>
      <c r="CB489" s="817"/>
      <c r="CC489" s="817">
        <f t="shared" si="338"/>
        <v>24</v>
      </c>
      <c r="CD489" s="817"/>
      <c r="CE489" s="817">
        <f t="shared" si="339"/>
        <v>24</v>
      </c>
      <c r="CF489" s="817">
        <f t="shared" si="340"/>
        <v>24</v>
      </c>
      <c r="CG489" s="820"/>
      <c r="CO489" s="757">
        <f t="shared" si="322"/>
        <v>949293</v>
      </c>
    </row>
    <row r="490" s="646" customFormat="1" ht="36" hidden="1" customHeight="1" spans="1:93">
      <c r="A490" s="758">
        <v>45992</v>
      </c>
      <c r="B490" s="759"/>
      <c r="C490" s="760"/>
      <c r="D490" s="761" t="s">
        <v>5024</v>
      </c>
      <c r="E490" s="759"/>
      <c r="F490" s="761" t="s">
        <v>5025</v>
      </c>
      <c r="G490" s="762" t="s">
        <v>89</v>
      </c>
      <c r="H490" s="763" t="s">
        <v>5026</v>
      </c>
      <c r="I490" s="763">
        <v>20</v>
      </c>
      <c r="J490" s="764">
        <v>0</v>
      </c>
      <c r="K490" s="764">
        <v>24</v>
      </c>
      <c r="L490" s="765">
        <f t="shared" si="321"/>
        <v>0.833333333333333</v>
      </c>
      <c r="M490" s="766">
        <v>46003</v>
      </c>
      <c r="N490" s="767">
        <v>46006</v>
      </c>
      <c r="O490" s="768"/>
      <c r="P490" s="768"/>
      <c r="Q490" s="769"/>
      <c r="R490" s="770" t="s">
        <v>3223</v>
      </c>
      <c r="S490" s="771" t="s">
        <v>82</v>
      </c>
      <c r="T490" s="772" t="s">
        <v>82</v>
      </c>
      <c r="U490" s="773" t="s">
        <v>5027</v>
      </c>
      <c r="V490" s="774"/>
      <c r="W490" s="775"/>
      <c r="X490" s="776"/>
      <c r="Y490" s="777" t="s">
        <v>4900</v>
      </c>
      <c r="Z490" s="778" t="s">
        <v>86</v>
      </c>
      <c r="AA490" s="779"/>
      <c r="AB490" s="764"/>
      <c r="AC490" s="780">
        <v>20</v>
      </c>
      <c r="AD490" s="781">
        <f t="shared" si="323"/>
        <v>0</v>
      </c>
      <c r="AE490" s="782"/>
      <c r="AF490" s="761"/>
      <c r="AH490" s="783">
        <f>I490</f>
        <v>20</v>
      </c>
      <c r="AI490" s="779"/>
      <c r="AJ490" s="765"/>
      <c r="AK490" s="784"/>
      <c r="AL490" s="785"/>
      <c r="AM490" s="786"/>
      <c r="AN490" s="784"/>
      <c r="AO490" s="787"/>
      <c r="AP490" s="787"/>
      <c r="AQ490" s="787"/>
      <c r="AR490" s="787"/>
      <c r="AS490" s="787"/>
      <c r="AT490" s="787"/>
      <c r="AU490" s="787"/>
      <c r="AV490" s="784"/>
      <c r="AW490" s="784"/>
      <c r="AX490" s="784"/>
      <c r="AY490" s="779"/>
      <c r="AZ490" s="762"/>
      <c r="BA490" s="779"/>
      <c r="BB490" s="788"/>
      <c r="BC490" s="777"/>
      <c r="BD490" s="788"/>
      <c r="BE490" s="788"/>
      <c r="BF490" s="779"/>
      <c r="BG490" s="777"/>
      <c r="BH490" s="788"/>
      <c r="BI490" s="789"/>
      <c r="BJ490" s="789"/>
      <c r="BK490" s="790"/>
      <c r="BL490" s="789"/>
      <c r="BM490" s="791"/>
      <c r="BN490" s="791"/>
      <c r="BO490" s="791"/>
      <c r="BP490" s="791"/>
      <c r="BQ490" s="789"/>
      <c r="BR490" s="791"/>
      <c r="BS490" s="791"/>
      <c r="BT490" s="789"/>
      <c r="BU490" s="789"/>
      <c r="BV490" s="789"/>
      <c r="BW490" s="789"/>
      <c r="BX490" s="789"/>
      <c r="BY490" s="789"/>
      <c r="BZ490" s="789"/>
      <c r="CA490" s="789"/>
      <c r="CB490" s="789"/>
      <c r="CC490" s="789"/>
      <c r="CD490" s="789"/>
      <c r="CE490" s="789"/>
      <c r="CF490" s="789"/>
      <c r="CG490" s="664"/>
      <c r="CO490" s="757">
        <f t="shared" si="322"/>
        <v>949293</v>
      </c>
    </row>
    <row r="491" s="647" customFormat="1" ht="36" hidden="1" customHeight="1" spans="1:93">
      <c r="A491" s="792">
        <v>45959</v>
      </c>
      <c r="B491" s="793" t="s">
        <v>5028</v>
      </c>
      <c r="C491" s="794" t="s">
        <v>779</v>
      </c>
      <c r="D491" s="795">
        <v>4500183322</v>
      </c>
      <c r="E491" s="793">
        <v>2000008239</v>
      </c>
      <c r="F491" s="795" t="s">
        <v>5029</v>
      </c>
      <c r="G491" s="648" t="s">
        <v>134</v>
      </c>
      <c r="H491" s="796" t="s">
        <v>135</v>
      </c>
      <c r="I491" s="797">
        <v>1404</v>
      </c>
      <c r="J491" s="798">
        <v>0</v>
      </c>
      <c r="K491" s="798">
        <v>13</v>
      </c>
      <c r="L491" s="799">
        <f t="shared" si="321"/>
        <v>108</v>
      </c>
      <c r="M491" s="800">
        <v>46006</v>
      </c>
      <c r="N491" s="801">
        <v>46006</v>
      </c>
      <c r="O491" s="647" t="s">
        <v>5030</v>
      </c>
      <c r="P491" s="802" t="s">
        <v>803</v>
      </c>
      <c r="Q491" s="802" t="s">
        <v>5031</v>
      </c>
      <c r="R491" s="802">
        <v>45959</v>
      </c>
      <c r="S491" s="825" t="s">
        <v>82</v>
      </c>
      <c r="T491" s="868" t="s">
        <v>5032</v>
      </c>
      <c r="U491" s="805" t="s">
        <v>5033</v>
      </c>
      <c r="V491" s="806" t="s">
        <v>5034</v>
      </c>
      <c r="W491" s="807">
        <v>0.8615</v>
      </c>
      <c r="X491" s="808">
        <f t="shared" ref="X491:X493" si="341">W491*I491</f>
        <v>1209.546</v>
      </c>
      <c r="Y491" s="795"/>
      <c r="Z491" s="798" t="s">
        <v>190</v>
      </c>
      <c r="AA491" s="810" t="s">
        <v>108</v>
      </c>
      <c r="AB491" s="798" t="s">
        <v>44</v>
      </c>
      <c r="AC491" s="811">
        <f>1391+13</f>
        <v>1404</v>
      </c>
      <c r="AD491" s="781">
        <f t="shared" si="323"/>
        <v>0</v>
      </c>
      <c r="AE491" s="837" t="s">
        <v>157</v>
      </c>
      <c r="AF491" s="795"/>
      <c r="AG491" s="781">
        <f t="shared" ref="AG491:AG493" si="342">I491</f>
        <v>1404</v>
      </c>
      <c r="AH491" s="795"/>
      <c r="AI491" s="810"/>
      <c r="AJ491" s="799"/>
      <c r="AK491" s="784"/>
      <c r="AL491" s="781">
        <f t="shared" ref="AL491:AL493" si="343">I491</f>
        <v>1404</v>
      </c>
      <c r="AM491" s="814"/>
      <c r="AN491" s="814"/>
      <c r="AO491" s="815"/>
      <c r="AP491" s="815"/>
      <c r="AQ491" s="815"/>
      <c r="AR491" s="815"/>
      <c r="AS491" s="815"/>
      <c r="AT491" s="815"/>
      <c r="AU491" s="815"/>
      <c r="AV491" s="814"/>
      <c r="AW491" s="814"/>
      <c r="AX491" s="814"/>
      <c r="AY491" s="810"/>
      <c r="AZ491" s="648"/>
      <c r="BA491" s="810">
        <f t="shared" ref="BA491:BA493" si="344">I491</f>
        <v>1404</v>
      </c>
      <c r="BB491" s="816"/>
      <c r="BC491" s="809"/>
      <c r="BD491" s="816"/>
      <c r="BE491" s="816"/>
      <c r="BF491" s="810"/>
      <c r="BG491" s="809"/>
      <c r="BH491" s="816"/>
      <c r="BI491" s="817"/>
      <c r="BJ491" s="817"/>
      <c r="BK491" s="818"/>
      <c r="BL491" s="817"/>
      <c r="BM491" s="819"/>
      <c r="BN491" s="819"/>
      <c r="BO491" s="818">
        <f>I491/13</f>
        <v>108</v>
      </c>
      <c r="BP491" s="819"/>
      <c r="BQ491" s="817"/>
      <c r="BR491" s="817"/>
      <c r="BS491" s="819"/>
      <c r="BT491" s="817"/>
      <c r="BU491" s="817"/>
      <c r="BV491" s="817"/>
      <c r="BW491" s="817"/>
      <c r="BX491" s="817"/>
      <c r="BY491" s="817"/>
      <c r="BZ491" s="817"/>
      <c r="CA491" s="817"/>
      <c r="CB491" s="817"/>
      <c r="CC491" s="817"/>
      <c r="CD491" s="817"/>
      <c r="CE491" s="817"/>
      <c r="CF491" s="817"/>
      <c r="CG491" s="820"/>
      <c r="CO491" s="757">
        <f t="shared" si="322"/>
        <v>947889</v>
      </c>
    </row>
    <row r="492" s="647" customFormat="1" ht="36" hidden="1" customHeight="1" spans="1:93">
      <c r="A492" s="792">
        <v>45952</v>
      </c>
      <c r="B492" s="793" t="s">
        <v>5035</v>
      </c>
      <c r="C492" s="794" t="s">
        <v>902</v>
      </c>
      <c r="D492" s="795">
        <v>4500182578</v>
      </c>
      <c r="E492" s="793">
        <v>62050798</v>
      </c>
      <c r="F492" s="795" t="s">
        <v>5036</v>
      </c>
      <c r="G492" s="648" t="s">
        <v>78</v>
      </c>
      <c r="H492" s="796" t="s">
        <v>111</v>
      </c>
      <c r="I492" s="797">
        <v>900</v>
      </c>
      <c r="J492" s="798">
        <v>0</v>
      </c>
      <c r="K492" s="798">
        <v>50</v>
      </c>
      <c r="L492" s="799">
        <f t="shared" si="321"/>
        <v>18</v>
      </c>
      <c r="M492" s="800">
        <v>46006</v>
      </c>
      <c r="N492" s="801">
        <v>46006</v>
      </c>
      <c r="O492" s="802" t="s">
        <v>3550</v>
      </c>
      <c r="P492" s="802" t="s">
        <v>803</v>
      </c>
      <c r="Q492" s="803"/>
      <c r="R492" s="802">
        <v>45971</v>
      </c>
      <c r="S492" s="802" t="s">
        <v>82</v>
      </c>
      <c r="T492" s="804" t="s">
        <v>5037</v>
      </c>
      <c r="U492" s="805" t="s">
        <v>5038</v>
      </c>
      <c r="V492" s="806" t="s">
        <v>388</v>
      </c>
      <c r="W492" s="807">
        <v>0.9003</v>
      </c>
      <c r="X492" s="808">
        <f t="shared" si="341"/>
        <v>810.27</v>
      </c>
      <c r="Y492" s="809" t="s">
        <v>4900</v>
      </c>
      <c r="Z492" s="798" t="s">
        <v>156</v>
      </c>
      <c r="AA492" s="810" t="s">
        <v>108</v>
      </c>
      <c r="AB492" s="798" t="s">
        <v>44</v>
      </c>
      <c r="AC492" s="811">
        <v>900</v>
      </c>
      <c r="AD492" s="781">
        <f t="shared" si="323"/>
        <v>0</v>
      </c>
      <c r="AE492" s="812" t="s">
        <v>141</v>
      </c>
      <c r="AF492" s="795"/>
      <c r="AG492" s="781">
        <f t="shared" si="342"/>
        <v>900</v>
      </c>
      <c r="AH492" s="795"/>
      <c r="AI492" s="810"/>
      <c r="AJ492" s="799"/>
      <c r="AK492" s="784"/>
      <c r="AL492" s="813">
        <f t="shared" si="343"/>
        <v>900</v>
      </c>
      <c r="AM492" s="814"/>
      <c r="AN492" s="814"/>
      <c r="AO492" s="815"/>
      <c r="AP492" s="815"/>
      <c r="AQ492" s="815"/>
      <c r="AR492" s="815"/>
      <c r="AS492" s="815"/>
      <c r="AT492" s="815"/>
      <c r="AU492" s="815"/>
      <c r="AV492" s="814"/>
      <c r="AW492" s="814"/>
      <c r="AX492" s="814"/>
      <c r="AY492" s="810"/>
      <c r="AZ492" s="648"/>
      <c r="BA492" s="810">
        <f t="shared" si="344"/>
        <v>900</v>
      </c>
      <c r="BB492" s="816"/>
      <c r="BC492" s="809"/>
      <c r="BD492" s="816"/>
      <c r="BE492" s="816"/>
      <c r="BF492" s="810"/>
      <c r="BG492" s="809"/>
      <c r="BH492" s="816"/>
      <c r="BI492" s="817"/>
      <c r="BJ492" s="817"/>
      <c r="BK492" s="818"/>
      <c r="BL492" s="817"/>
      <c r="BM492" s="819"/>
      <c r="BN492" s="819"/>
      <c r="BO492" s="819"/>
      <c r="BP492" s="819"/>
      <c r="BQ492" s="817"/>
      <c r="BR492" s="817">
        <f>I492/25</f>
        <v>36</v>
      </c>
      <c r="BS492" s="819"/>
      <c r="BT492" s="817"/>
      <c r="BU492" s="817"/>
      <c r="BV492" s="817"/>
      <c r="BW492" s="817"/>
      <c r="BX492" s="817"/>
      <c r="BY492" s="817"/>
      <c r="BZ492" s="817"/>
      <c r="CA492" s="817"/>
      <c r="CB492" s="817"/>
      <c r="CC492" s="817"/>
      <c r="CD492" s="817"/>
      <c r="CE492" s="817"/>
      <c r="CF492" s="817"/>
      <c r="CG492" s="820"/>
      <c r="CO492" s="757">
        <f t="shared" si="322"/>
        <v>946989</v>
      </c>
    </row>
    <row r="493" s="647" customFormat="1" ht="36" hidden="1" customHeight="1" spans="1:93">
      <c r="A493" s="792">
        <v>45897</v>
      </c>
      <c r="B493" s="821" t="s">
        <v>5035</v>
      </c>
      <c r="C493" s="822" t="s">
        <v>902</v>
      </c>
      <c r="D493" s="823">
        <v>4500177857</v>
      </c>
      <c r="E493" s="821">
        <v>62007522</v>
      </c>
      <c r="F493" s="824" t="s">
        <v>5039</v>
      </c>
      <c r="G493" s="648" t="s">
        <v>78</v>
      </c>
      <c r="H493" s="796" t="s">
        <v>111</v>
      </c>
      <c r="I493" s="797">
        <v>1800</v>
      </c>
      <c r="J493" s="798">
        <v>0</v>
      </c>
      <c r="K493" s="798">
        <v>50</v>
      </c>
      <c r="L493" s="799">
        <f t="shared" si="321"/>
        <v>36</v>
      </c>
      <c r="M493" s="801">
        <v>46006</v>
      </c>
      <c r="N493" s="801">
        <v>46006</v>
      </c>
      <c r="O493" s="802"/>
      <c r="P493" s="802" t="s">
        <v>803</v>
      </c>
      <c r="Q493" s="803" t="s">
        <v>3167</v>
      </c>
      <c r="R493" s="802">
        <v>45951</v>
      </c>
      <c r="S493" s="825" t="s">
        <v>82</v>
      </c>
      <c r="T493" s="804" t="s">
        <v>5037</v>
      </c>
      <c r="U493" s="805" t="s">
        <v>5040</v>
      </c>
      <c r="V493" s="806" t="s">
        <v>388</v>
      </c>
      <c r="W493" s="807">
        <v>0.9182</v>
      </c>
      <c r="X493" s="808">
        <f t="shared" si="341"/>
        <v>1652.76</v>
      </c>
      <c r="Y493" s="809" t="s">
        <v>4900</v>
      </c>
      <c r="Z493" s="798" t="s">
        <v>156</v>
      </c>
      <c r="AA493" s="810" t="s">
        <v>108</v>
      </c>
      <c r="AB493" s="798" t="s">
        <v>44</v>
      </c>
      <c r="AC493" s="811">
        <v>1800</v>
      </c>
      <c r="AD493" s="781">
        <f t="shared" si="323"/>
        <v>0</v>
      </c>
      <c r="AE493" s="812" t="s">
        <v>157</v>
      </c>
      <c r="AF493" s="795"/>
      <c r="AG493" s="781">
        <f t="shared" si="342"/>
        <v>1800</v>
      </c>
      <c r="AH493" s="795"/>
      <c r="AI493" s="810"/>
      <c r="AJ493" s="799"/>
      <c r="AK493" s="784"/>
      <c r="AL493" s="799">
        <f t="shared" si="343"/>
        <v>1800</v>
      </c>
      <c r="AM493" s="814"/>
      <c r="AN493" s="814"/>
      <c r="AO493" s="815"/>
      <c r="AP493" s="815"/>
      <c r="AQ493" s="815"/>
      <c r="AR493" s="815"/>
      <c r="AS493" s="815"/>
      <c r="AT493" s="815"/>
      <c r="AU493" s="815"/>
      <c r="AV493" s="814"/>
      <c r="AW493" s="814"/>
      <c r="AX493" s="814"/>
      <c r="AY493" s="810"/>
      <c r="AZ493" s="648"/>
      <c r="BA493" s="810">
        <f t="shared" si="344"/>
        <v>1800</v>
      </c>
      <c r="BB493" s="816"/>
      <c r="BC493" s="816"/>
      <c r="BD493" s="816"/>
      <c r="BE493" s="816"/>
      <c r="BF493" s="810"/>
      <c r="BG493" s="816"/>
      <c r="BH493" s="816"/>
      <c r="BI493" s="817"/>
      <c r="BJ493" s="817"/>
      <c r="BK493" s="818"/>
      <c r="BL493" s="817"/>
      <c r="BM493" s="819"/>
      <c r="BN493" s="819"/>
      <c r="BO493" s="819"/>
      <c r="BP493" s="819"/>
      <c r="BQ493" s="817"/>
      <c r="BR493" s="818">
        <f>I493/25</f>
        <v>72</v>
      </c>
      <c r="BS493" s="819"/>
      <c r="BT493" s="817"/>
      <c r="BU493" s="817"/>
      <c r="BV493" s="817"/>
      <c r="BW493" s="817"/>
      <c r="BX493" s="817"/>
      <c r="BY493" s="817"/>
      <c r="BZ493" s="817"/>
      <c r="CA493" s="817"/>
      <c r="CB493" s="817"/>
      <c r="CC493" s="817"/>
      <c r="CD493" s="817"/>
      <c r="CE493" s="817"/>
      <c r="CF493" s="817"/>
      <c r="CG493" s="820"/>
      <c r="CO493" s="757">
        <f t="shared" si="322"/>
        <v>945189</v>
      </c>
    </row>
    <row r="494" s="647" customFormat="1" ht="36" hidden="1" customHeight="1" spans="1:93">
      <c r="A494" s="792">
        <v>45960</v>
      </c>
      <c r="B494" s="793" t="s">
        <v>4344</v>
      </c>
      <c r="C494" s="794" t="s">
        <v>251</v>
      </c>
      <c r="D494" s="795">
        <v>4500183802</v>
      </c>
      <c r="E494" s="793" t="s">
        <v>5041</v>
      </c>
      <c r="F494" s="795" t="s">
        <v>5042</v>
      </c>
      <c r="G494" s="648" t="s">
        <v>309</v>
      </c>
      <c r="H494" s="796" t="s">
        <v>79</v>
      </c>
      <c r="I494" s="797">
        <v>1200</v>
      </c>
      <c r="J494" s="798">
        <v>0</v>
      </c>
      <c r="K494" s="798">
        <v>12</v>
      </c>
      <c r="L494" s="799">
        <f t="shared" si="321"/>
        <v>100</v>
      </c>
      <c r="M494" s="800">
        <v>46009</v>
      </c>
      <c r="N494" s="800">
        <v>46006</v>
      </c>
      <c r="O494" s="802"/>
      <c r="P494" s="802" t="s">
        <v>803</v>
      </c>
      <c r="Q494" s="827" t="s">
        <v>5043</v>
      </c>
      <c r="R494" s="802">
        <v>45965</v>
      </c>
      <c r="S494" s="825" t="s">
        <v>82</v>
      </c>
      <c r="T494" s="836" t="s">
        <v>4924</v>
      </c>
      <c r="U494" s="805" t="s">
        <v>4925</v>
      </c>
      <c r="V494" s="806" t="s">
        <v>4926</v>
      </c>
      <c r="W494" s="807">
        <v>1.2349</v>
      </c>
      <c r="X494" s="808">
        <f t="shared" ref="X494:X498" si="345">I494*W494</f>
        <v>1481.88</v>
      </c>
      <c r="Y494" s="795"/>
      <c r="Z494" s="798" t="s">
        <v>2035</v>
      </c>
      <c r="AA494" s="810" t="s">
        <v>108</v>
      </c>
      <c r="AB494" s="798" t="s">
        <v>44</v>
      </c>
      <c r="AC494" s="811">
        <v>1200</v>
      </c>
      <c r="AD494" s="781">
        <f t="shared" si="323"/>
        <v>0</v>
      </c>
      <c r="AE494" s="837" t="s">
        <v>141</v>
      </c>
      <c r="AF494" s="795"/>
      <c r="AG494" s="781">
        <f t="shared" ref="AG494:AG498" si="346">I494*2</f>
        <v>2400</v>
      </c>
      <c r="AH494" s="795"/>
      <c r="AI494" s="810"/>
      <c r="AJ494" s="799"/>
      <c r="AK494" s="784"/>
      <c r="AL494" s="813"/>
      <c r="AM494" s="838">
        <f t="shared" ref="AM494:AM498" si="347">I494*2</f>
        <v>2400</v>
      </c>
      <c r="AN494" s="814"/>
      <c r="AO494" s="815"/>
      <c r="AP494" s="815"/>
      <c r="AQ494" s="815"/>
      <c r="AR494" s="815"/>
      <c r="AS494" s="815"/>
      <c r="AT494" s="815"/>
      <c r="AU494" s="815"/>
      <c r="AV494" s="814"/>
      <c r="AW494" s="814"/>
      <c r="AX494" s="814"/>
      <c r="AY494" s="810"/>
      <c r="AZ494" s="648"/>
      <c r="BA494" s="810">
        <f t="shared" ref="BA494:BA498" si="348">I494*2</f>
        <v>2400</v>
      </c>
      <c r="BB494" s="816"/>
      <c r="BC494" s="809"/>
      <c r="BD494" s="816"/>
      <c r="BE494" s="816"/>
      <c r="BF494" s="810"/>
      <c r="BG494" s="809"/>
      <c r="BH494" s="816"/>
      <c r="BI494" s="817"/>
      <c r="BJ494" s="817"/>
      <c r="BK494" s="818"/>
      <c r="BL494" s="817"/>
      <c r="BM494" s="819"/>
      <c r="BN494" s="819"/>
      <c r="BO494" s="819"/>
      <c r="BP494" s="819"/>
      <c r="BQ494" s="817"/>
      <c r="BR494" s="817"/>
      <c r="BS494" s="819"/>
      <c r="BT494" s="817"/>
      <c r="BU494" s="817"/>
      <c r="BV494" s="817"/>
      <c r="BW494" s="817"/>
      <c r="BX494" s="817"/>
      <c r="BY494" s="817"/>
      <c r="BZ494" s="817"/>
      <c r="CA494" s="817"/>
      <c r="CB494" s="817"/>
      <c r="CC494" s="817">
        <f t="shared" ref="CC494:CC498" si="349">I494</f>
        <v>1200</v>
      </c>
      <c r="CD494" s="817"/>
      <c r="CE494" s="817">
        <f t="shared" ref="CE494:CE498" si="350">I494</f>
        <v>1200</v>
      </c>
      <c r="CF494" s="817">
        <f t="shared" ref="CF494:CF498" si="351">I494</f>
        <v>1200</v>
      </c>
      <c r="CG494" s="820"/>
      <c r="CO494" s="757">
        <f t="shared" si="322"/>
        <v>942789</v>
      </c>
    </row>
    <row r="495" s="647" customFormat="1" ht="36" hidden="1" customHeight="1" spans="1:93">
      <c r="A495" s="792">
        <v>45960</v>
      </c>
      <c r="B495" s="793" t="s">
        <v>4344</v>
      </c>
      <c r="C495" s="794" t="s">
        <v>251</v>
      </c>
      <c r="D495" s="795">
        <v>4500183801</v>
      </c>
      <c r="E495" s="793" t="s">
        <v>5044</v>
      </c>
      <c r="F495" s="795" t="s">
        <v>5045</v>
      </c>
      <c r="G495" s="648" t="s">
        <v>309</v>
      </c>
      <c r="H495" s="796" t="s">
        <v>79</v>
      </c>
      <c r="I495" s="797">
        <v>996</v>
      </c>
      <c r="J495" s="798">
        <v>0</v>
      </c>
      <c r="K495" s="798">
        <v>12</v>
      </c>
      <c r="L495" s="799">
        <f t="shared" si="321"/>
        <v>83</v>
      </c>
      <c r="M495" s="800">
        <v>46009</v>
      </c>
      <c r="N495" s="800">
        <v>46006</v>
      </c>
      <c r="O495" s="802"/>
      <c r="P495" s="802" t="s">
        <v>803</v>
      </c>
      <c r="Q495" s="827" t="s">
        <v>5046</v>
      </c>
      <c r="R495" s="802">
        <v>45965</v>
      </c>
      <c r="S495" s="825" t="s">
        <v>82</v>
      </c>
      <c r="T495" s="836" t="s">
        <v>4924</v>
      </c>
      <c r="U495" s="805" t="s">
        <v>5047</v>
      </c>
      <c r="V495" s="806" t="s">
        <v>4926</v>
      </c>
      <c r="W495" s="807">
        <v>1.2578</v>
      </c>
      <c r="X495" s="808">
        <f t="shared" si="345"/>
        <v>1252.7688</v>
      </c>
      <c r="Y495" s="795"/>
      <c r="Z495" s="798" t="s">
        <v>2035</v>
      </c>
      <c r="AA495" s="810" t="s">
        <v>108</v>
      </c>
      <c r="AB495" s="798" t="s">
        <v>44</v>
      </c>
      <c r="AC495" s="811">
        <f>984+12</f>
        <v>996</v>
      </c>
      <c r="AD495" s="781">
        <f t="shared" si="323"/>
        <v>0</v>
      </c>
      <c r="AE495" s="837" t="s">
        <v>157</v>
      </c>
      <c r="AF495" s="795"/>
      <c r="AG495" s="781">
        <f t="shared" si="346"/>
        <v>1992</v>
      </c>
      <c r="AH495" s="795"/>
      <c r="AI495" s="810"/>
      <c r="AJ495" s="799"/>
      <c r="AK495" s="784"/>
      <c r="AL495" s="813"/>
      <c r="AM495" s="838">
        <f t="shared" si="347"/>
        <v>1992</v>
      </c>
      <c r="AN495" s="814"/>
      <c r="AO495" s="815"/>
      <c r="AP495" s="815"/>
      <c r="AQ495" s="815"/>
      <c r="AR495" s="815"/>
      <c r="AS495" s="815"/>
      <c r="AT495" s="815"/>
      <c r="AU495" s="815"/>
      <c r="AV495" s="814"/>
      <c r="AW495" s="814"/>
      <c r="AX495" s="814"/>
      <c r="AY495" s="810"/>
      <c r="AZ495" s="648"/>
      <c r="BA495" s="810">
        <f t="shared" si="348"/>
        <v>1992</v>
      </c>
      <c r="BB495" s="816"/>
      <c r="BC495" s="809"/>
      <c r="BD495" s="816"/>
      <c r="BE495" s="816"/>
      <c r="BF495" s="810"/>
      <c r="BG495" s="809"/>
      <c r="BH495" s="816"/>
      <c r="BI495" s="817"/>
      <c r="BJ495" s="817"/>
      <c r="BK495" s="818"/>
      <c r="BL495" s="817"/>
      <c r="BM495" s="819"/>
      <c r="BN495" s="819"/>
      <c r="BO495" s="819"/>
      <c r="BP495" s="819"/>
      <c r="BQ495" s="817"/>
      <c r="BR495" s="817"/>
      <c r="BS495" s="819"/>
      <c r="BT495" s="817"/>
      <c r="BU495" s="817"/>
      <c r="BV495" s="817"/>
      <c r="BW495" s="817"/>
      <c r="BX495" s="817"/>
      <c r="BY495" s="817"/>
      <c r="BZ495" s="817"/>
      <c r="CA495" s="817"/>
      <c r="CB495" s="817"/>
      <c r="CC495" s="817">
        <f t="shared" si="349"/>
        <v>996</v>
      </c>
      <c r="CD495" s="817"/>
      <c r="CE495" s="817">
        <f t="shared" si="350"/>
        <v>996</v>
      </c>
      <c r="CF495" s="817">
        <f t="shared" si="351"/>
        <v>996</v>
      </c>
      <c r="CG495" s="820"/>
      <c r="CO495" s="757">
        <f t="shared" si="322"/>
        <v>940797</v>
      </c>
    </row>
    <row r="496" s="647" customFormat="1" ht="36" customHeight="1" spans="1:93">
      <c r="A496" s="792">
        <v>45972</v>
      </c>
      <c r="B496" s="793" t="s">
        <v>4822</v>
      </c>
      <c r="C496" s="794" t="s">
        <v>251</v>
      </c>
      <c r="D496" s="795">
        <v>4500185190</v>
      </c>
      <c r="E496" s="793">
        <v>4559334570</v>
      </c>
      <c r="F496" s="795" t="s">
        <v>5048</v>
      </c>
      <c r="G496" s="648" t="s">
        <v>121</v>
      </c>
      <c r="H496" s="796" t="s">
        <v>122</v>
      </c>
      <c r="I496" s="797">
        <v>324</v>
      </c>
      <c r="J496" s="798">
        <v>0</v>
      </c>
      <c r="K496" s="798">
        <v>6</v>
      </c>
      <c r="L496" s="799">
        <f t="shared" si="321"/>
        <v>54</v>
      </c>
      <c r="M496" s="800">
        <v>46009</v>
      </c>
      <c r="N496" s="800">
        <v>46006</v>
      </c>
      <c r="O496" s="802"/>
      <c r="P496" s="802" t="s">
        <v>803</v>
      </c>
      <c r="Q496" s="803" t="s">
        <v>2949</v>
      </c>
      <c r="R496" s="802">
        <v>45974</v>
      </c>
      <c r="S496" s="825" t="s">
        <v>82</v>
      </c>
      <c r="T496" s="804" t="s">
        <v>5049</v>
      </c>
      <c r="U496" s="805" t="s">
        <v>5050</v>
      </c>
      <c r="V496" s="806" t="s">
        <v>3205</v>
      </c>
      <c r="W496" s="807">
        <v>0.5564</v>
      </c>
      <c r="X496" s="808">
        <f>W496*I496</f>
        <v>180.2736</v>
      </c>
      <c r="Y496" s="795"/>
      <c r="Z496" s="798" t="s">
        <v>121</v>
      </c>
      <c r="AA496" s="810" t="s">
        <v>108</v>
      </c>
      <c r="AB496" s="798" t="s">
        <v>44</v>
      </c>
      <c r="AC496" s="811">
        <v>324</v>
      </c>
      <c r="AD496" s="781">
        <f t="shared" si="323"/>
        <v>0</v>
      </c>
      <c r="AE496" s="837" t="s">
        <v>157</v>
      </c>
      <c r="AF496" s="795"/>
      <c r="AG496" s="781">
        <f t="shared" ref="AG496:AG510" si="352">I496</f>
        <v>324</v>
      </c>
      <c r="AH496" s="795"/>
      <c r="AI496" s="810">
        <f t="shared" ref="AI496:AI504" si="353">I496</f>
        <v>324</v>
      </c>
      <c r="AJ496" s="799"/>
      <c r="AK496" s="814"/>
      <c r="AL496" s="813"/>
      <c r="AM496" s="838"/>
      <c r="AN496" s="814"/>
      <c r="AO496" s="815"/>
      <c r="AP496" s="815"/>
      <c r="AQ496" s="815"/>
      <c r="AR496" s="815"/>
      <c r="AS496" s="815"/>
      <c r="AT496" s="815"/>
      <c r="AU496" s="815"/>
      <c r="AV496" s="814"/>
      <c r="AW496" s="814"/>
      <c r="AX496" s="814"/>
      <c r="AY496" s="810"/>
      <c r="AZ496" s="648"/>
      <c r="BA496" s="810">
        <f>I496</f>
        <v>324</v>
      </c>
      <c r="BB496" s="816"/>
      <c r="BC496" s="809"/>
      <c r="BD496" s="816"/>
      <c r="BE496" s="816"/>
      <c r="BF496" s="810"/>
      <c r="BG496" s="809"/>
      <c r="BH496" s="816"/>
      <c r="BI496" s="835">
        <f>I496/6</f>
        <v>54</v>
      </c>
      <c r="BJ496" s="817"/>
      <c r="BK496" s="818"/>
      <c r="BL496" s="817"/>
      <c r="BM496" s="819"/>
      <c r="BN496" s="819"/>
      <c r="BO496" s="819"/>
      <c r="BP496" s="819"/>
      <c r="BQ496" s="817"/>
      <c r="BR496" s="817"/>
      <c r="BS496" s="819"/>
      <c r="BT496" s="817"/>
      <c r="BU496" s="817"/>
      <c r="BV496" s="817"/>
      <c r="BW496" s="817"/>
      <c r="BX496" s="817"/>
      <c r="BY496" s="817"/>
      <c r="BZ496" s="817"/>
      <c r="CA496" s="817"/>
      <c r="CB496" s="817"/>
      <c r="CC496" s="817"/>
      <c r="CD496" s="817"/>
      <c r="CE496" s="817"/>
      <c r="CF496" s="817"/>
      <c r="CG496" s="820"/>
      <c r="CO496" s="757">
        <f t="shared" si="322"/>
        <v>940473</v>
      </c>
    </row>
    <row r="497" s="647" customFormat="1" ht="36" customHeight="1" spans="1:93">
      <c r="A497" s="792">
        <v>45972</v>
      </c>
      <c r="B497" s="793" t="s">
        <v>4822</v>
      </c>
      <c r="C497" s="794" t="s">
        <v>251</v>
      </c>
      <c r="D497" s="795">
        <v>4500185190</v>
      </c>
      <c r="E497" s="793">
        <v>4559334515</v>
      </c>
      <c r="F497" s="795" t="s">
        <v>5051</v>
      </c>
      <c r="G497" s="648" t="s">
        <v>121</v>
      </c>
      <c r="H497" s="796" t="s">
        <v>122</v>
      </c>
      <c r="I497" s="797">
        <v>456</v>
      </c>
      <c r="J497" s="798">
        <v>0</v>
      </c>
      <c r="K497" s="798">
        <v>6</v>
      </c>
      <c r="L497" s="799">
        <f t="shared" si="321"/>
        <v>76</v>
      </c>
      <c r="M497" s="800">
        <v>46009</v>
      </c>
      <c r="N497" s="800">
        <v>46006</v>
      </c>
      <c r="O497" s="802"/>
      <c r="P497" s="802" t="s">
        <v>803</v>
      </c>
      <c r="Q497" s="803" t="s">
        <v>2949</v>
      </c>
      <c r="R497" s="802">
        <v>45974</v>
      </c>
      <c r="S497" s="825" t="s">
        <v>82</v>
      </c>
      <c r="T497" s="804" t="s">
        <v>5049</v>
      </c>
      <c r="U497" s="805" t="s">
        <v>5050</v>
      </c>
      <c r="V497" s="806" t="s">
        <v>3205</v>
      </c>
      <c r="W497" s="807">
        <v>0.5425</v>
      </c>
      <c r="X497" s="808">
        <f>W497*I497</f>
        <v>247.38</v>
      </c>
      <c r="Y497" s="795"/>
      <c r="Z497" s="798" t="s">
        <v>121</v>
      </c>
      <c r="AA497" s="810" t="s">
        <v>108</v>
      </c>
      <c r="AB497" s="798" t="s">
        <v>44</v>
      </c>
      <c r="AC497" s="811">
        <f>450+6</f>
        <v>456</v>
      </c>
      <c r="AD497" s="781">
        <f t="shared" si="323"/>
        <v>0</v>
      </c>
      <c r="AE497" s="1337"/>
      <c r="AF497" s="795"/>
      <c r="AG497" s="781">
        <f t="shared" si="352"/>
        <v>456</v>
      </c>
      <c r="AH497" s="795"/>
      <c r="AI497" s="810">
        <f t="shared" si="353"/>
        <v>456</v>
      </c>
      <c r="AJ497" s="799"/>
      <c r="AK497" s="814"/>
      <c r="AL497" s="813"/>
      <c r="AM497" s="838"/>
      <c r="AN497" s="814"/>
      <c r="AO497" s="815"/>
      <c r="AP497" s="815"/>
      <c r="AQ497" s="815"/>
      <c r="AR497" s="815"/>
      <c r="AS497" s="815"/>
      <c r="AT497" s="815"/>
      <c r="AU497" s="815"/>
      <c r="AV497" s="814"/>
      <c r="AW497" s="814"/>
      <c r="AX497" s="814"/>
      <c r="AY497" s="810"/>
      <c r="AZ497" s="648"/>
      <c r="BA497" s="810">
        <f>I497</f>
        <v>456</v>
      </c>
      <c r="BB497" s="816"/>
      <c r="BC497" s="809"/>
      <c r="BD497" s="816"/>
      <c r="BE497" s="816"/>
      <c r="BF497" s="810"/>
      <c r="BG497" s="809"/>
      <c r="BH497" s="816"/>
      <c r="BI497" s="835">
        <f>I497/6</f>
        <v>76</v>
      </c>
      <c r="BJ497" s="817"/>
      <c r="BK497" s="818"/>
      <c r="BL497" s="817"/>
      <c r="BM497" s="819"/>
      <c r="BN497" s="819"/>
      <c r="BO497" s="819"/>
      <c r="BP497" s="819"/>
      <c r="BQ497" s="817"/>
      <c r="BR497" s="817"/>
      <c r="BS497" s="819"/>
      <c r="BT497" s="817"/>
      <c r="BU497" s="817"/>
      <c r="BV497" s="817"/>
      <c r="BW497" s="817"/>
      <c r="BX497" s="817"/>
      <c r="BY497" s="817"/>
      <c r="BZ497" s="817"/>
      <c r="CA497" s="817"/>
      <c r="CB497" s="817"/>
      <c r="CC497" s="817"/>
      <c r="CD497" s="817"/>
      <c r="CE497" s="817"/>
      <c r="CF497" s="817"/>
      <c r="CG497" s="820"/>
      <c r="CO497" s="757">
        <f t="shared" si="322"/>
        <v>940017</v>
      </c>
    </row>
    <row r="498" s="647" customFormat="1" ht="36" hidden="1" customHeight="1" spans="1:93">
      <c r="A498" s="792">
        <v>45965</v>
      </c>
      <c r="B498" s="793" t="s">
        <v>2609</v>
      </c>
      <c r="C498" s="794" t="s">
        <v>251</v>
      </c>
      <c r="D498" s="795">
        <v>4500184377</v>
      </c>
      <c r="E498" s="793">
        <v>60261157</v>
      </c>
      <c r="F498" s="795" t="s">
        <v>5052</v>
      </c>
      <c r="G498" s="1338" t="s">
        <v>309</v>
      </c>
      <c r="H498" s="1339" t="s">
        <v>79</v>
      </c>
      <c r="I498" s="1340">
        <v>2004</v>
      </c>
      <c r="J498" s="869">
        <v>0</v>
      </c>
      <c r="K498" s="869">
        <v>12</v>
      </c>
      <c r="L498" s="867">
        <f t="shared" si="321"/>
        <v>167</v>
      </c>
      <c r="M498" s="800">
        <v>46010</v>
      </c>
      <c r="N498" s="800">
        <v>46006</v>
      </c>
      <c r="O498" s="1322"/>
      <c r="P498" s="1322" t="s">
        <v>803</v>
      </c>
      <c r="Q498" s="803" t="s">
        <v>3009</v>
      </c>
      <c r="R498" s="1322">
        <v>45965</v>
      </c>
      <c r="S498" s="1341" t="s">
        <v>82</v>
      </c>
      <c r="T498" s="1342" t="s">
        <v>5053</v>
      </c>
      <c r="U498" s="805" t="s">
        <v>5054</v>
      </c>
      <c r="V498" s="1343" t="s">
        <v>4426</v>
      </c>
      <c r="W498" s="1344">
        <v>1.2281</v>
      </c>
      <c r="X498" s="1345">
        <f t="shared" si="345"/>
        <v>2461.1124</v>
      </c>
      <c r="Y498" s="795"/>
      <c r="Z498" s="869" t="s">
        <v>2035</v>
      </c>
      <c r="AA498" s="809" t="s">
        <v>108</v>
      </c>
      <c r="AB498" s="798" t="s">
        <v>44</v>
      </c>
      <c r="AC498" s="811">
        <v>2004</v>
      </c>
      <c r="AD498" s="830">
        <f t="shared" si="323"/>
        <v>0</v>
      </c>
      <c r="AE498" s="837" t="s">
        <v>157</v>
      </c>
      <c r="AF498" s="795"/>
      <c r="AG498" s="830">
        <f t="shared" si="346"/>
        <v>4008</v>
      </c>
      <c r="AH498" s="795"/>
      <c r="AI498" s="809"/>
      <c r="AJ498" s="867"/>
      <c r="AK498" s="784"/>
      <c r="AL498" s="813"/>
      <c r="AM498" s="838">
        <f t="shared" si="347"/>
        <v>4008</v>
      </c>
      <c r="AN498" s="814"/>
      <c r="AO498" s="815"/>
      <c r="AP498" s="815"/>
      <c r="AQ498" s="815"/>
      <c r="AR498" s="815"/>
      <c r="AS498" s="815"/>
      <c r="AT498" s="815"/>
      <c r="AU498" s="815"/>
      <c r="AV498" s="814"/>
      <c r="AW498" s="814"/>
      <c r="AX498" s="814"/>
      <c r="AY498" s="809"/>
      <c r="AZ498" s="1338"/>
      <c r="BA498" s="809">
        <f t="shared" si="348"/>
        <v>4008</v>
      </c>
      <c r="BB498" s="816"/>
      <c r="BC498" s="809"/>
      <c r="BD498" s="816"/>
      <c r="BE498" s="816"/>
      <c r="BF498" s="809"/>
      <c r="BG498" s="809"/>
      <c r="BH498" s="816"/>
      <c r="BI498" s="817"/>
      <c r="BJ498" s="817"/>
      <c r="BK498" s="819"/>
      <c r="BL498" s="817"/>
      <c r="BM498" s="819"/>
      <c r="BN498" s="819"/>
      <c r="BO498" s="819"/>
      <c r="BP498" s="819"/>
      <c r="BQ498" s="817"/>
      <c r="BR498" s="817"/>
      <c r="BS498" s="819"/>
      <c r="BT498" s="817"/>
      <c r="BU498" s="817"/>
      <c r="BV498" s="817"/>
      <c r="BW498" s="817"/>
      <c r="BX498" s="817"/>
      <c r="BY498" s="817"/>
      <c r="BZ498" s="817"/>
      <c r="CA498" s="817"/>
      <c r="CB498" s="817"/>
      <c r="CC498" s="817">
        <f t="shared" si="349"/>
        <v>2004</v>
      </c>
      <c r="CD498" s="817"/>
      <c r="CE498" s="817">
        <f t="shared" si="350"/>
        <v>2004</v>
      </c>
      <c r="CF498" s="817">
        <f t="shared" si="351"/>
        <v>2004</v>
      </c>
      <c r="CG498" s="820"/>
      <c r="CO498" s="757">
        <f t="shared" si="322"/>
        <v>936009</v>
      </c>
    </row>
    <row r="499" s="648" customFormat="1" ht="36" hidden="1" customHeight="1" spans="1:93">
      <c r="A499" s="826">
        <v>45980</v>
      </c>
      <c r="B499" s="821" t="s">
        <v>3800</v>
      </c>
      <c r="C499" s="794" t="s">
        <v>251</v>
      </c>
      <c r="D499" s="823">
        <v>4500186197</v>
      </c>
      <c r="E499" s="1848" t="s">
        <v>5055</v>
      </c>
      <c r="F499" s="823" t="s">
        <v>5056</v>
      </c>
      <c r="G499" s="648" t="s">
        <v>346</v>
      </c>
      <c r="H499" s="796" t="s">
        <v>79</v>
      </c>
      <c r="I499" s="797">
        <v>1152</v>
      </c>
      <c r="J499" s="798">
        <v>0</v>
      </c>
      <c r="K499" s="798">
        <v>1152</v>
      </c>
      <c r="L499" s="799">
        <f t="shared" si="321"/>
        <v>1</v>
      </c>
      <c r="M499" s="801">
        <v>46013</v>
      </c>
      <c r="N499" s="801">
        <v>46009</v>
      </c>
      <c r="O499" s="802" t="s">
        <v>5057</v>
      </c>
      <c r="P499" s="802" t="s">
        <v>803</v>
      </c>
      <c r="Q499" s="827" t="s">
        <v>5058</v>
      </c>
      <c r="R499" s="802" t="s">
        <v>651</v>
      </c>
      <c r="S499" s="825" t="s">
        <v>136</v>
      </c>
      <c r="T499" s="804" t="s">
        <v>5059</v>
      </c>
      <c r="U499" s="828" t="s">
        <v>2828</v>
      </c>
      <c r="V499" s="806" t="s">
        <v>1131</v>
      </c>
      <c r="W499" s="807">
        <v>606.22</v>
      </c>
      <c r="X499" s="808">
        <f t="shared" ref="X499:X501" si="354">W499*L499</f>
        <v>606.22</v>
      </c>
      <c r="Y499" s="810" t="s">
        <v>4900</v>
      </c>
      <c r="Z499" s="798" t="s">
        <v>346</v>
      </c>
      <c r="AA499" s="810" t="s">
        <v>108</v>
      </c>
      <c r="AB499" s="798" t="s">
        <v>44</v>
      </c>
      <c r="AC499" s="829">
        <v>1152</v>
      </c>
      <c r="AD499" s="830">
        <f t="shared" si="323"/>
        <v>0</v>
      </c>
      <c r="AE499" s="831" t="s">
        <v>157</v>
      </c>
      <c r="AF499" s="823"/>
      <c r="AG499" s="781">
        <f t="shared" si="352"/>
        <v>1152</v>
      </c>
      <c r="AH499" s="823"/>
      <c r="AI499" s="810">
        <f t="shared" si="353"/>
        <v>1152</v>
      </c>
      <c r="AJ499" s="799"/>
      <c r="AK499" s="832"/>
      <c r="AL499" s="833"/>
      <c r="AM499" s="833"/>
      <c r="AN499" s="834"/>
      <c r="AO499" s="810"/>
      <c r="AP499" s="810"/>
      <c r="AQ499" s="810"/>
      <c r="AR499" s="810"/>
      <c r="AS499" s="810"/>
      <c r="AT499" s="810"/>
      <c r="AU499" s="810"/>
      <c r="AV499" s="834"/>
      <c r="AW499" s="834"/>
      <c r="AX499" s="834"/>
      <c r="AY499" s="810"/>
      <c r="BA499" s="810"/>
      <c r="BB499" s="834"/>
      <c r="BC499" s="810">
        <f t="shared" ref="BC499:BC504" si="355">I499</f>
        <v>1152</v>
      </c>
      <c r="BD499" s="816"/>
      <c r="BE499" s="816"/>
      <c r="BF499" s="810"/>
      <c r="BG499" s="810">
        <f t="shared" ref="BG499:BG504" si="356">I499/12</f>
        <v>96</v>
      </c>
      <c r="BH499" s="834"/>
      <c r="BI499" s="835"/>
      <c r="BJ499" s="835"/>
      <c r="BK499" s="818"/>
      <c r="BL499" s="835"/>
      <c r="BM499" s="818"/>
      <c r="BN499" s="818"/>
      <c r="BO499" s="818"/>
      <c r="BP499" s="818"/>
      <c r="BQ499" s="835"/>
      <c r="BR499" s="835"/>
      <c r="BS499" s="818"/>
      <c r="BT499" s="835"/>
      <c r="BU499" s="835"/>
      <c r="BV499" s="835"/>
      <c r="BW499" s="835"/>
      <c r="BX499" s="835"/>
      <c r="BY499" s="835"/>
      <c r="BZ499" s="835"/>
      <c r="CA499" s="835"/>
      <c r="CB499" s="835"/>
      <c r="CC499" s="835"/>
      <c r="CD499" s="835"/>
      <c r="CE499" s="835"/>
      <c r="CF499" s="835"/>
      <c r="CG499" s="835"/>
      <c r="CO499" s="757">
        <f t="shared" si="322"/>
        <v>934857</v>
      </c>
    </row>
    <row r="500" s="648" customFormat="1" ht="36" hidden="1" customHeight="1" spans="1:93">
      <c r="A500" s="826">
        <v>45980</v>
      </c>
      <c r="B500" s="821" t="s">
        <v>3800</v>
      </c>
      <c r="C500" s="794" t="s">
        <v>251</v>
      </c>
      <c r="D500" s="823">
        <v>4500186197</v>
      </c>
      <c r="E500" s="1848" t="s">
        <v>5060</v>
      </c>
      <c r="F500" s="823" t="s">
        <v>5061</v>
      </c>
      <c r="G500" s="648" t="s">
        <v>346</v>
      </c>
      <c r="H500" s="796" t="s">
        <v>79</v>
      </c>
      <c r="I500" s="797">
        <v>1152</v>
      </c>
      <c r="J500" s="798">
        <v>0</v>
      </c>
      <c r="K500" s="798">
        <v>1152</v>
      </c>
      <c r="L500" s="799">
        <f t="shared" si="321"/>
        <v>1</v>
      </c>
      <c r="M500" s="801">
        <v>46013</v>
      </c>
      <c r="N500" s="801">
        <v>46009</v>
      </c>
      <c r="O500" s="802" t="s">
        <v>5057</v>
      </c>
      <c r="P500" s="802" t="s">
        <v>803</v>
      </c>
      <c r="Q500" s="827" t="s">
        <v>3234</v>
      </c>
      <c r="R500" s="802" t="s">
        <v>651</v>
      </c>
      <c r="S500" s="825" t="s">
        <v>136</v>
      </c>
      <c r="T500" s="804" t="s">
        <v>5059</v>
      </c>
      <c r="U500" s="828" t="s">
        <v>2828</v>
      </c>
      <c r="V500" s="806" t="s">
        <v>1131</v>
      </c>
      <c r="W500" s="807">
        <v>606.22</v>
      </c>
      <c r="X500" s="808">
        <f t="shared" si="354"/>
        <v>606.22</v>
      </c>
      <c r="Y500" s="810" t="s">
        <v>4900</v>
      </c>
      <c r="Z500" s="798" t="s">
        <v>346</v>
      </c>
      <c r="AA500" s="810" t="s">
        <v>108</v>
      </c>
      <c r="AB500" s="798" t="s">
        <v>44</v>
      </c>
      <c r="AC500" s="829">
        <v>1152</v>
      </c>
      <c r="AD500" s="830">
        <f t="shared" si="323"/>
        <v>0</v>
      </c>
      <c r="AE500" s="831" t="s">
        <v>157</v>
      </c>
      <c r="AF500" s="823"/>
      <c r="AG500" s="781">
        <f t="shared" si="352"/>
        <v>1152</v>
      </c>
      <c r="AH500" s="823"/>
      <c r="AI500" s="810">
        <f t="shared" si="353"/>
        <v>1152</v>
      </c>
      <c r="AJ500" s="799"/>
      <c r="AK500" s="832"/>
      <c r="AL500" s="833"/>
      <c r="AM500" s="833"/>
      <c r="AN500" s="834"/>
      <c r="AO500" s="810"/>
      <c r="AP500" s="810"/>
      <c r="AQ500" s="810"/>
      <c r="AR500" s="810"/>
      <c r="AS500" s="810"/>
      <c r="AT500" s="810"/>
      <c r="AU500" s="810"/>
      <c r="AV500" s="834"/>
      <c r="AW500" s="834"/>
      <c r="AX500" s="834"/>
      <c r="AY500" s="810"/>
      <c r="BA500" s="810"/>
      <c r="BB500" s="834"/>
      <c r="BC500" s="810">
        <f t="shared" si="355"/>
        <v>1152</v>
      </c>
      <c r="BD500" s="816"/>
      <c r="BE500" s="816"/>
      <c r="BF500" s="810"/>
      <c r="BG500" s="810">
        <f t="shared" si="356"/>
        <v>96</v>
      </c>
      <c r="BH500" s="834"/>
      <c r="BI500" s="835"/>
      <c r="BJ500" s="835"/>
      <c r="BK500" s="818"/>
      <c r="BL500" s="835"/>
      <c r="BM500" s="818"/>
      <c r="BN500" s="818"/>
      <c r="BO500" s="818"/>
      <c r="BP500" s="818"/>
      <c r="BQ500" s="835"/>
      <c r="BR500" s="835"/>
      <c r="BS500" s="818"/>
      <c r="BT500" s="835"/>
      <c r="BU500" s="835"/>
      <c r="BV500" s="835"/>
      <c r="BW500" s="835"/>
      <c r="BX500" s="835"/>
      <c r="BY500" s="835"/>
      <c r="BZ500" s="835"/>
      <c r="CA500" s="835"/>
      <c r="CB500" s="835"/>
      <c r="CC500" s="835"/>
      <c r="CD500" s="835"/>
      <c r="CE500" s="835"/>
      <c r="CF500" s="835"/>
      <c r="CG500" s="835"/>
      <c r="CO500" s="757">
        <f t="shared" si="322"/>
        <v>933705</v>
      </c>
    </row>
    <row r="501" s="648" customFormat="1" ht="36" hidden="1" customHeight="1" spans="1:93">
      <c r="A501" s="826">
        <v>45980</v>
      </c>
      <c r="B501" s="821" t="s">
        <v>3800</v>
      </c>
      <c r="C501" s="794" t="s">
        <v>251</v>
      </c>
      <c r="D501" s="823">
        <v>4500186197</v>
      </c>
      <c r="E501" s="1848" t="s">
        <v>5062</v>
      </c>
      <c r="F501" s="823" t="s">
        <v>5063</v>
      </c>
      <c r="G501" s="648" t="s">
        <v>346</v>
      </c>
      <c r="H501" s="796" t="s">
        <v>79</v>
      </c>
      <c r="I501" s="797">
        <v>1152</v>
      </c>
      <c r="J501" s="798">
        <v>0</v>
      </c>
      <c r="K501" s="798">
        <v>1152</v>
      </c>
      <c r="L501" s="799">
        <f t="shared" si="321"/>
        <v>1</v>
      </c>
      <c r="M501" s="801">
        <v>46013</v>
      </c>
      <c r="N501" s="801">
        <v>46009</v>
      </c>
      <c r="O501" s="802" t="s">
        <v>5057</v>
      </c>
      <c r="P501" s="802" t="s">
        <v>803</v>
      </c>
      <c r="Q501" s="827" t="s">
        <v>5064</v>
      </c>
      <c r="R501" s="802" t="s">
        <v>651</v>
      </c>
      <c r="S501" s="825" t="s">
        <v>136</v>
      </c>
      <c r="T501" s="804" t="s">
        <v>5059</v>
      </c>
      <c r="U501" s="828" t="s">
        <v>2828</v>
      </c>
      <c r="V501" s="806" t="s">
        <v>1131</v>
      </c>
      <c r="W501" s="807">
        <v>606.22</v>
      </c>
      <c r="X501" s="808">
        <f t="shared" si="354"/>
        <v>606.22</v>
      </c>
      <c r="Y501" s="810" t="s">
        <v>4900</v>
      </c>
      <c r="Z501" s="798" t="s">
        <v>346</v>
      </c>
      <c r="AA501" s="810" t="s">
        <v>108</v>
      </c>
      <c r="AB501" s="798" t="s">
        <v>44</v>
      </c>
      <c r="AC501" s="829">
        <f>1140+12</f>
        <v>1152</v>
      </c>
      <c r="AD501" s="830">
        <f t="shared" si="323"/>
        <v>0</v>
      </c>
      <c r="AE501" s="831" t="s">
        <v>157</v>
      </c>
      <c r="AF501" s="823"/>
      <c r="AG501" s="781">
        <f t="shared" si="352"/>
        <v>1152</v>
      </c>
      <c r="AH501" s="823"/>
      <c r="AI501" s="810">
        <f t="shared" si="353"/>
        <v>1152</v>
      </c>
      <c r="AJ501" s="799"/>
      <c r="AK501" s="832"/>
      <c r="AL501" s="833"/>
      <c r="AM501" s="833"/>
      <c r="AN501" s="834"/>
      <c r="AO501" s="810"/>
      <c r="AP501" s="810"/>
      <c r="AQ501" s="810"/>
      <c r="AR501" s="810"/>
      <c r="AS501" s="810"/>
      <c r="AT501" s="810"/>
      <c r="AU501" s="810"/>
      <c r="AV501" s="834"/>
      <c r="AW501" s="834"/>
      <c r="AX501" s="834"/>
      <c r="AY501" s="810"/>
      <c r="BA501" s="810"/>
      <c r="BB501" s="834"/>
      <c r="BC501" s="810">
        <f t="shared" si="355"/>
        <v>1152</v>
      </c>
      <c r="BD501" s="816"/>
      <c r="BE501" s="816"/>
      <c r="BF501" s="810"/>
      <c r="BG501" s="810">
        <f t="shared" si="356"/>
        <v>96</v>
      </c>
      <c r="BH501" s="834"/>
      <c r="BI501" s="835"/>
      <c r="BJ501" s="835"/>
      <c r="BK501" s="818"/>
      <c r="BL501" s="835"/>
      <c r="BM501" s="818"/>
      <c r="BN501" s="818"/>
      <c r="BO501" s="818"/>
      <c r="BP501" s="818"/>
      <c r="BQ501" s="835"/>
      <c r="BR501" s="835"/>
      <c r="BS501" s="818"/>
      <c r="BT501" s="835"/>
      <c r="BU501" s="835"/>
      <c r="BV501" s="835"/>
      <c r="BW501" s="835"/>
      <c r="BX501" s="835"/>
      <c r="BY501" s="835"/>
      <c r="BZ501" s="835"/>
      <c r="CA501" s="835"/>
      <c r="CB501" s="835"/>
      <c r="CC501" s="835"/>
      <c r="CD501" s="835"/>
      <c r="CE501" s="835"/>
      <c r="CF501" s="835"/>
      <c r="CG501" s="835"/>
      <c r="CO501" s="757">
        <f t="shared" si="322"/>
        <v>932553</v>
      </c>
    </row>
    <row r="502" s="648" customFormat="1" ht="36" hidden="1" customHeight="1" spans="1:93">
      <c r="A502" s="826">
        <v>45980</v>
      </c>
      <c r="B502" s="821" t="s">
        <v>3800</v>
      </c>
      <c r="C502" s="794" t="s">
        <v>251</v>
      </c>
      <c r="D502" s="823">
        <v>4500186197</v>
      </c>
      <c r="E502" s="1848" t="s">
        <v>5065</v>
      </c>
      <c r="F502" s="823" t="s">
        <v>5066</v>
      </c>
      <c r="G502" s="648" t="s">
        <v>346</v>
      </c>
      <c r="H502" s="796" t="s">
        <v>79</v>
      </c>
      <c r="I502" s="797">
        <v>1152</v>
      </c>
      <c r="J502" s="798">
        <v>0</v>
      </c>
      <c r="K502" s="798">
        <v>1152</v>
      </c>
      <c r="L502" s="799">
        <f t="shared" si="321"/>
        <v>1</v>
      </c>
      <c r="M502" s="801">
        <v>46013</v>
      </c>
      <c r="N502" s="801">
        <v>46009</v>
      </c>
      <c r="O502" s="802" t="s">
        <v>5057</v>
      </c>
      <c r="P502" s="802" t="s">
        <v>803</v>
      </c>
      <c r="Q502" s="827" t="s">
        <v>5067</v>
      </c>
      <c r="R502" s="802" t="s">
        <v>651</v>
      </c>
      <c r="S502" s="825" t="s">
        <v>136</v>
      </c>
      <c r="T502" s="804" t="s">
        <v>5059</v>
      </c>
      <c r="U502" s="828" t="s">
        <v>2828</v>
      </c>
      <c r="V502" s="806" t="s">
        <v>1131</v>
      </c>
      <c r="W502" s="807">
        <v>606.22</v>
      </c>
      <c r="X502" s="808">
        <f>W503*L502</f>
        <v>606.215</v>
      </c>
      <c r="Y502" s="810"/>
      <c r="Z502" s="798" t="s">
        <v>346</v>
      </c>
      <c r="AA502" s="810" t="s">
        <v>108</v>
      </c>
      <c r="AB502" s="798" t="s">
        <v>44</v>
      </c>
      <c r="AC502" s="829">
        <v>1152</v>
      </c>
      <c r="AD502" s="830">
        <f t="shared" si="323"/>
        <v>0</v>
      </c>
      <c r="AE502" s="831" t="s">
        <v>157</v>
      </c>
      <c r="AF502" s="823"/>
      <c r="AG502" s="781">
        <f t="shared" si="352"/>
        <v>1152</v>
      </c>
      <c r="AH502" s="823"/>
      <c r="AI502" s="810">
        <f t="shared" si="353"/>
        <v>1152</v>
      </c>
      <c r="AJ502" s="799"/>
      <c r="AK502" s="832"/>
      <c r="AL502" s="833"/>
      <c r="AM502" s="833"/>
      <c r="AN502" s="834"/>
      <c r="AO502" s="810"/>
      <c r="AP502" s="810"/>
      <c r="AQ502" s="810"/>
      <c r="AR502" s="810"/>
      <c r="AS502" s="810"/>
      <c r="AT502" s="810"/>
      <c r="AU502" s="810"/>
      <c r="AV502" s="834"/>
      <c r="AW502" s="834"/>
      <c r="AX502" s="834"/>
      <c r="AY502" s="810"/>
      <c r="BA502" s="810"/>
      <c r="BB502" s="834"/>
      <c r="BC502" s="810">
        <f t="shared" si="355"/>
        <v>1152</v>
      </c>
      <c r="BD502" s="816"/>
      <c r="BE502" s="816"/>
      <c r="BF502" s="810"/>
      <c r="BG502" s="810">
        <f t="shared" si="356"/>
        <v>96</v>
      </c>
      <c r="BH502" s="834"/>
      <c r="BI502" s="835"/>
      <c r="BJ502" s="835"/>
      <c r="BK502" s="818"/>
      <c r="BL502" s="835"/>
      <c r="BM502" s="818"/>
      <c r="BN502" s="818"/>
      <c r="BO502" s="818"/>
      <c r="BP502" s="818"/>
      <c r="BQ502" s="835"/>
      <c r="BR502" s="835"/>
      <c r="BS502" s="818"/>
      <c r="BT502" s="835"/>
      <c r="BU502" s="835"/>
      <c r="BV502" s="835"/>
      <c r="BW502" s="835"/>
      <c r="BX502" s="835"/>
      <c r="BY502" s="835"/>
      <c r="BZ502" s="835"/>
      <c r="CA502" s="835"/>
      <c r="CB502" s="835"/>
      <c r="CC502" s="835"/>
      <c r="CD502" s="835"/>
      <c r="CE502" s="835"/>
      <c r="CF502" s="835"/>
      <c r="CG502" s="835"/>
      <c r="CO502" s="757">
        <f t="shared" si="322"/>
        <v>931401</v>
      </c>
    </row>
    <row r="503" s="648" customFormat="1" ht="36" hidden="1" customHeight="1" spans="1:93">
      <c r="A503" s="826">
        <v>45980</v>
      </c>
      <c r="B503" s="821" t="s">
        <v>3800</v>
      </c>
      <c r="C503" s="794" t="s">
        <v>251</v>
      </c>
      <c r="D503" s="823">
        <v>4500186197</v>
      </c>
      <c r="E503" s="1848" t="s">
        <v>5068</v>
      </c>
      <c r="F503" s="823" t="s">
        <v>5069</v>
      </c>
      <c r="G503" s="648" t="s">
        <v>346</v>
      </c>
      <c r="H503" s="796" t="s">
        <v>79</v>
      </c>
      <c r="I503" s="797">
        <v>2304</v>
      </c>
      <c r="J503" s="798">
        <v>0</v>
      </c>
      <c r="K503" s="798">
        <v>1152</v>
      </c>
      <c r="L503" s="799">
        <f t="shared" si="321"/>
        <v>2</v>
      </c>
      <c r="M503" s="801">
        <v>46013</v>
      </c>
      <c r="N503" s="801">
        <v>46009</v>
      </c>
      <c r="O503" s="802" t="s">
        <v>5057</v>
      </c>
      <c r="P503" s="802" t="s">
        <v>803</v>
      </c>
      <c r="Q503" s="827" t="s">
        <v>3171</v>
      </c>
      <c r="R503" s="802" t="s">
        <v>651</v>
      </c>
      <c r="S503" s="825" t="s">
        <v>136</v>
      </c>
      <c r="T503" s="804" t="s">
        <v>5059</v>
      </c>
      <c r="U503" s="828" t="s">
        <v>2828</v>
      </c>
      <c r="V503" s="806" t="s">
        <v>1131</v>
      </c>
      <c r="W503" s="807">
        <v>606.215</v>
      </c>
      <c r="X503" s="808" t="e">
        <f>#REF!*L503</f>
        <v>#REF!</v>
      </c>
      <c r="Y503" s="810" t="s">
        <v>4900</v>
      </c>
      <c r="Z503" s="798" t="s">
        <v>346</v>
      </c>
      <c r="AA503" s="810" t="s">
        <v>108</v>
      </c>
      <c r="AB503" s="798" t="s">
        <v>44</v>
      </c>
      <c r="AC503" s="829">
        <v>2304</v>
      </c>
      <c r="AD503" s="830">
        <f t="shared" si="323"/>
        <v>0</v>
      </c>
      <c r="AE503" s="831" t="s">
        <v>157</v>
      </c>
      <c r="AF503" s="823"/>
      <c r="AG503" s="781">
        <f t="shared" si="352"/>
        <v>2304</v>
      </c>
      <c r="AH503" s="823"/>
      <c r="AI503" s="810">
        <f t="shared" si="353"/>
        <v>2304</v>
      </c>
      <c r="AJ503" s="799"/>
      <c r="AK503" s="832"/>
      <c r="AL503" s="833"/>
      <c r="AM503" s="833"/>
      <c r="AN503" s="834"/>
      <c r="AO503" s="810"/>
      <c r="AP503" s="810"/>
      <c r="AQ503" s="810"/>
      <c r="AR503" s="810"/>
      <c r="AS503" s="810"/>
      <c r="AT503" s="810"/>
      <c r="AU503" s="810"/>
      <c r="AV503" s="834"/>
      <c r="AW503" s="834"/>
      <c r="AX503" s="834"/>
      <c r="AY503" s="810"/>
      <c r="BA503" s="810"/>
      <c r="BB503" s="834"/>
      <c r="BC503" s="810">
        <f t="shared" si="355"/>
        <v>2304</v>
      </c>
      <c r="BD503" s="816"/>
      <c r="BE503" s="816"/>
      <c r="BF503" s="810"/>
      <c r="BG503" s="810">
        <f t="shared" si="356"/>
        <v>192</v>
      </c>
      <c r="BH503" s="834"/>
      <c r="BI503" s="835"/>
      <c r="BJ503" s="835"/>
      <c r="BK503" s="818"/>
      <c r="BL503" s="835"/>
      <c r="BM503" s="818"/>
      <c r="BN503" s="818"/>
      <c r="BO503" s="818"/>
      <c r="BP503" s="818"/>
      <c r="BQ503" s="835"/>
      <c r="BR503" s="835"/>
      <c r="BS503" s="818"/>
      <c r="BT503" s="835"/>
      <c r="BU503" s="835"/>
      <c r="BV503" s="835"/>
      <c r="BW503" s="835"/>
      <c r="BX503" s="835"/>
      <c r="BY503" s="835"/>
      <c r="BZ503" s="835"/>
      <c r="CA503" s="835"/>
      <c r="CB503" s="835"/>
      <c r="CC503" s="835"/>
      <c r="CD503" s="835"/>
      <c r="CE503" s="835"/>
      <c r="CF503" s="835"/>
      <c r="CG503" s="835"/>
      <c r="CO503" s="757">
        <f t="shared" si="322"/>
        <v>929097</v>
      </c>
    </row>
    <row r="504" s="648" customFormat="1" ht="36" hidden="1" customHeight="1" spans="1:93">
      <c r="A504" s="826">
        <v>45980</v>
      </c>
      <c r="B504" s="821" t="s">
        <v>3800</v>
      </c>
      <c r="C504" s="794" t="s">
        <v>251</v>
      </c>
      <c r="D504" s="823">
        <v>4500186197</v>
      </c>
      <c r="E504" s="1848" t="s">
        <v>5070</v>
      </c>
      <c r="F504" s="823" t="s">
        <v>5071</v>
      </c>
      <c r="G504" s="648" t="s">
        <v>346</v>
      </c>
      <c r="H504" s="796" t="s">
        <v>79</v>
      </c>
      <c r="I504" s="797">
        <v>1152</v>
      </c>
      <c r="J504" s="798">
        <v>0</v>
      </c>
      <c r="K504" s="798">
        <v>1152</v>
      </c>
      <c r="L504" s="799">
        <f t="shared" si="321"/>
        <v>1</v>
      </c>
      <c r="M504" s="801">
        <v>46013</v>
      </c>
      <c r="N504" s="801">
        <v>46009</v>
      </c>
      <c r="O504" s="802" t="s">
        <v>5057</v>
      </c>
      <c r="P504" s="802" t="s">
        <v>803</v>
      </c>
      <c r="Q504" s="827" t="s">
        <v>5072</v>
      </c>
      <c r="R504" s="802" t="s">
        <v>651</v>
      </c>
      <c r="S504" s="825" t="s">
        <v>136</v>
      </c>
      <c r="T504" s="804" t="s">
        <v>5059</v>
      </c>
      <c r="U504" s="828" t="s">
        <v>2828</v>
      </c>
      <c r="V504" s="806" t="s">
        <v>1131</v>
      </c>
      <c r="W504" s="807">
        <v>606.22</v>
      </c>
      <c r="X504" s="808">
        <f>W504*L504</f>
        <v>606.22</v>
      </c>
      <c r="Y504" s="810"/>
      <c r="Z504" s="798" t="s">
        <v>346</v>
      </c>
      <c r="AA504" s="810" t="s">
        <v>108</v>
      </c>
      <c r="AB504" s="798" t="s">
        <v>44</v>
      </c>
      <c r="AC504" s="829">
        <v>1152</v>
      </c>
      <c r="AD504" s="830">
        <f t="shared" si="323"/>
        <v>0</v>
      </c>
      <c r="AE504" s="831" t="s">
        <v>157</v>
      </c>
      <c r="AF504" s="823"/>
      <c r="AG504" s="781">
        <f t="shared" si="352"/>
        <v>1152</v>
      </c>
      <c r="AH504" s="823"/>
      <c r="AI504" s="810">
        <f t="shared" si="353"/>
        <v>1152</v>
      </c>
      <c r="AJ504" s="799"/>
      <c r="AK504" s="1346"/>
      <c r="AL504" s="833"/>
      <c r="AM504" s="833"/>
      <c r="AN504" s="834"/>
      <c r="AO504" s="810"/>
      <c r="AP504" s="810"/>
      <c r="AQ504" s="810"/>
      <c r="AR504" s="810"/>
      <c r="AS504" s="810"/>
      <c r="AT504" s="810"/>
      <c r="AU504" s="810"/>
      <c r="AV504" s="834"/>
      <c r="AW504" s="834"/>
      <c r="AX504" s="834"/>
      <c r="AY504" s="810"/>
      <c r="BA504" s="810"/>
      <c r="BB504" s="834"/>
      <c r="BC504" s="810">
        <f t="shared" si="355"/>
        <v>1152</v>
      </c>
      <c r="BD504" s="816"/>
      <c r="BE504" s="816"/>
      <c r="BF504" s="810"/>
      <c r="BG504" s="810">
        <f t="shared" si="356"/>
        <v>96</v>
      </c>
      <c r="BH504" s="834"/>
      <c r="BI504" s="835"/>
      <c r="BJ504" s="835"/>
      <c r="BK504" s="818"/>
      <c r="BL504" s="835"/>
      <c r="BM504" s="818"/>
      <c r="BN504" s="818"/>
      <c r="BO504" s="818"/>
      <c r="BP504" s="818"/>
      <c r="BQ504" s="835"/>
      <c r="BR504" s="835"/>
      <c r="BS504" s="818"/>
      <c r="BT504" s="835"/>
      <c r="BU504" s="835"/>
      <c r="BV504" s="835"/>
      <c r="BW504" s="835"/>
      <c r="BX504" s="835"/>
      <c r="BY504" s="835"/>
      <c r="BZ504" s="835"/>
      <c r="CA504" s="835"/>
      <c r="CB504" s="835"/>
      <c r="CC504" s="835"/>
      <c r="CD504" s="835"/>
      <c r="CE504" s="835"/>
      <c r="CF504" s="835"/>
      <c r="CG504" s="835"/>
      <c r="CO504" s="757">
        <f t="shared" si="322"/>
        <v>927945</v>
      </c>
    </row>
    <row r="505" s="881" customFormat="1" ht="36" hidden="1" customHeight="1" spans="1:93">
      <c r="A505" s="1347">
        <v>45968</v>
      </c>
      <c r="B505" s="1348" t="s">
        <v>901</v>
      </c>
      <c r="C505" s="1348" t="s">
        <v>902</v>
      </c>
      <c r="D505" s="1349">
        <v>4500184791</v>
      </c>
      <c r="E505" s="1350">
        <v>50212600121</v>
      </c>
      <c r="F505" s="1351" t="s">
        <v>5073</v>
      </c>
      <c r="G505" s="648" t="s">
        <v>239</v>
      </c>
      <c r="H505" s="1348" t="s">
        <v>79</v>
      </c>
      <c r="I505" s="1352">
        <v>3250</v>
      </c>
      <c r="J505" s="1353">
        <v>0</v>
      </c>
      <c r="K505" s="1353">
        <v>25</v>
      </c>
      <c r="L505" s="1354">
        <f t="shared" si="321"/>
        <v>130</v>
      </c>
      <c r="M505" s="845">
        <v>46015</v>
      </c>
      <c r="N505" s="845">
        <v>46013</v>
      </c>
      <c r="O505" s="846" t="s">
        <v>3630</v>
      </c>
      <c r="P505" s="846" t="s">
        <v>803</v>
      </c>
      <c r="Q505" s="846" t="s">
        <v>3009</v>
      </c>
      <c r="R505" s="846">
        <v>45973</v>
      </c>
      <c r="S505" s="846" t="s">
        <v>136</v>
      </c>
      <c r="T505" s="836" t="s">
        <v>5074</v>
      </c>
      <c r="U505" s="848" t="s">
        <v>5075</v>
      </c>
      <c r="V505" s="1355" t="s">
        <v>388</v>
      </c>
      <c r="W505" s="1356">
        <v>0.913</v>
      </c>
      <c r="X505" s="1357">
        <f t="shared" ref="X505:X512" si="357">W505*I505</f>
        <v>2967.25</v>
      </c>
      <c r="Y505" s="1354"/>
      <c r="Z505" s="851" t="s">
        <v>687</v>
      </c>
      <c r="AA505" s="1353" t="s">
        <v>108</v>
      </c>
      <c r="AB505" s="798" t="s">
        <v>44</v>
      </c>
      <c r="AC505" s="1358">
        <v>3250</v>
      </c>
      <c r="AD505" s="1359">
        <f t="shared" si="323"/>
        <v>0</v>
      </c>
      <c r="AE505" s="1360" t="s">
        <v>141</v>
      </c>
      <c r="AF505" s="1359"/>
      <c r="AG505" s="1359">
        <f t="shared" si="352"/>
        <v>3250</v>
      </c>
      <c r="AH505" s="1359"/>
      <c r="AI505" s="850"/>
      <c r="AJ505" s="1361"/>
      <c r="AK505" s="1362"/>
      <c r="AL505" s="856">
        <f t="shared" ref="AL505:AL507" si="358">I505</f>
        <v>3250</v>
      </c>
      <c r="AM505" s="1363"/>
      <c r="AN505" s="1363"/>
      <c r="AO505" s="1363"/>
      <c r="AP505" s="1363"/>
      <c r="AQ505" s="1363"/>
      <c r="AR505" s="1363"/>
      <c r="AS505" s="1363"/>
      <c r="AT505" s="1363"/>
      <c r="AU505" s="1363"/>
      <c r="AV505" s="1363"/>
      <c r="AW505" s="1363"/>
      <c r="AX505" s="1363"/>
      <c r="AY505" s="1363"/>
      <c r="AZ505" s="850"/>
      <c r="BA505" s="850">
        <f t="shared" ref="BA505:BA510" si="359">I505</f>
        <v>3250</v>
      </c>
      <c r="BB505" s="850"/>
      <c r="BC505" s="850"/>
      <c r="BD505" s="850"/>
      <c r="BE505" s="850"/>
      <c r="BF505" s="850"/>
      <c r="BG505" s="850"/>
      <c r="BH505" s="850"/>
      <c r="BI505" s="862"/>
      <c r="BJ505" s="862"/>
      <c r="BK505" s="862"/>
      <c r="BL505" s="1364"/>
      <c r="BM505" s="862"/>
      <c r="BN505" s="863"/>
      <c r="BO505" s="863"/>
      <c r="BR505" s="864">
        <f>I505/25</f>
        <v>130</v>
      </c>
      <c r="BS505" s="862"/>
      <c r="BT505" s="862"/>
      <c r="BU505" s="862"/>
      <c r="BV505" s="862"/>
      <c r="BW505" s="862"/>
      <c r="BX505" s="862"/>
      <c r="BY505" s="862"/>
      <c r="BZ505" s="862"/>
      <c r="CA505" s="862"/>
      <c r="CB505" s="862"/>
      <c r="CC505" s="862"/>
      <c r="CD505" s="862"/>
      <c r="CE505" s="862"/>
      <c r="CF505" s="862"/>
      <c r="CG505" s="647"/>
      <c r="CH505" s="647"/>
      <c r="CI505" s="647"/>
      <c r="CJ505" s="647"/>
      <c r="CK505" s="647"/>
      <c r="CL505" s="647"/>
      <c r="CM505" s="647"/>
      <c r="CN505" s="647"/>
      <c r="CO505" s="757">
        <f t="shared" si="322"/>
        <v>924695</v>
      </c>
    </row>
    <row r="506" s="647" customFormat="1" ht="36" hidden="1" customHeight="1" spans="1:93">
      <c r="A506" s="792">
        <v>45964</v>
      </c>
      <c r="B506" s="793" t="s">
        <v>5076</v>
      </c>
      <c r="C506" s="794" t="s">
        <v>286</v>
      </c>
      <c r="D506" s="795">
        <v>4500183350</v>
      </c>
      <c r="E506" s="793">
        <v>2000008516</v>
      </c>
      <c r="F506" s="795" t="s">
        <v>5077</v>
      </c>
      <c r="G506" s="648" t="s">
        <v>134</v>
      </c>
      <c r="H506" s="796" t="s">
        <v>135</v>
      </c>
      <c r="I506" s="797">
        <v>1248</v>
      </c>
      <c r="J506" s="798">
        <v>0</v>
      </c>
      <c r="K506" s="798">
        <v>13</v>
      </c>
      <c r="L506" s="799">
        <f t="shared" si="321"/>
        <v>96</v>
      </c>
      <c r="M506" s="800">
        <v>46016</v>
      </c>
      <c r="N506" s="800">
        <v>46013</v>
      </c>
      <c r="O506" s="802" t="s">
        <v>5078</v>
      </c>
      <c r="P506" s="802" t="s">
        <v>803</v>
      </c>
      <c r="Q506" s="802" t="s">
        <v>5079</v>
      </c>
      <c r="R506" s="802">
        <v>45979</v>
      </c>
      <c r="S506" s="825" t="s">
        <v>82</v>
      </c>
      <c r="T506" s="836" t="s">
        <v>5080</v>
      </c>
      <c r="U506" s="805" t="s">
        <v>5081</v>
      </c>
      <c r="V506" s="806" t="s">
        <v>5034</v>
      </c>
      <c r="W506" s="807">
        <v>0.8615</v>
      </c>
      <c r="X506" s="808">
        <f t="shared" si="357"/>
        <v>1075.152</v>
      </c>
      <c r="Y506" s="809" t="s">
        <v>4900</v>
      </c>
      <c r="Z506" s="798" t="s">
        <v>190</v>
      </c>
      <c r="AA506" s="810" t="s">
        <v>108</v>
      </c>
      <c r="AB506" s="798" t="s">
        <v>44</v>
      </c>
      <c r="AC506" s="811">
        <v>1248</v>
      </c>
      <c r="AD506" s="781">
        <f t="shared" si="323"/>
        <v>0</v>
      </c>
      <c r="AE506" s="837" t="s">
        <v>157</v>
      </c>
      <c r="AF506" s="795"/>
      <c r="AG506" s="781">
        <f t="shared" si="352"/>
        <v>1248</v>
      </c>
      <c r="AH506" s="795"/>
      <c r="AI506" s="810"/>
      <c r="AJ506" s="799"/>
      <c r="AK506" s="784"/>
      <c r="AL506" s="781">
        <f t="shared" si="358"/>
        <v>1248</v>
      </c>
      <c r="AM506" s="838"/>
      <c r="AN506" s="814"/>
      <c r="AO506" s="815"/>
      <c r="AP506" s="815"/>
      <c r="AQ506" s="815"/>
      <c r="AR506" s="815"/>
      <c r="AS506" s="815"/>
      <c r="AT506" s="815"/>
      <c r="AU506" s="815"/>
      <c r="AV506" s="814"/>
      <c r="AW506" s="814"/>
      <c r="AX506" s="814"/>
      <c r="AY506" s="810"/>
      <c r="AZ506" s="648"/>
      <c r="BA506" s="810">
        <f t="shared" si="359"/>
        <v>1248</v>
      </c>
      <c r="BB506" s="816"/>
      <c r="BC506" s="809"/>
      <c r="BD506" s="816"/>
      <c r="BE506" s="816"/>
      <c r="BF506" s="810"/>
      <c r="BG506" s="809"/>
      <c r="BH506" s="816"/>
      <c r="BI506" s="817"/>
      <c r="BJ506" s="817"/>
      <c r="BK506" s="818"/>
      <c r="BL506" s="817"/>
      <c r="BM506" s="819"/>
      <c r="BN506" s="819"/>
      <c r="BO506" s="818">
        <f>I506/13</f>
        <v>96</v>
      </c>
      <c r="BP506" s="819"/>
      <c r="BQ506" s="817"/>
      <c r="BR506" s="817"/>
      <c r="BS506" s="819"/>
      <c r="BT506" s="817"/>
      <c r="BU506" s="817"/>
      <c r="BV506" s="817"/>
      <c r="BW506" s="817"/>
      <c r="BX506" s="817"/>
      <c r="BY506" s="817"/>
      <c r="BZ506" s="817"/>
      <c r="CA506" s="817"/>
      <c r="CB506" s="817"/>
      <c r="CC506" s="817"/>
      <c r="CD506" s="817"/>
      <c r="CE506" s="817"/>
      <c r="CF506" s="817"/>
      <c r="CG506" s="820"/>
      <c r="CO506" s="757">
        <f t="shared" si="322"/>
        <v>923447</v>
      </c>
    </row>
    <row r="507" s="647" customFormat="1" ht="36" hidden="1" customHeight="1" spans="1:93">
      <c r="A507" s="792">
        <v>45912</v>
      </c>
      <c r="B507" s="821" t="s">
        <v>700</v>
      </c>
      <c r="C507" s="822" t="s">
        <v>701</v>
      </c>
      <c r="D507" s="823">
        <v>4500179365</v>
      </c>
      <c r="E507" s="821" t="s">
        <v>5082</v>
      </c>
      <c r="F507" s="824" t="s">
        <v>5083</v>
      </c>
      <c r="G507" s="648" t="s">
        <v>78</v>
      </c>
      <c r="H507" s="796" t="s">
        <v>111</v>
      </c>
      <c r="I507" s="797">
        <v>5000</v>
      </c>
      <c r="J507" s="798">
        <v>0</v>
      </c>
      <c r="K507" s="798">
        <v>50</v>
      </c>
      <c r="L507" s="799">
        <f t="shared" si="321"/>
        <v>100</v>
      </c>
      <c r="M507" s="801">
        <v>46016</v>
      </c>
      <c r="N507" s="801">
        <v>46013</v>
      </c>
      <c r="O507" s="802"/>
      <c r="P507" s="802" t="s">
        <v>803</v>
      </c>
      <c r="Q507" s="1365" t="s">
        <v>5084</v>
      </c>
      <c r="R507" s="802">
        <v>45919</v>
      </c>
      <c r="S507" s="825" t="s">
        <v>82</v>
      </c>
      <c r="T507" s="804" t="s">
        <v>5085</v>
      </c>
      <c r="U507" s="805" t="s">
        <v>5086</v>
      </c>
      <c r="V507" s="806" t="s">
        <v>388</v>
      </c>
      <c r="W507" s="807">
        <v>0.9069</v>
      </c>
      <c r="X507" s="808">
        <f t="shared" si="357"/>
        <v>4534.5</v>
      </c>
      <c r="Y507" s="795"/>
      <c r="Z507" s="798" t="s">
        <v>156</v>
      </c>
      <c r="AA507" s="810" t="s">
        <v>108</v>
      </c>
      <c r="AB507" s="798" t="s">
        <v>44</v>
      </c>
      <c r="AC507" s="829">
        <f>4950+50</f>
        <v>5000</v>
      </c>
      <c r="AD507" s="781">
        <f t="shared" si="323"/>
        <v>0</v>
      </c>
      <c r="AE507" s="837" t="s">
        <v>157</v>
      </c>
      <c r="AF507" s="795"/>
      <c r="AG507" s="781">
        <f t="shared" si="352"/>
        <v>5000</v>
      </c>
      <c r="AH507" s="795"/>
      <c r="AI507" s="810"/>
      <c r="AJ507" s="799"/>
      <c r="AK507" s="784"/>
      <c r="AL507" s="799">
        <f t="shared" si="358"/>
        <v>5000</v>
      </c>
      <c r="AM507" s="814"/>
      <c r="AN507" s="814"/>
      <c r="AO507" s="815"/>
      <c r="AP507" s="815"/>
      <c r="AQ507" s="815"/>
      <c r="AR507" s="815"/>
      <c r="AS507" s="815"/>
      <c r="AT507" s="815"/>
      <c r="AU507" s="815"/>
      <c r="AV507" s="814"/>
      <c r="AW507" s="814"/>
      <c r="AX507" s="814"/>
      <c r="AY507" s="810"/>
      <c r="AZ507" s="648"/>
      <c r="BA507" s="810">
        <f t="shared" si="359"/>
        <v>5000</v>
      </c>
      <c r="BB507" s="816"/>
      <c r="BC507" s="816"/>
      <c r="BD507" s="816"/>
      <c r="BE507" s="816"/>
      <c r="BF507" s="810"/>
      <c r="BG507" s="816"/>
      <c r="BH507" s="816"/>
      <c r="BI507" s="817"/>
      <c r="BJ507" s="817"/>
      <c r="BK507" s="818"/>
      <c r="BL507" s="817"/>
      <c r="BM507" s="819"/>
      <c r="BN507" s="819"/>
      <c r="BO507" s="819"/>
      <c r="BP507" s="819"/>
      <c r="BQ507" s="817"/>
      <c r="BR507" s="818">
        <f>I507/25</f>
        <v>200</v>
      </c>
      <c r="BS507" s="819"/>
      <c r="BT507" s="817"/>
      <c r="BU507" s="817"/>
      <c r="BV507" s="817"/>
      <c r="BW507" s="817"/>
      <c r="BX507" s="817"/>
      <c r="BY507" s="817"/>
      <c r="BZ507" s="817"/>
      <c r="CA507" s="817"/>
      <c r="CB507" s="817"/>
      <c r="CC507" s="817"/>
      <c r="CD507" s="817"/>
      <c r="CE507" s="817"/>
      <c r="CF507" s="817"/>
      <c r="CG507" s="820"/>
      <c r="CO507" s="757">
        <f t="shared" si="322"/>
        <v>918447</v>
      </c>
    </row>
    <row r="508" s="647" customFormat="1" ht="36" hidden="1" customHeight="1" spans="1:93">
      <c r="A508" s="839">
        <v>45979</v>
      </c>
      <c r="B508" s="840" t="s">
        <v>722</v>
      </c>
      <c r="C508" s="841" t="s">
        <v>723</v>
      </c>
      <c r="D508" s="842">
        <v>4500184690</v>
      </c>
      <c r="E508" s="843" t="s">
        <v>5087</v>
      </c>
      <c r="F508" s="842" t="s">
        <v>5088</v>
      </c>
      <c r="G508" s="844" t="s">
        <v>109</v>
      </c>
      <c r="H508" s="796" t="s">
        <v>79</v>
      </c>
      <c r="I508" s="797">
        <v>5200</v>
      </c>
      <c r="J508" s="798">
        <v>0</v>
      </c>
      <c r="K508" s="798">
        <v>52</v>
      </c>
      <c r="L508" s="799">
        <f t="shared" si="321"/>
        <v>100</v>
      </c>
      <c r="M508" s="845">
        <v>46014</v>
      </c>
      <c r="N508" s="800">
        <v>46013</v>
      </c>
      <c r="O508" s="846"/>
      <c r="P508" s="846" t="s">
        <v>106</v>
      </c>
      <c r="Q508" s="847" t="s">
        <v>3076</v>
      </c>
      <c r="R508" s="846">
        <v>45979</v>
      </c>
      <c r="S508" s="846" t="s">
        <v>82</v>
      </c>
      <c r="T508" s="836" t="s">
        <v>4716</v>
      </c>
      <c r="U508" s="848" t="s">
        <v>5089</v>
      </c>
      <c r="V508" s="849" t="s">
        <v>197</v>
      </c>
      <c r="W508" s="807">
        <v>0.8646</v>
      </c>
      <c r="X508" s="808">
        <f t="shared" si="357"/>
        <v>4495.92</v>
      </c>
      <c r="Y508" s="850" t="s">
        <v>4900</v>
      </c>
      <c r="Z508" s="851" t="s">
        <v>109</v>
      </c>
      <c r="AA508" s="850" t="s">
        <v>108</v>
      </c>
      <c r="AB508" s="798" t="s">
        <v>44</v>
      </c>
      <c r="AC508" s="852">
        <v>5200</v>
      </c>
      <c r="AD508" s="830">
        <f t="shared" si="323"/>
        <v>0</v>
      </c>
      <c r="AE508" s="853" t="s">
        <v>157</v>
      </c>
      <c r="AF508" s="842"/>
      <c r="AG508" s="781">
        <f t="shared" si="352"/>
        <v>5200</v>
      </c>
      <c r="AH508" s="842"/>
      <c r="AI508" s="850">
        <f t="shared" ref="AI508:AI510" si="360">I508</f>
        <v>5200</v>
      </c>
      <c r="AJ508" s="854"/>
      <c r="AK508" s="855"/>
      <c r="AL508" s="856"/>
      <c r="AM508" s="857"/>
      <c r="AN508" s="858"/>
      <c r="AO508" s="859"/>
      <c r="AP508" s="859"/>
      <c r="AQ508" s="859"/>
      <c r="AR508" s="859"/>
      <c r="AS508" s="859"/>
      <c r="AT508" s="859"/>
      <c r="AU508" s="859"/>
      <c r="AV508" s="858"/>
      <c r="AW508" s="858"/>
      <c r="AX508" s="858"/>
      <c r="AY508" s="859"/>
      <c r="AZ508" s="844"/>
      <c r="BA508" s="850">
        <f t="shared" si="359"/>
        <v>5200</v>
      </c>
      <c r="BB508" s="860"/>
      <c r="BC508" s="850"/>
      <c r="BD508" s="860"/>
      <c r="BE508" s="860"/>
      <c r="BF508" s="850"/>
      <c r="BG508" s="850"/>
      <c r="BH508" s="860"/>
      <c r="BI508" s="861"/>
      <c r="BJ508" s="861"/>
      <c r="BK508" s="862">
        <f t="shared" ref="BK508:BK510" si="361">I508/13</f>
        <v>400</v>
      </c>
      <c r="BL508" s="861"/>
      <c r="BM508" s="862"/>
      <c r="BN508" s="863"/>
      <c r="BO508" s="863"/>
      <c r="BP508" s="863"/>
      <c r="BQ508" s="820"/>
      <c r="BR508" s="864"/>
      <c r="BS508" s="862"/>
      <c r="BT508" s="861"/>
      <c r="BU508" s="861"/>
      <c r="BV508" s="861"/>
      <c r="BW508" s="861"/>
      <c r="BX508" s="861"/>
      <c r="BY508" s="861"/>
      <c r="BZ508" s="861"/>
      <c r="CA508" s="861"/>
      <c r="CB508" s="861"/>
      <c r="CC508" s="861"/>
      <c r="CD508" s="861"/>
      <c r="CE508" s="861"/>
      <c r="CF508" s="861"/>
      <c r="CG508" s="820"/>
      <c r="CO508" s="757">
        <f t="shared" si="322"/>
        <v>913247</v>
      </c>
    </row>
    <row r="509" s="647" customFormat="1" ht="36" hidden="1" customHeight="1" spans="1:93">
      <c r="A509" s="792">
        <v>45979</v>
      </c>
      <c r="B509" s="793" t="s">
        <v>5090</v>
      </c>
      <c r="C509" s="794" t="s">
        <v>251</v>
      </c>
      <c r="D509" s="795">
        <v>4500186021</v>
      </c>
      <c r="E509" s="1849" t="s">
        <v>5091</v>
      </c>
      <c r="F509" s="865" t="s">
        <v>5092</v>
      </c>
      <c r="G509" s="648" t="s">
        <v>134</v>
      </c>
      <c r="H509" s="796" t="s">
        <v>135</v>
      </c>
      <c r="I509" s="797">
        <v>175006</v>
      </c>
      <c r="J509" s="798">
        <v>0</v>
      </c>
      <c r="K509" s="798">
        <v>13</v>
      </c>
      <c r="L509" s="799">
        <f t="shared" si="321"/>
        <v>13462</v>
      </c>
      <c r="M509" s="800">
        <v>46017</v>
      </c>
      <c r="N509" s="800">
        <v>46013</v>
      </c>
      <c r="O509" s="802"/>
      <c r="P509" s="802" t="s">
        <v>106</v>
      </c>
      <c r="Q509" s="827" t="s">
        <v>5093</v>
      </c>
      <c r="R509" s="802">
        <v>45979</v>
      </c>
      <c r="S509" s="825" t="s">
        <v>136</v>
      </c>
      <c r="T509" s="836" t="s">
        <v>5094</v>
      </c>
      <c r="U509" s="805" t="s">
        <v>5095</v>
      </c>
      <c r="V509" s="806" t="s">
        <v>587</v>
      </c>
      <c r="W509" s="807">
        <v>0.5298</v>
      </c>
      <c r="X509" s="808">
        <f t="shared" si="357"/>
        <v>92718.1788</v>
      </c>
      <c r="Y509" s="809" t="s">
        <v>5096</v>
      </c>
      <c r="Z509" s="866" t="s">
        <v>134</v>
      </c>
      <c r="AA509" s="810" t="s">
        <v>108</v>
      </c>
      <c r="AB509" s="798" t="s">
        <v>44</v>
      </c>
      <c r="AC509" s="811">
        <f>42120+53820+30420+42016+6630</f>
        <v>175006</v>
      </c>
      <c r="AD509" s="781">
        <f t="shared" si="323"/>
        <v>0</v>
      </c>
      <c r="AE509" s="837" t="s">
        <v>157</v>
      </c>
      <c r="AF509" s="795"/>
      <c r="AG509" s="781">
        <f t="shared" si="352"/>
        <v>175006</v>
      </c>
      <c r="AH509" s="795"/>
      <c r="AI509" s="810">
        <f t="shared" si="360"/>
        <v>175006</v>
      </c>
      <c r="AJ509" s="799"/>
      <c r="AK509" s="366"/>
      <c r="AL509" s="867"/>
      <c r="AM509" s="814"/>
      <c r="AN509" s="814"/>
      <c r="AO509" s="815"/>
      <c r="AP509" s="815"/>
      <c r="AQ509" s="815"/>
      <c r="AR509" s="815"/>
      <c r="AS509" s="815"/>
      <c r="AT509" s="815"/>
      <c r="AU509" s="815"/>
      <c r="AV509" s="814"/>
      <c r="AW509" s="814"/>
      <c r="AX509" s="814"/>
      <c r="AY509" s="810"/>
      <c r="AZ509" s="648"/>
      <c r="BA509" s="810">
        <f t="shared" si="359"/>
        <v>175006</v>
      </c>
      <c r="BB509" s="816"/>
      <c r="BC509" s="816"/>
      <c r="BD509" s="816"/>
      <c r="BE509" s="816"/>
      <c r="BF509" s="810"/>
      <c r="BG509" s="816"/>
      <c r="BH509" s="816"/>
      <c r="BI509" s="817"/>
      <c r="BJ509" s="817"/>
      <c r="BK509" s="818">
        <f t="shared" si="361"/>
        <v>13462</v>
      </c>
      <c r="BL509" s="817"/>
      <c r="BM509" s="819"/>
      <c r="BN509" s="819"/>
      <c r="BO509" s="819"/>
      <c r="BP509" s="819"/>
      <c r="BQ509" s="817"/>
      <c r="BR509" s="819"/>
      <c r="BS509" s="819"/>
      <c r="BT509" s="817"/>
      <c r="BU509" s="817"/>
      <c r="BV509" s="817"/>
      <c r="BW509" s="817"/>
      <c r="BX509" s="817"/>
      <c r="BY509" s="817"/>
      <c r="BZ509" s="817"/>
      <c r="CA509" s="817"/>
      <c r="CB509" s="817"/>
      <c r="CC509" s="817"/>
      <c r="CD509" s="817"/>
      <c r="CE509" s="817"/>
      <c r="CF509" s="817"/>
      <c r="CG509" s="820"/>
      <c r="CO509" s="757">
        <f t="shared" si="322"/>
        <v>738241</v>
      </c>
    </row>
    <row r="510" s="647" customFormat="1" ht="36" hidden="1" customHeight="1" spans="1:93">
      <c r="A510" s="792">
        <v>45981</v>
      </c>
      <c r="B510" s="793" t="s">
        <v>4521</v>
      </c>
      <c r="C510" s="794" t="s">
        <v>251</v>
      </c>
      <c r="D510" s="795">
        <v>4500186288</v>
      </c>
      <c r="E510" s="793" t="s">
        <v>5097</v>
      </c>
      <c r="F510" s="865" t="s">
        <v>5098</v>
      </c>
      <c r="G510" s="648" t="s">
        <v>109</v>
      </c>
      <c r="H510" s="796" t="s">
        <v>79</v>
      </c>
      <c r="I510" s="797">
        <v>30524</v>
      </c>
      <c r="J510" s="798">
        <v>0</v>
      </c>
      <c r="K510" s="798">
        <v>52</v>
      </c>
      <c r="L510" s="799">
        <f t="shared" si="321"/>
        <v>587</v>
      </c>
      <c r="M510" s="800">
        <v>46017</v>
      </c>
      <c r="N510" s="800">
        <v>46013</v>
      </c>
      <c r="O510" s="802"/>
      <c r="P510" s="802" t="s">
        <v>106</v>
      </c>
      <c r="Q510" s="827" t="s">
        <v>3043</v>
      </c>
      <c r="R510" s="802">
        <v>45988</v>
      </c>
      <c r="S510" s="825" t="s">
        <v>136</v>
      </c>
      <c r="T510" s="836" t="s">
        <v>5099</v>
      </c>
      <c r="U510" s="805" t="s">
        <v>4526</v>
      </c>
      <c r="V510" s="806" t="s">
        <v>4253</v>
      </c>
      <c r="W510" s="807">
        <v>0.5092</v>
      </c>
      <c r="X510" s="808">
        <f t="shared" si="357"/>
        <v>15542.8208</v>
      </c>
      <c r="Y510" s="795"/>
      <c r="Z510" s="851" t="s">
        <v>109</v>
      </c>
      <c r="AA510" s="850" t="s">
        <v>108</v>
      </c>
      <c r="AB510" s="798" t="s">
        <v>44</v>
      </c>
      <c r="AC510" s="811">
        <v>30524</v>
      </c>
      <c r="AD510" s="781">
        <f t="shared" si="323"/>
        <v>0</v>
      </c>
      <c r="AE510" s="837" t="s">
        <v>157</v>
      </c>
      <c r="AF510" s="795"/>
      <c r="AG510" s="781">
        <f t="shared" si="352"/>
        <v>30524</v>
      </c>
      <c r="AH510" s="795"/>
      <c r="AI510" s="850">
        <f t="shared" si="360"/>
        <v>30524</v>
      </c>
      <c r="AJ510" s="799"/>
      <c r="AK510" s="366"/>
      <c r="AL510" s="867"/>
      <c r="AM510" s="814"/>
      <c r="AN510" s="814"/>
      <c r="AO510" s="815"/>
      <c r="AP510" s="815"/>
      <c r="AQ510" s="815"/>
      <c r="AR510" s="815"/>
      <c r="AS510" s="815"/>
      <c r="AT510" s="815"/>
      <c r="AU510" s="815"/>
      <c r="AV510" s="814"/>
      <c r="AW510" s="814"/>
      <c r="AX510" s="814"/>
      <c r="AY510" s="810"/>
      <c r="AZ510" s="648"/>
      <c r="BA510" s="850">
        <f t="shared" si="359"/>
        <v>30524</v>
      </c>
      <c r="BB510" s="816"/>
      <c r="BC510" s="816"/>
      <c r="BD510" s="816"/>
      <c r="BE510" s="816"/>
      <c r="BF510" s="810"/>
      <c r="BG510" s="816"/>
      <c r="BH510" s="816"/>
      <c r="BI510" s="817"/>
      <c r="BJ510" s="817"/>
      <c r="BK510" s="862">
        <f t="shared" si="361"/>
        <v>2348</v>
      </c>
      <c r="BL510" s="817"/>
      <c r="BM510" s="819"/>
      <c r="BN510" s="819"/>
      <c r="BO510" s="819"/>
      <c r="BP510" s="819"/>
      <c r="BQ510" s="817"/>
      <c r="BR510" s="819"/>
      <c r="BS510" s="819"/>
      <c r="BT510" s="817"/>
      <c r="BU510" s="817"/>
      <c r="BV510" s="817"/>
      <c r="BW510" s="817"/>
      <c r="BX510" s="817"/>
      <c r="BY510" s="817"/>
      <c r="BZ510" s="817"/>
      <c r="CA510" s="817"/>
      <c r="CB510" s="817"/>
      <c r="CC510" s="817"/>
      <c r="CD510" s="817"/>
      <c r="CE510" s="817"/>
      <c r="CF510" s="817"/>
      <c r="CG510" s="820"/>
      <c r="CO510" s="757">
        <f t="shared" si="322"/>
        <v>707717</v>
      </c>
    </row>
    <row r="511" s="647" customFormat="1" ht="36" hidden="1" customHeight="1" spans="1:93">
      <c r="A511" s="792">
        <v>45982</v>
      </c>
      <c r="B511" s="793" t="s">
        <v>4312</v>
      </c>
      <c r="C511" s="794" t="s">
        <v>251</v>
      </c>
      <c r="D511" s="795">
        <v>4500186619</v>
      </c>
      <c r="E511" s="793">
        <v>384258801</v>
      </c>
      <c r="F511" s="795" t="s">
        <v>5100</v>
      </c>
      <c r="G511" s="648" t="s">
        <v>5101</v>
      </c>
      <c r="H511" s="796" t="s">
        <v>5102</v>
      </c>
      <c r="I511" s="797">
        <v>1440</v>
      </c>
      <c r="J511" s="798">
        <v>0</v>
      </c>
      <c r="K511" s="798">
        <v>6</v>
      </c>
      <c r="L511" s="799">
        <f t="shared" si="321"/>
        <v>240</v>
      </c>
      <c r="M511" s="800">
        <v>46020</v>
      </c>
      <c r="N511" s="800">
        <v>46018</v>
      </c>
      <c r="O511" s="802"/>
      <c r="P511" s="802" t="s">
        <v>803</v>
      </c>
      <c r="Q511" s="803" t="s">
        <v>3163</v>
      </c>
      <c r="R511" s="802">
        <v>45988</v>
      </c>
      <c r="S511" s="825" t="s">
        <v>136</v>
      </c>
      <c r="T511" s="868" t="s">
        <v>5103</v>
      </c>
      <c r="U511" s="805" t="s">
        <v>5104</v>
      </c>
      <c r="V511" s="806" t="s">
        <v>1471</v>
      </c>
      <c r="W511" s="807">
        <v>1.2578</v>
      </c>
      <c r="X511" s="808">
        <f t="shared" si="357"/>
        <v>1811.232</v>
      </c>
      <c r="Y511" s="809" t="s">
        <v>4900</v>
      </c>
      <c r="Z511" s="869" t="s">
        <v>5101</v>
      </c>
      <c r="AA511" s="810" t="s">
        <v>108</v>
      </c>
      <c r="AB511" s="798"/>
      <c r="AC511" s="811">
        <v>1440</v>
      </c>
      <c r="AD511" s="781">
        <f t="shared" si="323"/>
        <v>0</v>
      </c>
      <c r="AE511" s="837" t="s">
        <v>157</v>
      </c>
      <c r="AF511" s="795"/>
      <c r="AG511" s="830">
        <f t="shared" ref="AG511:AG518" si="362">I511*2</f>
        <v>2880</v>
      </c>
      <c r="AH511" s="795"/>
      <c r="AI511" s="781">
        <f>AG511</f>
        <v>2880</v>
      </c>
      <c r="AJ511" s="799"/>
      <c r="AK511" s="366"/>
      <c r="AL511" s="838"/>
      <c r="AM511" s="814"/>
      <c r="AN511" s="814"/>
      <c r="AO511" s="815"/>
      <c r="AP511" s="815"/>
      <c r="AQ511" s="815"/>
      <c r="AR511" s="815"/>
      <c r="AS511" s="815"/>
      <c r="AT511" s="815"/>
      <c r="AU511" s="815"/>
      <c r="AV511" s="814"/>
      <c r="AW511" s="814"/>
      <c r="AX511" s="814"/>
      <c r="AY511" s="810"/>
      <c r="AZ511" s="648"/>
      <c r="BA511" s="809">
        <f t="shared" ref="BA511:BA518" si="363">I511*2</f>
        <v>2880</v>
      </c>
      <c r="BB511" s="816"/>
      <c r="BC511" s="809"/>
      <c r="BD511" s="816"/>
      <c r="BE511" s="816"/>
      <c r="BF511" s="810"/>
      <c r="BG511" s="809"/>
      <c r="BH511" s="816"/>
      <c r="BI511" s="817"/>
      <c r="BJ511" s="817"/>
      <c r="BK511" s="818"/>
      <c r="BL511" s="817"/>
      <c r="BM511" s="819"/>
      <c r="BN511" s="819"/>
      <c r="BO511" s="819"/>
      <c r="BP511" s="819"/>
      <c r="BQ511" s="817"/>
      <c r="BR511" s="817"/>
      <c r="BS511" s="819"/>
      <c r="BT511" s="817"/>
      <c r="BU511" s="817"/>
      <c r="BV511" s="817"/>
      <c r="BW511" s="817"/>
      <c r="BX511" s="817"/>
      <c r="BY511" s="817"/>
      <c r="BZ511" s="817"/>
      <c r="CA511" s="817"/>
      <c r="CB511" s="817"/>
      <c r="CC511" s="817">
        <f t="shared" ref="CC511:CC518" si="364">I511</f>
        <v>1440</v>
      </c>
      <c r="CD511" s="817"/>
      <c r="CE511" s="817">
        <f t="shared" ref="CE511:CE518" si="365">I511</f>
        <v>1440</v>
      </c>
      <c r="CF511" s="817">
        <f t="shared" ref="CF511:CF518" si="366">I511</f>
        <v>1440</v>
      </c>
      <c r="CG511" s="820"/>
      <c r="CO511" s="881">
        <f t="shared" si="322"/>
        <v>704837</v>
      </c>
    </row>
    <row r="512" s="647" customFormat="1" ht="36" hidden="1" customHeight="1" spans="1:93">
      <c r="A512" s="792">
        <v>45968</v>
      </c>
      <c r="B512" s="793" t="s">
        <v>3972</v>
      </c>
      <c r="C512" s="794" t="s">
        <v>251</v>
      </c>
      <c r="D512" s="795">
        <v>4500184930</v>
      </c>
      <c r="E512" s="793" t="s">
        <v>5105</v>
      </c>
      <c r="F512" s="865" t="s">
        <v>5106</v>
      </c>
      <c r="G512" s="870" t="s">
        <v>3599</v>
      </c>
      <c r="H512" s="796" t="s">
        <v>3600</v>
      </c>
      <c r="I512" s="797">
        <v>38928</v>
      </c>
      <c r="J512" s="798">
        <v>8</v>
      </c>
      <c r="K512" s="798">
        <v>48</v>
      </c>
      <c r="L512" s="799">
        <f t="shared" si="321"/>
        <v>811</v>
      </c>
      <c r="M512" s="800">
        <v>46021</v>
      </c>
      <c r="N512" s="800">
        <v>46018</v>
      </c>
      <c r="O512" s="802" t="s">
        <v>5107</v>
      </c>
      <c r="P512" s="802" t="s">
        <v>106</v>
      </c>
      <c r="Q512" s="827" t="s">
        <v>5108</v>
      </c>
      <c r="R512" s="802" t="s">
        <v>5109</v>
      </c>
      <c r="S512" s="825" t="s">
        <v>82</v>
      </c>
      <c r="T512" s="836" t="s">
        <v>82</v>
      </c>
      <c r="U512" s="805" t="s">
        <v>5110</v>
      </c>
      <c r="V512" s="806" t="s">
        <v>587</v>
      </c>
      <c r="W512" s="807">
        <v>0.5438</v>
      </c>
      <c r="X512" s="808">
        <f t="shared" si="357"/>
        <v>21169.0464</v>
      </c>
      <c r="Y512" s="809" t="s">
        <v>4900</v>
      </c>
      <c r="Z512" s="647" t="s">
        <v>5111</v>
      </c>
      <c r="AA512" s="810" t="s">
        <v>108</v>
      </c>
      <c r="AB512" s="798"/>
      <c r="AC512" s="811">
        <f>38880+48</f>
        <v>38928</v>
      </c>
      <c r="AD512" s="781">
        <f t="shared" si="323"/>
        <v>0</v>
      </c>
      <c r="AE512" s="871" t="s">
        <v>82</v>
      </c>
      <c r="AF512" s="795"/>
      <c r="AG512" s="781">
        <f>I512</f>
        <v>38928</v>
      </c>
      <c r="AH512" s="795"/>
      <c r="AI512" s="810"/>
      <c r="AJ512" s="799"/>
      <c r="AK512" s="366"/>
      <c r="AL512" s="867"/>
      <c r="AM512" s="814"/>
      <c r="AN512" s="814"/>
      <c r="AO512" s="815"/>
      <c r="AP512" s="815"/>
      <c r="AQ512" s="815"/>
      <c r="AR512" s="815"/>
      <c r="AS512" s="815"/>
      <c r="AT512" s="815">
        <f>I512</f>
        <v>38928</v>
      </c>
      <c r="AU512" s="815"/>
      <c r="AV512" s="814"/>
      <c r="AW512" s="814"/>
      <c r="AX512" s="814"/>
      <c r="AY512" s="810"/>
      <c r="AZ512" s="648"/>
      <c r="BA512" s="810">
        <f>I512</f>
        <v>38928</v>
      </c>
      <c r="BB512" s="816"/>
      <c r="BC512" s="816"/>
      <c r="BD512" s="816"/>
      <c r="BE512" s="816"/>
      <c r="BF512" s="810"/>
      <c r="BG512" s="816"/>
      <c r="BH512" s="816"/>
      <c r="BI512" s="817"/>
      <c r="BJ512" s="817"/>
      <c r="BK512" s="818"/>
      <c r="BL512" s="817"/>
      <c r="BM512" s="819"/>
      <c r="BN512" s="819"/>
      <c r="BO512" s="819"/>
      <c r="BP512" s="819"/>
      <c r="BQ512" s="817"/>
      <c r="BR512" s="819"/>
      <c r="BS512" s="819">
        <f>I512/8</f>
        <v>4866</v>
      </c>
      <c r="BT512" s="817"/>
      <c r="BU512" s="817"/>
      <c r="BV512" s="817"/>
      <c r="BW512" s="817"/>
      <c r="BX512" s="817"/>
      <c r="BY512" s="817"/>
      <c r="BZ512" s="817"/>
      <c r="CA512" s="817"/>
      <c r="CB512" s="817"/>
      <c r="CC512" s="817"/>
      <c r="CD512" s="817"/>
      <c r="CE512" s="817"/>
      <c r="CF512" s="817"/>
      <c r="CG512" s="820"/>
      <c r="CO512" s="881">
        <f t="shared" si="322"/>
        <v>665909</v>
      </c>
    </row>
    <row r="513" s="647" customFormat="1" ht="36" hidden="1" customHeight="1" spans="1:93">
      <c r="A513" s="792">
        <v>45960</v>
      </c>
      <c r="B513" s="793" t="s">
        <v>4927</v>
      </c>
      <c r="C513" s="794" t="s">
        <v>251</v>
      </c>
      <c r="D513" s="872">
        <v>4500183805</v>
      </c>
      <c r="E513" s="793" t="s">
        <v>5112</v>
      </c>
      <c r="F513" s="795" t="s">
        <v>5113</v>
      </c>
      <c r="G513" s="648" t="s">
        <v>309</v>
      </c>
      <c r="H513" s="796" t="s">
        <v>79</v>
      </c>
      <c r="I513" s="797">
        <v>996</v>
      </c>
      <c r="J513" s="798">
        <v>0</v>
      </c>
      <c r="K513" s="798">
        <v>12</v>
      </c>
      <c r="L513" s="799">
        <f t="shared" si="321"/>
        <v>83</v>
      </c>
      <c r="M513" s="800">
        <v>46022</v>
      </c>
      <c r="N513" s="800">
        <v>46018</v>
      </c>
      <c r="O513" s="802"/>
      <c r="P513" s="802" t="s">
        <v>803</v>
      </c>
      <c r="Q513" s="803" t="s">
        <v>5114</v>
      </c>
      <c r="R513" s="802">
        <v>45965</v>
      </c>
      <c r="S513" s="825" t="s">
        <v>82</v>
      </c>
      <c r="T513" s="836" t="s">
        <v>5115</v>
      </c>
      <c r="U513" s="805" t="s">
        <v>4925</v>
      </c>
      <c r="V513" s="806" t="s">
        <v>4926</v>
      </c>
      <c r="W513" s="807">
        <v>1.2578</v>
      </c>
      <c r="X513" s="808">
        <f t="shared" ref="X513:X518" si="367">I513*W513</f>
        <v>1252.7688</v>
      </c>
      <c r="Y513" s="809" t="s">
        <v>4900</v>
      </c>
      <c r="Z513" s="798" t="s">
        <v>2035</v>
      </c>
      <c r="AA513" s="810" t="s">
        <v>108</v>
      </c>
      <c r="AB513" s="798" t="s">
        <v>44</v>
      </c>
      <c r="AC513" s="811">
        <v>996</v>
      </c>
      <c r="AD513" s="781">
        <f t="shared" si="323"/>
        <v>0</v>
      </c>
      <c r="AE513" s="837" t="s">
        <v>157</v>
      </c>
      <c r="AF513" s="795"/>
      <c r="AG513" s="781">
        <f t="shared" si="362"/>
        <v>1992</v>
      </c>
      <c r="AH513" s="795"/>
      <c r="AI513" s="810"/>
      <c r="AJ513" s="799"/>
      <c r="AK513" s="366"/>
      <c r="AL513" s="813"/>
      <c r="AM513" s="838">
        <f t="shared" ref="AM513:AM518" si="368">I513*2</f>
        <v>1992</v>
      </c>
      <c r="AN513" s="814"/>
      <c r="AO513" s="815"/>
      <c r="AP513" s="815"/>
      <c r="AQ513" s="815"/>
      <c r="AR513" s="815"/>
      <c r="AS513" s="815"/>
      <c r="AT513" s="815"/>
      <c r="AU513" s="815"/>
      <c r="AV513" s="814"/>
      <c r="AW513" s="814"/>
      <c r="AX513" s="814"/>
      <c r="AY513" s="810"/>
      <c r="AZ513" s="648"/>
      <c r="BA513" s="810">
        <f t="shared" si="363"/>
        <v>1992</v>
      </c>
      <c r="BB513" s="816"/>
      <c r="BC513" s="809"/>
      <c r="BD513" s="816"/>
      <c r="BE513" s="816"/>
      <c r="BF513" s="810"/>
      <c r="BG513" s="809"/>
      <c r="BH513" s="816"/>
      <c r="BI513" s="817"/>
      <c r="BJ513" s="817"/>
      <c r="BK513" s="818"/>
      <c r="BL513" s="817"/>
      <c r="BM513" s="819"/>
      <c r="BN513" s="819"/>
      <c r="BO513" s="819"/>
      <c r="BP513" s="819"/>
      <c r="BQ513" s="817"/>
      <c r="BR513" s="817"/>
      <c r="BS513" s="819"/>
      <c r="BT513" s="817"/>
      <c r="BU513" s="817"/>
      <c r="BV513" s="817"/>
      <c r="BW513" s="817"/>
      <c r="BX513" s="817"/>
      <c r="BY513" s="817"/>
      <c r="BZ513" s="817"/>
      <c r="CA513" s="817"/>
      <c r="CB513" s="817"/>
      <c r="CC513" s="817">
        <f t="shared" si="364"/>
        <v>996</v>
      </c>
      <c r="CD513" s="817"/>
      <c r="CE513" s="817">
        <f t="shared" si="365"/>
        <v>996</v>
      </c>
      <c r="CF513" s="817">
        <f t="shared" si="366"/>
        <v>996</v>
      </c>
      <c r="CG513" s="820"/>
      <c r="CO513" s="881">
        <f t="shared" si="322"/>
        <v>663917</v>
      </c>
    </row>
    <row r="514" s="647" customFormat="1" ht="36" hidden="1" customHeight="1" spans="1:93">
      <c r="A514" s="792">
        <v>45960</v>
      </c>
      <c r="B514" s="793" t="s">
        <v>4344</v>
      </c>
      <c r="C514" s="794" t="s">
        <v>251</v>
      </c>
      <c r="D514" s="872">
        <v>4500183807</v>
      </c>
      <c r="E514" s="793" t="s">
        <v>5116</v>
      </c>
      <c r="F514" s="795" t="s">
        <v>5117</v>
      </c>
      <c r="G514" s="648" t="s">
        <v>309</v>
      </c>
      <c r="H514" s="796" t="s">
        <v>79</v>
      </c>
      <c r="I514" s="797">
        <v>996</v>
      </c>
      <c r="J514" s="798">
        <v>0</v>
      </c>
      <c r="K514" s="798">
        <v>12</v>
      </c>
      <c r="L514" s="799">
        <f t="shared" si="321"/>
        <v>83</v>
      </c>
      <c r="M514" s="800">
        <v>46022</v>
      </c>
      <c r="N514" s="800">
        <v>46018</v>
      </c>
      <c r="O514" s="802"/>
      <c r="P514" s="802" t="s">
        <v>803</v>
      </c>
      <c r="Q514" s="803" t="s">
        <v>5114</v>
      </c>
      <c r="R514" s="802">
        <v>45965</v>
      </c>
      <c r="S514" s="825" t="s">
        <v>82</v>
      </c>
      <c r="T514" s="836" t="s">
        <v>5115</v>
      </c>
      <c r="U514" s="805" t="s">
        <v>5118</v>
      </c>
      <c r="V514" s="806" t="s">
        <v>4926</v>
      </c>
      <c r="W514" s="807">
        <v>1.2349</v>
      </c>
      <c r="X514" s="808">
        <f t="shared" si="367"/>
        <v>1229.9604</v>
      </c>
      <c r="Y514" s="809" t="s">
        <v>4900</v>
      </c>
      <c r="Z514" s="798" t="s">
        <v>2035</v>
      </c>
      <c r="AA514" s="810" t="s">
        <v>108</v>
      </c>
      <c r="AB514" s="798" t="s">
        <v>44</v>
      </c>
      <c r="AC514" s="811">
        <v>996</v>
      </c>
      <c r="AD514" s="781">
        <f t="shared" si="323"/>
        <v>0</v>
      </c>
      <c r="AE514" s="837" t="s">
        <v>157</v>
      </c>
      <c r="AF514" s="795"/>
      <c r="AG514" s="781">
        <f t="shared" si="362"/>
        <v>1992</v>
      </c>
      <c r="AH514" s="795"/>
      <c r="AI514" s="810"/>
      <c r="AJ514" s="799"/>
      <c r="AK514" s="366"/>
      <c r="AL514" s="813"/>
      <c r="AM514" s="838">
        <f t="shared" si="368"/>
        <v>1992</v>
      </c>
      <c r="AN514" s="814"/>
      <c r="AO514" s="815"/>
      <c r="AP514" s="815"/>
      <c r="AQ514" s="815"/>
      <c r="AR514" s="815"/>
      <c r="AS514" s="815"/>
      <c r="AT514" s="815"/>
      <c r="AU514" s="815"/>
      <c r="AV514" s="814"/>
      <c r="AW514" s="814"/>
      <c r="AX514" s="814"/>
      <c r="AY514" s="810"/>
      <c r="AZ514" s="648"/>
      <c r="BA514" s="810">
        <f t="shared" si="363"/>
        <v>1992</v>
      </c>
      <c r="BB514" s="816"/>
      <c r="BC514" s="809"/>
      <c r="BD514" s="816"/>
      <c r="BE514" s="816"/>
      <c r="BF514" s="810"/>
      <c r="BG514" s="809"/>
      <c r="BH514" s="816"/>
      <c r="BI514" s="817"/>
      <c r="BJ514" s="817"/>
      <c r="BK514" s="818"/>
      <c r="BL514" s="817"/>
      <c r="BM514" s="819"/>
      <c r="BN514" s="819"/>
      <c r="BO514" s="819"/>
      <c r="BP514" s="819"/>
      <c r="BQ514" s="817"/>
      <c r="BR514" s="817"/>
      <c r="BS514" s="819"/>
      <c r="BT514" s="817"/>
      <c r="BU514" s="817"/>
      <c r="BV514" s="817"/>
      <c r="BW514" s="817"/>
      <c r="BX514" s="817"/>
      <c r="BY514" s="817"/>
      <c r="BZ514" s="817"/>
      <c r="CA514" s="817"/>
      <c r="CB514" s="817"/>
      <c r="CC514" s="817">
        <f t="shared" si="364"/>
        <v>996</v>
      </c>
      <c r="CD514" s="817"/>
      <c r="CE514" s="817">
        <f t="shared" si="365"/>
        <v>996</v>
      </c>
      <c r="CF514" s="817">
        <f t="shared" si="366"/>
        <v>996</v>
      </c>
      <c r="CG514" s="820"/>
      <c r="CO514" s="881">
        <f t="shared" si="322"/>
        <v>661925</v>
      </c>
    </row>
    <row r="515" s="647" customFormat="1" ht="36" hidden="1" customHeight="1" spans="1:93">
      <c r="A515" s="792">
        <v>45960</v>
      </c>
      <c r="B515" s="793" t="s">
        <v>4927</v>
      </c>
      <c r="C515" s="794" t="s">
        <v>251</v>
      </c>
      <c r="D515" s="872">
        <v>4500183811</v>
      </c>
      <c r="E515" s="793" t="s">
        <v>5119</v>
      </c>
      <c r="F515" s="795" t="s">
        <v>5120</v>
      </c>
      <c r="G515" s="648" t="s">
        <v>309</v>
      </c>
      <c r="H515" s="796" t="s">
        <v>79</v>
      </c>
      <c r="I515" s="797">
        <v>1200</v>
      </c>
      <c r="J515" s="798">
        <v>0</v>
      </c>
      <c r="K515" s="798">
        <v>12</v>
      </c>
      <c r="L515" s="799">
        <f t="shared" si="321"/>
        <v>100</v>
      </c>
      <c r="M515" s="800">
        <v>46022</v>
      </c>
      <c r="N515" s="800">
        <v>46018</v>
      </c>
      <c r="O515" s="802"/>
      <c r="P515" s="802" t="s">
        <v>803</v>
      </c>
      <c r="Q515" s="803" t="s">
        <v>5114</v>
      </c>
      <c r="R515" s="802">
        <v>45965</v>
      </c>
      <c r="S515" s="825" t="s">
        <v>82</v>
      </c>
      <c r="T515" s="836" t="s">
        <v>5115</v>
      </c>
      <c r="U515" s="805" t="s">
        <v>5121</v>
      </c>
      <c r="V515" s="806" t="s">
        <v>4926</v>
      </c>
      <c r="W515" s="807">
        <v>1.2349</v>
      </c>
      <c r="X515" s="808">
        <f t="shared" si="367"/>
        <v>1481.88</v>
      </c>
      <c r="Y515" s="809" t="s">
        <v>4900</v>
      </c>
      <c r="Z515" s="798" t="s">
        <v>2035</v>
      </c>
      <c r="AA515" s="810" t="s">
        <v>108</v>
      </c>
      <c r="AB515" s="798" t="s">
        <v>44</v>
      </c>
      <c r="AC515" s="811">
        <v>1200</v>
      </c>
      <c r="AD515" s="781">
        <f t="shared" si="323"/>
        <v>0</v>
      </c>
      <c r="AE515" s="837" t="s">
        <v>157</v>
      </c>
      <c r="AF515" s="795"/>
      <c r="AG515" s="781">
        <f t="shared" si="362"/>
        <v>2400</v>
      </c>
      <c r="AH515" s="795"/>
      <c r="AI515" s="810"/>
      <c r="AJ515" s="799"/>
      <c r="AK515" s="366"/>
      <c r="AL515" s="813"/>
      <c r="AM515" s="838">
        <f t="shared" si="368"/>
        <v>2400</v>
      </c>
      <c r="AN515" s="814"/>
      <c r="AO515" s="815"/>
      <c r="AP515" s="815"/>
      <c r="AQ515" s="815"/>
      <c r="AR515" s="815"/>
      <c r="AS515" s="815"/>
      <c r="AT515" s="815"/>
      <c r="AU515" s="815"/>
      <c r="AV515" s="814"/>
      <c r="AW515" s="814"/>
      <c r="AX515" s="814"/>
      <c r="AY515" s="810"/>
      <c r="AZ515" s="648"/>
      <c r="BA515" s="810">
        <f t="shared" si="363"/>
        <v>2400</v>
      </c>
      <c r="BB515" s="816"/>
      <c r="BC515" s="809"/>
      <c r="BD515" s="816"/>
      <c r="BE515" s="816"/>
      <c r="BF515" s="810"/>
      <c r="BG515" s="809"/>
      <c r="BH515" s="816"/>
      <c r="BI515" s="817"/>
      <c r="BJ515" s="817"/>
      <c r="BK515" s="818"/>
      <c r="BL515" s="817"/>
      <c r="BM515" s="819"/>
      <c r="BN515" s="819"/>
      <c r="BO515" s="819"/>
      <c r="BP515" s="819"/>
      <c r="BQ515" s="817"/>
      <c r="BR515" s="817"/>
      <c r="BS515" s="819"/>
      <c r="BT515" s="817"/>
      <c r="BU515" s="817"/>
      <c r="BV515" s="817"/>
      <c r="BW515" s="817"/>
      <c r="BX515" s="817"/>
      <c r="BY515" s="817"/>
      <c r="BZ515" s="817"/>
      <c r="CA515" s="817"/>
      <c r="CB515" s="817"/>
      <c r="CC515" s="817">
        <f t="shared" si="364"/>
        <v>1200</v>
      </c>
      <c r="CD515" s="817"/>
      <c r="CE515" s="817">
        <f t="shared" si="365"/>
        <v>1200</v>
      </c>
      <c r="CF515" s="817">
        <f t="shared" si="366"/>
        <v>1200</v>
      </c>
      <c r="CG515" s="820"/>
      <c r="CO515" s="881">
        <f t="shared" si="322"/>
        <v>659525</v>
      </c>
    </row>
    <row r="516" s="647" customFormat="1" ht="36" hidden="1" customHeight="1" spans="1:93">
      <c r="A516" s="792">
        <v>45960</v>
      </c>
      <c r="B516" s="793" t="s">
        <v>4927</v>
      </c>
      <c r="C516" s="794" t="s">
        <v>251</v>
      </c>
      <c r="D516" s="872">
        <v>4500183809</v>
      </c>
      <c r="E516" s="793" t="s">
        <v>5122</v>
      </c>
      <c r="F516" s="795" t="s">
        <v>5123</v>
      </c>
      <c r="G516" s="648" t="s">
        <v>309</v>
      </c>
      <c r="H516" s="796" t="s">
        <v>79</v>
      </c>
      <c r="I516" s="797">
        <v>1200</v>
      </c>
      <c r="J516" s="798">
        <v>0</v>
      </c>
      <c r="K516" s="798">
        <v>12</v>
      </c>
      <c r="L516" s="799">
        <f t="shared" ref="L516:L579" si="369">I516/K516</f>
        <v>100</v>
      </c>
      <c r="M516" s="800">
        <v>46022</v>
      </c>
      <c r="N516" s="800">
        <v>46018</v>
      </c>
      <c r="O516" s="802"/>
      <c r="P516" s="802" t="s">
        <v>803</v>
      </c>
      <c r="Q516" s="803" t="s">
        <v>5114</v>
      </c>
      <c r="R516" s="802">
        <v>45965</v>
      </c>
      <c r="S516" s="825" t="s">
        <v>82</v>
      </c>
      <c r="T516" s="836" t="s">
        <v>5115</v>
      </c>
      <c r="U516" s="805" t="s">
        <v>4925</v>
      </c>
      <c r="V516" s="806" t="s">
        <v>4926</v>
      </c>
      <c r="W516" s="807">
        <v>1.2578</v>
      </c>
      <c r="X516" s="808">
        <f t="shared" si="367"/>
        <v>1509.36</v>
      </c>
      <c r="Y516" s="809" t="s">
        <v>4900</v>
      </c>
      <c r="Z516" s="798" t="s">
        <v>2035</v>
      </c>
      <c r="AA516" s="810" t="s">
        <v>108</v>
      </c>
      <c r="AB516" s="798" t="s">
        <v>44</v>
      </c>
      <c r="AC516" s="811">
        <v>1200</v>
      </c>
      <c r="AD516" s="781">
        <f t="shared" si="323"/>
        <v>0</v>
      </c>
      <c r="AE516" s="837" t="s">
        <v>157</v>
      </c>
      <c r="AF516" s="795"/>
      <c r="AG516" s="781">
        <f t="shared" si="362"/>
        <v>2400</v>
      </c>
      <c r="AH516" s="795"/>
      <c r="AI516" s="810"/>
      <c r="AJ516" s="799"/>
      <c r="AK516" s="366"/>
      <c r="AL516" s="813"/>
      <c r="AM516" s="838">
        <f t="shared" si="368"/>
        <v>2400</v>
      </c>
      <c r="AN516" s="814"/>
      <c r="AO516" s="815"/>
      <c r="AP516" s="815"/>
      <c r="AQ516" s="815"/>
      <c r="AR516" s="815"/>
      <c r="AS516" s="815"/>
      <c r="AT516" s="815"/>
      <c r="AU516" s="815"/>
      <c r="AV516" s="814"/>
      <c r="AW516" s="814"/>
      <c r="AX516" s="814"/>
      <c r="AY516" s="810"/>
      <c r="AZ516" s="648"/>
      <c r="BA516" s="810">
        <f t="shared" si="363"/>
        <v>2400</v>
      </c>
      <c r="BB516" s="816"/>
      <c r="BC516" s="809"/>
      <c r="BD516" s="816"/>
      <c r="BE516" s="816"/>
      <c r="BF516" s="810"/>
      <c r="BG516" s="809"/>
      <c r="BH516" s="816"/>
      <c r="BI516" s="817"/>
      <c r="BJ516" s="817"/>
      <c r="BK516" s="818"/>
      <c r="BL516" s="817"/>
      <c r="BM516" s="819"/>
      <c r="BN516" s="819"/>
      <c r="BO516" s="819"/>
      <c r="BP516" s="819"/>
      <c r="BQ516" s="817"/>
      <c r="BR516" s="817"/>
      <c r="BS516" s="819"/>
      <c r="BT516" s="817"/>
      <c r="BU516" s="817"/>
      <c r="BV516" s="817"/>
      <c r="BW516" s="817"/>
      <c r="BX516" s="817"/>
      <c r="BY516" s="817"/>
      <c r="BZ516" s="817"/>
      <c r="CA516" s="817"/>
      <c r="CB516" s="817"/>
      <c r="CC516" s="817">
        <f t="shared" si="364"/>
        <v>1200</v>
      </c>
      <c r="CD516" s="817"/>
      <c r="CE516" s="817">
        <f t="shared" si="365"/>
        <v>1200</v>
      </c>
      <c r="CF516" s="817">
        <f t="shared" si="366"/>
        <v>1200</v>
      </c>
      <c r="CG516" s="820"/>
      <c r="CO516" s="881">
        <f t="shared" ref="CO516:CO527" si="370">CO515-AG516</f>
        <v>657125</v>
      </c>
    </row>
    <row r="517" s="647" customFormat="1" ht="36" hidden="1" customHeight="1" spans="1:93">
      <c r="A517" s="792">
        <v>45988</v>
      </c>
      <c r="B517" s="793" t="s">
        <v>4344</v>
      </c>
      <c r="C517" s="794" t="s">
        <v>251</v>
      </c>
      <c r="D517" s="795">
        <v>4500187232</v>
      </c>
      <c r="E517" s="793">
        <v>765820</v>
      </c>
      <c r="F517" s="795" t="s">
        <v>5124</v>
      </c>
      <c r="G517" s="648" t="s">
        <v>309</v>
      </c>
      <c r="H517" s="796" t="s">
        <v>79</v>
      </c>
      <c r="I517" s="797">
        <v>1200</v>
      </c>
      <c r="J517" s="798">
        <v>0</v>
      </c>
      <c r="K517" s="798">
        <v>12</v>
      </c>
      <c r="L517" s="799">
        <f t="shared" si="369"/>
        <v>100</v>
      </c>
      <c r="M517" s="800">
        <v>46029</v>
      </c>
      <c r="N517" s="800">
        <v>46025</v>
      </c>
      <c r="O517" s="802"/>
      <c r="P517" s="802" t="s">
        <v>803</v>
      </c>
      <c r="Q517" s="802" t="s">
        <v>5125</v>
      </c>
      <c r="R517" s="802">
        <v>45973</v>
      </c>
      <c r="S517" s="825" t="s">
        <v>82</v>
      </c>
      <c r="T517" s="836" t="s">
        <v>5126</v>
      </c>
      <c r="U517" s="805" t="s">
        <v>5127</v>
      </c>
      <c r="V517" s="806" t="s">
        <v>4350</v>
      </c>
      <c r="W517" s="807">
        <v>1.2349</v>
      </c>
      <c r="X517" s="808">
        <f t="shared" si="367"/>
        <v>1481.88</v>
      </c>
      <c r="Y517" s="809" t="s">
        <v>4900</v>
      </c>
      <c r="Z517" s="798" t="s">
        <v>2035</v>
      </c>
      <c r="AA517" s="810" t="s">
        <v>108</v>
      </c>
      <c r="AB517" s="798" t="s">
        <v>44</v>
      </c>
      <c r="AC517" s="811">
        <v>1200</v>
      </c>
      <c r="AD517" s="781">
        <f t="shared" si="323"/>
        <v>0</v>
      </c>
      <c r="AE517" s="837" t="s">
        <v>141</v>
      </c>
      <c r="AF517" s="795"/>
      <c r="AG517" s="781">
        <f t="shared" si="362"/>
        <v>2400</v>
      </c>
      <c r="AH517" s="795"/>
      <c r="AI517" s="810"/>
      <c r="AJ517" s="799"/>
      <c r="AK517" s="366"/>
      <c r="AL517" s="799"/>
      <c r="AM517" s="838">
        <f t="shared" si="368"/>
        <v>2400</v>
      </c>
      <c r="AN517" s="814"/>
      <c r="AO517" s="815"/>
      <c r="AP517" s="815"/>
      <c r="AQ517" s="815"/>
      <c r="AR517" s="815"/>
      <c r="AS517" s="815"/>
      <c r="AT517" s="815"/>
      <c r="AU517" s="815"/>
      <c r="AV517" s="814"/>
      <c r="AW517" s="814"/>
      <c r="AX517" s="814"/>
      <c r="AY517" s="810"/>
      <c r="AZ517" s="648"/>
      <c r="BA517" s="810">
        <f t="shared" si="363"/>
        <v>2400</v>
      </c>
      <c r="BB517" s="816"/>
      <c r="BC517" s="809"/>
      <c r="BD517" s="816"/>
      <c r="BE517" s="816"/>
      <c r="BF517" s="810"/>
      <c r="BG517" s="809"/>
      <c r="BH517" s="816"/>
      <c r="BI517" s="817"/>
      <c r="BJ517" s="817"/>
      <c r="BK517" s="818"/>
      <c r="BL517" s="817"/>
      <c r="BM517" s="819"/>
      <c r="BN517" s="819"/>
      <c r="BO517" s="819"/>
      <c r="BP517" s="819"/>
      <c r="BQ517" s="817"/>
      <c r="BR517" s="817"/>
      <c r="BS517" s="819"/>
      <c r="BT517" s="817"/>
      <c r="BU517" s="817"/>
      <c r="BV517" s="817"/>
      <c r="BW517" s="817"/>
      <c r="BX517" s="817"/>
      <c r="BY517" s="817"/>
      <c r="BZ517" s="817"/>
      <c r="CA517" s="817"/>
      <c r="CB517" s="817"/>
      <c r="CC517" s="817">
        <f t="shared" si="364"/>
        <v>1200</v>
      </c>
      <c r="CD517" s="817"/>
      <c r="CE517" s="817">
        <f t="shared" si="365"/>
        <v>1200</v>
      </c>
      <c r="CF517" s="817">
        <f t="shared" si="366"/>
        <v>1200</v>
      </c>
      <c r="CG517" s="820"/>
      <c r="CO517" s="881">
        <f>CO527-AG517</f>
        <v>600629</v>
      </c>
    </row>
    <row r="518" s="647" customFormat="1" ht="36" hidden="1" customHeight="1" spans="1:93">
      <c r="A518" s="792">
        <v>45988</v>
      </c>
      <c r="B518" s="793" t="s">
        <v>4344</v>
      </c>
      <c r="C518" s="794" t="s">
        <v>251</v>
      </c>
      <c r="D518" s="795">
        <v>4500187228</v>
      </c>
      <c r="E518" s="793">
        <v>765819</v>
      </c>
      <c r="F518" s="795" t="s">
        <v>5128</v>
      </c>
      <c r="G518" s="648" t="s">
        <v>309</v>
      </c>
      <c r="H518" s="796" t="s">
        <v>79</v>
      </c>
      <c r="I518" s="797">
        <v>996</v>
      </c>
      <c r="J518" s="798">
        <v>0</v>
      </c>
      <c r="K518" s="798">
        <v>12</v>
      </c>
      <c r="L518" s="799">
        <f t="shared" si="369"/>
        <v>83</v>
      </c>
      <c r="M518" s="800">
        <v>46029</v>
      </c>
      <c r="N518" s="800">
        <v>46025</v>
      </c>
      <c r="O518" s="802"/>
      <c r="P518" s="802" t="s">
        <v>803</v>
      </c>
      <c r="Q518" s="803" t="s">
        <v>5125</v>
      </c>
      <c r="R518" s="802">
        <v>45973</v>
      </c>
      <c r="S518" s="825" t="s">
        <v>82</v>
      </c>
      <c r="T518" s="836" t="s">
        <v>5126</v>
      </c>
      <c r="U518" s="805" t="s">
        <v>5129</v>
      </c>
      <c r="V518" s="806" t="s">
        <v>4350</v>
      </c>
      <c r="W518" s="807">
        <v>1.2349</v>
      </c>
      <c r="X518" s="808">
        <f t="shared" si="367"/>
        <v>1229.9604</v>
      </c>
      <c r="Y518" s="809" t="s">
        <v>4900</v>
      </c>
      <c r="Z518" s="798" t="s">
        <v>2035</v>
      </c>
      <c r="AA518" s="810" t="s">
        <v>108</v>
      </c>
      <c r="AB518" s="798" t="s">
        <v>44</v>
      </c>
      <c r="AC518" s="811">
        <v>996</v>
      </c>
      <c r="AD518" s="781">
        <f t="shared" ref="AD518:AD528" si="371">AC518-I518</f>
        <v>0</v>
      </c>
      <c r="AE518" s="837" t="s">
        <v>141</v>
      </c>
      <c r="AF518" s="795"/>
      <c r="AG518" s="781">
        <f t="shared" si="362"/>
        <v>1992</v>
      </c>
      <c r="AH518" s="795"/>
      <c r="AI518" s="810"/>
      <c r="AJ518" s="799"/>
      <c r="AK518" s="366"/>
      <c r="AL518" s="799"/>
      <c r="AM518" s="838">
        <f t="shared" si="368"/>
        <v>1992</v>
      </c>
      <c r="AN518" s="814"/>
      <c r="AO518" s="815"/>
      <c r="AP518" s="815"/>
      <c r="AQ518" s="815"/>
      <c r="AR518" s="815"/>
      <c r="AS518" s="815"/>
      <c r="AT518" s="815"/>
      <c r="AU518" s="815"/>
      <c r="AV518" s="814"/>
      <c r="AW518" s="814"/>
      <c r="AX518" s="814"/>
      <c r="AY518" s="810"/>
      <c r="AZ518" s="648"/>
      <c r="BA518" s="810">
        <f t="shared" si="363"/>
        <v>1992</v>
      </c>
      <c r="BB518" s="816"/>
      <c r="BC518" s="809"/>
      <c r="BD518" s="816"/>
      <c r="BE518" s="816"/>
      <c r="BF518" s="810"/>
      <c r="BG518" s="809"/>
      <c r="BH518" s="816"/>
      <c r="BI518" s="817"/>
      <c r="BJ518" s="817"/>
      <c r="BK518" s="818"/>
      <c r="BL518" s="817"/>
      <c r="BM518" s="819"/>
      <c r="BN518" s="819"/>
      <c r="BO518" s="819"/>
      <c r="BP518" s="819"/>
      <c r="BQ518" s="817"/>
      <c r="BR518" s="817"/>
      <c r="BS518" s="819"/>
      <c r="BT518" s="817"/>
      <c r="BU518" s="817"/>
      <c r="BV518" s="817"/>
      <c r="BW518" s="817"/>
      <c r="BX518" s="817"/>
      <c r="BY518" s="817"/>
      <c r="BZ518" s="817"/>
      <c r="CA518" s="817"/>
      <c r="CB518" s="817"/>
      <c r="CC518" s="817">
        <f t="shared" si="364"/>
        <v>996</v>
      </c>
      <c r="CD518" s="817"/>
      <c r="CE518" s="817">
        <f t="shared" si="365"/>
        <v>996</v>
      </c>
      <c r="CF518" s="817">
        <f t="shared" si="366"/>
        <v>996</v>
      </c>
      <c r="CG518" s="820"/>
      <c r="CO518" s="881">
        <f t="shared" si="370"/>
        <v>598637</v>
      </c>
    </row>
    <row r="519" s="647" customFormat="1" ht="36" hidden="1" customHeight="1" spans="1:93">
      <c r="A519" s="792">
        <v>45968</v>
      </c>
      <c r="B519" s="793" t="s">
        <v>3237</v>
      </c>
      <c r="C519" s="794" t="s">
        <v>3014</v>
      </c>
      <c r="D519" s="795">
        <v>4500183616</v>
      </c>
      <c r="E519" s="793" t="s">
        <v>5130</v>
      </c>
      <c r="F519" s="795" t="s">
        <v>5131</v>
      </c>
      <c r="G519" s="648" t="s">
        <v>78</v>
      </c>
      <c r="H519" s="796" t="s">
        <v>111</v>
      </c>
      <c r="I519" s="797">
        <v>3600</v>
      </c>
      <c r="J519" s="798">
        <v>0</v>
      </c>
      <c r="K519" s="798">
        <v>50</v>
      </c>
      <c r="L519" s="799">
        <f t="shared" si="369"/>
        <v>72</v>
      </c>
      <c r="M519" s="800">
        <v>46031</v>
      </c>
      <c r="N519" s="800">
        <v>46027</v>
      </c>
      <c r="O519" s="802"/>
      <c r="P519" s="802" t="s">
        <v>803</v>
      </c>
      <c r="Q519" s="803" t="s">
        <v>5132</v>
      </c>
      <c r="R519" s="873">
        <v>45982</v>
      </c>
      <c r="S519" s="873" t="s">
        <v>82</v>
      </c>
      <c r="T519" s="874" t="s">
        <v>5133</v>
      </c>
      <c r="U519" s="805" t="s">
        <v>5134</v>
      </c>
      <c r="V519" s="806" t="s">
        <v>388</v>
      </c>
      <c r="W519" s="807">
        <v>0.9125</v>
      </c>
      <c r="X519" s="808">
        <f>W519*I519</f>
        <v>3285</v>
      </c>
      <c r="Y519" s="809" t="s">
        <v>4900</v>
      </c>
      <c r="Z519" s="798" t="s">
        <v>156</v>
      </c>
      <c r="AA519" s="810" t="s">
        <v>108</v>
      </c>
      <c r="AB519" s="798" t="s">
        <v>44</v>
      </c>
      <c r="AC519" s="811">
        <v>3600</v>
      </c>
      <c r="AD519" s="781">
        <f t="shared" si="371"/>
        <v>0</v>
      </c>
      <c r="AE519" s="837" t="s">
        <v>157</v>
      </c>
      <c r="AF519" s="795"/>
      <c r="AG519" s="781">
        <f t="shared" ref="AG519:AG527" si="372">I519</f>
        <v>3600</v>
      </c>
      <c r="AH519" s="795"/>
      <c r="AI519" s="810"/>
      <c r="AJ519" s="799"/>
      <c r="AK519" s="784"/>
      <c r="AL519" s="799">
        <f>I519</f>
        <v>3600</v>
      </c>
      <c r="AM519" s="814"/>
      <c r="AN519" s="814"/>
      <c r="AO519" s="815"/>
      <c r="AP519" s="815"/>
      <c r="AQ519" s="815"/>
      <c r="AR519" s="815"/>
      <c r="AS519" s="815"/>
      <c r="AT519" s="815"/>
      <c r="AU519" s="815"/>
      <c r="AV519" s="814"/>
      <c r="AW519" s="814"/>
      <c r="AX519" s="814"/>
      <c r="AY519" s="810"/>
      <c r="AZ519" s="648"/>
      <c r="BA519" s="810">
        <f>I519</f>
        <v>3600</v>
      </c>
      <c r="BB519" s="816"/>
      <c r="BC519" s="816"/>
      <c r="BD519" s="816"/>
      <c r="BE519" s="816"/>
      <c r="BF519" s="810"/>
      <c r="BG519" s="816"/>
      <c r="BH519" s="816"/>
      <c r="BI519" s="817"/>
      <c r="BJ519" s="817"/>
      <c r="BK519" s="818"/>
      <c r="BL519" s="817"/>
      <c r="BM519" s="819"/>
      <c r="BN519" s="819"/>
      <c r="BO519" s="819"/>
      <c r="BP519" s="819"/>
      <c r="BQ519" s="817"/>
      <c r="BR519" s="818">
        <f>I519/25</f>
        <v>144</v>
      </c>
      <c r="BS519" s="819"/>
      <c r="BT519" s="817"/>
      <c r="BU519" s="817"/>
      <c r="BV519" s="817"/>
      <c r="BW519" s="817"/>
      <c r="BX519" s="817"/>
      <c r="BY519" s="817"/>
      <c r="BZ519" s="817"/>
      <c r="CA519" s="817"/>
      <c r="CB519" s="817"/>
      <c r="CC519" s="817"/>
      <c r="CD519" s="817"/>
      <c r="CE519" s="817"/>
      <c r="CF519" s="817"/>
      <c r="CG519" s="820"/>
      <c r="CO519" s="881">
        <f>CO529-AG519</f>
        <v>595037</v>
      </c>
    </row>
    <row r="520" s="647" customFormat="1" ht="36" hidden="1" customHeight="1" spans="1:93">
      <c r="A520" s="792">
        <v>45988</v>
      </c>
      <c r="B520" s="821" t="s">
        <v>3972</v>
      </c>
      <c r="C520" s="822" t="s">
        <v>251</v>
      </c>
      <c r="D520" s="823">
        <v>4500186337</v>
      </c>
      <c r="E520" s="821" t="s">
        <v>5135</v>
      </c>
      <c r="F520" s="823" t="s">
        <v>5136</v>
      </c>
      <c r="G520" s="648" t="s">
        <v>3599</v>
      </c>
      <c r="H520" s="796" t="s">
        <v>3600</v>
      </c>
      <c r="I520" s="797">
        <v>28944</v>
      </c>
      <c r="J520" s="798">
        <v>8</v>
      </c>
      <c r="K520" s="798">
        <v>48</v>
      </c>
      <c r="L520" s="799">
        <f t="shared" si="369"/>
        <v>603</v>
      </c>
      <c r="M520" s="801">
        <v>46027</v>
      </c>
      <c r="N520" s="800">
        <v>46027</v>
      </c>
      <c r="O520" s="802" t="s">
        <v>5137</v>
      </c>
      <c r="P520" s="802" t="s">
        <v>106</v>
      </c>
      <c r="Q520" s="827"/>
      <c r="R520" s="802" t="s">
        <v>5138</v>
      </c>
      <c r="S520" s="825" t="s">
        <v>82</v>
      </c>
      <c r="T520" s="836" t="s">
        <v>82</v>
      </c>
      <c r="U520" s="805" t="s">
        <v>5139</v>
      </c>
      <c r="V520" s="806" t="s">
        <v>587</v>
      </c>
      <c r="W520" s="807">
        <v>0.5438</v>
      </c>
      <c r="X520" s="808">
        <f>W520*I520</f>
        <v>15739.7472</v>
      </c>
      <c r="Y520" s="809" t="s">
        <v>4900</v>
      </c>
      <c r="Z520" s="866" t="s">
        <v>5140</v>
      </c>
      <c r="AA520" s="810" t="s">
        <v>108</v>
      </c>
      <c r="AB520" s="798"/>
      <c r="AC520" s="811">
        <f>27984+960</f>
        <v>28944</v>
      </c>
      <c r="AD520" s="781">
        <f t="shared" si="371"/>
        <v>0</v>
      </c>
      <c r="AE520" s="871" t="s">
        <v>82</v>
      </c>
      <c r="AF520" s="795"/>
      <c r="AG520" s="781">
        <f t="shared" si="372"/>
        <v>28944</v>
      </c>
      <c r="AH520" s="795"/>
      <c r="AI520" s="810"/>
      <c r="AJ520" s="799"/>
      <c r="AK520" s="784"/>
      <c r="AL520" s="799"/>
      <c r="AM520" s="838"/>
      <c r="AN520" s="814"/>
      <c r="AO520" s="815"/>
      <c r="AP520" s="815"/>
      <c r="AQ520" s="815"/>
      <c r="AR520" s="815"/>
      <c r="AS520" s="815"/>
      <c r="AT520" s="815"/>
      <c r="AU520" s="815">
        <f>I520</f>
        <v>28944</v>
      </c>
      <c r="AV520" s="814"/>
      <c r="AW520" s="814"/>
      <c r="AX520" s="814"/>
      <c r="AY520" s="810"/>
      <c r="AZ520" s="648"/>
      <c r="BA520" s="810">
        <f>I520</f>
        <v>28944</v>
      </c>
      <c r="BB520" s="816"/>
      <c r="BC520" s="809"/>
      <c r="BD520" s="816"/>
      <c r="BE520" s="816"/>
      <c r="BF520" s="810"/>
      <c r="BG520" s="809"/>
      <c r="BH520" s="816"/>
      <c r="BI520" s="817"/>
      <c r="BJ520" s="817"/>
      <c r="BK520" s="818"/>
      <c r="BL520" s="817"/>
      <c r="BM520" s="819"/>
      <c r="BN520" s="819"/>
      <c r="BO520" s="819"/>
      <c r="BP520" s="819"/>
      <c r="BQ520" s="817"/>
      <c r="BR520" s="817"/>
      <c r="BS520" s="819">
        <f>I520/8</f>
        <v>3618</v>
      </c>
      <c r="BT520" s="817"/>
      <c r="BU520" s="817"/>
      <c r="BV520" s="817"/>
      <c r="BW520" s="817"/>
      <c r="BX520" s="817"/>
      <c r="BY520" s="817"/>
      <c r="BZ520" s="817"/>
      <c r="CA520" s="817"/>
      <c r="CB520" s="817"/>
      <c r="CC520" s="817"/>
      <c r="CD520" s="817"/>
      <c r="CE520" s="817"/>
      <c r="CF520" s="817"/>
      <c r="CG520" s="820"/>
      <c r="CO520" s="881">
        <f>CO528-AG520</f>
        <v>627221</v>
      </c>
    </row>
    <row r="521" s="647" customFormat="1" ht="36" hidden="1" customHeight="1" spans="1:93">
      <c r="A521" s="792">
        <v>45995</v>
      </c>
      <c r="B521" s="793" t="s">
        <v>3800</v>
      </c>
      <c r="C521" s="794" t="s">
        <v>251</v>
      </c>
      <c r="D521" s="795">
        <v>4500188050</v>
      </c>
      <c r="E521" s="793">
        <v>963642011</v>
      </c>
      <c r="F521" s="795" t="s">
        <v>5141</v>
      </c>
      <c r="G521" s="648" t="s">
        <v>346</v>
      </c>
      <c r="H521" s="796" t="s">
        <v>79</v>
      </c>
      <c r="I521" s="797">
        <v>4608</v>
      </c>
      <c r="J521" s="798">
        <v>0</v>
      </c>
      <c r="K521" s="798">
        <v>1152</v>
      </c>
      <c r="L521" s="799">
        <f t="shared" si="369"/>
        <v>4</v>
      </c>
      <c r="M521" s="800">
        <v>46027</v>
      </c>
      <c r="N521" s="800">
        <v>46027</v>
      </c>
      <c r="O521" s="802" t="s">
        <v>5142</v>
      </c>
      <c r="P521" s="802" t="s">
        <v>106</v>
      </c>
      <c r="Q521" s="803" t="s">
        <v>5064</v>
      </c>
      <c r="R521" s="802" t="s">
        <v>651</v>
      </c>
      <c r="S521" s="825" t="s">
        <v>136</v>
      </c>
      <c r="T521" s="804" t="s">
        <v>5143</v>
      </c>
      <c r="U521" s="805" t="s">
        <v>2828</v>
      </c>
      <c r="V521" s="806" t="s">
        <v>1131</v>
      </c>
      <c r="W521" s="807">
        <v>61.78</v>
      </c>
      <c r="X521" s="808">
        <f t="shared" ref="X521:X527" si="373">W521*L521</f>
        <v>247.12</v>
      </c>
      <c r="Y521" s="809" t="s">
        <v>4900</v>
      </c>
      <c r="Z521" s="798" t="s">
        <v>346</v>
      </c>
      <c r="AA521" s="810" t="s">
        <v>108</v>
      </c>
      <c r="AB521" s="798" t="s">
        <v>44</v>
      </c>
      <c r="AC521" s="811">
        <f>4596+12</f>
        <v>4608</v>
      </c>
      <c r="AD521" s="781">
        <f t="shared" si="371"/>
        <v>0</v>
      </c>
      <c r="AE521" s="837" t="s">
        <v>157</v>
      </c>
      <c r="AF521" s="795"/>
      <c r="AG521" s="781">
        <f t="shared" si="372"/>
        <v>4608</v>
      </c>
      <c r="AH521" s="795"/>
      <c r="AI521" s="810">
        <f t="shared" ref="AI521:AI527" si="374">I521</f>
        <v>4608</v>
      </c>
      <c r="AJ521" s="799"/>
      <c r="AK521" s="784"/>
      <c r="AL521" s="799"/>
      <c r="AM521" s="838"/>
      <c r="AN521" s="814"/>
      <c r="AO521" s="815"/>
      <c r="AP521" s="815"/>
      <c r="AQ521" s="815"/>
      <c r="AR521" s="815"/>
      <c r="AS521" s="815"/>
      <c r="AT521" s="815"/>
      <c r="AU521" s="815"/>
      <c r="AV521" s="814"/>
      <c r="AW521" s="814"/>
      <c r="AX521" s="814"/>
      <c r="AY521" s="810"/>
      <c r="AZ521" s="648"/>
      <c r="BA521" s="810"/>
      <c r="BB521" s="816"/>
      <c r="BC521" s="810">
        <f t="shared" ref="BC521:BC527" si="375">I521</f>
        <v>4608</v>
      </c>
      <c r="BD521" s="816"/>
      <c r="BE521" s="816"/>
      <c r="BF521" s="810"/>
      <c r="BG521" s="810">
        <f t="shared" ref="BG521:BG527" si="376">I521/12</f>
        <v>384</v>
      </c>
      <c r="BH521" s="816"/>
      <c r="BI521" s="817"/>
      <c r="BJ521" s="817"/>
      <c r="BK521" s="818"/>
      <c r="BL521" s="817"/>
      <c r="BM521" s="819"/>
      <c r="BN521" s="819"/>
      <c r="BO521" s="819"/>
      <c r="BP521" s="819"/>
      <c r="BQ521" s="817"/>
      <c r="BR521" s="817"/>
      <c r="BS521" s="819"/>
      <c r="BT521" s="817"/>
      <c r="BU521" s="817"/>
      <c r="BV521" s="817"/>
      <c r="BW521" s="817"/>
      <c r="BX521" s="817"/>
      <c r="BY521" s="817"/>
      <c r="BZ521" s="817"/>
      <c r="CA521" s="817"/>
      <c r="CB521" s="817"/>
      <c r="CC521" s="817"/>
      <c r="CD521" s="817"/>
      <c r="CE521" s="817"/>
      <c r="CF521" s="817"/>
      <c r="CG521" s="820"/>
      <c r="CO521" s="881">
        <f t="shared" si="370"/>
        <v>622613</v>
      </c>
    </row>
    <row r="522" s="647" customFormat="1" ht="36" hidden="1" customHeight="1" spans="1:93">
      <c r="A522" s="792">
        <v>45995</v>
      </c>
      <c r="B522" s="793" t="s">
        <v>3800</v>
      </c>
      <c r="C522" s="794" t="s">
        <v>251</v>
      </c>
      <c r="D522" s="795">
        <v>4500188050</v>
      </c>
      <c r="E522" s="793">
        <v>963642014</v>
      </c>
      <c r="F522" s="795" t="s">
        <v>5144</v>
      </c>
      <c r="G522" s="648" t="s">
        <v>346</v>
      </c>
      <c r="H522" s="796" t="s">
        <v>79</v>
      </c>
      <c r="I522" s="797">
        <v>4608</v>
      </c>
      <c r="J522" s="798">
        <v>0</v>
      </c>
      <c r="K522" s="798">
        <v>1152</v>
      </c>
      <c r="L522" s="799">
        <f t="shared" si="369"/>
        <v>4</v>
      </c>
      <c r="M522" s="800">
        <v>46027</v>
      </c>
      <c r="N522" s="800">
        <v>46027</v>
      </c>
      <c r="O522" s="802" t="s">
        <v>5142</v>
      </c>
      <c r="P522" s="802" t="s">
        <v>106</v>
      </c>
      <c r="Q522" s="803" t="s">
        <v>5064</v>
      </c>
      <c r="R522" s="802" t="s">
        <v>651</v>
      </c>
      <c r="S522" s="825" t="s">
        <v>136</v>
      </c>
      <c r="T522" s="804" t="s">
        <v>5143</v>
      </c>
      <c r="U522" s="805" t="s">
        <v>2828</v>
      </c>
      <c r="V522" s="806" t="s">
        <v>1131</v>
      </c>
      <c r="W522" s="807">
        <v>61.78</v>
      </c>
      <c r="X522" s="808">
        <f t="shared" si="373"/>
        <v>247.12</v>
      </c>
      <c r="Y522" s="809" t="s">
        <v>4900</v>
      </c>
      <c r="Z522" s="798" t="s">
        <v>346</v>
      </c>
      <c r="AA522" s="810" t="s">
        <v>108</v>
      </c>
      <c r="AB522" s="798" t="s">
        <v>44</v>
      </c>
      <c r="AC522" s="811">
        <v>4608</v>
      </c>
      <c r="AD522" s="781">
        <f t="shared" si="371"/>
        <v>0</v>
      </c>
      <c r="AE522" s="837" t="s">
        <v>157</v>
      </c>
      <c r="AF522" s="795"/>
      <c r="AG522" s="781">
        <f t="shared" si="372"/>
        <v>4608</v>
      </c>
      <c r="AH522" s="795"/>
      <c r="AI522" s="810">
        <f t="shared" si="374"/>
        <v>4608</v>
      </c>
      <c r="AJ522" s="799"/>
      <c r="AK522" s="784"/>
      <c r="AL522" s="799"/>
      <c r="AM522" s="838"/>
      <c r="AN522" s="814"/>
      <c r="AO522" s="815"/>
      <c r="AP522" s="815"/>
      <c r="AQ522" s="815"/>
      <c r="AR522" s="815"/>
      <c r="AS522" s="815"/>
      <c r="AT522" s="815"/>
      <c r="AU522" s="815"/>
      <c r="AV522" s="814"/>
      <c r="AW522" s="814"/>
      <c r="AX522" s="814"/>
      <c r="AY522" s="810"/>
      <c r="AZ522" s="648"/>
      <c r="BA522" s="810"/>
      <c r="BB522" s="816"/>
      <c r="BC522" s="810">
        <f t="shared" si="375"/>
        <v>4608</v>
      </c>
      <c r="BD522" s="816"/>
      <c r="BE522" s="816"/>
      <c r="BF522" s="810"/>
      <c r="BG522" s="810">
        <f t="shared" si="376"/>
        <v>384</v>
      </c>
      <c r="BH522" s="816"/>
      <c r="BI522" s="817"/>
      <c r="BJ522" s="817"/>
      <c r="BK522" s="818"/>
      <c r="BL522" s="817"/>
      <c r="BM522" s="819"/>
      <c r="BN522" s="819"/>
      <c r="BO522" s="819"/>
      <c r="BP522" s="819"/>
      <c r="BQ522" s="817"/>
      <c r="BR522" s="817"/>
      <c r="BS522" s="819"/>
      <c r="BT522" s="817"/>
      <c r="BU522" s="817"/>
      <c r="BV522" s="817"/>
      <c r="BW522" s="817"/>
      <c r="BX522" s="817"/>
      <c r="BY522" s="817"/>
      <c r="BZ522" s="817"/>
      <c r="CA522" s="817"/>
      <c r="CB522" s="817"/>
      <c r="CC522" s="817"/>
      <c r="CD522" s="817"/>
      <c r="CE522" s="817"/>
      <c r="CF522" s="817"/>
      <c r="CG522" s="820"/>
      <c r="CO522" s="881">
        <f t="shared" si="370"/>
        <v>618005</v>
      </c>
    </row>
    <row r="523" s="647" customFormat="1" ht="36" hidden="1" customHeight="1" spans="1:93">
      <c r="A523" s="792">
        <v>45995</v>
      </c>
      <c r="B523" s="793" t="s">
        <v>3800</v>
      </c>
      <c r="C523" s="794" t="s">
        <v>251</v>
      </c>
      <c r="D523" s="795">
        <v>4500188050</v>
      </c>
      <c r="E523" s="793">
        <v>963642015</v>
      </c>
      <c r="F523" s="795" t="s">
        <v>5145</v>
      </c>
      <c r="G523" s="648" t="s">
        <v>346</v>
      </c>
      <c r="H523" s="796" t="s">
        <v>79</v>
      </c>
      <c r="I523" s="797">
        <v>2304</v>
      </c>
      <c r="J523" s="798">
        <v>0</v>
      </c>
      <c r="K523" s="798">
        <v>1152</v>
      </c>
      <c r="L523" s="799">
        <f t="shared" si="369"/>
        <v>2</v>
      </c>
      <c r="M523" s="800">
        <v>46027</v>
      </c>
      <c r="N523" s="800">
        <v>46027</v>
      </c>
      <c r="O523" s="802" t="s">
        <v>5142</v>
      </c>
      <c r="P523" s="802" t="s">
        <v>106</v>
      </c>
      <c r="Q523" s="803" t="s">
        <v>5064</v>
      </c>
      <c r="R523" s="802" t="s">
        <v>651</v>
      </c>
      <c r="S523" s="825" t="s">
        <v>136</v>
      </c>
      <c r="T523" s="804" t="s">
        <v>5143</v>
      </c>
      <c r="U523" s="805" t="s">
        <v>2828</v>
      </c>
      <c r="V523" s="806" t="s">
        <v>1131</v>
      </c>
      <c r="W523" s="807">
        <v>61.78</v>
      </c>
      <c r="X523" s="808">
        <f t="shared" si="373"/>
        <v>123.56</v>
      </c>
      <c r="Y523" s="809" t="s">
        <v>4900</v>
      </c>
      <c r="Z523" s="798" t="s">
        <v>346</v>
      </c>
      <c r="AA523" s="810" t="s">
        <v>108</v>
      </c>
      <c r="AB523" s="798" t="s">
        <v>44</v>
      </c>
      <c r="AC523" s="811">
        <v>2304</v>
      </c>
      <c r="AD523" s="781">
        <f t="shared" si="371"/>
        <v>0</v>
      </c>
      <c r="AE523" s="837" t="s">
        <v>157</v>
      </c>
      <c r="AF523" s="795"/>
      <c r="AG523" s="781">
        <f t="shared" si="372"/>
        <v>2304</v>
      </c>
      <c r="AH523" s="795"/>
      <c r="AI523" s="810">
        <f t="shared" si="374"/>
        <v>2304</v>
      </c>
      <c r="AJ523" s="799"/>
      <c r="AK523" s="784"/>
      <c r="AL523" s="799"/>
      <c r="AM523" s="838"/>
      <c r="AN523" s="814"/>
      <c r="AO523" s="815"/>
      <c r="AP523" s="815"/>
      <c r="AQ523" s="815"/>
      <c r="AR523" s="815"/>
      <c r="AS523" s="815"/>
      <c r="AT523" s="815"/>
      <c r="AU523" s="815"/>
      <c r="AV523" s="814"/>
      <c r="AW523" s="814"/>
      <c r="AX523" s="814"/>
      <c r="AY523" s="810"/>
      <c r="AZ523" s="648"/>
      <c r="BA523" s="810"/>
      <c r="BB523" s="816"/>
      <c r="BC523" s="810">
        <f t="shared" si="375"/>
        <v>2304</v>
      </c>
      <c r="BD523" s="816"/>
      <c r="BE523" s="816"/>
      <c r="BF523" s="810"/>
      <c r="BG523" s="810">
        <f t="shared" si="376"/>
        <v>192</v>
      </c>
      <c r="BH523" s="816"/>
      <c r="BI523" s="817"/>
      <c r="BJ523" s="817"/>
      <c r="BK523" s="818"/>
      <c r="BL523" s="817"/>
      <c r="BM523" s="819"/>
      <c r="BN523" s="819"/>
      <c r="BO523" s="819"/>
      <c r="BP523" s="819"/>
      <c r="BQ523" s="817"/>
      <c r="BR523" s="817"/>
      <c r="BS523" s="819"/>
      <c r="BT523" s="817"/>
      <c r="BU523" s="817"/>
      <c r="BV523" s="817"/>
      <c r="BW523" s="817"/>
      <c r="BX523" s="817"/>
      <c r="BY523" s="817"/>
      <c r="BZ523" s="817"/>
      <c r="CA523" s="817"/>
      <c r="CB523" s="817"/>
      <c r="CC523" s="817"/>
      <c r="CD523" s="817"/>
      <c r="CE523" s="817"/>
      <c r="CF523" s="817"/>
      <c r="CG523" s="820"/>
      <c r="CO523" s="881">
        <f t="shared" si="370"/>
        <v>615701</v>
      </c>
    </row>
    <row r="524" s="647" customFormat="1" ht="36" hidden="1" customHeight="1" spans="1:93">
      <c r="A524" s="792">
        <v>45995</v>
      </c>
      <c r="B524" s="793" t="s">
        <v>3800</v>
      </c>
      <c r="C524" s="794" t="s">
        <v>251</v>
      </c>
      <c r="D524" s="795">
        <v>4500188050</v>
      </c>
      <c r="E524" s="793">
        <v>963642030</v>
      </c>
      <c r="F524" s="795" t="s">
        <v>5146</v>
      </c>
      <c r="G524" s="648" t="s">
        <v>346</v>
      </c>
      <c r="H524" s="796" t="s">
        <v>79</v>
      </c>
      <c r="I524" s="797">
        <v>3456</v>
      </c>
      <c r="J524" s="798">
        <v>0</v>
      </c>
      <c r="K524" s="798">
        <v>1152</v>
      </c>
      <c r="L524" s="799">
        <f t="shared" si="369"/>
        <v>3</v>
      </c>
      <c r="M524" s="800">
        <v>46027</v>
      </c>
      <c r="N524" s="800">
        <v>46027</v>
      </c>
      <c r="O524" s="802" t="s">
        <v>5142</v>
      </c>
      <c r="P524" s="802" t="s">
        <v>106</v>
      </c>
      <c r="Q524" s="803" t="s">
        <v>5064</v>
      </c>
      <c r="R524" s="802" t="s">
        <v>651</v>
      </c>
      <c r="S524" s="825" t="s">
        <v>136</v>
      </c>
      <c r="T524" s="804" t="s">
        <v>5143</v>
      </c>
      <c r="U524" s="805" t="s">
        <v>2828</v>
      </c>
      <c r="V524" s="806" t="s">
        <v>1131</v>
      </c>
      <c r="W524" s="807">
        <v>61.78</v>
      </c>
      <c r="X524" s="808">
        <f t="shared" si="373"/>
        <v>185.34</v>
      </c>
      <c r="Y524" s="809" t="s">
        <v>4900</v>
      </c>
      <c r="Z524" s="798" t="s">
        <v>346</v>
      </c>
      <c r="AA524" s="810" t="s">
        <v>108</v>
      </c>
      <c r="AB524" s="798" t="s">
        <v>44</v>
      </c>
      <c r="AC524" s="811">
        <v>3456</v>
      </c>
      <c r="AD524" s="781">
        <f t="shared" si="371"/>
        <v>0</v>
      </c>
      <c r="AE524" s="837" t="s">
        <v>157</v>
      </c>
      <c r="AF524" s="795"/>
      <c r="AG524" s="781">
        <f t="shared" si="372"/>
        <v>3456</v>
      </c>
      <c r="AH524" s="795"/>
      <c r="AI524" s="810">
        <f t="shared" si="374"/>
        <v>3456</v>
      </c>
      <c r="AJ524" s="799"/>
      <c r="AK524" s="784"/>
      <c r="AL524" s="799"/>
      <c r="AM524" s="838"/>
      <c r="AN524" s="814"/>
      <c r="AO524" s="815"/>
      <c r="AP524" s="815"/>
      <c r="AQ524" s="815"/>
      <c r="AR524" s="815"/>
      <c r="AS524" s="815"/>
      <c r="AT524" s="815"/>
      <c r="AU524" s="815"/>
      <c r="AV524" s="814"/>
      <c r="AW524" s="814"/>
      <c r="AX524" s="814"/>
      <c r="AY524" s="810"/>
      <c r="AZ524" s="648"/>
      <c r="BA524" s="810"/>
      <c r="BB524" s="816"/>
      <c r="BC524" s="810">
        <f t="shared" si="375"/>
        <v>3456</v>
      </c>
      <c r="BD524" s="816"/>
      <c r="BE524" s="816"/>
      <c r="BF524" s="810"/>
      <c r="BG524" s="810">
        <f t="shared" si="376"/>
        <v>288</v>
      </c>
      <c r="BH524" s="816"/>
      <c r="BI524" s="817"/>
      <c r="BJ524" s="817"/>
      <c r="BK524" s="818"/>
      <c r="BL524" s="817"/>
      <c r="BM524" s="819"/>
      <c r="BN524" s="819"/>
      <c r="BO524" s="819"/>
      <c r="BP524" s="819"/>
      <c r="BQ524" s="817"/>
      <c r="BR524" s="817"/>
      <c r="BS524" s="819"/>
      <c r="BT524" s="817"/>
      <c r="BU524" s="817"/>
      <c r="BV524" s="817"/>
      <c r="BW524" s="817"/>
      <c r="BX524" s="817"/>
      <c r="BY524" s="817"/>
      <c r="BZ524" s="817"/>
      <c r="CA524" s="817"/>
      <c r="CB524" s="817"/>
      <c r="CC524" s="817"/>
      <c r="CD524" s="817"/>
      <c r="CE524" s="817"/>
      <c r="CF524" s="817"/>
      <c r="CG524" s="820"/>
      <c r="CO524" s="881">
        <f t="shared" si="370"/>
        <v>612245</v>
      </c>
    </row>
    <row r="525" s="647" customFormat="1" ht="36" hidden="1" customHeight="1" spans="1:93">
      <c r="A525" s="792">
        <v>45995</v>
      </c>
      <c r="B525" s="793" t="s">
        <v>3800</v>
      </c>
      <c r="C525" s="794" t="s">
        <v>251</v>
      </c>
      <c r="D525" s="795">
        <v>4500188050</v>
      </c>
      <c r="E525" s="793">
        <v>963642061</v>
      </c>
      <c r="F525" s="795" t="s">
        <v>5147</v>
      </c>
      <c r="G525" s="648" t="s">
        <v>346</v>
      </c>
      <c r="H525" s="796" t="s">
        <v>79</v>
      </c>
      <c r="I525" s="797">
        <v>3456</v>
      </c>
      <c r="J525" s="798">
        <v>0</v>
      </c>
      <c r="K525" s="798">
        <v>1152</v>
      </c>
      <c r="L525" s="799">
        <f t="shared" si="369"/>
        <v>3</v>
      </c>
      <c r="M525" s="800">
        <v>46027</v>
      </c>
      <c r="N525" s="800">
        <v>46027</v>
      </c>
      <c r="O525" s="802" t="s">
        <v>5142</v>
      </c>
      <c r="P525" s="802" t="s">
        <v>106</v>
      </c>
      <c r="Q525" s="803" t="s">
        <v>5064</v>
      </c>
      <c r="R525" s="802" t="s">
        <v>651</v>
      </c>
      <c r="S525" s="825" t="s">
        <v>136</v>
      </c>
      <c r="T525" s="804" t="s">
        <v>5143</v>
      </c>
      <c r="U525" s="805" t="s">
        <v>2828</v>
      </c>
      <c r="V525" s="806" t="s">
        <v>1131</v>
      </c>
      <c r="W525" s="807">
        <v>61.78</v>
      </c>
      <c r="X525" s="808">
        <f t="shared" si="373"/>
        <v>185.34</v>
      </c>
      <c r="Y525" s="809" t="s">
        <v>4900</v>
      </c>
      <c r="Z525" s="798" t="s">
        <v>346</v>
      </c>
      <c r="AA525" s="810" t="s">
        <v>108</v>
      </c>
      <c r="AB525" s="798" t="s">
        <v>44</v>
      </c>
      <c r="AC525" s="811">
        <v>3456</v>
      </c>
      <c r="AD525" s="781">
        <f t="shared" si="371"/>
        <v>0</v>
      </c>
      <c r="AE525" s="837" t="s">
        <v>157</v>
      </c>
      <c r="AF525" s="795"/>
      <c r="AG525" s="781">
        <f t="shared" si="372"/>
        <v>3456</v>
      </c>
      <c r="AH525" s="795"/>
      <c r="AI525" s="810">
        <f t="shared" si="374"/>
        <v>3456</v>
      </c>
      <c r="AJ525" s="799"/>
      <c r="AK525" s="784"/>
      <c r="AL525" s="799"/>
      <c r="AM525" s="838"/>
      <c r="AN525" s="814"/>
      <c r="AO525" s="815"/>
      <c r="AP525" s="815"/>
      <c r="AQ525" s="815"/>
      <c r="AR525" s="815"/>
      <c r="AS525" s="815"/>
      <c r="AT525" s="815"/>
      <c r="AU525" s="815"/>
      <c r="AV525" s="814"/>
      <c r="AW525" s="814"/>
      <c r="AX525" s="814"/>
      <c r="AY525" s="810"/>
      <c r="AZ525" s="648"/>
      <c r="BA525" s="810"/>
      <c r="BB525" s="816"/>
      <c r="BC525" s="810">
        <f t="shared" si="375"/>
        <v>3456</v>
      </c>
      <c r="BD525" s="816"/>
      <c r="BE525" s="816"/>
      <c r="BF525" s="810"/>
      <c r="BG525" s="810">
        <f t="shared" si="376"/>
        <v>288</v>
      </c>
      <c r="BH525" s="816"/>
      <c r="BI525" s="817"/>
      <c r="BJ525" s="817"/>
      <c r="BK525" s="818"/>
      <c r="BL525" s="817"/>
      <c r="BM525" s="819"/>
      <c r="BN525" s="819"/>
      <c r="BO525" s="819"/>
      <c r="BP525" s="819"/>
      <c r="BQ525" s="817"/>
      <c r="BR525" s="817"/>
      <c r="BS525" s="819"/>
      <c r="BT525" s="817"/>
      <c r="BU525" s="817"/>
      <c r="BV525" s="817"/>
      <c r="BW525" s="817"/>
      <c r="BX525" s="817"/>
      <c r="BY525" s="817"/>
      <c r="BZ525" s="817"/>
      <c r="CA525" s="817"/>
      <c r="CB525" s="817"/>
      <c r="CC525" s="817"/>
      <c r="CD525" s="817"/>
      <c r="CE525" s="817"/>
      <c r="CF525" s="817"/>
      <c r="CG525" s="820"/>
      <c r="CO525" s="881">
        <f t="shared" si="370"/>
        <v>608789</v>
      </c>
    </row>
    <row r="526" s="647" customFormat="1" ht="36" hidden="1" customHeight="1" spans="1:93">
      <c r="A526" s="792">
        <v>45995</v>
      </c>
      <c r="B526" s="793" t="s">
        <v>3800</v>
      </c>
      <c r="C526" s="794" t="s">
        <v>251</v>
      </c>
      <c r="D526" s="795">
        <v>4500188050</v>
      </c>
      <c r="E526" s="793">
        <v>963642063</v>
      </c>
      <c r="F526" s="795" t="s">
        <v>5148</v>
      </c>
      <c r="G526" s="648" t="s">
        <v>346</v>
      </c>
      <c r="H526" s="796" t="s">
        <v>79</v>
      </c>
      <c r="I526" s="797">
        <v>2304</v>
      </c>
      <c r="J526" s="798">
        <v>0</v>
      </c>
      <c r="K526" s="798">
        <v>1152</v>
      </c>
      <c r="L526" s="799">
        <f t="shared" si="369"/>
        <v>2</v>
      </c>
      <c r="M526" s="800">
        <v>46027</v>
      </c>
      <c r="N526" s="800">
        <v>46027</v>
      </c>
      <c r="O526" s="802" t="s">
        <v>5142</v>
      </c>
      <c r="P526" s="802" t="s">
        <v>106</v>
      </c>
      <c r="Q526" s="803" t="s">
        <v>3316</v>
      </c>
      <c r="R526" s="802" t="s">
        <v>651</v>
      </c>
      <c r="S526" s="825" t="s">
        <v>136</v>
      </c>
      <c r="T526" s="804" t="s">
        <v>5143</v>
      </c>
      <c r="U526" s="805" t="s">
        <v>2828</v>
      </c>
      <c r="V526" s="806" t="s">
        <v>1131</v>
      </c>
      <c r="W526" s="807">
        <v>61.78</v>
      </c>
      <c r="X526" s="808">
        <f t="shared" si="373"/>
        <v>123.56</v>
      </c>
      <c r="Y526" s="809" t="s">
        <v>4900</v>
      </c>
      <c r="Z526" s="798" t="s">
        <v>346</v>
      </c>
      <c r="AA526" s="810" t="s">
        <v>108</v>
      </c>
      <c r="AB526" s="798" t="s">
        <v>44</v>
      </c>
      <c r="AC526" s="811">
        <f>2292+12</f>
        <v>2304</v>
      </c>
      <c r="AD526" s="781">
        <f t="shared" si="371"/>
        <v>0</v>
      </c>
      <c r="AE526" s="837" t="s">
        <v>157</v>
      </c>
      <c r="AF526" s="795"/>
      <c r="AG526" s="781">
        <f t="shared" si="372"/>
        <v>2304</v>
      </c>
      <c r="AH526" s="795"/>
      <c r="AI526" s="810">
        <f t="shared" si="374"/>
        <v>2304</v>
      </c>
      <c r="AJ526" s="799"/>
      <c r="AK526" s="784"/>
      <c r="AL526" s="799"/>
      <c r="AM526" s="838"/>
      <c r="AN526" s="814"/>
      <c r="AO526" s="815"/>
      <c r="AP526" s="815"/>
      <c r="AQ526" s="815"/>
      <c r="AR526" s="815"/>
      <c r="AS526" s="815"/>
      <c r="AT526" s="815"/>
      <c r="AU526" s="815"/>
      <c r="AV526" s="814"/>
      <c r="AW526" s="814"/>
      <c r="AX526" s="814"/>
      <c r="AY526" s="810"/>
      <c r="AZ526" s="648"/>
      <c r="BA526" s="810"/>
      <c r="BB526" s="816"/>
      <c r="BC526" s="810">
        <f t="shared" si="375"/>
        <v>2304</v>
      </c>
      <c r="BD526" s="816"/>
      <c r="BE526" s="816"/>
      <c r="BF526" s="810"/>
      <c r="BG526" s="810">
        <f t="shared" si="376"/>
        <v>192</v>
      </c>
      <c r="BH526" s="816"/>
      <c r="BI526" s="817"/>
      <c r="BJ526" s="817"/>
      <c r="BK526" s="818"/>
      <c r="BL526" s="817"/>
      <c r="BM526" s="819"/>
      <c r="BN526" s="819"/>
      <c r="BO526" s="819"/>
      <c r="BP526" s="819"/>
      <c r="BQ526" s="817"/>
      <c r="BR526" s="817"/>
      <c r="BS526" s="819"/>
      <c r="BT526" s="817"/>
      <c r="BU526" s="817"/>
      <c r="BV526" s="817"/>
      <c r="BW526" s="817"/>
      <c r="BX526" s="817"/>
      <c r="BY526" s="817"/>
      <c r="BZ526" s="817"/>
      <c r="CA526" s="817"/>
      <c r="CB526" s="817"/>
      <c r="CC526" s="817"/>
      <c r="CD526" s="817"/>
      <c r="CE526" s="817"/>
      <c r="CF526" s="817"/>
      <c r="CG526" s="820"/>
      <c r="CO526" s="881">
        <f t="shared" si="370"/>
        <v>606485</v>
      </c>
    </row>
    <row r="527" s="647" customFormat="1" ht="36" hidden="1" customHeight="1" spans="1:93">
      <c r="A527" s="792">
        <v>45995</v>
      </c>
      <c r="B527" s="793" t="s">
        <v>3800</v>
      </c>
      <c r="C527" s="794" t="s">
        <v>251</v>
      </c>
      <c r="D527" s="795">
        <v>4500188050</v>
      </c>
      <c r="E527" s="793">
        <v>963642065</v>
      </c>
      <c r="F527" s="795" t="s">
        <v>5149</v>
      </c>
      <c r="G527" s="648" t="s">
        <v>346</v>
      </c>
      <c r="H527" s="796" t="s">
        <v>79</v>
      </c>
      <c r="I527" s="797">
        <v>3456</v>
      </c>
      <c r="J527" s="798">
        <v>0</v>
      </c>
      <c r="K527" s="798">
        <v>1152</v>
      </c>
      <c r="L527" s="799">
        <f t="shared" si="369"/>
        <v>3</v>
      </c>
      <c r="M527" s="800">
        <v>46027</v>
      </c>
      <c r="N527" s="800">
        <v>46027</v>
      </c>
      <c r="O527" s="802" t="s">
        <v>5142</v>
      </c>
      <c r="P527" s="802" t="s">
        <v>106</v>
      </c>
      <c r="Q527" s="803" t="s">
        <v>5064</v>
      </c>
      <c r="R527" s="802" t="s">
        <v>651</v>
      </c>
      <c r="S527" s="825" t="s">
        <v>136</v>
      </c>
      <c r="T527" s="804" t="s">
        <v>5143</v>
      </c>
      <c r="U527" s="805" t="s">
        <v>2828</v>
      </c>
      <c r="V527" s="806" t="s">
        <v>1131</v>
      </c>
      <c r="W527" s="807">
        <v>61.78</v>
      </c>
      <c r="X527" s="808">
        <f t="shared" si="373"/>
        <v>185.34</v>
      </c>
      <c r="Y527" s="809" t="s">
        <v>4900</v>
      </c>
      <c r="Z527" s="798" t="s">
        <v>346</v>
      </c>
      <c r="AA527" s="810" t="s">
        <v>108</v>
      </c>
      <c r="AB527" s="798" t="s">
        <v>44</v>
      </c>
      <c r="AC527" s="811">
        <v>3456</v>
      </c>
      <c r="AD527" s="781">
        <f t="shared" si="371"/>
        <v>0</v>
      </c>
      <c r="AE527" s="837" t="s">
        <v>157</v>
      </c>
      <c r="AF527" s="795"/>
      <c r="AG527" s="781">
        <f t="shared" si="372"/>
        <v>3456</v>
      </c>
      <c r="AH527" s="795"/>
      <c r="AI527" s="810">
        <f t="shared" si="374"/>
        <v>3456</v>
      </c>
      <c r="AJ527" s="799"/>
      <c r="AK527" s="784"/>
      <c r="AL527" s="799"/>
      <c r="AM527" s="838"/>
      <c r="AN527" s="814"/>
      <c r="AO527" s="815"/>
      <c r="AP527" s="815"/>
      <c r="AQ527" s="815"/>
      <c r="AR527" s="815"/>
      <c r="AS527" s="815"/>
      <c r="AT527" s="815"/>
      <c r="AU527" s="815"/>
      <c r="AV527" s="814"/>
      <c r="AW527" s="814"/>
      <c r="AX527" s="814"/>
      <c r="AY527" s="810"/>
      <c r="AZ527" s="648"/>
      <c r="BA527" s="810"/>
      <c r="BB527" s="816"/>
      <c r="BC527" s="810">
        <f t="shared" si="375"/>
        <v>3456</v>
      </c>
      <c r="BD527" s="816"/>
      <c r="BE527" s="816"/>
      <c r="BF527" s="810"/>
      <c r="BG527" s="810">
        <f t="shared" si="376"/>
        <v>288</v>
      </c>
      <c r="BH527" s="816"/>
      <c r="BI527" s="817"/>
      <c r="BJ527" s="817"/>
      <c r="BK527" s="818"/>
      <c r="BL527" s="817"/>
      <c r="BM527" s="819"/>
      <c r="BN527" s="819"/>
      <c r="BO527" s="819"/>
      <c r="BP527" s="819"/>
      <c r="BQ527" s="817"/>
      <c r="BR527" s="817"/>
      <c r="BS527" s="819"/>
      <c r="BT527" s="817"/>
      <c r="BU527" s="817"/>
      <c r="BV527" s="817"/>
      <c r="BW527" s="817"/>
      <c r="BX527" s="817"/>
      <c r="BY527" s="817"/>
      <c r="BZ527" s="817"/>
      <c r="CA527" s="817"/>
      <c r="CB527" s="817"/>
      <c r="CC527" s="817"/>
      <c r="CD527" s="817"/>
      <c r="CE527" s="817"/>
      <c r="CF527" s="817"/>
      <c r="CG527" s="820"/>
      <c r="CO527" s="881">
        <f t="shared" si="370"/>
        <v>603029</v>
      </c>
    </row>
    <row r="528" s="646" customFormat="1" ht="36" hidden="1" customHeight="1" spans="1:93">
      <c r="A528" s="758">
        <v>45978</v>
      </c>
      <c r="B528" s="759" t="s">
        <v>264</v>
      </c>
      <c r="C528" s="760" t="s">
        <v>149</v>
      </c>
      <c r="D528" s="761">
        <v>4500185910</v>
      </c>
      <c r="E528" s="759" t="s">
        <v>5150</v>
      </c>
      <c r="F528" s="761" t="s">
        <v>5151</v>
      </c>
      <c r="G528" s="762" t="s">
        <v>4890</v>
      </c>
      <c r="H528" s="877" t="s">
        <v>4891</v>
      </c>
      <c r="I528" s="763">
        <v>480</v>
      </c>
      <c r="J528" s="764">
        <v>0</v>
      </c>
      <c r="K528" s="764">
        <v>24</v>
      </c>
      <c r="L528" s="765">
        <f t="shared" si="369"/>
        <v>20</v>
      </c>
      <c r="M528" s="766">
        <v>46027</v>
      </c>
      <c r="N528" s="1025">
        <v>46027</v>
      </c>
      <c r="O528" s="768"/>
      <c r="P528" s="768"/>
      <c r="Q528" s="769" t="s">
        <v>5152</v>
      </c>
      <c r="R528" s="768" t="s">
        <v>4893</v>
      </c>
      <c r="S528" s="1366" t="s">
        <v>136</v>
      </c>
      <c r="T528" s="1367" t="s">
        <v>5153</v>
      </c>
      <c r="U528" s="773" t="s">
        <v>5154</v>
      </c>
      <c r="V528" s="774" t="s">
        <v>5155</v>
      </c>
      <c r="W528" s="775">
        <v>0.85</v>
      </c>
      <c r="X528" s="776">
        <f>I528*W528</f>
        <v>408</v>
      </c>
      <c r="Y528" s="777" t="s">
        <v>4900</v>
      </c>
      <c r="Z528" s="762" t="s">
        <v>4890</v>
      </c>
      <c r="AA528" s="779" t="s">
        <v>108</v>
      </c>
      <c r="AB528" s="764" t="s">
        <v>44</v>
      </c>
      <c r="AC528" s="780"/>
      <c r="AD528" s="783">
        <f t="shared" si="371"/>
        <v>-480</v>
      </c>
      <c r="AE528" s="879" t="s">
        <v>157</v>
      </c>
      <c r="AF528" s="761"/>
      <c r="AG528" s="783">
        <f>I528*2</f>
        <v>960</v>
      </c>
      <c r="AH528" s="761"/>
      <c r="AI528" s="779"/>
      <c r="AJ528" s="765"/>
      <c r="AK528" s="366"/>
      <c r="AL528" s="765">
        <f t="shared" ref="AL528:AL532" si="377">I528</f>
        <v>480</v>
      </c>
      <c r="AM528" s="786"/>
      <c r="AN528" s="784"/>
      <c r="AO528" s="787"/>
      <c r="AP528" s="787"/>
      <c r="AQ528" s="787"/>
      <c r="AR528" s="787"/>
      <c r="AS528" s="787"/>
      <c r="AT528" s="787"/>
      <c r="AU528" s="787"/>
      <c r="AV528" s="784"/>
      <c r="AW528" s="784"/>
      <c r="AX528" s="784"/>
      <c r="AY528" s="779"/>
      <c r="AZ528" s="762"/>
      <c r="BA528" s="779">
        <f t="shared" ref="BA528:BA532" si="378">I528</f>
        <v>480</v>
      </c>
      <c r="BB528" s="788"/>
      <c r="BC528" s="777"/>
      <c r="BD528" s="788"/>
      <c r="BE528" s="788"/>
      <c r="BF528" s="779"/>
      <c r="BG528" s="777"/>
      <c r="BH528" s="788"/>
      <c r="BI528" s="789"/>
      <c r="BJ528" s="789"/>
      <c r="BK528" s="790"/>
      <c r="BL528" s="789"/>
      <c r="BM528" s="791"/>
      <c r="BN528" s="791"/>
      <c r="BO528" s="791"/>
      <c r="BP528" s="791"/>
      <c r="BQ528" s="789"/>
      <c r="BR528" s="789"/>
      <c r="BS528" s="791"/>
      <c r="BT528" s="789"/>
      <c r="BU528" s="789"/>
      <c r="BV528" s="789"/>
      <c r="BW528" s="789"/>
      <c r="BX528" s="789"/>
      <c r="BY528" s="789"/>
      <c r="BZ528" s="789"/>
      <c r="CA528" s="789"/>
      <c r="CB528" s="789"/>
      <c r="CC528" s="789"/>
      <c r="CD528" s="789"/>
      <c r="CE528" s="789"/>
      <c r="CF528" s="789"/>
      <c r="CG528" s="664"/>
      <c r="CO528" s="757">
        <f>CO516-AG528</f>
        <v>656165</v>
      </c>
    </row>
    <row r="529" s="646" customFormat="1" ht="36" hidden="1" customHeight="1" spans="1:93">
      <c r="A529" s="276">
        <v>46021</v>
      </c>
      <c r="B529" s="875"/>
      <c r="C529" s="876"/>
      <c r="D529" s="278" t="s">
        <v>5156</v>
      </c>
      <c r="E529" s="282"/>
      <c r="F529" s="278" t="s">
        <v>5157</v>
      </c>
      <c r="G529" s="762" t="s">
        <v>89</v>
      </c>
      <c r="H529" s="877" t="s">
        <v>5158</v>
      </c>
      <c r="I529" s="763">
        <v>182</v>
      </c>
      <c r="J529" s="764">
        <v>0</v>
      </c>
      <c r="K529" s="764">
        <v>24</v>
      </c>
      <c r="L529" s="765">
        <f t="shared" si="369"/>
        <v>7.58333333333333</v>
      </c>
      <c r="M529" s="203">
        <v>46030</v>
      </c>
      <c r="N529" s="203">
        <v>46030</v>
      </c>
      <c r="O529" s="768"/>
      <c r="P529" s="768"/>
      <c r="Q529" s="769"/>
      <c r="R529" s="768">
        <v>46386</v>
      </c>
      <c r="S529" s="771" t="s">
        <v>82</v>
      </c>
      <c r="T529" s="878" t="s">
        <v>82</v>
      </c>
      <c r="U529" s="773" t="s">
        <v>5159</v>
      </c>
      <c r="V529" s="774"/>
      <c r="W529" s="775"/>
      <c r="X529" s="776"/>
      <c r="Y529" s="777" t="s">
        <v>4900</v>
      </c>
      <c r="Z529" s="764" t="s">
        <v>5160</v>
      </c>
      <c r="AA529" s="779" t="s">
        <v>4942</v>
      </c>
      <c r="AB529" s="764"/>
      <c r="AC529" s="780">
        <v>182</v>
      </c>
      <c r="AD529" s="783"/>
      <c r="AE529" s="879"/>
      <c r="AF529" s="761"/>
      <c r="AG529" s="783"/>
      <c r="AH529" s="761">
        <v>182</v>
      </c>
      <c r="AI529" s="779">
        <f>AH529</f>
        <v>182</v>
      </c>
      <c r="AJ529" s="765"/>
      <c r="AK529" s="376"/>
      <c r="AL529" s="765"/>
      <c r="AM529" s="786"/>
      <c r="AN529" s="784"/>
      <c r="AO529" s="787"/>
      <c r="AP529" s="787"/>
      <c r="AQ529" s="787"/>
      <c r="AR529" s="787"/>
      <c r="AS529" s="787"/>
      <c r="AT529" s="787"/>
      <c r="AU529" s="787"/>
      <c r="AV529" s="784"/>
      <c r="AW529" s="784"/>
      <c r="AX529" s="784"/>
      <c r="AY529" s="779"/>
      <c r="AZ529" s="762"/>
      <c r="BA529" s="779"/>
      <c r="BB529" s="788"/>
      <c r="BC529" s="777"/>
      <c r="BD529" s="788"/>
      <c r="BE529" s="788"/>
      <c r="BF529" s="779"/>
      <c r="BG529" s="777"/>
      <c r="BH529" s="788"/>
      <c r="BI529" s="789"/>
      <c r="BJ529" s="789"/>
      <c r="BK529" s="790"/>
      <c r="BL529" s="789"/>
      <c r="BM529" s="791"/>
      <c r="BN529" s="791"/>
      <c r="BO529" s="791"/>
      <c r="BP529" s="791"/>
      <c r="BQ529" s="789"/>
      <c r="BR529" s="789"/>
      <c r="BS529" s="791"/>
      <c r="BT529" s="789"/>
      <c r="BU529" s="789"/>
      <c r="BV529" s="789"/>
      <c r="BW529" s="789"/>
      <c r="BX529" s="789"/>
      <c r="BY529" s="789"/>
      <c r="BZ529" s="789"/>
      <c r="CA529" s="789"/>
      <c r="CB529" s="789"/>
      <c r="CC529" s="789"/>
      <c r="CD529" s="789"/>
      <c r="CE529" s="789"/>
      <c r="CF529" s="789"/>
      <c r="CG529" s="664"/>
      <c r="CO529" s="881">
        <f>CO518-AG529</f>
        <v>598637</v>
      </c>
    </row>
    <row r="530" s="646" customFormat="1" ht="36" hidden="1" customHeight="1" spans="1:93">
      <c r="A530" s="758">
        <v>45982</v>
      </c>
      <c r="B530" s="759" t="s">
        <v>4461</v>
      </c>
      <c r="C530" s="760" t="s">
        <v>237</v>
      </c>
      <c r="D530" s="761">
        <v>4500186530</v>
      </c>
      <c r="E530" s="759" t="s">
        <v>5161</v>
      </c>
      <c r="F530" s="761" t="s">
        <v>5162</v>
      </c>
      <c r="G530" s="762" t="s">
        <v>89</v>
      </c>
      <c r="H530" s="877" t="s">
        <v>79</v>
      </c>
      <c r="I530" s="763">
        <v>24</v>
      </c>
      <c r="J530" s="764">
        <v>0</v>
      </c>
      <c r="K530" s="764">
        <v>24</v>
      </c>
      <c r="L530" s="765">
        <f t="shared" si="369"/>
        <v>1</v>
      </c>
      <c r="M530" s="766">
        <v>46031</v>
      </c>
      <c r="N530" s="1025">
        <v>46031</v>
      </c>
      <c r="O530" s="768"/>
      <c r="P530" s="768"/>
      <c r="Q530" s="769"/>
      <c r="R530" s="768">
        <v>45982</v>
      </c>
      <c r="S530" s="768" t="s">
        <v>136</v>
      </c>
      <c r="T530" s="956" t="s">
        <v>5163</v>
      </c>
      <c r="U530" s="773" t="s">
        <v>5164</v>
      </c>
      <c r="V530" s="774" t="s">
        <v>812</v>
      </c>
      <c r="W530" s="775">
        <v>0.8596</v>
      </c>
      <c r="X530" s="776">
        <f t="shared" ref="X530:X532" si="379">W530*I530</f>
        <v>20.6304</v>
      </c>
      <c r="Y530" s="777" t="s">
        <v>4900</v>
      </c>
      <c r="Z530" s="764" t="s">
        <v>786</v>
      </c>
      <c r="AA530" s="779" t="s">
        <v>108</v>
      </c>
      <c r="AB530" s="764" t="s">
        <v>44</v>
      </c>
      <c r="AC530" s="780"/>
      <c r="AD530" s="783">
        <f t="shared" ref="AD530:AD565" si="380">AC530-I530</f>
        <v>-24</v>
      </c>
      <c r="AE530" s="879" t="s">
        <v>157</v>
      </c>
      <c r="AF530" s="761"/>
      <c r="AG530" s="783">
        <f t="shared" ref="AG530:AG532" si="381">I530</f>
        <v>24</v>
      </c>
      <c r="AH530" s="761"/>
      <c r="AI530" s="779"/>
      <c r="AJ530" s="765"/>
      <c r="AK530" s="366"/>
      <c r="AL530" s="783">
        <f>AG530</f>
        <v>24</v>
      </c>
      <c r="AM530" s="784"/>
      <c r="AN530" s="784"/>
      <c r="AO530" s="787"/>
      <c r="AP530" s="787"/>
      <c r="AQ530" s="787"/>
      <c r="AR530" s="787"/>
      <c r="AS530" s="787"/>
      <c r="AT530" s="787"/>
      <c r="AU530" s="787"/>
      <c r="AV530" s="784"/>
      <c r="AW530" s="784"/>
      <c r="AX530" s="784"/>
      <c r="AY530" s="779"/>
      <c r="AZ530" s="762"/>
      <c r="BA530" s="779">
        <f t="shared" si="378"/>
        <v>24</v>
      </c>
      <c r="BB530" s="788"/>
      <c r="BC530" s="777"/>
      <c r="BD530" s="788"/>
      <c r="BE530" s="788"/>
      <c r="BF530" s="779"/>
      <c r="BG530" s="777"/>
      <c r="BH530" s="788"/>
      <c r="BI530" s="789"/>
      <c r="BJ530" s="789"/>
      <c r="BK530" s="790"/>
      <c r="BL530" s="789"/>
      <c r="BM530" s="791"/>
      <c r="BN530" s="791"/>
      <c r="BO530" s="791"/>
      <c r="BP530" s="791"/>
      <c r="BQ530" s="789"/>
      <c r="BR530" s="789"/>
      <c r="BS530" s="791"/>
      <c r="BT530" s="789"/>
      <c r="BU530" s="789"/>
      <c r="BV530" s="789"/>
      <c r="BW530" s="789"/>
      <c r="BX530" s="789"/>
      <c r="BY530" s="789"/>
      <c r="BZ530" s="789"/>
      <c r="CA530" s="789"/>
      <c r="CB530" s="789"/>
      <c r="CC530" s="789"/>
      <c r="CD530" s="789"/>
      <c r="CE530" s="789"/>
      <c r="CF530" s="789"/>
      <c r="CG530" s="664"/>
      <c r="CO530" s="881">
        <f>CO519-AG530</f>
        <v>595013</v>
      </c>
    </row>
    <row r="531" s="647" customFormat="1" ht="36" hidden="1" customHeight="1" spans="1:93">
      <c r="A531" s="792">
        <v>45958</v>
      </c>
      <c r="B531" s="793" t="s">
        <v>5165</v>
      </c>
      <c r="C531" s="794" t="s">
        <v>237</v>
      </c>
      <c r="D531" s="795">
        <v>4500183410</v>
      </c>
      <c r="E531" s="793" t="s">
        <v>5166</v>
      </c>
      <c r="F531" s="795" t="s">
        <v>5167</v>
      </c>
      <c r="G531" s="648" t="s">
        <v>239</v>
      </c>
      <c r="H531" s="796" t="s">
        <v>79</v>
      </c>
      <c r="I531" s="797">
        <v>2500</v>
      </c>
      <c r="J531" s="798">
        <v>0</v>
      </c>
      <c r="K531" s="798">
        <v>25</v>
      </c>
      <c r="L531" s="799">
        <f t="shared" si="369"/>
        <v>100</v>
      </c>
      <c r="M531" s="800">
        <v>46034</v>
      </c>
      <c r="N531" s="933">
        <v>46031</v>
      </c>
      <c r="O531" s="802"/>
      <c r="P531" s="802" t="s">
        <v>803</v>
      </c>
      <c r="Q531" s="803"/>
      <c r="R531" s="802">
        <v>45965</v>
      </c>
      <c r="S531" s="802" t="s">
        <v>82</v>
      </c>
      <c r="T531" s="868" t="s">
        <v>5168</v>
      </c>
      <c r="U531" s="805" t="s">
        <v>5169</v>
      </c>
      <c r="V531" s="806" t="s">
        <v>5170</v>
      </c>
      <c r="W531" s="807">
        <v>0.9187</v>
      </c>
      <c r="X531" s="808">
        <f t="shared" si="379"/>
        <v>2296.75</v>
      </c>
      <c r="Y531" s="809" t="s">
        <v>4900</v>
      </c>
      <c r="Z531" s="869" t="s">
        <v>687</v>
      </c>
      <c r="AA531" s="810" t="s">
        <v>108</v>
      </c>
      <c r="AB531" s="798" t="s">
        <v>44</v>
      </c>
      <c r="AC531" s="811"/>
      <c r="AD531" s="781">
        <f t="shared" si="380"/>
        <v>-2500</v>
      </c>
      <c r="AE531" s="837" t="s">
        <v>141</v>
      </c>
      <c r="AF531" s="795"/>
      <c r="AG531" s="781">
        <f t="shared" si="381"/>
        <v>2500</v>
      </c>
      <c r="AH531" s="795"/>
      <c r="AI531" s="810"/>
      <c r="AJ531" s="799"/>
      <c r="AK531" s="366"/>
      <c r="AL531" s="813">
        <f t="shared" si="377"/>
        <v>2500</v>
      </c>
      <c r="AM531" s="814"/>
      <c r="AN531" s="814"/>
      <c r="AO531" s="815"/>
      <c r="AP531" s="815"/>
      <c r="AQ531" s="815"/>
      <c r="AR531" s="815"/>
      <c r="AS531" s="815"/>
      <c r="AT531" s="815"/>
      <c r="AU531" s="815"/>
      <c r="AV531" s="814"/>
      <c r="AW531" s="814"/>
      <c r="AX531" s="814"/>
      <c r="AY531" s="810"/>
      <c r="AZ531" s="648"/>
      <c r="BA531" s="810">
        <f t="shared" si="378"/>
        <v>2500</v>
      </c>
      <c r="BB531" s="816"/>
      <c r="BC531" s="809"/>
      <c r="BD531" s="816"/>
      <c r="BE531" s="816"/>
      <c r="BF531" s="810"/>
      <c r="BG531" s="809"/>
      <c r="BH531" s="816"/>
      <c r="BI531" s="817"/>
      <c r="BJ531" s="817"/>
      <c r="BK531" s="818"/>
      <c r="BL531" s="817"/>
      <c r="BM531" s="819"/>
      <c r="BN531" s="819"/>
      <c r="BO531" s="819"/>
      <c r="BP531" s="819"/>
      <c r="BQ531" s="817"/>
      <c r="BR531" s="817">
        <f>I531/25</f>
        <v>100</v>
      </c>
      <c r="BS531" s="819"/>
      <c r="BT531" s="817"/>
      <c r="BU531" s="817"/>
      <c r="BV531" s="817"/>
      <c r="BW531" s="817"/>
      <c r="BX531" s="817"/>
      <c r="BY531" s="817"/>
      <c r="BZ531" s="817"/>
      <c r="CA531" s="817"/>
      <c r="CB531" s="817"/>
      <c r="CC531" s="817"/>
      <c r="CD531" s="817"/>
      <c r="CE531" s="817"/>
      <c r="CF531" s="817"/>
      <c r="CG531" s="820"/>
      <c r="CO531" s="881">
        <f t="shared" ref="CO531:CO593" si="382">CO530-AG531</f>
        <v>592513</v>
      </c>
    </row>
    <row r="532" s="646" customFormat="1" ht="36" hidden="1" customHeight="1" spans="1:93">
      <c r="A532" s="758">
        <v>45971</v>
      </c>
      <c r="B532" s="759" t="s">
        <v>405</v>
      </c>
      <c r="C532" s="760" t="s">
        <v>406</v>
      </c>
      <c r="D532" s="761">
        <v>4500185120</v>
      </c>
      <c r="E532" s="759"/>
      <c r="F532" s="761" t="s">
        <v>5171</v>
      </c>
      <c r="G532" s="762" t="s">
        <v>78</v>
      </c>
      <c r="H532" s="877" t="s">
        <v>111</v>
      </c>
      <c r="I532" s="763">
        <v>450</v>
      </c>
      <c r="J532" s="764">
        <v>0</v>
      </c>
      <c r="K532" s="764">
        <v>50</v>
      </c>
      <c r="L532" s="765">
        <f t="shared" si="369"/>
        <v>9</v>
      </c>
      <c r="M532" s="766">
        <v>46037</v>
      </c>
      <c r="N532" s="766">
        <v>46034</v>
      </c>
      <c r="O532" s="768"/>
      <c r="P532" s="768"/>
      <c r="Q532" s="769"/>
      <c r="R532" s="1368">
        <v>45982</v>
      </c>
      <c r="S532" s="1368" t="s">
        <v>82</v>
      </c>
      <c r="T532" s="956" t="s">
        <v>5172</v>
      </c>
      <c r="U532" s="773" t="s">
        <v>5173</v>
      </c>
      <c r="V532" s="774" t="s">
        <v>388</v>
      </c>
      <c r="W532" s="775">
        <v>0.9182</v>
      </c>
      <c r="X532" s="776">
        <f t="shared" si="379"/>
        <v>413.19</v>
      </c>
      <c r="Y532" s="777" t="s">
        <v>4900</v>
      </c>
      <c r="Z532" s="764" t="s">
        <v>156</v>
      </c>
      <c r="AA532" s="779" t="s">
        <v>108</v>
      </c>
      <c r="AB532" s="764" t="s">
        <v>44</v>
      </c>
      <c r="AC532" s="780"/>
      <c r="AD532" s="783">
        <f t="shared" si="380"/>
        <v>-450</v>
      </c>
      <c r="AE532" s="879" t="s">
        <v>157</v>
      </c>
      <c r="AF532" s="761"/>
      <c r="AG532" s="783">
        <f t="shared" si="381"/>
        <v>450</v>
      </c>
      <c r="AH532" s="761"/>
      <c r="AI532" s="779"/>
      <c r="AJ532" s="765"/>
      <c r="AK532" s="366"/>
      <c r="AL532" s="765">
        <f t="shared" si="377"/>
        <v>450</v>
      </c>
      <c r="AM532" s="784"/>
      <c r="AN532" s="784"/>
      <c r="AO532" s="787"/>
      <c r="AP532" s="787"/>
      <c r="AQ532" s="787"/>
      <c r="AR532" s="787"/>
      <c r="AS532" s="787"/>
      <c r="AT532" s="787"/>
      <c r="AU532" s="787"/>
      <c r="AV532" s="784"/>
      <c r="AW532" s="784"/>
      <c r="AX532" s="784"/>
      <c r="AY532" s="779"/>
      <c r="AZ532" s="762"/>
      <c r="BA532" s="779">
        <f t="shared" si="378"/>
        <v>450</v>
      </c>
      <c r="BB532" s="788"/>
      <c r="BC532" s="777"/>
      <c r="BD532" s="788"/>
      <c r="BE532" s="788"/>
      <c r="BF532" s="779"/>
      <c r="BG532" s="777"/>
      <c r="BH532" s="788"/>
      <c r="BI532" s="789"/>
      <c r="BJ532" s="789"/>
      <c r="BK532" s="790"/>
      <c r="BL532" s="789"/>
      <c r="BM532" s="791"/>
      <c r="BN532" s="791"/>
      <c r="BO532" s="791"/>
      <c r="BP532" s="791"/>
      <c r="BQ532" s="789"/>
      <c r="BR532" s="790">
        <f>I532/25</f>
        <v>18</v>
      </c>
      <c r="BS532" s="791"/>
      <c r="BT532" s="789"/>
      <c r="BU532" s="789"/>
      <c r="BV532" s="789"/>
      <c r="BW532" s="789"/>
      <c r="BX532" s="789"/>
      <c r="BY532" s="789"/>
      <c r="BZ532" s="789"/>
      <c r="CA532" s="789"/>
      <c r="CB532" s="789"/>
      <c r="CC532" s="789"/>
      <c r="CD532" s="789"/>
      <c r="CE532" s="789"/>
      <c r="CF532" s="789"/>
      <c r="CG532" s="664"/>
      <c r="CO532" s="881">
        <f t="shared" si="382"/>
        <v>592063</v>
      </c>
    </row>
    <row r="533" s="646" customFormat="1" ht="36" hidden="1" customHeight="1" spans="1:93">
      <c r="A533" s="758">
        <v>45982</v>
      </c>
      <c r="B533" s="759" t="s">
        <v>4163</v>
      </c>
      <c r="C533" s="760" t="s">
        <v>251</v>
      </c>
      <c r="D533" s="761">
        <v>4500186572</v>
      </c>
      <c r="E533" s="759" t="s">
        <v>5174</v>
      </c>
      <c r="F533" s="761" t="s">
        <v>5175</v>
      </c>
      <c r="G533" s="762" t="s">
        <v>309</v>
      </c>
      <c r="H533" s="877" t="s">
        <v>79</v>
      </c>
      <c r="I533" s="763">
        <v>1416</v>
      </c>
      <c r="J533" s="764">
        <v>0</v>
      </c>
      <c r="K533" s="764">
        <v>12</v>
      </c>
      <c r="L533" s="765">
        <f t="shared" si="369"/>
        <v>118</v>
      </c>
      <c r="M533" s="766">
        <v>46037</v>
      </c>
      <c r="N533" s="766">
        <v>46034</v>
      </c>
      <c r="O533" s="768"/>
      <c r="P533" s="768"/>
      <c r="Q533" s="769"/>
      <c r="R533" s="768">
        <v>45982</v>
      </c>
      <c r="S533" s="771" t="s">
        <v>82</v>
      </c>
      <c r="T533" s="878" t="s">
        <v>5176</v>
      </c>
      <c r="U533" s="976" t="s">
        <v>5177</v>
      </c>
      <c r="V533" s="774" t="s">
        <v>3939</v>
      </c>
      <c r="W533" s="775">
        <v>1.2349</v>
      </c>
      <c r="X533" s="776">
        <f t="shared" ref="X533:X536" si="383">I533*W533</f>
        <v>1748.6184</v>
      </c>
      <c r="Y533" s="777" t="s">
        <v>4900</v>
      </c>
      <c r="Z533" s="764" t="s">
        <v>2035</v>
      </c>
      <c r="AA533" s="779" t="s">
        <v>108</v>
      </c>
      <c r="AB533" s="764" t="s">
        <v>44</v>
      </c>
      <c r="AC533" s="780"/>
      <c r="AD533" s="783">
        <f t="shared" si="380"/>
        <v>-1416</v>
      </c>
      <c r="AE533" s="1369" t="s">
        <v>157</v>
      </c>
      <c r="AF533" s="761"/>
      <c r="AG533" s="783">
        <f t="shared" ref="AG533:AG536" si="384">I533*2</f>
        <v>2832</v>
      </c>
      <c r="AH533" s="761"/>
      <c r="AI533" s="779"/>
      <c r="AJ533" s="765"/>
      <c r="AK533" s="366"/>
      <c r="AL533" s="786"/>
      <c r="AM533" s="786">
        <f t="shared" ref="AM533:AM536" si="385">I533*2</f>
        <v>2832</v>
      </c>
      <c r="AN533" s="784"/>
      <c r="AO533" s="787"/>
      <c r="AP533" s="787"/>
      <c r="AQ533" s="787"/>
      <c r="AR533" s="787"/>
      <c r="AS533" s="787"/>
      <c r="AT533" s="787"/>
      <c r="AU533" s="787"/>
      <c r="AV533" s="784"/>
      <c r="AW533" s="784"/>
      <c r="AX533" s="784"/>
      <c r="AY533" s="779"/>
      <c r="AZ533" s="762"/>
      <c r="BA533" s="779">
        <f t="shared" ref="BA533:BA536" si="386">I533*2</f>
        <v>2832</v>
      </c>
      <c r="BB533" s="788"/>
      <c r="BC533" s="777"/>
      <c r="BD533" s="788"/>
      <c r="BE533" s="788"/>
      <c r="BF533" s="779"/>
      <c r="BG533" s="777"/>
      <c r="BH533" s="788"/>
      <c r="BI533" s="789"/>
      <c r="BJ533" s="789"/>
      <c r="BK533" s="790"/>
      <c r="BL533" s="789"/>
      <c r="BM533" s="791"/>
      <c r="BN533" s="791"/>
      <c r="BO533" s="791"/>
      <c r="BP533" s="791"/>
      <c r="BQ533" s="789"/>
      <c r="BR533" s="789"/>
      <c r="BS533" s="791"/>
      <c r="BT533" s="789"/>
      <c r="BU533" s="789"/>
      <c r="BV533" s="789"/>
      <c r="BW533" s="789"/>
      <c r="BX533" s="789"/>
      <c r="BY533" s="789"/>
      <c r="BZ533" s="789"/>
      <c r="CA533" s="789"/>
      <c r="CB533" s="789"/>
      <c r="CC533" s="789">
        <f t="shared" ref="CC533:CC536" si="387">I533</f>
        <v>1416</v>
      </c>
      <c r="CD533" s="789"/>
      <c r="CE533" s="789">
        <f t="shared" ref="CE533:CE536" si="388">I533</f>
        <v>1416</v>
      </c>
      <c r="CF533" s="789">
        <f t="shared" ref="CF533:CF536" si="389">I533</f>
        <v>1416</v>
      </c>
      <c r="CG533" s="664"/>
      <c r="CO533" s="881">
        <f t="shared" si="382"/>
        <v>589231</v>
      </c>
    </row>
    <row r="534" s="646" customFormat="1" ht="36" hidden="1" customHeight="1" spans="1:93">
      <c r="A534" s="758">
        <v>45982</v>
      </c>
      <c r="B534" s="759" t="s">
        <v>4163</v>
      </c>
      <c r="C534" s="760" t="s">
        <v>251</v>
      </c>
      <c r="D534" s="761">
        <v>4500186574</v>
      </c>
      <c r="E534" s="759" t="s">
        <v>5178</v>
      </c>
      <c r="F534" s="761" t="s">
        <v>5179</v>
      </c>
      <c r="G534" s="762" t="s">
        <v>309</v>
      </c>
      <c r="H534" s="877" t="s">
        <v>79</v>
      </c>
      <c r="I534" s="763">
        <v>768</v>
      </c>
      <c r="J534" s="764">
        <v>0</v>
      </c>
      <c r="K534" s="764">
        <v>12</v>
      </c>
      <c r="L534" s="765">
        <f t="shared" si="369"/>
        <v>64</v>
      </c>
      <c r="M534" s="766">
        <v>46037</v>
      </c>
      <c r="N534" s="766">
        <v>46034</v>
      </c>
      <c r="O534" s="768"/>
      <c r="P534" s="768"/>
      <c r="Q534" s="769"/>
      <c r="R534" s="768">
        <v>45982</v>
      </c>
      <c r="S534" s="771" t="s">
        <v>82</v>
      </c>
      <c r="T534" s="878" t="s">
        <v>5180</v>
      </c>
      <c r="U534" s="976" t="s">
        <v>5181</v>
      </c>
      <c r="V534" s="774" t="s">
        <v>3939</v>
      </c>
      <c r="W534" s="775">
        <v>1.2214</v>
      </c>
      <c r="X534" s="776">
        <f t="shared" si="383"/>
        <v>938.0352</v>
      </c>
      <c r="Y534" s="777" t="s">
        <v>4900</v>
      </c>
      <c r="Z534" s="764" t="s">
        <v>2035</v>
      </c>
      <c r="AA534" s="779" t="s">
        <v>108</v>
      </c>
      <c r="AB534" s="764" t="s">
        <v>44</v>
      </c>
      <c r="AC534" s="780"/>
      <c r="AD534" s="783">
        <f t="shared" si="380"/>
        <v>-768</v>
      </c>
      <c r="AE534" s="1369" t="s">
        <v>157</v>
      </c>
      <c r="AF534" s="761"/>
      <c r="AG534" s="783">
        <f t="shared" si="384"/>
        <v>1536</v>
      </c>
      <c r="AH534" s="761"/>
      <c r="AI534" s="779"/>
      <c r="AJ534" s="765"/>
      <c r="AK534" s="366"/>
      <c r="AL534" s="786"/>
      <c r="AM534" s="786">
        <f t="shared" si="385"/>
        <v>1536</v>
      </c>
      <c r="AN534" s="784"/>
      <c r="AO534" s="787"/>
      <c r="AP534" s="787"/>
      <c r="AQ534" s="787"/>
      <c r="AR534" s="787"/>
      <c r="AS534" s="787"/>
      <c r="AT534" s="787"/>
      <c r="AU534" s="787"/>
      <c r="AV534" s="784"/>
      <c r="AW534" s="784"/>
      <c r="AX534" s="784"/>
      <c r="AY534" s="779"/>
      <c r="AZ534" s="762"/>
      <c r="BA534" s="779">
        <f t="shared" si="386"/>
        <v>1536</v>
      </c>
      <c r="BB534" s="788"/>
      <c r="BC534" s="777"/>
      <c r="BD534" s="788"/>
      <c r="BE534" s="788"/>
      <c r="BF534" s="779"/>
      <c r="BG534" s="777"/>
      <c r="BH534" s="788"/>
      <c r="BI534" s="789"/>
      <c r="BJ534" s="789"/>
      <c r="BK534" s="790"/>
      <c r="BL534" s="789"/>
      <c r="BM534" s="791"/>
      <c r="BN534" s="791"/>
      <c r="BO534" s="791"/>
      <c r="BP534" s="791"/>
      <c r="BQ534" s="789"/>
      <c r="BR534" s="789"/>
      <c r="BS534" s="791"/>
      <c r="BT534" s="789"/>
      <c r="BU534" s="789"/>
      <c r="BV534" s="789"/>
      <c r="BW534" s="789"/>
      <c r="BX534" s="789"/>
      <c r="BY534" s="789"/>
      <c r="BZ534" s="789"/>
      <c r="CA534" s="789"/>
      <c r="CB534" s="789"/>
      <c r="CC534" s="789">
        <f t="shared" si="387"/>
        <v>768</v>
      </c>
      <c r="CD534" s="789"/>
      <c r="CE534" s="789">
        <f t="shared" si="388"/>
        <v>768</v>
      </c>
      <c r="CF534" s="789">
        <f t="shared" si="389"/>
        <v>768</v>
      </c>
      <c r="CG534" s="664"/>
      <c r="CO534" s="881">
        <f t="shared" si="382"/>
        <v>587695</v>
      </c>
    </row>
    <row r="535" s="646" customFormat="1" ht="36" hidden="1" customHeight="1" spans="1:93">
      <c r="A535" s="758">
        <v>45982</v>
      </c>
      <c r="B535" s="759" t="s">
        <v>4163</v>
      </c>
      <c r="C535" s="760" t="s">
        <v>251</v>
      </c>
      <c r="D535" s="761">
        <v>4500186574</v>
      </c>
      <c r="E535" s="759" t="s">
        <v>5182</v>
      </c>
      <c r="F535" s="761" t="s">
        <v>5183</v>
      </c>
      <c r="G535" s="762" t="s">
        <v>309</v>
      </c>
      <c r="H535" s="877" t="s">
        <v>79</v>
      </c>
      <c r="I535" s="763">
        <v>3996</v>
      </c>
      <c r="J535" s="764">
        <v>0</v>
      </c>
      <c r="K535" s="764">
        <v>12</v>
      </c>
      <c r="L535" s="765">
        <f t="shared" si="369"/>
        <v>333</v>
      </c>
      <c r="M535" s="766">
        <v>46037</v>
      </c>
      <c r="N535" s="766">
        <v>46034</v>
      </c>
      <c r="O535" s="768"/>
      <c r="P535" s="768"/>
      <c r="Q535" s="769"/>
      <c r="R535" s="768">
        <v>45982</v>
      </c>
      <c r="S535" s="771" t="s">
        <v>82</v>
      </c>
      <c r="T535" s="878" t="s">
        <v>5180</v>
      </c>
      <c r="U535" s="976" t="s">
        <v>5181</v>
      </c>
      <c r="V535" s="774" t="s">
        <v>3939</v>
      </c>
      <c r="W535" s="775">
        <v>1.2214</v>
      </c>
      <c r="X535" s="776">
        <f t="shared" si="383"/>
        <v>4880.7144</v>
      </c>
      <c r="Y535" s="777" t="s">
        <v>4900</v>
      </c>
      <c r="Z535" s="764" t="s">
        <v>2035</v>
      </c>
      <c r="AA535" s="779" t="s">
        <v>108</v>
      </c>
      <c r="AB535" s="764" t="s">
        <v>44</v>
      </c>
      <c r="AC535" s="780"/>
      <c r="AD535" s="783">
        <f t="shared" si="380"/>
        <v>-3996</v>
      </c>
      <c r="AE535" s="1369" t="s">
        <v>157</v>
      </c>
      <c r="AF535" s="761"/>
      <c r="AG535" s="783">
        <f t="shared" si="384"/>
        <v>7992</v>
      </c>
      <c r="AH535" s="761"/>
      <c r="AI535" s="779"/>
      <c r="AJ535" s="765"/>
      <c r="AK535" s="366"/>
      <c r="AL535" s="786"/>
      <c r="AM535" s="786">
        <f t="shared" si="385"/>
        <v>7992</v>
      </c>
      <c r="AN535" s="784"/>
      <c r="AO535" s="787"/>
      <c r="AP535" s="787"/>
      <c r="AQ535" s="787"/>
      <c r="AR535" s="787"/>
      <c r="AS535" s="787"/>
      <c r="AT535" s="787"/>
      <c r="AU535" s="787"/>
      <c r="AV535" s="784"/>
      <c r="AW535" s="784"/>
      <c r="AX535" s="784"/>
      <c r="AY535" s="779"/>
      <c r="AZ535" s="762"/>
      <c r="BA535" s="779">
        <f t="shared" si="386"/>
        <v>7992</v>
      </c>
      <c r="BB535" s="788"/>
      <c r="BC535" s="777"/>
      <c r="BD535" s="788"/>
      <c r="BE535" s="788"/>
      <c r="BF535" s="779"/>
      <c r="BG535" s="777"/>
      <c r="BH535" s="788"/>
      <c r="BI535" s="789"/>
      <c r="BJ535" s="789"/>
      <c r="BK535" s="790"/>
      <c r="BL535" s="789"/>
      <c r="BM535" s="791"/>
      <c r="BN535" s="791"/>
      <c r="BO535" s="791"/>
      <c r="BP535" s="791"/>
      <c r="BQ535" s="789"/>
      <c r="BR535" s="789"/>
      <c r="BS535" s="791"/>
      <c r="BT535" s="789"/>
      <c r="BU535" s="789"/>
      <c r="BV535" s="789"/>
      <c r="BW535" s="789"/>
      <c r="BX535" s="789"/>
      <c r="BY535" s="789"/>
      <c r="BZ535" s="789"/>
      <c r="CA535" s="789"/>
      <c r="CB535" s="789"/>
      <c r="CC535" s="789">
        <f t="shared" si="387"/>
        <v>3996</v>
      </c>
      <c r="CD535" s="789"/>
      <c r="CE535" s="789">
        <f t="shared" si="388"/>
        <v>3996</v>
      </c>
      <c r="CF535" s="789">
        <f t="shared" si="389"/>
        <v>3996</v>
      </c>
      <c r="CG535" s="664"/>
      <c r="CO535" s="881">
        <f t="shared" si="382"/>
        <v>579703</v>
      </c>
    </row>
    <row r="536" s="646" customFormat="1" ht="36" hidden="1" customHeight="1" spans="1:93">
      <c r="A536" s="758">
        <v>45982</v>
      </c>
      <c r="B536" s="759" t="s">
        <v>4163</v>
      </c>
      <c r="C536" s="760" t="s">
        <v>251</v>
      </c>
      <c r="D536" s="761">
        <v>4500186575</v>
      </c>
      <c r="E536" s="759" t="s">
        <v>5184</v>
      </c>
      <c r="F536" s="761" t="s">
        <v>5185</v>
      </c>
      <c r="G536" s="762" t="s">
        <v>309</v>
      </c>
      <c r="H536" s="877" t="s">
        <v>79</v>
      </c>
      <c r="I536" s="763">
        <v>756</v>
      </c>
      <c r="J536" s="764">
        <v>0</v>
      </c>
      <c r="K536" s="764">
        <v>12</v>
      </c>
      <c r="L536" s="765">
        <f t="shared" si="369"/>
        <v>63</v>
      </c>
      <c r="M536" s="766">
        <v>46037</v>
      </c>
      <c r="N536" s="766">
        <v>46034</v>
      </c>
      <c r="O536" s="768"/>
      <c r="P536" s="768"/>
      <c r="Q536" s="769"/>
      <c r="R536" s="768">
        <v>45982</v>
      </c>
      <c r="S536" s="771" t="s">
        <v>82</v>
      </c>
      <c r="T536" s="878" t="s">
        <v>5180</v>
      </c>
      <c r="U536" s="976" t="s">
        <v>5186</v>
      </c>
      <c r="V536" s="774" t="s">
        <v>3939</v>
      </c>
      <c r="W536" s="775">
        <v>1.2349</v>
      </c>
      <c r="X536" s="776">
        <f t="shared" si="383"/>
        <v>933.5844</v>
      </c>
      <c r="Y536" s="777" t="s">
        <v>4900</v>
      </c>
      <c r="Z536" s="764" t="s">
        <v>2035</v>
      </c>
      <c r="AA536" s="779" t="s">
        <v>108</v>
      </c>
      <c r="AB536" s="764" t="s">
        <v>44</v>
      </c>
      <c r="AC536" s="780"/>
      <c r="AD536" s="783">
        <f t="shared" si="380"/>
        <v>-756</v>
      </c>
      <c r="AE536" s="1369" t="s">
        <v>157</v>
      </c>
      <c r="AF536" s="761"/>
      <c r="AG536" s="783">
        <f t="shared" si="384"/>
        <v>1512</v>
      </c>
      <c r="AH536" s="761"/>
      <c r="AI536" s="779"/>
      <c r="AJ536" s="765"/>
      <c r="AK536" s="366"/>
      <c r="AL536" s="786"/>
      <c r="AM536" s="786">
        <f t="shared" si="385"/>
        <v>1512</v>
      </c>
      <c r="AN536" s="784"/>
      <c r="AO536" s="787"/>
      <c r="AP536" s="787"/>
      <c r="AQ536" s="787"/>
      <c r="AR536" s="787"/>
      <c r="AS536" s="787"/>
      <c r="AT536" s="787"/>
      <c r="AU536" s="787"/>
      <c r="AV536" s="784"/>
      <c r="AW536" s="784"/>
      <c r="AX536" s="784"/>
      <c r="AY536" s="779"/>
      <c r="AZ536" s="762"/>
      <c r="BA536" s="779">
        <f t="shared" si="386"/>
        <v>1512</v>
      </c>
      <c r="BB536" s="788"/>
      <c r="BC536" s="777"/>
      <c r="BD536" s="788"/>
      <c r="BE536" s="788"/>
      <c r="BF536" s="779"/>
      <c r="BG536" s="777"/>
      <c r="BH536" s="788"/>
      <c r="BI536" s="789"/>
      <c r="BJ536" s="789"/>
      <c r="BK536" s="790"/>
      <c r="BL536" s="789"/>
      <c r="BM536" s="791"/>
      <c r="BN536" s="791"/>
      <c r="BO536" s="791"/>
      <c r="BP536" s="791"/>
      <c r="BQ536" s="789"/>
      <c r="BR536" s="789"/>
      <c r="BS536" s="791"/>
      <c r="BT536" s="789"/>
      <c r="BU536" s="789"/>
      <c r="BV536" s="789"/>
      <c r="BW536" s="789"/>
      <c r="BX536" s="789"/>
      <c r="BY536" s="789"/>
      <c r="BZ536" s="789"/>
      <c r="CA536" s="789"/>
      <c r="CB536" s="789"/>
      <c r="CC536" s="789">
        <f t="shared" si="387"/>
        <v>756</v>
      </c>
      <c r="CD536" s="789"/>
      <c r="CE536" s="789">
        <f t="shared" si="388"/>
        <v>756</v>
      </c>
      <c r="CF536" s="789">
        <f t="shared" si="389"/>
        <v>756</v>
      </c>
      <c r="CG536" s="664"/>
      <c r="CO536" s="881">
        <f t="shared" si="382"/>
        <v>578191</v>
      </c>
    </row>
    <row r="537" s="646" customFormat="1" ht="36" hidden="1" customHeight="1" spans="1:93">
      <c r="A537" s="758">
        <v>45993</v>
      </c>
      <c r="B537" s="759" t="s">
        <v>3880</v>
      </c>
      <c r="C537" s="760" t="s">
        <v>3021</v>
      </c>
      <c r="D537" s="761">
        <v>4500187623</v>
      </c>
      <c r="E537" s="759">
        <v>4504562690</v>
      </c>
      <c r="F537" s="761" t="s">
        <v>5187</v>
      </c>
      <c r="G537" s="762" t="s">
        <v>78</v>
      </c>
      <c r="H537" s="877" t="s">
        <v>111</v>
      </c>
      <c r="I537" s="763">
        <v>7200</v>
      </c>
      <c r="J537" s="764">
        <v>0</v>
      </c>
      <c r="K537" s="764">
        <v>50</v>
      </c>
      <c r="L537" s="765">
        <f t="shared" si="369"/>
        <v>144</v>
      </c>
      <c r="M537" s="766">
        <v>46037</v>
      </c>
      <c r="N537" s="766">
        <v>46034</v>
      </c>
      <c r="O537" s="768" t="s">
        <v>5188</v>
      </c>
      <c r="P537" s="768"/>
      <c r="Q537" s="769"/>
      <c r="R537" s="768">
        <v>45999</v>
      </c>
      <c r="S537" s="768" t="s">
        <v>82</v>
      </c>
      <c r="T537" s="878" t="s">
        <v>5189</v>
      </c>
      <c r="U537" s="773" t="s">
        <v>5190</v>
      </c>
      <c r="V537" s="774" t="s">
        <v>388</v>
      </c>
      <c r="W537" s="775">
        <v>0.9069</v>
      </c>
      <c r="X537" s="776">
        <f>W537*I537</f>
        <v>6529.68</v>
      </c>
      <c r="Y537" s="761" t="s">
        <v>4900</v>
      </c>
      <c r="Z537" s="764" t="s">
        <v>156</v>
      </c>
      <c r="AA537" s="779" t="s">
        <v>108</v>
      </c>
      <c r="AB537" s="764" t="s">
        <v>44</v>
      </c>
      <c r="AC537" s="780"/>
      <c r="AD537" s="783">
        <f t="shared" si="380"/>
        <v>-7200</v>
      </c>
      <c r="AE537" s="879" t="s">
        <v>157</v>
      </c>
      <c r="AF537" s="761"/>
      <c r="AG537" s="783">
        <f>I537</f>
        <v>7200</v>
      </c>
      <c r="AH537" s="761"/>
      <c r="AI537" s="779"/>
      <c r="AJ537" s="765"/>
      <c r="AK537" s="366"/>
      <c r="AL537" s="765">
        <f>I537</f>
        <v>7200</v>
      </c>
      <c r="AM537" s="784"/>
      <c r="AN537" s="784"/>
      <c r="AO537" s="787"/>
      <c r="AP537" s="787"/>
      <c r="AQ537" s="787"/>
      <c r="AR537" s="787"/>
      <c r="AS537" s="787"/>
      <c r="AT537" s="787"/>
      <c r="AU537" s="787"/>
      <c r="AV537" s="784"/>
      <c r="AW537" s="784"/>
      <c r="AX537" s="784"/>
      <c r="AY537" s="779"/>
      <c r="AZ537" s="762"/>
      <c r="BA537" s="779">
        <f>I537</f>
        <v>7200</v>
      </c>
      <c r="BB537" s="788"/>
      <c r="BC537" s="777"/>
      <c r="BD537" s="788"/>
      <c r="BE537" s="788"/>
      <c r="BF537" s="779"/>
      <c r="BG537" s="777"/>
      <c r="BH537" s="788"/>
      <c r="BI537" s="789"/>
      <c r="BJ537" s="789"/>
      <c r="BK537" s="790"/>
      <c r="BL537" s="789"/>
      <c r="BM537" s="791"/>
      <c r="BN537" s="791"/>
      <c r="BO537" s="791"/>
      <c r="BP537" s="791"/>
      <c r="BQ537" s="789"/>
      <c r="BR537" s="790">
        <f>I537/25</f>
        <v>288</v>
      </c>
      <c r="BS537" s="791"/>
      <c r="BT537" s="789"/>
      <c r="BU537" s="789"/>
      <c r="BV537" s="789"/>
      <c r="BW537" s="789"/>
      <c r="BX537" s="789"/>
      <c r="BY537" s="789"/>
      <c r="BZ537" s="789"/>
      <c r="CA537" s="789"/>
      <c r="CB537" s="789"/>
      <c r="CC537" s="789"/>
      <c r="CD537" s="789"/>
      <c r="CE537" s="789"/>
      <c r="CF537" s="789"/>
      <c r="CG537" s="664"/>
      <c r="CO537" s="881">
        <f t="shared" si="382"/>
        <v>570991</v>
      </c>
    </row>
    <row r="538" s="646" customFormat="1" ht="36" hidden="1" customHeight="1" spans="1:93">
      <c r="A538" s="758">
        <v>45989</v>
      </c>
      <c r="B538" s="759" t="s">
        <v>4461</v>
      </c>
      <c r="C538" s="760" t="s">
        <v>237</v>
      </c>
      <c r="D538" s="761">
        <v>4500187446</v>
      </c>
      <c r="E538" s="759" t="s">
        <v>5191</v>
      </c>
      <c r="F538" s="761" t="s">
        <v>5192</v>
      </c>
      <c r="G538" s="762" t="s">
        <v>309</v>
      </c>
      <c r="H538" s="877" t="s">
        <v>79</v>
      </c>
      <c r="I538" s="763">
        <v>12</v>
      </c>
      <c r="J538" s="764">
        <v>0</v>
      </c>
      <c r="K538" s="764">
        <v>12</v>
      </c>
      <c r="L538" s="765">
        <f t="shared" si="369"/>
        <v>1</v>
      </c>
      <c r="M538" s="766">
        <v>46038</v>
      </c>
      <c r="N538" s="766">
        <v>46034</v>
      </c>
      <c r="O538" s="768"/>
      <c r="P538" s="768"/>
      <c r="Q538" s="769"/>
      <c r="R538" s="768">
        <v>45989</v>
      </c>
      <c r="S538" s="768" t="s">
        <v>136</v>
      </c>
      <c r="T538" s="878" t="s">
        <v>5193</v>
      </c>
      <c r="U538" s="773" t="s">
        <v>5194</v>
      </c>
      <c r="V538" s="774" t="s">
        <v>812</v>
      </c>
      <c r="W538" s="775">
        <v>2.1771</v>
      </c>
      <c r="X538" s="776">
        <f t="shared" ref="X538:X541" si="390">I538*W538</f>
        <v>26.1252</v>
      </c>
      <c r="Y538" s="777" t="s">
        <v>4900</v>
      </c>
      <c r="Z538" s="764" t="s">
        <v>4017</v>
      </c>
      <c r="AA538" s="779" t="s">
        <v>108</v>
      </c>
      <c r="AB538" s="764" t="s">
        <v>44</v>
      </c>
      <c r="AC538" s="780"/>
      <c r="AD538" s="783">
        <f t="shared" si="380"/>
        <v>-12</v>
      </c>
      <c r="AE538" s="879" t="s">
        <v>157</v>
      </c>
      <c r="AF538" s="761"/>
      <c r="AG538" s="783">
        <f t="shared" ref="AG538:AG541" si="391">I538*2</f>
        <v>24</v>
      </c>
      <c r="AH538" s="761"/>
      <c r="AI538" s="779"/>
      <c r="AJ538" s="765"/>
      <c r="AK538" s="366"/>
      <c r="AL538" s="783">
        <f t="shared" ref="AL538:AL541" si="392">AG538</f>
        <v>24</v>
      </c>
      <c r="AM538" s="784"/>
      <c r="AN538" s="784"/>
      <c r="AO538" s="787"/>
      <c r="AP538" s="787"/>
      <c r="AQ538" s="787"/>
      <c r="AR538" s="787"/>
      <c r="AS538" s="787"/>
      <c r="AT538" s="787"/>
      <c r="AU538" s="787"/>
      <c r="AV538" s="784"/>
      <c r="AW538" s="784"/>
      <c r="AX538" s="784"/>
      <c r="AY538" s="779"/>
      <c r="AZ538" s="762"/>
      <c r="BA538" s="779">
        <f t="shared" ref="BA538:BA541" si="393">I538*2</f>
        <v>24</v>
      </c>
      <c r="BB538" s="788"/>
      <c r="BC538" s="777"/>
      <c r="BD538" s="788"/>
      <c r="BE538" s="788"/>
      <c r="BF538" s="779"/>
      <c r="BG538" s="777"/>
      <c r="BH538" s="788"/>
      <c r="BI538" s="789"/>
      <c r="BJ538" s="789"/>
      <c r="BK538" s="790"/>
      <c r="BL538" s="789"/>
      <c r="BM538" s="791"/>
      <c r="BN538" s="791"/>
      <c r="BO538" s="791"/>
      <c r="BP538" s="791"/>
      <c r="BQ538" s="789"/>
      <c r="BR538" s="789"/>
      <c r="BS538" s="791"/>
      <c r="BT538" s="789"/>
      <c r="BU538" s="789"/>
      <c r="BV538" s="789"/>
      <c r="BW538" s="789"/>
      <c r="BX538" s="789"/>
      <c r="BY538" s="789"/>
      <c r="BZ538" s="789"/>
      <c r="CA538" s="789"/>
      <c r="CB538" s="789"/>
      <c r="CC538" s="789">
        <f t="shared" ref="CC538:CC541" si="394">I538</f>
        <v>12</v>
      </c>
      <c r="CD538" s="789"/>
      <c r="CE538" s="789">
        <f t="shared" ref="CE538:CE541" si="395">I538</f>
        <v>12</v>
      </c>
      <c r="CF538" s="789">
        <f t="shared" ref="CF538:CF541" si="396">I538</f>
        <v>12</v>
      </c>
      <c r="CG538" s="664"/>
      <c r="CO538" s="881">
        <f t="shared" si="382"/>
        <v>570967</v>
      </c>
    </row>
    <row r="539" s="646" customFormat="1" ht="36" hidden="1" customHeight="1" spans="1:93">
      <c r="A539" s="758">
        <v>45989</v>
      </c>
      <c r="B539" s="759" t="s">
        <v>4461</v>
      </c>
      <c r="C539" s="760" t="s">
        <v>237</v>
      </c>
      <c r="D539" s="761">
        <v>4500187446</v>
      </c>
      <c r="E539" s="759" t="s">
        <v>5195</v>
      </c>
      <c r="F539" s="761" t="s">
        <v>5196</v>
      </c>
      <c r="G539" s="762" t="s">
        <v>309</v>
      </c>
      <c r="H539" s="877" t="s">
        <v>79</v>
      </c>
      <c r="I539" s="763">
        <v>48</v>
      </c>
      <c r="J539" s="764">
        <v>0</v>
      </c>
      <c r="K539" s="764">
        <v>12</v>
      </c>
      <c r="L539" s="765">
        <f t="shared" si="369"/>
        <v>4</v>
      </c>
      <c r="M539" s="766">
        <v>46038</v>
      </c>
      <c r="N539" s="766">
        <v>46034</v>
      </c>
      <c r="O539" s="768"/>
      <c r="P539" s="768"/>
      <c r="Q539" s="769"/>
      <c r="R539" s="768">
        <v>45989</v>
      </c>
      <c r="S539" s="768" t="s">
        <v>136</v>
      </c>
      <c r="T539" s="878" t="s">
        <v>5193</v>
      </c>
      <c r="U539" s="773" t="s">
        <v>5194</v>
      </c>
      <c r="V539" s="774" t="s">
        <v>812</v>
      </c>
      <c r="W539" s="775">
        <v>2.1771</v>
      </c>
      <c r="X539" s="776">
        <f t="shared" si="390"/>
        <v>104.5008</v>
      </c>
      <c r="Y539" s="777" t="s">
        <v>4900</v>
      </c>
      <c r="Z539" s="764" t="s">
        <v>4017</v>
      </c>
      <c r="AA539" s="779" t="s">
        <v>108</v>
      </c>
      <c r="AB539" s="764" t="s">
        <v>44</v>
      </c>
      <c r="AC539" s="780"/>
      <c r="AD539" s="783">
        <f t="shared" si="380"/>
        <v>-48</v>
      </c>
      <c r="AE539" s="879" t="s">
        <v>157</v>
      </c>
      <c r="AF539" s="761"/>
      <c r="AG539" s="783">
        <f t="shared" si="391"/>
        <v>96</v>
      </c>
      <c r="AH539" s="761"/>
      <c r="AI539" s="779"/>
      <c r="AJ539" s="765"/>
      <c r="AK539" s="366"/>
      <c r="AL539" s="783">
        <f t="shared" si="392"/>
        <v>96</v>
      </c>
      <c r="AM539" s="784"/>
      <c r="AN539" s="784"/>
      <c r="AO539" s="787"/>
      <c r="AP539" s="787"/>
      <c r="AQ539" s="787"/>
      <c r="AR539" s="787"/>
      <c r="AS539" s="787"/>
      <c r="AT539" s="787"/>
      <c r="AU539" s="787"/>
      <c r="AV539" s="784"/>
      <c r="AW539" s="784"/>
      <c r="AX539" s="784"/>
      <c r="AY539" s="779"/>
      <c r="AZ539" s="762"/>
      <c r="BA539" s="779">
        <f t="shared" si="393"/>
        <v>96</v>
      </c>
      <c r="BB539" s="788"/>
      <c r="BC539" s="777"/>
      <c r="BD539" s="788"/>
      <c r="BE539" s="788"/>
      <c r="BF539" s="779"/>
      <c r="BG539" s="777"/>
      <c r="BH539" s="788"/>
      <c r="BI539" s="789"/>
      <c r="BJ539" s="789"/>
      <c r="BK539" s="790"/>
      <c r="BL539" s="789"/>
      <c r="BM539" s="791"/>
      <c r="BN539" s="791"/>
      <c r="BO539" s="791"/>
      <c r="BP539" s="791"/>
      <c r="BQ539" s="789"/>
      <c r="BR539" s="789"/>
      <c r="BS539" s="791"/>
      <c r="BT539" s="789"/>
      <c r="BU539" s="789"/>
      <c r="BV539" s="789"/>
      <c r="BW539" s="789"/>
      <c r="BX539" s="789"/>
      <c r="BY539" s="789"/>
      <c r="BZ539" s="789"/>
      <c r="CA539" s="789"/>
      <c r="CB539" s="789"/>
      <c r="CC539" s="789">
        <f t="shared" si="394"/>
        <v>48</v>
      </c>
      <c r="CD539" s="789"/>
      <c r="CE539" s="789">
        <f t="shared" si="395"/>
        <v>48</v>
      </c>
      <c r="CF539" s="789">
        <f t="shared" si="396"/>
        <v>48</v>
      </c>
      <c r="CG539" s="664"/>
      <c r="CO539" s="881">
        <f t="shared" si="382"/>
        <v>570871</v>
      </c>
    </row>
    <row r="540" s="646" customFormat="1" ht="36" hidden="1" customHeight="1" spans="1:93">
      <c r="A540" s="758">
        <v>45989</v>
      </c>
      <c r="B540" s="759" t="s">
        <v>4461</v>
      </c>
      <c r="C540" s="760" t="s">
        <v>237</v>
      </c>
      <c r="D540" s="761">
        <v>4500187446</v>
      </c>
      <c r="E540" s="759" t="s">
        <v>5197</v>
      </c>
      <c r="F540" s="761" t="s">
        <v>5198</v>
      </c>
      <c r="G540" s="762" t="s">
        <v>309</v>
      </c>
      <c r="H540" s="877" t="s">
        <v>79</v>
      </c>
      <c r="I540" s="763">
        <v>36</v>
      </c>
      <c r="J540" s="764">
        <v>0</v>
      </c>
      <c r="K540" s="764">
        <v>12</v>
      </c>
      <c r="L540" s="765">
        <f t="shared" si="369"/>
        <v>3</v>
      </c>
      <c r="M540" s="766">
        <v>46038</v>
      </c>
      <c r="N540" s="766">
        <v>46034</v>
      </c>
      <c r="O540" s="768"/>
      <c r="P540" s="768"/>
      <c r="Q540" s="769"/>
      <c r="R540" s="768">
        <v>45989</v>
      </c>
      <c r="S540" s="768" t="s">
        <v>136</v>
      </c>
      <c r="T540" s="878" t="s">
        <v>5193</v>
      </c>
      <c r="U540" s="773" t="s">
        <v>5194</v>
      </c>
      <c r="V540" s="774" t="s">
        <v>812</v>
      </c>
      <c r="W540" s="775">
        <v>2.1771</v>
      </c>
      <c r="X540" s="776">
        <f t="shared" si="390"/>
        <v>78.3756</v>
      </c>
      <c r="Y540" s="777" t="s">
        <v>4900</v>
      </c>
      <c r="Z540" s="764" t="s">
        <v>4017</v>
      </c>
      <c r="AA540" s="779" t="s">
        <v>108</v>
      </c>
      <c r="AB540" s="764" t="s">
        <v>44</v>
      </c>
      <c r="AC540" s="780"/>
      <c r="AD540" s="783">
        <f t="shared" si="380"/>
        <v>-36</v>
      </c>
      <c r="AE540" s="879" t="s">
        <v>157</v>
      </c>
      <c r="AF540" s="761"/>
      <c r="AG540" s="783">
        <f t="shared" si="391"/>
        <v>72</v>
      </c>
      <c r="AH540" s="761"/>
      <c r="AI540" s="779"/>
      <c r="AJ540" s="765"/>
      <c r="AK540" s="366"/>
      <c r="AL540" s="783">
        <f t="shared" si="392"/>
        <v>72</v>
      </c>
      <c r="AM540" s="784"/>
      <c r="AN540" s="784"/>
      <c r="AO540" s="787"/>
      <c r="AP540" s="787"/>
      <c r="AQ540" s="787"/>
      <c r="AR540" s="787"/>
      <c r="AS540" s="787"/>
      <c r="AT540" s="787"/>
      <c r="AU540" s="787"/>
      <c r="AV540" s="784"/>
      <c r="AW540" s="784"/>
      <c r="AX540" s="784"/>
      <c r="AY540" s="779"/>
      <c r="AZ540" s="762"/>
      <c r="BA540" s="779">
        <f t="shared" si="393"/>
        <v>72</v>
      </c>
      <c r="BB540" s="788"/>
      <c r="BC540" s="777"/>
      <c r="BD540" s="788"/>
      <c r="BE540" s="788"/>
      <c r="BF540" s="779"/>
      <c r="BG540" s="777"/>
      <c r="BH540" s="788"/>
      <c r="BI540" s="789"/>
      <c r="BJ540" s="789"/>
      <c r="BK540" s="790"/>
      <c r="BL540" s="789"/>
      <c r="BM540" s="791"/>
      <c r="BN540" s="791"/>
      <c r="BO540" s="791"/>
      <c r="BP540" s="791"/>
      <c r="BQ540" s="789"/>
      <c r="BR540" s="789"/>
      <c r="BS540" s="791"/>
      <c r="BT540" s="789"/>
      <c r="BU540" s="789"/>
      <c r="BV540" s="789"/>
      <c r="BW540" s="789"/>
      <c r="BX540" s="789"/>
      <c r="BY540" s="789"/>
      <c r="BZ540" s="789"/>
      <c r="CA540" s="789"/>
      <c r="CB540" s="789"/>
      <c r="CC540" s="789">
        <f t="shared" si="394"/>
        <v>36</v>
      </c>
      <c r="CD540" s="789"/>
      <c r="CE540" s="789">
        <f t="shared" si="395"/>
        <v>36</v>
      </c>
      <c r="CF540" s="789">
        <f t="shared" si="396"/>
        <v>36</v>
      </c>
      <c r="CG540" s="664"/>
      <c r="CO540" s="881">
        <f t="shared" si="382"/>
        <v>570799</v>
      </c>
    </row>
    <row r="541" s="646" customFormat="1" ht="36" hidden="1" customHeight="1" spans="1:93">
      <c r="A541" s="758">
        <v>45989</v>
      </c>
      <c r="B541" s="759" t="s">
        <v>4461</v>
      </c>
      <c r="C541" s="760" t="s">
        <v>237</v>
      </c>
      <c r="D541" s="761">
        <v>4500187446</v>
      </c>
      <c r="E541" s="759" t="s">
        <v>5199</v>
      </c>
      <c r="F541" s="761" t="s">
        <v>5200</v>
      </c>
      <c r="G541" s="762" t="s">
        <v>309</v>
      </c>
      <c r="H541" s="877" t="s">
        <v>79</v>
      </c>
      <c r="I541" s="763">
        <v>12</v>
      </c>
      <c r="J541" s="764">
        <v>0</v>
      </c>
      <c r="K541" s="764">
        <v>12</v>
      </c>
      <c r="L541" s="765">
        <f t="shared" si="369"/>
        <v>1</v>
      </c>
      <c r="M541" s="766">
        <v>46038</v>
      </c>
      <c r="N541" s="766">
        <v>46034</v>
      </c>
      <c r="O541" s="768"/>
      <c r="P541" s="768"/>
      <c r="Q541" s="769"/>
      <c r="R541" s="768">
        <v>45989</v>
      </c>
      <c r="S541" s="768" t="s">
        <v>136</v>
      </c>
      <c r="T541" s="878" t="s">
        <v>5193</v>
      </c>
      <c r="U541" s="773" t="s">
        <v>5194</v>
      </c>
      <c r="V541" s="774" t="s">
        <v>812</v>
      </c>
      <c r="W541" s="775">
        <v>2.1771</v>
      </c>
      <c r="X541" s="776">
        <f t="shared" si="390"/>
        <v>26.1252</v>
      </c>
      <c r="Y541" s="777" t="s">
        <v>4900</v>
      </c>
      <c r="Z541" s="764" t="s">
        <v>4017</v>
      </c>
      <c r="AA541" s="779" t="s">
        <v>108</v>
      </c>
      <c r="AB541" s="764" t="s">
        <v>44</v>
      </c>
      <c r="AC541" s="780"/>
      <c r="AD541" s="783">
        <f t="shared" si="380"/>
        <v>-12</v>
      </c>
      <c r="AE541" s="879" t="s">
        <v>157</v>
      </c>
      <c r="AF541" s="761"/>
      <c r="AG541" s="783">
        <f t="shared" si="391"/>
        <v>24</v>
      </c>
      <c r="AH541" s="761"/>
      <c r="AI541" s="779"/>
      <c r="AJ541" s="765"/>
      <c r="AK541" s="366"/>
      <c r="AL541" s="783">
        <f t="shared" si="392"/>
        <v>24</v>
      </c>
      <c r="AM541" s="784"/>
      <c r="AN541" s="784"/>
      <c r="AO541" s="787"/>
      <c r="AP541" s="787"/>
      <c r="AQ541" s="787"/>
      <c r="AR541" s="787"/>
      <c r="AS541" s="787"/>
      <c r="AT541" s="787"/>
      <c r="AU541" s="787"/>
      <c r="AV541" s="784"/>
      <c r="AW541" s="784"/>
      <c r="AX541" s="784"/>
      <c r="AY541" s="779"/>
      <c r="AZ541" s="762"/>
      <c r="BA541" s="779">
        <f t="shared" si="393"/>
        <v>24</v>
      </c>
      <c r="BB541" s="788"/>
      <c r="BC541" s="777"/>
      <c r="BD541" s="788"/>
      <c r="BE541" s="788"/>
      <c r="BF541" s="779"/>
      <c r="BG541" s="777"/>
      <c r="BH541" s="788"/>
      <c r="BI541" s="789"/>
      <c r="BJ541" s="789"/>
      <c r="BK541" s="790"/>
      <c r="BL541" s="789"/>
      <c r="BM541" s="791"/>
      <c r="BN541" s="791"/>
      <c r="BO541" s="791"/>
      <c r="BP541" s="791"/>
      <c r="BQ541" s="789"/>
      <c r="BR541" s="789"/>
      <c r="BS541" s="791"/>
      <c r="BT541" s="789"/>
      <c r="BU541" s="789"/>
      <c r="BV541" s="789"/>
      <c r="BW541" s="789"/>
      <c r="BX541" s="789"/>
      <c r="BY541" s="789"/>
      <c r="BZ541" s="789"/>
      <c r="CA541" s="789"/>
      <c r="CB541" s="789"/>
      <c r="CC541" s="789">
        <f t="shared" si="394"/>
        <v>12</v>
      </c>
      <c r="CD541" s="789"/>
      <c r="CE541" s="789">
        <f t="shared" si="395"/>
        <v>12</v>
      </c>
      <c r="CF541" s="789">
        <f t="shared" si="396"/>
        <v>12</v>
      </c>
      <c r="CG541" s="664"/>
      <c r="CO541" s="881">
        <f t="shared" si="382"/>
        <v>570775</v>
      </c>
    </row>
    <row r="542" s="646" customFormat="1" ht="36" hidden="1" customHeight="1" spans="1:93">
      <c r="A542" s="758">
        <v>45985</v>
      </c>
      <c r="B542" s="759" t="s">
        <v>5201</v>
      </c>
      <c r="C542" s="760" t="s">
        <v>224</v>
      </c>
      <c r="D542" s="761">
        <v>4500183456</v>
      </c>
      <c r="E542" s="759">
        <v>2000008399</v>
      </c>
      <c r="F542" s="761" t="s">
        <v>5202</v>
      </c>
      <c r="G542" s="762" t="s">
        <v>134</v>
      </c>
      <c r="H542" s="877" t="s">
        <v>135</v>
      </c>
      <c r="I542" s="763">
        <v>4004</v>
      </c>
      <c r="J542" s="764">
        <v>0</v>
      </c>
      <c r="K542" s="764">
        <v>13</v>
      </c>
      <c r="L542" s="765">
        <f t="shared" si="369"/>
        <v>308</v>
      </c>
      <c r="M542" s="766">
        <v>46041</v>
      </c>
      <c r="N542" s="766">
        <v>46037</v>
      </c>
      <c r="O542" s="1026" t="s">
        <v>5203</v>
      </c>
      <c r="P542" s="768" t="s">
        <v>709</v>
      </c>
      <c r="Q542" s="769" t="s">
        <v>5204</v>
      </c>
      <c r="R542" s="768">
        <v>45987</v>
      </c>
      <c r="S542" s="768" t="s">
        <v>82</v>
      </c>
      <c r="T542" s="956" t="s">
        <v>5205</v>
      </c>
      <c r="U542" s="773" t="s">
        <v>5206</v>
      </c>
      <c r="V542" s="774" t="s">
        <v>5034</v>
      </c>
      <c r="W542" s="775">
        <v>0.8559</v>
      </c>
      <c r="X542" s="776">
        <f>W542*I542</f>
        <v>3427.0236</v>
      </c>
      <c r="Y542" s="777" t="s">
        <v>4900</v>
      </c>
      <c r="Z542" s="764" t="s">
        <v>190</v>
      </c>
      <c r="AA542" s="779" t="s">
        <v>108</v>
      </c>
      <c r="AB542" s="764" t="s">
        <v>44</v>
      </c>
      <c r="AC542" s="780"/>
      <c r="AD542" s="783">
        <f t="shared" si="380"/>
        <v>-4004</v>
      </c>
      <c r="AE542" s="879" t="s">
        <v>157</v>
      </c>
      <c r="AF542" s="761"/>
      <c r="AG542" s="783">
        <f t="shared" ref="AG542:AG551" si="397">I542</f>
        <v>4004</v>
      </c>
      <c r="AH542" s="761"/>
      <c r="AI542" s="779"/>
      <c r="AJ542" s="765"/>
      <c r="AK542" s="366"/>
      <c r="AL542" s="783">
        <f>I542</f>
        <v>4004</v>
      </c>
      <c r="AM542" s="784"/>
      <c r="AN542" s="784"/>
      <c r="AO542" s="787"/>
      <c r="AP542" s="787"/>
      <c r="AQ542" s="787"/>
      <c r="AR542" s="787"/>
      <c r="AS542" s="787"/>
      <c r="AT542" s="787"/>
      <c r="AU542" s="787"/>
      <c r="AV542" s="784"/>
      <c r="AW542" s="784"/>
      <c r="AX542" s="784"/>
      <c r="AY542" s="779"/>
      <c r="AZ542" s="762"/>
      <c r="BA542" s="779">
        <f>I542</f>
        <v>4004</v>
      </c>
      <c r="BB542" s="788"/>
      <c r="BC542" s="777"/>
      <c r="BD542" s="788"/>
      <c r="BE542" s="788"/>
      <c r="BF542" s="779"/>
      <c r="BG542" s="777"/>
      <c r="BH542" s="788"/>
      <c r="BI542" s="789"/>
      <c r="BJ542" s="789"/>
      <c r="BK542" s="790"/>
      <c r="BL542" s="789"/>
      <c r="BM542" s="791"/>
      <c r="BN542" s="791"/>
      <c r="BO542" s="790">
        <f>I542/13</f>
        <v>308</v>
      </c>
      <c r="BP542" s="791"/>
      <c r="BQ542" s="789"/>
      <c r="BR542" s="789"/>
      <c r="BS542" s="791"/>
      <c r="BT542" s="789"/>
      <c r="BU542" s="789"/>
      <c r="BV542" s="789"/>
      <c r="BW542" s="789"/>
      <c r="BX542" s="789"/>
      <c r="BY542" s="789"/>
      <c r="BZ542" s="789"/>
      <c r="CA542" s="789"/>
      <c r="CB542" s="789"/>
      <c r="CC542" s="789"/>
      <c r="CD542" s="789"/>
      <c r="CE542" s="789"/>
      <c r="CF542" s="789"/>
      <c r="CG542" s="664"/>
      <c r="CO542" s="881">
        <f t="shared" si="382"/>
        <v>566771</v>
      </c>
    </row>
    <row r="543" s="646" customFormat="1" ht="36" hidden="1" customHeight="1" spans="1:93">
      <c r="A543" s="758">
        <v>45988</v>
      </c>
      <c r="B543" s="759" t="s">
        <v>264</v>
      </c>
      <c r="C543" s="760" t="s">
        <v>149</v>
      </c>
      <c r="D543" s="761">
        <v>4500187205</v>
      </c>
      <c r="E543" s="759" t="s">
        <v>5207</v>
      </c>
      <c r="F543" s="761" t="s">
        <v>5208</v>
      </c>
      <c r="G543" s="762" t="s">
        <v>4890</v>
      </c>
      <c r="H543" s="877" t="s">
        <v>4891</v>
      </c>
      <c r="I543" s="763">
        <v>480</v>
      </c>
      <c r="J543" s="764">
        <v>0</v>
      </c>
      <c r="K543" s="764">
        <v>24</v>
      </c>
      <c r="L543" s="765">
        <f t="shared" si="369"/>
        <v>20</v>
      </c>
      <c r="M543" s="766">
        <v>46041</v>
      </c>
      <c r="N543" s="766">
        <v>46037</v>
      </c>
      <c r="O543" s="768"/>
      <c r="P543" s="768"/>
      <c r="Q543" s="769" t="s">
        <v>4836</v>
      </c>
      <c r="R543" s="768" t="s">
        <v>4893</v>
      </c>
      <c r="S543" s="1366" t="s">
        <v>136</v>
      </c>
      <c r="T543" s="1367" t="s">
        <v>5209</v>
      </c>
      <c r="U543" s="773" t="s">
        <v>5210</v>
      </c>
      <c r="V543" s="774" t="s">
        <v>271</v>
      </c>
      <c r="W543" s="775">
        <v>0.86</v>
      </c>
      <c r="X543" s="776">
        <f>I543*W543</f>
        <v>412.8</v>
      </c>
      <c r="Y543" s="777" t="s">
        <v>4900</v>
      </c>
      <c r="Z543" s="762" t="s">
        <v>4890</v>
      </c>
      <c r="AA543" s="779" t="s">
        <v>108</v>
      </c>
      <c r="AB543" s="764" t="s">
        <v>44</v>
      </c>
      <c r="AC543" s="780"/>
      <c r="AD543" s="783">
        <f t="shared" si="380"/>
        <v>-480</v>
      </c>
      <c r="AE543" s="879" t="s">
        <v>157</v>
      </c>
      <c r="AF543" s="761"/>
      <c r="AG543" s="783">
        <f t="shared" si="397"/>
        <v>480</v>
      </c>
      <c r="AH543" s="761"/>
      <c r="AI543" s="779"/>
      <c r="AJ543" s="765"/>
      <c r="AK543" s="366"/>
      <c r="AL543" s="765">
        <f>I543</f>
        <v>480</v>
      </c>
      <c r="AM543" s="784"/>
      <c r="AN543" s="784"/>
      <c r="AO543" s="787"/>
      <c r="AP543" s="787"/>
      <c r="AQ543" s="787"/>
      <c r="AR543" s="787"/>
      <c r="AS543" s="787"/>
      <c r="AT543" s="787"/>
      <c r="AU543" s="787"/>
      <c r="AV543" s="784"/>
      <c r="AW543" s="784"/>
      <c r="AX543" s="784"/>
      <c r="AY543" s="779"/>
      <c r="AZ543" s="762"/>
      <c r="BA543" s="779">
        <f>I543</f>
        <v>480</v>
      </c>
      <c r="BB543" s="788"/>
      <c r="BC543" s="777"/>
      <c r="BD543" s="788"/>
      <c r="BE543" s="788"/>
      <c r="BF543" s="779"/>
      <c r="BG543" s="777"/>
      <c r="BH543" s="788"/>
      <c r="BI543" s="789"/>
      <c r="BJ543" s="789"/>
      <c r="BK543" s="790"/>
      <c r="BL543" s="789"/>
      <c r="BM543" s="791"/>
      <c r="BN543" s="791"/>
      <c r="BO543" s="791"/>
      <c r="BP543" s="791"/>
      <c r="BQ543" s="789"/>
      <c r="BR543" s="789"/>
      <c r="BS543" s="791"/>
      <c r="BT543" s="789"/>
      <c r="BU543" s="789"/>
      <c r="BV543" s="789"/>
      <c r="BW543" s="789"/>
      <c r="BX543" s="789"/>
      <c r="BY543" s="789"/>
      <c r="BZ543" s="789"/>
      <c r="CA543" s="789"/>
      <c r="CB543" s="789"/>
      <c r="CC543" s="789"/>
      <c r="CD543" s="789"/>
      <c r="CE543" s="789"/>
      <c r="CF543" s="789"/>
      <c r="CG543" s="664"/>
      <c r="CO543" s="881">
        <f t="shared" si="382"/>
        <v>566291</v>
      </c>
    </row>
    <row r="544" s="646" customFormat="1" ht="36" hidden="1" customHeight="1" spans="1:93">
      <c r="A544" s="758">
        <v>46009</v>
      </c>
      <c r="B544" s="759" t="s">
        <v>3800</v>
      </c>
      <c r="C544" s="760" t="s">
        <v>251</v>
      </c>
      <c r="D544" s="761">
        <v>4500189328</v>
      </c>
      <c r="E544" s="759">
        <v>966920040</v>
      </c>
      <c r="F544" s="761" t="s">
        <v>5211</v>
      </c>
      <c r="G544" s="762" t="s">
        <v>346</v>
      </c>
      <c r="H544" s="877" t="s">
        <v>79</v>
      </c>
      <c r="I544" s="763">
        <v>5760</v>
      </c>
      <c r="J544" s="764">
        <v>0</v>
      </c>
      <c r="K544" s="764">
        <v>1152</v>
      </c>
      <c r="L544" s="765">
        <f t="shared" si="369"/>
        <v>5</v>
      </c>
      <c r="M544" s="766">
        <v>46041</v>
      </c>
      <c r="N544" s="766">
        <v>46037</v>
      </c>
      <c r="O544" s="1026" t="s">
        <v>5212</v>
      </c>
      <c r="P544" s="768"/>
      <c r="Q544" s="769"/>
      <c r="R544" s="768" t="s">
        <v>651</v>
      </c>
      <c r="S544" s="771" t="s">
        <v>136</v>
      </c>
      <c r="T544" s="772" t="s">
        <v>5213</v>
      </c>
      <c r="U544" s="773" t="s">
        <v>5214</v>
      </c>
      <c r="V544" s="774" t="s">
        <v>1131</v>
      </c>
      <c r="W544" s="775">
        <v>594.35</v>
      </c>
      <c r="X544" s="776">
        <f t="shared" ref="X544:X550" si="398">W544*L544</f>
        <v>2971.75</v>
      </c>
      <c r="Y544" s="777" t="s">
        <v>4900</v>
      </c>
      <c r="Z544" s="1033" t="s">
        <v>346</v>
      </c>
      <c r="AA544" s="779" t="s">
        <v>108</v>
      </c>
      <c r="AB544" s="764" t="s">
        <v>44</v>
      </c>
      <c r="AC544" s="780"/>
      <c r="AD544" s="783">
        <f t="shared" si="380"/>
        <v>-5760</v>
      </c>
      <c r="AE544" s="879" t="s">
        <v>157</v>
      </c>
      <c r="AF544" s="761"/>
      <c r="AG544" s="783">
        <f t="shared" si="397"/>
        <v>5760</v>
      </c>
      <c r="AH544" s="761"/>
      <c r="AI544" s="779">
        <f t="shared" ref="AI544:AI550" si="399">I544</f>
        <v>5760</v>
      </c>
      <c r="AJ544" s="765"/>
      <c r="AK544" s="765"/>
      <c r="AL544" s="786"/>
      <c r="AM544" s="784"/>
      <c r="AN544" s="787"/>
      <c r="AO544" s="787"/>
      <c r="AP544" s="787"/>
      <c r="AQ544" s="787"/>
      <c r="AR544" s="787"/>
      <c r="AS544" s="787"/>
      <c r="AT544" s="787"/>
      <c r="AU544" s="784"/>
      <c r="AV544" s="784"/>
      <c r="AW544" s="784"/>
      <c r="AX544" s="779"/>
      <c r="AY544" s="762"/>
      <c r="AZ544" s="779"/>
      <c r="BA544" s="762"/>
      <c r="BB544" s="779"/>
      <c r="BC544" s="779">
        <f t="shared" ref="BC544:BC550" si="400">I544</f>
        <v>5760</v>
      </c>
      <c r="BD544" s="788"/>
      <c r="BE544" s="779"/>
      <c r="BF544" s="779"/>
      <c r="BG544" s="779">
        <f t="shared" ref="BG544:BG550" si="401">I544/12</f>
        <v>480</v>
      </c>
      <c r="BH544" s="789"/>
      <c r="BI544" s="789"/>
      <c r="BJ544" s="790"/>
      <c r="BK544" s="789"/>
      <c r="BL544" s="791"/>
      <c r="BM544" s="791"/>
      <c r="BN544" s="791"/>
      <c r="BO544" s="791"/>
      <c r="BP544" s="789"/>
      <c r="BQ544" s="789"/>
      <c r="BR544" s="791"/>
      <c r="BS544" s="789"/>
      <c r="BT544" s="789"/>
      <c r="BU544" s="789"/>
      <c r="BV544" s="789"/>
      <c r="BW544" s="789"/>
      <c r="BX544" s="789"/>
      <c r="BY544" s="789"/>
      <c r="BZ544" s="789"/>
      <c r="CA544" s="789"/>
      <c r="CB544" s="789"/>
      <c r="CC544" s="789"/>
      <c r="CD544" s="789"/>
      <c r="CE544" s="789"/>
      <c r="CF544" s="664"/>
      <c r="CN544" s="656"/>
      <c r="CO544" s="881">
        <f t="shared" si="382"/>
        <v>560531</v>
      </c>
    </row>
    <row r="545" s="646" customFormat="1" ht="36" hidden="1" customHeight="1" spans="1:93">
      <c r="A545" s="758">
        <v>46009</v>
      </c>
      <c r="B545" s="759" t="s">
        <v>3800</v>
      </c>
      <c r="C545" s="760" t="s">
        <v>251</v>
      </c>
      <c r="D545" s="761">
        <v>4500189328</v>
      </c>
      <c r="E545" s="759">
        <v>966920046</v>
      </c>
      <c r="F545" s="761" t="s">
        <v>5215</v>
      </c>
      <c r="G545" s="762" t="s">
        <v>346</v>
      </c>
      <c r="H545" s="877" t="s">
        <v>79</v>
      </c>
      <c r="I545" s="763">
        <v>3456</v>
      </c>
      <c r="J545" s="764">
        <v>0</v>
      </c>
      <c r="K545" s="764">
        <v>1152</v>
      </c>
      <c r="L545" s="765">
        <f t="shared" si="369"/>
        <v>3</v>
      </c>
      <c r="M545" s="766">
        <v>46041</v>
      </c>
      <c r="N545" s="766">
        <v>46037</v>
      </c>
      <c r="O545" s="1026" t="s">
        <v>5212</v>
      </c>
      <c r="P545" s="768"/>
      <c r="Q545" s="769"/>
      <c r="R545" s="768" t="s">
        <v>651</v>
      </c>
      <c r="S545" s="771" t="s">
        <v>136</v>
      </c>
      <c r="T545" s="772" t="s">
        <v>5213</v>
      </c>
      <c r="U545" s="773" t="s">
        <v>5214</v>
      </c>
      <c r="V545" s="774" t="s">
        <v>1131</v>
      </c>
      <c r="W545" s="775">
        <v>594.3467</v>
      </c>
      <c r="X545" s="776">
        <f t="shared" si="398"/>
        <v>1783.0401</v>
      </c>
      <c r="Y545" s="777" t="s">
        <v>4900</v>
      </c>
      <c r="Z545" s="1033" t="s">
        <v>346</v>
      </c>
      <c r="AA545" s="779" t="s">
        <v>108</v>
      </c>
      <c r="AB545" s="764" t="s">
        <v>44</v>
      </c>
      <c r="AC545" s="780"/>
      <c r="AD545" s="783">
        <f t="shared" si="380"/>
        <v>-3456</v>
      </c>
      <c r="AE545" s="879" t="s">
        <v>157</v>
      </c>
      <c r="AF545" s="761"/>
      <c r="AG545" s="783">
        <f t="shared" si="397"/>
        <v>3456</v>
      </c>
      <c r="AH545" s="761"/>
      <c r="AI545" s="779">
        <f t="shared" si="399"/>
        <v>3456</v>
      </c>
      <c r="AJ545" s="765"/>
      <c r="AK545" s="765"/>
      <c r="AL545" s="786"/>
      <c r="AM545" s="784"/>
      <c r="AN545" s="787"/>
      <c r="AO545" s="787"/>
      <c r="AP545" s="787"/>
      <c r="AQ545" s="787"/>
      <c r="AR545" s="787"/>
      <c r="AS545" s="787"/>
      <c r="AT545" s="787"/>
      <c r="AU545" s="784"/>
      <c r="AV545" s="784"/>
      <c r="AW545" s="784"/>
      <c r="AX545" s="779"/>
      <c r="AY545" s="762"/>
      <c r="AZ545" s="779"/>
      <c r="BA545" s="762"/>
      <c r="BB545" s="779"/>
      <c r="BC545" s="779">
        <f t="shared" si="400"/>
        <v>3456</v>
      </c>
      <c r="BD545" s="788"/>
      <c r="BE545" s="779"/>
      <c r="BF545" s="779"/>
      <c r="BG545" s="779">
        <f t="shared" si="401"/>
        <v>288</v>
      </c>
      <c r="BH545" s="789"/>
      <c r="BI545" s="789"/>
      <c r="BJ545" s="790"/>
      <c r="BK545" s="789"/>
      <c r="BL545" s="791"/>
      <c r="BM545" s="791"/>
      <c r="BN545" s="791"/>
      <c r="BO545" s="791"/>
      <c r="BP545" s="789"/>
      <c r="BQ545" s="789"/>
      <c r="BR545" s="791"/>
      <c r="BS545" s="789"/>
      <c r="BT545" s="789"/>
      <c r="BU545" s="789"/>
      <c r="BV545" s="789"/>
      <c r="BW545" s="789"/>
      <c r="BX545" s="789"/>
      <c r="BY545" s="789"/>
      <c r="BZ545" s="789"/>
      <c r="CA545" s="789"/>
      <c r="CB545" s="789"/>
      <c r="CC545" s="789"/>
      <c r="CD545" s="789"/>
      <c r="CE545" s="789"/>
      <c r="CF545" s="664"/>
      <c r="CN545" s="656"/>
      <c r="CO545" s="881">
        <f t="shared" si="382"/>
        <v>557075</v>
      </c>
    </row>
    <row r="546" s="646" customFormat="1" ht="36" hidden="1" customHeight="1" spans="1:93">
      <c r="A546" s="758">
        <v>46009</v>
      </c>
      <c r="B546" s="759" t="s">
        <v>3800</v>
      </c>
      <c r="C546" s="760" t="s">
        <v>251</v>
      </c>
      <c r="D546" s="761">
        <v>4500189328</v>
      </c>
      <c r="E546" s="759">
        <v>966920052</v>
      </c>
      <c r="F546" s="761" t="s">
        <v>5216</v>
      </c>
      <c r="G546" s="762" t="s">
        <v>346</v>
      </c>
      <c r="H546" s="877" t="s">
        <v>79</v>
      </c>
      <c r="I546" s="763">
        <v>4608</v>
      </c>
      <c r="J546" s="764">
        <v>0</v>
      </c>
      <c r="K546" s="764">
        <v>1152</v>
      </c>
      <c r="L546" s="765">
        <f t="shared" si="369"/>
        <v>4</v>
      </c>
      <c r="M546" s="766">
        <v>46041</v>
      </c>
      <c r="N546" s="766">
        <v>46037</v>
      </c>
      <c r="O546" s="1026" t="s">
        <v>5212</v>
      </c>
      <c r="P546" s="768"/>
      <c r="Q546" s="769"/>
      <c r="R546" s="768" t="s">
        <v>651</v>
      </c>
      <c r="S546" s="771" t="s">
        <v>136</v>
      </c>
      <c r="T546" s="772" t="s">
        <v>5213</v>
      </c>
      <c r="U546" s="773" t="s">
        <v>5214</v>
      </c>
      <c r="V546" s="774" t="s">
        <v>1131</v>
      </c>
      <c r="W546" s="775">
        <v>594.35</v>
      </c>
      <c r="X546" s="776">
        <f t="shared" si="398"/>
        <v>2377.4</v>
      </c>
      <c r="Y546" s="777" t="s">
        <v>4900</v>
      </c>
      <c r="Z546" s="1033" t="s">
        <v>346</v>
      </c>
      <c r="AA546" s="779" t="s">
        <v>108</v>
      </c>
      <c r="AB546" s="764" t="s">
        <v>44</v>
      </c>
      <c r="AC546" s="780"/>
      <c r="AD546" s="783">
        <f t="shared" si="380"/>
        <v>-4608</v>
      </c>
      <c r="AE546" s="879" t="s">
        <v>157</v>
      </c>
      <c r="AF546" s="761"/>
      <c r="AG546" s="783">
        <f t="shared" si="397"/>
        <v>4608</v>
      </c>
      <c r="AH546" s="761"/>
      <c r="AI546" s="779">
        <f t="shared" si="399"/>
        <v>4608</v>
      </c>
      <c r="AJ546" s="765"/>
      <c r="AK546" s="765"/>
      <c r="AL546" s="786"/>
      <c r="AM546" s="784"/>
      <c r="AN546" s="787"/>
      <c r="AO546" s="787"/>
      <c r="AP546" s="787"/>
      <c r="AQ546" s="787"/>
      <c r="AR546" s="787"/>
      <c r="AS546" s="787"/>
      <c r="AT546" s="787"/>
      <c r="AU546" s="784"/>
      <c r="AV546" s="784"/>
      <c r="AW546" s="784"/>
      <c r="AX546" s="779"/>
      <c r="AY546" s="762"/>
      <c r="AZ546" s="779"/>
      <c r="BA546" s="762"/>
      <c r="BB546" s="779"/>
      <c r="BC546" s="779">
        <f t="shared" si="400"/>
        <v>4608</v>
      </c>
      <c r="BD546" s="788"/>
      <c r="BE546" s="779"/>
      <c r="BF546" s="779"/>
      <c r="BG546" s="779">
        <f t="shared" si="401"/>
        <v>384</v>
      </c>
      <c r="BH546" s="789"/>
      <c r="BI546" s="789"/>
      <c r="BJ546" s="790"/>
      <c r="BK546" s="789"/>
      <c r="BL546" s="791"/>
      <c r="BM546" s="791"/>
      <c r="BN546" s="791"/>
      <c r="BO546" s="791"/>
      <c r="BP546" s="789"/>
      <c r="BQ546" s="789"/>
      <c r="BR546" s="791"/>
      <c r="BS546" s="789"/>
      <c r="BT546" s="789"/>
      <c r="BU546" s="789"/>
      <c r="BV546" s="789"/>
      <c r="BW546" s="789"/>
      <c r="BX546" s="789"/>
      <c r="BY546" s="789"/>
      <c r="BZ546" s="789"/>
      <c r="CA546" s="789"/>
      <c r="CB546" s="789"/>
      <c r="CC546" s="789"/>
      <c r="CD546" s="789"/>
      <c r="CE546" s="789"/>
      <c r="CF546" s="664"/>
      <c r="CN546" s="656"/>
      <c r="CO546" s="881">
        <f t="shared" si="382"/>
        <v>552467</v>
      </c>
    </row>
    <row r="547" s="646" customFormat="1" ht="36" hidden="1" customHeight="1" spans="1:93">
      <c r="A547" s="758">
        <v>46009</v>
      </c>
      <c r="B547" s="759" t="s">
        <v>3800</v>
      </c>
      <c r="C547" s="760" t="s">
        <v>251</v>
      </c>
      <c r="D547" s="761">
        <v>4500189328</v>
      </c>
      <c r="E547" s="759">
        <v>966920063</v>
      </c>
      <c r="F547" s="761" t="s">
        <v>5217</v>
      </c>
      <c r="G547" s="762" t="s">
        <v>346</v>
      </c>
      <c r="H547" s="877" t="s">
        <v>79</v>
      </c>
      <c r="I547" s="763">
        <v>3456</v>
      </c>
      <c r="J547" s="764">
        <v>0</v>
      </c>
      <c r="K547" s="764">
        <v>1152</v>
      </c>
      <c r="L547" s="765">
        <f t="shared" si="369"/>
        <v>3</v>
      </c>
      <c r="M547" s="766">
        <v>46041</v>
      </c>
      <c r="N547" s="766">
        <v>46037</v>
      </c>
      <c r="O547" s="1026" t="s">
        <v>5212</v>
      </c>
      <c r="P547" s="768"/>
      <c r="Q547" s="769"/>
      <c r="R547" s="768" t="s">
        <v>651</v>
      </c>
      <c r="S547" s="771" t="s">
        <v>136</v>
      </c>
      <c r="T547" s="772" t="s">
        <v>5213</v>
      </c>
      <c r="U547" s="773" t="s">
        <v>5214</v>
      </c>
      <c r="V547" s="774" t="s">
        <v>1131</v>
      </c>
      <c r="W547" s="775">
        <v>594.3467</v>
      </c>
      <c r="X547" s="776">
        <f t="shared" si="398"/>
        <v>1783.0401</v>
      </c>
      <c r="Y547" s="777" t="s">
        <v>4900</v>
      </c>
      <c r="Z547" s="1033" t="s">
        <v>346</v>
      </c>
      <c r="AA547" s="779" t="s">
        <v>108</v>
      </c>
      <c r="AB547" s="764" t="s">
        <v>44</v>
      </c>
      <c r="AC547" s="780"/>
      <c r="AD547" s="783">
        <f t="shared" si="380"/>
        <v>-3456</v>
      </c>
      <c r="AE547" s="879" t="s">
        <v>157</v>
      </c>
      <c r="AF547" s="761"/>
      <c r="AG547" s="783">
        <f t="shared" si="397"/>
        <v>3456</v>
      </c>
      <c r="AH547" s="761"/>
      <c r="AI547" s="779">
        <f t="shared" si="399"/>
        <v>3456</v>
      </c>
      <c r="AJ547" s="765"/>
      <c r="AK547" s="765"/>
      <c r="AL547" s="786"/>
      <c r="AM547" s="784"/>
      <c r="AN547" s="787"/>
      <c r="AO547" s="787"/>
      <c r="AP547" s="787"/>
      <c r="AQ547" s="787"/>
      <c r="AR547" s="787"/>
      <c r="AS547" s="787"/>
      <c r="AT547" s="787"/>
      <c r="AU547" s="784"/>
      <c r="AV547" s="784"/>
      <c r="AW547" s="784"/>
      <c r="AX547" s="779"/>
      <c r="AY547" s="762"/>
      <c r="AZ547" s="779"/>
      <c r="BA547" s="762"/>
      <c r="BB547" s="779"/>
      <c r="BC547" s="779">
        <f t="shared" si="400"/>
        <v>3456</v>
      </c>
      <c r="BD547" s="788"/>
      <c r="BE547" s="779"/>
      <c r="BF547" s="779"/>
      <c r="BG547" s="779">
        <f t="shared" si="401"/>
        <v>288</v>
      </c>
      <c r="BH547" s="789"/>
      <c r="BI547" s="789"/>
      <c r="BJ547" s="790"/>
      <c r="BK547" s="789"/>
      <c r="BL547" s="791"/>
      <c r="BM547" s="791"/>
      <c r="BN547" s="791"/>
      <c r="BO547" s="791"/>
      <c r="BP547" s="789"/>
      <c r="BQ547" s="789"/>
      <c r="BR547" s="791"/>
      <c r="BS547" s="789"/>
      <c r="BT547" s="789"/>
      <c r="BU547" s="789"/>
      <c r="BV547" s="789"/>
      <c r="BW547" s="789"/>
      <c r="BX547" s="789"/>
      <c r="BY547" s="789"/>
      <c r="BZ547" s="789"/>
      <c r="CA547" s="789"/>
      <c r="CB547" s="789"/>
      <c r="CC547" s="789"/>
      <c r="CD547" s="789"/>
      <c r="CE547" s="789"/>
      <c r="CF547" s="664"/>
      <c r="CN547" s="656"/>
      <c r="CO547" s="881">
        <f t="shared" si="382"/>
        <v>549011</v>
      </c>
    </row>
    <row r="548" s="646" customFormat="1" ht="36" hidden="1" customHeight="1" spans="1:93">
      <c r="A548" s="758">
        <v>46009</v>
      </c>
      <c r="B548" s="759" t="s">
        <v>3800</v>
      </c>
      <c r="C548" s="760" t="s">
        <v>251</v>
      </c>
      <c r="D548" s="761">
        <v>4500189328</v>
      </c>
      <c r="E548" s="759">
        <v>966920072</v>
      </c>
      <c r="F548" s="761" t="s">
        <v>5218</v>
      </c>
      <c r="G548" s="762" t="s">
        <v>346</v>
      </c>
      <c r="H548" s="877" t="s">
        <v>79</v>
      </c>
      <c r="I548" s="763">
        <v>5760</v>
      </c>
      <c r="J548" s="764">
        <v>0</v>
      </c>
      <c r="K548" s="764">
        <v>1152</v>
      </c>
      <c r="L548" s="765">
        <f t="shared" si="369"/>
        <v>5</v>
      </c>
      <c r="M548" s="766">
        <v>46041</v>
      </c>
      <c r="N548" s="766">
        <v>46037</v>
      </c>
      <c r="O548" s="1026" t="s">
        <v>5212</v>
      </c>
      <c r="P548" s="768"/>
      <c r="Q548" s="769"/>
      <c r="R548" s="768" t="s">
        <v>651</v>
      </c>
      <c r="S548" s="771" t="s">
        <v>136</v>
      </c>
      <c r="T548" s="772" t="s">
        <v>5213</v>
      </c>
      <c r="U548" s="773" t="s">
        <v>5214</v>
      </c>
      <c r="V548" s="774" t="s">
        <v>1131</v>
      </c>
      <c r="W548" s="775">
        <v>594.35</v>
      </c>
      <c r="X548" s="776">
        <f t="shared" si="398"/>
        <v>2971.75</v>
      </c>
      <c r="Y548" s="777" t="s">
        <v>4900</v>
      </c>
      <c r="Z548" s="1033" t="s">
        <v>346</v>
      </c>
      <c r="AA548" s="779" t="s">
        <v>108</v>
      </c>
      <c r="AB548" s="764" t="s">
        <v>44</v>
      </c>
      <c r="AC548" s="780"/>
      <c r="AD548" s="783">
        <f t="shared" si="380"/>
        <v>-5760</v>
      </c>
      <c r="AE548" s="879" t="s">
        <v>157</v>
      </c>
      <c r="AF548" s="761"/>
      <c r="AG548" s="783">
        <f t="shared" si="397"/>
        <v>5760</v>
      </c>
      <c r="AH548" s="761"/>
      <c r="AI548" s="779">
        <f t="shared" si="399"/>
        <v>5760</v>
      </c>
      <c r="AJ548" s="765"/>
      <c r="AK548" s="765"/>
      <c r="AL548" s="786"/>
      <c r="AM548" s="784"/>
      <c r="AN548" s="787"/>
      <c r="AO548" s="787"/>
      <c r="AP548" s="787"/>
      <c r="AQ548" s="787"/>
      <c r="AR548" s="787"/>
      <c r="AS548" s="787"/>
      <c r="AT548" s="787"/>
      <c r="AU548" s="784"/>
      <c r="AV548" s="784"/>
      <c r="AW548" s="784"/>
      <c r="AX548" s="779"/>
      <c r="AY548" s="762"/>
      <c r="AZ548" s="779"/>
      <c r="BA548" s="762"/>
      <c r="BB548" s="779"/>
      <c r="BC548" s="779">
        <f t="shared" si="400"/>
        <v>5760</v>
      </c>
      <c r="BD548" s="788"/>
      <c r="BE548" s="779"/>
      <c r="BF548" s="779"/>
      <c r="BG548" s="779">
        <f t="shared" si="401"/>
        <v>480</v>
      </c>
      <c r="BH548" s="789"/>
      <c r="BI548" s="789"/>
      <c r="BJ548" s="790"/>
      <c r="BK548" s="789"/>
      <c r="BL548" s="791"/>
      <c r="BM548" s="791"/>
      <c r="BN548" s="791"/>
      <c r="BO548" s="791"/>
      <c r="BP548" s="789"/>
      <c r="BQ548" s="789"/>
      <c r="BR548" s="791"/>
      <c r="BS548" s="789"/>
      <c r="BT548" s="789"/>
      <c r="BU548" s="789"/>
      <c r="BV548" s="789"/>
      <c r="BW548" s="789"/>
      <c r="BX548" s="789"/>
      <c r="BY548" s="789"/>
      <c r="BZ548" s="789"/>
      <c r="CA548" s="789"/>
      <c r="CB548" s="789"/>
      <c r="CC548" s="789"/>
      <c r="CD548" s="789"/>
      <c r="CE548" s="789"/>
      <c r="CF548" s="664"/>
      <c r="CN548" s="656"/>
      <c r="CO548" s="881">
        <f t="shared" si="382"/>
        <v>543251</v>
      </c>
    </row>
    <row r="549" s="646" customFormat="1" ht="36" hidden="1" customHeight="1" spans="1:93">
      <c r="A549" s="758">
        <v>46009</v>
      </c>
      <c r="B549" s="759" t="s">
        <v>3800</v>
      </c>
      <c r="C549" s="760" t="s">
        <v>251</v>
      </c>
      <c r="D549" s="761">
        <v>4500189328</v>
      </c>
      <c r="E549" s="759">
        <v>966920075</v>
      </c>
      <c r="F549" s="761" t="s">
        <v>5219</v>
      </c>
      <c r="G549" s="762" t="s">
        <v>346</v>
      </c>
      <c r="H549" s="877" t="s">
        <v>79</v>
      </c>
      <c r="I549" s="763">
        <v>5760</v>
      </c>
      <c r="J549" s="764">
        <v>0</v>
      </c>
      <c r="K549" s="764">
        <v>1152</v>
      </c>
      <c r="L549" s="765">
        <f t="shared" si="369"/>
        <v>5</v>
      </c>
      <c r="M549" s="766">
        <v>46041</v>
      </c>
      <c r="N549" s="766">
        <v>46037</v>
      </c>
      <c r="O549" s="1026" t="s">
        <v>5212</v>
      </c>
      <c r="P549" s="768"/>
      <c r="Q549" s="769"/>
      <c r="R549" s="768" t="s">
        <v>651</v>
      </c>
      <c r="S549" s="771" t="s">
        <v>136</v>
      </c>
      <c r="T549" s="772" t="s">
        <v>5213</v>
      </c>
      <c r="U549" s="773" t="s">
        <v>5214</v>
      </c>
      <c r="V549" s="774" t="s">
        <v>1131</v>
      </c>
      <c r="W549" s="775">
        <v>594.35</v>
      </c>
      <c r="X549" s="776">
        <f t="shared" si="398"/>
        <v>2971.75</v>
      </c>
      <c r="Y549" s="777" t="s">
        <v>4900</v>
      </c>
      <c r="Z549" s="1033" t="s">
        <v>346</v>
      </c>
      <c r="AA549" s="779" t="s">
        <v>108</v>
      </c>
      <c r="AB549" s="764" t="s">
        <v>44</v>
      </c>
      <c r="AC549" s="780"/>
      <c r="AD549" s="783">
        <f t="shared" si="380"/>
        <v>-5760</v>
      </c>
      <c r="AE549" s="879" t="s">
        <v>157</v>
      </c>
      <c r="AF549" s="761"/>
      <c r="AG549" s="783">
        <f t="shared" si="397"/>
        <v>5760</v>
      </c>
      <c r="AH549" s="761"/>
      <c r="AI549" s="779">
        <f t="shared" si="399"/>
        <v>5760</v>
      </c>
      <c r="AJ549" s="765"/>
      <c r="AK549" s="765"/>
      <c r="AL549" s="786"/>
      <c r="AM549" s="784"/>
      <c r="AN549" s="787"/>
      <c r="AO549" s="787"/>
      <c r="AP549" s="787"/>
      <c r="AQ549" s="787"/>
      <c r="AR549" s="787"/>
      <c r="AS549" s="787"/>
      <c r="AT549" s="787"/>
      <c r="AU549" s="784"/>
      <c r="AV549" s="784"/>
      <c r="AW549" s="784"/>
      <c r="AX549" s="779"/>
      <c r="AY549" s="762"/>
      <c r="AZ549" s="779"/>
      <c r="BA549" s="762"/>
      <c r="BB549" s="779"/>
      <c r="BC549" s="779">
        <f t="shared" si="400"/>
        <v>5760</v>
      </c>
      <c r="BD549" s="788"/>
      <c r="BE549" s="779"/>
      <c r="BF549" s="779"/>
      <c r="BG549" s="779">
        <f t="shared" si="401"/>
        <v>480</v>
      </c>
      <c r="BH549" s="789"/>
      <c r="BI549" s="789"/>
      <c r="BJ549" s="790"/>
      <c r="BK549" s="789"/>
      <c r="BL549" s="791"/>
      <c r="BM549" s="791"/>
      <c r="BN549" s="791"/>
      <c r="BO549" s="791"/>
      <c r="BP549" s="789"/>
      <c r="BQ549" s="789"/>
      <c r="BR549" s="791"/>
      <c r="BS549" s="789"/>
      <c r="BT549" s="789"/>
      <c r="BU549" s="789"/>
      <c r="BV549" s="789"/>
      <c r="BW549" s="789"/>
      <c r="BX549" s="789"/>
      <c r="BY549" s="789"/>
      <c r="BZ549" s="789"/>
      <c r="CA549" s="789"/>
      <c r="CB549" s="789"/>
      <c r="CC549" s="789"/>
      <c r="CD549" s="789"/>
      <c r="CE549" s="789"/>
      <c r="CF549" s="664"/>
      <c r="CN549" s="656"/>
      <c r="CO549" s="881">
        <f t="shared" si="382"/>
        <v>537491</v>
      </c>
    </row>
    <row r="550" s="646" customFormat="1" ht="36" hidden="1" customHeight="1" spans="1:93">
      <c r="A550" s="758">
        <v>46009</v>
      </c>
      <c r="B550" s="759" t="s">
        <v>3800</v>
      </c>
      <c r="C550" s="760" t="s">
        <v>251</v>
      </c>
      <c r="D550" s="761">
        <v>4500189328</v>
      </c>
      <c r="E550" s="759">
        <v>966920077</v>
      </c>
      <c r="F550" s="761" t="s">
        <v>5220</v>
      </c>
      <c r="G550" s="762" t="s">
        <v>346</v>
      </c>
      <c r="H550" s="877" t="s">
        <v>79</v>
      </c>
      <c r="I550" s="763">
        <v>4608</v>
      </c>
      <c r="J550" s="764">
        <v>0</v>
      </c>
      <c r="K550" s="764">
        <v>1152</v>
      </c>
      <c r="L550" s="765">
        <f t="shared" si="369"/>
        <v>4</v>
      </c>
      <c r="M550" s="766">
        <v>46041</v>
      </c>
      <c r="N550" s="766">
        <v>46037</v>
      </c>
      <c r="O550" s="1026" t="s">
        <v>5212</v>
      </c>
      <c r="P550" s="768"/>
      <c r="Q550" s="769"/>
      <c r="R550" s="768" t="s">
        <v>651</v>
      </c>
      <c r="S550" s="771" t="s">
        <v>136</v>
      </c>
      <c r="T550" s="772" t="s">
        <v>5213</v>
      </c>
      <c r="U550" s="773" t="s">
        <v>5214</v>
      </c>
      <c r="V550" s="774" t="s">
        <v>1131</v>
      </c>
      <c r="W550" s="775">
        <v>594.35</v>
      </c>
      <c r="X550" s="776">
        <f t="shared" si="398"/>
        <v>2377.4</v>
      </c>
      <c r="Y550" s="777" t="s">
        <v>4900</v>
      </c>
      <c r="Z550" s="1033" t="s">
        <v>346</v>
      </c>
      <c r="AA550" s="779" t="s">
        <v>108</v>
      </c>
      <c r="AB550" s="764" t="s">
        <v>44</v>
      </c>
      <c r="AC550" s="780"/>
      <c r="AD550" s="783">
        <f t="shared" si="380"/>
        <v>-4608</v>
      </c>
      <c r="AE550" s="879" t="s">
        <v>157</v>
      </c>
      <c r="AF550" s="761"/>
      <c r="AG550" s="783">
        <f t="shared" si="397"/>
        <v>4608</v>
      </c>
      <c r="AH550" s="761"/>
      <c r="AI550" s="779">
        <f t="shared" si="399"/>
        <v>4608</v>
      </c>
      <c r="AJ550" s="765"/>
      <c r="AK550" s="765"/>
      <c r="AL550" s="786"/>
      <c r="AM550" s="784"/>
      <c r="AN550" s="787"/>
      <c r="AO550" s="787"/>
      <c r="AP550" s="787"/>
      <c r="AQ550" s="787"/>
      <c r="AR550" s="787"/>
      <c r="AS550" s="787"/>
      <c r="AT550" s="787"/>
      <c r="AU550" s="784"/>
      <c r="AV550" s="784"/>
      <c r="AW550" s="784"/>
      <c r="AX550" s="779"/>
      <c r="AY550" s="762"/>
      <c r="AZ550" s="779"/>
      <c r="BA550" s="762"/>
      <c r="BB550" s="779"/>
      <c r="BC550" s="779">
        <f t="shared" si="400"/>
        <v>4608</v>
      </c>
      <c r="BD550" s="788"/>
      <c r="BE550" s="779"/>
      <c r="BF550" s="779"/>
      <c r="BG550" s="779">
        <f t="shared" si="401"/>
        <v>384</v>
      </c>
      <c r="BH550" s="789"/>
      <c r="BI550" s="789"/>
      <c r="BJ550" s="790"/>
      <c r="BK550" s="789"/>
      <c r="BL550" s="791"/>
      <c r="BM550" s="791"/>
      <c r="BN550" s="791"/>
      <c r="BO550" s="791"/>
      <c r="BP550" s="789"/>
      <c r="BQ550" s="789"/>
      <c r="BR550" s="791"/>
      <c r="BS550" s="789"/>
      <c r="BT550" s="789"/>
      <c r="BU550" s="789"/>
      <c r="BV550" s="789"/>
      <c r="BW550" s="789"/>
      <c r="BX550" s="789"/>
      <c r="BY550" s="789"/>
      <c r="BZ550" s="789"/>
      <c r="CA550" s="789"/>
      <c r="CB550" s="789"/>
      <c r="CC550" s="789"/>
      <c r="CD550" s="789"/>
      <c r="CE550" s="789"/>
      <c r="CF550" s="664"/>
      <c r="CN550" s="656"/>
      <c r="CO550" s="881">
        <f t="shared" si="382"/>
        <v>532883</v>
      </c>
    </row>
    <row r="551" s="646" customFormat="1" ht="36" hidden="1" customHeight="1" spans="1:93">
      <c r="A551" s="758">
        <v>45993</v>
      </c>
      <c r="B551" s="759" t="s">
        <v>4127</v>
      </c>
      <c r="C551" s="760" t="s">
        <v>4128</v>
      </c>
      <c r="D551" s="761">
        <v>4500187640</v>
      </c>
      <c r="E551" s="759" t="s">
        <v>5221</v>
      </c>
      <c r="F551" s="761" t="s">
        <v>5222</v>
      </c>
      <c r="G551" s="762" t="s">
        <v>78</v>
      </c>
      <c r="H551" s="877" t="s">
        <v>111</v>
      </c>
      <c r="I551" s="763">
        <v>1500</v>
      </c>
      <c r="J551" s="764">
        <v>0</v>
      </c>
      <c r="K551" s="764">
        <v>50</v>
      </c>
      <c r="L551" s="765">
        <f t="shared" si="369"/>
        <v>30</v>
      </c>
      <c r="M551" s="766">
        <v>46042</v>
      </c>
      <c r="N551" s="766">
        <v>46038</v>
      </c>
      <c r="O551" s="768"/>
      <c r="P551" s="768" t="s">
        <v>5223</v>
      </c>
      <c r="Q551" s="769"/>
      <c r="R551" s="768">
        <v>45999</v>
      </c>
      <c r="S551" s="768" t="s">
        <v>82</v>
      </c>
      <c r="T551" s="956" t="s">
        <v>5224</v>
      </c>
      <c r="U551" s="773" t="s">
        <v>5225</v>
      </c>
      <c r="V551" s="774" t="s">
        <v>388</v>
      </c>
      <c r="W551" s="775">
        <v>0.9182</v>
      </c>
      <c r="X551" s="776">
        <f t="shared" ref="X551:X556" si="402">W551*I551</f>
        <v>1377.3</v>
      </c>
      <c r="Y551" s="777" t="s">
        <v>4900</v>
      </c>
      <c r="Z551" s="764" t="s">
        <v>156</v>
      </c>
      <c r="AA551" s="779" t="s">
        <v>108</v>
      </c>
      <c r="AB551" s="764" t="s">
        <v>44</v>
      </c>
      <c r="AC551" s="780"/>
      <c r="AD551" s="783">
        <f t="shared" si="380"/>
        <v>-1500</v>
      </c>
      <c r="AE551" s="879" t="s">
        <v>141</v>
      </c>
      <c r="AF551" s="761"/>
      <c r="AG551" s="783">
        <f t="shared" si="397"/>
        <v>1500</v>
      </c>
      <c r="AH551" s="761"/>
      <c r="AI551" s="779"/>
      <c r="AJ551" s="765"/>
      <c r="AK551" s="366"/>
      <c r="AL551" s="765">
        <f>I551</f>
        <v>1500</v>
      </c>
      <c r="AM551" s="784"/>
      <c r="AN551" s="784"/>
      <c r="AO551" s="787"/>
      <c r="AP551" s="787"/>
      <c r="AQ551" s="787"/>
      <c r="AR551" s="787"/>
      <c r="AS551" s="787"/>
      <c r="AT551" s="787"/>
      <c r="AU551" s="787"/>
      <c r="AV551" s="784"/>
      <c r="AW551" s="784"/>
      <c r="AX551" s="784"/>
      <c r="AY551" s="779"/>
      <c r="AZ551" s="762"/>
      <c r="BA551" s="779">
        <f t="shared" ref="BA551:BA556" si="403">I551</f>
        <v>1500</v>
      </c>
      <c r="BB551" s="788"/>
      <c r="BC551" s="777"/>
      <c r="BD551" s="788"/>
      <c r="BE551" s="788"/>
      <c r="BF551" s="779"/>
      <c r="BG551" s="777"/>
      <c r="BH551" s="788"/>
      <c r="BI551" s="789"/>
      <c r="BJ551" s="789"/>
      <c r="BK551" s="790"/>
      <c r="BL551" s="789"/>
      <c r="BM551" s="791"/>
      <c r="BN551" s="791"/>
      <c r="BO551" s="791"/>
      <c r="BP551" s="791"/>
      <c r="BQ551" s="789"/>
      <c r="BR551" s="790">
        <f>I551/25</f>
        <v>60</v>
      </c>
      <c r="BS551" s="791"/>
      <c r="BT551" s="789"/>
      <c r="BU551" s="789"/>
      <c r="BV551" s="789"/>
      <c r="BW551" s="789"/>
      <c r="BX551" s="789"/>
      <c r="BY551" s="789"/>
      <c r="BZ551" s="789"/>
      <c r="CA551" s="789"/>
      <c r="CB551" s="789"/>
      <c r="CC551" s="789"/>
      <c r="CD551" s="789"/>
      <c r="CE551" s="789"/>
      <c r="CF551" s="789"/>
      <c r="CG551" s="664"/>
      <c r="CO551" s="881">
        <f t="shared" si="382"/>
        <v>531383</v>
      </c>
    </row>
    <row r="552" s="646" customFormat="1" ht="36" hidden="1" customHeight="1" spans="1:93">
      <c r="A552" s="758">
        <v>45985</v>
      </c>
      <c r="B552" s="759" t="s">
        <v>2609</v>
      </c>
      <c r="C552" s="760" t="s">
        <v>251</v>
      </c>
      <c r="D552" s="761">
        <v>4500186392</v>
      </c>
      <c r="E552" s="759">
        <v>60261201</v>
      </c>
      <c r="F552" s="761" t="s">
        <v>5226</v>
      </c>
      <c r="G552" s="762" t="s">
        <v>309</v>
      </c>
      <c r="H552" s="877" t="s">
        <v>79</v>
      </c>
      <c r="I552" s="763">
        <v>2004</v>
      </c>
      <c r="J552" s="764">
        <v>0</v>
      </c>
      <c r="K552" s="764">
        <v>12</v>
      </c>
      <c r="L552" s="765">
        <f t="shared" si="369"/>
        <v>167</v>
      </c>
      <c r="M552" s="766">
        <v>46044</v>
      </c>
      <c r="N552" s="766">
        <v>46041</v>
      </c>
      <c r="O552" s="768"/>
      <c r="P552" s="768"/>
      <c r="Q552" s="769"/>
      <c r="R552" s="768">
        <v>45985</v>
      </c>
      <c r="S552" s="771" t="s">
        <v>82</v>
      </c>
      <c r="T552" s="956" t="s">
        <v>5227</v>
      </c>
      <c r="U552" s="773" t="s">
        <v>5228</v>
      </c>
      <c r="V552" s="774" t="s">
        <v>4426</v>
      </c>
      <c r="W552" s="775">
        <v>1.2281</v>
      </c>
      <c r="X552" s="776">
        <f>I552*W552</f>
        <v>2461.1124</v>
      </c>
      <c r="Y552" s="777" t="s">
        <v>4900</v>
      </c>
      <c r="Z552" s="778" t="s">
        <v>313</v>
      </c>
      <c r="AA552" s="779" t="s">
        <v>108</v>
      </c>
      <c r="AB552" s="764" t="s">
        <v>44</v>
      </c>
      <c r="AC552" s="780"/>
      <c r="AD552" s="783">
        <f t="shared" si="380"/>
        <v>-2004</v>
      </c>
      <c r="AE552" s="879" t="s">
        <v>157</v>
      </c>
      <c r="AF552" s="761"/>
      <c r="AG552" s="783">
        <f>I552*2</f>
        <v>4008</v>
      </c>
      <c r="AH552" s="761"/>
      <c r="AI552" s="783">
        <f>AG552</f>
        <v>4008</v>
      </c>
      <c r="AJ552" s="765"/>
      <c r="AK552" s="366"/>
      <c r="AL552" s="786"/>
      <c r="AM552" s="784"/>
      <c r="AN552" s="784"/>
      <c r="AO552" s="787"/>
      <c r="AP552" s="787"/>
      <c r="AQ552" s="787"/>
      <c r="AR552" s="787"/>
      <c r="AS552" s="787"/>
      <c r="AT552" s="787"/>
      <c r="AU552" s="787"/>
      <c r="AV552" s="784"/>
      <c r="AW552" s="784"/>
      <c r="AX552" s="784"/>
      <c r="AY552" s="779"/>
      <c r="AZ552" s="762"/>
      <c r="BA552" s="779">
        <f>I552*2</f>
        <v>4008</v>
      </c>
      <c r="BB552" s="788"/>
      <c r="BC552" s="777"/>
      <c r="BD552" s="788"/>
      <c r="BE552" s="788"/>
      <c r="BF552" s="779"/>
      <c r="BG552" s="777"/>
      <c r="BH552" s="788"/>
      <c r="BI552" s="789"/>
      <c r="BJ552" s="789"/>
      <c r="BK552" s="790"/>
      <c r="BL552" s="789"/>
      <c r="BM552" s="791"/>
      <c r="BN552" s="791"/>
      <c r="BO552" s="791"/>
      <c r="BP552" s="791"/>
      <c r="BQ552" s="789"/>
      <c r="BR552" s="789"/>
      <c r="BS552" s="791"/>
      <c r="BT552" s="789"/>
      <c r="BU552" s="789"/>
      <c r="BV552" s="789"/>
      <c r="BW552" s="789"/>
      <c r="BX552" s="789"/>
      <c r="BY552" s="789"/>
      <c r="BZ552" s="789"/>
      <c r="CA552" s="789"/>
      <c r="CB552" s="789"/>
      <c r="CC552" s="789">
        <f>I552</f>
        <v>2004</v>
      </c>
      <c r="CD552" s="789"/>
      <c r="CE552" s="789">
        <f>I552</f>
        <v>2004</v>
      </c>
      <c r="CF552" s="789">
        <f>I552</f>
        <v>2004</v>
      </c>
      <c r="CG552" s="664"/>
      <c r="CO552" s="881">
        <f t="shared" si="382"/>
        <v>527375</v>
      </c>
    </row>
    <row r="553" s="646" customFormat="1" ht="36" hidden="1" customHeight="1" spans="1:93">
      <c r="A553" s="758">
        <v>45996</v>
      </c>
      <c r="B553" s="759" t="s">
        <v>5229</v>
      </c>
      <c r="C553" s="760" t="s">
        <v>251</v>
      </c>
      <c r="D553" s="761">
        <v>4500188208</v>
      </c>
      <c r="E553" s="759">
        <v>4353960671</v>
      </c>
      <c r="F553" s="761" t="s">
        <v>5230</v>
      </c>
      <c r="G553" s="762" t="s">
        <v>239</v>
      </c>
      <c r="H553" s="877" t="s">
        <v>79</v>
      </c>
      <c r="I553" s="763">
        <v>3875</v>
      </c>
      <c r="J553" s="764">
        <v>0</v>
      </c>
      <c r="K553" s="764">
        <v>25</v>
      </c>
      <c r="L553" s="765">
        <f t="shared" si="369"/>
        <v>155</v>
      </c>
      <c r="M553" s="766">
        <v>46044</v>
      </c>
      <c r="N553" s="766">
        <v>46041</v>
      </c>
      <c r="O553" s="768"/>
      <c r="P553" s="768"/>
      <c r="Q553" s="769"/>
      <c r="R553" s="768">
        <v>46009</v>
      </c>
      <c r="S553" s="771" t="s">
        <v>82</v>
      </c>
      <c r="T553" s="956" t="s">
        <v>5231</v>
      </c>
      <c r="U553" s="773" t="s">
        <v>5232</v>
      </c>
      <c r="V553" s="774" t="s">
        <v>2911</v>
      </c>
      <c r="W553" s="775">
        <v>0.5478</v>
      </c>
      <c r="X553" s="776">
        <f t="shared" si="402"/>
        <v>2122.725</v>
      </c>
      <c r="Y553" s="777" t="s">
        <v>4900</v>
      </c>
      <c r="Z553" s="778" t="s">
        <v>239</v>
      </c>
      <c r="AA553" s="779" t="s">
        <v>108</v>
      </c>
      <c r="AB553" s="764" t="s">
        <v>44</v>
      </c>
      <c r="AC553" s="780"/>
      <c r="AD553" s="783">
        <f t="shared" si="380"/>
        <v>-3875</v>
      </c>
      <c r="AE553" s="879" t="s">
        <v>141</v>
      </c>
      <c r="AF553" s="761"/>
      <c r="AG553" s="783">
        <f t="shared" ref="AG553:AG556" si="404">I553</f>
        <v>3875</v>
      </c>
      <c r="AH553" s="761"/>
      <c r="AI553" s="779">
        <v>1000</v>
      </c>
      <c r="AJ553" s="765"/>
      <c r="AK553" s="882"/>
      <c r="AL553" s="784"/>
      <c r="AM553" s="784"/>
      <c r="AN553" s="787"/>
      <c r="AO553" s="787"/>
      <c r="AP553" s="787"/>
      <c r="AQ553" s="787"/>
      <c r="AR553" s="787"/>
      <c r="AS553" s="787"/>
      <c r="AT553" s="787"/>
      <c r="AU553" s="784"/>
      <c r="AV553" s="784"/>
      <c r="AW553" s="784"/>
      <c r="AX553" s="779"/>
      <c r="AY553" s="762"/>
      <c r="AZ553" s="779">
        <v>1000</v>
      </c>
      <c r="BA553" s="788"/>
      <c r="BB553" s="779"/>
      <c r="BC553" s="788"/>
      <c r="BD553" s="788"/>
      <c r="BE553" s="779"/>
      <c r="BF553" s="779"/>
      <c r="BG553" s="788"/>
      <c r="BH553" s="789"/>
      <c r="BI553" s="789"/>
      <c r="BJ553" s="790"/>
      <c r="BK553" s="789"/>
      <c r="BL553" s="791"/>
      <c r="BM553" s="791"/>
      <c r="BN553" s="791"/>
      <c r="BO553" s="791">
        <v>40</v>
      </c>
      <c r="BP553" s="791"/>
      <c r="BQ553" s="789"/>
      <c r="BR553" s="789"/>
      <c r="BS553" s="791"/>
      <c r="BT553" s="789"/>
      <c r="BU553" s="789"/>
      <c r="BV553" s="789"/>
      <c r="BW553" s="789"/>
      <c r="BX553" s="789"/>
      <c r="BY553" s="789"/>
      <c r="BZ553" s="789"/>
      <c r="CA553" s="789"/>
      <c r="CB553" s="789"/>
      <c r="CC553" s="789"/>
      <c r="CD553" s="789"/>
      <c r="CE553" s="789"/>
      <c r="CF553" s="789"/>
      <c r="CG553" s="664"/>
      <c r="CO553" s="881">
        <f t="shared" si="382"/>
        <v>523500</v>
      </c>
    </row>
    <row r="554" s="646" customFormat="1" ht="36" hidden="1" customHeight="1" spans="1:93">
      <c r="A554" s="758">
        <v>45995</v>
      </c>
      <c r="B554" s="759" t="s">
        <v>5229</v>
      </c>
      <c r="C554" s="760" t="s">
        <v>251</v>
      </c>
      <c r="D554" s="761">
        <v>4500187984</v>
      </c>
      <c r="E554" s="759">
        <v>4353960656</v>
      </c>
      <c r="F554" s="761" t="s">
        <v>5233</v>
      </c>
      <c r="G554" s="762" t="s">
        <v>239</v>
      </c>
      <c r="H554" s="877" t="s">
        <v>79</v>
      </c>
      <c r="I554" s="763">
        <v>4750</v>
      </c>
      <c r="J554" s="764">
        <v>0</v>
      </c>
      <c r="K554" s="764">
        <v>25</v>
      </c>
      <c r="L554" s="765">
        <f t="shared" si="369"/>
        <v>190</v>
      </c>
      <c r="M554" s="766">
        <v>46044</v>
      </c>
      <c r="N554" s="766">
        <v>46041</v>
      </c>
      <c r="O554" s="768"/>
      <c r="P554" s="768"/>
      <c r="Q554" s="769"/>
      <c r="R554" s="768">
        <v>46009</v>
      </c>
      <c r="S554" s="771" t="s">
        <v>82</v>
      </c>
      <c r="T554" s="956" t="s">
        <v>5231</v>
      </c>
      <c r="U554" s="773" t="s">
        <v>5234</v>
      </c>
      <c r="V554" s="774" t="s">
        <v>2911</v>
      </c>
      <c r="W554" s="775">
        <v>0.5478</v>
      </c>
      <c r="X554" s="776">
        <f t="shared" si="402"/>
        <v>2602.05</v>
      </c>
      <c r="Y554" s="777" t="s">
        <v>4900</v>
      </c>
      <c r="Z554" s="778" t="s">
        <v>239</v>
      </c>
      <c r="AA554" s="779" t="s">
        <v>108</v>
      </c>
      <c r="AB554" s="764" t="s">
        <v>44</v>
      </c>
      <c r="AC554" s="780"/>
      <c r="AD554" s="783">
        <f t="shared" si="380"/>
        <v>-4750</v>
      </c>
      <c r="AE554" s="879" t="s">
        <v>141</v>
      </c>
      <c r="AF554" s="761"/>
      <c r="AG554" s="783">
        <f t="shared" si="404"/>
        <v>4750</v>
      </c>
      <c r="AH554" s="761"/>
      <c r="AI554" s="779">
        <v>1000</v>
      </c>
      <c r="AJ554" s="765"/>
      <c r="AK554" s="366"/>
      <c r="AL554" s="786"/>
      <c r="AM554" s="784"/>
      <c r="AN554" s="784"/>
      <c r="AO554" s="787"/>
      <c r="AP554" s="787"/>
      <c r="AQ554" s="787"/>
      <c r="AR554" s="787"/>
      <c r="AS554" s="787"/>
      <c r="AT554" s="787"/>
      <c r="AU554" s="787"/>
      <c r="AV554" s="784"/>
      <c r="AW554" s="784"/>
      <c r="AX554" s="784"/>
      <c r="AY554" s="779"/>
      <c r="AZ554" s="779">
        <v>1000</v>
      </c>
      <c r="BA554" s="779"/>
      <c r="BB554" s="788"/>
      <c r="BC554" s="777"/>
      <c r="BD554" s="788"/>
      <c r="BE554" s="788"/>
      <c r="BF554" s="779"/>
      <c r="BG554" s="777"/>
      <c r="BH554" s="788"/>
      <c r="BI554" s="789"/>
      <c r="BJ554" s="789"/>
      <c r="BK554" s="790"/>
      <c r="BL554" s="789"/>
      <c r="BM554" s="791"/>
      <c r="BN554" s="791"/>
      <c r="BO554" s="791">
        <v>40</v>
      </c>
      <c r="BP554" s="791"/>
      <c r="BQ554" s="789"/>
      <c r="BR554" s="789"/>
      <c r="BS554" s="791"/>
      <c r="BT554" s="789"/>
      <c r="BU554" s="789"/>
      <c r="BV554" s="789"/>
      <c r="BW554" s="789"/>
      <c r="BX554" s="789"/>
      <c r="BY554" s="789"/>
      <c r="BZ554" s="789"/>
      <c r="CA554" s="789"/>
      <c r="CB554" s="789"/>
      <c r="CC554" s="789"/>
      <c r="CD554" s="789"/>
      <c r="CE554" s="789"/>
      <c r="CF554" s="789"/>
      <c r="CG554" s="664"/>
      <c r="CO554" s="881">
        <f t="shared" si="382"/>
        <v>518750</v>
      </c>
    </row>
    <row r="555" s="646" customFormat="1" ht="36" hidden="1" customHeight="1" spans="1:93">
      <c r="A555" s="758">
        <v>46008</v>
      </c>
      <c r="B555" s="759" t="s">
        <v>4521</v>
      </c>
      <c r="C555" s="760" t="s">
        <v>251</v>
      </c>
      <c r="D555" s="761">
        <v>4500188454</v>
      </c>
      <c r="E555" s="759" t="s">
        <v>5235</v>
      </c>
      <c r="F555" s="761" t="s">
        <v>5236</v>
      </c>
      <c r="G555" s="762" t="s">
        <v>109</v>
      </c>
      <c r="H555" s="877" t="s">
        <v>79</v>
      </c>
      <c r="I555" s="763">
        <v>3016</v>
      </c>
      <c r="J555" s="764">
        <v>0</v>
      </c>
      <c r="K555" s="764">
        <v>52</v>
      </c>
      <c r="L555" s="765">
        <f t="shared" si="369"/>
        <v>58</v>
      </c>
      <c r="M555" s="766">
        <v>46045</v>
      </c>
      <c r="N555" s="766">
        <v>46041</v>
      </c>
      <c r="O555" s="768"/>
      <c r="P555" s="768"/>
      <c r="Q555" s="769"/>
      <c r="R555" s="768">
        <v>46008</v>
      </c>
      <c r="S555" s="768" t="s">
        <v>136</v>
      </c>
      <c r="T555" s="956" t="s">
        <v>5237</v>
      </c>
      <c r="U555" s="773" t="s">
        <v>4526</v>
      </c>
      <c r="V555" s="774" t="s">
        <v>5238</v>
      </c>
      <c r="W555" s="775">
        <v>0.5221</v>
      </c>
      <c r="X555" s="776">
        <f t="shared" si="402"/>
        <v>1574.6536</v>
      </c>
      <c r="Y555" s="777" t="s">
        <v>4900</v>
      </c>
      <c r="Z555" s="978" t="s">
        <v>109</v>
      </c>
      <c r="AA555" s="779" t="s">
        <v>108</v>
      </c>
      <c r="AB555" s="764" t="s">
        <v>44</v>
      </c>
      <c r="AC555" s="780"/>
      <c r="AD555" s="783">
        <f t="shared" si="380"/>
        <v>-3016</v>
      </c>
      <c r="AE555" s="879" t="s">
        <v>157</v>
      </c>
      <c r="AF555" s="761"/>
      <c r="AG555" s="783">
        <f t="shared" si="404"/>
        <v>3016</v>
      </c>
      <c r="AH555" s="761"/>
      <c r="AI555" s="1370">
        <f>I555</f>
        <v>3016</v>
      </c>
      <c r="AJ555" s="779"/>
      <c r="AK555" s="954"/>
      <c r="AL555" s="784"/>
      <c r="AM555" s="784"/>
      <c r="AN555" s="787"/>
      <c r="AO555" s="787"/>
      <c r="AP555" s="787"/>
      <c r="AQ555" s="787"/>
      <c r="AR555" s="787"/>
      <c r="AS555" s="787"/>
      <c r="AT555" s="787"/>
      <c r="AU555" s="784"/>
      <c r="AV555" s="784"/>
      <c r="AW555" s="784"/>
      <c r="AX555" s="779"/>
      <c r="AY555" s="762"/>
      <c r="AZ555" s="1370"/>
      <c r="BA555" s="1370">
        <f t="shared" si="403"/>
        <v>3016</v>
      </c>
      <c r="BB555" s="777"/>
      <c r="BC555" s="788"/>
      <c r="BD555" s="788"/>
      <c r="BE555" s="779"/>
      <c r="BF555" s="777"/>
      <c r="BG555" s="788"/>
      <c r="BH555" s="789"/>
      <c r="BI555" s="789"/>
      <c r="BJ555" s="790"/>
      <c r="BK555" s="1371">
        <f>I555/13</f>
        <v>232</v>
      </c>
      <c r="BL555" s="790"/>
      <c r="BM555" s="791"/>
      <c r="BN555" s="791"/>
      <c r="BO555" s="791"/>
      <c r="BP555" s="789"/>
      <c r="BQ555" s="789"/>
      <c r="BR555" s="791"/>
      <c r="BS555" s="789"/>
      <c r="BT555" s="789"/>
      <c r="BU555" s="789"/>
      <c r="BV555" s="789"/>
      <c r="BW555" s="789"/>
      <c r="BX555" s="789"/>
      <c r="BY555" s="789"/>
      <c r="BZ555" s="789"/>
      <c r="CA555" s="789"/>
      <c r="CB555" s="789"/>
      <c r="CC555" s="789"/>
      <c r="CD555" s="789"/>
      <c r="CE555" s="789"/>
      <c r="CF555" s="664"/>
      <c r="CN555" s="656"/>
      <c r="CO555" s="881">
        <f t="shared" si="382"/>
        <v>515734</v>
      </c>
    </row>
    <row r="556" s="646" customFormat="1" ht="36" hidden="1" customHeight="1" spans="1:93">
      <c r="A556" s="758">
        <v>46008</v>
      </c>
      <c r="B556" s="759" t="s">
        <v>1659</v>
      </c>
      <c r="C556" s="760" t="s">
        <v>182</v>
      </c>
      <c r="D556" s="761">
        <v>4500189254</v>
      </c>
      <c r="E556" s="759" t="s">
        <v>5239</v>
      </c>
      <c r="F556" s="761" t="s">
        <v>5240</v>
      </c>
      <c r="G556" s="762" t="s">
        <v>109</v>
      </c>
      <c r="H556" s="877" t="s">
        <v>79</v>
      </c>
      <c r="I556" s="763">
        <v>1040</v>
      </c>
      <c r="J556" s="764">
        <v>0</v>
      </c>
      <c r="K556" s="764">
        <v>52</v>
      </c>
      <c r="L556" s="765">
        <f t="shared" si="369"/>
        <v>20</v>
      </c>
      <c r="M556" s="766">
        <v>46048</v>
      </c>
      <c r="N556" s="766">
        <v>46044</v>
      </c>
      <c r="O556" s="768"/>
      <c r="P556" s="768"/>
      <c r="Q556" s="769" t="s">
        <v>5241</v>
      </c>
      <c r="R556" s="768">
        <v>46016</v>
      </c>
      <c r="S556" s="768" t="s">
        <v>82</v>
      </c>
      <c r="T556" s="956" t="s">
        <v>5242</v>
      </c>
      <c r="U556" s="773" t="s">
        <v>5243</v>
      </c>
      <c r="V556" s="774" t="s">
        <v>4806</v>
      </c>
      <c r="W556" s="775">
        <v>0.8571</v>
      </c>
      <c r="X556" s="776">
        <f t="shared" si="402"/>
        <v>891.384</v>
      </c>
      <c r="Y556" s="777" t="s">
        <v>4900</v>
      </c>
      <c r="Z556" s="1372" t="s">
        <v>5244</v>
      </c>
      <c r="AA556" s="779" t="s">
        <v>108</v>
      </c>
      <c r="AB556" s="764" t="s">
        <v>44</v>
      </c>
      <c r="AC556" s="780"/>
      <c r="AD556" s="783">
        <f t="shared" si="380"/>
        <v>-1040</v>
      </c>
      <c r="AE556" s="879"/>
      <c r="AF556" s="761"/>
      <c r="AG556" s="783">
        <f t="shared" si="404"/>
        <v>1040</v>
      </c>
      <c r="AH556" s="761"/>
      <c r="AI556" s="779"/>
      <c r="AJ556" s="779">
        <f>I556</f>
        <v>1040</v>
      </c>
      <c r="AK556" s="954"/>
      <c r="AL556" s="784"/>
      <c r="AM556" s="784"/>
      <c r="AN556" s="787"/>
      <c r="AO556" s="787"/>
      <c r="AP556" s="787"/>
      <c r="AQ556" s="787"/>
      <c r="AR556" s="787"/>
      <c r="AS556" s="787"/>
      <c r="AT556" s="787"/>
      <c r="AU556" s="784"/>
      <c r="AV556" s="784"/>
      <c r="AW556" s="784"/>
      <c r="AX556" s="787"/>
      <c r="AY556" s="762"/>
      <c r="AZ556" s="1370"/>
      <c r="BA556" s="1370">
        <f t="shared" si="403"/>
        <v>1040</v>
      </c>
      <c r="BB556" s="777"/>
      <c r="BC556" s="788"/>
      <c r="BD556" s="788"/>
      <c r="BE556" s="777"/>
      <c r="BF556" s="777"/>
      <c r="BG556" s="788"/>
      <c r="BH556" s="789"/>
      <c r="BI556" s="789"/>
      <c r="BJ556" s="791"/>
      <c r="BK556" s="789"/>
      <c r="BL556" s="791"/>
      <c r="BM556" s="790">
        <f>I556/13</f>
        <v>80</v>
      </c>
      <c r="BN556" s="791"/>
      <c r="BO556" s="791"/>
      <c r="BP556" s="789"/>
      <c r="BQ556" s="789"/>
      <c r="BR556" s="791"/>
      <c r="BS556" s="789"/>
      <c r="BT556" s="789"/>
      <c r="BU556" s="789"/>
      <c r="BV556" s="789"/>
      <c r="BW556" s="789"/>
      <c r="BX556" s="789"/>
      <c r="BY556" s="789"/>
      <c r="BZ556" s="789"/>
      <c r="CA556" s="789"/>
      <c r="CB556" s="789"/>
      <c r="CC556" s="789"/>
      <c r="CD556" s="789"/>
      <c r="CE556" s="789"/>
      <c r="CF556" s="664"/>
      <c r="CN556" s="656"/>
      <c r="CO556" s="881">
        <f t="shared" si="382"/>
        <v>514694</v>
      </c>
    </row>
    <row r="557" s="646" customFormat="1" ht="36" hidden="1" customHeight="1" spans="1:93">
      <c r="A557" s="758">
        <v>46016</v>
      </c>
      <c r="B557" s="759" t="s">
        <v>5245</v>
      </c>
      <c r="C557" s="760" t="s">
        <v>902</v>
      </c>
      <c r="D557" s="761">
        <v>4500189841</v>
      </c>
      <c r="E557" s="759" t="s">
        <v>5246</v>
      </c>
      <c r="F557" s="761" t="s">
        <v>5247</v>
      </c>
      <c r="G557" s="762" t="s">
        <v>309</v>
      </c>
      <c r="H557" s="877" t="s">
        <v>79</v>
      </c>
      <c r="I557" s="763">
        <v>36</v>
      </c>
      <c r="J557" s="764">
        <v>0</v>
      </c>
      <c r="K557" s="764">
        <v>12</v>
      </c>
      <c r="L557" s="765">
        <f t="shared" si="369"/>
        <v>3</v>
      </c>
      <c r="M557" s="766">
        <v>46048</v>
      </c>
      <c r="N557" s="766">
        <v>46044</v>
      </c>
      <c r="O557" s="768"/>
      <c r="P557" s="768"/>
      <c r="Q557" s="769"/>
      <c r="R557" s="768" t="s">
        <v>5248</v>
      </c>
      <c r="S557" s="768" t="s">
        <v>136</v>
      </c>
      <c r="T557" s="956" t="s">
        <v>5249</v>
      </c>
      <c r="U557" s="1373" t="s">
        <v>5250</v>
      </c>
      <c r="V557" s="774" t="s">
        <v>5251</v>
      </c>
      <c r="W557" s="775">
        <v>2.1771</v>
      </c>
      <c r="X557" s="776">
        <f>I557*W557</f>
        <v>78.3756</v>
      </c>
      <c r="Y557" s="777" t="s">
        <v>4900</v>
      </c>
      <c r="Z557" s="764" t="s">
        <v>4017</v>
      </c>
      <c r="AA557" s="779" t="s">
        <v>108</v>
      </c>
      <c r="AB557" s="764"/>
      <c r="AC557" s="780"/>
      <c r="AD557" s="783">
        <f t="shared" si="380"/>
        <v>-36</v>
      </c>
      <c r="AE557" s="879"/>
      <c r="AF557" s="761"/>
      <c r="AG557" s="783">
        <f>I557*2</f>
        <v>72</v>
      </c>
      <c r="AH557" s="761"/>
      <c r="AI557" s="779"/>
      <c r="AJ557" s="765"/>
      <c r="AK557" s="783">
        <v>24</v>
      </c>
      <c r="AL557" s="783">
        <f>AG557</f>
        <v>72</v>
      </c>
      <c r="AM557" s="784"/>
      <c r="AN557" s="787"/>
      <c r="AO557" s="787"/>
      <c r="AP557" s="787"/>
      <c r="AQ557" s="787"/>
      <c r="AR557" s="787"/>
      <c r="AS557" s="787"/>
      <c r="AT557" s="787"/>
      <c r="AU557" s="784"/>
      <c r="AV557" s="784"/>
      <c r="AW557" s="784"/>
      <c r="AX557" s="787"/>
      <c r="AY557" s="762"/>
      <c r="AZ557" s="1370"/>
      <c r="BA557" s="779">
        <f>I557*2</f>
        <v>72</v>
      </c>
      <c r="BB557" s="777"/>
      <c r="BC557" s="788"/>
      <c r="BD557" s="788"/>
      <c r="BE557" s="777"/>
      <c r="BF557" s="777"/>
      <c r="BG557" s="788"/>
      <c r="BH557" s="789"/>
      <c r="BI557" s="789"/>
      <c r="BJ557" s="791"/>
      <c r="BK557" s="789"/>
      <c r="BL557" s="791"/>
      <c r="BM557" s="791"/>
      <c r="BN557" s="791"/>
      <c r="BO557" s="791"/>
      <c r="BP557" s="789"/>
      <c r="BQ557" s="789"/>
      <c r="BR557" s="791"/>
      <c r="BS557" s="789"/>
      <c r="BT557" s="789"/>
      <c r="BU557" s="789"/>
      <c r="BV557" s="789"/>
      <c r="BW557" s="789"/>
      <c r="BX557" s="789"/>
      <c r="BY557" s="789"/>
      <c r="BZ557" s="789"/>
      <c r="CA557" s="789"/>
      <c r="CB557" s="789"/>
      <c r="CC557" s="789">
        <f>I557</f>
        <v>36</v>
      </c>
      <c r="CD557" s="789"/>
      <c r="CE557" s="789">
        <f>I557</f>
        <v>36</v>
      </c>
      <c r="CF557" s="789">
        <f>I557</f>
        <v>36</v>
      </c>
      <c r="CN557" s="656"/>
      <c r="CO557" s="881">
        <f t="shared" si="382"/>
        <v>514622</v>
      </c>
    </row>
    <row r="558" s="646" customFormat="1" ht="36" hidden="1" customHeight="1" spans="1:93">
      <c r="A558" s="758">
        <v>45996</v>
      </c>
      <c r="B558" s="759" t="s">
        <v>4469</v>
      </c>
      <c r="C558" s="760" t="s">
        <v>1398</v>
      </c>
      <c r="D558" s="761">
        <v>4500188302</v>
      </c>
      <c r="E558" s="759"/>
      <c r="F558" s="761" t="s">
        <v>5252</v>
      </c>
      <c r="G558" s="762" t="s">
        <v>78</v>
      </c>
      <c r="H558" s="877" t="s">
        <v>111</v>
      </c>
      <c r="I558" s="763">
        <v>500</v>
      </c>
      <c r="J558" s="764">
        <v>0</v>
      </c>
      <c r="K558" s="764">
        <v>50</v>
      </c>
      <c r="L558" s="765">
        <f t="shared" si="369"/>
        <v>10</v>
      </c>
      <c r="M558" s="766">
        <v>46045</v>
      </c>
      <c r="N558" s="1025">
        <v>46045</v>
      </c>
      <c r="O558" s="768"/>
      <c r="P558" s="768"/>
      <c r="Q558" s="769"/>
      <c r="R558" s="768">
        <v>46386</v>
      </c>
      <c r="S558" s="768" t="s">
        <v>82</v>
      </c>
      <c r="T558" s="956" t="s">
        <v>5253</v>
      </c>
      <c r="U558" s="976" t="s">
        <v>5254</v>
      </c>
      <c r="V558" s="774" t="s">
        <v>4137</v>
      </c>
      <c r="W558" s="775">
        <v>0.9003</v>
      </c>
      <c r="X558" s="776">
        <f t="shared" ref="X558:X564" si="405">W558*I558</f>
        <v>450.15</v>
      </c>
      <c r="Y558" s="777" t="s">
        <v>4900</v>
      </c>
      <c r="Z558" s="1033" t="s">
        <v>156</v>
      </c>
      <c r="AA558" s="779" t="s">
        <v>108</v>
      </c>
      <c r="AB558" s="764" t="s">
        <v>44</v>
      </c>
      <c r="AC558" s="780"/>
      <c r="AD558" s="783">
        <f t="shared" si="380"/>
        <v>-500</v>
      </c>
      <c r="AE558" s="879"/>
      <c r="AF558" s="761"/>
      <c r="AG558" s="783">
        <f t="shared" ref="AG558:AG568" si="406">I558</f>
        <v>500</v>
      </c>
      <c r="AH558" s="761"/>
      <c r="AJ558" s="765"/>
      <c r="AK558" s="366"/>
      <c r="AL558" s="960">
        <f t="shared" ref="AL558:AL562" si="407">I558</f>
        <v>500</v>
      </c>
      <c r="AM558" s="784"/>
      <c r="AN558" s="784"/>
      <c r="AO558" s="787"/>
      <c r="AP558" s="787"/>
      <c r="AQ558" s="787"/>
      <c r="AR558" s="787"/>
      <c r="AS558" s="787"/>
      <c r="AT558" s="787"/>
      <c r="AU558" s="787"/>
      <c r="AV558" s="784"/>
      <c r="AW558" s="784"/>
      <c r="AX558" s="784"/>
      <c r="AY558" s="779"/>
      <c r="AZ558" s="762"/>
      <c r="BA558" s="779">
        <f t="shared" ref="BA558:BA568" si="408">I558</f>
        <v>500</v>
      </c>
      <c r="BB558" s="788"/>
      <c r="BC558" s="777"/>
      <c r="BD558" s="788"/>
      <c r="BE558" s="788"/>
      <c r="BF558" s="779"/>
      <c r="BG558" s="777"/>
      <c r="BH558" s="788"/>
      <c r="BI558" s="789"/>
      <c r="BJ558" s="789"/>
      <c r="BK558" s="790"/>
      <c r="BL558" s="789"/>
      <c r="BM558" s="791"/>
      <c r="BN558" s="791"/>
      <c r="BO558" s="791"/>
      <c r="BQ558" s="789"/>
      <c r="BR558" s="966">
        <f t="shared" ref="BR558:BR562" si="409">I558/25</f>
        <v>20</v>
      </c>
      <c r="BS558" s="791"/>
      <c r="BT558" s="789"/>
      <c r="BU558" s="789"/>
      <c r="BV558" s="789"/>
      <c r="BW558" s="789"/>
      <c r="BX558" s="789"/>
      <c r="BY558" s="789"/>
      <c r="BZ558" s="789"/>
      <c r="CA558" s="789"/>
      <c r="CB558" s="789"/>
      <c r="CC558" s="789"/>
      <c r="CD558" s="789"/>
      <c r="CE558" s="789"/>
      <c r="CF558" s="789"/>
      <c r="CG558" s="664"/>
      <c r="CO558" s="881">
        <f t="shared" si="382"/>
        <v>514122</v>
      </c>
    </row>
    <row r="559" s="646" customFormat="1" ht="36" hidden="1" customHeight="1" spans="1:93">
      <c r="A559" s="758">
        <v>45999</v>
      </c>
      <c r="B559" s="759" t="s">
        <v>4469</v>
      </c>
      <c r="C559" s="760" t="s">
        <v>1398</v>
      </c>
      <c r="D559" s="761">
        <v>4500188248</v>
      </c>
      <c r="E559" s="759"/>
      <c r="F559" s="761" t="s">
        <v>5255</v>
      </c>
      <c r="G559" s="762" t="s">
        <v>78</v>
      </c>
      <c r="H559" s="877" t="s">
        <v>111</v>
      </c>
      <c r="I559" s="763">
        <v>1000</v>
      </c>
      <c r="J559" s="764">
        <v>0</v>
      </c>
      <c r="K559" s="764">
        <v>50</v>
      </c>
      <c r="L559" s="765">
        <f t="shared" si="369"/>
        <v>20</v>
      </c>
      <c r="M559" s="766">
        <v>46045</v>
      </c>
      <c r="N559" s="1025">
        <v>46045</v>
      </c>
      <c r="O559" s="768"/>
      <c r="P559" s="768"/>
      <c r="Q559" s="769"/>
      <c r="R559" s="768">
        <v>46386</v>
      </c>
      <c r="S559" s="768" t="s">
        <v>82</v>
      </c>
      <c r="T559" s="956" t="s">
        <v>5256</v>
      </c>
      <c r="U559" s="976" t="s">
        <v>5257</v>
      </c>
      <c r="V559" s="774" t="s">
        <v>4137</v>
      </c>
      <c r="W559" s="775">
        <v>0.9182</v>
      </c>
      <c r="X559" s="776">
        <f t="shared" si="405"/>
        <v>918.2</v>
      </c>
      <c r="Y559" s="777" t="s">
        <v>4900</v>
      </c>
      <c r="Z559" s="1033" t="s">
        <v>156</v>
      </c>
      <c r="AA559" s="779" t="s">
        <v>108</v>
      </c>
      <c r="AB559" s="764" t="s">
        <v>44</v>
      </c>
      <c r="AC559" s="780"/>
      <c r="AD559" s="783">
        <f t="shared" si="380"/>
        <v>-1000</v>
      </c>
      <c r="AE559" s="879"/>
      <c r="AF559" s="761"/>
      <c r="AG559" s="783">
        <f t="shared" si="406"/>
        <v>1000</v>
      </c>
      <c r="AH559" s="761"/>
      <c r="AJ559" s="765"/>
      <c r="AK559" s="366"/>
      <c r="AL559" s="960">
        <f t="shared" si="407"/>
        <v>1000</v>
      </c>
      <c r="AM559" s="784"/>
      <c r="AN559" s="784"/>
      <c r="AO559" s="787"/>
      <c r="AP559" s="787"/>
      <c r="AQ559" s="787"/>
      <c r="AR559" s="787"/>
      <c r="AS559" s="787"/>
      <c r="AT559" s="787"/>
      <c r="AU559" s="787"/>
      <c r="AV559" s="784"/>
      <c r="AW559" s="784"/>
      <c r="AX559" s="784"/>
      <c r="AY559" s="779"/>
      <c r="AZ559" s="762"/>
      <c r="BA559" s="779">
        <f t="shared" si="408"/>
        <v>1000</v>
      </c>
      <c r="BB559" s="788"/>
      <c r="BC559" s="777"/>
      <c r="BD559" s="788"/>
      <c r="BE559" s="788"/>
      <c r="BF559" s="779"/>
      <c r="BG559" s="777"/>
      <c r="BH559" s="788"/>
      <c r="BI559" s="789"/>
      <c r="BJ559" s="789"/>
      <c r="BK559" s="790"/>
      <c r="BL559" s="789"/>
      <c r="BM559" s="791"/>
      <c r="BN559" s="791"/>
      <c r="BO559" s="791"/>
      <c r="BQ559" s="789"/>
      <c r="BR559" s="966">
        <f t="shared" si="409"/>
        <v>40</v>
      </c>
      <c r="BS559" s="791"/>
      <c r="BT559" s="789"/>
      <c r="BU559" s="789"/>
      <c r="BV559" s="789"/>
      <c r="BW559" s="789"/>
      <c r="BX559" s="789"/>
      <c r="BY559" s="789"/>
      <c r="BZ559" s="789"/>
      <c r="CA559" s="789"/>
      <c r="CB559" s="789"/>
      <c r="CC559" s="789"/>
      <c r="CD559" s="789"/>
      <c r="CE559" s="789"/>
      <c r="CF559" s="789"/>
      <c r="CG559" s="664"/>
      <c r="CO559" s="881">
        <f t="shared" si="382"/>
        <v>513122</v>
      </c>
    </row>
    <row r="560" s="646" customFormat="1" ht="36" hidden="1" customHeight="1" spans="1:93">
      <c r="A560" s="758">
        <v>46008</v>
      </c>
      <c r="B560" s="759" t="s">
        <v>4469</v>
      </c>
      <c r="C560" s="760" t="s">
        <v>1398</v>
      </c>
      <c r="D560" s="761">
        <v>4500189203</v>
      </c>
      <c r="E560" s="759"/>
      <c r="F560" s="761" t="s">
        <v>5258</v>
      </c>
      <c r="G560" s="762" t="s">
        <v>78</v>
      </c>
      <c r="H560" s="877" t="s">
        <v>111</v>
      </c>
      <c r="I560" s="763">
        <v>600</v>
      </c>
      <c r="J560" s="764">
        <v>0</v>
      </c>
      <c r="K560" s="764">
        <v>50</v>
      </c>
      <c r="L560" s="765">
        <f t="shared" si="369"/>
        <v>12</v>
      </c>
      <c r="M560" s="766">
        <v>46045</v>
      </c>
      <c r="N560" s="1025">
        <v>46045</v>
      </c>
      <c r="O560" s="768"/>
      <c r="P560" s="768"/>
      <c r="Q560" s="769"/>
      <c r="R560" s="768">
        <v>46386</v>
      </c>
      <c r="S560" s="768" t="s">
        <v>82</v>
      </c>
      <c r="T560" s="956" t="s">
        <v>5256</v>
      </c>
      <c r="U560" s="773" t="s">
        <v>5259</v>
      </c>
      <c r="V560" s="774" t="s">
        <v>4137</v>
      </c>
      <c r="W560" s="775">
        <v>0.9003</v>
      </c>
      <c r="X560" s="776">
        <f t="shared" si="405"/>
        <v>540.18</v>
      </c>
      <c r="Y560" s="777" t="s">
        <v>4900</v>
      </c>
      <c r="Z560" s="764" t="s">
        <v>156</v>
      </c>
      <c r="AA560" s="779" t="s">
        <v>108</v>
      </c>
      <c r="AB560" s="764" t="s">
        <v>44</v>
      </c>
      <c r="AC560" s="780"/>
      <c r="AD560" s="783">
        <f t="shared" si="380"/>
        <v>-600</v>
      </c>
      <c r="AE560" s="879"/>
      <c r="AF560" s="761"/>
      <c r="AG560" s="783">
        <f t="shared" si="406"/>
        <v>600</v>
      </c>
      <c r="AH560" s="761"/>
      <c r="AI560" s="779"/>
      <c r="AJ560" s="779"/>
      <c r="AK560" s="954"/>
      <c r="AL560" s="765">
        <f t="shared" si="407"/>
        <v>600</v>
      </c>
      <c r="AM560" s="784"/>
      <c r="AN560" s="787"/>
      <c r="AO560" s="787"/>
      <c r="AP560" s="787"/>
      <c r="AQ560" s="787"/>
      <c r="AR560" s="787"/>
      <c r="AS560" s="787"/>
      <c r="AT560" s="787"/>
      <c r="AU560" s="784"/>
      <c r="AV560" s="784"/>
      <c r="AW560" s="784"/>
      <c r="AX560" s="787"/>
      <c r="AY560" s="762"/>
      <c r="AZ560" s="1370"/>
      <c r="BA560" s="779">
        <f t="shared" si="408"/>
        <v>600</v>
      </c>
      <c r="BB560" s="777"/>
      <c r="BC560" s="788"/>
      <c r="BD560" s="788"/>
      <c r="BE560" s="777"/>
      <c r="BF560" s="777"/>
      <c r="BG560" s="788"/>
      <c r="BH560" s="789"/>
      <c r="BI560" s="789"/>
      <c r="BJ560" s="791"/>
      <c r="BK560" s="789"/>
      <c r="BL560" s="791"/>
      <c r="BM560" s="791"/>
      <c r="BN560" s="791"/>
      <c r="BO560" s="791"/>
      <c r="BP560" s="789"/>
      <c r="BQ560" s="789"/>
      <c r="BR560" s="790">
        <f t="shared" si="409"/>
        <v>24</v>
      </c>
      <c r="BS560" s="789"/>
      <c r="BT560" s="789"/>
      <c r="BU560" s="789"/>
      <c r="BV560" s="789"/>
      <c r="BW560" s="789"/>
      <c r="BX560" s="789"/>
      <c r="BY560" s="789"/>
      <c r="BZ560" s="789"/>
      <c r="CA560" s="789"/>
      <c r="CB560" s="789"/>
      <c r="CC560" s="789"/>
      <c r="CD560" s="789"/>
      <c r="CE560" s="789"/>
      <c r="CF560" s="664"/>
      <c r="CN560" s="656"/>
      <c r="CO560" s="881">
        <f t="shared" si="382"/>
        <v>512522</v>
      </c>
    </row>
    <row r="561" s="646" customFormat="1" ht="36" hidden="1" customHeight="1" spans="1:93">
      <c r="A561" s="758">
        <v>46014</v>
      </c>
      <c r="B561" s="759" t="s">
        <v>4469</v>
      </c>
      <c r="C561" s="760" t="s">
        <v>1398</v>
      </c>
      <c r="D561" s="761">
        <v>4500189691</v>
      </c>
      <c r="E561" s="759"/>
      <c r="F561" s="761" t="s">
        <v>5260</v>
      </c>
      <c r="G561" s="762" t="s">
        <v>78</v>
      </c>
      <c r="H561" s="877" t="s">
        <v>111</v>
      </c>
      <c r="I561" s="763">
        <v>500</v>
      </c>
      <c r="J561" s="764">
        <v>0</v>
      </c>
      <c r="K561" s="764">
        <v>50</v>
      </c>
      <c r="L561" s="765">
        <f t="shared" si="369"/>
        <v>10</v>
      </c>
      <c r="M561" s="766">
        <v>46045</v>
      </c>
      <c r="N561" s="766">
        <v>46045</v>
      </c>
      <c r="O561" s="768"/>
      <c r="P561" s="768"/>
      <c r="Q561" s="769" t="s">
        <v>5261</v>
      </c>
      <c r="R561" s="768">
        <v>46386</v>
      </c>
      <c r="S561" s="768" t="s">
        <v>82</v>
      </c>
      <c r="T561" s="956" t="s">
        <v>5256</v>
      </c>
      <c r="U561" s="773" t="s">
        <v>5262</v>
      </c>
      <c r="V561" s="774" t="s">
        <v>4137</v>
      </c>
      <c r="W561" s="775">
        <v>0.9182</v>
      </c>
      <c r="X561" s="776">
        <f t="shared" si="405"/>
        <v>459.1</v>
      </c>
      <c r="Y561" s="777" t="s">
        <v>4900</v>
      </c>
      <c r="Z561" s="764" t="s">
        <v>156</v>
      </c>
      <c r="AA561" s="779" t="s">
        <v>108</v>
      </c>
      <c r="AB561" s="764"/>
      <c r="AC561" s="780"/>
      <c r="AD561" s="783">
        <f t="shared" si="380"/>
        <v>-500</v>
      </c>
      <c r="AE561" s="879"/>
      <c r="AF561" s="761"/>
      <c r="AG561" s="783">
        <f t="shared" si="406"/>
        <v>500</v>
      </c>
      <c r="AH561" s="761"/>
      <c r="AI561" s="779"/>
      <c r="AJ561" s="779"/>
      <c r="AK561" s="954"/>
      <c r="AL561" s="765">
        <f t="shared" si="407"/>
        <v>500</v>
      </c>
      <c r="AM561" s="784"/>
      <c r="AN561" s="787"/>
      <c r="AO561" s="787"/>
      <c r="AP561" s="787"/>
      <c r="AQ561" s="787"/>
      <c r="AR561" s="787"/>
      <c r="AS561" s="787"/>
      <c r="AT561" s="787"/>
      <c r="AU561" s="784"/>
      <c r="AV561" s="784"/>
      <c r="AW561" s="784"/>
      <c r="AX561" s="787"/>
      <c r="AY561" s="762"/>
      <c r="AZ561" s="1370"/>
      <c r="BA561" s="779">
        <f t="shared" si="408"/>
        <v>500</v>
      </c>
      <c r="BB561" s="777"/>
      <c r="BC561" s="788"/>
      <c r="BD561" s="788"/>
      <c r="BE561" s="777"/>
      <c r="BF561" s="777"/>
      <c r="BG561" s="788"/>
      <c r="BH561" s="789"/>
      <c r="BI561" s="789"/>
      <c r="BJ561" s="791"/>
      <c r="BK561" s="789"/>
      <c r="BL561" s="791"/>
      <c r="BM561" s="791"/>
      <c r="BN561" s="791"/>
      <c r="BO561" s="791"/>
      <c r="BP561" s="789"/>
      <c r="BQ561" s="789"/>
      <c r="BR561" s="790">
        <f t="shared" si="409"/>
        <v>20</v>
      </c>
      <c r="BS561" s="789"/>
      <c r="BT561" s="789"/>
      <c r="BU561" s="789"/>
      <c r="BV561" s="789"/>
      <c r="BW561" s="789"/>
      <c r="BX561" s="789"/>
      <c r="BY561" s="789"/>
      <c r="BZ561" s="789"/>
      <c r="CA561" s="789"/>
      <c r="CB561" s="789"/>
      <c r="CC561" s="789"/>
      <c r="CD561" s="789"/>
      <c r="CE561" s="789"/>
      <c r="CF561" s="664"/>
      <c r="CN561" s="656"/>
      <c r="CO561" s="881">
        <f t="shared" si="382"/>
        <v>512022</v>
      </c>
    </row>
    <row r="562" s="646" customFormat="1" ht="36" hidden="1" customHeight="1" spans="1:93">
      <c r="A562" s="758">
        <v>46014</v>
      </c>
      <c r="B562" s="759" t="s">
        <v>4469</v>
      </c>
      <c r="C562" s="760" t="s">
        <v>1398</v>
      </c>
      <c r="D562" s="761">
        <v>4500188307</v>
      </c>
      <c r="E562" s="759"/>
      <c r="F562" s="761" t="s">
        <v>5263</v>
      </c>
      <c r="G562" s="762" t="s">
        <v>78</v>
      </c>
      <c r="H562" s="877" t="s">
        <v>111</v>
      </c>
      <c r="I562" s="763">
        <v>800</v>
      </c>
      <c r="J562" s="764">
        <v>0</v>
      </c>
      <c r="K562" s="764">
        <v>50</v>
      </c>
      <c r="L562" s="765">
        <f t="shared" si="369"/>
        <v>16</v>
      </c>
      <c r="M562" s="766">
        <v>46045</v>
      </c>
      <c r="N562" s="766">
        <v>46045</v>
      </c>
      <c r="O562" s="768"/>
      <c r="P562" s="768"/>
      <c r="Q562" s="769" t="s">
        <v>5264</v>
      </c>
      <c r="R562" s="768">
        <v>46386</v>
      </c>
      <c r="S562" s="768" t="s">
        <v>82</v>
      </c>
      <c r="T562" s="956" t="s">
        <v>5256</v>
      </c>
      <c r="U562" s="773" t="s">
        <v>5265</v>
      </c>
      <c r="V562" s="774" t="s">
        <v>4137</v>
      </c>
      <c r="W562" s="775">
        <v>0.9182</v>
      </c>
      <c r="X562" s="776">
        <f t="shared" si="405"/>
        <v>734.56</v>
      </c>
      <c r="Y562" s="777" t="s">
        <v>4900</v>
      </c>
      <c r="Z562" s="764" t="s">
        <v>156</v>
      </c>
      <c r="AA562" s="779" t="s">
        <v>108</v>
      </c>
      <c r="AB562" s="764"/>
      <c r="AC562" s="780"/>
      <c r="AD562" s="783">
        <f t="shared" si="380"/>
        <v>-800</v>
      </c>
      <c r="AE562" s="879"/>
      <c r="AF562" s="761"/>
      <c r="AG562" s="783">
        <f t="shared" si="406"/>
        <v>800</v>
      </c>
      <c r="AH562" s="761"/>
      <c r="AI562" s="779"/>
      <c r="AJ562" s="779"/>
      <c r="AK562" s="1374"/>
      <c r="AL562" s="765">
        <f t="shared" si="407"/>
        <v>800</v>
      </c>
      <c r="AM562" s="784"/>
      <c r="AN562" s="787"/>
      <c r="AO562" s="787"/>
      <c r="AP562" s="787"/>
      <c r="AQ562" s="787"/>
      <c r="AR562" s="787"/>
      <c r="AS562" s="787"/>
      <c r="AT562" s="787"/>
      <c r="AU562" s="784"/>
      <c r="AV562" s="784"/>
      <c r="AW562" s="784"/>
      <c r="AX562" s="787"/>
      <c r="AY562" s="762"/>
      <c r="AZ562" s="1370"/>
      <c r="BA562" s="779">
        <f t="shared" si="408"/>
        <v>800</v>
      </c>
      <c r="BB562" s="777"/>
      <c r="BC562" s="788"/>
      <c r="BD562" s="788"/>
      <c r="BE562" s="777"/>
      <c r="BF562" s="777"/>
      <c r="BG562" s="788"/>
      <c r="BH562" s="789"/>
      <c r="BI562" s="789"/>
      <c r="BJ562" s="791"/>
      <c r="BK562" s="789"/>
      <c r="BL562" s="791"/>
      <c r="BM562" s="791"/>
      <c r="BN562" s="791"/>
      <c r="BO562" s="791"/>
      <c r="BP562" s="789"/>
      <c r="BQ562" s="789"/>
      <c r="BR562" s="790">
        <f t="shared" si="409"/>
        <v>32</v>
      </c>
      <c r="BS562" s="789"/>
      <c r="BT562" s="789"/>
      <c r="BU562" s="789"/>
      <c r="BV562" s="789"/>
      <c r="BW562" s="789"/>
      <c r="BX562" s="789"/>
      <c r="BY562" s="789"/>
      <c r="BZ562" s="789"/>
      <c r="CA562" s="789"/>
      <c r="CB562" s="789"/>
      <c r="CC562" s="789"/>
      <c r="CD562" s="789"/>
      <c r="CE562" s="789"/>
      <c r="CF562" s="664"/>
      <c r="CN562" s="656"/>
      <c r="CO562" s="881">
        <f t="shared" si="382"/>
        <v>511222</v>
      </c>
    </row>
    <row r="563" s="646" customFormat="1" ht="36" hidden="1" customHeight="1" spans="1:93">
      <c r="A563" s="758">
        <v>45993</v>
      </c>
      <c r="B563" s="759" t="s">
        <v>5266</v>
      </c>
      <c r="C563" s="760" t="s">
        <v>3349</v>
      </c>
      <c r="D563" s="761">
        <v>4500187657</v>
      </c>
      <c r="E563" s="759"/>
      <c r="F563" s="761" t="s">
        <v>5267</v>
      </c>
      <c r="G563" s="762" t="s">
        <v>109</v>
      </c>
      <c r="H563" s="877" t="s">
        <v>79</v>
      </c>
      <c r="I563" s="763">
        <v>676</v>
      </c>
      <c r="J563" s="764">
        <v>0</v>
      </c>
      <c r="K563" s="764">
        <v>52</v>
      </c>
      <c r="L563" s="765">
        <f t="shared" si="369"/>
        <v>13</v>
      </c>
      <c r="M563" s="766">
        <v>46051</v>
      </c>
      <c r="N563" s="766">
        <v>46048</v>
      </c>
      <c r="O563" s="768"/>
      <c r="P563" s="768"/>
      <c r="Q563" s="769"/>
      <c r="R563" s="768">
        <v>46009</v>
      </c>
      <c r="S563" s="771" t="s">
        <v>136</v>
      </c>
      <c r="T563" s="956" t="s">
        <v>5268</v>
      </c>
      <c r="U563" s="773" t="s">
        <v>5269</v>
      </c>
      <c r="V563" s="774" t="s">
        <v>388</v>
      </c>
      <c r="W563" s="775">
        <v>0.8571</v>
      </c>
      <c r="X563" s="776">
        <f t="shared" si="405"/>
        <v>579.3996</v>
      </c>
      <c r="Y563" s="777" t="s">
        <v>4900</v>
      </c>
      <c r="Z563" s="1372" t="s">
        <v>5244</v>
      </c>
      <c r="AA563" s="779" t="s">
        <v>108</v>
      </c>
      <c r="AB563" s="764" t="s">
        <v>44</v>
      </c>
      <c r="AC563" s="780">
        <v>676</v>
      </c>
      <c r="AD563" s="783">
        <f t="shared" si="380"/>
        <v>0</v>
      </c>
      <c r="AE563" s="879" t="s">
        <v>157</v>
      </c>
      <c r="AF563" s="761"/>
      <c r="AG563" s="783">
        <f t="shared" si="406"/>
        <v>676</v>
      </c>
      <c r="AH563" s="761"/>
      <c r="AI563" s="779"/>
      <c r="AJ563" s="779">
        <f>I563</f>
        <v>676</v>
      </c>
      <c r="AK563" s="366"/>
      <c r="AL563" s="786"/>
      <c r="AM563" s="784"/>
      <c r="AN563" s="784"/>
      <c r="AO563" s="787"/>
      <c r="AP563" s="787"/>
      <c r="AQ563" s="787"/>
      <c r="AR563" s="787"/>
      <c r="AS563" s="787"/>
      <c r="AT563" s="787"/>
      <c r="AU563" s="787"/>
      <c r="AV563" s="784"/>
      <c r="AW563" s="784"/>
      <c r="AX563" s="784"/>
      <c r="AY563" s="779"/>
      <c r="AZ563" s="762"/>
      <c r="BA563" s="1370">
        <f t="shared" si="408"/>
        <v>676</v>
      </c>
      <c r="BB563" s="788"/>
      <c r="BC563" s="777"/>
      <c r="BD563" s="788"/>
      <c r="BE563" s="788"/>
      <c r="BF563" s="779"/>
      <c r="BG563" s="777"/>
      <c r="BH563" s="788"/>
      <c r="BI563" s="789"/>
      <c r="BJ563" s="789"/>
      <c r="BK563" s="790"/>
      <c r="BL563" s="789"/>
      <c r="BM563" s="790">
        <f>I563/13</f>
        <v>52</v>
      </c>
      <c r="BN563" s="791"/>
      <c r="BO563" s="791"/>
      <c r="BP563" s="791"/>
      <c r="BQ563" s="789"/>
      <c r="BR563" s="789"/>
      <c r="BS563" s="791"/>
      <c r="BT563" s="789"/>
      <c r="BU563" s="789"/>
      <c r="BV563" s="789"/>
      <c r="BW563" s="789"/>
      <c r="BX563" s="789"/>
      <c r="BY563" s="789"/>
      <c r="BZ563" s="789"/>
      <c r="CA563" s="789"/>
      <c r="CB563" s="789"/>
      <c r="CC563" s="789"/>
      <c r="CD563" s="789"/>
      <c r="CE563" s="789"/>
      <c r="CF563" s="789"/>
      <c r="CG563" s="664"/>
      <c r="CO563" s="881">
        <f t="shared" si="382"/>
        <v>510546</v>
      </c>
    </row>
    <row r="564" s="646" customFormat="1" ht="36" hidden="1" customHeight="1" spans="1:93">
      <c r="A564" s="758">
        <v>46003</v>
      </c>
      <c r="B564" s="759" t="s">
        <v>388</v>
      </c>
      <c r="C564" s="760" t="s">
        <v>4265</v>
      </c>
      <c r="D564" s="761">
        <v>4500188881</v>
      </c>
      <c r="E564" s="759"/>
      <c r="F564" s="761" t="s">
        <v>5270</v>
      </c>
      <c r="G564" s="762" t="s">
        <v>109</v>
      </c>
      <c r="H564" s="877" t="s">
        <v>79</v>
      </c>
      <c r="I564" s="763">
        <v>312</v>
      </c>
      <c r="J564" s="764">
        <v>0</v>
      </c>
      <c r="K564" s="764">
        <v>52</v>
      </c>
      <c r="L564" s="765">
        <f t="shared" si="369"/>
        <v>6</v>
      </c>
      <c r="M564" s="766">
        <v>46051</v>
      </c>
      <c r="N564" s="766">
        <v>46048</v>
      </c>
      <c r="O564" s="768"/>
      <c r="P564" s="768" t="s">
        <v>709</v>
      </c>
      <c r="Q564" s="769"/>
      <c r="R564" s="768">
        <v>46387</v>
      </c>
      <c r="S564" s="768" t="s">
        <v>82</v>
      </c>
      <c r="T564" s="956" t="s">
        <v>5271</v>
      </c>
      <c r="U564" s="773" t="s">
        <v>5272</v>
      </c>
      <c r="V564" s="774" t="s">
        <v>388</v>
      </c>
      <c r="W564" s="775">
        <v>0.8759</v>
      </c>
      <c r="X564" s="776">
        <f t="shared" si="405"/>
        <v>273.2808</v>
      </c>
      <c r="Y564" s="777" t="s">
        <v>4900</v>
      </c>
      <c r="Z564" s="1372" t="s">
        <v>5244</v>
      </c>
      <c r="AA564" s="779" t="s">
        <v>108</v>
      </c>
      <c r="AB564" s="764" t="s">
        <v>44</v>
      </c>
      <c r="AC564" s="780"/>
      <c r="AD564" s="783">
        <f t="shared" si="380"/>
        <v>-312</v>
      </c>
      <c r="AE564" s="879"/>
      <c r="AF564" s="761"/>
      <c r="AG564" s="783">
        <f t="shared" si="406"/>
        <v>312</v>
      </c>
      <c r="AH564" s="761"/>
      <c r="AI564" s="779"/>
      <c r="AJ564" s="779">
        <f>I564</f>
        <v>312</v>
      </c>
      <c r="AK564" s="366"/>
      <c r="AL564" s="786"/>
      <c r="AM564" s="784"/>
      <c r="AN564" s="784"/>
      <c r="AO564" s="787"/>
      <c r="AP564" s="787"/>
      <c r="AQ564" s="787"/>
      <c r="AR564" s="787"/>
      <c r="AS564" s="787"/>
      <c r="AT564" s="787"/>
      <c r="AU564" s="787"/>
      <c r="AV564" s="784"/>
      <c r="AW564" s="784"/>
      <c r="AX564" s="784"/>
      <c r="AY564" s="779"/>
      <c r="AZ564" s="762"/>
      <c r="BA564" s="1370">
        <f t="shared" si="408"/>
        <v>312</v>
      </c>
      <c r="BB564" s="788"/>
      <c r="BC564" s="777"/>
      <c r="BD564" s="788"/>
      <c r="BE564" s="788"/>
      <c r="BF564" s="779"/>
      <c r="BG564" s="777"/>
      <c r="BH564" s="788"/>
      <c r="BI564" s="789"/>
      <c r="BJ564" s="789"/>
      <c r="BK564" s="790"/>
      <c r="BL564" s="789"/>
      <c r="BM564" s="790">
        <f>I564/13</f>
        <v>24</v>
      </c>
      <c r="BN564" s="791"/>
      <c r="BO564" s="791"/>
      <c r="BP564" s="791"/>
      <c r="BQ564" s="789"/>
      <c r="BR564" s="789"/>
      <c r="BS564" s="791"/>
      <c r="BT564" s="789"/>
      <c r="BU564" s="789"/>
      <c r="BV564" s="789"/>
      <c r="BW564" s="789"/>
      <c r="BX564" s="789"/>
      <c r="BY564" s="789"/>
      <c r="BZ564" s="789"/>
      <c r="CA564" s="789"/>
      <c r="CB564" s="789"/>
      <c r="CC564" s="789"/>
      <c r="CD564" s="789"/>
      <c r="CE564" s="789"/>
      <c r="CF564" s="789"/>
      <c r="CG564" s="664"/>
      <c r="CO564" s="881">
        <f t="shared" si="382"/>
        <v>510234</v>
      </c>
    </row>
    <row r="565" s="646" customFormat="1" ht="36" hidden="1" customHeight="1" spans="1:93">
      <c r="A565" s="758">
        <v>46010</v>
      </c>
      <c r="B565" s="759" t="s">
        <v>3972</v>
      </c>
      <c r="C565" s="760" t="s">
        <v>251</v>
      </c>
      <c r="D565" s="761">
        <v>4500189455</v>
      </c>
      <c r="E565" s="759"/>
      <c r="F565" s="761" t="s">
        <v>5273</v>
      </c>
      <c r="G565" s="762" t="s">
        <v>5274</v>
      </c>
      <c r="H565" s="877" t="s">
        <v>5275</v>
      </c>
      <c r="I565" s="975">
        <v>5000</v>
      </c>
      <c r="J565" s="764">
        <v>0</v>
      </c>
      <c r="K565" s="764">
        <v>1000</v>
      </c>
      <c r="L565" s="765">
        <f t="shared" si="369"/>
        <v>5</v>
      </c>
      <c r="M565" s="766">
        <v>46052</v>
      </c>
      <c r="N565" s="766">
        <v>46048</v>
      </c>
      <c r="O565" s="768"/>
      <c r="P565" s="768" t="s">
        <v>583</v>
      </c>
      <c r="Q565" s="769"/>
      <c r="R565" s="768">
        <v>46028</v>
      </c>
      <c r="S565" s="768" t="s">
        <v>82</v>
      </c>
      <c r="T565" s="956" t="s">
        <v>5253</v>
      </c>
      <c r="U565" s="773" t="s">
        <v>5276</v>
      </c>
      <c r="V565" s="774" t="s">
        <v>587</v>
      </c>
      <c r="W565" s="775">
        <v>548.28</v>
      </c>
      <c r="X565" s="776">
        <f>W565*L565</f>
        <v>2741.4</v>
      </c>
      <c r="Y565" s="777" t="s">
        <v>4900</v>
      </c>
      <c r="Z565" s="1372" t="s">
        <v>5274</v>
      </c>
      <c r="AA565" s="779" t="s">
        <v>108</v>
      </c>
      <c r="AB565" s="764"/>
      <c r="AC565" s="780"/>
      <c r="AD565" s="783">
        <f t="shared" si="380"/>
        <v>-5000</v>
      </c>
      <c r="AE565" s="879"/>
      <c r="AF565" s="761"/>
      <c r="AG565" s="783">
        <f t="shared" si="406"/>
        <v>5000</v>
      </c>
      <c r="AH565" s="761"/>
      <c r="AI565" s="783">
        <f>AG565</f>
        <v>5000</v>
      </c>
      <c r="AJ565" s="779"/>
      <c r="AK565" s="376"/>
      <c r="AL565" s="786"/>
      <c r="AM565" s="784"/>
      <c r="AN565" s="784"/>
      <c r="AO565" s="787"/>
      <c r="AP565" s="787"/>
      <c r="AQ565" s="787"/>
      <c r="AR565" s="787"/>
      <c r="AS565" s="787"/>
      <c r="AT565" s="787"/>
      <c r="AU565" s="787"/>
      <c r="AV565" s="784"/>
      <c r="AW565" s="784"/>
      <c r="AX565" s="784"/>
      <c r="AY565" s="779"/>
      <c r="AZ565" s="762"/>
      <c r="BA565" s="779">
        <f t="shared" si="408"/>
        <v>5000</v>
      </c>
      <c r="BB565" s="788"/>
      <c r="BC565" s="777"/>
      <c r="BD565" s="788"/>
      <c r="BE565" s="788"/>
      <c r="BF565" s="779"/>
      <c r="BG565" s="777"/>
      <c r="BH565" s="788"/>
      <c r="BI565" s="789"/>
      <c r="BJ565" s="789"/>
      <c r="BK565" s="790"/>
      <c r="BL565" s="789"/>
      <c r="BM565" s="790"/>
      <c r="BN565" s="791"/>
      <c r="BO565" s="791"/>
      <c r="BP565" s="791">
        <f>I565/25</f>
        <v>200</v>
      </c>
      <c r="BQ565" s="789"/>
      <c r="BR565" s="789"/>
      <c r="BS565" s="791"/>
      <c r="BT565" s="789"/>
      <c r="BU565" s="789"/>
      <c r="BV565" s="789"/>
      <c r="BW565" s="789"/>
      <c r="BX565" s="789"/>
      <c r="BY565" s="789"/>
      <c r="BZ565" s="789"/>
      <c r="CA565" s="789"/>
      <c r="CB565" s="789"/>
      <c r="CC565" s="789"/>
      <c r="CD565" s="789"/>
      <c r="CE565" s="789"/>
      <c r="CF565" s="789"/>
      <c r="CG565" s="664"/>
      <c r="CO565" s="881">
        <f t="shared" si="382"/>
        <v>505234</v>
      </c>
    </row>
    <row r="566" s="646" customFormat="1" ht="36" hidden="1" customHeight="1" spans="1:93">
      <c r="A566" s="758">
        <v>46021</v>
      </c>
      <c r="B566" s="759" t="s">
        <v>4469</v>
      </c>
      <c r="C566" s="760" t="s">
        <v>1398</v>
      </c>
      <c r="D566" s="761">
        <v>4500190234</v>
      </c>
      <c r="E566" s="759"/>
      <c r="F566" s="761" t="s">
        <v>5277</v>
      </c>
      <c r="G566" s="762" t="s">
        <v>78</v>
      </c>
      <c r="H566" s="877" t="s">
        <v>111</v>
      </c>
      <c r="I566" s="763">
        <v>750</v>
      </c>
      <c r="J566" s="764">
        <v>0</v>
      </c>
      <c r="K566" s="764">
        <v>50</v>
      </c>
      <c r="L566" s="765">
        <f t="shared" si="369"/>
        <v>15</v>
      </c>
      <c r="M566" s="766">
        <v>46052</v>
      </c>
      <c r="N566" s="766">
        <v>46048</v>
      </c>
      <c r="O566" s="768"/>
      <c r="P566" s="768" t="s">
        <v>5278</v>
      </c>
      <c r="Q566" s="769"/>
      <c r="R566" s="768">
        <v>46386</v>
      </c>
      <c r="S566" s="768" t="s">
        <v>82</v>
      </c>
      <c r="T566" s="956" t="s">
        <v>5256</v>
      </c>
      <c r="U566" s="773" t="s">
        <v>5279</v>
      </c>
      <c r="V566" s="774" t="s">
        <v>4137</v>
      </c>
      <c r="W566" s="775">
        <v>0.9003</v>
      </c>
      <c r="X566" s="776">
        <f t="shared" ref="X566:X568" si="410">W566*I566</f>
        <v>675.225</v>
      </c>
      <c r="Y566" s="777" t="s">
        <v>4900</v>
      </c>
      <c r="Z566" s="764" t="s">
        <v>156</v>
      </c>
      <c r="AA566" s="779" t="s">
        <v>108</v>
      </c>
      <c r="AB566" s="764"/>
      <c r="AC566" s="780"/>
      <c r="AD566" s="783"/>
      <c r="AE566" s="879"/>
      <c r="AF566" s="761"/>
      <c r="AG566" s="783">
        <f t="shared" si="406"/>
        <v>750</v>
      </c>
      <c r="AH566" s="761"/>
      <c r="AI566" s="783"/>
      <c r="AJ566" s="779"/>
      <c r="AK566" s="366"/>
      <c r="AL566" s="765">
        <f>I566</f>
        <v>750</v>
      </c>
      <c r="AM566" s="784"/>
      <c r="AN566" s="784"/>
      <c r="AO566" s="787"/>
      <c r="AP566" s="787"/>
      <c r="AQ566" s="787"/>
      <c r="AR566" s="787"/>
      <c r="AS566" s="787"/>
      <c r="AT566" s="787"/>
      <c r="AU566" s="787"/>
      <c r="AV566" s="784"/>
      <c r="AW566" s="784"/>
      <c r="AX566" s="784"/>
      <c r="AY566" s="779"/>
      <c r="AZ566" s="762"/>
      <c r="BA566" s="779">
        <f t="shared" si="408"/>
        <v>750</v>
      </c>
      <c r="BB566" s="788"/>
      <c r="BC566" s="777"/>
      <c r="BD566" s="788"/>
      <c r="BE566" s="788"/>
      <c r="BF566" s="779"/>
      <c r="BG566" s="777"/>
      <c r="BH566" s="788"/>
      <c r="BI566" s="789"/>
      <c r="BJ566" s="789"/>
      <c r="BK566" s="790"/>
      <c r="BL566" s="789"/>
      <c r="BM566" s="790"/>
      <c r="BN566" s="791"/>
      <c r="BO566" s="791"/>
      <c r="BP566" s="791"/>
      <c r="BQ566" s="789"/>
      <c r="BR566" s="790">
        <f>I566/25</f>
        <v>30</v>
      </c>
      <c r="BS566" s="791"/>
      <c r="BT566" s="789"/>
      <c r="BU566" s="789"/>
      <c r="BV566" s="789"/>
      <c r="BW566" s="789"/>
      <c r="BX566" s="789"/>
      <c r="BY566" s="789"/>
      <c r="BZ566" s="789"/>
      <c r="CA566" s="789"/>
      <c r="CB566" s="789"/>
      <c r="CC566" s="789"/>
      <c r="CD566" s="789"/>
      <c r="CE566" s="789"/>
      <c r="CF566" s="789"/>
      <c r="CG566" s="664"/>
      <c r="CO566" s="881">
        <f t="shared" si="382"/>
        <v>504484</v>
      </c>
    </row>
    <row r="567" s="646" customFormat="1" ht="36" hidden="1" customHeight="1" spans="1:93">
      <c r="A567" s="758">
        <v>46016</v>
      </c>
      <c r="B567" s="759" t="s">
        <v>4451</v>
      </c>
      <c r="C567" s="760" t="s">
        <v>902</v>
      </c>
      <c r="D567" s="761">
        <v>4500190045</v>
      </c>
      <c r="E567" s="759"/>
      <c r="F567" s="761" t="s">
        <v>5280</v>
      </c>
      <c r="G567" s="762" t="s">
        <v>78</v>
      </c>
      <c r="H567" s="877" t="s">
        <v>111</v>
      </c>
      <c r="I567" s="975">
        <v>1000</v>
      </c>
      <c r="J567" s="764">
        <v>0</v>
      </c>
      <c r="K567" s="764">
        <v>50</v>
      </c>
      <c r="L567" s="765">
        <f t="shared" si="369"/>
        <v>20</v>
      </c>
      <c r="M567" s="766">
        <v>46055</v>
      </c>
      <c r="N567" s="766">
        <v>46051</v>
      </c>
      <c r="O567" s="768"/>
      <c r="P567" s="768"/>
      <c r="Q567" s="769"/>
      <c r="R567" s="768">
        <v>46386</v>
      </c>
      <c r="S567" s="768" t="s">
        <v>82</v>
      </c>
      <c r="T567" s="956" t="s">
        <v>5281</v>
      </c>
      <c r="U567" s="773" t="s">
        <v>5282</v>
      </c>
      <c r="V567" s="774" t="s">
        <v>908</v>
      </c>
      <c r="W567" s="775">
        <v>0.9182</v>
      </c>
      <c r="X567" s="776">
        <f t="shared" si="410"/>
        <v>918.2</v>
      </c>
      <c r="Y567" s="777" t="s">
        <v>4900</v>
      </c>
      <c r="Z567" s="764" t="s">
        <v>156</v>
      </c>
      <c r="AA567" s="779" t="s">
        <v>108</v>
      </c>
      <c r="AB567" s="764"/>
      <c r="AC567" s="780"/>
      <c r="AD567" s="783">
        <f t="shared" ref="AD567:AD570" si="411">AC567-I567</f>
        <v>-1000</v>
      </c>
      <c r="AE567" s="879"/>
      <c r="AF567" s="761"/>
      <c r="AG567" s="783">
        <f t="shared" si="406"/>
        <v>1000</v>
      </c>
      <c r="AH567" s="761"/>
      <c r="AI567" s="779"/>
      <c r="AJ567" s="779"/>
      <c r="AK567" s="366"/>
      <c r="AL567" s="765">
        <f>I567</f>
        <v>1000</v>
      </c>
      <c r="AM567" s="784"/>
      <c r="AN567" s="787"/>
      <c r="AO567" s="787"/>
      <c r="AP567" s="787"/>
      <c r="AQ567" s="787"/>
      <c r="AR567" s="787"/>
      <c r="AS567" s="787"/>
      <c r="AT567" s="787"/>
      <c r="AU567" s="784"/>
      <c r="AV567" s="784"/>
      <c r="AW567" s="784"/>
      <c r="AX567" s="787"/>
      <c r="AY567" s="762"/>
      <c r="AZ567" s="1370"/>
      <c r="BA567" s="779">
        <f t="shared" si="408"/>
        <v>1000</v>
      </c>
      <c r="BB567" s="777"/>
      <c r="BC567" s="788"/>
      <c r="BD567" s="788"/>
      <c r="BE567" s="777"/>
      <c r="BF567" s="777"/>
      <c r="BG567" s="788"/>
      <c r="BH567" s="789"/>
      <c r="BI567" s="789"/>
      <c r="BJ567" s="791"/>
      <c r="BK567" s="789"/>
      <c r="BL567" s="791"/>
      <c r="BM567" s="791"/>
      <c r="BN567" s="791"/>
      <c r="BO567" s="791"/>
      <c r="BP567" s="789"/>
      <c r="BQ567" s="789"/>
      <c r="BR567" s="790">
        <f>I567/25</f>
        <v>40</v>
      </c>
      <c r="BS567" s="791"/>
      <c r="BT567" s="789"/>
      <c r="BU567" s="789"/>
      <c r="BV567" s="789"/>
      <c r="BW567" s="789"/>
      <c r="BX567" s="789"/>
      <c r="BY567" s="789"/>
      <c r="BZ567" s="789"/>
      <c r="CA567" s="789"/>
      <c r="CB567" s="789"/>
      <c r="CC567" s="789"/>
      <c r="CD567" s="789"/>
      <c r="CE567" s="789"/>
      <c r="CF567" s="789"/>
      <c r="CG567" s="664"/>
      <c r="CO567" s="881">
        <f t="shared" si="382"/>
        <v>503484</v>
      </c>
    </row>
    <row r="568" s="651" customFormat="1" ht="36" hidden="1" customHeight="1" spans="1:93">
      <c r="A568" s="1018">
        <v>46027</v>
      </c>
      <c r="B568" s="1019" t="s">
        <v>5283</v>
      </c>
      <c r="C568" s="1020" t="s">
        <v>5284</v>
      </c>
      <c r="D568" s="958">
        <v>4500190681</v>
      </c>
      <c r="E568" s="1019"/>
      <c r="F568" s="958" t="s">
        <v>5285</v>
      </c>
      <c r="G568" s="962" t="s">
        <v>78</v>
      </c>
      <c r="H568" s="1375" t="s">
        <v>111</v>
      </c>
      <c r="I568" s="1376">
        <v>300</v>
      </c>
      <c r="J568" s="1033">
        <v>0</v>
      </c>
      <c r="K568" s="1033">
        <v>50</v>
      </c>
      <c r="L568" s="940">
        <f t="shared" si="369"/>
        <v>6</v>
      </c>
      <c r="M568" s="1025">
        <v>46057</v>
      </c>
      <c r="N568" s="1025">
        <f>M568-4</f>
        <v>46053</v>
      </c>
      <c r="O568" s="1026"/>
      <c r="P568" s="1026"/>
      <c r="Q568" s="1027"/>
      <c r="R568" s="1026">
        <v>46028</v>
      </c>
      <c r="S568" s="1026" t="s">
        <v>82</v>
      </c>
      <c r="T568" s="1377" t="s">
        <v>82</v>
      </c>
      <c r="U568" s="976" t="s">
        <v>5286</v>
      </c>
      <c r="V568" s="1030" t="s">
        <v>4602</v>
      </c>
      <c r="W568" s="1378">
        <v>0.9003</v>
      </c>
      <c r="X568" s="1379">
        <f t="shared" si="410"/>
        <v>270.09</v>
      </c>
      <c r="Y568" s="958"/>
      <c r="Z568" s="962" t="s">
        <v>78</v>
      </c>
      <c r="AA568" s="960"/>
      <c r="AB568" s="1033"/>
      <c r="AC568" s="1034"/>
      <c r="AD568" s="959"/>
      <c r="AE568" s="1035"/>
      <c r="AF568" s="958"/>
      <c r="AG568" s="959">
        <f t="shared" si="406"/>
        <v>300</v>
      </c>
      <c r="AH568" s="958"/>
      <c r="AI568" s="960">
        <f>I568</f>
        <v>300</v>
      </c>
      <c r="AJ568" s="960"/>
      <c r="AK568" s="940"/>
      <c r="AL568" s="376"/>
      <c r="AM568" s="961"/>
      <c r="AN568" s="961"/>
      <c r="AO568" s="961"/>
      <c r="AP568" s="961"/>
      <c r="AQ568" s="961"/>
      <c r="AR568" s="961"/>
      <c r="AS568" s="961"/>
      <c r="AT568" s="376"/>
      <c r="AU568" s="376"/>
      <c r="AV568" s="376"/>
      <c r="AW568" s="961"/>
      <c r="AX568" s="962"/>
      <c r="AY568" s="979"/>
      <c r="AZ568" s="960"/>
      <c r="BA568" s="963">
        <f t="shared" si="408"/>
        <v>300</v>
      </c>
      <c r="BB568" s="964"/>
      <c r="BC568" s="964"/>
      <c r="BD568" s="963"/>
      <c r="BE568" s="963"/>
      <c r="BF568" s="964"/>
      <c r="BG568" s="965"/>
      <c r="BH568" s="965"/>
      <c r="BI568" s="966"/>
      <c r="BJ568" s="965"/>
      <c r="BK568" s="966"/>
      <c r="BL568" s="966"/>
      <c r="BM568" s="966"/>
      <c r="BN568" s="966"/>
      <c r="BO568" s="965"/>
      <c r="BP568" s="965">
        <f>I568/25</f>
        <v>12</v>
      </c>
      <c r="BQ568" s="967"/>
      <c r="BR568" s="966"/>
      <c r="BS568" s="965"/>
      <c r="BT568" s="965"/>
      <c r="BU568" s="965"/>
      <c r="BV568" s="965"/>
      <c r="BW568" s="965"/>
      <c r="BX568" s="965"/>
      <c r="BY568" s="965"/>
      <c r="BZ568" s="965"/>
      <c r="CA568" s="965"/>
      <c r="CB568" s="965"/>
      <c r="CC568" s="965"/>
      <c r="CD568" s="965"/>
      <c r="CE568" s="965"/>
      <c r="CF568" s="1380"/>
      <c r="CN568" s="970"/>
      <c r="CO568" s="950">
        <f t="shared" si="382"/>
        <v>503184</v>
      </c>
    </row>
    <row r="569" s="646" customFormat="1" ht="36" hidden="1" customHeight="1" spans="1:93">
      <c r="A569" s="758">
        <v>46015</v>
      </c>
      <c r="B569" s="759" t="s">
        <v>4344</v>
      </c>
      <c r="C569" s="760" t="s">
        <v>251</v>
      </c>
      <c r="D569" s="761">
        <v>4500189850</v>
      </c>
      <c r="E569" s="759">
        <v>951854</v>
      </c>
      <c r="F569" s="761" t="s">
        <v>5287</v>
      </c>
      <c r="G569" s="762" t="s">
        <v>309</v>
      </c>
      <c r="H569" s="877" t="s">
        <v>79</v>
      </c>
      <c r="I569" s="763">
        <v>996</v>
      </c>
      <c r="J569" s="764">
        <v>0</v>
      </c>
      <c r="K569" s="764">
        <v>12</v>
      </c>
      <c r="L569" s="765">
        <f t="shared" si="369"/>
        <v>83</v>
      </c>
      <c r="M569" s="766">
        <v>46058</v>
      </c>
      <c r="N569" s="766">
        <v>46055</v>
      </c>
      <c r="O569" s="768"/>
      <c r="P569" s="768"/>
      <c r="Q569" s="769"/>
      <c r="R569" s="768">
        <v>46015</v>
      </c>
      <c r="S569" s="771" t="s">
        <v>82</v>
      </c>
      <c r="T569" s="878" t="s">
        <v>5288</v>
      </c>
      <c r="U569" s="773" t="s">
        <v>5289</v>
      </c>
      <c r="V569" s="774" t="s">
        <v>4350</v>
      </c>
      <c r="W569" s="775">
        <v>1.2578</v>
      </c>
      <c r="X569" s="776">
        <f>I569*W569</f>
        <v>1252.7688</v>
      </c>
      <c r="Y569" s="777" t="s">
        <v>4900</v>
      </c>
      <c r="Z569" s="764" t="s">
        <v>2035</v>
      </c>
      <c r="AA569" s="779" t="s">
        <v>108</v>
      </c>
      <c r="AB569" s="764"/>
      <c r="AC569" s="780"/>
      <c r="AD569" s="783">
        <f t="shared" si="411"/>
        <v>-996</v>
      </c>
      <c r="AE569" s="879"/>
      <c r="AF569" s="761"/>
      <c r="AG569" s="783">
        <f>I569*2</f>
        <v>1992</v>
      </c>
      <c r="AH569" s="761"/>
      <c r="AI569" s="779"/>
      <c r="AJ569" s="779"/>
      <c r="AK569" s="366"/>
      <c r="AL569" s="786"/>
      <c r="AM569" s="786">
        <f>I569*2</f>
        <v>1992</v>
      </c>
      <c r="AN569" s="784"/>
      <c r="AO569" s="787"/>
      <c r="AP569" s="787"/>
      <c r="AQ569" s="787"/>
      <c r="AR569" s="787"/>
      <c r="AS569" s="787"/>
      <c r="AT569" s="787"/>
      <c r="AU569" s="787"/>
      <c r="AV569" s="784"/>
      <c r="AW569" s="784"/>
      <c r="AX569" s="784"/>
      <c r="AY569" s="779"/>
      <c r="AZ569" s="762"/>
      <c r="BA569" s="779">
        <f>I569*2</f>
        <v>1992</v>
      </c>
      <c r="BB569" s="788"/>
      <c r="BC569" s="777"/>
      <c r="BD569" s="788"/>
      <c r="BE569" s="788"/>
      <c r="BF569" s="779"/>
      <c r="BG569" s="777"/>
      <c r="BH569" s="788"/>
      <c r="BI569" s="789"/>
      <c r="BJ569" s="789"/>
      <c r="BK569" s="790"/>
      <c r="BL569" s="789"/>
      <c r="BM569" s="790"/>
      <c r="BN569" s="791"/>
      <c r="BO569" s="791"/>
      <c r="BP569" s="791"/>
      <c r="BQ569" s="789"/>
      <c r="BR569" s="789"/>
      <c r="BS569" s="791"/>
      <c r="BT569" s="789"/>
      <c r="BU569" s="789"/>
      <c r="BV569" s="789"/>
      <c r="BW569" s="789"/>
      <c r="BX569" s="789"/>
      <c r="BY569" s="789"/>
      <c r="BZ569" s="789"/>
      <c r="CA569" s="789"/>
      <c r="CB569" s="789"/>
      <c r="CC569" s="789">
        <f>I569</f>
        <v>996</v>
      </c>
      <c r="CD569" s="789"/>
      <c r="CE569" s="789">
        <f>I569</f>
        <v>996</v>
      </c>
      <c r="CF569" s="789">
        <f>I569</f>
        <v>996</v>
      </c>
      <c r="CG569" s="664"/>
      <c r="CO569" s="881">
        <f t="shared" si="382"/>
        <v>501192</v>
      </c>
    </row>
    <row r="570" s="646" customFormat="1" ht="36" hidden="1" customHeight="1" spans="1:93">
      <c r="A570" s="758">
        <v>46015</v>
      </c>
      <c r="B570" s="759" t="s">
        <v>4344</v>
      </c>
      <c r="C570" s="760" t="s">
        <v>251</v>
      </c>
      <c r="D570" s="761">
        <v>4500189851</v>
      </c>
      <c r="E570" s="759">
        <v>951857</v>
      </c>
      <c r="F570" s="761" t="s">
        <v>5290</v>
      </c>
      <c r="G570" s="762" t="s">
        <v>309</v>
      </c>
      <c r="H570" s="877" t="s">
        <v>79</v>
      </c>
      <c r="I570" s="975">
        <v>1200</v>
      </c>
      <c r="J570" s="764">
        <v>0</v>
      </c>
      <c r="K570" s="764">
        <v>12</v>
      </c>
      <c r="L570" s="765">
        <f t="shared" si="369"/>
        <v>100</v>
      </c>
      <c r="M570" s="766">
        <v>46058</v>
      </c>
      <c r="N570" s="766">
        <v>46055</v>
      </c>
      <c r="O570" s="768"/>
      <c r="P570" s="768"/>
      <c r="Q570" s="769"/>
      <c r="R570" s="768">
        <v>46015</v>
      </c>
      <c r="S570" s="771" t="s">
        <v>82</v>
      </c>
      <c r="T570" s="878" t="s">
        <v>5288</v>
      </c>
      <c r="U570" s="773" t="s">
        <v>5291</v>
      </c>
      <c r="V570" s="774" t="s">
        <v>4350</v>
      </c>
      <c r="W570" s="775">
        <v>1.2349</v>
      </c>
      <c r="X570" s="776">
        <f>I570*W570</f>
        <v>1481.88</v>
      </c>
      <c r="Y570" s="777" t="s">
        <v>4900</v>
      </c>
      <c r="Z570" s="764" t="s">
        <v>2035</v>
      </c>
      <c r="AA570" s="779" t="s">
        <v>108</v>
      </c>
      <c r="AB570" s="764"/>
      <c r="AC570" s="780"/>
      <c r="AD570" s="783">
        <f t="shared" si="411"/>
        <v>-1200</v>
      </c>
      <c r="AE570" s="879"/>
      <c r="AF570" s="761"/>
      <c r="AG570" s="783">
        <f>I570*2</f>
        <v>2400</v>
      </c>
      <c r="AH570" s="761"/>
      <c r="AI570" s="779"/>
      <c r="AJ570" s="779"/>
      <c r="AK570" s="366"/>
      <c r="AL570" s="786"/>
      <c r="AM570" s="786">
        <f>I570*2</f>
        <v>2400</v>
      </c>
      <c r="AN570" s="784"/>
      <c r="AO570" s="787"/>
      <c r="AP570" s="787"/>
      <c r="AQ570" s="787"/>
      <c r="AR570" s="787"/>
      <c r="AS570" s="787"/>
      <c r="AT570" s="787"/>
      <c r="AU570" s="787"/>
      <c r="AV570" s="784"/>
      <c r="AW570" s="784"/>
      <c r="AX570" s="784"/>
      <c r="AY570" s="779"/>
      <c r="AZ570" s="762"/>
      <c r="BA570" s="779">
        <f>I570*2</f>
        <v>2400</v>
      </c>
      <c r="BB570" s="788"/>
      <c r="BC570" s="777"/>
      <c r="BD570" s="788"/>
      <c r="BE570" s="788"/>
      <c r="BF570" s="779"/>
      <c r="BG570" s="777"/>
      <c r="BH570" s="788"/>
      <c r="BI570" s="789"/>
      <c r="BJ570" s="789"/>
      <c r="BK570" s="790"/>
      <c r="BL570" s="789"/>
      <c r="BM570" s="790"/>
      <c r="BN570" s="791"/>
      <c r="BO570" s="791"/>
      <c r="BP570" s="791"/>
      <c r="BQ570" s="789"/>
      <c r="BR570" s="789"/>
      <c r="BS570" s="791"/>
      <c r="BT570" s="789"/>
      <c r="BU570" s="789"/>
      <c r="BV570" s="789"/>
      <c r="BW570" s="789"/>
      <c r="BX570" s="789"/>
      <c r="BY570" s="789"/>
      <c r="BZ570" s="789"/>
      <c r="CA570" s="789"/>
      <c r="CB570" s="789"/>
      <c r="CC570" s="789">
        <f>I570</f>
        <v>1200</v>
      </c>
      <c r="CD570" s="789"/>
      <c r="CE570" s="789">
        <f>I570</f>
        <v>1200</v>
      </c>
      <c r="CF570" s="789">
        <f>I570</f>
        <v>1200</v>
      </c>
      <c r="CG570" s="664"/>
      <c r="CO570" s="881">
        <f t="shared" si="382"/>
        <v>498792</v>
      </c>
    </row>
    <row r="571" s="1062" customFormat="1" ht="36" hidden="1" customHeight="1" spans="1:93">
      <c r="A571" s="1381">
        <v>46027</v>
      </c>
      <c r="B571" s="1382" t="s">
        <v>1274</v>
      </c>
      <c r="C571" s="1383" t="s">
        <v>902</v>
      </c>
      <c r="D571" s="1384">
        <v>4500190462</v>
      </c>
      <c r="E571" s="1382"/>
      <c r="F571" s="1384" t="s">
        <v>5292</v>
      </c>
      <c r="G571" s="1385" t="s">
        <v>78</v>
      </c>
      <c r="H571" s="1386" t="s">
        <v>111</v>
      </c>
      <c r="I571" s="1387">
        <v>3900</v>
      </c>
      <c r="J571" s="1388">
        <v>0</v>
      </c>
      <c r="K571" s="1388">
        <v>50</v>
      </c>
      <c r="L571" s="1389">
        <f t="shared" si="369"/>
        <v>78</v>
      </c>
      <c r="M571" s="1390">
        <v>46058</v>
      </c>
      <c r="N571" s="1390">
        <v>46055</v>
      </c>
      <c r="O571" s="1391"/>
      <c r="P571" s="1391"/>
      <c r="Q571" s="1392"/>
      <c r="R571" s="1393"/>
      <c r="S571" s="1394"/>
      <c r="T571" s="1395"/>
      <c r="U571" s="1396" t="s">
        <v>5293</v>
      </c>
      <c r="V571" s="1397" t="s">
        <v>4137</v>
      </c>
      <c r="W571" s="1398">
        <v>0.9125</v>
      </c>
      <c r="X571" s="1399">
        <f t="shared" ref="X571:X576" si="412">W571*I571</f>
        <v>3558.75</v>
      </c>
      <c r="Y571" s="1384"/>
      <c r="Z571" s="1388"/>
      <c r="AA571" s="1400"/>
      <c r="AB571" s="1388"/>
      <c r="AC571" s="1401"/>
      <c r="AD571" s="1402"/>
      <c r="AE571" s="1403"/>
      <c r="AF571" s="1384"/>
      <c r="AG571" s="1402">
        <f t="shared" ref="AG571:AG576" si="413">I571</f>
        <v>3900</v>
      </c>
      <c r="AH571" s="1384"/>
      <c r="AI571" s="1400"/>
      <c r="AJ571" s="1400"/>
      <c r="AK571" s="366"/>
      <c r="AL571" s="954"/>
      <c r="AM571" s="954"/>
      <c r="AN571" s="366"/>
      <c r="AO571" s="1404"/>
      <c r="AP571" s="1404"/>
      <c r="AQ571" s="1404"/>
      <c r="AR571" s="1404"/>
      <c r="AS571" s="1404"/>
      <c r="AT571" s="1404"/>
      <c r="AU571" s="1404"/>
      <c r="AV571" s="366"/>
      <c r="AW571" s="366"/>
      <c r="AX571" s="366"/>
      <c r="AY571" s="1400"/>
      <c r="AZ571" s="1385"/>
      <c r="BA571" s="1400"/>
      <c r="BB571" s="1405"/>
      <c r="BC571" s="1406"/>
      <c r="BD571" s="1405"/>
      <c r="BE571" s="1405"/>
      <c r="BF571" s="1400"/>
      <c r="BG571" s="1406"/>
      <c r="BH571" s="1405"/>
      <c r="BI571" s="1407"/>
      <c r="BJ571" s="1407"/>
      <c r="BK571" s="1408"/>
      <c r="BL571" s="1407"/>
      <c r="BM571" s="1408"/>
      <c r="BN571" s="1409"/>
      <c r="BO571" s="1409"/>
      <c r="BP571" s="1409"/>
      <c r="BQ571" s="1407"/>
      <c r="BR571" s="1407"/>
      <c r="BS571" s="1409"/>
      <c r="BT571" s="1407"/>
      <c r="BU571" s="1407"/>
      <c r="BV571" s="1407"/>
      <c r="BW571" s="1407"/>
      <c r="BX571" s="1407"/>
      <c r="BY571" s="1407"/>
      <c r="BZ571" s="1407"/>
      <c r="CA571" s="1407"/>
      <c r="CB571" s="1407"/>
      <c r="CC571" s="1407"/>
      <c r="CD571" s="1407"/>
      <c r="CE571" s="1407"/>
      <c r="CF571" s="1407"/>
      <c r="CG571" s="1410"/>
      <c r="CO571" s="881">
        <f t="shared" si="382"/>
        <v>494892</v>
      </c>
    </row>
    <row r="572" s="646" customFormat="1" ht="36" hidden="1" customHeight="1" spans="1:93">
      <c r="A572" s="758">
        <v>46016</v>
      </c>
      <c r="B572" s="759" t="s">
        <v>4461</v>
      </c>
      <c r="C572" s="760" t="s">
        <v>237</v>
      </c>
      <c r="D572" s="761">
        <v>4500190061</v>
      </c>
      <c r="E572" s="759" t="s">
        <v>5294</v>
      </c>
      <c r="F572" s="761" t="s">
        <v>5295</v>
      </c>
      <c r="G572" s="762" t="s">
        <v>89</v>
      </c>
      <c r="H572" s="877" t="s">
        <v>79</v>
      </c>
      <c r="I572" s="763">
        <v>48</v>
      </c>
      <c r="J572" s="764">
        <v>0</v>
      </c>
      <c r="K572" s="764">
        <v>24</v>
      </c>
      <c r="L572" s="765">
        <f t="shared" si="369"/>
        <v>2</v>
      </c>
      <c r="M572" s="766">
        <v>46059</v>
      </c>
      <c r="N572" s="766">
        <v>46055</v>
      </c>
      <c r="O572" s="768"/>
      <c r="P572" s="768"/>
      <c r="Q572" s="769"/>
      <c r="R572" s="972">
        <v>46016</v>
      </c>
      <c r="S572" s="205" t="s">
        <v>136</v>
      </c>
      <c r="T572" s="878" t="s">
        <v>5296</v>
      </c>
      <c r="U572" s="773" t="s">
        <v>4466</v>
      </c>
      <c r="V572" s="774" t="s">
        <v>812</v>
      </c>
      <c r="W572" s="775">
        <v>0.8173</v>
      </c>
      <c r="X572" s="776">
        <f t="shared" si="412"/>
        <v>39.2304</v>
      </c>
      <c r="Y572" s="777" t="s">
        <v>4900</v>
      </c>
      <c r="Z572" s="764" t="s">
        <v>786</v>
      </c>
      <c r="AA572" s="779" t="s">
        <v>108</v>
      </c>
      <c r="AB572" s="764"/>
      <c r="AC572" s="780"/>
      <c r="AD572" s="783">
        <f t="shared" ref="AD572:AD579" si="414">AC572-I572</f>
        <v>-48</v>
      </c>
      <c r="AE572" s="879"/>
      <c r="AF572" s="761"/>
      <c r="AG572" s="783">
        <f t="shared" si="413"/>
        <v>48</v>
      </c>
      <c r="AH572" s="761"/>
      <c r="AI572" s="779"/>
      <c r="AJ572" s="779"/>
      <c r="AK572" s="366"/>
      <c r="AL572" s="783">
        <f t="shared" ref="AL572:AL576" si="415">AG572</f>
        <v>48</v>
      </c>
      <c r="AM572" s="784"/>
      <c r="AN572" s="784"/>
      <c r="AO572" s="787"/>
      <c r="AP572" s="787"/>
      <c r="AQ572" s="787"/>
      <c r="AR572" s="787"/>
      <c r="AS572" s="787"/>
      <c r="AT572" s="787"/>
      <c r="AU572" s="787"/>
      <c r="AV572" s="784"/>
      <c r="AW572" s="784"/>
      <c r="AX572" s="784"/>
      <c r="AY572" s="779"/>
      <c r="AZ572" s="762"/>
      <c r="BA572" s="779">
        <f t="shared" ref="BA572:BA576" si="416">I572</f>
        <v>48</v>
      </c>
      <c r="BB572" s="788"/>
      <c r="BC572" s="777"/>
      <c r="BD572" s="788"/>
      <c r="BE572" s="788"/>
      <c r="BF572" s="779"/>
      <c r="BG572" s="777"/>
      <c r="BH572" s="788"/>
      <c r="BI572" s="789"/>
      <c r="BJ572" s="789"/>
      <c r="BK572" s="790"/>
      <c r="BL572" s="789"/>
      <c r="BM572" s="790"/>
      <c r="BN572" s="791"/>
      <c r="BO572" s="791"/>
      <c r="BP572" s="791"/>
      <c r="BQ572" s="789"/>
      <c r="BR572" s="789"/>
      <c r="BS572" s="791"/>
      <c r="BT572" s="789"/>
      <c r="BU572" s="789"/>
      <c r="BV572" s="789"/>
      <c r="BW572" s="789"/>
      <c r="BX572" s="789"/>
      <c r="BY572" s="789"/>
      <c r="BZ572" s="789"/>
      <c r="CA572" s="789"/>
      <c r="CB572" s="789"/>
      <c r="CC572" s="789"/>
      <c r="CD572" s="789"/>
      <c r="CE572" s="789"/>
      <c r="CF572" s="789"/>
      <c r="CG572" s="664"/>
      <c r="CO572" s="881">
        <f t="shared" si="382"/>
        <v>494844</v>
      </c>
    </row>
    <row r="573" s="646" customFormat="1" ht="36" hidden="1" customHeight="1" spans="1:93">
      <c r="A573" s="758">
        <v>46016</v>
      </c>
      <c r="B573" s="759" t="s">
        <v>4461</v>
      </c>
      <c r="C573" s="760" t="s">
        <v>237</v>
      </c>
      <c r="D573" s="761">
        <v>4500190061</v>
      </c>
      <c r="E573" s="759" t="s">
        <v>5297</v>
      </c>
      <c r="F573" s="761" t="s">
        <v>5298</v>
      </c>
      <c r="G573" s="762" t="s">
        <v>89</v>
      </c>
      <c r="H573" s="877" t="s">
        <v>79</v>
      </c>
      <c r="I573" s="763">
        <v>24</v>
      </c>
      <c r="J573" s="764">
        <v>0</v>
      </c>
      <c r="K573" s="764">
        <v>24</v>
      </c>
      <c r="L573" s="765">
        <f t="shared" si="369"/>
        <v>1</v>
      </c>
      <c r="M573" s="766">
        <v>46059</v>
      </c>
      <c r="N573" s="766">
        <v>46055</v>
      </c>
      <c r="O573" s="768"/>
      <c r="P573" s="768"/>
      <c r="Q573" s="769"/>
      <c r="R573" s="972">
        <v>46016</v>
      </c>
      <c r="S573" s="205" t="s">
        <v>136</v>
      </c>
      <c r="T573" s="878" t="s">
        <v>5296</v>
      </c>
      <c r="U573" s="773" t="s">
        <v>4466</v>
      </c>
      <c r="V573" s="774" t="s">
        <v>812</v>
      </c>
      <c r="W573" s="775">
        <v>0.8173</v>
      </c>
      <c r="X573" s="776">
        <f t="shared" si="412"/>
        <v>19.6152</v>
      </c>
      <c r="Y573" s="777" t="s">
        <v>4900</v>
      </c>
      <c r="Z573" s="764" t="s">
        <v>786</v>
      </c>
      <c r="AA573" s="779" t="s">
        <v>108</v>
      </c>
      <c r="AB573" s="764"/>
      <c r="AC573" s="780"/>
      <c r="AD573" s="783">
        <f t="shared" si="414"/>
        <v>-24</v>
      </c>
      <c r="AE573" s="879"/>
      <c r="AF573" s="761"/>
      <c r="AG573" s="783">
        <f t="shared" si="413"/>
        <v>24</v>
      </c>
      <c r="AH573" s="761"/>
      <c r="AI573" s="779"/>
      <c r="AJ573" s="779"/>
      <c r="AK573" s="366"/>
      <c r="AL573" s="783">
        <f t="shared" si="415"/>
        <v>24</v>
      </c>
      <c r="AM573" s="784"/>
      <c r="AN573" s="784"/>
      <c r="AO573" s="787"/>
      <c r="AP573" s="787"/>
      <c r="AQ573" s="787"/>
      <c r="AR573" s="787"/>
      <c r="AS573" s="787"/>
      <c r="AT573" s="787"/>
      <c r="AU573" s="787"/>
      <c r="AV573" s="784"/>
      <c r="AW573" s="784"/>
      <c r="AX573" s="784"/>
      <c r="AY573" s="779"/>
      <c r="AZ573" s="762"/>
      <c r="BA573" s="779">
        <f t="shared" si="416"/>
        <v>24</v>
      </c>
      <c r="BB573" s="788"/>
      <c r="BC573" s="777"/>
      <c r="BD573" s="788"/>
      <c r="BE573" s="788"/>
      <c r="BF573" s="779"/>
      <c r="BG573" s="777"/>
      <c r="BH573" s="788"/>
      <c r="BI573" s="789"/>
      <c r="BJ573" s="789"/>
      <c r="BK573" s="790"/>
      <c r="BL573" s="789"/>
      <c r="BM573" s="791"/>
      <c r="BN573" s="791"/>
      <c r="BO573" s="791"/>
      <c r="BP573" s="791"/>
      <c r="BQ573" s="789"/>
      <c r="BR573" s="789"/>
      <c r="BS573" s="791"/>
      <c r="BT573" s="789"/>
      <c r="BU573" s="789"/>
      <c r="BV573" s="789"/>
      <c r="BW573" s="789"/>
      <c r="BX573" s="789"/>
      <c r="BY573" s="789"/>
      <c r="BZ573" s="789"/>
      <c r="CA573" s="789"/>
      <c r="CB573" s="789"/>
      <c r="CC573" s="789"/>
      <c r="CD573" s="789"/>
      <c r="CE573" s="789"/>
      <c r="CF573" s="789"/>
      <c r="CG573" s="664"/>
      <c r="CO573" s="881">
        <f t="shared" si="382"/>
        <v>494820</v>
      </c>
    </row>
    <row r="574" s="646" customFormat="1" ht="36" hidden="1" customHeight="1" spans="1:93">
      <c r="A574" s="758">
        <v>46016</v>
      </c>
      <c r="B574" s="759" t="s">
        <v>4461</v>
      </c>
      <c r="C574" s="760" t="s">
        <v>237</v>
      </c>
      <c r="D574" s="761">
        <v>4500190061</v>
      </c>
      <c r="E574" s="759" t="s">
        <v>5299</v>
      </c>
      <c r="F574" s="761" t="s">
        <v>5300</v>
      </c>
      <c r="G574" s="762" t="s">
        <v>89</v>
      </c>
      <c r="H574" s="877" t="s">
        <v>79</v>
      </c>
      <c r="I574" s="763">
        <v>24</v>
      </c>
      <c r="J574" s="764">
        <v>0</v>
      </c>
      <c r="K574" s="764">
        <v>24</v>
      </c>
      <c r="L574" s="765">
        <f t="shared" si="369"/>
        <v>1</v>
      </c>
      <c r="M574" s="766">
        <v>46059</v>
      </c>
      <c r="N574" s="766">
        <v>46055</v>
      </c>
      <c r="O574" s="768"/>
      <c r="P574" s="768"/>
      <c r="Q574" s="769"/>
      <c r="R574" s="972">
        <v>46016</v>
      </c>
      <c r="S574" s="205" t="s">
        <v>136</v>
      </c>
      <c r="T574" s="878" t="s">
        <v>5296</v>
      </c>
      <c r="U574" s="773" t="s">
        <v>4466</v>
      </c>
      <c r="V574" s="774" t="s">
        <v>812</v>
      </c>
      <c r="W574" s="775">
        <v>0.8173</v>
      </c>
      <c r="X574" s="776">
        <f t="shared" si="412"/>
        <v>19.6152</v>
      </c>
      <c r="Y574" s="777" t="s">
        <v>4900</v>
      </c>
      <c r="Z574" s="764" t="s">
        <v>786</v>
      </c>
      <c r="AA574" s="779" t="s">
        <v>108</v>
      </c>
      <c r="AB574" s="764"/>
      <c r="AC574" s="780"/>
      <c r="AD574" s="783">
        <f t="shared" si="414"/>
        <v>-24</v>
      </c>
      <c r="AE574" s="879"/>
      <c r="AF574" s="761"/>
      <c r="AG574" s="783">
        <f t="shared" si="413"/>
        <v>24</v>
      </c>
      <c r="AH574" s="761"/>
      <c r="AI574" s="779"/>
      <c r="AJ574" s="779"/>
      <c r="AK574" s="366"/>
      <c r="AL574" s="783">
        <f t="shared" si="415"/>
        <v>24</v>
      </c>
      <c r="AM574" s="784"/>
      <c r="AN574" s="784"/>
      <c r="AO574" s="787"/>
      <c r="AP574" s="787"/>
      <c r="AQ574" s="787"/>
      <c r="AR574" s="787"/>
      <c r="AS574" s="787"/>
      <c r="AT574" s="787"/>
      <c r="AU574" s="787"/>
      <c r="AV574" s="784"/>
      <c r="AW574" s="784"/>
      <c r="AX574" s="784"/>
      <c r="AY574" s="779"/>
      <c r="AZ574" s="762"/>
      <c r="BA574" s="779">
        <f t="shared" si="416"/>
        <v>24</v>
      </c>
      <c r="BB574" s="788"/>
      <c r="BC574" s="777"/>
      <c r="BD574" s="788"/>
      <c r="BE574" s="788"/>
      <c r="BF574" s="779"/>
      <c r="BG574" s="777"/>
      <c r="BH574" s="788"/>
      <c r="BI574" s="789"/>
      <c r="BJ574" s="789"/>
      <c r="BK574" s="790"/>
      <c r="BL574" s="789"/>
      <c r="BM574" s="791"/>
      <c r="BN574" s="791"/>
      <c r="BO574" s="791"/>
      <c r="BP574" s="791"/>
      <c r="BQ574" s="789"/>
      <c r="BR574" s="789"/>
      <c r="BS574" s="791"/>
      <c r="BT574" s="789"/>
      <c r="BU574" s="789"/>
      <c r="BV574" s="789"/>
      <c r="BW574" s="789"/>
      <c r="BX574" s="789"/>
      <c r="BY574" s="789"/>
      <c r="BZ574" s="789"/>
      <c r="CA574" s="789"/>
      <c r="CB574" s="789"/>
      <c r="CC574" s="789"/>
      <c r="CD574" s="789"/>
      <c r="CE574" s="789"/>
      <c r="CF574" s="789"/>
      <c r="CG574" s="664"/>
      <c r="CO574" s="881">
        <f t="shared" si="382"/>
        <v>494796</v>
      </c>
    </row>
    <row r="575" s="646" customFormat="1" ht="36" hidden="1" customHeight="1" spans="1:93">
      <c r="A575" s="758">
        <v>46016</v>
      </c>
      <c r="B575" s="759" t="s">
        <v>4461</v>
      </c>
      <c r="C575" s="760" t="s">
        <v>237</v>
      </c>
      <c r="D575" s="761">
        <v>4500190061</v>
      </c>
      <c r="E575" s="759" t="s">
        <v>5301</v>
      </c>
      <c r="F575" s="761" t="s">
        <v>5302</v>
      </c>
      <c r="G575" s="762" t="s">
        <v>89</v>
      </c>
      <c r="H575" s="877" t="s">
        <v>79</v>
      </c>
      <c r="I575" s="763">
        <v>24</v>
      </c>
      <c r="J575" s="764">
        <v>0</v>
      </c>
      <c r="K575" s="764">
        <v>24</v>
      </c>
      <c r="L575" s="765">
        <f t="shared" si="369"/>
        <v>1</v>
      </c>
      <c r="M575" s="766">
        <v>46059</v>
      </c>
      <c r="N575" s="766">
        <v>46055</v>
      </c>
      <c r="O575" s="768"/>
      <c r="P575" s="768"/>
      <c r="Q575" s="769"/>
      <c r="R575" s="972">
        <v>46016</v>
      </c>
      <c r="S575" s="205" t="s">
        <v>136</v>
      </c>
      <c r="T575" s="878" t="s">
        <v>5296</v>
      </c>
      <c r="U575" s="773" t="s">
        <v>4466</v>
      </c>
      <c r="V575" s="774" t="s">
        <v>812</v>
      </c>
      <c r="W575" s="775">
        <v>0.8173</v>
      </c>
      <c r="X575" s="776">
        <f t="shared" si="412"/>
        <v>19.6152</v>
      </c>
      <c r="Y575" s="777" t="s">
        <v>4900</v>
      </c>
      <c r="Z575" s="764" t="s">
        <v>786</v>
      </c>
      <c r="AA575" s="779" t="s">
        <v>108</v>
      </c>
      <c r="AB575" s="764"/>
      <c r="AC575" s="780"/>
      <c r="AD575" s="783">
        <f t="shared" si="414"/>
        <v>-24</v>
      </c>
      <c r="AE575" s="879"/>
      <c r="AF575" s="761"/>
      <c r="AG575" s="783">
        <f t="shared" si="413"/>
        <v>24</v>
      </c>
      <c r="AH575" s="761"/>
      <c r="AI575" s="779"/>
      <c r="AJ575" s="779"/>
      <c r="AK575" s="366"/>
      <c r="AL575" s="783">
        <f t="shared" si="415"/>
        <v>24</v>
      </c>
      <c r="AM575" s="784"/>
      <c r="AN575" s="784"/>
      <c r="AO575" s="787"/>
      <c r="AP575" s="787"/>
      <c r="AQ575" s="787"/>
      <c r="AR575" s="787"/>
      <c r="AS575" s="787"/>
      <c r="AT575" s="787"/>
      <c r="AU575" s="787"/>
      <c r="AV575" s="784"/>
      <c r="AW575" s="784"/>
      <c r="AX575" s="784"/>
      <c r="AY575" s="779"/>
      <c r="AZ575" s="762"/>
      <c r="BA575" s="779">
        <f t="shared" si="416"/>
        <v>24</v>
      </c>
      <c r="BB575" s="788"/>
      <c r="BC575" s="777"/>
      <c r="BD575" s="788"/>
      <c r="BE575" s="788"/>
      <c r="BF575" s="779"/>
      <c r="BG575" s="777"/>
      <c r="BH575" s="788"/>
      <c r="BI575" s="789"/>
      <c r="BJ575" s="789"/>
      <c r="BK575" s="790"/>
      <c r="BL575" s="789"/>
      <c r="BM575" s="791"/>
      <c r="BN575" s="791"/>
      <c r="BO575" s="791"/>
      <c r="BP575" s="791"/>
      <c r="BQ575" s="789"/>
      <c r="BR575" s="789"/>
      <c r="BS575" s="791"/>
      <c r="BT575" s="789"/>
      <c r="BU575" s="789"/>
      <c r="BV575" s="789"/>
      <c r="BW575" s="789"/>
      <c r="BX575" s="789"/>
      <c r="BY575" s="789"/>
      <c r="BZ575" s="789"/>
      <c r="CA575" s="789"/>
      <c r="CB575" s="789"/>
      <c r="CC575" s="789"/>
      <c r="CD575" s="789"/>
      <c r="CE575" s="789"/>
      <c r="CF575" s="789"/>
      <c r="CG575" s="664"/>
      <c r="CO575" s="881">
        <f t="shared" si="382"/>
        <v>494772</v>
      </c>
    </row>
    <row r="576" s="646" customFormat="1" ht="36" hidden="1" customHeight="1" spans="1:93">
      <c r="A576" s="758">
        <v>46016</v>
      </c>
      <c r="B576" s="759" t="s">
        <v>4461</v>
      </c>
      <c r="C576" s="760" t="s">
        <v>237</v>
      </c>
      <c r="D576" s="761">
        <v>4500190061</v>
      </c>
      <c r="E576" s="759" t="s">
        <v>5303</v>
      </c>
      <c r="F576" s="761" t="s">
        <v>5304</v>
      </c>
      <c r="G576" s="762" t="s">
        <v>89</v>
      </c>
      <c r="H576" s="877" t="s">
        <v>79</v>
      </c>
      <c r="I576" s="763">
        <v>24</v>
      </c>
      <c r="J576" s="764">
        <v>0</v>
      </c>
      <c r="K576" s="764">
        <v>24</v>
      </c>
      <c r="L576" s="765">
        <f t="shared" si="369"/>
        <v>1</v>
      </c>
      <c r="M576" s="766">
        <v>46059</v>
      </c>
      <c r="N576" s="766">
        <v>46055</v>
      </c>
      <c r="O576" s="768"/>
      <c r="P576" s="768"/>
      <c r="Q576" s="769"/>
      <c r="R576" s="972">
        <v>46016</v>
      </c>
      <c r="S576" s="205" t="s">
        <v>136</v>
      </c>
      <c r="T576" s="878" t="s">
        <v>5296</v>
      </c>
      <c r="U576" s="773" t="s">
        <v>4466</v>
      </c>
      <c r="V576" s="774" t="s">
        <v>812</v>
      </c>
      <c r="W576" s="775">
        <v>0.8173</v>
      </c>
      <c r="X576" s="776">
        <f t="shared" si="412"/>
        <v>19.6152</v>
      </c>
      <c r="Y576" s="777" t="s">
        <v>4900</v>
      </c>
      <c r="Z576" s="764" t="s">
        <v>786</v>
      </c>
      <c r="AA576" s="779" t="s">
        <v>108</v>
      </c>
      <c r="AB576" s="764"/>
      <c r="AC576" s="780"/>
      <c r="AD576" s="783">
        <f t="shared" si="414"/>
        <v>-24</v>
      </c>
      <c r="AE576" s="879"/>
      <c r="AF576" s="761"/>
      <c r="AG576" s="783">
        <f t="shared" si="413"/>
        <v>24</v>
      </c>
      <c r="AH576" s="761"/>
      <c r="AI576" s="779"/>
      <c r="AJ576" s="779"/>
      <c r="AK576" s="366"/>
      <c r="AL576" s="783">
        <f t="shared" si="415"/>
        <v>24</v>
      </c>
      <c r="AM576" s="784"/>
      <c r="AN576" s="784"/>
      <c r="AO576" s="787"/>
      <c r="AP576" s="787"/>
      <c r="AQ576" s="787"/>
      <c r="AR576" s="787"/>
      <c r="AS576" s="787"/>
      <c r="AT576" s="787"/>
      <c r="AU576" s="787"/>
      <c r="AV576" s="784"/>
      <c r="AW576" s="784"/>
      <c r="AX576" s="784"/>
      <c r="AY576" s="779"/>
      <c r="AZ576" s="762"/>
      <c r="BA576" s="779">
        <f t="shared" si="416"/>
        <v>24</v>
      </c>
      <c r="BB576" s="788"/>
      <c r="BC576" s="777"/>
      <c r="BD576" s="788"/>
      <c r="BE576" s="788"/>
      <c r="BF576" s="779"/>
      <c r="BG576" s="777"/>
      <c r="BH576" s="788"/>
      <c r="BI576" s="789"/>
      <c r="BJ576" s="789"/>
      <c r="BK576" s="790"/>
      <c r="BL576" s="789"/>
      <c r="BM576" s="791"/>
      <c r="BN576" s="791"/>
      <c r="BO576" s="791"/>
      <c r="BP576" s="791"/>
      <c r="BQ576" s="789"/>
      <c r="BR576" s="789"/>
      <c r="BS576" s="791"/>
      <c r="BT576" s="789"/>
      <c r="BU576" s="789"/>
      <c r="BV576" s="789"/>
      <c r="BW576" s="789"/>
      <c r="BX576" s="789"/>
      <c r="BY576" s="789"/>
      <c r="BZ576" s="789"/>
      <c r="CA576" s="789"/>
      <c r="CB576" s="789"/>
      <c r="CC576" s="789"/>
      <c r="CD576" s="789"/>
      <c r="CE576" s="789"/>
      <c r="CF576" s="789"/>
      <c r="CG576" s="664"/>
      <c r="CO576" s="881">
        <f t="shared" si="382"/>
        <v>494748</v>
      </c>
    </row>
    <row r="577" s="646" customFormat="1" ht="36" hidden="1" customHeight="1" spans="1:93">
      <c r="A577" s="758">
        <v>45985</v>
      </c>
      <c r="B577" s="759" t="s">
        <v>4427</v>
      </c>
      <c r="C577" s="760" t="s">
        <v>251</v>
      </c>
      <c r="D577" s="761">
        <v>4500186630</v>
      </c>
      <c r="E577" s="759">
        <v>70079732</v>
      </c>
      <c r="F577" s="761" t="s">
        <v>5305</v>
      </c>
      <c r="G577" s="762" t="s">
        <v>309</v>
      </c>
      <c r="H577" s="877" t="s">
        <v>79</v>
      </c>
      <c r="I577" s="763">
        <v>600</v>
      </c>
      <c r="J577" s="764">
        <v>0</v>
      </c>
      <c r="K577" s="764">
        <v>12</v>
      </c>
      <c r="L577" s="765">
        <f t="shared" si="369"/>
        <v>50</v>
      </c>
      <c r="M577" s="1025">
        <v>46078</v>
      </c>
      <c r="N577" s="1025">
        <v>46062</v>
      </c>
      <c r="O577" s="768"/>
      <c r="P577" s="768"/>
      <c r="Q577" s="769"/>
      <c r="R577" s="768">
        <v>45985</v>
      </c>
      <c r="S577" s="771" t="s">
        <v>82</v>
      </c>
      <c r="T577" s="956" t="s">
        <v>5242</v>
      </c>
      <c r="U577" s="773" t="s">
        <v>5306</v>
      </c>
      <c r="V577" s="774" t="s">
        <v>5307</v>
      </c>
      <c r="W577" s="775">
        <v>1.2349</v>
      </c>
      <c r="X577" s="776">
        <f t="shared" ref="X577:X579" si="417">I577*W577</f>
        <v>740.94</v>
      </c>
      <c r="Y577" s="777" t="s">
        <v>4900</v>
      </c>
      <c r="Z577" s="778" t="s">
        <v>313</v>
      </c>
      <c r="AA577" s="779" t="s">
        <v>108</v>
      </c>
      <c r="AB577" s="764" t="s">
        <v>44</v>
      </c>
      <c r="AC577" s="780"/>
      <c r="AD577" s="783">
        <f t="shared" si="414"/>
        <v>-600</v>
      </c>
      <c r="AE577" s="879"/>
      <c r="AF577" s="761"/>
      <c r="AG577" s="783">
        <f>I577*2</f>
        <v>1200</v>
      </c>
      <c r="AH577" s="761"/>
      <c r="AI577" s="783">
        <f>AG577</f>
        <v>1200</v>
      </c>
      <c r="AJ577" s="765"/>
      <c r="AK577" s="366"/>
      <c r="AL577" s="786"/>
      <c r="AM577" s="784"/>
      <c r="AN577" s="784"/>
      <c r="AO577" s="787"/>
      <c r="AP577" s="787"/>
      <c r="AQ577" s="787"/>
      <c r="AR577" s="787"/>
      <c r="AS577" s="787"/>
      <c r="AT577" s="787"/>
      <c r="AU577" s="787"/>
      <c r="AV577" s="784"/>
      <c r="AW577" s="784"/>
      <c r="AX577" s="784"/>
      <c r="AY577" s="779"/>
      <c r="AZ577" s="762"/>
      <c r="BA577" s="779">
        <f>I577*2</f>
        <v>1200</v>
      </c>
      <c r="BB577" s="788"/>
      <c r="BC577" s="777"/>
      <c r="BD577" s="788"/>
      <c r="BE577" s="788"/>
      <c r="BF577" s="779"/>
      <c r="BG577" s="777"/>
      <c r="BH577" s="788"/>
      <c r="BI577" s="789"/>
      <c r="BJ577" s="789"/>
      <c r="BK577" s="790"/>
      <c r="BL577" s="789"/>
      <c r="BM577" s="791"/>
      <c r="BN577" s="791"/>
      <c r="BO577" s="791"/>
      <c r="BP577" s="791"/>
      <c r="BQ577" s="789"/>
      <c r="BR577" s="789"/>
      <c r="BS577" s="791"/>
      <c r="BT577" s="789"/>
      <c r="BU577" s="789"/>
      <c r="BV577" s="789"/>
      <c r="BW577" s="789"/>
      <c r="BX577" s="789"/>
      <c r="BY577" s="789"/>
      <c r="BZ577" s="789"/>
      <c r="CA577" s="789"/>
      <c r="CB577" s="789"/>
      <c r="CC577" s="789">
        <f>I577</f>
        <v>600</v>
      </c>
      <c r="CD577" s="789"/>
      <c r="CE577" s="789">
        <f>I577</f>
        <v>600</v>
      </c>
      <c r="CF577" s="789">
        <f>I577</f>
        <v>600</v>
      </c>
      <c r="CG577" s="664"/>
      <c r="CO577" s="881">
        <f t="shared" si="382"/>
        <v>493548</v>
      </c>
    </row>
    <row r="578" s="646" customFormat="1" ht="36" hidden="1" customHeight="1" spans="1:93">
      <c r="A578" s="758">
        <v>45985</v>
      </c>
      <c r="B578" s="759" t="s">
        <v>2609</v>
      </c>
      <c r="C578" s="760" t="s">
        <v>251</v>
      </c>
      <c r="D578" s="761">
        <v>4500186623</v>
      </c>
      <c r="E578" s="759">
        <v>60261230</v>
      </c>
      <c r="F578" s="761" t="s">
        <v>5308</v>
      </c>
      <c r="G578" s="762" t="s">
        <v>309</v>
      </c>
      <c r="H578" s="877" t="s">
        <v>79</v>
      </c>
      <c r="I578" s="763">
        <v>2004</v>
      </c>
      <c r="J578" s="764">
        <v>0</v>
      </c>
      <c r="K578" s="764">
        <v>12</v>
      </c>
      <c r="L578" s="765">
        <f t="shared" si="369"/>
        <v>167</v>
      </c>
      <c r="M578" s="1025">
        <v>46078</v>
      </c>
      <c r="N578" s="1025">
        <v>46062</v>
      </c>
      <c r="O578" s="768"/>
      <c r="P578" s="768"/>
      <c r="Q578" s="769"/>
      <c r="R578" s="768">
        <v>45985</v>
      </c>
      <c r="S578" s="771" t="s">
        <v>82</v>
      </c>
      <c r="T578" s="956" t="s">
        <v>5242</v>
      </c>
      <c r="U578" s="773" t="s">
        <v>5309</v>
      </c>
      <c r="V578" s="774" t="s">
        <v>4426</v>
      </c>
      <c r="W578" s="775">
        <v>1.2281</v>
      </c>
      <c r="X578" s="776">
        <f t="shared" si="417"/>
        <v>2461.1124</v>
      </c>
      <c r="Y578" s="777" t="s">
        <v>4900</v>
      </c>
      <c r="Z578" s="778" t="s">
        <v>313</v>
      </c>
      <c r="AA578" s="779" t="s">
        <v>108</v>
      </c>
      <c r="AB578" s="764" t="s">
        <v>44</v>
      </c>
      <c r="AC578" s="780"/>
      <c r="AD578" s="783">
        <f t="shared" si="414"/>
        <v>-2004</v>
      </c>
      <c r="AE578" s="879"/>
      <c r="AF578" s="761"/>
      <c r="AG578" s="783">
        <f>I578*2</f>
        <v>4008</v>
      </c>
      <c r="AH578" s="761"/>
      <c r="AI578" s="783">
        <f>AG578</f>
        <v>4008</v>
      </c>
      <c r="AJ578" s="765"/>
      <c r="AK578" s="366"/>
      <c r="AL578" s="786"/>
      <c r="AM578" s="784"/>
      <c r="AN578" s="784"/>
      <c r="AO578" s="787"/>
      <c r="AP578" s="787"/>
      <c r="AQ578" s="787"/>
      <c r="AR578" s="787"/>
      <c r="AS578" s="787"/>
      <c r="AT578" s="787"/>
      <c r="AU578" s="787"/>
      <c r="AV578" s="784"/>
      <c r="AW578" s="784"/>
      <c r="AX578" s="784"/>
      <c r="AY578" s="779"/>
      <c r="AZ578" s="762"/>
      <c r="BA578" s="779">
        <f>I578*2</f>
        <v>4008</v>
      </c>
      <c r="BB578" s="788"/>
      <c r="BC578" s="777"/>
      <c r="BD578" s="788"/>
      <c r="BE578" s="788"/>
      <c r="BF578" s="779"/>
      <c r="BG578" s="777"/>
      <c r="BH578" s="788"/>
      <c r="BI578" s="789"/>
      <c r="BJ578" s="789"/>
      <c r="BK578" s="790"/>
      <c r="BL578" s="789"/>
      <c r="BM578" s="791"/>
      <c r="BN578" s="791"/>
      <c r="BO578" s="791"/>
      <c r="BP578" s="791"/>
      <c r="BQ578" s="789"/>
      <c r="BR578" s="789"/>
      <c r="BS578" s="791"/>
      <c r="BT578" s="789"/>
      <c r="BU578" s="789"/>
      <c r="BV578" s="789"/>
      <c r="BW578" s="789"/>
      <c r="BX578" s="789"/>
      <c r="BY578" s="789"/>
      <c r="BZ578" s="789"/>
      <c r="CA578" s="789"/>
      <c r="CB578" s="789"/>
      <c r="CC578" s="789">
        <f>I578</f>
        <v>2004</v>
      </c>
      <c r="CD578" s="789"/>
      <c r="CE578" s="789">
        <f>I578</f>
        <v>2004</v>
      </c>
      <c r="CF578" s="789">
        <f>I578</f>
        <v>2004</v>
      </c>
      <c r="CG578" s="664"/>
      <c r="CO578" s="881">
        <f t="shared" si="382"/>
        <v>489540</v>
      </c>
    </row>
    <row r="579" s="646" customFormat="1" ht="36" hidden="1" customHeight="1" spans="1:93">
      <c r="A579" s="758">
        <v>46016</v>
      </c>
      <c r="B579" s="759" t="s">
        <v>4992</v>
      </c>
      <c r="C579" s="760" t="s">
        <v>779</v>
      </c>
      <c r="D579" s="761">
        <v>4500190053</v>
      </c>
      <c r="E579" s="759" t="s">
        <v>5310</v>
      </c>
      <c r="F579" s="761" t="s">
        <v>5311</v>
      </c>
      <c r="G579" s="762" t="s">
        <v>4890</v>
      </c>
      <c r="H579" s="877" t="s">
        <v>4891</v>
      </c>
      <c r="I579" s="763">
        <v>480</v>
      </c>
      <c r="J579" s="764">
        <v>0</v>
      </c>
      <c r="K579" s="764">
        <v>24</v>
      </c>
      <c r="L579" s="765">
        <f t="shared" si="369"/>
        <v>20</v>
      </c>
      <c r="M579" s="766">
        <v>46079</v>
      </c>
      <c r="N579" s="1025">
        <v>46064</v>
      </c>
      <c r="O579" s="768"/>
      <c r="P579" s="768"/>
      <c r="Q579" s="769"/>
      <c r="R579" s="768" t="s">
        <v>783</v>
      </c>
      <c r="S579" s="1366" t="s">
        <v>136</v>
      </c>
      <c r="T579" s="1367" t="s">
        <v>5312</v>
      </c>
      <c r="U579" s="773" t="s">
        <v>5313</v>
      </c>
      <c r="V579" s="774" t="s">
        <v>3950</v>
      </c>
      <c r="W579" s="775">
        <v>0.9534</v>
      </c>
      <c r="X579" s="776">
        <f t="shared" si="417"/>
        <v>457.632</v>
      </c>
      <c r="Y579" s="777" t="s">
        <v>4900</v>
      </c>
      <c r="Z579" s="762" t="s">
        <v>4890</v>
      </c>
      <c r="AA579" s="779" t="s">
        <v>108</v>
      </c>
      <c r="AB579" s="764"/>
      <c r="AC579" s="780"/>
      <c r="AD579" s="783">
        <f t="shared" si="414"/>
        <v>-480</v>
      </c>
      <c r="AE579" s="879"/>
      <c r="AF579" s="761"/>
      <c r="AG579" s="783">
        <f t="shared" ref="AG579:AG589" si="418">I579</f>
        <v>480</v>
      </c>
      <c r="AH579" s="761"/>
      <c r="AI579" s="783"/>
      <c r="AJ579" s="765"/>
      <c r="AK579" s="366"/>
      <c r="AL579" s="765">
        <f>I579</f>
        <v>480</v>
      </c>
      <c r="AM579" s="784"/>
      <c r="AN579" s="784"/>
      <c r="AO579" s="787"/>
      <c r="AP579" s="787"/>
      <c r="AQ579" s="787"/>
      <c r="AR579" s="787"/>
      <c r="AS579" s="787"/>
      <c r="AT579" s="787"/>
      <c r="AU579" s="787"/>
      <c r="AV579" s="784"/>
      <c r="AW579" s="784"/>
      <c r="AX579" s="784"/>
      <c r="AY579" s="779"/>
      <c r="AZ579" s="762"/>
      <c r="BA579" s="779">
        <f t="shared" ref="BA579:BA586" si="419">I579</f>
        <v>480</v>
      </c>
      <c r="BB579" s="788"/>
      <c r="BC579" s="777"/>
      <c r="BD579" s="788"/>
      <c r="BE579" s="788"/>
      <c r="BF579" s="779"/>
      <c r="BG579" s="777"/>
      <c r="BH579" s="788"/>
      <c r="BI579" s="789"/>
      <c r="BJ579" s="789"/>
      <c r="BK579" s="790"/>
      <c r="BL579" s="789"/>
      <c r="BM579" s="791"/>
      <c r="BN579" s="791"/>
      <c r="BO579" s="791"/>
      <c r="BP579" s="791"/>
      <c r="BQ579" s="789"/>
      <c r="BR579" s="789"/>
      <c r="BS579" s="791"/>
      <c r="BT579" s="789"/>
      <c r="BU579" s="789"/>
      <c r="BV579" s="789"/>
      <c r="BW579" s="789"/>
      <c r="BX579" s="789"/>
      <c r="BY579" s="789"/>
      <c r="BZ579" s="789"/>
      <c r="CA579" s="789"/>
      <c r="CB579" s="789"/>
      <c r="CC579" s="789"/>
      <c r="CD579" s="789"/>
      <c r="CE579" s="789"/>
      <c r="CF579" s="789"/>
      <c r="CG579" s="664"/>
      <c r="CO579" s="881">
        <f t="shared" si="382"/>
        <v>489060</v>
      </c>
    </row>
    <row r="580" s="646" customFormat="1" ht="36" hidden="1" customHeight="1" spans="1:93">
      <c r="A580" s="758">
        <v>46022</v>
      </c>
      <c r="B580" s="759" t="s">
        <v>3800</v>
      </c>
      <c r="C580" s="760" t="s">
        <v>251</v>
      </c>
      <c r="D580" s="761">
        <v>4500190471</v>
      </c>
      <c r="E580" s="1851" t="s">
        <v>5314</v>
      </c>
      <c r="F580" s="761" t="s">
        <v>5315</v>
      </c>
      <c r="G580" s="762" t="s">
        <v>346</v>
      </c>
      <c r="H580" s="877" t="s">
        <v>79</v>
      </c>
      <c r="I580" s="763">
        <v>4608</v>
      </c>
      <c r="J580" s="764">
        <v>0</v>
      </c>
      <c r="K580" s="764">
        <v>1152</v>
      </c>
      <c r="L580" s="765">
        <f t="shared" ref="L580:L592" si="420">I580/K580</f>
        <v>4</v>
      </c>
      <c r="M580" s="766">
        <v>46080</v>
      </c>
      <c r="N580" s="1025">
        <v>46078</v>
      </c>
      <c r="O580" s="768"/>
      <c r="P580" s="768"/>
      <c r="Q580" s="769"/>
      <c r="R580" s="768" t="s">
        <v>651</v>
      </c>
      <c r="S580" s="771" t="s">
        <v>136</v>
      </c>
      <c r="T580" s="772" t="s">
        <v>5316</v>
      </c>
      <c r="U580" s="773" t="s">
        <v>5214</v>
      </c>
      <c r="V580" s="774" t="s">
        <v>1131</v>
      </c>
      <c r="W580" s="775">
        <v>594.35</v>
      </c>
      <c r="X580" s="776">
        <f t="shared" ref="X580:X586" si="421">W580*L580</f>
        <v>2377.4</v>
      </c>
      <c r="Y580" s="777" t="s">
        <v>4900</v>
      </c>
      <c r="Z580" s="762" t="s">
        <v>2679</v>
      </c>
      <c r="AA580" s="779" t="s">
        <v>108</v>
      </c>
      <c r="AB580" s="764"/>
      <c r="AC580" s="780"/>
      <c r="AD580" s="783"/>
      <c r="AE580" s="879"/>
      <c r="AF580" s="761"/>
      <c r="AG580" s="783">
        <f t="shared" si="418"/>
        <v>4608</v>
      </c>
      <c r="AH580" s="761"/>
      <c r="AI580" s="779">
        <f t="shared" ref="AI580:AI586" si="422">I580</f>
        <v>4608</v>
      </c>
      <c r="AJ580" s="765"/>
      <c r="AK580" s="366"/>
      <c r="AL580" s="765"/>
      <c r="AM580" s="784"/>
      <c r="AN580" s="784"/>
      <c r="AO580" s="787"/>
      <c r="AP580" s="787"/>
      <c r="AQ580" s="787"/>
      <c r="AR580" s="787"/>
      <c r="AS580" s="787"/>
      <c r="AT580" s="787"/>
      <c r="AU580" s="787"/>
      <c r="AV580" s="784"/>
      <c r="AW580" s="784"/>
      <c r="AX580" s="784"/>
      <c r="AY580" s="779"/>
      <c r="AZ580" s="762"/>
      <c r="BA580" s="779">
        <f t="shared" si="419"/>
        <v>4608</v>
      </c>
      <c r="BB580" s="779"/>
      <c r="BC580" s="788"/>
      <c r="BD580" s="788"/>
      <c r="BE580" s="779"/>
      <c r="BF580" s="779"/>
      <c r="BG580" s="779">
        <f t="shared" ref="BG580:BG586" si="423">I580/12</f>
        <v>384</v>
      </c>
      <c r="BH580" s="788"/>
      <c r="BI580" s="789"/>
      <c r="BJ580" s="789"/>
      <c r="BK580" s="790"/>
      <c r="BL580" s="789"/>
      <c r="BM580" s="791"/>
      <c r="BN580" s="791"/>
      <c r="BO580" s="791"/>
      <c r="BP580" s="791"/>
      <c r="BQ580" s="789"/>
      <c r="BR580" s="789"/>
      <c r="BS580" s="791"/>
      <c r="BT580" s="789"/>
      <c r="BU580" s="789"/>
      <c r="BV580" s="789"/>
      <c r="BW580" s="789"/>
      <c r="BX580" s="789"/>
      <c r="BY580" s="789"/>
      <c r="BZ580" s="789"/>
      <c r="CA580" s="789"/>
      <c r="CB580" s="789"/>
      <c r="CC580" s="789"/>
      <c r="CD580" s="789"/>
      <c r="CE580" s="789"/>
      <c r="CF580" s="789"/>
      <c r="CG580" s="664"/>
      <c r="CO580" s="881">
        <f t="shared" si="382"/>
        <v>484452</v>
      </c>
    </row>
    <row r="581" s="646" customFormat="1" ht="36" hidden="1" customHeight="1" spans="1:93">
      <c r="A581" s="758">
        <v>46022</v>
      </c>
      <c r="B581" s="759" t="s">
        <v>3800</v>
      </c>
      <c r="C581" s="760" t="s">
        <v>251</v>
      </c>
      <c r="D581" s="761">
        <v>4500190471</v>
      </c>
      <c r="E581" s="1851" t="s">
        <v>5317</v>
      </c>
      <c r="F581" s="761" t="s">
        <v>5318</v>
      </c>
      <c r="G581" s="762" t="s">
        <v>346</v>
      </c>
      <c r="H581" s="877" t="s">
        <v>79</v>
      </c>
      <c r="I581" s="763">
        <v>9216</v>
      </c>
      <c r="J581" s="764">
        <v>0</v>
      </c>
      <c r="K581" s="764">
        <v>1152</v>
      </c>
      <c r="L581" s="765">
        <f t="shared" si="420"/>
        <v>8</v>
      </c>
      <c r="M581" s="766">
        <v>46080</v>
      </c>
      <c r="N581" s="1025">
        <v>46078</v>
      </c>
      <c r="O581" s="768"/>
      <c r="P581" s="768"/>
      <c r="Q581" s="769"/>
      <c r="R581" s="768" t="s">
        <v>651</v>
      </c>
      <c r="S581" s="771" t="s">
        <v>136</v>
      </c>
      <c r="T581" s="772" t="s">
        <v>5316</v>
      </c>
      <c r="U581" s="773" t="s">
        <v>5214</v>
      </c>
      <c r="V581" s="774" t="s">
        <v>1131</v>
      </c>
      <c r="W581" s="775">
        <v>594.3488</v>
      </c>
      <c r="X581" s="776">
        <f t="shared" si="421"/>
        <v>4754.7904</v>
      </c>
      <c r="Y581" s="777" t="s">
        <v>4900</v>
      </c>
      <c r="Z581" s="762" t="s">
        <v>2679</v>
      </c>
      <c r="AA581" s="779" t="s">
        <v>108</v>
      </c>
      <c r="AB581" s="764"/>
      <c r="AC581" s="780"/>
      <c r="AD581" s="783"/>
      <c r="AE581" s="879"/>
      <c r="AF581" s="761"/>
      <c r="AG581" s="783">
        <f t="shared" si="418"/>
        <v>9216</v>
      </c>
      <c r="AH581" s="761"/>
      <c r="AI581" s="779">
        <f t="shared" si="422"/>
        <v>9216</v>
      </c>
      <c r="AJ581" s="765"/>
      <c r="AK581" s="366"/>
      <c r="AL581" s="765"/>
      <c r="AM581" s="784"/>
      <c r="AN581" s="784"/>
      <c r="AO581" s="787"/>
      <c r="AP581" s="787"/>
      <c r="AQ581" s="787"/>
      <c r="AR581" s="787"/>
      <c r="AS581" s="787"/>
      <c r="AT581" s="787"/>
      <c r="AU581" s="787"/>
      <c r="AV581" s="784"/>
      <c r="AW581" s="784"/>
      <c r="AX581" s="784"/>
      <c r="AY581" s="779"/>
      <c r="AZ581" s="762"/>
      <c r="BA581" s="779">
        <f t="shared" si="419"/>
        <v>9216</v>
      </c>
      <c r="BB581" s="779"/>
      <c r="BC581" s="788"/>
      <c r="BD581" s="788"/>
      <c r="BE581" s="779"/>
      <c r="BF581" s="779"/>
      <c r="BG581" s="779">
        <f t="shared" si="423"/>
        <v>768</v>
      </c>
      <c r="BH581" s="788"/>
      <c r="BI581" s="789"/>
      <c r="BJ581" s="789"/>
      <c r="BK581" s="790"/>
      <c r="BL581" s="789"/>
      <c r="BM581" s="791"/>
      <c r="BN581" s="791"/>
      <c r="BO581" s="791"/>
      <c r="BP581" s="791"/>
      <c r="BQ581" s="789"/>
      <c r="BR581" s="789"/>
      <c r="BS581" s="791"/>
      <c r="BT581" s="789"/>
      <c r="BU581" s="789"/>
      <c r="BV581" s="789"/>
      <c r="BW581" s="789"/>
      <c r="BX581" s="789"/>
      <c r="BY581" s="789"/>
      <c r="BZ581" s="789"/>
      <c r="CA581" s="789"/>
      <c r="CB581" s="789"/>
      <c r="CC581" s="789"/>
      <c r="CD581" s="789"/>
      <c r="CE581" s="789"/>
      <c r="CF581" s="789"/>
      <c r="CG581" s="664"/>
      <c r="CO581" s="881">
        <f t="shared" si="382"/>
        <v>475236</v>
      </c>
    </row>
    <row r="582" s="646" customFormat="1" ht="36" hidden="1" customHeight="1" spans="1:93">
      <c r="A582" s="758">
        <v>46022</v>
      </c>
      <c r="B582" s="759" t="s">
        <v>3800</v>
      </c>
      <c r="C582" s="760" t="s">
        <v>251</v>
      </c>
      <c r="D582" s="761">
        <v>4500190471</v>
      </c>
      <c r="E582" s="1851" t="s">
        <v>5319</v>
      </c>
      <c r="F582" s="761" t="s">
        <v>5320</v>
      </c>
      <c r="G582" s="762" t="s">
        <v>346</v>
      </c>
      <c r="H582" s="877" t="s">
        <v>79</v>
      </c>
      <c r="I582" s="763">
        <v>5760</v>
      </c>
      <c r="J582" s="764">
        <v>0</v>
      </c>
      <c r="K582" s="764">
        <v>1152</v>
      </c>
      <c r="L582" s="765">
        <f t="shared" si="420"/>
        <v>5</v>
      </c>
      <c r="M582" s="766">
        <v>46080</v>
      </c>
      <c r="N582" s="1025">
        <v>46078</v>
      </c>
      <c r="O582" s="768"/>
      <c r="P582" s="768"/>
      <c r="Q582" s="769"/>
      <c r="R582" s="768" t="s">
        <v>651</v>
      </c>
      <c r="S582" s="771" t="s">
        <v>136</v>
      </c>
      <c r="T582" s="772" t="s">
        <v>5316</v>
      </c>
      <c r="U582" s="773" t="s">
        <v>5214</v>
      </c>
      <c r="V582" s="774" t="s">
        <v>1131</v>
      </c>
      <c r="W582" s="775">
        <v>594.35</v>
      </c>
      <c r="X582" s="776">
        <f t="shared" si="421"/>
        <v>2971.75</v>
      </c>
      <c r="Y582" s="777" t="s">
        <v>4900</v>
      </c>
      <c r="Z582" s="762" t="s">
        <v>2679</v>
      </c>
      <c r="AA582" s="779" t="s">
        <v>108</v>
      </c>
      <c r="AB582" s="764"/>
      <c r="AC582" s="780"/>
      <c r="AD582" s="783"/>
      <c r="AE582" s="879"/>
      <c r="AF582" s="761"/>
      <c r="AG582" s="783">
        <f t="shared" si="418"/>
        <v>5760</v>
      </c>
      <c r="AH582" s="761"/>
      <c r="AI582" s="779">
        <f t="shared" si="422"/>
        <v>5760</v>
      </c>
      <c r="AJ582" s="765"/>
      <c r="AK582" s="366"/>
      <c r="AL582" s="765"/>
      <c r="AM582" s="784"/>
      <c r="AN582" s="784"/>
      <c r="AO582" s="787"/>
      <c r="AP582" s="787"/>
      <c r="AQ582" s="787"/>
      <c r="AR582" s="787"/>
      <c r="AS582" s="787"/>
      <c r="AT582" s="787"/>
      <c r="AU582" s="787"/>
      <c r="AV582" s="784"/>
      <c r="AW582" s="784"/>
      <c r="AX582" s="784"/>
      <c r="AY582" s="779"/>
      <c r="AZ582" s="762"/>
      <c r="BA582" s="779">
        <f t="shared" si="419"/>
        <v>5760</v>
      </c>
      <c r="BB582" s="779"/>
      <c r="BC582" s="788"/>
      <c r="BD582" s="788"/>
      <c r="BE582" s="779"/>
      <c r="BF582" s="779"/>
      <c r="BG582" s="779">
        <f t="shared" si="423"/>
        <v>480</v>
      </c>
      <c r="BH582" s="788"/>
      <c r="BI582" s="789"/>
      <c r="BJ582" s="789"/>
      <c r="BK582" s="790"/>
      <c r="BL582" s="789"/>
      <c r="BM582" s="791"/>
      <c r="BN582" s="791"/>
      <c r="BO582" s="791"/>
      <c r="BP582" s="791"/>
      <c r="BQ582" s="789"/>
      <c r="BR582" s="789"/>
      <c r="BS582" s="791"/>
      <c r="BT582" s="789"/>
      <c r="BU582" s="789"/>
      <c r="BV582" s="789"/>
      <c r="BW582" s="789"/>
      <c r="BX582" s="789"/>
      <c r="BY582" s="789"/>
      <c r="BZ582" s="789"/>
      <c r="CA582" s="789"/>
      <c r="CB582" s="789"/>
      <c r="CC582" s="789"/>
      <c r="CD582" s="789"/>
      <c r="CE582" s="789"/>
      <c r="CF582" s="789"/>
      <c r="CG582" s="664"/>
      <c r="CO582" s="881">
        <f t="shared" si="382"/>
        <v>469476</v>
      </c>
    </row>
    <row r="583" s="646" customFormat="1" ht="36" hidden="1" customHeight="1" spans="1:93">
      <c r="A583" s="758">
        <v>46022</v>
      </c>
      <c r="B583" s="759" t="s">
        <v>3800</v>
      </c>
      <c r="C583" s="760" t="s">
        <v>251</v>
      </c>
      <c r="D583" s="761">
        <v>4500190471</v>
      </c>
      <c r="E583" s="1851" t="s">
        <v>5321</v>
      </c>
      <c r="F583" s="761" t="s">
        <v>5322</v>
      </c>
      <c r="G583" s="762" t="s">
        <v>346</v>
      </c>
      <c r="H583" s="877" t="s">
        <v>79</v>
      </c>
      <c r="I583" s="763">
        <v>5760</v>
      </c>
      <c r="J583" s="764">
        <v>0</v>
      </c>
      <c r="K583" s="764">
        <v>1152</v>
      </c>
      <c r="L583" s="765">
        <f t="shared" si="420"/>
        <v>5</v>
      </c>
      <c r="M583" s="766">
        <v>46080</v>
      </c>
      <c r="N583" s="1025">
        <v>46078</v>
      </c>
      <c r="O583" s="768"/>
      <c r="P583" s="768"/>
      <c r="Q583" s="769"/>
      <c r="R583" s="768" t="s">
        <v>651</v>
      </c>
      <c r="S583" s="771" t="s">
        <v>136</v>
      </c>
      <c r="T583" s="772" t="s">
        <v>5316</v>
      </c>
      <c r="U583" s="773" t="s">
        <v>5214</v>
      </c>
      <c r="V583" s="774" t="s">
        <v>1131</v>
      </c>
      <c r="W583" s="775">
        <v>594.35</v>
      </c>
      <c r="X583" s="776">
        <f t="shared" si="421"/>
        <v>2971.75</v>
      </c>
      <c r="Y583" s="777" t="s">
        <v>4900</v>
      </c>
      <c r="Z583" s="762" t="s">
        <v>2679</v>
      </c>
      <c r="AA583" s="779" t="s">
        <v>108</v>
      </c>
      <c r="AB583" s="764"/>
      <c r="AC583" s="780"/>
      <c r="AD583" s="783"/>
      <c r="AE583" s="879"/>
      <c r="AF583" s="761"/>
      <c r="AG583" s="783">
        <f t="shared" si="418"/>
        <v>5760</v>
      </c>
      <c r="AH583" s="761"/>
      <c r="AI583" s="779">
        <f t="shared" si="422"/>
        <v>5760</v>
      </c>
      <c r="AJ583" s="765"/>
      <c r="AK583" s="366"/>
      <c r="AL583" s="765"/>
      <c r="AM583" s="784"/>
      <c r="AN583" s="784"/>
      <c r="AO583" s="787"/>
      <c r="AP583" s="787"/>
      <c r="AQ583" s="787"/>
      <c r="AR583" s="787"/>
      <c r="AS583" s="787"/>
      <c r="AT583" s="787"/>
      <c r="AU583" s="787"/>
      <c r="AV583" s="784"/>
      <c r="AW583" s="784"/>
      <c r="AX583" s="784"/>
      <c r="AY583" s="779"/>
      <c r="AZ583" s="762"/>
      <c r="BA583" s="779">
        <f t="shared" si="419"/>
        <v>5760</v>
      </c>
      <c r="BB583" s="779"/>
      <c r="BC583" s="788"/>
      <c r="BD583" s="788"/>
      <c r="BE583" s="779"/>
      <c r="BF583" s="779"/>
      <c r="BG583" s="779">
        <f t="shared" si="423"/>
        <v>480</v>
      </c>
      <c r="BH583" s="788"/>
      <c r="BI583" s="789"/>
      <c r="BJ583" s="789"/>
      <c r="BK583" s="790"/>
      <c r="BL583" s="789"/>
      <c r="BM583" s="791"/>
      <c r="BN583" s="791"/>
      <c r="BO583" s="791"/>
      <c r="BP583" s="791"/>
      <c r="BQ583" s="789"/>
      <c r="BR583" s="789"/>
      <c r="BS583" s="791"/>
      <c r="BT583" s="789"/>
      <c r="BU583" s="789"/>
      <c r="BV583" s="789"/>
      <c r="BW583" s="789"/>
      <c r="BX583" s="789"/>
      <c r="BY583" s="789"/>
      <c r="BZ583" s="789"/>
      <c r="CA583" s="789"/>
      <c r="CB583" s="789"/>
      <c r="CC583" s="789"/>
      <c r="CD583" s="789"/>
      <c r="CE583" s="789"/>
      <c r="CF583" s="789"/>
      <c r="CG583" s="664"/>
      <c r="CO583" s="881">
        <f t="shared" si="382"/>
        <v>463716</v>
      </c>
    </row>
    <row r="584" s="646" customFormat="1" ht="36" hidden="1" customHeight="1" spans="1:93">
      <c r="A584" s="758">
        <v>46022</v>
      </c>
      <c r="B584" s="759" t="s">
        <v>3800</v>
      </c>
      <c r="C584" s="760" t="s">
        <v>251</v>
      </c>
      <c r="D584" s="761">
        <v>4500190471</v>
      </c>
      <c r="E584" s="1851" t="s">
        <v>5323</v>
      </c>
      <c r="F584" s="761" t="s">
        <v>5324</v>
      </c>
      <c r="G584" s="762" t="s">
        <v>346</v>
      </c>
      <c r="H584" s="877" t="s">
        <v>79</v>
      </c>
      <c r="I584" s="763">
        <v>4608</v>
      </c>
      <c r="J584" s="764">
        <v>0</v>
      </c>
      <c r="K584" s="764">
        <v>1152</v>
      </c>
      <c r="L584" s="765">
        <f t="shared" si="420"/>
        <v>4</v>
      </c>
      <c r="M584" s="766">
        <v>46080</v>
      </c>
      <c r="N584" s="1025">
        <v>46078</v>
      </c>
      <c r="O584" s="768"/>
      <c r="P584" s="768"/>
      <c r="Q584" s="769"/>
      <c r="R584" s="768" t="s">
        <v>651</v>
      </c>
      <c r="S584" s="771" t="s">
        <v>136</v>
      </c>
      <c r="T584" s="772" t="s">
        <v>5316</v>
      </c>
      <c r="U584" s="773" t="s">
        <v>5214</v>
      </c>
      <c r="V584" s="774" t="s">
        <v>1131</v>
      </c>
      <c r="W584" s="775">
        <v>594.35</v>
      </c>
      <c r="X584" s="776">
        <f t="shared" si="421"/>
        <v>2377.4</v>
      </c>
      <c r="Y584" s="777" t="s">
        <v>4900</v>
      </c>
      <c r="Z584" s="762" t="s">
        <v>2679</v>
      </c>
      <c r="AA584" s="779" t="s">
        <v>108</v>
      </c>
      <c r="AB584" s="764"/>
      <c r="AC584" s="780"/>
      <c r="AD584" s="783"/>
      <c r="AE584" s="879"/>
      <c r="AF584" s="761"/>
      <c r="AG584" s="783">
        <f t="shared" si="418"/>
        <v>4608</v>
      </c>
      <c r="AH584" s="761"/>
      <c r="AI584" s="779">
        <f t="shared" si="422"/>
        <v>4608</v>
      </c>
      <c r="AJ584" s="765"/>
      <c r="AK584" s="366"/>
      <c r="AL584" s="765"/>
      <c r="AM584" s="784"/>
      <c r="AN584" s="784"/>
      <c r="AO584" s="787"/>
      <c r="AP584" s="787"/>
      <c r="AQ584" s="787"/>
      <c r="AR584" s="787"/>
      <c r="AS584" s="787"/>
      <c r="AT584" s="787"/>
      <c r="AU584" s="787"/>
      <c r="AV584" s="784"/>
      <c r="AW584" s="784"/>
      <c r="AX584" s="784"/>
      <c r="AY584" s="779"/>
      <c r="AZ584" s="762"/>
      <c r="BA584" s="779">
        <f t="shared" si="419"/>
        <v>4608</v>
      </c>
      <c r="BB584" s="779"/>
      <c r="BC584" s="788"/>
      <c r="BD584" s="788"/>
      <c r="BE584" s="779"/>
      <c r="BF584" s="779"/>
      <c r="BG584" s="779">
        <f t="shared" si="423"/>
        <v>384</v>
      </c>
      <c r="BH584" s="788"/>
      <c r="BI584" s="789"/>
      <c r="BJ584" s="789"/>
      <c r="BK584" s="790"/>
      <c r="BL584" s="789"/>
      <c r="BM584" s="791"/>
      <c r="BN584" s="791"/>
      <c r="BO584" s="791"/>
      <c r="BP584" s="791"/>
      <c r="BQ584" s="789"/>
      <c r="BR584" s="789"/>
      <c r="BS584" s="791"/>
      <c r="BT584" s="789"/>
      <c r="BU584" s="789"/>
      <c r="BV584" s="789"/>
      <c r="BW584" s="789"/>
      <c r="BX584" s="789"/>
      <c r="BY584" s="789"/>
      <c r="BZ584" s="789"/>
      <c r="CA584" s="789"/>
      <c r="CB584" s="789"/>
      <c r="CC584" s="789"/>
      <c r="CD584" s="789"/>
      <c r="CE584" s="789"/>
      <c r="CF584" s="789"/>
      <c r="CG584" s="664"/>
      <c r="CO584" s="881">
        <f t="shared" si="382"/>
        <v>459108</v>
      </c>
    </row>
    <row r="585" s="646" customFormat="1" ht="36" hidden="1" customHeight="1" spans="1:93">
      <c r="A585" s="758">
        <v>46022</v>
      </c>
      <c r="B585" s="759" t="s">
        <v>3800</v>
      </c>
      <c r="C585" s="760" t="s">
        <v>251</v>
      </c>
      <c r="D585" s="761">
        <v>4500190471</v>
      </c>
      <c r="E585" s="1851" t="s">
        <v>5325</v>
      </c>
      <c r="F585" s="761" t="s">
        <v>5326</v>
      </c>
      <c r="G585" s="762" t="s">
        <v>346</v>
      </c>
      <c r="H585" s="877" t="s">
        <v>79</v>
      </c>
      <c r="I585" s="763">
        <v>4608</v>
      </c>
      <c r="J585" s="764">
        <v>0</v>
      </c>
      <c r="K585" s="764">
        <v>1152</v>
      </c>
      <c r="L585" s="765">
        <f t="shared" si="420"/>
        <v>4</v>
      </c>
      <c r="M585" s="766">
        <v>46080</v>
      </c>
      <c r="N585" s="1025">
        <v>46078</v>
      </c>
      <c r="O585" s="768"/>
      <c r="P585" s="768"/>
      <c r="Q585" s="769"/>
      <c r="R585" s="768" t="s">
        <v>651</v>
      </c>
      <c r="S585" s="771" t="s">
        <v>136</v>
      </c>
      <c r="T585" s="772" t="s">
        <v>5316</v>
      </c>
      <c r="U585" s="773" t="s">
        <v>5214</v>
      </c>
      <c r="V585" s="774" t="s">
        <v>1131</v>
      </c>
      <c r="W585" s="775">
        <v>594.35</v>
      </c>
      <c r="X585" s="776">
        <f t="shared" si="421"/>
        <v>2377.4</v>
      </c>
      <c r="Y585" s="777" t="s">
        <v>4900</v>
      </c>
      <c r="Z585" s="762" t="s">
        <v>2679</v>
      </c>
      <c r="AA585" s="779" t="s">
        <v>108</v>
      </c>
      <c r="AB585" s="764"/>
      <c r="AC585" s="780"/>
      <c r="AD585" s="783"/>
      <c r="AE585" s="879"/>
      <c r="AF585" s="761"/>
      <c r="AG585" s="783">
        <f t="shared" si="418"/>
        <v>4608</v>
      </c>
      <c r="AH585" s="761"/>
      <c r="AI585" s="779">
        <f t="shared" si="422"/>
        <v>4608</v>
      </c>
      <c r="AJ585" s="765"/>
      <c r="AK585" s="366"/>
      <c r="AL585" s="765"/>
      <c r="AM585" s="784"/>
      <c r="AN585" s="784"/>
      <c r="AO585" s="787"/>
      <c r="AP585" s="787"/>
      <c r="AQ585" s="787"/>
      <c r="AR585" s="787"/>
      <c r="AS585" s="787"/>
      <c r="AT585" s="787"/>
      <c r="AU585" s="787"/>
      <c r="AV585" s="784"/>
      <c r="AW585" s="784"/>
      <c r="AX585" s="784"/>
      <c r="AY585" s="779"/>
      <c r="AZ585" s="762"/>
      <c r="BA585" s="779">
        <f t="shared" si="419"/>
        <v>4608</v>
      </c>
      <c r="BB585" s="779"/>
      <c r="BC585" s="788"/>
      <c r="BD585" s="788"/>
      <c r="BE585" s="779"/>
      <c r="BF585" s="779"/>
      <c r="BG585" s="779">
        <f t="shared" si="423"/>
        <v>384</v>
      </c>
      <c r="BH585" s="788"/>
      <c r="BI585" s="789"/>
      <c r="BJ585" s="789"/>
      <c r="BK585" s="790"/>
      <c r="BL585" s="789"/>
      <c r="BM585" s="791"/>
      <c r="BN585" s="791"/>
      <c r="BO585" s="791"/>
      <c r="BP585" s="791"/>
      <c r="BQ585" s="789"/>
      <c r="BR585" s="789"/>
      <c r="BS585" s="791"/>
      <c r="BT585" s="789"/>
      <c r="BU585" s="789"/>
      <c r="BV585" s="789"/>
      <c r="BW585" s="789"/>
      <c r="BX585" s="789"/>
      <c r="BY585" s="789"/>
      <c r="BZ585" s="789"/>
      <c r="CA585" s="789"/>
      <c r="CB585" s="789"/>
      <c r="CC585" s="789"/>
      <c r="CD585" s="789"/>
      <c r="CE585" s="789"/>
      <c r="CF585" s="789"/>
      <c r="CG585" s="664"/>
      <c r="CO585" s="881">
        <f t="shared" si="382"/>
        <v>454500</v>
      </c>
    </row>
    <row r="586" s="646" customFormat="1" ht="36" hidden="1" customHeight="1" spans="1:93">
      <c r="A586" s="758">
        <v>46022</v>
      </c>
      <c r="B586" s="759" t="s">
        <v>3800</v>
      </c>
      <c r="C586" s="760" t="s">
        <v>251</v>
      </c>
      <c r="D586" s="761">
        <v>4500190471</v>
      </c>
      <c r="E586" s="1851" t="s">
        <v>5327</v>
      </c>
      <c r="F586" s="761" t="s">
        <v>5328</v>
      </c>
      <c r="G586" s="762" t="s">
        <v>346</v>
      </c>
      <c r="H586" s="877" t="s">
        <v>79</v>
      </c>
      <c r="I586" s="763">
        <v>4608</v>
      </c>
      <c r="J586" s="764">
        <v>0</v>
      </c>
      <c r="K586" s="764">
        <v>1152</v>
      </c>
      <c r="L586" s="765">
        <f t="shared" si="420"/>
        <v>4</v>
      </c>
      <c r="M586" s="766">
        <v>46080</v>
      </c>
      <c r="N586" s="1025">
        <v>46078</v>
      </c>
      <c r="O586" s="768"/>
      <c r="P586" s="768"/>
      <c r="Q586" s="769"/>
      <c r="R586" s="768" t="s">
        <v>651</v>
      </c>
      <c r="S586" s="771" t="s">
        <v>136</v>
      </c>
      <c r="T586" s="772" t="s">
        <v>5316</v>
      </c>
      <c r="U586" s="773" t="s">
        <v>5214</v>
      </c>
      <c r="V586" s="774" t="s">
        <v>1131</v>
      </c>
      <c r="W586" s="775">
        <v>594.35</v>
      </c>
      <c r="X586" s="776">
        <f t="shared" si="421"/>
        <v>2377.4</v>
      </c>
      <c r="Y586" s="777" t="s">
        <v>4900</v>
      </c>
      <c r="Z586" s="762" t="s">
        <v>2679</v>
      </c>
      <c r="AA586" s="779" t="s">
        <v>108</v>
      </c>
      <c r="AB586" s="764"/>
      <c r="AC586" s="780"/>
      <c r="AD586" s="783"/>
      <c r="AE586" s="879"/>
      <c r="AF586" s="761"/>
      <c r="AG586" s="783">
        <f t="shared" si="418"/>
        <v>4608</v>
      </c>
      <c r="AH586" s="761"/>
      <c r="AI586" s="779">
        <f t="shared" si="422"/>
        <v>4608</v>
      </c>
      <c r="AJ586" s="765"/>
      <c r="AK586" s="366"/>
      <c r="AL586" s="765"/>
      <c r="AM586" s="784"/>
      <c r="AN586" s="784"/>
      <c r="AO586" s="787"/>
      <c r="AP586" s="787"/>
      <c r="AQ586" s="787"/>
      <c r="AR586" s="787"/>
      <c r="AS586" s="787"/>
      <c r="AT586" s="787"/>
      <c r="AU586" s="787"/>
      <c r="AV586" s="784"/>
      <c r="AW586" s="784"/>
      <c r="AX586" s="784"/>
      <c r="AY586" s="779"/>
      <c r="AZ586" s="762"/>
      <c r="BA586" s="779">
        <f t="shared" si="419"/>
        <v>4608</v>
      </c>
      <c r="BB586" s="779"/>
      <c r="BC586" s="788"/>
      <c r="BD586" s="788"/>
      <c r="BE586" s="779"/>
      <c r="BF586" s="779"/>
      <c r="BG586" s="779">
        <f t="shared" si="423"/>
        <v>384</v>
      </c>
      <c r="BH586" s="788"/>
      <c r="BI586" s="789"/>
      <c r="BJ586" s="789"/>
      <c r="BK586" s="790"/>
      <c r="BL586" s="789"/>
      <c r="BM586" s="791"/>
      <c r="BN586" s="791"/>
      <c r="BO586" s="791"/>
      <c r="BP586" s="791"/>
      <c r="BQ586" s="789"/>
      <c r="BR586" s="789"/>
      <c r="BS586" s="791"/>
      <c r="BT586" s="789"/>
      <c r="BU586" s="789"/>
      <c r="BV586" s="789"/>
      <c r="BW586" s="789"/>
      <c r="BX586" s="789"/>
      <c r="BY586" s="789"/>
      <c r="BZ586" s="789"/>
      <c r="CA586" s="789"/>
      <c r="CB586" s="789"/>
      <c r="CC586" s="789"/>
      <c r="CD586" s="789"/>
      <c r="CE586" s="789"/>
      <c r="CF586" s="789"/>
      <c r="CG586" s="664"/>
      <c r="CO586" s="881">
        <f t="shared" si="382"/>
        <v>449892</v>
      </c>
    </row>
    <row r="587" s="1062" customFormat="1" ht="36" hidden="1" customHeight="1" spans="1:93">
      <c r="A587" s="1381">
        <v>46026</v>
      </c>
      <c r="B587" s="1382" t="s">
        <v>4521</v>
      </c>
      <c r="C587" s="1383" t="s">
        <v>251</v>
      </c>
      <c r="D587" s="1384">
        <v>4500190546</v>
      </c>
      <c r="E587" s="1382" t="s">
        <v>5329</v>
      </c>
      <c r="F587" s="1384" t="s">
        <v>5330</v>
      </c>
      <c r="G587" s="1385" t="s">
        <v>109</v>
      </c>
      <c r="H587" s="1386" t="s">
        <v>79</v>
      </c>
      <c r="I587" s="1411">
        <v>5200</v>
      </c>
      <c r="J587" s="1388">
        <v>0</v>
      </c>
      <c r="K587" s="1388">
        <v>52</v>
      </c>
      <c r="L587" s="1389">
        <f t="shared" si="420"/>
        <v>100</v>
      </c>
      <c r="M587" s="1390">
        <v>46087</v>
      </c>
      <c r="N587" s="1390">
        <v>46083</v>
      </c>
      <c r="O587" s="1391"/>
      <c r="P587" s="1391"/>
      <c r="Q587" s="1392"/>
      <c r="R587" s="1391"/>
      <c r="S587" s="1391"/>
      <c r="T587" s="1412"/>
      <c r="U587" s="1396" t="s">
        <v>5331</v>
      </c>
      <c r="V587" s="1397" t="s">
        <v>5238</v>
      </c>
      <c r="W587" s="1398">
        <v>0.5188</v>
      </c>
      <c r="X587" s="1399">
        <f t="shared" ref="X587:X589" si="424">W587*I587</f>
        <v>2697.76</v>
      </c>
      <c r="Y587" s="1384"/>
      <c r="Z587" s="1413"/>
      <c r="AA587" s="1400"/>
      <c r="AB587" s="1388"/>
      <c r="AC587" s="1401"/>
      <c r="AD587" s="1402"/>
      <c r="AE587" s="1403"/>
      <c r="AF587" s="1384"/>
      <c r="AG587" s="1402">
        <f t="shared" si="418"/>
        <v>5200</v>
      </c>
      <c r="AH587" s="1384"/>
      <c r="AI587" s="1400"/>
      <c r="AJ587" s="1400"/>
      <c r="AK587" s="786"/>
      <c r="AL587" s="366"/>
      <c r="AM587" s="366"/>
      <c r="AN587" s="1404"/>
      <c r="AO587" s="1404"/>
      <c r="AP587" s="1404"/>
      <c r="AQ587" s="1404"/>
      <c r="AR587" s="1404"/>
      <c r="AS587" s="1404"/>
      <c r="AT587" s="1404"/>
      <c r="AU587" s="366"/>
      <c r="AV587" s="366"/>
      <c r="AW587" s="366"/>
      <c r="AX587" s="1400"/>
      <c r="AY587" s="1385"/>
      <c r="AZ587" s="1414"/>
      <c r="BA587" s="1405"/>
      <c r="BB587" s="1406"/>
      <c r="BC587" s="1405"/>
      <c r="BD587" s="1405"/>
      <c r="BE587" s="1400"/>
      <c r="BF587" s="1406"/>
      <c r="BG587" s="1405"/>
      <c r="BH587" s="1407"/>
      <c r="BI587" s="1407"/>
      <c r="BJ587" s="1408"/>
      <c r="BK587" s="1407"/>
      <c r="BL587" s="1408"/>
      <c r="BM587" s="1409"/>
      <c r="BN587" s="1409"/>
      <c r="BO587" s="1409"/>
      <c r="BP587" s="1407"/>
      <c r="BQ587" s="1407"/>
      <c r="BR587" s="1409"/>
      <c r="BS587" s="1407"/>
      <c r="BT587" s="1407"/>
      <c r="BU587" s="1407"/>
      <c r="BV587" s="1407"/>
      <c r="BW587" s="1407"/>
      <c r="BX587" s="1407"/>
      <c r="BY587" s="1407"/>
      <c r="BZ587" s="1407"/>
      <c r="CA587" s="1407"/>
      <c r="CB587" s="1407"/>
      <c r="CC587" s="1407"/>
      <c r="CD587" s="1407"/>
      <c r="CE587" s="1407"/>
      <c r="CF587" s="1410"/>
      <c r="CN587" s="1415"/>
      <c r="CO587" s="881">
        <f t="shared" si="382"/>
        <v>444692</v>
      </c>
    </row>
    <row r="588" s="646" customFormat="1" ht="36" hidden="1" customHeight="1" spans="1:93">
      <c r="A588" s="758">
        <v>46020</v>
      </c>
      <c r="B588" s="759" t="s">
        <v>5332</v>
      </c>
      <c r="C588" s="760" t="s">
        <v>149</v>
      </c>
      <c r="D588" s="761">
        <v>4500190237</v>
      </c>
      <c r="E588" s="759">
        <v>50029285</v>
      </c>
      <c r="F588" s="761" t="s">
        <v>5333</v>
      </c>
      <c r="G588" s="762" t="s">
        <v>134</v>
      </c>
      <c r="H588" s="877" t="s">
        <v>135</v>
      </c>
      <c r="I588" s="975">
        <v>5200</v>
      </c>
      <c r="J588" s="764">
        <v>0</v>
      </c>
      <c r="K588" s="764">
        <v>13</v>
      </c>
      <c r="L588" s="765">
        <f t="shared" si="420"/>
        <v>400</v>
      </c>
      <c r="M588" s="766">
        <v>46091</v>
      </c>
      <c r="N588" s="766">
        <v>46087</v>
      </c>
      <c r="O588" s="768"/>
      <c r="P588" s="768"/>
      <c r="Q588" s="769"/>
      <c r="R588" s="768">
        <v>46385</v>
      </c>
      <c r="S588" s="768" t="s">
        <v>82</v>
      </c>
      <c r="T588" s="1367" t="s">
        <v>5242</v>
      </c>
      <c r="U588" s="773" t="s">
        <v>5334</v>
      </c>
      <c r="V588" s="774" t="s">
        <v>5335</v>
      </c>
      <c r="W588" s="775">
        <v>0.8673</v>
      </c>
      <c r="X588" s="776">
        <f t="shared" si="424"/>
        <v>4509.96</v>
      </c>
      <c r="Y588" s="777" t="s">
        <v>4900</v>
      </c>
      <c r="Z588" s="764" t="s">
        <v>190</v>
      </c>
      <c r="AA588" s="779" t="s">
        <v>108</v>
      </c>
      <c r="AB588" s="764"/>
      <c r="AC588" s="780"/>
      <c r="AD588" s="783"/>
      <c r="AE588" s="879"/>
      <c r="AF588" s="761"/>
      <c r="AG588" s="783">
        <f t="shared" si="418"/>
        <v>5200</v>
      </c>
      <c r="AH588" s="761"/>
      <c r="AI588" s="783"/>
      <c r="AJ588" s="765"/>
      <c r="AK588" s="366"/>
      <c r="AL588" s="783">
        <f>I588</f>
        <v>5200</v>
      </c>
      <c r="AM588" s="784"/>
      <c r="AN588" s="784"/>
      <c r="AO588" s="787"/>
      <c r="AP588" s="787"/>
      <c r="AQ588" s="787"/>
      <c r="AR588" s="787"/>
      <c r="AS588" s="787"/>
      <c r="AT588" s="787"/>
      <c r="AU588" s="787"/>
      <c r="AV588" s="784"/>
      <c r="AW588" s="784"/>
      <c r="AX588" s="784"/>
      <c r="AY588" s="779"/>
      <c r="AZ588" s="762"/>
      <c r="BA588" s="779">
        <f>I588</f>
        <v>5200</v>
      </c>
      <c r="BB588" s="788"/>
      <c r="BC588" s="777"/>
      <c r="BD588" s="788"/>
      <c r="BE588" s="788"/>
      <c r="BF588" s="779"/>
      <c r="BG588" s="777"/>
      <c r="BH588" s="788"/>
      <c r="BI588" s="789"/>
      <c r="BJ588" s="789"/>
      <c r="BK588" s="790"/>
      <c r="BL588" s="789"/>
      <c r="BM588" s="791"/>
      <c r="BN588" s="791"/>
      <c r="BO588" s="790">
        <f>I588/13</f>
        <v>400</v>
      </c>
      <c r="BP588" s="791"/>
      <c r="BQ588" s="789"/>
      <c r="BR588" s="789"/>
      <c r="BS588" s="791"/>
      <c r="BT588" s="789"/>
      <c r="BU588" s="789"/>
      <c r="BV588" s="789"/>
      <c r="BW588" s="789"/>
      <c r="BX588" s="789"/>
      <c r="BY588" s="789"/>
      <c r="BZ588" s="789"/>
      <c r="CA588" s="789"/>
      <c r="CB588" s="789"/>
      <c r="CC588" s="789"/>
      <c r="CD588" s="789"/>
      <c r="CE588" s="789"/>
      <c r="CF588" s="789"/>
      <c r="CG588" s="664"/>
      <c r="CO588" s="881">
        <f t="shared" si="382"/>
        <v>439492</v>
      </c>
    </row>
    <row r="589" s="646" customFormat="1" ht="36" hidden="1" customHeight="1" spans="1:93">
      <c r="A589" s="758">
        <v>46020</v>
      </c>
      <c r="B589" s="759" t="s">
        <v>5336</v>
      </c>
      <c r="C589" s="760" t="s">
        <v>182</v>
      </c>
      <c r="D589" s="761">
        <v>4500190214</v>
      </c>
      <c r="E589" s="759">
        <v>55029973</v>
      </c>
      <c r="F589" s="761" t="s">
        <v>5337</v>
      </c>
      <c r="G589" s="762" t="s">
        <v>134</v>
      </c>
      <c r="H589" s="877" t="s">
        <v>135</v>
      </c>
      <c r="I589" s="975">
        <v>2600</v>
      </c>
      <c r="J589" s="764">
        <v>0</v>
      </c>
      <c r="K589" s="764">
        <v>13</v>
      </c>
      <c r="L589" s="765">
        <f t="shared" si="420"/>
        <v>200</v>
      </c>
      <c r="M589" s="766">
        <v>46091</v>
      </c>
      <c r="N589" s="766">
        <v>46087</v>
      </c>
      <c r="O589" s="768"/>
      <c r="P589" s="768"/>
      <c r="Q589" s="769"/>
      <c r="R589" s="768">
        <v>46385</v>
      </c>
      <c r="S589" s="768" t="s">
        <v>82</v>
      </c>
      <c r="T589" s="1367" t="s">
        <v>5338</v>
      </c>
      <c r="U589" s="773" t="s">
        <v>5339</v>
      </c>
      <c r="V589" s="774" t="s">
        <v>5335</v>
      </c>
      <c r="W589" s="775">
        <v>0.8786</v>
      </c>
      <c r="X589" s="776">
        <f t="shared" si="424"/>
        <v>2284.36</v>
      </c>
      <c r="Y589" s="777" t="s">
        <v>4900</v>
      </c>
      <c r="Z589" s="764" t="s">
        <v>190</v>
      </c>
      <c r="AA589" s="779" t="s">
        <v>108</v>
      </c>
      <c r="AB589" s="764"/>
      <c r="AC589" s="780"/>
      <c r="AD589" s="783"/>
      <c r="AE589" s="879"/>
      <c r="AF589" s="761"/>
      <c r="AG589" s="783">
        <f t="shared" si="418"/>
        <v>2600</v>
      </c>
      <c r="AH589" s="761"/>
      <c r="AI589" s="783"/>
      <c r="AJ589" s="765"/>
      <c r="AK589" s="366"/>
      <c r="AL589" s="783">
        <f>I589</f>
        <v>2600</v>
      </c>
      <c r="AM589" s="784"/>
      <c r="AN589" s="784"/>
      <c r="AO589" s="787"/>
      <c r="AP589" s="787"/>
      <c r="AQ589" s="787"/>
      <c r="AR589" s="787"/>
      <c r="AS589" s="787"/>
      <c r="AT589" s="787"/>
      <c r="AU589" s="787"/>
      <c r="AV589" s="784"/>
      <c r="AW589" s="784"/>
      <c r="AX589" s="784"/>
      <c r="AY589" s="779"/>
      <c r="AZ589" s="762"/>
      <c r="BA589" s="779">
        <f>I589</f>
        <v>2600</v>
      </c>
      <c r="BB589" s="788"/>
      <c r="BC589" s="777"/>
      <c r="BD589" s="788"/>
      <c r="BE589" s="788"/>
      <c r="BF589" s="779"/>
      <c r="BG589" s="777"/>
      <c r="BH589" s="788"/>
      <c r="BI589" s="789"/>
      <c r="BJ589" s="789"/>
      <c r="BK589" s="790"/>
      <c r="BL589" s="789"/>
      <c r="BM589" s="791"/>
      <c r="BN589" s="791"/>
      <c r="BO589" s="790">
        <f>I589/13</f>
        <v>200</v>
      </c>
      <c r="BP589" s="791"/>
      <c r="BQ589" s="789"/>
      <c r="BR589" s="789"/>
      <c r="BS589" s="791"/>
      <c r="BT589" s="789"/>
      <c r="BU589" s="789"/>
      <c r="BV589" s="789"/>
      <c r="BW589" s="789"/>
      <c r="BX589" s="789"/>
      <c r="BY589" s="789"/>
      <c r="BZ589" s="789"/>
      <c r="CA589" s="789"/>
      <c r="CB589" s="789"/>
      <c r="CC589" s="789"/>
      <c r="CD589" s="789"/>
      <c r="CE589" s="789"/>
      <c r="CF589" s="789"/>
      <c r="CG589" s="664"/>
      <c r="CO589" s="881">
        <f t="shared" si="382"/>
        <v>436892</v>
      </c>
    </row>
    <row r="590" s="646" customFormat="1" ht="36" hidden="1" customHeight="1" spans="1:93">
      <c r="A590" s="758">
        <v>45995</v>
      </c>
      <c r="B590" s="759" t="s">
        <v>2609</v>
      </c>
      <c r="C590" s="760" t="s">
        <v>251</v>
      </c>
      <c r="D590" s="761">
        <v>4500186326</v>
      </c>
      <c r="E590" s="759">
        <v>60260744</v>
      </c>
      <c r="F590" s="761" t="s">
        <v>5340</v>
      </c>
      <c r="G590" s="762" t="s">
        <v>309</v>
      </c>
      <c r="H590" s="877" t="s">
        <v>79</v>
      </c>
      <c r="I590" s="763">
        <v>2004</v>
      </c>
      <c r="J590" s="764">
        <v>0</v>
      </c>
      <c r="K590" s="764">
        <v>12</v>
      </c>
      <c r="L590" s="765">
        <f t="shared" si="420"/>
        <v>167</v>
      </c>
      <c r="M590" s="766">
        <v>46106</v>
      </c>
      <c r="N590" s="766">
        <v>46102</v>
      </c>
      <c r="O590" s="768"/>
      <c r="P590" s="768"/>
      <c r="Q590" s="769"/>
      <c r="R590" s="768">
        <v>45995</v>
      </c>
      <c r="S590" s="771" t="s">
        <v>82</v>
      </c>
      <c r="T590" s="956" t="s">
        <v>5242</v>
      </c>
      <c r="U590" s="773" t="s">
        <v>5341</v>
      </c>
      <c r="V590" s="774" t="s">
        <v>4426</v>
      </c>
      <c r="W590" s="775">
        <v>1.2281</v>
      </c>
      <c r="X590" s="776">
        <f t="shared" ref="X590:X592" si="425">I590*W590</f>
        <v>2461.1124</v>
      </c>
      <c r="Y590" s="777" t="s">
        <v>4900</v>
      </c>
      <c r="Z590" s="778" t="s">
        <v>313</v>
      </c>
      <c r="AA590" s="779" t="s">
        <v>108</v>
      </c>
      <c r="AB590" s="764"/>
      <c r="AC590" s="780"/>
      <c r="AD590" s="783">
        <f t="shared" ref="AD590:AD592" si="426">AC590-I590</f>
        <v>-2004</v>
      </c>
      <c r="AE590" s="879"/>
      <c r="AF590" s="761"/>
      <c r="AG590" s="783">
        <f t="shared" ref="AG590:AG592" si="427">I590*2</f>
        <v>4008</v>
      </c>
      <c r="AH590" s="761"/>
      <c r="AI590" s="783">
        <f t="shared" ref="AI590:AI592" si="428">AG590</f>
        <v>4008</v>
      </c>
      <c r="AJ590" s="765"/>
      <c r="AK590" s="366"/>
      <c r="AL590" s="786"/>
      <c r="AM590" s="784"/>
      <c r="AN590" s="784"/>
      <c r="AO590" s="787"/>
      <c r="AP590" s="787"/>
      <c r="AQ590" s="787"/>
      <c r="AR590" s="787"/>
      <c r="AS590" s="787"/>
      <c r="AT590" s="787"/>
      <c r="AU590" s="787"/>
      <c r="AV590" s="784"/>
      <c r="AW590" s="784"/>
      <c r="AX590" s="784"/>
      <c r="AY590" s="779"/>
      <c r="AZ590" s="762"/>
      <c r="BA590" s="779">
        <f t="shared" ref="BA590:BA592" si="429">I590*2</f>
        <v>4008</v>
      </c>
      <c r="BB590" s="788"/>
      <c r="BC590" s="777"/>
      <c r="BD590" s="788"/>
      <c r="BE590" s="788"/>
      <c r="BF590" s="779"/>
      <c r="BG590" s="777"/>
      <c r="BH590" s="788"/>
      <c r="BI590" s="789"/>
      <c r="BJ590" s="789"/>
      <c r="BK590" s="790"/>
      <c r="BL590" s="789"/>
      <c r="BM590" s="791"/>
      <c r="BN590" s="791"/>
      <c r="BO590" s="791"/>
      <c r="BP590" s="791"/>
      <c r="BQ590" s="789"/>
      <c r="BR590" s="789"/>
      <c r="BS590" s="791"/>
      <c r="BT590" s="789"/>
      <c r="BU590" s="789"/>
      <c r="BV590" s="789"/>
      <c r="BW590" s="789"/>
      <c r="BX590" s="789"/>
      <c r="BY590" s="789"/>
      <c r="BZ590" s="789"/>
      <c r="CA590" s="789"/>
      <c r="CB590" s="789"/>
      <c r="CC590" s="789">
        <f t="shared" ref="CC590:CC592" si="430">I590</f>
        <v>2004</v>
      </c>
      <c r="CD590" s="789"/>
      <c r="CE590" s="789">
        <f t="shared" ref="CE590:CE592" si="431">I590</f>
        <v>2004</v>
      </c>
      <c r="CF590" s="789">
        <f t="shared" ref="CF590:CF592" si="432">I590</f>
        <v>2004</v>
      </c>
      <c r="CG590" s="664"/>
      <c r="CO590" s="881">
        <f t="shared" si="382"/>
        <v>432884</v>
      </c>
    </row>
    <row r="591" s="646" customFormat="1" ht="36" hidden="1" customHeight="1" spans="1:93">
      <c r="A591" s="758">
        <v>45995</v>
      </c>
      <c r="B591" s="759" t="s">
        <v>2609</v>
      </c>
      <c r="C591" s="760" t="s">
        <v>251</v>
      </c>
      <c r="D591" s="761">
        <v>4500186354</v>
      </c>
      <c r="E591" s="759">
        <v>60260795</v>
      </c>
      <c r="F591" s="761" t="s">
        <v>5342</v>
      </c>
      <c r="G591" s="762" t="s">
        <v>309</v>
      </c>
      <c r="H591" s="877" t="s">
        <v>79</v>
      </c>
      <c r="I591" s="763">
        <v>2004</v>
      </c>
      <c r="J591" s="764">
        <v>0</v>
      </c>
      <c r="K591" s="764">
        <v>12</v>
      </c>
      <c r="L591" s="765">
        <f t="shared" si="420"/>
        <v>167</v>
      </c>
      <c r="M591" s="766">
        <v>46135</v>
      </c>
      <c r="N591" s="766">
        <v>46132</v>
      </c>
      <c r="O591" s="768"/>
      <c r="P591" s="768"/>
      <c r="Q591" s="769"/>
      <c r="R591" s="768">
        <v>45995</v>
      </c>
      <c r="S591" s="771" t="s">
        <v>82</v>
      </c>
      <c r="T591" s="956" t="s">
        <v>5242</v>
      </c>
      <c r="U591" s="773" t="s">
        <v>5343</v>
      </c>
      <c r="V591" s="774" t="s">
        <v>4426</v>
      </c>
      <c r="W591" s="775">
        <v>1.2281</v>
      </c>
      <c r="X591" s="776">
        <f t="shared" si="425"/>
        <v>2461.1124</v>
      </c>
      <c r="Y591" s="777" t="s">
        <v>4900</v>
      </c>
      <c r="Z591" s="778" t="s">
        <v>313</v>
      </c>
      <c r="AA591" s="779" t="s">
        <v>108</v>
      </c>
      <c r="AB591" s="764"/>
      <c r="AC591" s="780"/>
      <c r="AD591" s="783">
        <f t="shared" si="426"/>
        <v>-2004</v>
      </c>
      <c r="AE591" s="879"/>
      <c r="AF591" s="761"/>
      <c r="AG591" s="783">
        <f t="shared" si="427"/>
        <v>4008</v>
      </c>
      <c r="AH591" s="761"/>
      <c r="AI591" s="783">
        <f t="shared" si="428"/>
        <v>4008</v>
      </c>
      <c r="AJ591" s="765"/>
      <c r="AK591" s="366"/>
      <c r="AL591" s="786"/>
      <c r="AM591" s="784"/>
      <c r="AN591" s="784"/>
      <c r="AO591" s="787"/>
      <c r="AP591" s="787"/>
      <c r="AQ591" s="787"/>
      <c r="AR591" s="787"/>
      <c r="AS591" s="787"/>
      <c r="AT591" s="787"/>
      <c r="AU591" s="787"/>
      <c r="AV591" s="784"/>
      <c r="AW591" s="784"/>
      <c r="AX591" s="784"/>
      <c r="AY591" s="779"/>
      <c r="AZ591" s="762"/>
      <c r="BA591" s="779">
        <f t="shared" si="429"/>
        <v>4008</v>
      </c>
      <c r="BB591" s="788"/>
      <c r="BC591" s="777"/>
      <c r="BD591" s="788"/>
      <c r="BE591" s="788"/>
      <c r="BF591" s="779"/>
      <c r="BG591" s="777"/>
      <c r="BH591" s="788"/>
      <c r="BI591" s="789"/>
      <c r="BJ591" s="789"/>
      <c r="BK591" s="790"/>
      <c r="BL591" s="789"/>
      <c r="BM591" s="791"/>
      <c r="BN591" s="791"/>
      <c r="BO591" s="791"/>
      <c r="BP591" s="791"/>
      <c r="BQ591" s="789"/>
      <c r="BR591" s="789"/>
      <c r="BS591" s="791"/>
      <c r="BT591" s="789"/>
      <c r="BU591" s="789"/>
      <c r="BV591" s="789"/>
      <c r="BW591" s="789"/>
      <c r="BX591" s="789"/>
      <c r="BY591" s="789"/>
      <c r="BZ591" s="789"/>
      <c r="CA591" s="789"/>
      <c r="CB591" s="789"/>
      <c r="CC591" s="789">
        <f t="shared" si="430"/>
        <v>2004</v>
      </c>
      <c r="CD591" s="789"/>
      <c r="CE591" s="789">
        <f t="shared" si="431"/>
        <v>2004</v>
      </c>
      <c r="CF591" s="789">
        <f t="shared" si="432"/>
        <v>2004</v>
      </c>
      <c r="CG591" s="664"/>
      <c r="CO591" s="881">
        <f t="shared" si="382"/>
        <v>428876</v>
      </c>
    </row>
    <row r="592" s="646" customFormat="1" ht="36" hidden="1" customHeight="1" spans="1:93">
      <c r="A592" s="758">
        <v>45995</v>
      </c>
      <c r="B592" s="759" t="s">
        <v>2609</v>
      </c>
      <c r="C592" s="760" t="s">
        <v>251</v>
      </c>
      <c r="D592" s="761">
        <v>4500186375</v>
      </c>
      <c r="E592" s="759">
        <v>60260873</v>
      </c>
      <c r="F592" s="761" t="s">
        <v>5344</v>
      </c>
      <c r="G592" s="762" t="s">
        <v>309</v>
      </c>
      <c r="H592" s="877" t="s">
        <v>79</v>
      </c>
      <c r="I592" s="763">
        <v>2004</v>
      </c>
      <c r="J592" s="764">
        <v>0</v>
      </c>
      <c r="K592" s="764">
        <v>12</v>
      </c>
      <c r="L592" s="765">
        <f t="shared" si="420"/>
        <v>167</v>
      </c>
      <c r="M592" s="766">
        <v>46164</v>
      </c>
      <c r="N592" s="766">
        <v>46160</v>
      </c>
      <c r="O592" s="768"/>
      <c r="P592" s="768"/>
      <c r="Q592" s="769"/>
      <c r="R592" s="768">
        <v>45995</v>
      </c>
      <c r="S592" s="771" t="s">
        <v>82</v>
      </c>
      <c r="T592" s="956" t="s">
        <v>5242</v>
      </c>
      <c r="U592" s="773" t="s">
        <v>5345</v>
      </c>
      <c r="V592" s="774" t="s">
        <v>4426</v>
      </c>
      <c r="W592" s="775">
        <v>1.2281</v>
      </c>
      <c r="X592" s="776">
        <f t="shared" si="425"/>
        <v>2461.1124</v>
      </c>
      <c r="Y592" s="777" t="s">
        <v>4900</v>
      </c>
      <c r="Z592" s="778" t="s">
        <v>313</v>
      </c>
      <c r="AA592" s="779" t="s">
        <v>108</v>
      </c>
      <c r="AB592" s="764"/>
      <c r="AC592" s="780"/>
      <c r="AD592" s="783">
        <f t="shared" si="426"/>
        <v>-2004</v>
      </c>
      <c r="AE592" s="879"/>
      <c r="AF592" s="761"/>
      <c r="AG592" s="783">
        <f t="shared" si="427"/>
        <v>4008</v>
      </c>
      <c r="AH592" s="761"/>
      <c r="AI592" s="783">
        <f t="shared" si="428"/>
        <v>4008</v>
      </c>
      <c r="AJ592" s="765"/>
      <c r="AK592" s="366"/>
      <c r="AL592" s="786"/>
      <c r="AM592" s="784"/>
      <c r="AN592" s="784"/>
      <c r="AO592" s="787"/>
      <c r="AP592" s="787"/>
      <c r="AQ592" s="787"/>
      <c r="AR592" s="787"/>
      <c r="AS592" s="787"/>
      <c r="AT592" s="787"/>
      <c r="AU592" s="787"/>
      <c r="AV592" s="784"/>
      <c r="AW592" s="784"/>
      <c r="AX592" s="784"/>
      <c r="AY592" s="779"/>
      <c r="AZ592" s="762"/>
      <c r="BA592" s="779">
        <f t="shared" si="429"/>
        <v>4008</v>
      </c>
      <c r="BB592" s="788"/>
      <c r="BC592" s="777"/>
      <c r="BD592" s="788"/>
      <c r="BE592" s="788"/>
      <c r="BF592" s="779"/>
      <c r="BG592" s="777"/>
      <c r="BH592" s="788"/>
      <c r="BI592" s="789"/>
      <c r="BJ592" s="789"/>
      <c r="BK592" s="790"/>
      <c r="BL592" s="789"/>
      <c r="BM592" s="791"/>
      <c r="BN592" s="791"/>
      <c r="BO592" s="791"/>
      <c r="BP592" s="791"/>
      <c r="BQ592" s="789"/>
      <c r="BR592" s="789"/>
      <c r="BS592" s="791"/>
      <c r="BT592" s="789"/>
      <c r="BU592" s="789"/>
      <c r="BV592" s="789"/>
      <c r="BW592" s="789"/>
      <c r="BX592" s="789"/>
      <c r="BY592" s="789"/>
      <c r="BZ592" s="789"/>
      <c r="CA592" s="789"/>
      <c r="CB592" s="789"/>
      <c r="CC592" s="789">
        <f t="shared" si="430"/>
        <v>2004</v>
      </c>
      <c r="CD592" s="789"/>
      <c r="CE592" s="789">
        <f t="shared" si="431"/>
        <v>2004</v>
      </c>
      <c r="CF592" s="789">
        <f t="shared" si="432"/>
        <v>2004</v>
      </c>
      <c r="CG592" s="664"/>
      <c r="CO592" s="881">
        <f t="shared" si="382"/>
        <v>424868</v>
      </c>
    </row>
    <row r="593" s="646" customFormat="1" ht="36" hidden="1" customHeight="1" spans="1:93">
      <c r="A593" s="758"/>
      <c r="B593" s="759"/>
      <c r="C593" s="760"/>
      <c r="D593" s="761"/>
      <c r="E593" s="759"/>
      <c r="F593" s="1041"/>
      <c r="G593" s="762"/>
      <c r="H593" s="877"/>
      <c r="I593" s="763"/>
      <c r="J593" s="764"/>
      <c r="K593" s="764"/>
      <c r="L593" s="765"/>
      <c r="M593" s="766"/>
      <c r="N593" s="766"/>
      <c r="O593" s="768"/>
      <c r="P593" s="338"/>
      <c r="Q593" s="770"/>
      <c r="R593" s="768"/>
      <c r="S593" s="771"/>
      <c r="T593" s="772"/>
      <c r="U593" s="773"/>
      <c r="V593" s="774"/>
      <c r="W593" s="775"/>
      <c r="X593" s="776"/>
      <c r="Y593" s="761"/>
      <c r="Z593" s="1042"/>
      <c r="AA593" s="779"/>
      <c r="AB593" s="764"/>
      <c r="AC593" s="780"/>
      <c r="AD593" s="764"/>
      <c r="AE593" s="879"/>
      <c r="AF593" s="761"/>
      <c r="AG593" s="783"/>
      <c r="AH593" s="761"/>
      <c r="AI593" s="779"/>
      <c r="AJ593" s="765"/>
      <c r="AK593" s="784"/>
      <c r="AL593" s="784"/>
      <c r="AM593" s="784"/>
      <c r="AN593" s="784"/>
      <c r="AO593" s="787"/>
      <c r="AP593" s="787"/>
      <c r="AQ593" s="787"/>
      <c r="AR593" s="787"/>
      <c r="AS593" s="787"/>
      <c r="AT593" s="787"/>
      <c r="AU593" s="787"/>
      <c r="AV593" s="784"/>
      <c r="AW593" s="784"/>
      <c r="AX593" s="784"/>
      <c r="AY593" s="779"/>
      <c r="AZ593" s="762"/>
      <c r="BA593" s="779"/>
      <c r="BB593" s="788"/>
      <c r="BC593" s="788"/>
      <c r="BD593" s="788"/>
      <c r="BE593" s="788"/>
      <c r="BF593" s="779"/>
      <c r="BG593" s="788"/>
      <c r="BH593" s="788"/>
      <c r="BI593" s="789"/>
      <c r="BJ593" s="789"/>
      <c r="BK593" s="790"/>
      <c r="BL593" s="789"/>
      <c r="BM593" s="791"/>
      <c r="BN593" s="791"/>
      <c r="BO593" s="791"/>
      <c r="BP593" s="791"/>
      <c r="BQ593" s="789"/>
      <c r="BR593" s="790"/>
      <c r="BS593" s="791"/>
      <c r="BT593" s="789"/>
      <c r="BU593" s="789"/>
      <c r="BV593" s="789"/>
      <c r="BW593" s="789"/>
      <c r="BX593" s="789"/>
      <c r="BY593" s="789"/>
      <c r="BZ593" s="789"/>
      <c r="CA593" s="789"/>
      <c r="CB593" s="789"/>
      <c r="CC593" s="789"/>
      <c r="CD593" s="789"/>
      <c r="CE593" s="789"/>
      <c r="CF593" s="789"/>
      <c r="CG593" s="664"/>
      <c r="CO593" s="757">
        <f t="shared" si="382"/>
        <v>424868</v>
      </c>
    </row>
    <row r="594" s="646" customFormat="1" ht="36" hidden="1" customHeight="1" spans="1:93">
      <c r="A594" s="758"/>
      <c r="B594" s="759"/>
      <c r="C594" s="760"/>
      <c r="D594" s="761"/>
      <c r="E594" s="759"/>
      <c r="F594" s="1041"/>
      <c r="G594" s="762"/>
      <c r="H594" s="877"/>
      <c r="I594" s="763"/>
      <c r="J594" s="764"/>
      <c r="K594" s="764"/>
      <c r="L594" s="765"/>
      <c r="M594" s="766"/>
      <c r="N594" s="766"/>
      <c r="O594" s="768"/>
      <c r="P594" s="338"/>
      <c r="Q594" s="770"/>
      <c r="R594" s="768"/>
      <c r="S594" s="771"/>
      <c r="T594" s="772"/>
      <c r="U594" s="773"/>
      <c r="V594" s="774"/>
      <c r="W594" s="775"/>
      <c r="X594" s="776"/>
      <c r="Y594" s="761"/>
      <c r="Z594" s="1042"/>
      <c r="AA594" s="779"/>
      <c r="AB594" s="764"/>
      <c r="AC594" s="780"/>
      <c r="AD594" s="783"/>
      <c r="AE594" s="879"/>
      <c r="AF594" s="761"/>
      <c r="AG594" s="783"/>
      <c r="AH594" s="761"/>
      <c r="AI594" s="779"/>
      <c r="AJ594" s="765"/>
      <c r="AK594" s="784"/>
      <c r="AL594" s="784"/>
      <c r="AM594" s="784"/>
      <c r="AN594" s="784"/>
      <c r="AO594" s="787"/>
      <c r="AP594" s="787"/>
      <c r="AQ594" s="787"/>
      <c r="AR594" s="787"/>
      <c r="AS594" s="787"/>
      <c r="AT594" s="787"/>
      <c r="AU594" s="787"/>
      <c r="AV594" s="784"/>
      <c r="AW594" s="784"/>
      <c r="AX594" s="784"/>
      <c r="AY594" s="779"/>
      <c r="AZ594" s="762"/>
      <c r="BA594" s="779"/>
      <c r="BB594" s="788"/>
      <c r="BC594" s="788"/>
      <c r="BD594" s="788"/>
      <c r="BE594" s="788"/>
      <c r="BF594" s="779"/>
      <c r="BG594" s="788"/>
      <c r="BH594" s="788"/>
      <c r="BI594" s="789"/>
      <c r="BJ594" s="789"/>
      <c r="BK594" s="790"/>
      <c r="BL594" s="789"/>
      <c r="BM594" s="791"/>
      <c r="BN594" s="791"/>
      <c r="BO594" s="791"/>
      <c r="BP594" s="791"/>
      <c r="BQ594" s="789"/>
      <c r="BR594" s="790"/>
      <c r="BS594" s="791"/>
      <c r="BT594" s="789"/>
      <c r="BU594" s="789"/>
      <c r="BV594" s="789"/>
      <c r="BW594" s="789"/>
      <c r="BX594" s="789"/>
      <c r="BY594" s="789"/>
      <c r="BZ594" s="789"/>
      <c r="CA594" s="789"/>
      <c r="CB594" s="789"/>
      <c r="CC594" s="789"/>
      <c r="CD594" s="789"/>
      <c r="CE594" s="789"/>
      <c r="CF594" s="789"/>
      <c r="CG594" s="664"/>
      <c r="CO594" s="757"/>
    </row>
    <row r="595" s="646" customFormat="1" ht="36" hidden="1" customHeight="1" spans="1:93">
      <c r="A595" s="758"/>
      <c r="B595" s="759"/>
      <c r="C595" s="760"/>
      <c r="D595" s="761"/>
      <c r="E595" s="759"/>
      <c r="F595" s="1041"/>
      <c r="G595" s="762"/>
      <c r="H595" s="877"/>
      <c r="I595" s="763"/>
      <c r="J595" s="764"/>
      <c r="K595" s="764"/>
      <c r="L595" s="765"/>
      <c r="M595" s="766"/>
      <c r="N595" s="766"/>
      <c r="O595" s="768"/>
      <c r="P595" s="338"/>
      <c r="Q595" s="770"/>
      <c r="R595" s="768"/>
      <c r="S595" s="771"/>
      <c r="T595" s="772"/>
      <c r="U595" s="773"/>
      <c r="V595" s="774"/>
      <c r="W595" s="775"/>
      <c r="X595" s="776"/>
      <c r="Y595" s="761"/>
      <c r="Z595" s="1042"/>
      <c r="AA595" s="779"/>
      <c r="AB595" s="764"/>
      <c r="AC595" s="780"/>
      <c r="AD595" s="783"/>
      <c r="AE595" s="879"/>
      <c r="AF595" s="761"/>
      <c r="AG595" s="783"/>
      <c r="AH595" s="761"/>
      <c r="AI595" s="779"/>
      <c r="AJ595" s="765"/>
      <c r="AK595" s="784"/>
      <c r="AL595" s="784"/>
      <c r="AM595" s="784"/>
      <c r="AN595" s="784"/>
      <c r="AO595" s="787"/>
      <c r="AP595" s="787"/>
      <c r="AQ595" s="787"/>
      <c r="AR595" s="787"/>
      <c r="AS595" s="787"/>
      <c r="AT595" s="787"/>
      <c r="AU595" s="787"/>
      <c r="AV595" s="784"/>
      <c r="AW595" s="784"/>
      <c r="AX595" s="784"/>
      <c r="AY595" s="779"/>
      <c r="AZ595" s="762"/>
      <c r="BA595" s="779"/>
      <c r="BB595" s="788"/>
      <c r="BC595" s="788"/>
      <c r="BD595" s="788"/>
      <c r="BE595" s="788"/>
      <c r="BF595" s="779"/>
      <c r="BG595" s="788"/>
      <c r="BH595" s="788"/>
      <c r="BI595" s="789"/>
      <c r="BJ595" s="789"/>
      <c r="BK595" s="790"/>
      <c r="BL595" s="789"/>
      <c r="BM595" s="791"/>
      <c r="BN595" s="791"/>
      <c r="BO595" s="791"/>
      <c r="BP595" s="791"/>
      <c r="BQ595" s="789"/>
      <c r="BR595" s="790"/>
      <c r="BS595" s="791"/>
      <c r="BT595" s="789"/>
      <c r="BU595" s="789"/>
      <c r="BV595" s="789"/>
      <c r="BW595" s="789"/>
      <c r="BX595" s="789"/>
      <c r="BY595" s="789"/>
      <c r="BZ595" s="789"/>
      <c r="CA595" s="789"/>
      <c r="CB595" s="789"/>
      <c r="CC595" s="789"/>
      <c r="CD595" s="789"/>
      <c r="CE595" s="789"/>
      <c r="CF595" s="789"/>
      <c r="CG595" s="664"/>
      <c r="CO595" s="757"/>
    </row>
    <row r="596" s="646" customFormat="1" ht="36" hidden="1" customHeight="1" spans="1:93">
      <c r="A596" s="758"/>
      <c r="B596" s="759"/>
      <c r="C596" s="760"/>
      <c r="D596" s="761"/>
      <c r="E596" s="759"/>
      <c r="F596" s="1041"/>
      <c r="G596" s="762"/>
      <c r="H596" s="877"/>
      <c r="I596" s="763"/>
      <c r="J596" s="764"/>
      <c r="K596" s="764"/>
      <c r="L596" s="765"/>
      <c r="M596" s="766" t="s">
        <v>5346</v>
      </c>
      <c r="N596" s="766"/>
      <c r="O596" s="768"/>
      <c r="P596" s="338"/>
      <c r="Q596" s="770"/>
      <c r="R596" s="768"/>
      <c r="S596" s="771"/>
      <c r="T596" s="772"/>
      <c r="U596" s="773"/>
      <c r="V596" s="774"/>
      <c r="W596" s="775"/>
      <c r="X596" s="776"/>
      <c r="Y596" s="761"/>
      <c r="Z596" s="1042"/>
      <c r="AA596" s="779"/>
      <c r="AB596" s="764"/>
      <c r="AC596" s="780"/>
      <c r="AD596" s="783"/>
      <c r="AE596" s="879"/>
      <c r="AF596" s="761"/>
      <c r="AG596" s="783"/>
      <c r="AH596" s="761"/>
      <c r="AI596" s="779"/>
      <c r="AJ596" s="765"/>
      <c r="AK596" s="784"/>
      <c r="AL596" s="784"/>
      <c r="AM596" s="784"/>
      <c r="AN596" s="784"/>
      <c r="AO596" s="787"/>
      <c r="AP596" s="787"/>
      <c r="AQ596" s="787"/>
      <c r="AR596" s="787"/>
      <c r="AS596" s="787"/>
      <c r="AT596" s="787"/>
      <c r="AU596" s="787"/>
      <c r="AV596" s="784"/>
      <c r="AW596" s="784"/>
      <c r="AX596" s="784"/>
      <c r="AY596" s="779"/>
      <c r="AZ596" s="762"/>
      <c r="BA596" s="779"/>
      <c r="BB596" s="788"/>
      <c r="BC596" s="788"/>
      <c r="BD596" s="788"/>
      <c r="BE596" s="788"/>
      <c r="BF596" s="779"/>
      <c r="BG596" s="788"/>
      <c r="BH596" s="788"/>
      <c r="BI596" s="789"/>
      <c r="BJ596" s="789"/>
      <c r="BK596" s="790"/>
      <c r="BL596" s="789"/>
      <c r="BM596" s="791"/>
      <c r="BN596" s="791"/>
      <c r="BO596" s="791"/>
      <c r="BP596" s="791"/>
      <c r="BQ596" s="789"/>
      <c r="BR596" s="790"/>
      <c r="BS596" s="791"/>
      <c r="BT596" s="789"/>
      <c r="BU596" s="789"/>
      <c r="BV596" s="789"/>
      <c r="BW596" s="789"/>
      <c r="BX596" s="789"/>
      <c r="BY596" s="789"/>
      <c r="BZ596" s="789"/>
      <c r="CA596" s="789"/>
      <c r="CB596" s="789"/>
      <c r="CC596" s="789"/>
      <c r="CD596" s="789"/>
      <c r="CE596" s="789"/>
      <c r="CF596" s="789"/>
      <c r="CG596" s="664"/>
      <c r="CO596" s="757"/>
    </row>
    <row r="597" s="646" customFormat="1" ht="36" hidden="1" customHeight="1" spans="1:93">
      <c r="A597" s="758"/>
      <c r="B597" s="759"/>
      <c r="C597" s="760"/>
      <c r="D597" s="761"/>
      <c r="E597" s="759"/>
      <c r="F597" s="1041"/>
      <c r="G597" s="762"/>
      <c r="H597" s="877"/>
      <c r="I597" s="763"/>
      <c r="J597" s="764"/>
      <c r="K597" s="764"/>
      <c r="L597" s="765"/>
      <c r="M597" s="766"/>
      <c r="N597" s="766"/>
      <c r="O597" s="768"/>
      <c r="P597" s="338"/>
      <c r="Q597" s="770"/>
      <c r="R597" s="768"/>
      <c r="S597" s="771"/>
      <c r="T597" s="772"/>
      <c r="U597" s="773"/>
      <c r="V597" s="774"/>
      <c r="W597" s="775"/>
      <c r="X597" s="776"/>
      <c r="Y597" s="761"/>
      <c r="Z597" s="1042"/>
      <c r="AA597" s="779"/>
      <c r="AB597" s="764"/>
      <c r="AC597" s="780"/>
      <c r="AD597" s="783"/>
      <c r="AE597" s="879"/>
      <c r="AF597" s="761"/>
      <c r="AG597" s="783"/>
      <c r="AH597" s="761"/>
      <c r="AI597" s="779"/>
      <c r="AJ597" s="765"/>
      <c r="AK597" s="784"/>
      <c r="AL597" s="784"/>
      <c r="AM597" s="784"/>
      <c r="AN597" s="784"/>
      <c r="AO597" s="787"/>
      <c r="AP597" s="787"/>
      <c r="AQ597" s="787"/>
      <c r="AR597" s="787"/>
      <c r="AS597" s="787"/>
      <c r="AT597" s="787"/>
      <c r="AU597" s="787"/>
      <c r="AV597" s="784"/>
      <c r="AW597" s="784"/>
      <c r="AX597" s="784"/>
      <c r="AY597" s="779"/>
      <c r="AZ597" s="762"/>
      <c r="BA597" s="779"/>
      <c r="BB597" s="788"/>
      <c r="BC597" s="788"/>
      <c r="BD597" s="788"/>
      <c r="BE597" s="788"/>
      <c r="BF597" s="779"/>
      <c r="BG597" s="788"/>
      <c r="BH597" s="788"/>
      <c r="BI597" s="789"/>
      <c r="BJ597" s="789"/>
      <c r="BK597" s="790"/>
      <c r="BL597" s="789"/>
      <c r="BM597" s="791"/>
      <c r="BN597" s="791"/>
      <c r="BO597" s="791"/>
      <c r="BP597" s="791"/>
      <c r="BQ597" s="789"/>
      <c r="BR597" s="790"/>
      <c r="BS597" s="791"/>
      <c r="BT597" s="789"/>
      <c r="BU597" s="789"/>
      <c r="BV597" s="789"/>
      <c r="BW597" s="789"/>
      <c r="BX597" s="789"/>
      <c r="BY597" s="789"/>
      <c r="BZ597" s="789"/>
      <c r="CA597" s="789"/>
      <c r="CB597" s="789"/>
      <c r="CC597" s="789"/>
      <c r="CD597" s="789"/>
      <c r="CE597" s="789"/>
      <c r="CF597" s="789"/>
      <c r="CG597" s="664"/>
      <c r="CO597" s="757"/>
    </row>
    <row r="598" s="646" customFormat="1" ht="36" hidden="1" customHeight="1" spans="1:93">
      <c r="A598" s="758"/>
      <c r="B598" s="759"/>
      <c r="C598" s="760"/>
      <c r="D598" s="761"/>
      <c r="E598" s="759"/>
      <c r="F598" s="1041"/>
      <c r="G598" s="762"/>
      <c r="H598" s="877"/>
      <c r="I598" s="763"/>
      <c r="J598" s="764"/>
      <c r="K598" s="764"/>
      <c r="L598" s="765"/>
      <c r="M598" s="766"/>
      <c r="N598" s="766"/>
      <c r="O598" s="768"/>
      <c r="P598" s="338"/>
      <c r="Q598" s="770"/>
      <c r="R598" s="768"/>
      <c r="S598" s="771"/>
      <c r="T598" s="772"/>
      <c r="U598" s="773"/>
      <c r="V598" s="774"/>
      <c r="W598" s="775"/>
      <c r="X598" s="776"/>
      <c r="Y598" s="761"/>
      <c r="Z598" s="1042"/>
      <c r="AA598" s="779"/>
      <c r="AB598" s="764"/>
      <c r="AC598" s="780"/>
      <c r="AD598" s="783"/>
      <c r="AE598" s="879"/>
      <c r="AF598" s="761"/>
      <c r="AG598" s="783"/>
      <c r="AH598" s="761"/>
      <c r="AI598" s="779"/>
      <c r="AJ598" s="765"/>
      <c r="AK598" s="784"/>
      <c r="AL598" s="784"/>
      <c r="AM598" s="784"/>
      <c r="AN598" s="784"/>
      <c r="AO598" s="787"/>
      <c r="AP598" s="787"/>
      <c r="AQ598" s="787"/>
      <c r="AR598" s="787"/>
      <c r="AS598" s="787"/>
      <c r="AT598" s="787"/>
      <c r="AU598" s="787"/>
      <c r="AV598" s="784"/>
      <c r="AW598" s="784"/>
      <c r="AX598" s="784"/>
      <c r="AY598" s="779"/>
      <c r="AZ598" s="762"/>
      <c r="BA598" s="779"/>
      <c r="BB598" s="788"/>
      <c r="BC598" s="788"/>
      <c r="BD598" s="788"/>
      <c r="BE598" s="788"/>
      <c r="BF598" s="779"/>
      <c r="BG598" s="788"/>
      <c r="BH598" s="788"/>
      <c r="BI598" s="789"/>
      <c r="BJ598" s="789"/>
      <c r="BK598" s="790"/>
      <c r="BL598" s="789"/>
      <c r="BM598" s="791"/>
      <c r="BN598" s="791"/>
      <c r="BO598" s="791"/>
      <c r="BP598" s="791"/>
      <c r="BQ598" s="789"/>
      <c r="BR598" s="790"/>
      <c r="BS598" s="791"/>
      <c r="BT598" s="789"/>
      <c r="BU598" s="789"/>
      <c r="BV598" s="789"/>
      <c r="BW598" s="789"/>
      <c r="BX598" s="789"/>
      <c r="BY598" s="789"/>
      <c r="BZ598" s="789"/>
      <c r="CA598" s="789"/>
      <c r="CB598" s="789"/>
      <c r="CC598" s="789"/>
      <c r="CD598" s="789"/>
      <c r="CE598" s="789"/>
      <c r="CF598" s="789"/>
      <c r="CG598" s="664"/>
      <c r="CO598" s="757"/>
    </row>
    <row r="599" s="653" customFormat="1" ht="26.25" hidden="1" customHeight="1" spans="1:93">
      <c r="A599" s="654"/>
      <c r="B599" s="655"/>
      <c r="C599" s="657"/>
      <c r="D599" s="656"/>
      <c r="E599" s="655"/>
      <c r="F599" s="655"/>
      <c r="G599" s="656"/>
      <c r="H599" s="1043"/>
      <c r="I599" s="1044"/>
      <c r="J599" s="656"/>
      <c r="K599" s="656"/>
      <c r="L599" s="656"/>
      <c r="M599" s="1045"/>
      <c r="N599" s="1045"/>
      <c r="O599" s="657"/>
      <c r="P599" s="657"/>
      <c r="Q599" s="657"/>
      <c r="R599" s="1045"/>
      <c r="S599" s="1045"/>
      <c r="T599" s="657"/>
      <c r="U599" s="1046"/>
      <c r="V599" s="656"/>
      <c r="W599" s="1047"/>
      <c r="X599" s="1048"/>
      <c r="Y599" s="660"/>
      <c r="Z599" s="660"/>
      <c r="AA599" s="660"/>
      <c r="AB599" s="660"/>
      <c r="AC599" s="661"/>
      <c r="AD599" s="660"/>
      <c r="AE599" s="662"/>
      <c r="AF599" s="1049"/>
      <c r="AG599" s="1044"/>
      <c r="AH599" s="1044"/>
      <c r="AI599" s="1044"/>
      <c r="AJ599" s="1044"/>
      <c r="AK599" s="1044"/>
      <c r="AL599" s="1044"/>
      <c r="AM599" s="1044"/>
      <c r="AN599" s="1044"/>
      <c r="AO599" s="1044"/>
      <c r="AP599" s="1044"/>
      <c r="AQ599" s="1044"/>
      <c r="AR599" s="1044"/>
      <c r="AS599" s="1044"/>
      <c r="AT599" s="1044"/>
      <c r="AU599" s="1044"/>
      <c r="AV599" s="1044"/>
      <c r="AW599" s="1044"/>
      <c r="AX599" s="1044"/>
      <c r="AY599" s="1044"/>
      <c r="AZ599" s="1044"/>
      <c r="BA599" s="1044"/>
      <c r="BB599" s="1044"/>
      <c r="BC599" s="1044"/>
      <c r="BD599" s="1044"/>
      <c r="BE599" s="1044"/>
      <c r="BF599" s="1044"/>
      <c r="BG599" s="1044"/>
      <c r="BH599" s="1044"/>
      <c r="BI599" s="1044"/>
      <c r="BJ599" s="1044"/>
      <c r="BK599" s="1044"/>
      <c r="BL599" s="1044"/>
      <c r="BM599" s="1044"/>
      <c r="BN599" s="1044"/>
      <c r="BO599" s="1044"/>
      <c r="BP599" s="1044"/>
      <c r="BQ599" s="1044"/>
      <c r="BR599" s="1044"/>
      <c r="BS599" s="1044"/>
      <c r="BT599" s="1044"/>
      <c r="BU599" s="1044"/>
      <c r="BV599" s="1044"/>
      <c r="BW599" s="1044"/>
      <c r="BX599" s="1044"/>
      <c r="BY599" s="1044"/>
      <c r="BZ599" s="1044"/>
      <c r="CA599" s="1044"/>
      <c r="CB599" s="1044"/>
      <c r="CC599" s="1044"/>
      <c r="CD599" s="1044"/>
      <c r="CE599" s="1044"/>
      <c r="CF599" s="1044"/>
      <c r="CG599" s="664"/>
      <c r="CH599" s="646"/>
      <c r="CI599" s="656"/>
      <c r="CJ599" s="656"/>
      <c r="CK599" s="656"/>
      <c r="CL599" s="656"/>
      <c r="CM599" s="656"/>
      <c r="CN599" s="723"/>
      <c r="CO599" s="757">
        <f>CO593-AG599</f>
        <v>424868</v>
      </c>
    </row>
    <row r="600" s="653" customFormat="1" ht="26.25" hidden="1" customHeight="1" spans="1:93">
      <c r="A600" s="654"/>
      <c r="B600" s="655"/>
      <c r="C600" s="657"/>
      <c r="D600" s="656"/>
      <c r="E600" s="655"/>
      <c r="F600" s="655"/>
      <c r="G600" s="656"/>
      <c r="H600" s="1043" t="s">
        <v>3091</v>
      </c>
      <c r="I600" s="1044">
        <f>SUM(I4:I44)</f>
        <v>222377</v>
      </c>
      <c r="J600" s="656"/>
      <c r="K600" s="656"/>
      <c r="L600" s="656"/>
      <c r="M600" s="1045"/>
      <c r="N600" s="1045"/>
      <c r="O600" s="657"/>
      <c r="P600" s="657"/>
      <c r="Q600" s="657"/>
      <c r="R600" s="1045"/>
      <c r="S600" s="1045"/>
      <c r="T600" s="657"/>
      <c r="U600" s="1047"/>
      <c r="V600" s="656"/>
      <c r="W600" s="1047">
        <f>SUM(W4:W182)</f>
        <v>21928.7432</v>
      </c>
      <c r="X600" s="1048" t="e">
        <f>SUM(X4:X599)*7.75</f>
        <v>#REF!</v>
      </c>
      <c r="Y600" s="660"/>
      <c r="Z600" s="660"/>
      <c r="AA600" s="660"/>
      <c r="AB600" s="660"/>
      <c r="AC600" s="661"/>
      <c r="AD600" s="660"/>
      <c r="AE600" s="662"/>
      <c r="AF600" s="1049" t="s">
        <v>5347</v>
      </c>
      <c r="AG600" s="1044">
        <f t="shared" ref="AG600:AS600" si="433">SUM(AG4:AG599)+AG602</f>
        <v>4955132</v>
      </c>
      <c r="AH600" s="1044">
        <f t="shared" si="433"/>
        <v>322</v>
      </c>
      <c r="AI600" s="1044">
        <f t="shared" si="433"/>
        <v>3471711</v>
      </c>
      <c r="AJ600" s="1044">
        <f t="shared" si="433"/>
        <v>326873</v>
      </c>
      <c r="AK600" s="1044">
        <f t="shared" si="433"/>
        <v>24</v>
      </c>
      <c r="AL600" s="1044">
        <f t="shared" si="433"/>
        <v>123913</v>
      </c>
      <c r="AM600" s="1044">
        <f t="shared" si="433"/>
        <v>234696</v>
      </c>
      <c r="AN600" s="1044">
        <f t="shared" si="433"/>
        <v>131952</v>
      </c>
      <c r="AO600" s="1044">
        <f t="shared" si="433"/>
        <v>44880</v>
      </c>
      <c r="AP600" s="1044">
        <f t="shared" si="433"/>
        <v>44928</v>
      </c>
      <c r="AQ600" s="1044">
        <f t="shared" si="433"/>
        <v>56976</v>
      </c>
      <c r="AR600" s="1044">
        <f t="shared" si="433"/>
        <v>43008</v>
      </c>
      <c r="AS600" s="1044">
        <f t="shared" si="433"/>
        <v>67680</v>
      </c>
      <c r="AT600" s="1044"/>
      <c r="AU600" s="1044"/>
      <c r="AV600" s="1044">
        <f t="shared" ref="AV600:BZ600" si="434">SUM(AV4:AV599)+AV602</f>
        <v>155527</v>
      </c>
      <c r="AW600" s="1044">
        <f t="shared" si="434"/>
        <v>110517</v>
      </c>
      <c r="AX600" s="1044">
        <f t="shared" si="434"/>
        <v>27875</v>
      </c>
      <c r="AY600" s="1044">
        <f t="shared" si="434"/>
        <v>31000</v>
      </c>
      <c r="AZ600" s="1044">
        <f t="shared" si="434"/>
        <v>2905706</v>
      </c>
      <c r="BA600" s="1044">
        <f t="shared" si="434"/>
        <v>1199439</v>
      </c>
      <c r="BB600" s="1044">
        <f t="shared" si="434"/>
        <v>31473</v>
      </c>
      <c r="BC600" s="1044">
        <f t="shared" si="434"/>
        <v>762648</v>
      </c>
      <c r="BD600" s="1044">
        <f t="shared" si="434"/>
        <v>20008</v>
      </c>
      <c r="BE600" s="1044">
        <f t="shared" si="434"/>
        <v>0</v>
      </c>
      <c r="BF600" s="1044">
        <f t="shared" si="434"/>
        <v>20000</v>
      </c>
      <c r="BG600" s="1044">
        <f t="shared" si="434"/>
        <v>62984</v>
      </c>
      <c r="BH600" s="1044">
        <f t="shared" si="434"/>
        <v>0</v>
      </c>
      <c r="BI600" s="1044">
        <f t="shared" si="434"/>
        <v>12558</v>
      </c>
      <c r="BJ600" s="1044">
        <f t="shared" si="434"/>
        <v>38763</v>
      </c>
      <c r="BK600" s="1044">
        <f t="shared" si="434"/>
        <v>58677</v>
      </c>
      <c r="BL600" s="1044">
        <f t="shared" si="434"/>
        <v>1216</v>
      </c>
      <c r="BM600" s="1044">
        <f t="shared" si="434"/>
        <v>5968</v>
      </c>
      <c r="BN600" s="1044">
        <f t="shared" si="434"/>
        <v>0</v>
      </c>
      <c r="BO600" s="1044">
        <f t="shared" si="434"/>
        <v>1778</v>
      </c>
      <c r="BP600" s="1044">
        <f t="shared" si="434"/>
        <v>42767</v>
      </c>
      <c r="BQ600" s="1044">
        <f t="shared" si="434"/>
        <v>0</v>
      </c>
      <c r="BR600" s="1044">
        <f t="shared" si="434"/>
        <v>14173.2</v>
      </c>
      <c r="BS600" s="1044">
        <f t="shared" si="434"/>
        <v>68077</v>
      </c>
      <c r="BT600" s="1044">
        <f t="shared" si="434"/>
        <v>1975</v>
      </c>
      <c r="BU600" s="1044">
        <f t="shared" si="434"/>
        <v>12</v>
      </c>
      <c r="BV600" s="1044">
        <f t="shared" si="434"/>
        <v>973</v>
      </c>
      <c r="BW600" s="1044">
        <f t="shared" si="434"/>
        <v>380</v>
      </c>
      <c r="BX600" s="1044">
        <f t="shared" si="434"/>
        <v>274</v>
      </c>
      <c r="BY600" s="1044">
        <f t="shared" si="434"/>
        <v>58095</v>
      </c>
      <c r="BZ600" s="1044">
        <f t="shared" si="434"/>
        <v>37359</v>
      </c>
      <c r="CA600" s="1044"/>
      <c r="CB600" s="1044">
        <f t="shared" ref="CB600:CF600" si="435">SUM(CB4:CB599)+CB602</f>
        <v>58095</v>
      </c>
      <c r="CC600" s="1044">
        <f t="shared" si="435"/>
        <v>239754</v>
      </c>
      <c r="CD600" s="1044">
        <f t="shared" si="435"/>
        <v>146022</v>
      </c>
      <c r="CE600" s="1044">
        <f t="shared" si="435"/>
        <v>93732</v>
      </c>
      <c r="CF600" s="1044">
        <f t="shared" si="435"/>
        <v>239754</v>
      </c>
      <c r="CG600" s="664"/>
      <c r="CH600" s="646"/>
      <c r="CI600" s="656"/>
      <c r="CJ600" s="656"/>
      <c r="CK600" s="656"/>
      <c r="CL600" s="656"/>
      <c r="CM600" s="656"/>
      <c r="CN600" s="723" t="s">
        <v>5348</v>
      </c>
      <c r="CO600" s="356">
        <f>CO599-'生产MA '!U4</f>
        <v>55013</v>
      </c>
    </row>
    <row r="601" s="653" customFormat="1" ht="26.25" hidden="1" customHeight="1" spans="1:93">
      <c r="A601" s="654"/>
      <c r="B601" s="655"/>
      <c r="C601" s="657"/>
      <c r="D601" s="656"/>
      <c r="E601" s="655"/>
      <c r="F601" s="655"/>
      <c r="G601" s="656"/>
      <c r="H601" s="655"/>
      <c r="I601" s="656"/>
      <c r="J601" s="656"/>
      <c r="K601" s="656"/>
      <c r="L601" s="656"/>
      <c r="M601" s="1045"/>
      <c r="N601" s="1045"/>
      <c r="O601" s="1050"/>
      <c r="P601" s="657"/>
      <c r="Q601" s="657"/>
      <c r="R601" s="1045"/>
      <c r="S601" s="1045"/>
      <c r="T601" s="657"/>
      <c r="U601" s="1046"/>
      <c r="V601" s="656"/>
      <c r="W601" s="1047"/>
      <c r="X601" s="1048"/>
      <c r="Y601" s="660"/>
      <c r="Z601" s="660"/>
      <c r="AA601" s="660"/>
      <c r="AB601" s="660"/>
      <c r="AC601" s="661"/>
      <c r="AD601" s="660"/>
      <c r="AE601" s="662"/>
      <c r="AF601" s="660"/>
      <c r="AG601" s="1051"/>
      <c r="AH601" s="1052"/>
      <c r="AI601" s="1053"/>
      <c r="AJ601" s="1052"/>
      <c r="AK601" s="1052"/>
      <c r="AL601" s="1052"/>
      <c r="AM601" s="1052"/>
      <c r="AN601" s="1052"/>
      <c r="AO601" s="1052"/>
      <c r="AP601" s="1052"/>
      <c r="AQ601" s="1052"/>
      <c r="AR601" s="1052"/>
      <c r="AS601" s="1052"/>
      <c r="AT601" s="1052"/>
      <c r="AU601" s="1052"/>
      <c r="AV601" s="1052"/>
      <c r="AW601" s="1052"/>
      <c r="AX601" s="1052"/>
      <c r="AY601" s="1052"/>
      <c r="AZ601" s="1052"/>
      <c r="BA601" s="1052"/>
      <c r="BB601" s="1052"/>
      <c r="BC601" s="1052"/>
      <c r="BD601" s="1052"/>
      <c r="BE601" s="1052"/>
      <c r="BF601" s="1052"/>
      <c r="BG601" s="1052"/>
      <c r="BH601" s="664"/>
      <c r="BI601" s="664"/>
      <c r="BJ601" s="664"/>
      <c r="BK601" s="664"/>
      <c r="BL601" s="664"/>
      <c r="BM601" s="664"/>
      <c r="BN601" s="664"/>
      <c r="BO601" s="664"/>
      <c r="BP601" s="664"/>
      <c r="BQ601" s="664"/>
      <c r="BR601" s="664"/>
      <c r="BS601" s="664"/>
      <c r="BT601" s="664"/>
      <c r="BU601" s="664"/>
      <c r="BV601" s="664"/>
      <c r="BW601" s="664"/>
      <c r="BX601" s="664"/>
      <c r="BY601" s="664"/>
      <c r="BZ601" s="664"/>
      <c r="CA601" s="664"/>
      <c r="CB601" s="664"/>
      <c r="CC601" s="664"/>
      <c r="CD601" s="664"/>
      <c r="CE601" s="664"/>
      <c r="CF601" s="1054"/>
      <c r="CG601" s="664"/>
      <c r="CH601" s="656"/>
      <c r="CI601" s="656"/>
      <c r="CJ601" s="656"/>
      <c r="CK601" s="656"/>
      <c r="CL601" s="656"/>
      <c r="CM601" s="656"/>
      <c r="CN601" s="656"/>
      <c r="CO601" s="656"/>
    </row>
    <row r="602" s="653" customFormat="1" ht="26.25" hidden="1" customHeight="1" spans="1:93">
      <c r="A602" s="654"/>
      <c r="B602" s="655"/>
      <c r="C602" s="657"/>
      <c r="D602" s="656"/>
      <c r="E602" s="655"/>
      <c r="F602" s="655"/>
      <c r="G602" s="656" t="s">
        <v>5349</v>
      </c>
      <c r="H602" s="655"/>
      <c r="I602" s="656"/>
      <c r="J602" s="656"/>
      <c r="K602" s="656"/>
      <c r="L602" s="656"/>
      <c r="M602" s="1045"/>
      <c r="N602" s="1045"/>
      <c r="O602" s="657"/>
      <c r="P602" s="657"/>
      <c r="Q602" s="657"/>
      <c r="R602" s="1045"/>
      <c r="S602" s="1045"/>
      <c r="T602" s="657"/>
      <c r="U602" s="1047"/>
      <c r="V602" s="656"/>
      <c r="W602" s="1047"/>
      <c r="X602" s="659"/>
      <c r="Y602" s="660"/>
      <c r="Z602" s="660"/>
      <c r="AA602" s="660"/>
      <c r="AB602" s="660"/>
      <c r="AC602" s="661"/>
      <c r="AD602" s="660"/>
      <c r="AE602" s="662"/>
      <c r="AF602" s="1055" t="s">
        <v>5350</v>
      </c>
      <c r="AG602" s="1056">
        <v>2616809</v>
      </c>
      <c r="AH602" s="1056">
        <v>120</v>
      </c>
      <c r="AI602" s="1056">
        <v>2026201</v>
      </c>
      <c r="AJ602" s="1056">
        <v>248995</v>
      </c>
      <c r="AK602" s="1056">
        <v>0</v>
      </c>
      <c r="AL602" s="1056"/>
      <c r="AM602" s="1056">
        <v>44256</v>
      </c>
      <c r="AN602" s="1056">
        <v>0</v>
      </c>
      <c r="AO602" s="1056">
        <v>0</v>
      </c>
      <c r="AP602" s="1056">
        <v>0</v>
      </c>
      <c r="AQ602" s="1056">
        <v>0</v>
      </c>
      <c r="AR602" s="1056">
        <v>0</v>
      </c>
      <c r="AS602" s="1056">
        <v>0</v>
      </c>
      <c r="AT602" s="1056"/>
      <c r="AU602" s="1056"/>
      <c r="AV602" s="1056">
        <v>155527</v>
      </c>
      <c r="AW602" s="1056">
        <v>92325</v>
      </c>
      <c r="AX602" s="1056">
        <v>27875</v>
      </c>
      <c r="AY602" s="1056">
        <v>20000</v>
      </c>
      <c r="AZ602" s="1056">
        <v>2038370</v>
      </c>
      <c r="BA602" s="1056">
        <v>0</v>
      </c>
      <c r="BB602" s="1056">
        <v>31473</v>
      </c>
      <c r="BC602" s="1056">
        <v>525336</v>
      </c>
      <c r="BD602" s="1056"/>
      <c r="BE602" s="1056">
        <v>0</v>
      </c>
      <c r="BF602" s="1056">
        <v>20000</v>
      </c>
      <c r="BG602" s="1056">
        <v>39944</v>
      </c>
      <c r="BH602" s="1056">
        <v>0</v>
      </c>
      <c r="BI602" s="1056">
        <v>3308</v>
      </c>
      <c r="BJ602" s="1056">
        <v>0</v>
      </c>
      <c r="BK602" s="1056">
        <v>33241</v>
      </c>
      <c r="BL602" s="1056">
        <v>0</v>
      </c>
      <c r="BM602" s="1056">
        <v>4683</v>
      </c>
      <c r="BN602" s="1056"/>
      <c r="BO602" s="1056"/>
      <c r="BP602" s="1056">
        <v>32052</v>
      </c>
      <c r="BQ602" s="1056">
        <v>0</v>
      </c>
      <c r="BR602" s="1056">
        <v>9361.2</v>
      </c>
      <c r="BS602" s="1056">
        <v>4341</v>
      </c>
      <c r="BT602" s="1056">
        <v>1975</v>
      </c>
      <c r="BU602" s="1056">
        <v>12</v>
      </c>
      <c r="BV602" s="1056">
        <v>913</v>
      </c>
      <c r="BW602" s="1056">
        <v>358</v>
      </c>
      <c r="BX602" s="1056">
        <v>274</v>
      </c>
      <c r="BY602" s="1056">
        <v>37359</v>
      </c>
      <c r="BZ602" s="1056">
        <v>37359</v>
      </c>
      <c r="CA602" s="1056"/>
      <c r="CB602" s="1056">
        <v>37359</v>
      </c>
      <c r="CC602" s="1056">
        <v>85092</v>
      </c>
      <c r="CD602" s="1056">
        <v>85092</v>
      </c>
      <c r="CE602" s="1056"/>
      <c r="CF602" s="1056">
        <v>85092</v>
      </c>
      <c r="CG602" s="646"/>
      <c r="CH602" s="656"/>
      <c r="CI602" s="656"/>
      <c r="CJ602" s="656"/>
      <c r="CK602" s="656"/>
      <c r="CL602" s="656"/>
      <c r="CM602" s="656"/>
      <c r="CN602" s="656"/>
      <c r="CO602" s="656"/>
    </row>
    <row r="603" s="653" customFormat="1" ht="26.25" hidden="1" customHeight="1" spans="1:93">
      <c r="A603" s="654"/>
      <c r="B603" s="655"/>
      <c r="C603" s="657"/>
      <c r="D603" s="656"/>
      <c r="E603" s="655"/>
      <c r="F603" s="655"/>
      <c r="G603" s="656">
        <f>SUM(AG4:AG182)</f>
        <v>770402</v>
      </c>
      <c r="H603" s="655"/>
      <c r="I603" s="656"/>
      <c r="J603" s="656"/>
      <c r="K603" s="656"/>
      <c r="L603" s="656"/>
      <c r="M603" s="1045"/>
      <c r="N603" s="1045"/>
      <c r="O603" s="657"/>
      <c r="P603" s="657"/>
      <c r="Q603" s="657"/>
      <c r="R603" s="1045"/>
      <c r="S603" s="1045"/>
      <c r="T603" s="657"/>
      <c r="U603" s="1047"/>
      <c r="V603" s="656"/>
      <c r="W603" s="1047"/>
      <c r="X603" s="659">
        <f>SUBTOTAL(9,X161:X190)*7.75</f>
        <v>0</v>
      </c>
      <c r="Y603" s="660"/>
      <c r="Z603" s="660"/>
      <c r="AA603" s="660"/>
      <c r="AB603" s="660"/>
      <c r="AC603" s="661"/>
      <c r="AD603" s="660"/>
      <c r="AE603" s="662"/>
      <c r="AF603" s="660"/>
      <c r="AG603" s="660"/>
      <c r="AH603" s="660"/>
      <c r="AI603" s="657"/>
      <c r="AJ603" s="1058"/>
      <c r="AK603" s="657"/>
      <c r="AL603" s="657"/>
      <c r="AM603" s="657"/>
      <c r="AN603" s="657"/>
      <c r="AO603" s="657"/>
      <c r="AP603" s="657"/>
      <c r="AQ603" s="657"/>
      <c r="AR603" s="657"/>
      <c r="AS603" s="657"/>
      <c r="AT603" s="657"/>
      <c r="AU603" s="657"/>
      <c r="AV603" s="657"/>
      <c r="AW603" s="657"/>
      <c r="AX603" s="657"/>
      <c r="AY603" s="657"/>
      <c r="AZ603" s="657"/>
      <c r="BA603" s="657"/>
      <c r="BB603" s="657"/>
      <c r="BC603" s="657"/>
      <c r="BD603" s="657"/>
      <c r="BE603" s="657"/>
      <c r="BF603" s="657"/>
      <c r="BG603" s="657"/>
      <c r="BH603" s="657"/>
      <c r="BI603" s="664"/>
      <c r="BJ603" s="664"/>
      <c r="BK603" s="664"/>
      <c r="BL603" s="664"/>
      <c r="BM603" s="664"/>
      <c r="BN603" s="664"/>
      <c r="BO603" s="664"/>
      <c r="BP603" s="664"/>
      <c r="BQ603" s="664"/>
      <c r="BR603" s="664"/>
      <c r="BS603" s="664"/>
      <c r="BT603" s="664"/>
      <c r="BU603" s="664"/>
      <c r="BV603" s="664"/>
      <c r="BW603" s="664"/>
      <c r="BX603" s="664"/>
      <c r="BY603" s="664"/>
      <c r="BZ603" s="664"/>
      <c r="CA603" s="664"/>
      <c r="CB603" s="664"/>
      <c r="CC603" s="664"/>
      <c r="CD603" s="664"/>
      <c r="CE603" s="664"/>
      <c r="CF603" s="664"/>
      <c r="CG603" s="664"/>
      <c r="CH603" s="656"/>
      <c r="CI603" s="656"/>
      <c r="CJ603" s="656"/>
      <c r="CK603" s="656"/>
      <c r="CL603" s="656"/>
      <c r="CM603" s="656"/>
      <c r="CN603" s="656"/>
      <c r="CO603" s="656"/>
    </row>
    <row r="604" s="653" customFormat="1" ht="26.25" hidden="1" customHeight="1" spans="1:93">
      <c r="A604" s="654"/>
      <c r="B604" s="655"/>
      <c r="C604" s="657"/>
      <c r="D604" s="656"/>
      <c r="E604" s="655"/>
      <c r="F604" s="655"/>
      <c r="G604" s="656"/>
      <c r="H604" s="655"/>
      <c r="I604" s="656"/>
      <c r="J604" s="656"/>
      <c r="K604" s="656"/>
      <c r="L604" s="656"/>
      <c r="M604" s="1045"/>
      <c r="N604" s="1045"/>
      <c r="O604" s="657"/>
      <c r="P604" s="657"/>
      <c r="Q604" s="657"/>
      <c r="R604" s="1045"/>
      <c r="S604" s="1045"/>
      <c r="T604" s="657"/>
      <c r="U604" s="1047"/>
      <c r="V604" s="656"/>
      <c r="W604" s="1047"/>
      <c r="X604" s="659"/>
      <c r="Y604" s="660"/>
      <c r="Z604" s="660"/>
      <c r="AA604" s="660"/>
      <c r="AB604" s="660"/>
      <c r="AC604" s="661"/>
      <c r="AD604" s="660"/>
      <c r="AE604" s="662"/>
      <c r="AF604" s="660"/>
      <c r="AG604" s="1057">
        <f t="shared" ref="AG604:AK604" si="436">SUM(AG4:AG182)</f>
        <v>770402</v>
      </c>
      <c r="AH604" s="1057">
        <f t="shared" si="436"/>
        <v>0</v>
      </c>
      <c r="AI604" s="1057">
        <f t="shared" si="436"/>
        <v>549452</v>
      </c>
      <c r="AJ604" s="1057">
        <f t="shared" si="436"/>
        <v>41703</v>
      </c>
      <c r="AK604" s="1057">
        <f t="shared" si="436"/>
        <v>0</v>
      </c>
      <c r="AL604" s="1057"/>
      <c r="AM604" s="1057">
        <f t="shared" ref="AM604:AS604" si="437">SUM(AM4:AM182)</f>
        <v>31992</v>
      </c>
      <c r="AN604" s="1057">
        <f t="shared" si="437"/>
        <v>131952</v>
      </c>
      <c r="AO604" s="1057">
        <f t="shared" si="437"/>
        <v>0</v>
      </c>
      <c r="AP604" s="1057">
        <f t="shared" si="437"/>
        <v>0</v>
      </c>
      <c r="AQ604" s="1057">
        <f t="shared" si="437"/>
        <v>0</v>
      </c>
      <c r="AR604" s="1057">
        <f t="shared" si="437"/>
        <v>0</v>
      </c>
      <c r="AS604" s="1057">
        <f t="shared" si="437"/>
        <v>0</v>
      </c>
      <c r="AT604" s="1057"/>
      <c r="AU604" s="1057"/>
      <c r="AV604" s="1057">
        <f t="shared" ref="AV604:BM604" si="438">SUM(AV4:AV182)</f>
        <v>0</v>
      </c>
      <c r="AW604" s="1057">
        <f t="shared" si="438"/>
        <v>18192</v>
      </c>
      <c r="AX604" s="1057">
        <f t="shared" si="438"/>
        <v>0</v>
      </c>
      <c r="AY604" s="1057">
        <f t="shared" si="438"/>
        <v>0</v>
      </c>
      <c r="AZ604" s="1057">
        <f t="shared" si="438"/>
        <v>673843</v>
      </c>
      <c r="BA604" s="1057">
        <f t="shared" si="438"/>
        <v>0</v>
      </c>
      <c r="BB604" s="1057">
        <f t="shared" si="438"/>
        <v>0</v>
      </c>
      <c r="BC604" s="1057">
        <f t="shared" si="438"/>
        <v>79488</v>
      </c>
      <c r="BD604" s="1057">
        <f t="shared" si="438"/>
        <v>20008</v>
      </c>
      <c r="BE604" s="1057">
        <f t="shared" si="438"/>
        <v>0</v>
      </c>
      <c r="BF604" s="1057">
        <f t="shared" si="438"/>
        <v>0</v>
      </c>
      <c r="BG604" s="1057">
        <f t="shared" si="438"/>
        <v>6624</v>
      </c>
      <c r="BH604" s="1057">
        <f t="shared" si="438"/>
        <v>0</v>
      </c>
      <c r="BI604" s="1057">
        <f t="shared" si="438"/>
        <v>2324</v>
      </c>
      <c r="BJ604" s="1057">
        <f t="shared" si="438"/>
        <v>15523</v>
      </c>
      <c r="BK604" s="1057">
        <f t="shared" si="438"/>
        <v>5393</v>
      </c>
      <c r="BL604" s="1057">
        <f t="shared" si="438"/>
        <v>1216</v>
      </c>
      <c r="BM604" s="1057">
        <f t="shared" si="438"/>
        <v>841</v>
      </c>
      <c r="BN604" s="1057"/>
      <c r="BO604" s="1057"/>
      <c r="BP604" s="1057">
        <f t="shared" ref="BP604:BZ604" si="439">SUM(BP4:BP182)</f>
        <v>7718</v>
      </c>
      <c r="BQ604" s="1057">
        <f t="shared" si="439"/>
        <v>0</v>
      </c>
      <c r="BR604" s="1057">
        <f t="shared" si="439"/>
        <v>1130</v>
      </c>
      <c r="BS604" s="1057">
        <f t="shared" si="439"/>
        <v>16494</v>
      </c>
      <c r="BT604" s="1057">
        <f t="shared" si="439"/>
        <v>0</v>
      </c>
      <c r="BU604" s="1057">
        <f t="shared" si="439"/>
        <v>0</v>
      </c>
      <c r="BV604" s="1057">
        <f t="shared" si="439"/>
        <v>30</v>
      </c>
      <c r="BW604" s="1057">
        <f t="shared" si="439"/>
        <v>12</v>
      </c>
      <c r="BX604" s="1057">
        <f t="shared" si="439"/>
        <v>0</v>
      </c>
      <c r="BY604" s="1057">
        <f t="shared" si="439"/>
        <v>0</v>
      </c>
      <c r="BZ604" s="1057">
        <f t="shared" si="439"/>
        <v>0</v>
      </c>
      <c r="CA604" s="1057"/>
      <c r="CB604" s="1057">
        <f t="shared" ref="CB604:CD604" si="440">SUM(CB4:CB182)</f>
        <v>0</v>
      </c>
      <c r="CC604" s="1057">
        <f t="shared" si="440"/>
        <v>29322</v>
      </c>
      <c r="CD604" s="1057">
        <f t="shared" si="440"/>
        <v>29322</v>
      </c>
      <c r="CE604" s="1057"/>
      <c r="CF604" s="1057">
        <f>SUM(CF4:CF182)</f>
        <v>29322</v>
      </c>
      <c r="CG604" s="664"/>
      <c r="CH604" s="656"/>
      <c r="CI604" s="656"/>
      <c r="CJ604" s="656"/>
      <c r="CK604" s="656"/>
      <c r="CL604" s="656"/>
      <c r="CM604" s="656"/>
      <c r="CN604" s="656"/>
      <c r="CO604" s="656"/>
    </row>
    <row r="605" s="11" customFormat="1" ht="36" hidden="1" customHeight="1" spans="1:93">
      <c r="A605" s="328">
        <v>45798</v>
      </c>
      <c r="B605" s="329" t="s">
        <v>436</v>
      </c>
      <c r="C605" s="330" t="s">
        <v>251</v>
      </c>
      <c r="D605" s="331">
        <v>4500167369</v>
      </c>
      <c r="E605" s="329">
        <v>5200006826</v>
      </c>
      <c r="F605" s="361" t="s">
        <v>5351</v>
      </c>
      <c r="G605" s="332" t="s">
        <v>444</v>
      </c>
      <c r="H605" s="333" t="s">
        <v>79</v>
      </c>
      <c r="I605" s="334">
        <v>4992</v>
      </c>
      <c r="J605" s="335">
        <v>0</v>
      </c>
      <c r="K605" s="335">
        <v>12</v>
      </c>
      <c r="L605" s="336">
        <f t="shared" ref="L605:L614" si="441">I605/K605</f>
        <v>416</v>
      </c>
      <c r="M605" s="337">
        <v>45838</v>
      </c>
      <c r="N605" s="337">
        <v>45834</v>
      </c>
      <c r="O605" s="357"/>
      <c r="P605" s="357" t="s">
        <v>5352</v>
      </c>
      <c r="Q605" s="351" t="s">
        <v>5353</v>
      </c>
      <c r="R605" s="338">
        <v>45798</v>
      </c>
      <c r="S605" s="339" t="s">
        <v>82</v>
      </c>
      <c r="T605" s="340" t="s">
        <v>82</v>
      </c>
      <c r="U605" s="341" t="s">
        <v>5354</v>
      </c>
      <c r="V605" s="342" t="s">
        <v>3939</v>
      </c>
      <c r="W605" s="343">
        <v>1.2374</v>
      </c>
      <c r="X605" s="344">
        <f t="shared" ref="X605:X614" si="442">W605*I605</f>
        <v>6177.1008</v>
      </c>
      <c r="Y605" s="331"/>
      <c r="Z605" s="335" t="s">
        <v>2035</v>
      </c>
      <c r="AA605" s="345" t="s">
        <v>108</v>
      </c>
      <c r="AB605" s="358" t="s">
        <v>44</v>
      </c>
      <c r="AC605" s="346"/>
      <c r="AD605" s="347">
        <f t="shared" ref="AD605:AD614" si="443">AC605-I605</f>
        <v>-4992</v>
      </c>
      <c r="AE605" s="339" t="s">
        <v>82</v>
      </c>
      <c r="AF605" s="331"/>
      <c r="AG605" s="347">
        <f>I605*2</f>
        <v>9984</v>
      </c>
      <c r="AH605" s="331"/>
      <c r="AI605" s="345"/>
      <c r="AJ605" s="336"/>
      <c r="AK605" s="349"/>
      <c r="AL605" s="347"/>
      <c r="AM605" s="347">
        <f>AG605</f>
        <v>9984</v>
      </c>
      <c r="AN605" s="349"/>
      <c r="AO605" s="350"/>
      <c r="AP605" s="350"/>
      <c r="AQ605" s="350"/>
      <c r="AR605" s="350"/>
      <c r="AS605" s="350"/>
      <c r="AT605" s="350"/>
      <c r="AU605" s="350"/>
      <c r="AV605" s="349"/>
      <c r="AW605" s="349"/>
      <c r="AX605" s="349"/>
      <c r="AY605" s="349"/>
      <c r="AZ605" s="332"/>
      <c r="BA605" s="345">
        <f>I605*2</f>
        <v>9984</v>
      </c>
      <c r="BB605" s="351"/>
      <c r="BC605" s="351"/>
      <c r="BD605" s="351"/>
      <c r="BE605" s="351"/>
      <c r="BF605" s="351"/>
      <c r="BG605" s="351"/>
      <c r="BH605" s="351"/>
      <c r="BI605" s="352"/>
      <c r="BJ605" s="352"/>
      <c r="BK605" s="353"/>
      <c r="BL605" s="352"/>
      <c r="BM605" s="354"/>
      <c r="BN605" s="354"/>
      <c r="BO605" s="354"/>
      <c r="BP605" s="354"/>
      <c r="BQ605" s="352"/>
      <c r="BR605" s="354"/>
      <c r="BS605" s="354"/>
      <c r="BT605" s="352"/>
      <c r="BU605" s="352"/>
      <c r="BV605" s="352"/>
      <c r="BW605" s="352"/>
      <c r="BX605" s="352"/>
      <c r="BY605" s="352"/>
      <c r="BZ605" s="352"/>
      <c r="CA605" s="352"/>
      <c r="CB605" s="352"/>
      <c r="CC605" s="352">
        <f>I605</f>
        <v>4992</v>
      </c>
      <c r="CD605" s="1416">
        <f>I605</f>
        <v>4992</v>
      </c>
      <c r="CE605" s="332"/>
      <c r="CF605" s="352">
        <f>I605</f>
        <v>4992</v>
      </c>
      <c r="CG605" s="355"/>
      <c r="CO605" s="356">
        <f>CO233-AG605</f>
        <v>1855663</v>
      </c>
    </row>
    <row r="606" s="653" customFormat="1" ht="26.25" hidden="1" customHeight="1" spans="1:93">
      <c r="A606" s="654"/>
      <c r="B606" s="655"/>
      <c r="C606" s="657"/>
      <c r="D606" s="656"/>
      <c r="E606" s="655"/>
      <c r="F606" s="655"/>
      <c r="G606" s="656"/>
      <c r="H606" s="655"/>
      <c r="I606" s="656"/>
      <c r="J606" s="656"/>
      <c r="K606" s="656"/>
      <c r="L606" s="656"/>
      <c r="M606" s="1045"/>
      <c r="N606" s="1045"/>
      <c r="O606" s="657"/>
      <c r="P606" s="657"/>
      <c r="Q606" s="657"/>
      <c r="R606" s="1045"/>
      <c r="S606" s="1045"/>
      <c r="T606" s="657"/>
      <c r="U606" s="1047"/>
      <c r="V606" s="656"/>
      <c r="W606" s="1047"/>
      <c r="X606" s="659"/>
      <c r="Y606" s="660"/>
      <c r="Z606" s="660"/>
      <c r="AA606" s="660"/>
      <c r="AB606" s="660"/>
      <c r="AC606" s="661"/>
      <c r="AD606" s="660"/>
      <c r="AE606" s="662"/>
      <c r="AF606" s="1049" t="s">
        <v>5355</v>
      </c>
      <c r="AG606" s="660">
        <f>SUM(AG602,AG4:AG516,AG521:AG527)</f>
        <v>4747067</v>
      </c>
      <c r="AH606" s="660"/>
      <c r="AI606" s="657"/>
      <c r="AJ606" s="1058"/>
      <c r="AK606" s="657"/>
      <c r="AL606" s="657"/>
      <c r="AM606" s="657"/>
      <c r="AN606" s="657"/>
      <c r="AO606" s="657"/>
      <c r="AP606" s="657"/>
      <c r="AQ606" s="657"/>
      <c r="AR606" s="657"/>
      <c r="AS606" s="657"/>
      <c r="AT606" s="657"/>
      <c r="AU606" s="657"/>
      <c r="AV606" s="657"/>
      <c r="AW606" s="657"/>
      <c r="AX606" s="657"/>
      <c r="AY606" s="657"/>
      <c r="AZ606" s="657"/>
      <c r="BA606" s="657"/>
      <c r="BB606" s="657"/>
      <c r="BC606" s="657"/>
      <c r="BD606" s="657"/>
      <c r="BE606" s="657"/>
      <c r="BF606" s="657"/>
      <c r="BG606" s="657"/>
      <c r="BH606" s="657"/>
      <c r="BI606" s="664"/>
      <c r="BJ606" s="664"/>
      <c r="BK606" s="664"/>
      <c r="BL606" s="664"/>
      <c r="BM606" s="664"/>
      <c r="BN606" s="664"/>
      <c r="BO606" s="664"/>
      <c r="BP606" s="664"/>
      <c r="BQ606" s="664"/>
      <c r="BR606" s="664"/>
      <c r="BS606" s="664"/>
      <c r="BT606" s="664"/>
      <c r="BU606" s="664"/>
      <c r="BV606" s="664"/>
      <c r="BW606" s="664"/>
      <c r="BX606" s="664"/>
      <c r="BY606" s="664"/>
      <c r="BZ606" s="664"/>
      <c r="CA606" s="664"/>
      <c r="CB606" s="664"/>
      <c r="CC606" s="664"/>
      <c r="CD606" s="664"/>
      <c r="CE606" s="664"/>
      <c r="CF606" s="664"/>
      <c r="CG606" s="664"/>
      <c r="CH606" s="656"/>
      <c r="CI606" s="656"/>
      <c r="CJ606" s="656"/>
      <c r="CK606" s="656"/>
      <c r="CL606" s="656"/>
      <c r="CM606" s="656"/>
      <c r="CN606" s="656"/>
      <c r="CO606" s="656"/>
    </row>
    <row r="607" s="653" customFormat="1" ht="26.25" hidden="1" customHeight="1" spans="1:93">
      <c r="A607" s="654"/>
      <c r="B607" s="655"/>
      <c r="C607" s="657"/>
      <c r="D607" s="656"/>
      <c r="E607" s="655"/>
      <c r="F607" s="655"/>
      <c r="G607" s="656"/>
      <c r="H607" s="655"/>
      <c r="I607" s="656"/>
      <c r="J607" s="656"/>
      <c r="K607" s="656"/>
      <c r="L607" s="656"/>
      <c r="M607" s="1045"/>
      <c r="N607" s="1045"/>
      <c r="O607" s="657"/>
      <c r="P607" s="657"/>
      <c r="Q607" s="657"/>
      <c r="R607" s="1045"/>
      <c r="S607" s="1045"/>
      <c r="T607" s="657"/>
      <c r="U607" s="1047"/>
      <c r="V607" s="656"/>
      <c r="W607" s="1047"/>
      <c r="X607" s="659"/>
      <c r="Y607" s="660"/>
      <c r="Z607" s="660"/>
      <c r="AA607" s="660"/>
      <c r="AB607" s="660"/>
      <c r="AC607" s="661"/>
      <c r="AD607" s="660"/>
      <c r="AE607" s="662"/>
      <c r="AF607" s="660"/>
      <c r="AG607" s="660"/>
      <c r="AH607" s="660"/>
      <c r="AI607" s="657"/>
      <c r="AJ607" s="1058"/>
      <c r="AK607" s="657"/>
      <c r="AL607" s="657"/>
      <c r="AM607" s="657"/>
      <c r="AN607" s="657"/>
      <c r="AO607" s="657"/>
      <c r="AP607" s="657"/>
      <c r="AQ607" s="657"/>
      <c r="AR607" s="657"/>
      <c r="AS607" s="657"/>
      <c r="AT607" s="657"/>
      <c r="AU607" s="657"/>
      <c r="AV607" s="657"/>
      <c r="AW607" s="657"/>
      <c r="AX607" s="657"/>
      <c r="AY607" s="657"/>
      <c r="AZ607" s="657"/>
      <c r="BA607" s="657"/>
      <c r="BB607" s="657"/>
      <c r="BC607" s="657"/>
      <c r="BD607" s="657"/>
      <c r="BE607" s="657"/>
      <c r="BF607" s="657"/>
      <c r="BG607" s="657"/>
      <c r="BH607" s="657"/>
      <c r="BI607" s="664"/>
      <c r="BJ607" s="664"/>
      <c r="BK607" s="664"/>
      <c r="BL607" s="664"/>
      <c r="BM607" s="664"/>
      <c r="BN607" s="664"/>
      <c r="BO607" s="664"/>
      <c r="BP607" s="664"/>
      <c r="BQ607" s="664"/>
      <c r="BR607" s="664"/>
      <c r="BS607" s="664"/>
      <c r="BT607" s="664"/>
      <c r="BU607" s="664"/>
      <c r="BV607" s="664"/>
      <c r="BW607" s="664"/>
      <c r="BX607" s="664"/>
      <c r="BY607" s="664"/>
      <c r="BZ607" s="664"/>
      <c r="CA607" s="664"/>
      <c r="CB607" s="664"/>
      <c r="CC607" s="664"/>
      <c r="CD607" s="664"/>
      <c r="CE607" s="664"/>
      <c r="CF607" s="664"/>
      <c r="CG607" s="664"/>
      <c r="CH607" s="656"/>
      <c r="CI607" s="656"/>
      <c r="CJ607" s="656"/>
      <c r="CK607" s="656"/>
      <c r="CL607" s="656"/>
      <c r="CM607" s="656"/>
      <c r="CN607" s="656"/>
      <c r="CO607" s="656"/>
    </row>
    <row r="608" s="11" customFormat="1" ht="36" hidden="1" customHeight="1" spans="1:93">
      <c r="A608" s="328">
        <v>45957</v>
      </c>
      <c r="B608" s="370" t="s">
        <v>3972</v>
      </c>
      <c r="C608" s="371" t="s">
        <v>251</v>
      </c>
      <c r="D608" s="372">
        <v>4500183277</v>
      </c>
      <c r="E608" s="370" t="s">
        <v>5356</v>
      </c>
      <c r="F608" s="372" t="s">
        <v>5357</v>
      </c>
      <c r="G608" s="332" t="s">
        <v>3599</v>
      </c>
      <c r="H608" s="333" t="s">
        <v>3600</v>
      </c>
      <c r="I608" s="334">
        <v>9312</v>
      </c>
      <c r="J608" s="335">
        <v>8</v>
      </c>
      <c r="K608" s="335">
        <v>48</v>
      </c>
      <c r="L608" s="336">
        <f t="shared" si="441"/>
        <v>194</v>
      </c>
      <c r="M608" s="373">
        <v>45992</v>
      </c>
      <c r="N608" s="373">
        <v>45988</v>
      </c>
      <c r="O608" s="338"/>
      <c r="P608" s="338"/>
      <c r="Q608" s="374"/>
      <c r="R608" s="338" t="s">
        <v>4940</v>
      </c>
      <c r="S608" s="339" t="s">
        <v>82</v>
      </c>
      <c r="T608" s="365" t="s">
        <v>82</v>
      </c>
      <c r="U608" s="341" t="s">
        <v>5358</v>
      </c>
      <c r="V608" s="342" t="s">
        <v>587</v>
      </c>
      <c r="W608" s="343">
        <v>0.5074</v>
      </c>
      <c r="X608" s="344">
        <f t="shared" si="442"/>
        <v>4724.9088</v>
      </c>
      <c r="Y608" s="331"/>
      <c r="Z608" s="335" t="s">
        <v>5359</v>
      </c>
      <c r="AA608" s="345" t="s">
        <v>108</v>
      </c>
      <c r="AB608" s="335" t="s">
        <v>44</v>
      </c>
      <c r="AC608" s="346"/>
      <c r="AD608" s="347">
        <f t="shared" si="443"/>
        <v>-9312</v>
      </c>
      <c r="AE608" s="365" t="s">
        <v>82</v>
      </c>
      <c r="AF608" s="331"/>
      <c r="AG608" s="347">
        <f t="shared" ref="AG608:AG614" si="444">I608</f>
        <v>9312</v>
      </c>
      <c r="AH608" s="331"/>
      <c r="AI608" s="345"/>
      <c r="AJ608" s="336"/>
      <c r="AK608" s="366"/>
      <c r="AL608" s="336"/>
      <c r="AM608" s="349"/>
      <c r="AN608" s="349"/>
      <c r="AO608" s="350"/>
      <c r="AP608" s="350"/>
      <c r="AQ608" s="350"/>
      <c r="AR608" s="350"/>
      <c r="AS608" s="350">
        <f t="shared" ref="AS608:AS614" si="445">I608</f>
        <v>9312</v>
      </c>
      <c r="AT608" s="350"/>
      <c r="AU608" s="349"/>
      <c r="AV608" s="349"/>
      <c r="AW608" s="349"/>
      <c r="AX608" s="345"/>
      <c r="AY608" s="332"/>
      <c r="AZ608" s="345">
        <f t="shared" ref="AZ608:AZ614" si="446">I608</f>
        <v>9312</v>
      </c>
      <c r="BA608" s="351"/>
      <c r="BB608" s="351"/>
      <c r="BC608" s="351"/>
      <c r="BD608" s="351"/>
      <c r="BE608" s="345"/>
      <c r="BF608" s="351"/>
      <c r="BG608" s="351"/>
      <c r="BH608" s="352"/>
      <c r="BI608" s="352"/>
      <c r="BJ608" s="353"/>
      <c r="BK608" s="352"/>
      <c r="BL608" s="354"/>
      <c r="BM608" s="354"/>
      <c r="BN608" s="354"/>
      <c r="BO608" s="354"/>
      <c r="BP608" s="352"/>
      <c r="BQ608" s="353"/>
      <c r="BR608" s="354">
        <f t="shared" ref="BR608:BR614" si="447">I608/8</f>
        <v>1164</v>
      </c>
      <c r="BS608" s="352"/>
      <c r="BT608" s="352"/>
      <c r="BU608" s="352"/>
      <c r="BV608" s="352"/>
      <c r="BW608" s="352"/>
      <c r="BX608" s="352"/>
      <c r="BY608" s="352"/>
      <c r="BZ608" s="352"/>
      <c r="CA608" s="352"/>
      <c r="CB608" s="352"/>
      <c r="CC608" s="352"/>
      <c r="CD608" s="352"/>
      <c r="CE608" s="352"/>
      <c r="CF608" s="355"/>
      <c r="CN608" s="356">
        <f>'77555 迷你房子 旧排期'!CO990-AG608</f>
        <v>-9312</v>
      </c>
    </row>
    <row r="609" s="11" customFormat="1" ht="36" hidden="1" customHeight="1" spans="1:92">
      <c r="A609" s="328">
        <v>45957</v>
      </c>
      <c r="B609" s="370" t="s">
        <v>3972</v>
      </c>
      <c r="C609" s="371" t="s">
        <v>251</v>
      </c>
      <c r="D609" s="372">
        <v>4500183277</v>
      </c>
      <c r="E609" s="370" t="s">
        <v>5360</v>
      </c>
      <c r="F609" s="372" t="s">
        <v>5361</v>
      </c>
      <c r="G609" s="332" t="s">
        <v>3599</v>
      </c>
      <c r="H609" s="333" t="s">
        <v>3600</v>
      </c>
      <c r="I609" s="334">
        <v>14256</v>
      </c>
      <c r="J609" s="335">
        <v>8</v>
      </c>
      <c r="K609" s="335">
        <v>48</v>
      </c>
      <c r="L609" s="336">
        <f t="shared" si="441"/>
        <v>297</v>
      </c>
      <c r="M609" s="373">
        <v>45992</v>
      </c>
      <c r="N609" s="373">
        <v>45988</v>
      </c>
      <c r="O609" s="338"/>
      <c r="P609" s="338"/>
      <c r="Q609" s="374"/>
      <c r="R609" s="338" t="s">
        <v>4940</v>
      </c>
      <c r="S609" s="339" t="s">
        <v>82</v>
      </c>
      <c r="T609" s="365" t="s">
        <v>82</v>
      </c>
      <c r="U609" s="341" t="s">
        <v>5358</v>
      </c>
      <c r="V609" s="342" t="s">
        <v>587</v>
      </c>
      <c r="W609" s="343">
        <v>0.5074</v>
      </c>
      <c r="X609" s="344">
        <f t="shared" si="442"/>
        <v>7233.4944</v>
      </c>
      <c r="Y609" s="331"/>
      <c r="Z609" s="335" t="s">
        <v>5359</v>
      </c>
      <c r="AA609" s="345" t="s">
        <v>108</v>
      </c>
      <c r="AB609" s="335" t="s">
        <v>44</v>
      </c>
      <c r="AC609" s="346"/>
      <c r="AD609" s="347">
        <f t="shared" si="443"/>
        <v>-14256</v>
      </c>
      <c r="AE609" s="365" t="s">
        <v>82</v>
      </c>
      <c r="AF609" s="331"/>
      <c r="AG609" s="347">
        <f t="shared" si="444"/>
        <v>14256</v>
      </c>
      <c r="AH609" s="331"/>
      <c r="AI609" s="345"/>
      <c r="AJ609" s="336"/>
      <c r="AK609" s="366"/>
      <c r="AL609" s="336"/>
      <c r="AM609" s="349"/>
      <c r="AN609" s="349"/>
      <c r="AO609" s="350"/>
      <c r="AP609" s="350"/>
      <c r="AQ609" s="350"/>
      <c r="AR609" s="350"/>
      <c r="AS609" s="350">
        <f t="shared" si="445"/>
        <v>14256</v>
      </c>
      <c r="AT609" s="350"/>
      <c r="AU609" s="349"/>
      <c r="AV609" s="349"/>
      <c r="AW609" s="349"/>
      <c r="AX609" s="345"/>
      <c r="AY609" s="332"/>
      <c r="AZ609" s="345">
        <f t="shared" si="446"/>
        <v>14256</v>
      </c>
      <c r="BA609" s="351"/>
      <c r="BB609" s="351"/>
      <c r="BC609" s="351"/>
      <c r="BD609" s="351"/>
      <c r="BE609" s="345"/>
      <c r="BF609" s="351"/>
      <c r="BG609" s="351"/>
      <c r="BH609" s="352"/>
      <c r="BI609" s="352"/>
      <c r="BJ609" s="353"/>
      <c r="BK609" s="352"/>
      <c r="BL609" s="354"/>
      <c r="BM609" s="354"/>
      <c r="BN609" s="354"/>
      <c r="BO609" s="354"/>
      <c r="BP609" s="352"/>
      <c r="BQ609" s="353"/>
      <c r="BR609" s="354">
        <f t="shared" si="447"/>
        <v>1782</v>
      </c>
      <c r="BS609" s="352"/>
      <c r="BT609" s="352"/>
      <c r="BU609" s="352"/>
      <c r="BV609" s="352"/>
      <c r="BW609" s="352"/>
      <c r="BX609" s="352"/>
      <c r="BY609" s="352"/>
      <c r="BZ609" s="352"/>
      <c r="CA609" s="352"/>
      <c r="CB609" s="352"/>
      <c r="CC609" s="352"/>
      <c r="CD609" s="352"/>
      <c r="CE609" s="352"/>
      <c r="CF609" s="355"/>
      <c r="CN609" s="356">
        <f t="shared" ref="CN609:CN614" si="448">CN608-AG609</f>
        <v>-23568</v>
      </c>
    </row>
    <row r="610" s="11" customFormat="1" ht="36" hidden="1" customHeight="1" spans="1:92">
      <c r="A610" s="328">
        <v>45944</v>
      </c>
      <c r="B610" s="370" t="s">
        <v>3972</v>
      </c>
      <c r="C610" s="371" t="s">
        <v>251</v>
      </c>
      <c r="D610" s="372">
        <v>4500181793</v>
      </c>
      <c r="E610" s="370" t="s">
        <v>5362</v>
      </c>
      <c r="F610" s="372" t="s">
        <v>5363</v>
      </c>
      <c r="G610" s="332" t="s">
        <v>3599</v>
      </c>
      <c r="H610" s="333" t="s">
        <v>3600</v>
      </c>
      <c r="I610" s="334">
        <v>12720</v>
      </c>
      <c r="J610" s="335">
        <v>8</v>
      </c>
      <c r="K610" s="335">
        <v>48</v>
      </c>
      <c r="L610" s="336">
        <f t="shared" si="441"/>
        <v>265</v>
      </c>
      <c r="M610" s="373">
        <v>45992</v>
      </c>
      <c r="N610" s="373">
        <v>45988</v>
      </c>
      <c r="O610" s="338" t="s">
        <v>5364</v>
      </c>
      <c r="P610" s="374" t="s">
        <v>5365</v>
      </c>
      <c r="Q610" s="374"/>
      <c r="R610" s="338" t="s">
        <v>5366</v>
      </c>
      <c r="S610" s="339" t="s">
        <v>82</v>
      </c>
      <c r="T610" s="365" t="s">
        <v>82</v>
      </c>
      <c r="U610" s="341" t="s">
        <v>5367</v>
      </c>
      <c r="V610" s="342" t="s">
        <v>587</v>
      </c>
      <c r="W610" s="343">
        <v>0.5438</v>
      </c>
      <c r="X610" s="344">
        <f t="shared" si="442"/>
        <v>6917.136</v>
      </c>
      <c r="Y610" s="331"/>
      <c r="Z610" s="335" t="s">
        <v>5359</v>
      </c>
      <c r="AA610" s="345" t="s">
        <v>108</v>
      </c>
      <c r="AB610" s="335" t="s">
        <v>44</v>
      </c>
      <c r="AC610" s="346"/>
      <c r="AD610" s="347">
        <f t="shared" si="443"/>
        <v>-12720</v>
      </c>
      <c r="AE610" s="365" t="s">
        <v>82</v>
      </c>
      <c r="AF610" s="331"/>
      <c r="AG610" s="347">
        <f t="shared" si="444"/>
        <v>12720</v>
      </c>
      <c r="AH610" s="331"/>
      <c r="AI610" s="345"/>
      <c r="AJ610" s="336"/>
      <c r="AK610" s="375"/>
      <c r="AL610" s="336"/>
      <c r="AM610" s="349"/>
      <c r="AN610" s="349"/>
      <c r="AO610" s="350"/>
      <c r="AP610" s="350"/>
      <c r="AQ610" s="350"/>
      <c r="AR610" s="350"/>
      <c r="AS610" s="350">
        <f t="shared" si="445"/>
        <v>12720</v>
      </c>
      <c r="AT610" s="350"/>
      <c r="AU610" s="349"/>
      <c r="AV610" s="349"/>
      <c r="AW610" s="349"/>
      <c r="AX610" s="345"/>
      <c r="AY610" s="332"/>
      <c r="AZ610" s="345">
        <f t="shared" si="446"/>
        <v>12720</v>
      </c>
      <c r="BA610" s="351"/>
      <c r="BB610" s="351"/>
      <c r="BC610" s="351"/>
      <c r="BD610" s="351"/>
      <c r="BE610" s="345"/>
      <c r="BF610" s="351"/>
      <c r="BG610" s="351"/>
      <c r="BH610" s="352"/>
      <c r="BI610" s="352"/>
      <c r="BJ610" s="353"/>
      <c r="BK610" s="352"/>
      <c r="BL610" s="354"/>
      <c r="BM610" s="354"/>
      <c r="BN610" s="354"/>
      <c r="BO610" s="354"/>
      <c r="BP610" s="352"/>
      <c r="BQ610" s="353"/>
      <c r="BR610" s="354">
        <f t="shared" si="447"/>
        <v>1590</v>
      </c>
      <c r="BS610" s="352"/>
      <c r="BT610" s="352"/>
      <c r="BU610" s="352"/>
      <c r="BV610" s="352"/>
      <c r="BW610" s="352"/>
      <c r="BX610" s="352"/>
      <c r="BY610" s="352"/>
      <c r="BZ610" s="352"/>
      <c r="CA610" s="352"/>
      <c r="CB610" s="352"/>
      <c r="CC610" s="352"/>
      <c r="CD610" s="352"/>
      <c r="CE610" s="352"/>
      <c r="CF610" s="355"/>
      <c r="CN610" s="356">
        <f>取消单!CN550-AG610</f>
        <v>-12720</v>
      </c>
    </row>
    <row r="611" s="11" customFormat="1" ht="36" hidden="1" customHeight="1" spans="1:92">
      <c r="A611" s="328">
        <v>45944</v>
      </c>
      <c r="B611" s="370" t="s">
        <v>3972</v>
      </c>
      <c r="C611" s="371" t="s">
        <v>251</v>
      </c>
      <c r="D611" s="372">
        <v>4500181793</v>
      </c>
      <c r="E611" s="370" t="s">
        <v>5368</v>
      </c>
      <c r="F611" s="372" t="s">
        <v>5369</v>
      </c>
      <c r="G611" s="332" t="s">
        <v>3599</v>
      </c>
      <c r="H611" s="333" t="s">
        <v>3600</v>
      </c>
      <c r="I611" s="334">
        <v>13920</v>
      </c>
      <c r="J611" s="335">
        <v>8</v>
      </c>
      <c r="K611" s="335">
        <v>48</v>
      </c>
      <c r="L611" s="336">
        <f t="shared" si="441"/>
        <v>290</v>
      </c>
      <c r="M611" s="373">
        <v>45992</v>
      </c>
      <c r="N611" s="373">
        <v>45988</v>
      </c>
      <c r="O611" s="338" t="s">
        <v>5364</v>
      </c>
      <c r="P611" s="374" t="s">
        <v>5365</v>
      </c>
      <c r="Q611" s="374"/>
      <c r="R611" s="338" t="s">
        <v>5366</v>
      </c>
      <c r="S611" s="339" t="s">
        <v>82</v>
      </c>
      <c r="T611" s="365" t="s">
        <v>82</v>
      </c>
      <c r="U611" s="341" t="s">
        <v>5367</v>
      </c>
      <c r="V611" s="342" t="s">
        <v>587</v>
      </c>
      <c r="W611" s="343">
        <v>0.5438</v>
      </c>
      <c r="X611" s="344">
        <f t="shared" si="442"/>
        <v>7569.696</v>
      </c>
      <c r="Y611" s="331"/>
      <c r="Z611" s="335" t="s">
        <v>5359</v>
      </c>
      <c r="AA611" s="345" t="s">
        <v>108</v>
      </c>
      <c r="AB611" s="335" t="s">
        <v>44</v>
      </c>
      <c r="AC611" s="346"/>
      <c r="AD611" s="347">
        <f t="shared" si="443"/>
        <v>-13920</v>
      </c>
      <c r="AE611" s="365" t="s">
        <v>82</v>
      </c>
      <c r="AF611" s="331"/>
      <c r="AG611" s="347">
        <f t="shared" si="444"/>
        <v>13920</v>
      </c>
      <c r="AH611" s="331"/>
      <c r="AI611" s="345"/>
      <c r="AJ611" s="336"/>
      <c r="AK611" s="375"/>
      <c r="AL611" s="336"/>
      <c r="AM611" s="349"/>
      <c r="AN611" s="349"/>
      <c r="AO611" s="350"/>
      <c r="AP611" s="350"/>
      <c r="AQ611" s="350"/>
      <c r="AR611" s="350"/>
      <c r="AS611" s="350">
        <f t="shared" si="445"/>
        <v>13920</v>
      </c>
      <c r="AT611" s="350"/>
      <c r="AU611" s="349"/>
      <c r="AV611" s="349"/>
      <c r="AW611" s="349"/>
      <c r="AX611" s="345"/>
      <c r="AY611" s="332"/>
      <c r="AZ611" s="345">
        <f t="shared" si="446"/>
        <v>13920</v>
      </c>
      <c r="BA611" s="351"/>
      <c r="BB611" s="351"/>
      <c r="BC611" s="351"/>
      <c r="BD611" s="351"/>
      <c r="BE611" s="345"/>
      <c r="BF611" s="351"/>
      <c r="BG611" s="351"/>
      <c r="BH611" s="352"/>
      <c r="BI611" s="352"/>
      <c r="BJ611" s="353"/>
      <c r="BK611" s="352"/>
      <c r="BL611" s="354"/>
      <c r="BM611" s="354"/>
      <c r="BN611" s="354"/>
      <c r="BO611" s="354"/>
      <c r="BP611" s="352"/>
      <c r="BQ611" s="353"/>
      <c r="BR611" s="354">
        <f t="shared" si="447"/>
        <v>1740</v>
      </c>
      <c r="BS611" s="352"/>
      <c r="BT611" s="352"/>
      <c r="BU611" s="352"/>
      <c r="BV611" s="352"/>
      <c r="BW611" s="352"/>
      <c r="BX611" s="352"/>
      <c r="BY611" s="352"/>
      <c r="BZ611" s="352"/>
      <c r="CA611" s="352"/>
      <c r="CB611" s="352"/>
      <c r="CC611" s="352"/>
      <c r="CD611" s="352"/>
      <c r="CE611" s="352"/>
      <c r="CF611" s="355"/>
      <c r="CN611" s="356">
        <f t="shared" si="448"/>
        <v>-26640</v>
      </c>
    </row>
    <row r="612" s="11" customFormat="1" ht="36" hidden="1" customHeight="1" spans="1:92">
      <c r="A612" s="328">
        <v>45951</v>
      </c>
      <c r="B612" s="370" t="s">
        <v>3972</v>
      </c>
      <c r="C612" s="371" t="s">
        <v>251</v>
      </c>
      <c r="D612" s="372">
        <v>4500182514</v>
      </c>
      <c r="E612" s="370" t="s">
        <v>5370</v>
      </c>
      <c r="F612" s="372" t="s">
        <v>5371</v>
      </c>
      <c r="G612" s="332" t="s">
        <v>3599</v>
      </c>
      <c r="H612" s="333" t="s">
        <v>3600</v>
      </c>
      <c r="I612" s="334">
        <v>10176</v>
      </c>
      <c r="J612" s="335">
        <v>8</v>
      </c>
      <c r="K612" s="335">
        <v>48</v>
      </c>
      <c r="L612" s="336">
        <f t="shared" si="441"/>
        <v>212</v>
      </c>
      <c r="M612" s="373">
        <v>45995</v>
      </c>
      <c r="N612" s="373">
        <v>45992</v>
      </c>
      <c r="O612" s="338"/>
      <c r="P612" s="374" t="s">
        <v>5365</v>
      </c>
      <c r="Q612" s="374"/>
      <c r="R612" s="338" t="s">
        <v>5138</v>
      </c>
      <c r="S612" s="339" t="s">
        <v>82</v>
      </c>
      <c r="T612" s="365" t="s">
        <v>82</v>
      </c>
      <c r="U612" s="341" t="s">
        <v>5372</v>
      </c>
      <c r="V612" s="342" t="s">
        <v>587</v>
      </c>
      <c r="W612" s="343">
        <v>0.5489</v>
      </c>
      <c r="X612" s="344">
        <f t="shared" si="442"/>
        <v>5585.6064</v>
      </c>
      <c r="Y612" s="331"/>
      <c r="Z612" s="335" t="s">
        <v>5359</v>
      </c>
      <c r="AA612" s="345" t="s">
        <v>108</v>
      </c>
      <c r="AB612" s="335" t="s">
        <v>44</v>
      </c>
      <c r="AC612" s="346"/>
      <c r="AD612" s="347">
        <f t="shared" si="443"/>
        <v>-10176</v>
      </c>
      <c r="AE612" s="365" t="s">
        <v>82</v>
      </c>
      <c r="AF612" s="331"/>
      <c r="AG612" s="347">
        <f t="shared" si="444"/>
        <v>10176</v>
      </c>
      <c r="AH612" s="331"/>
      <c r="AI612" s="345"/>
      <c r="AJ612" s="336"/>
      <c r="AK612" s="376"/>
      <c r="AL612" s="336"/>
      <c r="AM612" s="349"/>
      <c r="AN612" s="349"/>
      <c r="AO612" s="350"/>
      <c r="AP612" s="350"/>
      <c r="AQ612" s="350"/>
      <c r="AR612" s="350"/>
      <c r="AS612" s="350">
        <f t="shared" si="445"/>
        <v>10176</v>
      </c>
      <c r="AT612" s="350"/>
      <c r="AU612" s="349"/>
      <c r="AV612" s="349"/>
      <c r="AW612" s="349"/>
      <c r="AX612" s="345"/>
      <c r="AY612" s="332"/>
      <c r="AZ612" s="345">
        <f t="shared" si="446"/>
        <v>10176</v>
      </c>
      <c r="BA612" s="351"/>
      <c r="BB612" s="351"/>
      <c r="BC612" s="351"/>
      <c r="BD612" s="351"/>
      <c r="BE612" s="345"/>
      <c r="BF612" s="351"/>
      <c r="BG612" s="351"/>
      <c r="BH612" s="352"/>
      <c r="BI612" s="352"/>
      <c r="BJ612" s="353"/>
      <c r="BK612" s="352"/>
      <c r="BL612" s="354"/>
      <c r="BM612" s="354"/>
      <c r="BN612" s="354"/>
      <c r="BO612" s="354"/>
      <c r="BP612" s="352"/>
      <c r="BQ612" s="353"/>
      <c r="BR612" s="354">
        <f t="shared" si="447"/>
        <v>1272</v>
      </c>
      <c r="BS612" s="352"/>
      <c r="BT612" s="352"/>
      <c r="BU612" s="352"/>
      <c r="BV612" s="352"/>
      <c r="BW612" s="352"/>
      <c r="BX612" s="352"/>
      <c r="BY612" s="352"/>
      <c r="BZ612" s="352"/>
      <c r="CA612" s="352"/>
      <c r="CB612" s="352"/>
      <c r="CC612" s="352"/>
      <c r="CD612" s="352"/>
      <c r="CE612" s="352"/>
      <c r="CF612" s="355"/>
      <c r="CN612" s="356">
        <f>'77555 迷你房子 旧排期'!CO993-AG612</f>
        <v>-10176</v>
      </c>
    </row>
    <row r="613" s="11" customFormat="1" ht="36" hidden="1" customHeight="1" spans="1:92">
      <c r="A613" s="328">
        <v>45944</v>
      </c>
      <c r="B613" s="370" t="s">
        <v>3972</v>
      </c>
      <c r="C613" s="371" t="s">
        <v>251</v>
      </c>
      <c r="D613" s="372">
        <v>4500181787</v>
      </c>
      <c r="E613" s="370" t="s">
        <v>5373</v>
      </c>
      <c r="F613" s="372" t="s">
        <v>5374</v>
      </c>
      <c r="G613" s="332" t="s">
        <v>3599</v>
      </c>
      <c r="H613" s="333" t="s">
        <v>3600</v>
      </c>
      <c r="I613" s="334">
        <v>3408</v>
      </c>
      <c r="J613" s="335">
        <v>8</v>
      </c>
      <c r="K613" s="335">
        <v>48</v>
      </c>
      <c r="L613" s="336">
        <f t="shared" si="441"/>
        <v>71</v>
      </c>
      <c r="M613" s="373">
        <v>45992</v>
      </c>
      <c r="N613" s="373">
        <v>45988</v>
      </c>
      <c r="O613" s="338" t="s">
        <v>5375</v>
      </c>
      <c r="P613" s="338" t="s">
        <v>803</v>
      </c>
      <c r="Q613" s="374" t="s">
        <v>5376</v>
      </c>
      <c r="R613" s="338" t="s">
        <v>5377</v>
      </c>
      <c r="S613" s="339" t="s">
        <v>82</v>
      </c>
      <c r="T613" s="365" t="s">
        <v>82</v>
      </c>
      <c r="U613" s="341" t="s">
        <v>5378</v>
      </c>
      <c r="V613" s="342" t="s">
        <v>587</v>
      </c>
      <c r="W613" s="343">
        <v>0.5558</v>
      </c>
      <c r="X613" s="344">
        <f t="shared" si="442"/>
        <v>1894.1664</v>
      </c>
      <c r="Y613" s="331"/>
      <c r="Z613" s="335" t="s">
        <v>5359</v>
      </c>
      <c r="AA613" s="345" t="s">
        <v>108</v>
      </c>
      <c r="AB613" s="335" t="s">
        <v>44</v>
      </c>
      <c r="AC613" s="346">
        <v>3408</v>
      </c>
      <c r="AD613" s="347">
        <f t="shared" si="443"/>
        <v>0</v>
      </c>
      <c r="AE613" s="365" t="s">
        <v>82</v>
      </c>
      <c r="AF613" s="331"/>
      <c r="AG613" s="347">
        <f t="shared" si="444"/>
        <v>3408</v>
      </c>
      <c r="AH613" s="331"/>
      <c r="AI613" s="345"/>
      <c r="AJ613" s="336"/>
      <c r="AK613" s="376"/>
      <c r="AL613" s="367"/>
      <c r="AM613" s="349"/>
      <c r="AN613" s="349"/>
      <c r="AO613" s="350"/>
      <c r="AP613" s="350"/>
      <c r="AQ613" s="350"/>
      <c r="AR613" s="350"/>
      <c r="AS613" s="350">
        <f t="shared" si="445"/>
        <v>3408</v>
      </c>
      <c r="AT613" s="350"/>
      <c r="AU613" s="349"/>
      <c r="AV613" s="349"/>
      <c r="AW613" s="349"/>
      <c r="AX613" s="345"/>
      <c r="AY613" s="332"/>
      <c r="AZ613" s="345">
        <f t="shared" si="446"/>
        <v>3408</v>
      </c>
      <c r="BA613" s="351"/>
      <c r="BB613" s="351"/>
      <c r="BC613" s="351"/>
      <c r="BD613" s="351"/>
      <c r="BE613" s="345"/>
      <c r="BF613" s="351"/>
      <c r="BG613" s="351"/>
      <c r="BH613" s="352"/>
      <c r="BI613" s="352"/>
      <c r="BJ613" s="353"/>
      <c r="BK613" s="352"/>
      <c r="BL613" s="354"/>
      <c r="BM613" s="354"/>
      <c r="BN613" s="354"/>
      <c r="BO613" s="354"/>
      <c r="BP613" s="352"/>
      <c r="BQ613" s="352"/>
      <c r="BR613" s="354">
        <f t="shared" si="447"/>
        <v>426</v>
      </c>
      <c r="BS613" s="352"/>
      <c r="BT613" s="352"/>
      <c r="BU613" s="352"/>
      <c r="BV613" s="352"/>
      <c r="BW613" s="352"/>
      <c r="BX613" s="352"/>
      <c r="BY613" s="352"/>
      <c r="BZ613" s="352"/>
      <c r="CA613" s="352"/>
      <c r="CB613" s="352"/>
      <c r="CC613" s="352"/>
      <c r="CD613" s="352"/>
      <c r="CE613" s="352"/>
      <c r="CF613" s="355"/>
      <c r="CN613" s="356">
        <f>'77555 迷你房子 旧排期'!CO988-AG613</f>
        <v>-3408</v>
      </c>
    </row>
    <row r="614" s="11" customFormat="1" ht="36" hidden="1" customHeight="1" spans="1:92">
      <c r="A614" s="328">
        <v>45944</v>
      </c>
      <c r="B614" s="370" t="s">
        <v>3972</v>
      </c>
      <c r="C614" s="371" t="s">
        <v>251</v>
      </c>
      <c r="D614" s="372">
        <v>4500181787</v>
      </c>
      <c r="E614" s="370" t="s">
        <v>5379</v>
      </c>
      <c r="F614" s="372" t="s">
        <v>5380</v>
      </c>
      <c r="G614" s="332" t="s">
        <v>3599</v>
      </c>
      <c r="H614" s="333" t="s">
        <v>3600</v>
      </c>
      <c r="I614" s="334">
        <v>4272</v>
      </c>
      <c r="J614" s="335">
        <v>8</v>
      </c>
      <c r="K614" s="335">
        <v>48</v>
      </c>
      <c r="L614" s="336">
        <f t="shared" si="441"/>
        <v>89</v>
      </c>
      <c r="M614" s="373">
        <v>45992</v>
      </c>
      <c r="N614" s="373">
        <v>45988</v>
      </c>
      <c r="O614" s="338" t="s">
        <v>5375</v>
      </c>
      <c r="P614" s="338" t="s">
        <v>803</v>
      </c>
      <c r="Q614" s="374" t="s">
        <v>5381</v>
      </c>
      <c r="R614" s="338" t="s">
        <v>5377</v>
      </c>
      <c r="S614" s="339" t="s">
        <v>82</v>
      </c>
      <c r="T614" s="365" t="s">
        <v>82</v>
      </c>
      <c r="U614" s="341" t="s">
        <v>5378</v>
      </c>
      <c r="V614" s="342" t="s">
        <v>587</v>
      </c>
      <c r="W614" s="343">
        <v>0.5558</v>
      </c>
      <c r="X614" s="344">
        <f t="shared" si="442"/>
        <v>2374.3776</v>
      </c>
      <c r="Y614" s="331"/>
      <c r="Z614" s="335" t="s">
        <v>5359</v>
      </c>
      <c r="AA614" s="345" t="s">
        <v>108</v>
      </c>
      <c r="AB614" s="335" t="s">
        <v>44</v>
      </c>
      <c r="AC614" s="346">
        <v>4272</v>
      </c>
      <c r="AD614" s="347">
        <f t="shared" si="443"/>
        <v>0</v>
      </c>
      <c r="AE614" s="365" t="s">
        <v>82</v>
      </c>
      <c r="AF614" s="331"/>
      <c r="AG614" s="347">
        <f t="shared" si="444"/>
        <v>4272</v>
      </c>
      <c r="AH614" s="331"/>
      <c r="AI614" s="345"/>
      <c r="AJ614" s="336"/>
      <c r="AK614" s="376"/>
      <c r="AL614" s="367"/>
      <c r="AM614" s="349"/>
      <c r="AN614" s="349"/>
      <c r="AO614" s="350"/>
      <c r="AP614" s="350"/>
      <c r="AQ614" s="350"/>
      <c r="AR614" s="350"/>
      <c r="AS614" s="350">
        <f t="shared" si="445"/>
        <v>4272</v>
      </c>
      <c r="AT614" s="350"/>
      <c r="AU614" s="349"/>
      <c r="AV614" s="349"/>
      <c r="AW614" s="349"/>
      <c r="AX614" s="345"/>
      <c r="AY614" s="332"/>
      <c r="AZ614" s="345">
        <f t="shared" si="446"/>
        <v>4272</v>
      </c>
      <c r="BA614" s="351"/>
      <c r="BB614" s="351"/>
      <c r="BC614" s="351"/>
      <c r="BD614" s="351"/>
      <c r="BE614" s="345"/>
      <c r="BF614" s="351"/>
      <c r="BG614" s="351"/>
      <c r="BH614" s="352"/>
      <c r="BI614" s="352"/>
      <c r="BJ614" s="353"/>
      <c r="BK614" s="352"/>
      <c r="BL614" s="354"/>
      <c r="BM614" s="354"/>
      <c r="BN614" s="354"/>
      <c r="BO614" s="354"/>
      <c r="BP614" s="352"/>
      <c r="BQ614" s="352"/>
      <c r="BR614" s="354">
        <f t="shared" si="447"/>
        <v>534</v>
      </c>
      <c r="BS614" s="352"/>
      <c r="BT614" s="352"/>
      <c r="BU614" s="352"/>
      <c r="BV614" s="352"/>
      <c r="BW614" s="352"/>
      <c r="BX614" s="352"/>
      <c r="BY614" s="352"/>
      <c r="BZ614" s="352"/>
      <c r="CA614" s="352"/>
      <c r="CB614" s="352"/>
      <c r="CC614" s="352"/>
      <c r="CD614" s="352"/>
      <c r="CE614" s="352"/>
      <c r="CF614" s="355"/>
      <c r="CN614" s="356">
        <f t="shared" si="448"/>
        <v>-7680</v>
      </c>
    </row>
    <row r="615" ht="26.25" customHeight="1" spans="1:92">
      <c r="C615" s="657"/>
      <c r="M615" s="1045"/>
      <c r="N615" s="1045"/>
      <c r="P615" s="657"/>
      <c r="Q615" s="657"/>
      <c r="R615" s="1045"/>
      <c r="S615" s="1045"/>
      <c r="U615" s="1047"/>
      <c r="W615" s="1047"/>
      <c r="AI615" s="657"/>
      <c r="AJ615" s="1058"/>
      <c r="AQ615" s="657"/>
      <c r="AR615" s="657"/>
      <c r="AS615" s="657"/>
      <c r="AT615" s="657"/>
      <c r="AU615" s="657"/>
      <c r="AV615" s="657"/>
      <c r="AW615" s="657"/>
      <c r="AX615" s="657"/>
      <c r="AY615" s="657"/>
      <c r="AZ615" s="657"/>
      <c r="BA615" s="657"/>
      <c r="BB615" s="657"/>
      <c r="BC615" s="657"/>
      <c r="BD615" s="657"/>
      <c r="BE615" s="657"/>
      <c r="BF615" s="657"/>
      <c r="BG615" s="657"/>
      <c r="BH615" s="657"/>
    </row>
    <row r="616" ht="26.25" customHeight="1" spans="1:92">
      <c r="C616" s="657"/>
      <c r="M616" s="1045"/>
      <c r="N616" s="1045"/>
      <c r="P616" s="657"/>
      <c r="Q616" s="657"/>
      <c r="R616" s="1045"/>
      <c r="S616" s="1045"/>
      <c r="U616" s="1047"/>
      <c r="W616" s="1047"/>
      <c r="AI616" s="657"/>
      <c r="AJ616" s="1058"/>
      <c r="AQ616" s="657"/>
      <c r="AR616" s="657"/>
      <c r="AS616" s="657"/>
      <c r="AT616" s="657"/>
      <c r="AU616" s="657"/>
      <c r="AV616" s="657"/>
      <c r="AW616" s="657"/>
      <c r="AX616" s="657"/>
      <c r="AY616" s="657"/>
      <c r="AZ616" s="657"/>
      <c r="BA616" s="657"/>
      <c r="BB616" s="657"/>
      <c r="BC616" s="657"/>
      <c r="BD616" s="657"/>
      <c r="BE616" s="657"/>
      <c r="BF616" s="657"/>
      <c r="BG616" s="657"/>
      <c r="BH616" s="657"/>
    </row>
    <row r="617" ht="26.25" customHeight="1" spans="1:92">
      <c r="C617" s="657"/>
      <c r="M617" s="1045"/>
      <c r="N617" s="1045"/>
      <c r="P617" s="657"/>
      <c r="Q617" s="657"/>
      <c r="R617" s="1045"/>
      <c r="S617" s="1045"/>
      <c r="U617" s="1047"/>
      <c r="W617" s="1047"/>
      <c r="AI617" s="657"/>
      <c r="AJ617" s="1058"/>
      <c r="AK617" s="657"/>
      <c r="AL617" s="657"/>
      <c r="AM617" s="657"/>
      <c r="AN617" s="657"/>
      <c r="AO617" s="657"/>
      <c r="AP617" s="657"/>
      <c r="AQ617" s="657"/>
      <c r="AR617" s="657"/>
      <c r="AS617" s="657"/>
      <c r="AT617" s="657"/>
      <c r="AU617" s="657"/>
      <c r="AV617" s="657"/>
      <c r="AW617" s="657"/>
      <c r="AX617" s="657"/>
      <c r="AY617" s="657"/>
      <c r="AZ617" s="657"/>
      <c r="BA617" s="657"/>
      <c r="BB617" s="657"/>
      <c r="BC617" s="657"/>
      <c r="BD617" s="657"/>
      <c r="BE617" s="657"/>
      <c r="BF617" s="657"/>
      <c r="BG617" s="657"/>
      <c r="BH617" s="657"/>
    </row>
    <row r="618" ht="26.25" customHeight="1" spans="1:92">
      <c r="C618" s="657"/>
      <c r="M618" s="1045"/>
      <c r="N618" s="1045"/>
      <c r="P618" s="657"/>
      <c r="Q618" s="657"/>
      <c r="R618" s="1045"/>
      <c r="S618" s="1045"/>
      <c r="U618" s="1047"/>
      <c r="W618" s="1047"/>
      <c r="AI618" s="657"/>
      <c r="AJ618" s="1058"/>
      <c r="AK618" s="657"/>
      <c r="AL618" s="657"/>
      <c r="AM618" s="657"/>
      <c r="AN618" s="657"/>
      <c r="AO618" s="657"/>
      <c r="AP618" s="657"/>
      <c r="AQ618" s="657"/>
      <c r="AR618" s="657"/>
      <c r="AS618" s="657"/>
      <c r="AT618" s="657"/>
      <c r="AU618" s="657"/>
      <c r="AV618" s="657"/>
      <c r="AW618" s="657"/>
      <c r="AX618" s="657"/>
      <c r="AY618" s="657"/>
      <c r="AZ618" s="657"/>
      <c r="BA618" s="657"/>
      <c r="BB618" s="657"/>
      <c r="BC618" s="657"/>
      <c r="BD618" s="657"/>
      <c r="BE618" s="657"/>
      <c r="BF618" s="657"/>
      <c r="BG618" s="657"/>
      <c r="BH618" s="657"/>
    </row>
    <row r="619" ht="26.25" customHeight="1" spans="1:92">
      <c r="C619" s="657"/>
      <c r="M619" s="1045"/>
      <c r="N619" s="1045"/>
      <c r="P619" s="657"/>
      <c r="Q619" s="657"/>
      <c r="R619" s="1045"/>
      <c r="S619" s="1045"/>
      <c r="U619" s="1047"/>
      <c r="W619" s="1047"/>
      <c r="AI619" s="657"/>
      <c r="AJ619" s="1058"/>
      <c r="AK619" s="657"/>
      <c r="AL619" s="657"/>
      <c r="AM619" s="657"/>
      <c r="AN619" s="657"/>
      <c r="AO619" s="657"/>
      <c r="AP619" s="657"/>
      <c r="AQ619" s="657"/>
      <c r="AR619" s="657"/>
      <c r="AS619" s="657"/>
      <c r="AT619" s="657"/>
      <c r="AU619" s="657"/>
      <c r="AV619" s="657"/>
      <c r="AW619" s="657"/>
      <c r="AX619" s="657"/>
      <c r="AY619" s="657"/>
      <c r="AZ619" s="657"/>
      <c r="BA619" s="657"/>
      <c r="BB619" s="657"/>
      <c r="BC619" s="657"/>
      <c r="BD619" s="657"/>
      <c r="BE619" s="657"/>
      <c r="BF619" s="657"/>
      <c r="BG619" s="657"/>
      <c r="BH619" s="657"/>
    </row>
    <row r="620" ht="26.25" customHeight="1" spans="1:92">
      <c r="C620" s="657"/>
      <c r="M620" s="1045"/>
      <c r="N620" s="1045"/>
      <c r="P620" s="657"/>
      <c r="Q620" s="657"/>
      <c r="R620" s="1045"/>
      <c r="S620" s="1045"/>
      <c r="U620" s="1047"/>
      <c r="W620" s="1047"/>
      <c r="AI620" s="657"/>
      <c r="AJ620" s="1058"/>
      <c r="AK620" s="657"/>
      <c r="AL620" s="657"/>
      <c r="AM620" s="657"/>
      <c r="AN620" s="657"/>
      <c r="AO620" s="657"/>
      <c r="AP620" s="657"/>
      <c r="AQ620" s="657"/>
      <c r="AR620" s="657"/>
      <c r="AS620" s="657"/>
      <c r="AT620" s="657"/>
      <c r="AU620" s="657"/>
      <c r="AV620" s="657"/>
      <c r="AW620" s="657"/>
      <c r="AX620" s="657"/>
      <c r="AY620" s="657"/>
      <c r="AZ620" s="657"/>
      <c r="BA620" s="657"/>
      <c r="BB620" s="657"/>
      <c r="BC620" s="657"/>
      <c r="BD620" s="657"/>
      <c r="BE620" s="657"/>
      <c r="BF620" s="657"/>
      <c r="BG620" s="657"/>
      <c r="BH620" s="657"/>
    </row>
    <row r="621" ht="26.25" customHeight="1" spans="1:92">
      <c r="C621" s="657"/>
      <c r="M621" s="1045"/>
      <c r="N621" s="1045"/>
      <c r="P621" s="657"/>
      <c r="Q621" s="657"/>
      <c r="R621" s="1045"/>
      <c r="S621" s="1045"/>
      <c r="U621" s="1047"/>
      <c r="W621" s="1047"/>
      <c r="AI621" s="657"/>
      <c r="AJ621" s="1058"/>
      <c r="AK621" s="657"/>
      <c r="AL621" s="657"/>
      <c r="AM621" s="657"/>
      <c r="AN621" s="657"/>
      <c r="AO621" s="657"/>
      <c r="AP621" s="657"/>
      <c r="AQ621" s="657"/>
      <c r="AR621" s="657"/>
      <c r="AS621" s="657"/>
      <c r="AT621" s="657"/>
      <c r="AU621" s="657"/>
      <c r="AV621" s="657"/>
      <c r="AW621" s="657"/>
      <c r="AX621" s="657"/>
      <c r="AY621" s="657"/>
      <c r="AZ621" s="657"/>
      <c r="BA621" s="657"/>
      <c r="BB621" s="657"/>
      <c r="BC621" s="657"/>
      <c r="BD621" s="657"/>
      <c r="BE621" s="657"/>
      <c r="BF621" s="657"/>
      <c r="BG621" s="657"/>
      <c r="BH621" s="657"/>
    </row>
    <row r="622" ht="26.25" customHeight="1" spans="1:92">
      <c r="C622" s="657"/>
      <c r="M622" s="1045"/>
      <c r="N622" s="1045"/>
      <c r="P622" s="657"/>
      <c r="Q622" s="657"/>
      <c r="R622" s="1045"/>
      <c r="S622" s="1045"/>
      <c r="U622" s="1047"/>
      <c r="W622" s="1047"/>
      <c r="AI622" s="657"/>
      <c r="AJ622" s="1058"/>
      <c r="AK622" s="657"/>
      <c r="AL622" s="657"/>
      <c r="AM622" s="657"/>
      <c r="AN622" s="657"/>
      <c r="AO622" s="657"/>
      <c r="AP622" s="657"/>
      <c r="AQ622" s="657"/>
      <c r="AR622" s="657"/>
      <c r="AS622" s="657"/>
      <c r="AT622" s="657"/>
      <c r="AU622" s="657"/>
      <c r="AV622" s="657"/>
      <c r="AW622" s="657"/>
      <c r="AX622" s="657"/>
      <c r="AY622" s="657"/>
      <c r="AZ622" s="657"/>
      <c r="BA622" s="657"/>
      <c r="BB622" s="657"/>
      <c r="BC622" s="657"/>
      <c r="BD622" s="657"/>
      <c r="BE622" s="657"/>
      <c r="BF622" s="657"/>
      <c r="BG622" s="657"/>
      <c r="BH622" s="657"/>
    </row>
    <row r="623" ht="26.25" customHeight="1" spans="1:92">
      <c r="C623" s="657"/>
      <c r="M623" s="1045"/>
      <c r="N623" s="1045"/>
      <c r="P623" s="657"/>
      <c r="Q623" s="657"/>
      <c r="R623" s="1045"/>
      <c r="S623" s="1045"/>
      <c r="U623" s="1047"/>
      <c r="W623" s="1047"/>
      <c r="AI623" s="657"/>
      <c r="AJ623" s="1058"/>
      <c r="AK623" s="657"/>
      <c r="AL623" s="657"/>
      <c r="AM623" s="657"/>
      <c r="AN623" s="657"/>
      <c r="AO623" s="657"/>
      <c r="AP623" s="657"/>
      <c r="AQ623" s="657"/>
      <c r="AR623" s="657"/>
      <c r="AS623" s="657"/>
      <c r="AT623" s="657"/>
      <c r="AU623" s="657"/>
      <c r="AV623" s="657"/>
      <c r="AW623" s="657"/>
      <c r="AX623" s="657"/>
      <c r="AY623" s="657"/>
      <c r="AZ623" s="657"/>
      <c r="BA623" s="657"/>
      <c r="BB623" s="657"/>
      <c r="BC623" s="657"/>
      <c r="BD623" s="657"/>
      <c r="BE623" s="657"/>
      <c r="BF623" s="657"/>
      <c r="BG623" s="657"/>
      <c r="BH623" s="657"/>
    </row>
    <row r="624" ht="26.25" customHeight="1" spans="1:92">
      <c r="C624" s="657"/>
      <c r="M624" s="1045"/>
      <c r="N624" s="1045"/>
      <c r="P624" s="657"/>
      <c r="Q624" s="657"/>
      <c r="R624" s="1045"/>
      <c r="S624" s="1045"/>
      <c r="U624" s="1047"/>
      <c r="W624" s="1047"/>
      <c r="AI624" s="657"/>
      <c r="AJ624" s="1058"/>
      <c r="AK624" s="657"/>
      <c r="AL624" s="657"/>
      <c r="AM624" s="657"/>
      <c r="AN624" s="657"/>
      <c r="AO624" s="657"/>
      <c r="AP624" s="657"/>
      <c r="AQ624" s="657"/>
      <c r="AR624" s="657"/>
      <c r="AS624" s="657"/>
      <c r="AT624" s="657"/>
      <c r="AU624" s="657"/>
      <c r="AV624" s="657"/>
      <c r="AW624" s="657"/>
      <c r="AX624" s="657"/>
      <c r="AY624" s="657"/>
      <c r="AZ624" s="657"/>
      <c r="BA624" s="657"/>
      <c r="BB624" s="657"/>
      <c r="BC624" s="657"/>
      <c r="BD624" s="657"/>
      <c r="BE624" s="657"/>
      <c r="BF624" s="657"/>
      <c r="BG624" s="657"/>
      <c r="BH624" s="657"/>
    </row>
    <row r="625" ht="26.25" customHeight="1" spans="3:60">
      <c r="C625" s="657"/>
      <c r="M625" s="1045"/>
      <c r="N625" s="1045"/>
      <c r="P625" s="657"/>
      <c r="Q625" s="657"/>
      <c r="R625" s="1045"/>
      <c r="S625" s="1045"/>
      <c r="U625" s="1047"/>
      <c r="W625" s="1047"/>
      <c r="AI625" s="657"/>
      <c r="AJ625" s="1058"/>
      <c r="AK625" s="657"/>
      <c r="AL625" s="657"/>
      <c r="AM625" s="657"/>
      <c r="AN625" s="657"/>
      <c r="AO625" s="657"/>
      <c r="AP625" s="657"/>
      <c r="AQ625" s="657"/>
      <c r="AR625" s="657"/>
      <c r="AS625" s="657"/>
      <c r="AT625" s="657"/>
      <c r="AU625" s="657"/>
      <c r="AV625" s="657"/>
      <c r="AW625" s="657"/>
      <c r="AX625" s="657"/>
      <c r="AY625" s="657"/>
      <c r="AZ625" s="657"/>
      <c r="BA625" s="657"/>
      <c r="BB625" s="657"/>
      <c r="BC625" s="657"/>
      <c r="BD625" s="657"/>
      <c r="BE625" s="657"/>
      <c r="BF625" s="657"/>
      <c r="BG625" s="657"/>
      <c r="BH625" s="657"/>
    </row>
    <row r="626" ht="26.25" customHeight="1" spans="3:60">
      <c r="C626" s="657"/>
      <c r="M626" s="1045"/>
      <c r="N626" s="1045"/>
      <c r="P626" s="657"/>
      <c r="Q626" s="657"/>
      <c r="R626" s="1045"/>
      <c r="S626" s="1045"/>
      <c r="U626" s="1047"/>
      <c r="W626" s="1047"/>
      <c r="AI626" s="657"/>
      <c r="AJ626" s="1058"/>
      <c r="AK626" s="657"/>
      <c r="AL626" s="657"/>
      <c r="AM626" s="657"/>
      <c r="AN626" s="657"/>
      <c r="AO626" s="657"/>
      <c r="AP626" s="657"/>
      <c r="AQ626" s="657"/>
      <c r="AR626" s="657"/>
      <c r="AS626" s="657"/>
      <c r="AT626" s="657"/>
      <c r="AU626" s="657"/>
      <c r="AV626" s="657"/>
      <c r="AW626" s="657"/>
      <c r="AX626" s="657"/>
      <c r="AY626" s="657"/>
      <c r="AZ626" s="657"/>
      <c r="BA626" s="657"/>
      <c r="BB626" s="657"/>
      <c r="BC626" s="657"/>
      <c r="BD626" s="657"/>
      <c r="BE626" s="657"/>
      <c r="BF626" s="657"/>
      <c r="BG626" s="657"/>
      <c r="BH626" s="657"/>
    </row>
    <row r="627" ht="26.25" customHeight="1" spans="3:60">
      <c r="C627" s="657"/>
      <c r="M627" s="1045"/>
      <c r="N627" s="1045"/>
      <c r="P627" s="657"/>
      <c r="Q627" s="657"/>
      <c r="R627" s="1045"/>
      <c r="S627" s="1045"/>
      <c r="U627" s="1047"/>
      <c r="W627" s="1047"/>
      <c r="AI627" s="657"/>
      <c r="AJ627" s="1058"/>
      <c r="AK627" s="657"/>
      <c r="AL627" s="657"/>
      <c r="AM627" s="657"/>
      <c r="AN627" s="657"/>
      <c r="AO627" s="657"/>
      <c r="AP627" s="657"/>
      <c r="AQ627" s="657"/>
      <c r="AR627" s="657"/>
      <c r="AS627" s="657"/>
      <c r="AT627" s="657"/>
      <c r="AU627" s="657"/>
      <c r="AV627" s="657"/>
      <c r="AW627" s="657"/>
      <c r="AX627" s="657"/>
      <c r="AY627" s="657"/>
      <c r="AZ627" s="657"/>
      <c r="BA627" s="657"/>
      <c r="BB627" s="657"/>
      <c r="BC627" s="657"/>
      <c r="BD627" s="657"/>
      <c r="BE627" s="657"/>
      <c r="BF627" s="657"/>
      <c r="BG627" s="657"/>
      <c r="BH627" s="657"/>
    </row>
    <row r="628" ht="26.25" customHeight="1" spans="3:60">
      <c r="C628" s="657"/>
      <c r="M628" s="1045"/>
      <c r="N628" s="1045"/>
      <c r="P628" s="657"/>
      <c r="Q628" s="657"/>
      <c r="R628" s="1045"/>
      <c r="S628" s="1045"/>
      <c r="U628" s="1047"/>
      <c r="W628" s="1047"/>
      <c r="AI628" s="657"/>
      <c r="AJ628" s="1058"/>
      <c r="AK628" s="657"/>
      <c r="AL628" s="657"/>
      <c r="AM628" s="657"/>
      <c r="AN628" s="657"/>
      <c r="AO628" s="657"/>
      <c r="AP628" s="657"/>
      <c r="AQ628" s="657"/>
      <c r="AR628" s="657"/>
      <c r="AS628" s="657"/>
      <c r="AT628" s="657"/>
      <c r="AU628" s="657"/>
      <c r="AV628" s="657"/>
      <c r="AW628" s="657"/>
      <c r="AX628" s="657"/>
      <c r="AY628" s="657"/>
      <c r="AZ628" s="657"/>
      <c r="BA628" s="657"/>
      <c r="BB628" s="657"/>
      <c r="BC628" s="657"/>
      <c r="BD628" s="657"/>
      <c r="BE628" s="657"/>
      <c r="BF628" s="657"/>
      <c r="BG628" s="657"/>
      <c r="BH628" s="657"/>
    </row>
    <row r="629" ht="26.25" customHeight="1" spans="3:60">
      <c r="C629" s="657"/>
      <c r="M629" s="1045"/>
      <c r="N629" s="1045"/>
      <c r="P629" s="657"/>
      <c r="Q629" s="657"/>
      <c r="R629" s="1045"/>
      <c r="S629" s="1045"/>
      <c r="U629" s="1047"/>
      <c r="W629" s="1047"/>
      <c r="AI629" s="657"/>
      <c r="AJ629" s="1058"/>
      <c r="AK629" s="657"/>
      <c r="AL629" s="657"/>
      <c r="AM629" s="657"/>
      <c r="AN629" s="657"/>
      <c r="AO629" s="657"/>
      <c r="AP629" s="657"/>
      <c r="AQ629" s="657"/>
      <c r="AR629" s="657"/>
      <c r="AS629" s="657"/>
      <c r="AT629" s="657"/>
      <c r="AU629" s="657"/>
      <c r="AV629" s="657"/>
      <c r="AW629" s="657"/>
      <c r="AX629" s="657"/>
      <c r="AY629" s="657"/>
      <c r="AZ629" s="657"/>
      <c r="BA629" s="657"/>
      <c r="BB629" s="657"/>
      <c r="BC629" s="657"/>
      <c r="BD629" s="657"/>
      <c r="BE629" s="657"/>
      <c r="BF629" s="657"/>
      <c r="BG629" s="657"/>
      <c r="BH629" s="657"/>
    </row>
    <row r="630" ht="26.25" customHeight="1" spans="3:60">
      <c r="C630" s="657"/>
      <c r="M630" s="1045"/>
      <c r="N630" s="1045"/>
      <c r="P630" s="657"/>
      <c r="Q630" s="657"/>
      <c r="R630" s="1045"/>
      <c r="S630" s="1045"/>
      <c r="U630" s="1047"/>
      <c r="W630" s="1047"/>
      <c r="AI630" s="657"/>
      <c r="AJ630" s="1058"/>
      <c r="AK630" s="657"/>
      <c r="AL630" s="657"/>
      <c r="AM630" s="657"/>
      <c r="AN630" s="657"/>
      <c r="AO630" s="657"/>
      <c r="AP630" s="657"/>
      <c r="AQ630" s="657"/>
      <c r="AR630" s="657"/>
      <c r="AS630" s="657"/>
      <c r="AT630" s="657"/>
      <c r="AU630" s="657"/>
      <c r="AV630" s="657"/>
      <c r="AW630" s="657"/>
      <c r="AX630" s="657"/>
      <c r="AY630" s="657"/>
      <c r="AZ630" s="657"/>
      <c r="BA630" s="657"/>
      <c r="BB630" s="657"/>
      <c r="BC630" s="657"/>
      <c r="BD630" s="657"/>
      <c r="BE630" s="657"/>
      <c r="BF630" s="657"/>
      <c r="BG630" s="657"/>
      <c r="BH630" s="657"/>
    </row>
    <row r="631" ht="26.25" customHeight="1" spans="3:60">
      <c r="C631" s="657"/>
      <c r="M631" s="1045"/>
      <c r="N631" s="1045"/>
      <c r="P631" s="657"/>
      <c r="Q631" s="657"/>
      <c r="R631" s="1045"/>
      <c r="S631" s="1045"/>
      <c r="U631" s="1047"/>
      <c r="W631" s="1047"/>
      <c r="AI631" s="657"/>
      <c r="AJ631" s="1058"/>
      <c r="AK631" s="657"/>
      <c r="AL631" s="657"/>
      <c r="AM631" s="657"/>
      <c r="AN631" s="657"/>
      <c r="AO631" s="657"/>
      <c r="AP631" s="657"/>
      <c r="AQ631" s="657"/>
      <c r="AR631" s="657"/>
      <c r="AS631" s="657"/>
      <c r="AT631" s="657"/>
      <c r="AU631" s="657"/>
      <c r="AV631" s="657"/>
      <c r="AW631" s="657"/>
      <c r="AX631" s="657"/>
      <c r="AY631" s="657"/>
      <c r="AZ631" s="657"/>
      <c r="BA631" s="657"/>
      <c r="BB631" s="657"/>
      <c r="BC631" s="657"/>
      <c r="BD631" s="657"/>
      <c r="BE631" s="657"/>
      <c r="BF631" s="657"/>
      <c r="BG631" s="657"/>
      <c r="BH631" s="657"/>
    </row>
    <row r="632" ht="26.25" customHeight="1" spans="3:60">
      <c r="C632" s="657"/>
      <c r="M632" s="1045"/>
      <c r="N632" s="1045"/>
      <c r="P632" s="657"/>
      <c r="Q632" s="657"/>
      <c r="R632" s="1045"/>
      <c r="S632" s="1045"/>
      <c r="U632" s="1047"/>
      <c r="W632" s="1047"/>
      <c r="AI632" s="657"/>
      <c r="AJ632" s="1058"/>
      <c r="AK632" s="657"/>
      <c r="AL632" s="657"/>
      <c r="AM632" s="657"/>
      <c r="AN632" s="657"/>
      <c r="AO632" s="657"/>
      <c r="AP632" s="657"/>
      <c r="AQ632" s="657"/>
      <c r="AR632" s="657"/>
      <c r="AS632" s="657"/>
      <c r="AT632" s="657"/>
      <c r="AU632" s="657"/>
      <c r="AV632" s="657"/>
      <c r="AW632" s="657"/>
      <c r="AX632" s="657"/>
      <c r="AY632" s="657"/>
      <c r="AZ632" s="657"/>
      <c r="BA632" s="657"/>
      <c r="BB632" s="657"/>
      <c r="BC632" s="657"/>
      <c r="BD632" s="657"/>
      <c r="BE632" s="657"/>
      <c r="BF632" s="657"/>
      <c r="BG632" s="657"/>
      <c r="BH632" s="657"/>
    </row>
    <row r="633" ht="26.25" customHeight="1" spans="3:60">
      <c r="C633" s="657"/>
      <c r="M633" s="1045"/>
      <c r="N633" s="1045"/>
      <c r="P633" s="657"/>
      <c r="Q633" s="657"/>
      <c r="R633" s="1045"/>
      <c r="S633" s="1045"/>
      <c r="U633" s="1047"/>
      <c r="W633" s="1047"/>
      <c r="AI633" s="657"/>
      <c r="AJ633" s="1058"/>
      <c r="AK633" s="657"/>
      <c r="AL633" s="657"/>
      <c r="AM633" s="657"/>
      <c r="AN633" s="657"/>
      <c r="AO633" s="657"/>
      <c r="AP633" s="657"/>
      <c r="AQ633" s="657"/>
      <c r="AR633" s="657"/>
      <c r="AS633" s="657"/>
      <c r="AT633" s="657"/>
      <c r="AU633" s="657"/>
      <c r="AV633" s="657"/>
      <c r="AW633" s="657"/>
      <c r="AX633" s="657"/>
      <c r="AY633" s="657"/>
      <c r="AZ633" s="657"/>
      <c r="BA633" s="657"/>
      <c r="BB633" s="657"/>
      <c r="BC633" s="657"/>
      <c r="BD633" s="657"/>
      <c r="BE633" s="657"/>
      <c r="BF633" s="657"/>
      <c r="BG633" s="657"/>
      <c r="BH633" s="657"/>
    </row>
    <row r="634" ht="26.25" customHeight="1" spans="3:60">
      <c r="C634" s="657"/>
      <c r="M634" s="1045"/>
      <c r="N634" s="1045"/>
      <c r="P634" s="657"/>
      <c r="Q634" s="657"/>
      <c r="R634" s="1045"/>
      <c r="S634" s="1045"/>
      <c r="U634" s="1047"/>
      <c r="W634" s="1047"/>
      <c r="AI634" s="657"/>
      <c r="AJ634" s="1058"/>
      <c r="AK634" s="657"/>
      <c r="AL634" s="657"/>
      <c r="AM634" s="657"/>
      <c r="AN634" s="657"/>
      <c r="AO634" s="657"/>
      <c r="AP634" s="657"/>
      <c r="AQ634" s="657"/>
      <c r="AR634" s="657"/>
      <c r="AS634" s="657"/>
      <c r="AT634" s="657"/>
      <c r="AU634" s="657"/>
      <c r="AV634" s="657"/>
      <c r="AW634" s="657"/>
      <c r="AX634" s="657"/>
      <c r="AY634" s="657"/>
      <c r="AZ634" s="657"/>
      <c r="BA634" s="657"/>
      <c r="BB634" s="657"/>
      <c r="BC634" s="657"/>
      <c r="BD634" s="657"/>
      <c r="BE634" s="657"/>
      <c r="BF634" s="657"/>
      <c r="BG634" s="657"/>
      <c r="BH634" s="657"/>
    </row>
    <row r="635" ht="26.25" customHeight="1" spans="3:60">
      <c r="C635" s="657"/>
      <c r="M635" s="1045"/>
      <c r="N635" s="1045"/>
      <c r="P635" s="657"/>
      <c r="Q635" s="657"/>
      <c r="R635" s="1045"/>
      <c r="S635" s="1045"/>
      <c r="U635" s="1047"/>
      <c r="W635" s="1047"/>
      <c r="AI635" s="657"/>
      <c r="AJ635" s="1058"/>
      <c r="AK635" s="657"/>
      <c r="AL635" s="657"/>
      <c r="AM635" s="657"/>
      <c r="AN635" s="657"/>
      <c r="AO635" s="657"/>
      <c r="AP635" s="657"/>
      <c r="AQ635" s="657"/>
      <c r="AR635" s="657"/>
      <c r="AS635" s="657"/>
      <c r="AT635" s="657"/>
      <c r="AU635" s="657"/>
      <c r="AV635" s="657"/>
      <c r="AW635" s="657"/>
      <c r="AX635" s="657"/>
      <c r="AY635" s="657"/>
      <c r="AZ635" s="657"/>
      <c r="BA635" s="657"/>
      <c r="BB635" s="657"/>
      <c r="BC635" s="657"/>
      <c r="BD635" s="657"/>
      <c r="BE635" s="657"/>
      <c r="BF635" s="657"/>
      <c r="BG635" s="657"/>
      <c r="BH635" s="657"/>
    </row>
    <row r="636" ht="26.25" customHeight="1" spans="3:60">
      <c r="C636" s="657"/>
      <c r="M636" s="1045"/>
      <c r="N636" s="1045"/>
      <c r="P636" s="657"/>
      <c r="Q636" s="657"/>
      <c r="R636" s="1045"/>
      <c r="S636" s="1045"/>
      <c r="U636" s="1047"/>
      <c r="W636" s="1047"/>
      <c r="AI636" s="657"/>
      <c r="AJ636" s="1058"/>
      <c r="AK636" s="657"/>
      <c r="AL636" s="657"/>
      <c r="AM636" s="657"/>
      <c r="AN636" s="657"/>
      <c r="AO636" s="657"/>
      <c r="AP636" s="657"/>
      <c r="AQ636" s="657"/>
      <c r="AR636" s="657"/>
      <c r="AS636" s="657"/>
      <c r="AT636" s="657"/>
      <c r="AU636" s="657"/>
      <c r="AV636" s="657"/>
      <c r="AW636" s="657"/>
      <c r="AX636" s="657"/>
      <c r="AY636" s="657"/>
      <c r="AZ636" s="657"/>
      <c r="BA636" s="657"/>
      <c r="BB636" s="657"/>
      <c r="BC636" s="657"/>
      <c r="BD636" s="657"/>
      <c r="BE636" s="657"/>
      <c r="BF636" s="657"/>
      <c r="BG636" s="657"/>
      <c r="BH636" s="657"/>
    </row>
    <row r="637" ht="26.25" customHeight="1" spans="3:60">
      <c r="C637" s="657"/>
      <c r="M637" s="1045"/>
      <c r="N637" s="1045"/>
      <c r="P637" s="657"/>
      <c r="Q637" s="657"/>
      <c r="R637" s="1045"/>
      <c r="S637" s="1045"/>
      <c r="U637" s="1047"/>
      <c r="W637" s="1047"/>
      <c r="AI637" s="657"/>
      <c r="AJ637" s="1058"/>
      <c r="AK637" s="657"/>
      <c r="AL637" s="657"/>
      <c r="AM637" s="657"/>
      <c r="AN637" s="657"/>
      <c r="AO637" s="657"/>
      <c r="AP637" s="657"/>
      <c r="AQ637" s="657"/>
      <c r="AR637" s="657"/>
      <c r="AS637" s="657"/>
      <c r="AT637" s="657"/>
      <c r="AU637" s="657"/>
      <c r="AV637" s="657"/>
      <c r="AW637" s="657"/>
      <c r="AX637" s="657"/>
      <c r="AY637" s="657"/>
      <c r="AZ637" s="657"/>
      <c r="BA637" s="657"/>
      <c r="BB637" s="657"/>
      <c r="BC637" s="657"/>
      <c r="BD637" s="657"/>
      <c r="BE637" s="657"/>
      <c r="BF637" s="657"/>
      <c r="BG637" s="657"/>
      <c r="BH637" s="657"/>
    </row>
    <row r="638" ht="26.25" customHeight="1" spans="3:60">
      <c r="C638" s="657"/>
      <c r="M638" s="1045"/>
      <c r="N638" s="1045"/>
      <c r="P638" s="657"/>
      <c r="Q638" s="657"/>
      <c r="R638" s="1045"/>
      <c r="S638" s="1045"/>
      <c r="U638" s="1047"/>
      <c r="W638" s="1047"/>
      <c r="AI638" s="657"/>
      <c r="AJ638" s="1058"/>
      <c r="AK638" s="657"/>
      <c r="AL638" s="657"/>
      <c r="AM638" s="657"/>
      <c r="AN638" s="657"/>
      <c r="AO638" s="657"/>
      <c r="AP638" s="657"/>
      <c r="AQ638" s="657"/>
      <c r="AR638" s="657"/>
      <c r="AS638" s="657"/>
      <c r="AT638" s="657"/>
      <c r="AU638" s="657"/>
      <c r="AV638" s="657"/>
      <c r="AW638" s="657"/>
      <c r="AX638" s="657"/>
      <c r="AY638" s="657"/>
      <c r="AZ638" s="657"/>
      <c r="BA638" s="657"/>
      <c r="BB638" s="657"/>
      <c r="BC638" s="657"/>
      <c r="BD638" s="657"/>
      <c r="BE638" s="657"/>
      <c r="BF638" s="657"/>
      <c r="BG638" s="657"/>
      <c r="BH638" s="657"/>
    </row>
    <row r="639" ht="26.25" customHeight="1" spans="3:60">
      <c r="C639" s="657"/>
      <c r="M639" s="1045"/>
      <c r="N639" s="1045"/>
      <c r="P639" s="657"/>
      <c r="Q639" s="657"/>
      <c r="R639" s="1045"/>
      <c r="S639" s="1045"/>
      <c r="U639" s="1047"/>
      <c r="AI639" s="657"/>
      <c r="AJ639" s="1058"/>
      <c r="AK639" s="657"/>
      <c r="AL639" s="657"/>
      <c r="AM639" s="657"/>
      <c r="AN639" s="657"/>
      <c r="AO639" s="657"/>
      <c r="AP639" s="657"/>
      <c r="AQ639" s="657"/>
      <c r="AR639" s="657"/>
      <c r="AS639" s="657"/>
      <c r="AT639" s="657"/>
      <c r="AU639" s="657"/>
      <c r="AV639" s="657"/>
      <c r="AW639" s="657"/>
      <c r="AX639" s="657"/>
      <c r="AY639" s="657"/>
      <c r="AZ639" s="657"/>
      <c r="BA639" s="657"/>
      <c r="BB639" s="657"/>
      <c r="BC639" s="657"/>
      <c r="BD639" s="657"/>
      <c r="BE639" s="657"/>
      <c r="BF639" s="657"/>
      <c r="BG639" s="657"/>
      <c r="BH639" s="657"/>
    </row>
    <row r="640" ht="26.25" customHeight="1" spans="3:60">
      <c r="C640" s="657"/>
      <c r="M640" s="1045"/>
      <c r="N640" s="1045"/>
      <c r="P640" s="657"/>
      <c r="Q640" s="657"/>
      <c r="R640" s="1045"/>
      <c r="S640" s="1045"/>
      <c r="U640" s="1047"/>
      <c r="AI640" s="657"/>
      <c r="AJ640" s="1058"/>
      <c r="AK640" s="657"/>
      <c r="AL640" s="657"/>
      <c r="AM640" s="657"/>
      <c r="AN640" s="657"/>
      <c r="AO640" s="657"/>
      <c r="AP640" s="657"/>
      <c r="AQ640" s="657"/>
      <c r="AR640" s="657"/>
      <c r="AS640" s="657"/>
      <c r="AT640" s="657"/>
      <c r="AU640" s="657"/>
      <c r="AV640" s="657"/>
      <c r="AW640" s="657"/>
      <c r="AX640" s="657"/>
      <c r="AY640" s="657"/>
      <c r="AZ640" s="657"/>
      <c r="BA640" s="657"/>
      <c r="BB640" s="657"/>
      <c r="BC640" s="657"/>
      <c r="BD640" s="657"/>
      <c r="BE640" s="657"/>
      <c r="BF640" s="657"/>
      <c r="BG640" s="657"/>
      <c r="BH640" s="657"/>
    </row>
    <row r="641" ht="26.25" customHeight="1" spans="3:60">
      <c r="C641" s="657"/>
      <c r="M641" s="1045"/>
      <c r="N641" s="1045"/>
      <c r="P641" s="657"/>
      <c r="Q641" s="657"/>
      <c r="R641" s="1045"/>
      <c r="S641" s="1045"/>
      <c r="U641" s="1047"/>
      <c r="AI641" s="657"/>
      <c r="AJ641" s="1058"/>
      <c r="AK641" s="657"/>
      <c r="AL641" s="657"/>
      <c r="AM641" s="657"/>
      <c r="AN641" s="657"/>
      <c r="AO641" s="657"/>
      <c r="AP641" s="657"/>
      <c r="AQ641" s="657"/>
      <c r="AR641" s="657"/>
      <c r="AS641" s="657"/>
      <c r="AT641" s="657"/>
      <c r="AU641" s="657"/>
      <c r="AV641" s="657"/>
      <c r="AW641" s="657"/>
      <c r="AX641" s="657"/>
      <c r="AY641" s="657"/>
      <c r="AZ641" s="657"/>
      <c r="BA641" s="657"/>
      <c r="BB641" s="657"/>
      <c r="BC641" s="657"/>
      <c r="BD641" s="657"/>
      <c r="BE641" s="657"/>
      <c r="BF641" s="657"/>
      <c r="BG641" s="657"/>
      <c r="BH641" s="657"/>
    </row>
    <row r="642" ht="26.25" customHeight="1" spans="3:60">
      <c r="C642" s="657"/>
      <c r="M642" s="1045"/>
      <c r="N642" s="1045"/>
      <c r="P642" s="657"/>
      <c r="Q642" s="657"/>
      <c r="U642" s="1047"/>
    </row>
    <row r="643" ht="26.25" customHeight="1" spans="3:60">
      <c r="C643" s="657"/>
      <c r="M643" s="1045"/>
      <c r="N643" s="1045"/>
      <c r="P643" s="657"/>
      <c r="Q643" s="657"/>
      <c r="U643" s="1047"/>
    </row>
    <row r="644" ht="26.25" customHeight="1" spans="3:60">
      <c r="C644" s="657"/>
      <c r="M644" s="1045"/>
      <c r="N644" s="1045"/>
      <c r="P644" s="657"/>
      <c r="Q644" s="657"/>
      <c r="U644" s="1047"/>
    </row>
    <row r="645" ht="26.25" customHeight="1" spans="3:60">
      <c r="C645" s="657"/>
      <c r="M645" s="1045"/>
      <c r="N645" s="1045"/>
      <c r="P645" s="657"/>
      <c r="Q645" s="657"/>
      <c r="U645" s="1047"/>
    </row>
    <row r="646" ht="26.25" customHeight="1" spans="3:60">
      <c r="C646" s="657"/>
      <c r="M646" s="1045"/>
      <c r="N646" s="1045"/>
      <c r="P646" s="657"/>
      <c r="Q646" s="657"/>
      <c r="U646" s="1047"/>
    </row>
    <row r="647" ht="26.25" customHeight="1" spans="3:60">
      <c r="C647" s="657"/>
      <c r="M647" s="1045"/>
      <c r="N647" s="1045"/>
      <c r="P647" s="657"/>
      <c r="Q647" s="657"/>
      <c r="U647" s="1047"/>
    </row>
    <row r="648" ht="26.25" customHeight="1" spans="3:60">
      <c r="C648" s="657"/>
      <c r="M648" s="1045"/>
      <c r="N648" s="1045"/>
      <c r="P648" s="657"/>
      <c r="Q648" s="657"/>
      <c r="U648" s="1047"/>
    </row>
    <row r="649" ht="26.25" customHeight="1" spans="3:60">
      <c r="C649" s="657"/>
      <c r="M649" s="1045"/>
      <c r="N649" s="1045"/>
      <c r="P649" s="657"/>
      <c r="Q649" s="657"/>
      <c r="U649" s="1047"/>
    </row>
    <row r="650" ht="26.25" customHeight="1" spans="3:60">
      <c r="C650" s="657"/>
      <c r="M650" s="1045"/>
      <c r="N650" s="1045"/>
      <c r="P650" s="657"/>
      <c r="Q650" s="657"/>
      <c r="U650" s="1047"/>
    </row>
    <row r="651" ht="26.25" customHeight="1" spans="3:60">
      <c r="C651" s="657"/>
      <c r="M651" s="1045"/>
      <c r="N651" s="1045"/>
      <c r="P651" s="657"/>
      <c r="Q651" s="657"/>
      <c r="U651" s="1047"/>
    </row>
    <row r="652" ht="26.25" customHeight="1" spans="3:60">
      <c r="C652" s="657"/>
      <c r="M652" s="1045"/>
      <c r="N652" s="1045"/>
      <c r="P652" s="657"/>
      <c r="Q652" s="657"/>
      <c r="U652" s="1047"/>
    </row>
    <row r="653" ht="26.25" customHeight="1" spans="3:60">
      <c r="C653" s="657"/>
      <c r="M653" s="1045"/>
      <c r="N653" s="1045"/>
      <c r="P653" s="657"/>
      <c r="Q653" s="657"/>
      <c r="U653" s="1047"/>
    </row>
    <row r="654" ht="26.25" customHeight="1" spans="3:60">
      <c r="N654" s="1045"/>
      <c r="P654" s="657"/>
      <c r="U654" s="1047"/>
    </row>
    <row r="655" ht="26.25" customHeight="1" spans="3:60">
      <c r="N655" s="1045"/>
      <c r="P655" s="657"/>
      <c r="U655" s="1047"/>
    </row>
    <row r="656" ht="26.25" customHeight="1" spans="3:60">
      <c r="N656" s="1045"/>
      <c r="P656" s="657"/>
      <c r="U656" s="1047"/>
    </row>
    <row r="657" ht="26.25" customHeight="1" spans="14:21">
      <c r="N657" s="1045"/>
      <c r="P657" s="657"/>
      <c r="U657" s="1047"/>
    </row>
    <row r="658" ht="26.25" customHeight="1" spans="14:21">
      <c r="N658" s="1045"/>
      <c r="P658" s="657"/>
      <c r="U658" s="1047"/>
    </row>
    <row r="659" ht="26.25" customHeight="1" spans="14:21">
      <c r="N659" s="1045"/>
      <c r="P659" s="657"/>
      <c r="U659" s="1047"/>
    </row>
    <row r="660" ht="26.25" customHeight="1" spans="14:21">
      <c r="N660" s="1045"/>
      <c r="P660" s="657"/>
      <c r="U660" s="1047"/>
    </row>
    <row r="661" ht="26.25" customHeight="1" spans="14:21">
      <c r="N661" s="1045"/>
      <c r="P661" s="657"/>
      <c r="U661" s="1047"/>
    </row>
    <row r="662" ht="26.25" customHeight="1" spans="14:21">
      <c r="N662" s="1045"/>
      <c r="P662" s="657"/>
      <c r="U662" s="1047"/>
    </row>
    <row r="663" ht="26.25" customHeight="1" spans="14:21">
      <c r="N663" s="1045"/>
      <c r="P663" s="657"/>
      <c r="U663" s="1047"/>
    </row>
    <row r="664" ht="26.25" customHeight="1" spans="14:21">
      <c r="N664" s="1045"/>
      <c r="P664" s="657"/>
      <c r="U664" s="1047"/>
    </row>
    <row r="665" ht="26.25" customHeight="1" spans="14:21">
      <c r="N665" s="1045"/>
      <c r="P665" s="657"/>
      <c r="U665" s="1047"/>
    </row>
    <row r="666" ht="26.25" customHeight="1" spans="14:21">
      <c r="N666" s="1045"/>
      <c r="P666" s="657"/>
      <c r="U666" s="1047"/>
    </row>
    <row r="667" ht="26.25" customHeight="1" spans="14:21">
      <c r="N667" s="1045"/>
      <c r="P667" s="657"/>
      <c r="U667" s="1047"/>
    </row>
    <row r="668" ht="26.25" customHeight="1" spans="14:21">
      <c r="N668" s="1045"/>
      <c r="P668" s="657"/>
      <c r="U668" s="1047"/>
    </row>
    <row r="669" ht="26.25" customHeight="1" spans="14:21">
      <c r="N669" s="1045"/>
      <c r="P669" s="657"/>
      <c r="U669" s="1047"/>
    </row>
    <row r="670" ht="26.25" customHeight="1" spans="14:21">
      <c r="N670" s="1045"/>
      <c r="P670" s="657"/>
      <c r="U670" s="1047"/>
    </row>
    <row r="671" ht="26.25" customHeight="1" spans="14:21">
      <c r="N671" s="1045"/>
      <c r="P671" s="657"/>
      <c r="U671" s="1047"/>
    </row>
    <row r="672" ht="26.25" customHeight="1" spans="14:21">
      <c r="N672" s="1045"/>
      <c r="P672" s="657"/>
      <c r="U672" s="1047"/>
    </row>
    <row r="673" ht="26.25" customHeight="1" spans="14:21">
      <c r="N673" s="1045"/>
      <c r="P673" s="657"/>
      <c r="U673" s="1047"/>
    </row>
    <row r="674" ht="26.25" customHeight="1" spans="14:21">
      <c r="N674" s="1045"/>
      <c r="P674" s="657"/>
      <c r="U674" s="1047"/>
    </row>
    <row r="675" ht="26.25" customHeight="1" spans="14:21">
      <c r="N675" s="1045"/>
      <c r="P675" s="657"/>
      <c r="U675" s="1047"/>
    </row>
    <row r="676" ht="26.25" customHeight="1" spans="14:21">
      <c r="N676" s="1045"/>
      <c r="P676" s="657"/>
      <c r="U676" s="1047"/>
    </row>
    <row r="677" ht="26.25" customHeight="1" spans="14:21">
      <c r="N677" s="1045"/>
      <c r="P677" s="657"/>
      <c r="U677" s="1047"/>
    </row>
    <row r="678" ht="26.25" customHeight="1" spans="14:21">
      <c r="N678" s="1045"/>
      <c r="P678" s="657"/>
      <c r="U678" s="1047"/>
    </row>
    <row r="679" ht="26.25" customHeight="1" spans="14:21">
      <c r="N679" s="1045"/>
      <c r="P679" s="657"/>
      <c r="U679" s="1047"/>
    </row>
    <row r="680" ht="26.25" customHeight="1" spans="14:21">
      <c r="N680" s="1045"/>
      <c r="P680" s="657"/>
      <c r="U680" s="1047"/>
    </row>
    <row r="681" ht="26.25" customHeight="1" spans="14:21">
      <c r="N681" s="1045"/>
      <c r="P681" s="657"/>
      <c r="U681" s="1047"/>
    </row>
    <row r="682" ht="26.25" customHeight="1" spans="14:21">
      <c r="N682" s="1045"/>
      <c r="P682" s="657"/>
      <c r="U682" s="1047"/>
    </row>
    <row r="683" ht="26.25" customHeight="1" spans="14:21">
      <c r="N683" s="1045"/>
      <c r="P683" s="657"/>
      <c r="U683" s="1047"/>
    </row>
    <row r="684" ht="26.25" customHeight="1" spans="14:21">
      <c r="N684" s="1045"/>
      <c r="P684" s="657"/>
      <c r="U684" s="1047"/>
    </row>
    <row r="685" ht="26.25" customHeight="1" spans="14:21">
      <c r="N685" s="1045"/>
      <c r="P685" s="657"/>
      <c r="U685" s="1047"/>
    </row>
    <row r="686" ht="26.25" customHeight="1" spans="14:21">
      <c r="N686" s="1045"/>
      <c r="P686" s="657"/>
      <c r="U686" s="1047"/>
    </row>
    <row r="687" ht="26.25" customHeight="1" spans="14:21">
      <c r="N687" s="1045"/>
      <c r="P687" s="657"/>
      <c r="U687" s="1047"/>
    </row>
    <row r="688" ht="26.25" customHeight="1" spans="14:21">
      <c r="N688" s="1045"/>
      <c r="P688" s="657"/>
      <c r="U688" s="1047"/>
    </row>
    <row r="689" ht="26.25" customHeight="1" spans="14:21">
      <c r="N689" s="1045"/>
      <c r="P689" s="657"/>
      <c r="U689" s="1047"/>
    </row>
    <row r="690" ht="26.25" customHeight="1" spans="14:21">
      <c r="N690" s="1045"/>
      <c r="P690" s="657"/>
      <c r="U690" s="1047"/>
    </row>
    <row r="691" ht="26.25" customHeight="1" spans="14:21">
      <c r="N691" s="1045"/>
      <c r="P691" s="657"/>
      <c r="U691" s="1047"/>
    </row>
    <row r="692" ht="26.25" customHeight="1" spans="14:21">
      <c r="N692" s="1045"/>
      <c r="P692" s="657"/>
      <c r="U692" s="1047"/>
    </row>
    <row r="693" ht="26.25" customHeight="1" spans="14:21">
      <c r="N693" s="1045"/>
      <c r="P693" s="657"/>
      <c r="U693" s="1047"/>
    </row>
    <row r="694" ht="26.25" customHeight="1" spans="14:21">
      <c r="N694" s="1045"/>
      <c r="P694" s="657"/>
      <c r="U694" s="1047"/>
    </row>
    <row r="695" ht="26.25" customHeight="1" spans="14:21">
      <c r="N695" s="1045"/>
      <c r="P695" s="657"/>
      <c r="U695" s="1047"/>
    </row>
    <row r="696" ht="26.25" customHeight="1" spans="14:21">
      <c r="N696" s="1045"/>
      <c r="P696" s="657"/>
      <c r="U696" s="1047"/>
    </row>
    <row r="697" ht="26.25" customHeight="1" spans="14:21">
      <c r="N697" s="1045"/>
      <c r="P697" s="657"/>
      <c r="U697" s="1047"/>
    </row>
    <row r="698" ht="26.25" customHeight="1" spans="14:21">
      <c r="N698" s="1045"/>
      <c r="P698" s="657"/>
      <c r="U698" s="1047"/>
    </row>
    <row r="699" ht="26.25" customHeight="1" spans="14:21">
      <c r="N699" s="1045"/>
      <c r="P699" s="657"/>
      <c r="U699" s="1047"/>
    </row>
    <row r="700" ht="26.25" customHeight="1" spans="14:21">
      <c r="N700" s="1045"/>
      <c r="P700" s="657"/>
      <c r="U700" s="1047"/>
    </row>
    <row r="701" ht="26.25" customHeight="1" spans="14:21">
      <c r="N701" s="1045"/>
      <c r="P701" s="657"/>
      <c r="U701" s="1047"/>
    </row>
    <row r="702" ht="26.25" customHeight="1" spans="14:21">
      <c r="N702" s="1045"/>
      <c r="P702" s="657"/>
      <c r="U702" s="1047"/>
    </row>
    <row r="703" ht="26.25" customHeight="1" spans="14:21">
      <c r="N703" s="1045"/>
      <c r="P703" s="657"/>
      <c r="U703" s="1047"/>
    </row>
    <row r="704" ht="26.25" customHeight="1" spans="14:21">
      <c r="N704" s="1045"/>
      <c r="P704" s="657"/>
      <c r="U704" s="1047"/>
    </row>
    <row r="705" ht="26.25" customHeight="1" spans="14:21">
      <c r="N705" s="1045"/>
      <c r="P705" s="657"/>
      <c r="U705" s="1047"/>
    </row>
    <row r="706" ht="26.25" customHeight="1" spans="14:21">
      <c r="N706" s="1045"/>
      <c r="P706" s="657"/>
      <c r="U706" s="1047"/>
    </row>
    <row r="707" ht="26.25" customHeight="1" spans="14:21">
      <c r="N707" s="1045"/>
      <c r="P707" s="657"/>
      <c r="U707" s="1047"/>
    </row>
    <row r="708" ht="26.25" customHeight="1" spans="14:21">
      <c r="N708" s="1045"/>
      <c r="P708" s="657"/>
      <c r="U708" s="1047"/>
    </row>
    <row r="709" ht="26.25" customHeight="1" spans="14:21">
      <c r="N709" s="1045"/>
      <c r="P709" s="657"/>
      <c r="U709" s="1047"/>
    </row>
    <row r="710" ht="26.25" customHeight="1" spans="14:21">
      <c r="N710" s="1045"/>
      <c r="P710" s="657"/>
      <c r="U710" s="1047"/>
    </row>
    <row r="711" ht="26.25" customHeight="1" spans="14:21">
      <c r="N711" s="1045"/>
      <c r="P711" s="657"/>
      <c r="U711" s="1047"/>
    </row>
    <row r="712" ht="26.25" customHeight="1" spans="14:21">
      <c r="N712" s="1045"/>
      <c r="P712" s="657"/>
      <c r="U712" s="1047"/>
    </row>
    <row r="713" ht="26.25" customHeight="1" spans="14:21">
      <c r="N713" s="1045"/>
      <c r="P713" s="657"/>
      <c r="U713" s="1047"/>
    </row>
    <row r="714" ht="26.25" customHeight="1" spans="14:21">
      <c r="N714" s="1045"/>
      <c r="P714" s="657"/>
      <c r="U714" s="1047"/>
    </row>
    <row r="715" ht="26.25" customHeight="1" spans="14:21">
      <c r="N715" s="1045"/>
      <c r="P715" s="657"/>
      <c r="U715" s="1047"/>
    </row>
    <row r="716" ht="26.25" customHeight="1" spans="14:21">
      <c r="N716" s="1045"/>
      <c r="P716" s="657"/>
      <c r="U716" s="1047"/>
    </row>
    <row r="717" ht="26.25" customHeight="1" spans="14:21">
      <c r="N717" s="1045"/>
      <c r="P717" s="657"/>
      <c r="U717" s="1047"/>
    </row>
    <row r="718" ht="26.25" customHeight="1" spans="14:21">
      <c r="N718" s="1045"/>
      <c r="P718" s="657"/>
      <c r="U718" s="1047"/>
    </row>
    <row r="719" ht="26.25" customHeight="1" spans="14:21">
      <c r="N719" s="1045"/>
      <c r="P719" s="657"/>
      <c r="U719" s="1047"/>
    </row>
    <row r="720" ht="26.25" customHeight="1" spans="14:21">
      <c r="N720" s="1045"/>
      <c r="P720" s="657"/>
      <c r="U720" s="1047"/>
    </row>
    <row r="721" ht="26.25" customHeight="1" spans="14:21">
      <c r="N721" s="1045"/>
      <c r="P721" s="657"/>
      <c r="U721" s="1047"/>
    </row>
    <row r="722" ht="26.25" customHeight="1" spans="14:21">
      <c r="N722" s="1045"/>
      <c r="P722" s="657"/>
      <c r="U722" s="1047"/>
    </row>
    <row r="723" ht="26.25" customHeight="1" spans="14:21">
      <c r="N723" s="1045"/>
      <c r="P723" s="657"/>
      <c r="U723" s="1047"/>
    </row>
    <row r="724" ht="26.25" customHeight="1" spans="14:21">
      <c r="N724" s="1045"/>
      <c r="P724" s="657"/>
      <c r="U724" s="1047"/>
    </row>
    <row r="725" ht="26.25" customHeight="1" spans="14:21">
      <c r="N725" s="1045"/>
      <c r="P725" s="657"/>
      <c r="U725" s="1047"/>
    </row>
    <row r="726" ht="26.25" customHeight="1" spans="14:21">
      <c r="N726" s="1045"/>
      <c r="P726" s="657"/>
      <c r="U726" s="1047"/>
    </row>
    <row r="727" ht="26.25" customHeight="1" spans="14:21">
      <c r="N727" s="1045"/>
      <c r="P727" s="657"/>
      <c r="U727" s="1047"/>
    </row>
    <row r="728" ht="26.25" customHeight="1" spans="14:21">
      <c r="N728" s="1045"/>
      <c r="P728" s="657"/>
      <c r="U728" s="1047"/>
    </row>
    <row r="729" ht="26.25" customHeight="1" spans="14:21">
      <c r="N729" s="1045"/>
      <c r="P729" s="657"/>
      <c r="U729" s="1047"/>
    </row>
    <row r="730" ht="26.25" customHeight="1" spans="14:21">
      <c r="N730" s="1045"/>
      <c r="P730" s="657"/>
      <c r="U730" s="1047"/>
    </row>
    <row r="731" ht="26.25" customHeight="1" spans="14:21">
      <c r="N731" s="1045"/>
      <c r="P731" s="657"/>
      <c r="U731" s="1047"/>
    </row>
    <row r="732" ht="26.25" customHeight="1" spans="14:21">
      <c r="N732" s="1045"/>
      <c r="P732" s="657"/>
      <c r="U732" s="1047"/>
    </row>
    <row r="733" ht="26.25" customHeight="1" spans="14:21">
      <c r="N733" s="1045"/>
      <c r="P733" s="657"/>
      <c r="U733" s="1047"/>
    </row>
    <row r="734" ht="26.25" customHeight="1" spans="14:21">
      <c r="N734" s="1045"/>
      <c r="P734" s="657"/>
      <c r="U734" s="1047"/>
    </row>
    <row r="735" ht="26.25" customHeight="1" spans="14:21">
      <c r="N735" s="1045"/>
      <c r="P735" s="657"/>
      <c r="U735" s="1047"/>
    </row>
    <row r="736" ht="26.25" customHeight="1" spans="14:21">
      <c r="N736" s="1045"/>
      <c r="P736" s="657"/>
      <c r="U736" s="1047"/>
    </row>
    <row r="737" ht="26.25" customHeight="1" spans="14:21">
      <c r="N737" s="1045"/>
      <c r="P737" s="657"/>
      <c r="U737" s="1047"/>
    </row>
    <row r="738" ht="26.25" customHeight="1" spans="14:21">
      <c r="N738" s="1045"/>
      <c r="P738" s="657"/>
      <c r="U738" s="1047"/>
    </row>
    <row r="739" ht="26.25" customHeight="1" spans="14:21">
      <c r="N739" s="1045"/>
      <c r="P739" s="657"/>
      <c r="U739" s="1047"/>
    </row>
    <row r="740" ht="26.25" customHeight="1" spans="14:21">
      <c r="N740" s="1045"/>
      <c r="P740" s="657"/>
      <c r="U740" s="1047"/>
    </row>
    <row r="741" ht="26.25" customHeight="1" spans="14:21">
      <c r="N741" s="1045"/>
      <c r="P741" s="657"/>
      <c r="U741" s="1047"/>
    </row>
    <row r="742" ht="26.25" customHeight="1" spans="14:21">
      <c r="N742" s="1045"/>
      <c r="P742" s="657"/>
      <c r="U742" s="1047"/>
    </row>
    <row r="743" ht="26.25" customHeight="1" spans="14:21">
      <c r="N743" s="1045"/>
      <c r="P743" s="657"/>
      <c r="U743" s="1047"/>
    </row>
    <row r="744" ht="26.25" customHeight="1" spans="14:21">
      <c r="N744" s="1045"/>
      <c r="P744" s="657"/>
      <c r="U744" s="1047"/>
    </row>
    <row r="745" ht="26.25" customHeight="1" spans="14:21">
      <c r="N745" s="1045"/>
      <c r="P745" s="657"/>
      <c r="U745" s="1047"/>
    </row>
    <row r="746" ht="26.25" customHeight="1" spans="14:21">
      <c r="N746" s="1045"/>
      <c r="P746" s="657"/>
      <c r="U746" s="1047"/>
    </row>
    <row r="747" ht="26.25" customHeight="1" spans="14:21">
      <c r="N747" s="1045"/>
      <c r="P747" s="657"/>
      <c r="U747" s="1047"/>
    </row>
    <row r="748" ht="26.25" customHeight="1" spans="14:21">
      <c r="N748" s="1045"/>
      <c r="P748" s="657"/>
      <c r="U748" s="1047"/>
    </row>
    <row r="749" ht="26.25" customHeight="1" spans="14:21">
      <c r="N749" s="1045"/>
      <c r="P749" s="657"/>
      <c r="U749" s="1047"/>
    </row>
    <row r="750" ht="26.25" customHeight="1" spans="14:21">
      <c r="N750" s="1045"/>
      <c r="P750" s="657"/>
      <c r="U750" s="1047"/>
    </row>
    <row r="751" ht="26.25" customHeight="1" spans="14:21">
      <c r="N751" s="1045"/>
      <c r="P751" s="657"/>
      <c r="U751" s="1047"/>
    </row>
    <row r="752" ht="26.25" customHeight="1" spans="14:21">
      <c r="N752" s="1045"/>
      <c r="P752" s="657"/>
      <c r="U752" s="1047"/>
    </row>
    <row r="753" ht="26.25" customHeight="1" spans="14:21">
      <c r="N753" s="1045"/>
      <c r="P753" s="657"/>
      <c r="U753" s="1047"/>
    </row>
    <row r="754" ht="26.25" customHeight="1" spans="14:21">
      <c r="N754" s="1045"/>
      <c r="P754" s="657"/>
      <c r="U754" s="1047"/>
    </row>
    <row r="755" ht="26.25" customHeight="1" spans="14:21">
      <c r="N755" s="1045"/>
      <c r="P755" s="657"/>
      <c r="U755" s="1047"/>
    </row>
    <row r="756" ht="26.25" customHeight="1" spans="14:21">
      <c r="N756" s="1045"/>
      <c r="P756" s="657"/>
      <c r="U756" s="1047"/>
    </row>
    <row r="757" ht="26.25" customHeight="1" spans="14:21">
      <c r="N757" s="1045"/>
      <c r="P757" s="657"/>
      <c r="U757" s="1047"/>
    </row>
    <row r="758" ht="26.25" customHeight="1" spans="14:21">
      <c r="N758" s="1045"/>
      <c r="P758" s="657"/>
      <c r="U758" s="1047"/>
    </row>
    <row r="759" ht="26.25" customHeight="1" spans="14:21">
      <c r="N759" s="1045"/>
      <c r="P759" s="657"/>
      <c r="U759" s="1047"/>
    </row>
    <row r="760" ht="26.25" customHeight="1" spans="14:21">
      <c r="N760" s="1045"/>
      <c r="P760" s="657"/>
      <c r="U760" s="1047"/>
    </row>
    <row r="761" ht="26.25" customHeight="1" spans="14:21">
      <c r="N761" s="1045"/>
      <c r="P761" s="657"/>
      <c r="U761" s="1047"/>
    </row>
    <row r="762" ht="26.25" customHeight="1" spans="14:21">
      <c r="N762" s="1045"/>
      <c r="P762" s="657"/>
      <c r="U762" s="1047"/>
    </row>
    <row r="763" ht="26.25" customHeight="1" spans="14:21">
      <c r="N763" s="1045"/>
      <c r="P763" s="657"/>
      <c r="U763" s="1047"/>
    </row>
    <row r="764" ht="26.25" customHeight="1" spans="14:21">
      <c r="N764" s="1045"/>
      <c r="P764" s="657"/>
      <c r="U764" s="1047"/>
    </row>
    <row r="765" ht="26.25" customHeight="1" spans="14:21">
      <c r="N765" s="1045"/>
      <c r="P765" s="657"/>
      <c r="U765" s="1047"/>
    </row>
    <row r="766" ht="26.25" customHeight="1" spans="14:21">
      <c r="N766" s="1045"/>
      <c r="P766" s="657"/>
      <c r="U766" s="1047"/>
    </row>
    <row r="767" ht="26.25" customHeight="1" spans="14:21">
      <c r="N767" s="1045"/>
      <c r="P767" s="657"/>
      <c r="U767" s="1047"/>
    </row>
    <row r="768" ht="26.25" customHeight="1" spans="14:21">
      <c r="N768" s="1045"/>
      <c r="P768" s="657"/>
      <c r="U768" s="1047"/>
    </row>
    <row r="769" ht="26.25" customHeight="1" spans="14:21">
      <c r="N769" s="1045"/>
      <c r="P769" s="657"/>
      <c r="U769" s="1047"/>
    </row>
    <row r="770" ht="26.25" customHeight="1" spans="14:21">
      <c r="N770" s="1045"/>
      <c r="P770" s="657"/>
      <c r="U770" s="1047"/>
    </row>
    <row r="771" ht="26.25" customHeight="1" spans="14:21">
      <c r="U771" s="1047"/>
    </row>
    <row r="772" ht="26.25" customHeight="1" spans="14:21">
      <c r="U772" s="1047"/>
    </row>
    <row r="773" ht="26.25" customHeight="1" spans="14:21">
      <c r="U773" s="1047"/>
    </row>
    <row r="774" ht="26.25" customHeight="1" spans="14:21">
      <c r="U774" s="1047"/>
    </row>
    <row r="775" ht="26.25" customHeight="1" spans="14:21">
      <c r="U775" s="1047"/>
    </row>
    <row r="776" ht="26.25" customHeight="1" spans="14:21">
      <c r="U776" s="1047"/>
    </row>
    <row r="777" ht="26.25" customHeight="1" spans="14:21">
      <c r="U777" s="1047"/>
    </row>
    <row r="778" ht="26.25" customHeight="1" spans="14:21">
      <c r="U778" s="1047"/>
    </row>
    <row r="779" ht="26.25" customHeight="1" spans="14:21">
      <c r="U779" s="1047"/>
    </row>
    <row r="780" ht="26.25" customHeight="1" spans="14:21">
      <c r="U780" s="1047"/>
    </row>
    <row r="781" ht="26.25" customHeight="1" spans="14:21">
      <c r="U781" s="1047"/>
    </row>
    <row r="782" ht="26.25" customHeight="1" spans="14:21">
      <c r="U782" s="1047"/>
    </row>
    <row r="783" ht="26.25" customHeight="1" spans="14:21">
      <c r="U783" s="1047"/>
    </row>
    <row r="784" ht="26.25" customHeight="1" spans="14:21">
      <c r="U784" s="1047"/>
    </row>
    <row r="785" ht="26.25" customHeight="1" spans="21:21">
      <c r="U785" s="1047"/>
    </row>
    <row r="786" ht="26.25" customHeight="1" spans="21:21">
      <c r="U786" s="1047"/>
    </row>
    <row r="787" ht="26.25" customHeight="1" spans="21:21">
      <c r="U787" s="1047"/>
    </row>
    <row r="788" ht="26.25" customHeight="1" spans="21:21">
      <c r="U788" s="1047"/>
    </row>
    <row r="789" ht="26.25" customHeight="1" spans="21:21">
      <c r="U789" s="1047"/>
    </row>
    <row r="790" ht="26.25" customHeight="1" spans="21:21">
      <c r="U790" s="1047"/>
    </row>
    <row r="791" ht="26.25" customHeight="1" spans="21:21">
      <c r="U791" s="1047"/>
    </row>
    <row r="792" ht="26.25" customHeight="1" spans="21:21">
      <c r="U792" s="1047"/>
    </row>
    <row r="793" ht="26.25" customHeight="1" spans="21:21">
      <c r="U793" s="1047"/>
    </row>
    <row r="794" ht="26.25" customHeight="1" spans="21:21">
      <c r="U794" s="1047"/>
    </row>
    <row r="795" ht="26.25" customHeight="1" spans="21:21">
      <c r="U795" s="1047"/>
    </row>
    <row r="796" ht="26.25" customHeight="1" spans="21:21">
      <c r="U796" s="1047"/>
    </row>
    <row r="797" ht="26.25" customHeight="1" spans="21:21">
      <c r="U797" s="1047"/>
    </row>
    <row r="798" ht="26.25" customHeight="1" spans="21:21">
      <c r="U798" s="1047"/>
    </row>
    <row r="799" ht="26.25" customHeight="1" spans="21:21">
      <c r="U799" s="1047"/>
    </row>
    <row r="800" ht="26.25" customHeight="1" spans="21:21">
      <c r="U800" s="1047"/>
    </row>
    <row r="801" ht="26.25" customHeight="1" spans="21:21">
      <c r="U801" s="1047"/>
    </row>
    <row r="802" ht="26.25" customHeight="1" spans="21:21">
      <c r="U802" s="1047"/>
    </row>
    <row r="803" ht="26.25" customHeight="1" spans="21:21">
      <c r="U803" s="1047"/>
    </row>
    <row r="804" ht="26.25" customHeight="1" spans="21:21">
      <c r="U804" s="1047"/>
    </row>
    <row r="805" ht="26.25" customHeight="1" spans="21:21">
      <c r="U805" s="1047"/>
    </row>
    <row r="806" ht="26.25" customHeight="1" spans="21:21">
      <c r="U806" s="1047"/>
    </row>
    <row r="807" ht="26.25" customHeight="1" spans="21:21">
      <c r="U807" s="1047"/>
    </row>
    <row r="808" ht="26.25" customHeight="1" spans="21:21">
      <c r="U808" s="1047"/>
    </row>
    <row r="809" ht="26.25" customHeight="1" spans="21:21">
      <c r="U809" s="1047"/>
    </row>
    <row r="810" ht="26.25" customHeight="1" spans="21:21">
      <c r="U810" s="1047"/>
    </row>
    <row r="811" ht="26.25" customHeight="1" spans="21:21">
      <c r="U811" s="1047"/>
    </row>
    <row r="812" ht="26.25" customHeight="1" spans="21:21">
      <c r="U812" s="1047"/>
    </row>
    <row r="813" ht="26.25" customHeight="1" spans="21:21">
      <c r="U813" s="1047"/>
    </row>
    <row r="814" ht="26.25" customHeight="1" spans="21:21">
      <c r="U814" s="1047"/>
    </row>
    <row r="815" ht="26.25" customHeight="1" spans="21:21">
      <c r="U815" s="1047"/>
    </row>
    <row r="816" ht="26.25" customHeight="1" spans="21:21">
      <c r="U816" s="1047"/>
    </row>
    <row r="817" ht="26.25" customHeight="1" spans="21:21">
      <c r="U817" s="1047"/>
    </row>
    <row r="818" ht="26.25" customHeight="1" spans="21:21">
      <c r="U818" s="1047"/>
    </row>
    <row r="819" ht="26.25" customHeight="1" spans="21:21">
      <c r="U819" s="1047"/>
    </row>
    <row r="820" ht="26.25" customHeight="1" spans="21:21">
      <c r="U820" s="1047"/>
    </row>
    <row r="821" ht="26.25" customHeight="1" spans="21:21">
      <c r="U821" s="1047"/>
    </row>
    <row r="822" ht="26.25" customHeight="1" spans="21:21">
      <c r="U822" s="1047"/>
    </row>
    <row r="823" ht="26.25" customHeight="1" spans="21:21">
      <c r="U823" s="1047"/>
    </row>
    <row r="824" ht="26.25" customHeight="1" spans="21:21">
      <c r="U824" s="1047"/>
    </row>
    <row r="825" ht="26.25" customHeight="1" spans="21:21">
      <c r="U825" s="1047"/>
    </row>
    <row r="826" ht="26.25" customHeight="1" spans="21:21">
      <c r="U826" s="1047"/>
    </row>
    <row r="827" ht="26.25" customHeight="1" spans="21:21">
      <c r="U827" s="1047"/>
    </row>
    <row r="828" ht="26.25" customHeight="1" spans="21:21">
      <c r="U828" s="1047"/>
    </row>
    <row r="829" ht="26.25" customHeight="1" spans="21:21">
      <c r="U829" s="1047"/>
    </row>
    <row r="830" ht="26.25" customHeight="1" spans="21:21">
      <c r="U830" s="1047"/>
    </row>
    <row r="831" ht="26.25" customHeight="1" spans="21:21">
      <c r="U831" s="1047"/>
    </row>
    <row r="832" ht="26.25" customHeight="1" spans="21:21">
      <c r="U832" s="1047"/>
    </row>
    <row r="833" ht="26.25" customHeight="1" spans="21:21">
      <c r="U833" s="1047"/>
    </row>
    <row r="834" ht="26.25" customHeight="1" spans="21:21">
      <c r="U834" s="1047"/>
    </row>
    <row r="835" ht="26.25" customHeight="1" spans="21:21">
      <c r="U835" s="1047"/>
    </row>
    <row r="836" ht="26.25" customHeight="1" spans="21:21">
      <c r="U836" s="1047"/>
    </row>
    <row r="837" ht="26.25" customHeight="1" spans="21:21">
      <c r="U837" s="1047"/>
    </row>
    <row r="838" ht="26.25" customHeight="1" spans="21:21">
      <c r="U838" s="1047"/>
    </row>
    <row r="839" ht="26.25" customHeight="1" spans="21:21">
      <c r="U839" s="1047"/>
    </row>
    <row r="840" ht="26.25" customHeight="1" spans="21:21">
      <c r="U840" s="1047"/>
    </row>
    <row r="841" ht="26.25" customHeight="1" spans="21:21">
      <c r="U841" s="1047"/>
    </row>
    <row r="842" ht="26.25" customHeight="1" spans="21:21">
      <c r="U842" s="1047"/>
    </row>
    <row r="843" ht="26.25" customHeight="1" spans="21:21">
      <c r="U843" s="1047"/>
    </row>
    <row r="844" ht="26.25" customHeight="1" spans="21:21">
      <c r="U844" s="1047"/>
    </row>
    <row r="845" ht="26.25" customHeight="1" spans="21:21">
      <c r="U845" s="1047"/>
    </row>
    <row r="846" ht="26.25" customHeight="1" spans="21:21">
      <c r="U846" s="1047"/>
    </row>
    <row r="847" ht="26.25" customHeight="1" spans="21:21">
      <c r="U847" s="1047"/>
    </row>
    <row r="848" ht="26.25" customHeight="1" spans="21:21">
      <c r="U848" s="1047"/>
    </row>
    <row r="849" ht="26.25" customHeight="1" spans="21:21">
      <c r="U849" s="1047"/>
    </row>
    <row r="850" ht="26.25" customHeight="1" spans="21:21">
      <c r="U850" s="1047"/>
    </row>
    <row r="851" ht="26.25" customHeight="1" spans="21:21">
      <c r="U851" s="1047"/>
    </row>
    <row r="852" ht="26.25" customHeight="1" spans="21:21">
      <c r="U852" s="1047"/>
    </row>
    <row r="853" ht="26.25" customHeight="1" spans="21:21">
      <c r="U853" s="1047"/>
    </row>
    <row r="854" ht="26.25" customHeight="1" spans="21:21">
      <c r="U854" s="1047"/>
    </row>
    <row r="855" ht="26.25" customHeight="1" spans="21:21">
      <c r="U855" s="1047"/>
    </row>
    <row r="856" ht="26.25" customHeight="1" spans="21:21">
      <c r="U856" s="1047"/>
    </row>
    <row r="857" ht="26.25" customHeight="1" spans="21:21">
      <c r="U857" s="1047"/>
    </row>
    <row r="858" ht="26.25" customHeight="1" spans="21:21">
      <c r="U858" s="1047"/>
    </row>
    <row r="859" ht="26.25" customHeight="1" spans="21:21">
      <c r="U859" s="1047"/>
    </row>
    <row r="860" ht="26.25" customHeight="1" spans="21:21">
      <c r="U860" s="1047"/>
    </row>
    <row r="861" ht="26.25" customHeight="1" spans="21:21">
      <c r="U861" s="1047"/>
    </row>
    <row r="862" ht="26.25" customHeight="1" spans="21:21">
      <c r="U862" s="1047"/>
    </row>
    <row r="863" ht="26.25" customHeight="1" spans="21:21">
      <c r="U863" s="1047"/>
    </row>
    <row r="864" ht="26.25" customHeight="1" spans="21:21">
      <c r="U864" s="1047"/>
    </row>
    <row r="865" ht="26.25" customHeight="1" spans="21:21">
      <c r="U865" s="1047"/>
    </row>
    <row r="866" ht="26.25" customHeight="1" spans="21:21">
      <c r="U866" s="1047"/>
    </row>
    <row r="867" ht="26.25" customHeight="1" spans="21:21">
      <c r="U867" s="1047"/>
    </row>
    <row r="868" ht="26.25" customHeight="1" spans="21:21">
      <c r="U868" s="1047"/>
    </row>
    <row r="869" ht="26.25" customHeight="1" spans="21:21">
      <c r="U869" s="1047"/>
    </row>
    <row r="870" ht="26.25" customHeight="1" spans="21:21">
      <c r="U870" s="1047"/>
    </row>
    <row r="871" ht="26.25" customHeight="1" spans="21:21">
      <c r="U871" s="1047"/>
    </row>
    <row r="872" ht="26.25" customHeight="1" spans="21:21">
      <c r="U872" s="1047"/>
    </row>
    <row r="873" ht="26.25" customHeight="1" spans="21:21">
      <c r="U873" s="1047"/>
    </row>
    <row r="874" ht="26.25" customHeight="1" spans="21:21">
      <c r="U874" s="1047"/>
    </row>
    <row r="875" ht="26.25" customHeight="1" spans="21:21">
      <c r="U875" s="1047"/>
    </row>
    <row r="876" ht="26.25" customHeight="1" spans="21:21">
      <c r="U876" s="1047"/>
    </row>
    <row r="877" ht="26.25" customHeight="1" spans="21:21">
      <c r="U877" s="1047"/>
    </row>
    <row r="878" ht="26.25" customHeight="1" spans="21:21">
      <c r="U878" s="1047"/>
    </row>
    <row r="879" ht="26.25" customHeight="1" spans="21:21">
      <c r="U879" s="1047"/>
    </row>
    <row r="880" ht="26.25" customHeight="1" spans="21:21">
      <c r="U880" s="1047"/>
    </row>
    <row r="881" ht="26.25" customHeight="1" spans="21:21">
      <c r="U881" s="1047"/>
    </row>
    <row r="882" ht="26.25" customHeight="1" spans="21:21">
      <c r="U882" s="1047"/>
    </row>
    <row r="883" ht="26.25" customHeight="1" spans="21:21">
      <c r="U883" s="1047"/>
    </row>
    <row r="884" ht="26.25" customHeight="1" spans="21:21">
      <c r="U884" s="1047"/>
    </row>
    <row r="885" ht="26.25" customHeight="1" spans="21:21">
      <c r="U885" s="1047"/>
    </row>
    <row r="886" ht="26.25" customHeight="1" spans="21:21">
      <c r="U886" s="1047"/>
    </row>
    <row r="887" ht="26.25" customHeight="1" spans="21:21">
      <c r="U887" s="1047"/>
    </row>
    <row r="888" ht="26.25" customHeight="1" spans="21:21">
      <c r="U888" s="1047"/>
    </row>
    <row r="889" ht="26.25" customHeight="1" spans="21:21">
      <c r="U889" s="1047"/>
    </row>
    <row r="890" ht="26.25" customHeight="1" spans="21:21">
      <c r="U890" s="1047"/>
    </row>
    <row r="891" ht="26.25" customHeight="1" spans="21:21">
      <c r="U891" s="1047"/>
    </row>
    <row r="892" ht="26.25" customHeight="1" spans="21:21">
      <c r="U892" s="1047"/>
    </row>
    <row r="893" ht="26.25" customHeight="1" spans="21:21">
      <c r="U893" s="1047"/>
    </row>
    <row r="894" ht="26.25" customHeight="1" spans="21:21">
      <c r="U894" s="1047"/>
    </row>
    <row r="895" ht="26.25" customHeight="1" spans="21:21">
      <c r="U895" s="1047"/>
    </row>
    <row r="896" ht="26.25" customHeight="1" spans="21:21">
      <c r="U896" s="1047"/>
    </row>
    <row r="897" ht="26.25" customHeight="1" spans="21:21">
      <c r="U897" s="1047"/>
    </row>
    <row r="898" ht="26.25" customHeight="1" spans="21:21">
      <c r="U898" s="1047"/>
    </row>
    <row r="899" ht="26.25" customHeight="1" spans="21:21">
      <c r="U899" s="1047"/>
    </row>
    <row r="900" ht="26.25" customHeight="1" spans="21:21">
      <c r="U900" s="1047"/>
    </row>
    <row r="901" ht="26.25" customHeight="1" spans="21:21">
      <c r="U901" s="1047"/>
    </row>
    <row r="902" ht="26.25" customHeight="1" spans="21:21">
      <c r="U902" s="1047"/>
    </row>
    <row r="903" ht="26.25" customHeight="1" spans="21:21">
      <c r="U903" s="1047"/>
    </row>
    <row r="904" ht="26.25" customHeight="1" spans="21:21">
      <c r="U904" s="1047"/>
    </row>
    <row r="905" ht="26.25" customHeight="1" spans="21:21">
      <c r="U905" s="1047"/>
    </row>
    <row r="906" ht="26.25" customHeight="1" spans="21:21">
      <c r="U906" s="1047"/>
    </row>
    <row r="907" ht="26.25" customHeight="1" spans="21:21">
      <c r="U907" s="1047"/>
    </row>
    <row r="908" ht="26.25" customHeight="1" spans="21:21">
      <c r="U908" s="1047"/>
    </row>
    <row r="909" ht="26.25" customHeight="1" spans="21:21">
      <c r="U909" s="1047"/>
    </row>
    <row r="910" ht="26.25" customHeight="1" spans="21:21">
      <c r="U910" s="1047"/>
    </row>
    <row r="911" ht="26.25" customHeight="1" spans="21:21">
      <c r="U911" s="1047"/>
    </row>
    <row r="912" ht="26.25" customHeight="1" spans="21:21">
      <c r="U912" s="1047"/>
    </row>
    <row r="913" ht="26.25" customHeight="1" spans="21:21">
      <c r="U913" s="1047"/>
    </row>
    <row r="914" ht="26.25" customHeight="1" spans="21:21">
      <c r="U914" s="1047"/>
    </row>
    <row r="915" ht="26.25" customHeight="1" spans="21:21">
      <c r="U915" s="1047"/>
    </row>
    <row r="916" ht="26.25" customHeight="1" spans="21:21">
      <c r="U916" s="1047"/>
    </row>
    <row r="917" ht="26.25" customHeight="1" spans="21:21">
      <c r="U917" s="1047"/>
    </row>
    <row r="918" ht="26.25" customHeight="1" spans="21:21">
      <c r="U918" s="1047"/>
    </row>
    <row r="919" ht="26.25" customHeight="1" spans="21:21">
      <c r="U919" s="1047"/>
    </row>
    <row r="920" ht="26.25" customHeight="1" spans="21:21">
      <c r="U920" s="1047"/>
    </row>
    <row r="921" ht="26.25" customHeight="1" spans="21:21">
      <c r="U921" s="1047"/>
    </row>
    <row r="922" ht="26.25" customHeight="1" spans="21:21">
      <c r="U922" s="1047"/>
    </row>
    <row r="923" ht="26.25" customHeight="1" spans="21:21">
      <c r="U923" s="1047"/>
    </row>
    <row r="924" ht="26.25" customHeight="1" spans="21:21">
      <c r="U924" s="1047"/>
    </row>
    <row r="925" ht="26.25" customHeight="1" spans="21:21">
      <c r="U925" s="1047"/>
    </row>
    <row r="926" ht="26.25" customHeight="1" spans="21:21">
      <c r="U926" s="1047"/>
    </row>
    <row r="927" ht="26.25" customHeight="1" spans="21:21">
      <c r="U927" s="1047"/>
    </row>
    <row r="928" ht="26.25" customHeight="1" spans="21:21">
      <c r="U928" s="1047"/>
    </row>
    <row r="929" ht="26.25" customHeight="1" spans="21:21">
      <c r="U929" s="1047"/>
    </row>
    <row r="930" ht="26.25" customHeight="1" spans="21:21">
      <c r="U930" s="1047"/>
    </row>
    <row r="931" ht="26.25" customHeight="1" spans="21:21">
      <c r="U931" s="1047"/>
    </row>
    <row r="932" ht="26.25" customHeight="1" spans="21:21">
      <c r="U932" s="1047"/>
    </row>
    <row r="933" ht="26.25" customHeight="1" spans="21:21">
      <c r="U933" s="1047"/>
    </row>
    <row r="934" ht="26.25" customHeight="1" spans="21:21">
      <c r="U934" s="1047"/>
    </row>
    <row r="935" ht="26.25" customHeight="1" spans="21:21">
      <c r="U935" s="1047"/>
    </row>
    <row r="936" ht="26.25" customHeight="1" spans="21:21">
      <c r="U936" s="1047"/>
    </row>
    <row r="937" ht="26.25" customHeight="1" spans="21:21">
      <c r="U937" s="1047"/>
    </row>
    <row r="938" ht="26.25" customHeight="1" spans="21:21">
      <c r="U938" s="1047"/>
    </row>
    <row r="939" ht="26.25" customHeight="1" spans="21:21">
      <c r="U939" s="1047"/>
    </row>
    <row r="940" ht="26.25" customHeight="1" spans="21:21">
      <c r="U940" s="1047"/>
    </row>
    <row r="941" ht="26.25" customHeight="1" spans="21:21">
      <c r="U941" s="1047"/>
    </row>
    <row r="942" ht="26.25" customHeight="1" spans="21:21">
      <c r="U942" s="1047"/>
    </row>
    <row r="943" ht="26.25" customHeight="1" spans="21:21">
      <c r="U943" s="1047"/>
    </row>
    <row r="944" ht="26.25" customHeight="1" spans="21:21">
      <c r="U944" s="1047"/>
    </row>
    <row r="945" ht="26.25" customHeight="1" spans="21:21">
      <c r="U945" s="1047"/>
    </row>
    <row r="946" ht="26.25" customHeight="1" spans="21:21">
      <c r="U946" s="1047"/>
    </row>
    <row r="947" ht="26.25" customHeight="1" spans="21:21">
      <c r="U947" s="1047"/>
    </row>
    <row r="948" ht="26.25" customHeight="1" spans="21:21">
      <c r="U948" s="1047"/>
    </row>
    <row r="949" ht="26.25" customHeight="1" spans="21:21">
      <c r="U949" s="1047"/>
    </row>
    <row r="950" ht="26.25" customHeight="1" spans="21:21">
      <c r="U950" s="1047"/>
    </row>
    <row r="951" ht="26.25" customHeight="1" spans="21:21">
      <c r="U951" s="1047"/>
    </row>
    <row r="952" ht="26.25" customHeight="1" spans="21:21">
      <c r="U952" s="1047"/>
    </row>
    <row r="953" ht="26.25" customHeight="1" spans="21:21">
      <c r="U953" s="1047"/>
    </row>
    <row r="954" ht="26.25" customHeight="1" spans="21:21">
      <c r="U954" s="1047"/>
    </row>
    <row r="955" ht="26.25" customHeight="1" spans="21:21">
      <c r="U955" s="1047"/>
    </row>
    <row r="956" ht="26.25" customHeight="1" spans="21:21">
      <c r="U956" s="1047"/>
    </row>
    <row r="957" ht="26.25" customHeight="1" spans="21:21">
      <c r="U957" s="1047"/>
    </row>
    <row r="958" ht="26.25" customHeight="1" spans="21:21">
      <c r="U958" s="1047"/>
    </row>
    <row r="959" ht="26.25" customHeight="1" spans="21:21">
      <c r="U959" s="1047"/>
    </row>
    <row r="960" ht="26.25" customHeight="1" spans="21:21">
      <c r="U960" s="1047"/>
    </row>
    <row r="961" ht="26.25" customHeight="1" spans="21:21">
      <c r="U961" s="1047"/>
    </row>
    <row r="962" ht="26.25" customHeight="1" spans="21:21">
      <c r="U962" s="1047"/>
    </row>
    <row r="963" ht="26.25" customHeight="1" spans="21:21">
      <c r="U963" s="1047"/>
    </row>
    <row r="964" ht="26.25" customHeight="1" spans="21:21">
      <c r="U964" s="1047"/>
    </row>
    <row r="965" ht="26.25" customHeight="1" spans="21:21">
      <c r="U965" s="1047"/>
    </row>
    <row r="966" ht="26.25" customHeight="1" spans="21:21">
      <c r="U966" s="1047"/>
    </row>
    <row r="967" ht="26.25" customHeight="1" spans="21:21">
      <c r="U967" s="1047"/>
    </row>
    <row r="968" ht="26.25" customHeight="1" spans="21:21">
      <c r="U968" s="1047"/>
    </row>
    <row r="969" ht="26.25" customHeight="1" spans="21:21">
      <c r="U969" s="1047"/>
    </row>
    <row r="970" ht="26.25" customHeight="1" spans="21:21">
      <c r="U970" s="1047"/>
    </row>
    <row r="971" ht="26.25" customHeight="1" spans="21:21">
      <c r="U971" s="1047"/>
    </row>
    <row r="972" ht="26.25" customHeight="1" spans="21:21">
      <c r="U972" s="1047"/>
    </row>
    <row r="973" ht="26.25" customHeight="1" spans="21:21">
      <c r="U973" s="1047"/>
    </row>
    <row r="974" ht="26.25" customHeight="1" spans="21:21">
      <c r="U974" s="1047"/>
    </row>
    <row r="975" ht="26.25" customHeight="1" spans="21:21">
      <c r="U975" s="1047"/>
    </row>
    <row r="976" ht="26.25" customHeight="1" spans="21:21">
      <c r="U976" s="1047"/>
    </row>
    <row r="977" ht="26.25" customHeight="1" spans="21:21">
      <c r="U977" s="1047"/>
    </row>
    <row r="978" ht="26.25" customHeight="1" spans="21:21">
      <c r="U978" s="1047"/>
    </row>
    <row r="979" ht="26.25" customHeight="1" spans="21:21">
      <c r="U979" s="1047"/>
    </row>
    <row r="980" ht="26.25" customHeight="1" spans="21:21">
      <c r="U980" s="1047"/>
    </row>
    <row r="981" ht="26.25" customHeight="1" spans="21:21">
      <c r="U981" s="1047"/>
    </row>
    <row r="982" ht="26.25" customHeight="1" spans="21:21">
      <c r="U982" s="1047"/>
    </row>
    <row r="983" ht="26.25" customHeight="1" spans="21:21">
      <c r="U983" s="1047"/>
    </row>
    <row r="984" ht="26.25" customHeight="1" spans="21:21">
      <c r="U984" s="1047"/>
    </row>
    <row r="985" ht="26.25" customHeight="1" spans="21:21">
      <c r="U985" s="1047"/>
    </row>
    <row r="986" ht="26.25" customHeight="1" spans="21:21">
      <c r="U986" s="1047"/>
    </row>
    <row r="987" ht="26.25" customHeight="1" spans="21:21">
      <c r="U987" s="1047"/>
    </row>
    <row r="988" ht="26.25" customHeight="1" spans="21:21">
      <c r="U988" s="1047"/>
    </row>
    <row r="989" ht="26.25" customHeight="1" spans="21:21">
      <c r="U989" s="1047"/>
    </row>
    <row r="990" ht="26.25" customHeight="1" spans="21:21">
      <c r="U990" s="1047"/>
    </row>
    <row r="991" ht="26.25" customHeight="1" spans="21:21">
      <c r="U991" s="1047"/>
    </row>
    <row r="992" ht="26.25" customHeight="1" spans="21:21">
      <c r="U992" s="1047"/>
    </row>
    <row r="993" ht="26.25" customHeight="1" spans="21:21">
      <c r="U993" s="1047"/>
    </row>
    <row r="994" ht="26.25" customHeight="1" spans="21:21">
      <c r="U994" s="1047"/>
    </row>
    <row r="995" ht="26.25" customHeight="1" spans="21:21">
      <c r="U995" s="1047"/>
    </row>
    <row r="996" ht="26.25" customHeight="1" spans="21:21">
      <c r="U996" s="1047"/>
    </row>
    <row r="997" ht="26.25" customHeight="1" spans="21:21">
      <c r="U997" s="1047"/>
    </row>
    <row r="998" ht="26.25" customHeight="1" spans="21:21">
      <c r="U998" s="1047"/>
    </row>
    <row r="999" ht="26.25" customHeight="1" spans="21:21">
      <c r="U999" s="1047"/>
    </row>
    <row r="1000" ht="26.25" customHeight="1" spans="21:21">
      <c r="U1000" s="1047"/>
    </row>
    <row r="1001" ht="26.25" customHeight="1" spans="21:21">
      <c r="U1001" s="1047"/>
    </row>
    <row r="1002" ht="26.25" customHeight="1" spans="21:21">
      <c r="U1002" s="1047"/>
    </row>
    <row r="1003" ht="26.25" customHeight="1" spans="21:21">
      <c r="U1003" s="1047"/>
    </row>
    <row r="1004" ht="26.25" customHeight="1" spans="21:21">
      <c r="U1004" s="1047"/>
    </row>
    <row r="1005" ht="26.25" customHeight="1" spans="21:21">
      <c r="U1005" s="1047"/>
    </row>
    <row r="1006" ht="26.25" customHeight="1" spans="21:21">
      <c r="U1006" s="1047"/>
    </row>
    <row r="1007" ht="26.25" customHeight="1" spans="21:21">
      <c r="U1007" s="1047"/>
    </row>
    <row r="1008" ht="26.25" customHeight="1" spans="21:21">
      <c r="U1008" s="1047"/>
    </row>
    <row r="1009" ht="26.25" customHeight="1" spans="21:21">
      <c r="U1009" s="1047"/>
    </row>
    <row r="1010" ht="26.25" customHeight="1" spans="21:21">
      <c r="U1010" s="1047"/>
    </row>
    <row r="1011" ht="26.25" customHeight="1" spans="21:21">
      <c r="U1011" s="1047"/>
    </row>
    <row r="1012" ht="26.25" customHeight="1" spans="21:21">
      <c r="U1012" s="1047"/>
    </row>
    <row r="1013" ht="26.25" customHeight="1" spans="21:21">
      <c r="U1013" s="1047"/>
    </row>
    <row r="1014" ht="26.25" customHeight="1" spans="21:21">
      <c r="U1014" s="1047"/>
    </row>
    <row r="1015" ht="26.25" customHeight="1" spans="21:21">
      <c r="U1015" s="1047"/>
    </row>
    <row r="1016" ht="26.25" customHeight="1" spans="21:21">
      <c r="U1016" s="1047"/>
    </row>
    <row r="1017" ht="26.25" customHeight="1" spans="21:21">
      <c r="U1017" s="1047"/>
    </row>
    <row r="1018" ht="26.25" customHeight="1" spans="21:21">
      <c r="U1018" s="1047"/>
    </row>
    <row r="1019" ht="26.25" customHeight="1" spans="21:21">
      <c r="U1019" s="1047"/>
    </row>
    <row r="1020" ht="26.25" customHeight="1" spans="21:21">
      <c r="U1020" s="1047"/>
    </row>
    <row r="1021" ht="26.25" customHeight="1" spans="21:21">
      <c r="U1021" s="1047"/>
    </row>
    <row r="1022" ht="26.25" customHeight="1" spans="21:21">
      <c r="U1022" s="1047"/>
    </row>
    <row r="1023" ht="26.25" customHeight="1" spans="21:21">
      <c r="U1023" s="1047"/>
    </row>
    <row r="1024" ht="26.25" customHeight="1" spans="21:21">
      <c r="U1024" s="1047"/>
    </row>
    <row r="1025" ht="26.25" customHeight="1" spans="21:21">
      <c r="U1025" s="1047"/>
    </row>
    <row r="1026" ht="26.25" customHeight="1" spans="21:21">
      <c r="U1026" s="1047"/>
    </row>
    <row r="1027" ht="26.25" customHeight="1" spans="21:21">
      <c r="U1027" s="1047"/>
    </row>
    <row r="1028" ht="26.25" customHeight="1" spans="21:21">
      <c r="U1028" s="1047"/>
    </row>
    <row r="1029" ht="26.25" customHeight="1" spans="21:21">
      <c r="U1029" s="1047"/>
    </row>
    <row r="1030" ht="26.25" customHeight="1" spans="21:21">
      <c r="U1030" s="1047"/>
    </row>
    <row r="1031" ht="26.25" customHeight="1" spans="21:21">
      <c r="U1031" s="1047"/>
    </row>
    <row r="1032" ht="26.25" customHeight="1" spans="21:21">
      <c r="U1032" s="1047"/>
    </row>
    <row r="1033" ht="26.25" customHeight="1" spans="21:21">
      <c r="U1033" s="1047"/>
    </row>
    <row r="1034" ht="26.25" customHeight="1" spans="21:21">
      <c r="U1034" s="1047"/>
    </row>
    <row r="1035" ht="26.25" customHeight="1" spans="21:21">
      <c r="U1035" s="1047"/>
    </row>
    <row r="1036" ht="26.25" customHeight="1" spans="21:21">
      <c r="U1036" s="1047"/>
    </row>
    <row r="1037" ht="26.25" customHeight="1" spans="21:21">
      <c r="U1037" s="1047"/>
    </row>
    <row r="1038" ht="26.25" customHeight="1" spans="21:21">
      <c r="U1038" s="1047"/>
    </row>
    <row r="1039" ht="26.25" customHeight="1" spans="21:21">
      <c r="U1039" s="1047"/>
    </row>
    <row r="1040" ht="26.25" customHeight="1" spans="21:21">
      <c r="U1040" s="1047"/>
    </row>
    <row r="1041" ht="26.25" customHeight="1" spans="21:21">
      <c r="U1041" s="1047"/>
    </row>
    <row r="1042" ht="26.25" customHeight="1" spans="21:21">
      <c r="U1042" s="1047"/>
    </row>
    <row r="1043" ht="26.25" customHeight="1" spans="21:21">
      <c r="U1043" s="1047"/>
    </row>
    <row r="1044" ht="26.25" customHeight="1" spans="21:21">
      <c r="U1044" s="1047"/>
    </row>
    <row r="1045" ht="26.25" customHeight="1" spans="21:21">
      <c r="U1045" s="1047"/>
    </row>
    <row r="1046" ht="26.25" customHeight="1" spans="21:21">
      <c r="U1046" s="1047"/>
    </row>
    <row r="1047" ht="26.25" customHeight="1" spans="21:21">
      <c r="U1047" s="1047"/>
    </row>
    <row r="1048" ht="26.25" customHeight="1" spans="21:21">
      <c r="U1048" s="1047"/>
    </row>
    <row r="1049" ht="26.25" customHeight="1" spans="21:21">
      <c r="U1049" s="1047"/>
    </row>
    <row r="1050" ht="26.25" customHeight="1" spans="21:21">
      <c r="U1050" s="1047"/>
    </row>
    <row r="1051" ht="26.25" customHeight="1" spans="21:21">
      <c r="U1051" s="1047"/>
    </row>
    <row r="1052" ht="26.25" customHeight="1" spans="21:21">
      <c r="U1052" s="1047"/>
    </row>
    <row r="1053" ht="26.25" customHeight="1" spans="21:21">
      <c r="U1053" s="1047"/>
    </row>
    <row r="1054" ht="26.25" customHeight="1" spans="21:21">
      <c r="U1054" s="1047"/>
    </row>
    <row r="1055" ht="26.25" customHeight="1" spans="21:21">
      <c r="U1055" s="1047"/>
    </row>
    <row r="1056" ht="26.25" customHeight="1" spans="21:21">
      <c r="U1056" s="1047"/>
    </row>
    <row r="1057" ht="26.25" customHeight="1" spans="21:21">
      <c r="U1057" s="1047"/>
    </row>
    <row r="1058" ht="26.25" customHeight="1" spans="21:21">
      <c r="U1058" s="1047"/>
    </row>
    <row r="1059" ht="26.25" customHeight="1" spans="21:21">
      <c r="U1059" s="1047"/>
    </row>
    <row r="1060" ht="26.25" customHeight="1" spans="21:21">
      <c r="U1060" s="1047"/>
    </row>
    <row r="1061" ht="26.25" customHeight="1" spans="21:21">
      <c r="U1061" s="1047"/>
    </row>
    <row r="1062" ht="26.25" customHeight="1" spans="21:21">
      <c r="U1062" s="1047"/>
    </row>
    <row r="1063" ht="26.25" customHeight="1" spans="21:21">
      <c r="U1063" s="1047"/>
    </row>
    <row r="1064" ht="26.25" customHeight="1" spans="21:21">
      <c r="U1064" s="1047"/>
    </row>
    <row r="1065" ht="26.25" customHeight="1" spans="21:21">
      <c r="U1065" s="1047"/>
    </row>
    <row r="1066" ht="26.25" customHeight="1" spans="21:21">
      <c r="U1066" s="1047"/>
    </row>
    <row r="1067" ht="26.25" customHeight="1" spans="21:21">
      <c r="U1067" s="1047"/>
    </row>
    <row r="1068" ht="26.25" customHeight="1" spans="21:21">
      <c r="U1068" s="1047"/>
    </row>
    <row r="1069" ht="26.25" customHeight="1" spans="21:21">
      <c r="U1069" s="1047"/>
    </row>
    <row r="1070" ht="26.25" customHeight="1" spans="21:21">
      <c r="U1070" s="1047"/>
    </row>
    <row r="1071" ht="26.25" customHeight="1" spans="21:21">
      <c r="U1071" s="1047"/>
    </row>
    <row r="1072" ht="26.25" customHeight="1" spans="21:21">
      <c r="U1072" s="1047"/>
    </row>
    <row r="1073" ht="26.25" customHeight="1" spans="21:21">
      <c r="U1073" s="1047"/>
    </row>
    <row r="1074" ht="26.25" customHeight="1" spans="21:21">
      <c r="U1074" s="1047"/>
    </row>
    <row r="1075" ht="26.25" customHeight="1" spans="21:21">
      <c r="U1075" s="1047"/>
    </row>
    <row r="1076" ht="26.25" customHeight="1" spans="21:21">
      <c r="U1076" s="1047"/>
    </row>
    <row r="1077" ht="26.25" customHeight="1" spans="21:21">
      <c r="U1077" s="1047"/>
    </row>
    <row r="1078" ht="26.25" customHeight="1" spans="21:21">
      <c r="U1078" s="1047"/>
    </row>
    <row r="1079" ht="26.25" customHeight="1" spans="21:21">
      <c r="U1079" s="1047"/>
    </row>
    <row r="1080" ht="26.25" customHeight="1" spans="21:21">
      <c r="U1080" s="1047"/>
    </row>
    <row r="1081" ht="26.25" customHeight="1" spans="21:21">
      <c r="U1081" s="1047"/>
    </row>
    <row r="1082" ht="26.25" customHeight="1" spans="21:21">
      <c r="U1082" s="1047"/>
    </row>
    <row r="1083" ht="26.25" customHeight="1" spans="21:21">
      <c r="U1083" s="1047"/>
    </row>
    <row r="1084" ht="26.25" customHeight="1" spans="21:21">
      <c r="U1084" s="1047"/>
    </row>
    <row r="1085" ht="26.25" customHeight="1" spans="21:21">
      <c r="U1085" s="1047"/>
    </row>
    <row r="1086" ht="26.25" customHeight="1" spans="21:21">
      <c r="U1086" s="1047"/>
    </row>
    <row r="1087" ht="26.25" customHeight="1" spans="21:21">
      <c r="U1087" s="1047"/>
    </row>
    <row r="1088" ht="26.25" customHeight="1" spans="21:21">
      <c r="U1088" s="1047"/>
    </row>
    <row r="1089" ht="26.25" customHeight="1" spans="21:21">
      <c r="U1089" s="1047"/>
    </row>
    <row r="1090" ht="26.25" customHeight="1" spans="21:21">
      <c r="U1090" s="1047"/>
    </row>
    <row r="1091" ht="26.25" customHeight="1" spans="21:21">
      <c r="U1091" s="1047"/>
    </row>
    <row r="1092" ht="26.25" customHeight="1" spans="21:21">
      <c r="U1092" s="1047"/>
    </row>
    <row r="1093" ht="26.25" customHeight="1" spans="21:21">
      <c r="U1093" s="1047"/>
    </row>
    <row r="1094" ht="26.25" customHeight="1" spans="21:21">
      <c r="U1094" s="1047"/>
    </row>
    <row r="1095" ht="26.25" customHeight="1" spans="21:21">
      <c r="U1095" s="1047"/>
    </row>
    <row r="1096" ht="26.25" customHeight="1" spans="21:21">
      <c r="U1096" s="1047"/>
    </row>
    <row r="1097" ht="26.25" customHeight="1" spans="21:21">
      <c r="U1097" s="1047"/>
    </row>
    <row r="1098" ht="26.25" customHeight="1" spans="21:21">
      <c r="U1098" s="1047"/>
    </row>
    <row r="1099" ht="26.25" customHeight="1" spans="21:21">
      <c r="U1099" s="1047"/>
    </row>
    <row r="1100" ht="26.25" customHeight="1" spans="21:21">
      <c r="U1100" s="1047"/>
    </row>
    <row r="1101" ht="26.25" customHeight="1" spans="21:21">
      <c r="U1101" s="1047"/>
    </row>
    <row r="1102" ht="26.25" customHeight="1" spans="21:21">
      <c r="U1102" s="1047"/>
    </row>
    <row r="1103" ht="26.25" customHeight="1" spans="21:21">
      <c r="U1103" s="1047"/>
    </row>
    <row r="1104" ht="26.25" customHeight="1" spans="21:21">
      <c r="U1104" s="1047"/>
    </row>
    <row r="1105" ht="26.25" customHeight="1" spans="21:21">
      <c r="U1105" s="1047"/>
    </row>
    <row r="1106" ht="26.25" customHeight="1" spans="21:21">
      <c r="U1106" s="1047"/>
    </row>
    <row r="1107" ht="26.25" customHeight="1" spans="21:21">
      <c r="U1107" s="1047"/>
    </row>
    <row r="1108" ht="26.25" customHeight="1" spans="21:21">
      <c r="U1108" s="1047"/>
    </row>
    <row r="1109" ht="26.25" customHeight="1" spans="21:21">
      <c r="U1109" s="1047"/>
    </row>
    <row r="1110" ht="26.25" customHeight="1" spans="21:21">
      <c r="U1110" s="1047"/>
    </row>
    <row r="1111" ht="26.25" customHeight="1" spans="21:21">
      <c r="U1111" s="1047"/>
    </row>
    <row r="1112" ht="26.25" customHeight="1" spans="21:21">
      <c r="U1112" s="1047"/>
    </row>
    <row r="1113" ht="26.25" customHeight="1" spans="21:21">
      <c r="U1113" s="1047"/>
    </row>
    <row r="1114" ht="26.25" customHeight="1" spans="21:21">
      <c r="U1114" s="1047"/>
    </row>
    <row r="1115" ht="26.25" customHeight="1" spans="21:21">
      <c r="U1115" s="1047"/>
    </row>
    <row r="1116" ht="26.25" customHeight="1" spans="21:21">
      <c r="U1116" s="1047"/>
    </row>
    <row r="1117" ht="26.25" customHeight="1" spans="21:21">
      <c r="U1117" s="1047"/>
    </row>
    <row r="1118" ht="26.25" customHeight="1" spans="21:21">
      <c r="U1118" s="1047"/>
    </row>
    <row r="1119" ht="26.25" customHeight="1" spans="21:21">
      <c r="U1119" s="1047"/>
    </row>
    <row r="1120" ht="26.25" customHeight="1" spans="21:21">
      <c r="U1120" s="1047"/>
    </row>
    <row r="1121" ht="26.25" customHeight="1" spans="21:21">
      <c r="U1121" s="1047"/>
    </row>
    <row r="1122" ht="26.25" customHeight="1" spans="21:21">
      <c r="U1122" s="1047"/>
    </row>
    <row r="1123" ht="26.25" customHeight="1" spans="21:21">
      <c r="U1123" s="1047"/>
    </row>
    <row r="1124" ht="26.25" customHeight="1" spans="21:21">
      <c r="U1124" s="1047"/>
    </row>
    <row r="1125" ht="26.25" customHeight="1" spans="21:21">
      <c r="U1125" s="1047"/>
    </row>
    <row r="1126" ht="26.25" customHeight="1" spans="21:21">
      <c r="U1126" s="1047"/>
    </row>
    <row r="1127" ht="26.25" customHeight="1" spans="21:21">
      <c r="U1127" s="1047"/>
    </row>
    <row r="1128" ht="26.25" customHeight="1" spans="21:21">
      <c r="U1128" s="1047"/>
    </row>
    <row r="1129" ht="26.25" customHeight="1" spans="21:21">
      <c r="U1129" s="1047"/>
    </row>
    <row r="1130" ht="26.25" customHeight="1" spans="21:21">
      <c r="U1130" s="1047"/>
    </row>
    <row r="1131" ht="26.25" customHeight="1" spans="21:21">
      <c r="U1131" s="1047"/>
    </row>
    <row r="1132" ht="26.25" customHeight="1" spans="21:21">
      <c r="U1132" s="1047"/>
    </row>
    <row r="1133" ht="26.25" customHeight="1" spans="21:21">
      <c r="U1133" s="1047"/>
    </row>
    <row r="1134" ht="26.25" customHeight="1" spans="21:21">
      <c r="U1134" s="1047"/>
    </row>
    <row r="1135" ht="26.25" customHeight="1" spans="21:21">
      <c r="U1135" s="1047"/>
    </row>
    <row r="1136" ht="26.25" customHeight="1" spans="21:21">
      <c r="U1136" s="1047"/>
    </row>
    <row r="1137" ht="26.25" customHeight="1" spans="21:21">
      <c r="U1137" s="1047"/>
    </row>
    <row r="1138" ht="26.25" customHeight="1" spans="21:21">
      <c r="U1138" s="1047"/>
    </row>
    <row r="1139" ht="26.25" customHeight="1" spans="21:21">
      <c r="U1139" s="1047"/>
    </row>
    <row r="1140" ht="26.25" customHeight="1" spans="21:21">
      <c r="U1140" s="1047"/>
    </row>
    <row r="1141" ht="26.25" customHeight="1" spans="21:21">
      <c r="U1141" s="1047"/>
    </row>
    <row r="1142" ht="26.25" customHeight="1" spans="21:21">
      <c r="U1142" s="1047"/>
    </row>
    <row r="1143" ht="26.25" customHeight="1" spans="21:21">
      <c r="U1143" s="1047"/>
    </row>
    <row r="1144" ht="26.25" customHeight="1" spans="21:21">
      <c r="U1144" s="1047"/>
    </row>
    <row r="1145" ht="26.25" customHeight="1" spans="21:21">
      <c r="U1145" s="1047"/>
    </row>
    <row r="1146" ht="26.25" customHeight="1" spans="21:21">
      <c r="U1146" s="1047"/>
    </row>
    <row r="1147" ht="26.25" customHeight="1" spans="21:21">
      <c r="U1147" s="1047"/>
    </row>
    <row r="1148" ht="26.25" customHeight="1" spans="21:21">
      <c r="U1148" s="1047"/>
    </row>
    <row r="1149" ht="26.25" customHeight="1" spans="21:21">
      <c r="U1149" s="1047"/>
    </row>
    <row r="1150" ht="26.25" customHeight="1" spans="21:21">
      <c r="U1150" s="1047"/>
    </row>
    <row r="1151" ht="26.25" customHeight="1" spans="21:21">
      <c r="U1151" s="1047"/>
    </row>
    <row r="1152" ht="26.25" customHeight="1" spans="21:21">
      <c r="U1152" s="1047"/>
    </row>
    <row r="1153" ht="26.25" customHeight="1" spans="21:21">
      <c r="U1153" s="1047"/>
    </row>
    <row r="1154" ht="26.25" customHeight="1" spans="21:21">
      <c r="U1154" s="1047"/>
    </row>
    <row r="1155" ht="26.25" customHeight="1" spans="21:21">
      <c r="U1155" s="1047"/>
    </row>
    <row r="1156" ht="26.25" customHeight="1" spans="21:21">
      <c r="U1156" s="1047"/>
    </row>
    <row r="1157" ht="26.25" customHeight="1" spans="21:21">
      <c r="U1157" s="1047"/>
    </row>
    <row r="1158" ht="26.25" customHeight="1" spans="21:21">
      <c r="U1158" s="1047"/>
    </row>
    <row r="1159" ht="26.25" customHeight="1" spans="21:21">
      <c r="U1159" s="1047"/>
    </row>
    <row r="1160" ht="26.25" customHeight="1" spans="21:21">
      <c r="U1160" s="1047"/>
    </row>
    <row r="1161" ht="26.25" customHeight="1" spans="21:21">
      <c r="U1161" s="1047"/>
    </row>
    <row r="1162" ht="26.25" customHeight="1" spans="21:21">
      <c r="U1162" s="1047"/>
    </row>
    <row r="1163" ht="26.25" customHeight="1" spans="21:21">
      <c r="U1163" s="1047"/>
    </row>
    <row r="1164" ht="26.25" customHeight="1" spans="21:21">
      <c r="U1164" s="1047"/>
    </row>
    <row r="1165" ht="26.25" customHeight="1" spans="21:21">
      <c r="U1165" s="1047"/>
    </row>
    <row r="1166" ht="26.25" customHeight="1" spans="21:21">
      <c r="U1166" s="1047"/>
    </row>
    <row r="1167" ht="26.25" customHeight="1" spans="21:21">
      <c r="U1167" s="1047"/>
    </row>
    <row r="1168" ht="26.25" customHeight="1" spans="21:21">
      <c r="U1168" s="1047"/>
    </row>
    <row r="1169" ht="26.25" customHeight="1" spans="21:21">
      <c r="U1169" s="1047"/>
    </row>
    <row r="1170" ht="26.25" customHeight="1" spans="21:21">
      <c r="U1170" s="1047"/>
    </row>
    <row r="1171" ht="26.25" customHeight="1" spans="21:21">
      <c r="U1171" s="1047"/>
    </row>
    <row r="1172" ht="26.25" customHeight="1" spans="21:21">
      <c r="U1172" s="1047"/>
    </row>
    <row r="1173" ht="26.25" customHeight="1" spans="21:21">
      <c r="U1173" s="1047"/>
    </row>
    <row r="1174" ht="26.25" customHeight="1" spans="21:21">
      <c r="U1174" s="1047"/>
    </row>
    <row r="1175" ht="26.25" customHeight="1" spans="21:21">
      <c r="U1175" s="1047"/>
    </row>
    <row r="1176" ht="26.25" customHeight="1" spans="21:21">
      <c r="U1176" s="1047"/>
    </row>
    <row r="1177" ht="26.25" customHeight="1" spans="21:21">
      <c r="U1177" s="1047"/>
    </row>
    <row r="1178" ht="26.25" customHeight="1" spans="21:21">
      <c r="U1178" s="1047"/>
    </row>
    <row r="1179" ht="26.25" customHeight="1" spans="21:21">
      <c r="U1179" s="1047"/>
    </row>
    <row r="1180" ht="26.25" customHeight="1" spans="21:21">
      <c r="U1180" s="1047"/>
    </row>
    <row r="1181" ht="26.25" customHeight="1" spans="21:21">
      <c r="U1181" s="1047"/>
    </row>
    <row r="1182" ht="26.25" customHeight="1" spans="21:21">
      <c r="U1182" s="1047"/>
    </row>
    <row r="1183" ht="26.25" customHeight="1" spans="21:21">
      <c r="U1183" s="1047"/>
    </row>
    <row r="1184" ht="26.25" customHeight="1" spans="21:21">
      <c r="U1184" s="1047"/>
    </row>
    <row r="1185" ht="26.25" customHeight="1" spans="21:21">
      <c r="U1185" s="1047"/>
    </row>
    <row r="1186" ht="26.25" customHeight="1" spans="21:21">
      <c r="U1186" s="1047"/>
    </row>
    <row r="1187" ht="26.25" customHeight="1" spans="21:21">
      <c r="U1187" s="1047"/>
    </row>
    <row r="1188" ht="26.25" customHeight="1" spans="21:21">
      <c r="U1188" s="1047"/>
    </row>
    <row r="1189" ht="26.25" customHeight="1" spans="21:21">
      <c r="U1189" s="1047"/>
    </row>
    <row r="1190" ht="26.25" customHeight="1" spans="21:21">
      <c r="U1190" s="1047"/>
    </row>
    <row r="1191" ht="26.25" customHeight="1" spans="21:21">
      <c r="U1191" s="1047"/>
    </row>
    <row r="1192" ht="26.25" customHeight="1" spans="21:21">
      <c r="U1192" s="1047"/>
    </row>
    <row r="1193" ht="26.25" customHeight="1" spans="21:21">
      <c r="U1193" s="1047"/>
    </row>
    <row r="1194" ht="26.25" customHeight="1" spans="21:21">
      <c r="U1194" s="1047"/>
    </row>
    <row r="1195" ht="26.25" customHeight="1" spans="21:21">
      <c r="U1195" s="1047"/>
    </row>
    <row r="1196" ht="26.25" customHeight="1" spans="21:21">
      <c r="U1196" s="1047"/>
    </row>
    <row r="1197" ht="26.25" customHeight="1" spans="21:21">
      <c r="U1197" s="1047"/>
    </row>
    <row r="1198" ht="26.25" customHeight="1" spans="21:21">
      <c r="U1198" s="1047"/>
    </row>
    <row r="1199" ht="26.25" customHeight="1" spans="21:21">
      <c r="U1199" s="1047"/>
    </row>
    <row r="1200" ht="26.25" customHeight="1" spans="21:21">
      <c r="U1200" s="1047"/>
    </row>
    <row r="1201" ht="26.25" customHeight="1" spans="21:21">
      <c r="U1201" s="1047"/>
    </row>
    <row r="1202" ht="26.25" customHeight="1" spans="21:21">
      <c r="U1202" s="1047"/>
    </row>
    <row r="1203" ht="26.25" customHeight="1" spans="21:21">
      <c r="U1203" s="1047"/>
    </row>
    <row r="1204" ht="26.25" customHeight="1" spans="21:21">
      <c r="U1204" s="1047"/>
    </row>
    <row r="1205" ht="26.25" customHeight="1" spans="21:21">
      <c r="U1205" s="1047"/>
    </row>
    <row r="1206" ht="26.25" customHeight="1" spans="21:21">
      <c r="U1206" s="1047"/>
    </row>
    <row r="1207" ht="26.25" customHeight="1" spans="21:21">
      <c r="U1207" s="1047"/>
    </row>
    <row r="1208" ht="26.25" customHeight="1" spans="21:21">
      <c r="U1208" s="1047"/>
    </row>
    <row r="1209" ht="26.25" customHeight="1" spans="21:21">
      <c r="U1209" s="1047"/>
    </row>
    <row r="1210" ht="26.25" customHeight="1" spans="21:21">
      <c r="U1210" s="1047"/>
    </row>
    <row r="1211" ht="26.25" customHeight="1" spans="21:21">
      <c r="U1211" s="1047"/>
    </row>
    <row r="1212" ht="26.25" customHeight="1" spans="21:21">
      <c r="U1212" s="1047"/>
    </row>
    <row r="1213" ht="26.25" customHeight="1" spans="21:21">
      <c r="U1213" s="1047"/>
    </row>
    <row r="1214" ht="26.25" customHeight="1" spans="21:21">
      <c r="U1214" s="1047"/>
    </row>
    <row r="1215" ht="26.25" customHeight="1" spans="21:21">
      <c r="U1215" s="1047"/>
    </row>
    <row r="1216" ht="26.25" customHeight="1" spans="21:21">
      <c r="U1216" s="1047"/>
    </row>
    <row r="1217" ht="26.25" customHeight="1" spans="21:21">
      <c r="U1217" s="1047"/>
    </row>
    <row r="1218" ht="26.25" customHeight="1" spans="21:21">
      <c r="U1218" s="1047"/>
    </row>
    <row r="1219" ht="26.25" customHeight="1" spans="21:21">
      <c r="U1219" s="1047"/>
    </row>
    <row r="1220" ht="26.25" customHeight="1" spans="21:21">
      <c r="U1220" s="1047"/>
    </row>
    <row r="1221" ht="26.25" customHeight="1" spans="21:21">
      <c r="U1221" s="1047"/>
    </row>
    <row r="1222" ht="26.25" customHeight="1" spans="21:21">
      <c r="U1222" s="1047"/>
    </row>
    <row r="1223" ht="26.25" customHeight="1" spans="21:21">
      <c r="U1223" s="1047"/>
    </row>
    <row r="1224" ht="26.25" customHeight="1" spans="21:21">
      <c r="U1224" s="1047"/>
    </row>
    <row r="1225" ht="26.25" customHeight="1" spans="21:21">
      <c r="U1225" s="1047"/>
    </row>
    <row r="1226" ht="26.25" customHeight="1" spans="21:21">
      <c r="U1226" s="1047"/>
    </row>
    <row r="1227" ht="26.25" customHeight="1" spans="21:21">
      <c r="U1227" s="1047"/>
    </row>
    <row r="1228" ht="26.25" customHeight="1" spans="21:21">
      <c r="U1228" s="1047"/>
    </row>
    <row r="1229" ht="26.25" customHeight="1" spans="21:21">
      <c r="U1229" s="1047"/>
    </row>
    <row r="1230" ht="26.25" customHeight="1" spans="21:21">
      <c r="U1230" s="1047"/>
    </row>
    <row r="1231" ht="26.25" customHeight="1" spans="21:21">
      <c r="U1231" s="1047"/>
    </row>
    <row r="1232" ht="26.25" customHeight="1" spans="21:21">
      <c r="U1232" s="1047"/>
    </row>
    <row r="1233" ht="26.25" customHeight="1" spans="21:21">
      <c r="U1233" s="1047"/>
    </row>
    <row r="1234" ht="26.25" customHeight="1" spans="21:21">
      <c r="U1234" s="1047"/>
    </row>
    <row r="1235" ht="26.25" customHeight="1" spans="21:21">
      <c r="U1235" s="1047"/>
    </row>
    <row r="1236" ht="26.25" customHeight="1" spans="21:21">
      <c r="U1236" s="1047"/>
    </row>
    <row r="1237" ht="26.25" customHeight="1" spans="21:21">
      <c r="U1237" s="1047"/>
    </row>
    <row r="1238" ht="26.25" customHeight="1" spans="21:21">
      <c r="U1238" s="1047"/>
    </row>
    <row r="1239" ht="26.25" customHeight="1" spans="21:21">
      <c r="U1239" s="1047"/>
    </row>
    <row r="1240" ht="26.25" customHeight="1" spans="21:21">
      <c r="U1240" s="1047"/>
    </row>
    <row r="1241" ht="26.25" customHeight="1" spans="21:21">
      <c r="U1241" s="1047"/>
    </row>
    <row r="1242" ht="26.25" customHeight="1" spans="21:21">
      <c r="U1242" s="1047"/>
    </row>
    <row r="1243" ht="26.25" customHeight="1" spans="21:21">
      <c r="U1243" s="1047"/>
    </row>
    <row r="1244" ht="26.25" customHeight="1" spans="21:21">
      <c r="U1244" s="1047"/>
    </row>
    <row r="1245" ht="26.25" customHeight="1" spans="21:21">
      <c r="U1245" s="1047"/>
    </row>
    <row r="1246" ht="26.25" customHeight="1" spans="21:21">
      <c r="U1246" s="1047"/>
    </row>
    <row r="1247" ht="26.25" customHeight="1" spans="21:21">
      <c r="U1247" s="1047"/>
    </row>
    <row r="1248" ht="26.25" customHeight="1" spans="21:21">
      <c r="U1248" s="1047"/>
    </row>
    <row r="1249" ht="26.25" customHeight="1" spans="21:21">
      <c r="U1249" s="1047"/>
    </row>
    <row r="1250" ht="26.25" customHeight="1" spans="21:21">
      <c r="U1250" s="1047"/>
    </row>
    <row r="1251" ht="26.25" customHeight="1" spans="21:21">
      <c r="U1251" s="1047"/>
    </row>
    <row r="1252" ht="26.25" customHeight="1" spans="21:21">
      <c r="U1252" s="1047"/>
    </row>
    <row r="1253" ht="26.25" customHeight="1" spans="21:21">
      <c r="U1253" s="1047"/>
    </row>
    <row r="1254" ht="26.25" customHeight="1" spans="21:21">
      <c r="U1254" s="1047"/>
    </row>
    <row r="1255" ht="26.25" customHeight="1" spans="21:21">
      <c r="U1255" s="1047"/>
    </row>
    <row r="1256" ht="26.25" customHeight="1" spans="21:21">
      <c r="U1256" s="1047"/>
    </row>
    <row r="1257" ht="26.25" customHeight="1" spans="21:21">
      <c r="U1257" s="1047"/>
    </row>
    <row r="1258" ht="26.25" customHeight="1" spans="21:21">
      <c r="U1258" s="1047"/>
    </row>
    <row r="1259" ht="26.25" customHeight="1" spans="21:21">
      <c r="U1259" s="1047"/>
    </row>
    <row r="1260" ht="26.25" customHeight="1" spans="21:21">
      <c r="U1260" s="1047"/>
    </row>
    <row r="1261" ht="26.25" customHeight="1" spans="21:21">
      <c r="U1261" s="1047"/>
    </row>
    <row r="1262" ht="26.25" customHeight="1" spans="21:21">
      <c r="U1262" s="1047"/>
    </row>
    <row r="1263" ht="26.25" customHeight="1" spans="21:21">
      <c r="U1263" s="1047"/>
    </row>
    <row r="1264" ht="26.25" customHeight="1" spans="21:21">
      <c r="U1264" s="1047"/>
    </row>
    <row r="1265" ht="26.25" customHeight="1" spans="21:21">
      <c r="U1265" s="1047"/>
    </row>
    <row r="1266" ht="26.25" customHeight="1" spans="21:21">
      <c r="U1266" s="1047"/>
    </row>
    <row r="1267" ht="26.25" customHeight="1" spans="21:21">
      <c r="U1267" s="1047"/>
    </row>
    <row r="1268" ht="26.25" customHeight="1" spans="21:21">
      <c r="U1268" s="1047"/>
    </row>
    <row r="1269" ht="26.25" customHeight="1" spans="21:21">
      <c r="U1269" s="1047"/>
    </row>
    <row r="1270" ht="26.25" customHeight="1" spans="21:21">
      <c r="U1270" s="1047"/>
    </row>
    <row r="1271" ht="26.25" customHeight="1" spans="21:21">
      <c r="U1271" s="1047"/>
    </row>
    <row r="1272" ht="26.25" customHeight="1" spans="21:21">
      <c r="U1272" s="1047"/>
    </row>
    <row r="1273" ht="26.25" customHeight="1" spans="21:21">
      <c r="U1273" s="1047"/>
    </row>
    <row r="1274" ht="26.25" customHeight="1" spans="21:21">
      <c r="U1274" s="1047"/>
    </row>
    <row r="1275" ht="26.25" customHeight="1" spans="21:21">
      <c r="U1275" s="1047"/>
    </row>
    <row r="1276" ht="26.25" customHeight="1" spans="21:21">
      <c r="U1276" s="1047"/>
    </row>
    <row r="1277" ht="26.25" customHeight="1" spans="21:21">
      <c r="U1277" s="1047"/>
    </row>
    <row r="1278" ht="26.25" customHeight="1" spans="21:21">
      <c r="U1278" s="1047"/>
    </row>
    <row r="1279" ht="26.25" customHeight="1" spans="21:21">
      <c r="U1279" s="1047"/>
    </row>
    <row r="1280" ht="26.25" customHeight="1" spans="21:21">
      <c r="U1280" s="1047"/>
    </row>
    <row r="1281" ht="26.25" customHeight="1" spans="21:21">
      <c r="U1281" s="1047"/>
    </row>
    <row r="1282" ht="26.25" customHeight="1" spans="21:21">
      <c r="U1282" s="1047"/>
    </row>
    <row r="1283" ht="26.25" customHeight="1" spans="21:21">
      <c r="U1283" s="1047"/>
    </row>
    <row r="1284" ht="26.25" customHeight="1" spans="21:21">
      <c r="U1284" s="1047"/>
    </row>
    <row r="1285" ht="26.25" customHeight="1" spans="21:21">
      <c r="U1285" s="1047"/>
    </row>
    <row r="1286" ht="26.25" customHeight="1" spans="21:21">
      <c r="U1286" s="1047"/>
    </row>
    <row r="1287" ht="26.25" customHeight="1" spans="21:21">
      <c r="U1287" s="1047"/>
    </row>
    <row r="1288" ht="26.25" customHeight="1" spans="21:21">
      <c r="U1288" s="1047"/>
    </row>
    <row r="1289" ht="26.25" customHeight="1" spans="21:21">
      <c r="U1289" s="1047"/>
    </row>
    <row r="1290" ht="26.25" customHeight="1" spans="21:21">
      <c r="U1290" s="1047"/>
    </row>
    <row r="1291" ht="26.25" customHeight="1" spans="21:21">
      <c r="U1291" s="1047"/>
    </row>
    <row r="1292" ht="26.25" customHeight="1" spans="21:21">
      <c r="U1292" s="1047"/>
    </row>
    <row r="1293" ht="26.25" customHeight="1" spans="21:21">
      <c r="U1293" s="1047"/>
    </row>
    <row r="1294" ht="26.25" customHeight="1" spans="21:21">
      <c r="U1294" s="1047"/>
    </row>
    <row r="1295" ht="26.25" customHeight="1" spans="21:21">
      <c r="U1295" s="1047"/>
    </row>
    <row r="1296" ht="26.25" customHeight="1" spans="21:21">
      <c r="U1296" s="1047"/>
    </row>
    <row r="1297" ht="26.25" customHeight="1" spans="21:21">
      <c r="U1297" s="1047"/>
    </row>
    <row r="1298" ht="26.25" customHeight="1" spans="21:21">
      <c r="U1298" s="1047"/>
    </row>
    <row r="1299" ht="26.25" customHeight="1" spans="21:21">
      <c r="U1299" s="1047"/>
    </row>
    <row r="1300" ht="26.25" customHeight="1" spans="21:21">
      <c r="U1300" s="1047"/>
    </row>
    <row r="1301" ht="26.25" customHeight="1" spans="21:21">
      <c r="U1301" s="1047"/>
    </row>
    <row r="1302" ht="26.25" customHeight="1" spans="21:21">
      <c r="U1302" s="1047"/>
    </row>
    <row r="1303" ht="26.25" customHeight="1" spans="21:21">
      <c r="U1303" s="1047"/>
    </row>
    <row r="1304" ht="26.25" customHeight="1" spans="21:21">
      <c r="U1304" s="1047"/>
    </row>
    <row r="1305" ht="26.25" customHeight="1" spans="21:21">
      <c r="U1305" s="1047"/>
    </row>
    <row r="1306" ht="26.25" customHeight="1" spans="21:21">
      <c r="U1306" s="1047"/>
    </row>
    <row r="1307" ht="26.25" customHeight="1" spans="21:21">
      <c r="U1307" s="1047"/>
    </row>
    <row r="1308" ht="26.25" customHeight="1" spans="21:21">
      <c r="U1308" s="1047"/>
    </row>
    <row r="1309" ht="26.25" customHeight="1" spans="21:21">
      <c r="U1309" s="1047"/>
    </row>
    <row r="1310" ht="26.25" customHeight="1" spans="21:21">
      <c r="U1310" s="1047"/>
    </row>
    <row r="1311" ht="26.25" customHeight="1" spans="21:21">
      <c r="U1311" s="1047"/>
    </row>
    <row r="1312" ht="26.25" customHeight="1" spans="21:21">
      <c r="U1312" s="1047"/>
    </row>
    <row r="1313" ht="26.25" customHeight="1" spans="21:21">
      <c r="U1313" s="1047"/>
    </row>
    <row r="1314" ht="26.25" customHeight="1" spans="21:21">
      <c r="U1314" s="1047"/>
    </row>
    <row r="1315" ht="26.25" customHeight="1" spans="21:21">
      <c r="U1315" s="1047"/>
    </row>
    <row r="1316" ht="26.25" customHeight="1" spans="21:21">
      <c r="U1316" s="1047"/>
    </row>
    <row r="1317" ht="26.25" customHeight="1" spans="21:21">
      <c r="U1317" s="1047"/>
    </row>
    <row r="1318" ht="26.25" customHeight="1" spans="21:21">
      <c r="U1318" s="1047"/>
    </row>
    <row r="1319" ht="26.25" customHeight="1" spans="21:21">
      <c r="U1319" s="1047"/>
    </row>
    <row r="1320" ht="26.25" customHeight="1" spans="21:21">
      <c r="U1320" s="1047"/>
    </row>
    <row r="1321" ht="26.25" customHeight="1" spans="21:21">
      <c r="U1321" s="1047"/>
    </row>
    <row r="1322" ht="26.25" customHeight="1" spans="21:21">
      <c r="U1322" s="1047"/>
    </row>
    <row r="1323" ht="26.25" customHeight="1" spans="21:21">
      <c r="U1323" s="1047"/>
    </row>
    <row r="1324" ht="26.25" customHeight="1" spans="21:21">
      <c r="U1324" s="1047"/>
    </row>
    <row r="1325" ht="26.25" customHeight="1" spans="21:21">
      <c r="U1325" s="1047"/>
    </row>
    <row r="1326" ht="26.25" customHeight="1" spans="21:21">
      <c r="U1326" s="1047"/>
    </row>
    <row r="1327" ht="26.25" customHeight="1" spans="21:21">
      <c r="U1327" s="1047"/>
    </row>
    <row r="1328" ht="26.25" customHeight="1" spans="21:21">
      <c r="U1328" s="1047"/>
    </row>
    <row r="1329" ht="26.25" customHeight="1" spans="21:21">
      <c r="U1329" s="1047"/>
    </row>
    <row r="1330" ht="26.25" customHeight="1" spans="21:21">
      <c r="U1330" s="1047"/>
    </row>
    <row r="1331" ht="26.25" customHeight="1" spans="21:21">
      <c r="U1331" s="1047"/>
    </row>
    <row r="1332" ht="26.25" customHeight="1" spans="21:21">
      <c r="U1332" s="1047"/>
    </row>
    <row r="1333" ht="26.25" customHeight="1" spans="21:21">
      <c r="U1333" s="1047"/>
    </row>
    <row r="1334" ht="26.25" customHeight="1" spans="21:21">
      <c r="U1334" s="1047"/>
    </row>
    <row r="1335" ht="26.25" customHeight="1" spans="21:21">
      <c r="U1335" s="1047"/>
    </row>
    <row r="1336" ht="26.25" customHeight="1" spans="21:21">
      <c r="U1336" s="1047"/>
    </row>
    <row r="1337" ht="26.25" customHeight="1" spans="21:21">
      <c r="U1337" s="1047"/>
    </row>
    <row r="1338" ht="26.25" customHeight="1" spans="21:21">
      <c r="U1338" s="1047"/>
    </row>
    <row r="1339" ht="26.25" customHeight="1" spans="21:21">
      <c r="U1339" s="1047"/>
    </row>
    <row r="1340" ht="26.25" customHeight="1" spans="21:21">
      <c r="U1340" s="1047"/>
    </row>
    <row r="1341" ht="26.25" customHeight="1" spans="21:21">
      <c r="U1341" s="1047"/>
    </row>
    <row r="1342" ht="26.25" customHeight="1" spans="21:21">
      <c r="U1342" s="1047"/>
    </row>
    <row r="1343" ht="26.25" customHeight="1" spans="21:21">
      <c r="U1343" s="1047"/>
    </row>
    <row r="1344" ht="26.25" customHeight="1" spans="21:21">
      <c r="U1344" s="1047"/>
    </row>
    <row r="1345" ht="26.25" customHeight="1" spans="21:21">
      <c r="U1345" s="1047"/>
    </row>
    <row r="1346" ht="26.25" customHeight="1" spans="21:21">
      <c r="U1346" s="1047"/>
    </row>
    <row r="1347" ht="26.25" customHeight="1" spans="21:21">
      <c r="U1347" s="1047"/>
    </row>
    <row r="1348" ht="26.25" customHeight="1" spans="21:21">
      <c r="U1348" s="1047"/>
    </row>
    <row r="1349" ht="26.25" customHeight="1" spans="21:21">
      <c r="U1349" s="1047"/>
    </row>
    <row r="1350" ht="26.25" customHeight="1" spans="21:21">
      <c r="U1350" s="1047"/>
    </row>
    <row r="1351" ht="26.25" customHeight="1" spans="21:21">
      <c r="U1351" s="1047"/>
    </row>
    <row r="1352" ht="26.25" customHeight="1" spans="21:21">
      <c r="U1352" s="1047"/>
    </row>
    <row r="1353" ht="26.25" customHeight="1" spans="21:21">
      <c r="U1353" s="1047"/>
    </row>
    <row r="1354" ht="26.25" customHeight="1" spans="21:21">
      <c r="U1354" s="1047"/>
    </row>
    <row r="1355" ht="26.25" customHeight="1" spans="21:21">
      <c r="U1355" s="1047"/>
    </row>
    <row r="1356" ht="26.25" customHeight="1" spans="21:21">
      <c r="U1356" s="1047"/>
    </row>
    <row r="1357" ht="26.25" customHeight="1" spans="21:21">
      <c r="U1357" s="1047"/>
    </row>
    <row r="1358" ht="26.25" customHeight="1" spans="21:21">
      <c r="U1358" s="1047"/>
    </row>
    <row r="1359" ht="26.25" customHeight="1" spans="21:21">
      <c r="U1359" s="1047"/>
    </row>
    <row r="1360" ht="26.25" customHeight="1" spans="21:21">
      <c r="U1360" s="1047"/>
    </row>
    <row r="1361" ht="26.25" customHeight="1" spans="21:21">
      <c r="U1361" s="1047"/>
    </row>
    <row r="1362" ht="26.25" customHeight="1" spans="21:21">
      <c r="U1362" s="1047"/>
    </row>
    <row r="1363" ht="26.25" customHeight="1" spans="21:21">
      <c r="U1363" s="1047"/>
    </row>
    <row r="1364" ht="26.25" customHeight="1" spans="21:21">
      <c r="U1364" s="1047"/>
    </row>
    <row r="1365" ht="26.25" customHeight="1" spans="21:21">
      <c r="U1365" s="1047"/>
    </row>
    <row r="1366" ht="26.25" customHeight="1" spans="21:21">
      <c r="U1366" s="1047"/>
    </row>
    <row r="1367" ht="26.25" customHeight="1" spans="21:21">
      <c r="U1367" s="1047"/>
    </row>
    <row r="1368" ht="26.25" customHeight="1" spans="21:21">
      <c r="U1368" s="1047"/>
    </row>
    <row r="1369" ht="26.25" customHeight="1" spans="21:21">
      <c r="U1369" s="1047"/>
    </row>
    <row r="1370" ht="26.25" customHeight="1" spans="21:21">
      <c r="U1370" s="1047"/>
    </row>
    <row r="1371" ht="26.25" customHeight="1" spans="21:21">
      <c r="U1371" s="1047"/>
    </row>
    <row r="1372" ht="26.25" customHeight="1" spans="21:21">
      <c r="U1372" s="1047"/>
    </row>
    <row r="1373" ht="26.25" customHeight="1" spans="21:21">
      <c r="U1373" s="1047"/>
    </row>
    <row r="1374" ht="26.25" customHeight="1" spans="21:21">
      <c r="U1374" s="1047"/>
    </row>
    <row r="1375" ht="26.25" customHeight="1" spans="21:21">
      <c r="U1375" s="1047"/>
    </row>
    <row r="1376" ht="26.25" customHeight="1" spans="21:21">
      <c r="U1376" s="1047"/>
    </row>
    <row r="1377" ht="26.25" customHeight="1" spans="21:21">
      <c r="U1377" s="1047"/>
    </row>
    <row r="1378" ht="26.25" customHeight="1" spans="21:21">
      <c r="U1378" s="1047"/>
    </row>
    <row r="1379" ht="26.25" customHeight="1" spans="21:21">
      <c r="U1379" s="1047"/>
    </row>
    <row r="1380" ht="26.25" customHeight="1" spans="21:21">
      <c r="U1380" s="1047"/>
    </row>
    <row r="1381" ht="26.25" customHeight="1" spans="21:21">
      <c r="U1381" s="1047"/>
    </row>
    <row r="1382" ht="26.25" customHeight="1" spans="21:21">
      <c r="U1382" s="1047"/>
    </row>
    <row r="1383" ht="26.25" customHeight="1" spans="21:21">
      <c r="U1383" s="1047"/>
    </row>
    <row r="1384" ht="26.25" customHeight="1" spans="21:21">
      <c r="U1384" s="1047"/>
    </row>
    <row r="1385" ht="26.25" customHeight="1" spans="21:21">
      <c r="U1385" s="1047"/>
    </row>
    <row r="1386" ht="26.25" customHeight="1" spans="21:21">
      <c r="U1386" s="1047"/>
    </row>
    <row r="1387" ht="26.25" customHeight="1" spans="21:21">
      <c r="U1387" s="1047"/>
    </row>
    <row r="1388" ht="26.25" customHeight="1" spans="21:21">
      <c r="U1388" s="1047"/>
    </row>
    <row r="1389" ht="26.25" customHeight="1" spans="21:21">
      <c r="U1389" s="1047"/>
    </row>
    <row r="1390" ht="26.25" customHeight="1" spans="21:21">
      <c r="U1390" s="1047"/>
    </row>
    <row r="1391" ht="26.25" customHeight="1" spans="21:21">
      <c r="U1391" s="1047"/>
    </row>
    <row r="1392" ht="26.25" customHeight="1" spans="21:21">
      <c r="U1392" s="1047"/>
    </row>
    <row r="1393" ht="26.25" customHeight="1" spans="21:21">
      <c r="U1393" s="1047"/>
    </row>
    <row r="1394" ht="26.25" customHeight="1" spans="21:21">
      <c r="U1394" s="1047"/>
    </row>
    <row r="1395" ht="26.25" customHeight="1" spans="21:21">
      <c r="U1395" s="1047"/>
    </row>
    <row r="1396" ht="26.25" customHeight="1" spans="21:21">
      <c r="U1396" s="1047"/>
    </row>
    <row r="1397" ht="26.25" customHeight="1" spans="21:21">
      <c r="U1397" s="1047"/>
    </row>
    <row r="1398" ht="26.25" customHeight="1" spans="21:21">
      <c r="U1398" s="1047"/>
    </row>
    <row r="1399" ht="26.25" customHeight="1" spans="21:21">
      <c r="U1399" s="1047"/>
    </row>
    <row r="1400" ht="26.25" customHeight="1" spans="21:21">
      <c r="U1400" s="1047"/>
    </row>
    <row r="1401" ht="26.25" customHeight="1" spans="21:21">
      <c r="U1401" s="1047"/>
    </row>
    <row r="1402" ht="26.25" customHeight="1" spans="21:21">
      <c r="U1402" s="1047"/>
    </row>
    <row r="1403" ht="26.25" customHeight="1" spans="21:21">
      <c r="U1403" s="1047"/>
    </row>
    <row r="1404" ht="26.25" customHeight="1" spans="21:21">
      <c r="U1404" s="1047"/>
    </row>
    <row r="1405" ht="26.25" customHeight="1" spans="21:21">
      <c r="U1405" s="1047"/>
    </row>
    <row r="1406" ht="26.25" customHeight="1" spans="21:21">
      <c r="U1406" s="1047"/>
    </row>
    <row r="1407" ht="26.25" customHeight="1" spans="21:21">
      <c r="U1407" s="1047"/>
    </row>
    <row r="1408" ht="26.25" customHeight="1" spans="21:21">
      <c r="U1408" s="1047"/>
    </row>
    <row r="1409" ht="26.25" customHeight="1" spans="21:21">
      <c r="U1409" s="1047"/>
    </row>
    <row r="1410" ht="26.25" customHeight="1" spans="21:21">
      <c r="U1410" s="1047"/>
    </row>
    <row r="1411" ht="26.25" customHeight="1" spans="21:21">
      <c r="U1411" s="1047"/>
    </row>
    <row r="1412" ht="26.25" customHeight="1" spans="21:21">
      <c r="U1412" s="1047"/>
    </row>
    <row r="1413" ht="26.25" customHeight="1" spans="21:21">
      <c r="U1413" s="1047"/>
    </row>
    <row r="1414" ht="26.25" customHeight="1" spans="21:21">
      <c r="U1414" s="1047"/>
    </row>
    <row r="1415" ht="26.25" customHeight="1" spans="21:21">
      <c r="U1415" s="1047"/>
    </row>
    <row r="1416" ht="26.25" customHeight="1" spans="21:21">
      <c r="U1416" s="1047"/>
    </row>
    <row r="1417" ht="26.25" customHeight="1" spans="21:21">
      <c r="U1417" s="1047"/>
    </row>
    <row r="1418" ht="26.25" customHeight="1" spans="21:21">
      <c r="U1418" s="1047"/>
    </row>
    <row r="1419" ht="26.25" customHeight="1" spans="21:21">
      <c r="U1419" s="1047"/>
    </row>
    <row r="1420" ht="26.25" customHeight="1" spans="21:21">
      <c r="U1420" s="1047"/>
    </row>
    <row r="1421" ht="26.25" customHeight="1" spans="21:21">
      <c r="U1421" s="1047"/>
    </row>
    <row r="1422" ht="26.25" customHeight="1" spans="21:21">
      <c r="U1422" s="1047"/>
    </row>
    <row r="1423" ht="26.25" customHeight="1" spans="21:21">
      <c r="U1423" s="1047"/>
    </row>
    <row r="1424" ht="26.25" customHeight="1" spans="21:21">
      <c r="U1424" s="1047"/>
    </row>
    <row r="1425" ht="26.25" customHeight="1" spans="21:21">
      <c r="U1425" s="1047"/>
    </row>
    <row r="1426" ht="26.25" customHeight="1" spans="21:21">
      <c r="U1426" s="1047"/>
    </row>
    <row r="1427" ht="26.25" customHeight="1" spans="21:21">
      <c r="U1427" s="1047"/>
    </row>
    <row r="1428" ht="26.25" customHeight="1" spans="21:21">
      <c r="U1428" s="1047"/>
    </row>
    <row r="1429" ht="26.25" customHeight="1" spans="21:21">
      <c r="U1429" s="1047"/>
    </row>
    <row r="1430" ht="26.25" customHeight="1" spans="21:21">
      <c r="U1430" s="1047"/>
    </row>
    <row r="1431" ht="26.25" customHeight="1" spans="21:21">
      <c r="U1431" s="1047"/>
    </row>
    <row r="1432" ht="26.25" customHeight="1" spans="21:21">
      <c r="U1432" s="1047"/>
    </row>
    <row r="1433" ht="26.25" customHeight="1" spans="21:21">
      <c r="U1433" s="1047"/>
    </row>
    <row r="1434" ht="26.25" customHeight="1" spans="21:21">
      <c r="U1434" s="1047"/>
    </row>
    <row r="1435" ht="26.25" customHeight="1" spans="21:21">
      <c r="U1435" s="1047"/>
    </row>
    <row r="1436" ht="26.25" customHeight="1" spans="21:21">
      <c r="U1436" s="1047"/>
    </row>
    <row r="1437" ht="26.25" customHeight="1" spans="21:21">
      <c r="U1437" s="1047"/>
    </row>
    <row r="1438" ht="26.25" customHeight="1" spans="21:21">
      <c r="U1438" s="1047"/>
    </row>
    <row r="1439" ht="26.25" customHeight="1" spans="21:21">
      <c r="U1439" s="1047"/>
    </row>
    <row r="1440" ht="26.25" customHeight="1" spans="21:21">
      <c r="U1440" s="1047"/>
    </row>
    <row r="1441" ht="26.25" customHeight="1" spans="21:21">
      <c r="U1441" s="1047"/>
    </row>
    <row r="1442" ht="26.25" customHeight="1" spans="21:21">
      <c r="U1442" s="1047"/>
    </row>
    <row r="1443" ht="26.25" customHeight="1" spans="21:21">
      <c r="U1443" s="1047"/>
    </row>
    <row r="1444" ht="26.25" customHeight="1" spans="21:21">
      <c r="U1444" s="1047"/>
    </row>
    <row r="1445" ht="26.25" customHeight="1" spans="21:21">
      <c r="U1445" s="1047"/>
    </row>
    <row r="1446" ht="26.25" customHeight="1" spans="21:21">
      <c r="U1446" s="1047"/>
    </row>
    <row r="1447" ht="26.25" customHeight="1" spans="21:21">
      <c r="U1447" s="1047"/>
    </row>
    <row r="1448" ht="26.25" customHeight="1" spans="21:21">
      <c r="U1448" s="1047"/>
    </row>
    <row r="1449" ht="26.25" customHeight="1" spans="21:21">
      <c r="U1449" s="1047"/>
    </row>
    <row r="1450" ht="26.25" customHeight="1" spans="21:21">
      <c r="U1450" s="1047"/>
    </row>
    <row r="1451" ht="26.25" customHeight="1" spans="21:21">
      <c r="U1451" s="1047"/>
    </row>
    <row r="1452" ht="26.25" customHeight="1" spans="21:21">
      <c r="U1452" s="1047"/>
    </row>
    <row r="1453" ht="26.25" customHeight="1" spans="21:21">
      <c r="U1453" s="1047"/>
    </row>
    <row r="1454" ht="26.25" customHeight="1" spans="21:21">
      <c r="U1454" s="1047"/>
    </row>
    <row r="1455" ht="26.25" customHeight="1" spans="21:21">
      <c r="U1455" s="1047"/>
    </row>
    <row r="1456" ht="26.25" customHeight="1" spans="21:21">
      <c r="U1456" s="1047"/>
    </row>
    <row r="1457" ht="26.25" customHeight="1" spans="21:21">
      <c r="U1457" s="1047"/>
    </row>
    <row r="1458" ht="26.25" customHeight="1" spans="21:21">
      <c r="U1458" s="1047"/>
    </row>
    <row r="1459" ht="26.25" customHeight="1" spans="21:21">
      <c r="U1459" s="1047"/>
    </row>
    <row r="1460" ht="26.25" customHeight="1" spans="21:21">
      <c r="U1460" s="1047"/>
    </row>
    <row r="1461" ht="26.25" customHeight="1" spans="21:21">
      <c r="U1461" s="1047"/>
    </row>
    <row r="1462" ht="26.25" customHeight="1" spans="21:21">
      <c r="U1462" s="1047"/>
    </row>
    <row r="1463" ht="26.25" customHeight="1" spans="21:21">
      <c r="U1463" s="1047"/>
    </row>
    <row r="1464" ht="26.25" customHeight="1" spans="21:21">
      <c r="U1464" s="1047"/>
    </row>
    <row r="1465" ht="26.25" customHeight="1" spans="21:21">
      <c r="U1465" s="1047"/>
    </row>
    <row r="1466" ht="26.25" customHeight="1" spans="21:21">
      <c r="U1466" s="1047"/>
    </row>
    <row r="1467" ht="26.25" customHeight="1" spans="21:21">
      <c r="U1467" s="1047"/>
    </row>
    <row r="1468" ht="26.25" customHeight="1" spans="21:21">
      <c r="U1468" s="1047"/>
    </row>
    <row r="1469" ht="26.25" customHeight="1" spans="21:21">
      <c r="U1469" s="1047"/>
    </row>
    <row r="1470" ht="26.25" customHeight="1" spans="21:21">
      <c r="U1470" s="1047"/>
    </row>
    <row r="1471" ht="26.25" customHeight="1" spans="21:21">
      <c r="U1471" s="1047"/>
    </row>
    <row r="1472" ht="26.25" customHeight="1" spans="21:21">
      <c r="U1472" s="1047"/>
    </row>
    <row r="1473" ht="26.25" customHeight="1" spans="21:21">
      <c r="U1473" s="1047"/>
    </row>
    <row r="1474" ht="26.25" customHeight="1" spans="21:21">
      <c r="U1474" s="1047"/>
    </row>
    <row r="1475" ht="26.25" customHeight="1" spans="21:21">
      <c r="U1475" s="1047"/>
    </row>
    <row r="1476" ht="26.25" customHeight="1" spans="21:21">
      <c r="U1476" s="1047"/>
    </row>
    <row r="1477" ht="26.25" customHeight="1" spans="21:21">
      <c r="U1477" s="1047"/>
    </row>
    <row r="1478" ht="26.25" customHeight="1" spans="21:21">
      <c r="U1478" s="1047"/>
    </row>
    <row r="1479" ht="26.25" customHeight="1" spans="21:21">
      <c r="U1479" s="1047"/>
    </row>
    <row r="1480" ht="26.25" customHeight="1" spans="21:21">
      <c r="U1480" s="1047"/>
    </row>
    <row r="1481" ht="26.25" customHeight="1" spans="21:21">
      <c r="U1481" s="1047"/>
    </row>
    <row r="1482" ht="26.25" customHeight="1" spans="21:21">
      <c r="U1482" s="1047"/>
    </row>
    <row r="1483" ht="26.25" customHeight="1" spans="21:21">
      <c r="U1483" s="1047"/>
    </row>
    <row r="1484" ht="26.25" customHeight="1" spans="21:21">
      <c r="U1484" s="1047"/>
    </row>
    <row r="1485" ht="26.25" customHeight="1" spans="21:21">
      <c r="U1485" s="1047"/>
    </row>
    <row r="1486" ht="26.25" customHeight="1" spans="21:21">
      <c r="U1486" s="1047"/>
    </row>
    <row r="1487" ht="26.25" customHeight="1" spans="21:21">
      <c r="U1487" s="1047"/>
    </row>
    <row r="1488" ht="26.25" customHeight="1" spans="21:21">
      <c r="U1488" s="1047"/>
    </row>
    <row r="1489" ht="26.25" customHeight="1" spans="21:21">
      <c r="U1489" s="1047"/>
    </row>
    <row r="1490" ht="26.25" customHeight="1" spans="21:21">
      <c r="U1490" s="1047"/>
    </row>
    <row r="1491" ht="26.25" customHeight="1" spans="21:21">
      <c r="U1491" s="1047"/>
    </row>
    <row r="1492" ht="26.25" customHeight="1" spans="21:21">
      <c r="U1492" s="1047"/>
    </row>
    <row r="1493" ht="26.25" customHeight="1" spans="21:21">
      <c r="U1493" s="1047"/>
    </row>
    <row r="1494" ht="26.25" customHeight="1" spans="21:21">
      <c r="U1494" s="1047"/>
    </row>
    <row r="1495" ht="26.25" customHeight="1" spans="21:21">
      <c r="U1495" s="1047"/>
    </row>
    <row r="1496" ht="26.25" customHeight="1" spans="21:21">
      <c r="U1496" s="1047"/>
    </row>
    <row r="1497" ht="26.25" customHeight="1" spans="21:21">
      <c r="U1497" s="1047"/>
    </row>
    <row r="1498" ht="26.25" customHeight="1" spans="21:21">
      <c r="U1498" s="1047"/>
    </row>
    <row r="1499" ht="26.25" customHeight="1" spans="21:21">
      <c r="U1499" s="1047"/>
    </row>
    <row r="1500" ht="26.25" customHeight="1" spans="21:21">
      <c r="U1500" s="1047"/>
    </row>
    <row r="1501" ht="26.25" customHeight="1" spans="21:21">
      <c r="U1501" s="1047"/>
    </row>
    <row r="1502" ht="26.25" customHeight="1" spans="21:21">
      <c r="U1502" s="1047"/>
    </row>
    <row r="1503" ht="26.25" customHeight="1" spans="21:21">
      <c r="U1503" s="1047"/>
    </row>
    <row r="1504" ht="26.25" customHeight="1" spans="21:21">
      <c r="U1504" s="1047"/>
    </row>
    <row r="1505" ht="26.25" customHeight="1" spans="21:21">
      <c r="U1505" s="1047"/>
    </row>
    <row r="1506" ht="26.25" customHeight="1" spans="21:21">
      <c r="U1506" s="1047"/>
    </row>
    <row r="1507" ht="26.25" customHeight="1" spans="21:21">
      <c r="U1507" s="1047"/>
    </row>
    <row r="1508" ht="26.25" customHeight="1" spans="21:21">
      <c r="U1508" s="1047"/>
    </row>
    <row r="1509" ht="26.25" customHeight="1" spans="21:21">
      <c r="U1509" s="1047"/>
    </row>
    <row r="1510" ht="26.25" customHeight="1" spans="21:21">
      <c r="U1510" s="1047"/>
    </row>
    <row r="1511" ht="26.25" customHeight="1" spans="21:21">
      <c r="U1511" s="1047"/>
    </row>
    <row r="1512" ht="26.25" customHeight="1" spans="21:21">
      <c r="U1512" s="1047"/>
    </row>
    <row r="1513" ht="26.25" customHeight="1" spans="21:21">
      <c r="U1513" s="1047"/>
    </row>
    <row r="1514" ht="26.25" customHeight="1" spans="21:21">
      <c r="U1514" s="1047"/>
    </row>
    <row r="1515" ht="26.25" customHeight="1" spans="21:21">
      <c r="U1515" s="1047"/>
    </row>
    <row r="1516" ht="26.25" customHeight="1" spans="21:21">
      <c r="U1516" s="1047"/>
    </row>
    <row r="1517" ht="26.25" customHeight="1" spans="21:21">
      <c r="U1517" s="1047"/>
    </row>
    <row r="1518" ht="26.25" customHeight="1" spans="21:21">
      <c r="U1518" s="1047"/>
    </row>
    <row r="1519" ht="26.25" customHeight="1" spans="21:21">
      <c r="U1519" s="1047"/>
    </row>
    <row r="1520" ht="26.25" customHeight="1" spans="21:21">
      <c r="U1520" s="1047"/>
    </row>
    <row r="1521" ht="26.25" customHeight="1" spans="21:21">
      <c r="U1521" s="1047"/>
    </row>
    <row r="1522" ht="26.25" customHeight="1" spans="21:21">
      <c r="U1522" s="1047"/>
    </row>
    <row r="1523" ht="26.25" customHeight="1" spans="21:21">
      <c r="U1523" s="1047"/>
    </row>
    <row r="1524" ht="26.25" customHeight="1" spans="21:21">
      <c r="U1524" s="1047"/>
    </row>
    <row r="1525" ht="26.25" customHeight="1" spans="21:21">
      <c r="U1525" s="1047"/>
    </row>
    <row r="1526" ht="26.25" customHeight="1" spans="21:21">
      <c r="U1526" s="1047"/>
    </row>
    <row r="1527" ht="26.25" customHeight="1" spans="21:21">
      <c r="U1527" s="1047"/>
    </row>
    <row r="1528" ht="26.25" customHeight="1" spans="21:21">
      <c r="U1528" s="1047"/>
    </row>
    <row r="1529" ht="26.25" customHeight="1" spans="21:21">
      <c r="U1529" s="1047"/>
    </row>
    <row r="1530" ht="26.25" customHeight="1" spans="21:21">
      <c r="U1530" s="1047"/>
    </row>
    <row r="1531" ht="26.25" customHeight="1" spans="21:21">
      <c r="U1531" s="1047"/>
    </row>
    <row r="1532" ht="26.25" customHeight="1" spans="21:21">
      <c r="U1532" s="1047"/>
    </row>
    <row r="1533" ht="26.25" customHeight="1" spans="21:21">
      <c r="U1533" s="1047"/>
    </row>
    <row r="1534" ht="26.25" customHeight="1" spans="21:21">
      <c r="U1534" s="1047"/>
    </row>
    <row r="1535" ht="26.25" customHeight="1" spans="21:21">
      <c r="U1535" s="1047"/>
    </row>
    <row r="1536" ht="26.25" customHeight="1" spans="21:21">
      <c r="U1536" s="1047"/>
    </row>
    <row r="1537" ht="26.25" customHeight="1" spans="21:21">
      <c r="U1537" s="1047"/>
    </row>
    <row r="1538" ht="26.25" customHeight="1" spans="21:21">
      <c r="U1538" s="1047"/>
    </row>
    <row r="1539" ht="26.25" customHeight="1" spans="21:21">
      <c r="U1539" s="1047"/>
    </row>
    <row r="1540" ht="26.25" customHeight="1" spans="21:21">
      <c r="U1540" s="1047"/>
    </row>
    <row r="1541" ht="26.25" customHeight="1" spans="21:21">
      <c r="U1541" s="1047"/>
    </row>
    <row r="1542" ht="26.25" customHeight="1" spans="21:21">
      <c r="U1542" s="1047"/>
    </row>
    <row r="1543" ht="26.25" customHeight="1" spans="21:21">
      <c r="U1543" s="1047"/>
    </row>
    <row r="1544" ht="26.25" customHeight="1" spans="21:21">
      <c r="U1544" s="1047"/>
    </row>
    <row r="1545" ht="26.25" customHeight="1" spans="21:21">
      <c r="U1545" s="1047"/>
    </row>
    <row r="1546" ht="26.25" customHeight="1" spans="21:21">
      <c r="U1546" s="1047"/>
    </row>
    <row r="1547" ht="26.25" customHeight="1" spans="21:21">
      <c r="U1547" s="1047"/>
    </row>
    <row r="1548" ht="26.25" customHeight="1" spans="21:21">
      <c r="U1548" s="1047"/>
    </row>
    <row r="1549" ht="26.25" customHeight="1" spans="21:21">
      <c r="U1549" s="1047"/>
    </row>
    <row r="1550" ht="26.25" customHeight="1" spans="21:21">
      <c r="U1550" s="1047"/>
    </row>
    <row r="1551" ht="26.25" customHeight="1" spans="21:21">
      <c r="U1551" s="1047"/>
    </row>
    <row r="1552" ht="26.25" customHeight="1" spans="21:21">
      <c r="U1552" s="1047"/>
    </row>
    <row r="1553" ht="26.25" customHeight="1" spans="21:21">
      <c r="U1553" s="1047"/>
    </row>
    <row r="1554" ht="26.25" customHeight="1" spans="21:21">
      <c r="U1554" s="1047"/>
    </row>
    <row r="1555" ht="26.25" customHeight="1" spans="21:21">
      <c r="U1555" s="1047"/>
    </row>
    <row r="1556" ht="26.25" customHeight="1" spans="21:21">
      <c r="U1556" s="1047"/>
    </row>
    <row r="1557" ht="26.25" customHeight="1" spans="21:21">
      <c r="U1557" s="1047"/>
    </row>
    <row r="1558" ht="26.25" customHeight="1" spans="21:21">
      <c r="U1558" s="1047"/>
    </row>
    <row r="1559" ht="26.25" customHeight="1" spans="21:21">
      <c r="U1559" s="1047"/>
    </row>
    <row r="1560" ht="26.25" customHeight="1" spans="21:21">
      <c r="U1560" s="1047"/>
    </row>
    <row r="1561" ht="26.25" customHeight="1" spans="21:21">
      <c r="U1561" s="1047"/>
    </row>
    <row r="1562" ht="26.25" customHeight="1" spans="21:21">
      <c r="U1562" s="1047"/>
    </row>
    <row r="1563" ht="26.25" customHeight="1" spans="21:21">
      <c r="U1563" s="1047"/>
    </row>
    <row r="1564" ht="26.25" customHeight="1" spans="21:21">
      <c r="U1564" s="1047"/>
    </row>
    <row r="1565" ht="26.25" customHeight="1" spans="21:21">
      <c r="U1565" s="1047"/>
    </row>
    <row r="1566" ht="26.25" customHeight="1" spans="21:21">
      <c r="U1566" s="1047"/>
    </row>
    <row r="1567" ht="26.25" customHeight="1" spans="21:21">
      <c r="U1567" s="1047"/>
    </row>
    <row r="1568" ht="26.25" customHeight="1" spans="21:21">
      <c r="U1568" s="1047"/>
    </row>
    <row r="1569" ht="26.25" customHeight="1" spans="21:21">
      <c r="U1569" s="1047"/>
    </row>
    <row r="1570" ht="26.25" customHeight="1" spans="21:21">
      <c r="U1570" s="1047"/>
    </row>
    <row r="1571" ht="26.25" customHeight="1" spans="21:21">
      <c r="U1571" s="1047"/>
    </row>
    <row r="1572" ht="26.25" customHeight="1" spans="21:21">
      <c r="U1572" s="1047"/>
    </row>
    <row r="1573" ht="26.25" customHeight="1" spans="21:21">
      <c r="U1573" s="1047"/>
    </row>
    <row r="1574" ht="26.25" customHeight="1" spans="21:21">
      <c r="U1574" s="1047"/>
    </row>
    <row r="1575" ht="26.25" customHeight="1" spans="21:21">
      <c r="U1575" s="1047"/>
    </row>
    <row r="1576" ht="26.25" customHeight="1" spans="21:21">
      <c r="U1576" s="1047"/>
    </row>
    <row r="1577" ht="26.25" customHeight="1" spans="21:21">
      <c r="U1577" s="1047"/>
    </row>
    <row r="1578" ht="26.25" customHeight="1" spans="21:21">
      <c r="U1578" s="1047"/>
    </row>
    <row r="1579" ht="26.25" customHeight="1" spans="21:21">
      <c r="U1579" s="1047"/>
    </row>
    <row r="1580" ht="26.25" customHeight="1" spans="21:21">
      <c r="U1580" s="1047"/>
    </row>
    <row r="1581" ht="26.25" customHeight="1" spans="21:21">
      <c r="U1581" s="1047"/>
    </row>
    <row r="1582" ht="26.25" customHeight="1" spans="21:21">
      <c r="U1582" s="1047"/>
    </row>
    <row r="1583" ht="26.25" customHeight="1" spans="21:21">
      <c r="U1583" s="1047"/>
    </row>
    <row r="1584" ht="26.25" customHeight="1" spans="21:21">
      <c r="U1584" s="1047"/>
    </row>
    <row r="1585" ht="26.25" customHeight="1" spans="21:21">
      <c r="U1585" s="1047"/>
    </row>
    <row r="1586" ht="26.25" customHeight="1" spans="21:21">
      <c r="U1586" s="1047"/>
    </row>
    <row r="1587" ht="26.25" customHeight="1" spans="21:21">
      <c r="U1587" s="1047"/>
    </row>
    <row r="1588" ht="26.25" customHeight="1" spans="21:21">
      <c r="U1588" s="1047"/>
    </row>
    <row r="1589" ht="26.25" customHeight="1" spans="21:21">
      <c r="U1589" s="1047"/>
    </row>
    <row r="1590" ht="26.25" customHeight="1" spans="21:21">
      <c r="U1590" s="1047"/>
    </row>
    <row r="1591" ht="26.25" customHeight="1" spans="21:21">
      <c r="U1591" s="1047"/>
    </row>
    <row r="1592" ht="26.25" customHeight="1" spans="21:21">
      <c r="U1592" s="1047"/>
    </row>
    <row r="1593" ht="26.25" customHeight="1" spans="21:21">
      <c r="U1593" s="1047"/>
    </row>
    <row r="1594" ht="26.25" customHeight="1" spans="21:21">
      <c r="U1594" s="1047"/>
    </row>
    <row r="1595" ht="26.25" customHeight="1" spans="21:21">
      <c r="U1595" s="1047"/>
    </row>
    <row r="1596" ht="26.25" customHeight="1" spans="21:21">
      <c r="U1596" s="1047"/>
    </row>
    <row r="1597" ht="26.25" customHeight="1" spans="21:21">
      <c r="U1597" s="1047"/>
    </row>
    <row r="1598" ht="26.25" customHeight="1" spans="21:21">
      <c r="U1598" s="1047"/>
    </row>
    <row r="1599" ht="26.25" customHeight="1" spans="21:21">
      <c r="U1599" s="1047"/>
    </row>
    <row r="1600" ht="26.25" customHeight="1" spans="21:21">
      <c r="U1600" s="1047"/>
    </row>
    <row r="1601" ht="26.25" customHeight="1" spans="21:21">
      <c r="U1601" s="1047"/>
    </row>
    <row r="1602" ht="26.25" customHeight="1" spans="21:21">
      <c r="U1602" s="1047"/>
    </row>
    <row r="1603" ht="26.25" customHeight="1" spans="21:21">
      <c r="U1603" s="1047"/>
    </row>
    <row r="1604" ht="26.25" customHeight="1" spans="21:21">
      <c r="U1604" s="1047"/>
    </row>
    <row r="1605" ht="26.25" customHeight="1" spans="21:21">
      <c r="U1605" s="1047"/>
    </row>
    <row r="1606" ht="26.25" customHeight="1" spans="21:21">
      <c r="U1606" s="1047"/>
    </row>
    <row r="1607" ht="26.25" customHeight="1" spans="21:21">
      <c r="U1607" s="1047"/>
    </row>
    <row r="1608" ht="26.25" customHeight="1" spans="21:21">
      <c r="U1608" s="1047"/>
    </row>
    <row r="1609" ht="26.25" customHeight="1" spans="21:21">
      <c r="U1609" s="1047"/>
    </row>
    <row r="1610" ht="26.25" customHeight="1" spans="21:21">
      <c r="U1610" s="1047"/>
    </row>
    <row r="1611" ht="26.25" customHeight="1" spans="21:21">
      <c r="U1611" s="1047"/>
    </row>
    <row r="1612" ht="26.25" customHeight="1" spans="21:21">
      <c r="U1612" s="1047"/>
    </row>
    <row r="1613" ht="26.25" customHeight="1" spans="21:21">
      <c r="U1613" s="1047"/>
    </row>
    <row r="1614" ht="26.25" customHeight="1" spans="21:21">
      <c r="U1614" s="1047"/>
    </row>
    <row r="1615" ht="26.25" customHeight="1" spans="21:21">
      <c r="U1615" s="1047"/>
    </row>
    <row r="1616" ht="26.25" customHeight="1" spans="21:21">
      <c r="U1616" s="1047"/>
    </row>
    <row r="1617" ht="26.25" customHeight="1" spans="21:21">
      <c r="U1617" s="1047"/>
    </row>
    <row r="1618" ht="26.25" customHeight="1" spans="21:21">
      <c r="U1618" s="1047"/>
    </row>
    <row r="1619" ht="26.25" customHeight="1" spans="21:21">
      <c r="U1619" s="1047"/>
    </row>
    <row r="1620" ht="26.25" customHeight="1" spans="21:21">
      <c r="U1620" s="1047"/>
    </row>
    <row r="1621" ht="26.25" customHeight="1" spans="21:21">
      <c r="U1621" s="1047"/>
    </row>
    <row r="1622" ht="26.25" customHeight="1" spans="21:21">
      <c r="U1622" s="1047"/>
    </row>
    <row r="1623" ht="26.25" customHeight="1" spans="21:21">
      <c r="U1623" s="1047"/>
    </row>
    <row r="1624" ht="26.25" customHeight="1" spans="21:21">
      <c r="U1624" s="1047"/>
    </row>
    <row r="1625" ht="26.25" customHeight="1" spans="21:21">
      <c r="U1625" s="1047"/>
    </row>
    <row r="1626" ht="26.25" customHeight="1" spans="21:21">
      <c r="U1626" s="1047"/>
    </row>
    <row r="1627" ht="26.25" customHeight="1" spans="21:21">
      <c r="U1627" s="1047"/>
    </row>
    <row r="1628" ht="26.25" customHeight="1" spans="21:21">
      <c r="U1628" s="1047"/>
    </row>
    <row r="1629" ht="26.25" customHeight="1" spans="21:21">
      <c r="U1629" s="1047"/>
    </row>
    <row r="1630" ht="26.25" customHeight="1" spans="21:21">
      <c r="U1630" s="1047"/>
    </row>
    <row r="1631" ht="26.25" customHeight="1" spans="21:21">
      <c r="U1631" s="1047"/>
    </row>
    <row r="1632" ht="26.25" customHeight="1" spans="21:21">
      <c r="U1632" s="1047"/>
    </row>
    <row r="1633" ht="26.25" customHeight="1" spans="21:21">
      <c r="U1633" s="1047"/>
    </row>
    <row r="1634" ht="26.25" customHeight="1" spans="21:21">
      <c r="U1634" s="1047"/>
    </row>
    <row r="1635" ht="26.25" customHeight="1" spans="21:21">
      <c r="U1635" s="1047"/>
    </row>
    <row r="1636" ht="26.25" customHeight="1" spans="21:21">
      <c r="U1636" s="1047"/>
    </row>
    <row r="1637" ht="26.25" customHeight="1" spans="21:21">
      <c r="U1637" s="1047"/>
    </row>
    <row r="1638" ht="26.25" customHeight="1" spans="21:21">
      <c r="U1638" s="1047"/>
    </row>
    <row r="1639" ht="26.25" customHeight="1" spans="21:21">
      <c r="U1639" s="1047"/>
    </row>
    <row r="1640" ht="26.25" customHeight="1" spans="21:21">
      <c r="U1640" s="1047"/>
    </row>
    <row r="1641" ht="26.25" customHeight="1" spans="21:21">
      <c r="U1641" s="1047"/>
    </row>
    <row r="1642" ht="26.25" customHeight="1" spans="21:21">
      <c r="U1642" s="1047"/>
    </row>
    <row r="1643" ht="26.25" customHeight="1" spans="21:21">
      <c r="U1643" s="1047"/>
    </row>
    <row r="1644" ht="26.25" customHeight="1" spans="21:21">
      <c r="U1644" s="1047"/>
    </row>
    <row r="1645" ht="26.25" customHeight="1" spans="21:21">
      <c r="U1645" s="1047"/>
    </row>
    <row r="1646" ht="26.25" customHeight="1" spans="21:21">
      <c r="U1646" s="1047"/>
    </row>
    <row r="1647" ht="26.25" customHeight="1" spans="21:21">
      <c r="U1647" s="1047"/>
    </row>
    <row r="1648" ht="26.25" customHeight="1" spans="21:21">
      <c r="U1648" s="1047"/>
    </row>
    <row r="1649" ht="26.25" customHeight="1" spans="21:21">
      <c r="U1649" s="1047"/>
    </row>
    <row r="1650" ht="26.25" customHeight="1" spans="21:21">
      <c r="U1650" s="1047"/>
    </row>
    <row r="1651" ht="26.25" customHeight="1" spans="21:21">
      <c r="U1651" s="1047"/>
    </row>
    <row r="1652" ht="26.25" customHeight="1" spans="21:21">
      <c r="U1652" s="1047"/>
    </row>
    <row r="1653" ht="26.25" customHeight="1" spans="21:21">
      <c r="U1653" s="1047"/>
    </row>
    <row r="1654" ht="26.25" customHeight="1" spans="21:21">
      <c r="U1654" s="1047"/>
    </row>
    <row r="1655" ht="26.25" customHeight="1" spans="21:21">
      <c r="U1655" s="1047"/>
    </row>
    <row r="1656" ht="26.25" customHeight="1" spans="21:21">
      <c r="U1656" s="1047"/>
    </row>
    <row r="1657" ht="26.25" customHeight="1" spans="21:21">
      <c r="U1657" s="1047"/>
    </row>
    <row r="1658" ht="26.25" customHeight="1" spans="21:21">
      <c r="U1658" s="1047"/>
    </row>
    <row r="1659" ht="26.25" customHeight="1" spans="21:21">
      <c r="U1659" s="1047"/>
    </row>
    <row r="1660" ht="26.25" customHeight="1" spans="21:21">
      <c r="U1660" s="1047"/>
    </row>
    <row r="1661" ht="26.25" customHeight="1" spans="21:21">
      <c r="U1661" s="1047"/>
    </row>
    <row r="1662" ht="26.25" customHeight="1" spans="21:21">
      <c r="U1662" s="1047"/>
    </row>
    <row r="1663" ht="26.25" customHeight="1" spans="21:21">
      <c r="U1663" s="1047"/>
    </row>
    <row r="1664" ht="26.25" customHeight="1" spans="21:21">
      <c r="U1664" s="1047"/>
    </row>
    <row r="1665" ht="26.25" customHeight="1" spans="21:21">
      <c r="U1665" s="1047"/>
    </row>
    <row r="1666" ht="26.25" customHeight="1" spans="21:21">
      <c r="U1666" s="1047"/>
    </row>
    <row r="1667" ht="26.25" customHeight="1" spans="21:21">
      <c r="U1667" s="1047"/>
    </row>
    <row r="1668" ht="26.25" customHeight="1" spans="21:21">
      <c r="U1668" s="1047"/>
    </row>
    <row r="1669" ht="26.25" customHeight="1" spans="21:21">
      <c r="U1669" s="1047"/>
    </row>
    <row r="1670" ht="26.25" customHeight="1" spans="21:21">
      <c r="U1670" s="1047"/>
    </row>
    <row r="1671" ht="26.25" customHeight="1" spans="21:21">
      <c r="U1671" s="1047"/>
    </row>
    <row r="1672" ht="26.25" customHeight="1" spans="21:21">
      <c r="U1672" s="1047"/>
    </row>
    <row r="1673" ht="26.25" customHeight="1" spans="21:21">
      <c r="U1673" s="1047"/>
    </row>
    <row r="1674" ht="26.25" customHeight="1" spans="21:21">
      <c r="U1674" s="1047"/>
    </row>
    <row r="1675" ht="26.25" customHeight="1" spans="21:21">
      <c r="U1675" s="1047"/>
    </row>
    <row r="1676" ht="26.25" customHeight="1" spans="21:21">
      <c r="U1676" s="1047"/>
    </row>
    <row r="1677" ht="26.25" customHeight="1" spans="21:21">
      <c r="U1677" s="1047"/>
    </row>
    <row r="1678" ht="26.25" customHeight="1" spans="21:21">
      <c r="U1678" s="1047"/>
    </row>
    <row r="1679" ht="26.25" customHeight="1" spans="21:21">
      <c r="U1679" s="1047"/>
    </row>
    <row r="1680" ht="26.25" customHeight="1" spans="21:21">
      <c r="U1680" s="1047"/>
    </row>
    <row r="1681" ht="26.25" customHeight="1" spans="21:21">
      <c r="U1681" s="1047"/>
    </row>
    <row r="1682" ht="26.25" customHeight="1" spans="21:21">
      <c r="U1682" s="1047"/>
    </row>
    <row r="1683" ht="26.25" customHeight="1" spans="21:21">
      <c r="U1683" s="1047"/>
    </row>
    <row r="1684" ht="26.25" customHeight="1" spans="21:21">
      <c r="U1684" s="1047"/>
    </row>
    <row r="1685" ht="26.25" customHeight="1" spans="21:21">
      <c r="U1685" s="1047"/>
    </row>
    <row r="1686" ht="26.25" customHeight="1" spans="21:21">
      <c r="U1686" s="1047"/>
    </row>
    <row r="1687" ht="26.25" customHeight="1" spans="21:21">
      <c r="U1687" s="1047"/>
    </row>
    <row r="1688" ht="26.25" customHeight="1" spans="21:21">
      <c r="U1688" s="1047"/>
    </row>
    <row r="1689" ht="26.25" customHeight="1" spans="21:21">
      <c r="U1689" s="1047"/>
    </row>
    <row r="1690" ht="26.25" customHeight="1" spans="21:21">
      <c r="U1690" s="1047"/>
    </row>
    <row r="1691" ht="26.25" customHeight="1" spans="21:21">
      <c r="U1691" s="1047"/>
    </row>
    <row r="1692" ht="26.25" customHeight="1" spans="21:21">
      <c r="U1692" s="1047"/>
    </row>
    <row r="1693" ht="26.25" customHeight="1" spans="21:21">
      <c r="U1693" s="1047"/>
    </row>
    <row r="1694" ht="26.25" customHeight="1" spans="21:21">
      <c r="U1694" s="1047"/>
    </row>
    <row r="1695" ht="26.25" customHeight="1" spans="21:21">
      <c r="U1695" s="1047"/>
    </row>
    <row r="1696" ht="26.25" customHeight="1" spans="21:21">
      <c r="U1696" s="1047"/>
    </row>
    <row r="1697" ht="26.25" customHeight="1" spans="21:21">
      <c r="U1697" s="1047"/>
    </row>
    <row r="1698" ht="26.25" customHeight="1" spans="21:21">
      <c r="U1698" s="1047"/>
    </row>
    <row r="1699" ht="26.25" customHeight="1" spans="21:21">
      <c r="U1699" s="1047"/>
    </row>
    <row r="1700" ht="26.25" customHeight="1" spans="21:21">
      <c r="U1700" s="1047"/>
    </row>
    <row r="1701" ht="26.25" customHeight="1" spans="21:21">
      <c r="U1701" s="1047"/>
    </row>
    <row r="1702" ht="26.25" customHeight="1" spans="21:21">
      <c r="U1702" s="1047"/>
    </row>
    <row r="1703" ht="26.25" customHeight="1" spans="21:21">
      <c r="U1703" s="1047"/>
    </row>
    <row r="1704" ht="26.25" customHeight="1" spans="21:21">
      <c r="U1704" s="1047"/>
    </row>
    <row r="1705" ht="26.25" customHeight="1" spans="21:21">
      <c r="U1705" s="1047"/>
    </row>
    <row r="1706" ht="26.25" customHeight="1" spans="21:21">
      <c r="U1706" s="1047"/>
    </row>
    <row r="1707" ht="26.25" customHeight="1" spans="21:21">
      <c r="U1707" s="1047"/>
    </row>
    <row r="1708" ht="26.25" customHeight="1" spans="21:21">
      <c r="U1708" s="1047"/>
    </row>
    <row r="1709" ht="26.25" customHeight="1" spans="21:21">
      <c r="U1709" s="1047"/>
    </row>
    <row r="1710" ht="26.25" customHeight="1" spans="21:21">
      <c r="U1710" s="1047"/>
    </row>
    <row r="1711" ht="26.25" customHeight="1" spans="21:21">
      <c r="U1711" s="1047"/>
    </row>
    <row r="1712" ht="26.25" customHeight="1" spans="21:21">
      <c r="U1712" s="1047"/>
    </row>
    <row r="1713" ht="26.25" customHeight="1" spans="21:21">
      <c r="U1713" s="1047"/>
    </row>
    <row r="1714" ht="26.25" customHeight="1" spans="21:21">
      <c r="U1714" s="1047"/>
    </row>
    <row r="1715" ht="26.25" customHeight="1" spans="21:21">
      <c r="U1715" s="1047"/>
    </row>
    <row r="1716" ht="26.25" customHeight="1" spans="21:21">
      <c r="U1716" s="1047"/>
    </row>
    <row r="1717" ht="26.25" customHeight="1" spans="21:21">
      <c r="U1717" s="1047"/>
    </row>
    <row r="1718" ht="26.25" customHeight="1" spans="21:21">
      <c r="U1718" s="1047"/>
    </row>
    <row r="1719" ht="26.25" customHeight="1" spans="21:21">
      <c r="U1719" s="1047"/>
    </row>
    <row r="1720" ht="26.25" customHeight="1" spans="21:21">
      <c r="U1720" s="1047"/>
    </row>
    <row r="1721" ht="26.25" customHeight="1" spans="21:21">
      <c r="U1721" s="1047"/>
    </row>
    <row r="1722" ht="26.25" customHeight="1" spans="21:21">
      <c r="U1722" s="1047"/>
    </row>
    <row r="1723" ht="26.25" customHeight="1" spans="21:21">
      <c r="U1723" s="1047"/>
    </row>
    <row r="1724" ht="26.25" customHeight="1" spans="21:21">
      <c r="U1724" s="1047"/>
    </row>
    <row r="1725" ht="26.25" customHeight="1" spans="21:21">
      <c r="U1725" s="1047"/>
    </row>
    <row r="1726" ht="26.25" customHeight="1" spans="21:21">
      <c r="U1726" s="1047"/>
    </row>
    <row r="1727" ht="26.25" customHeight="1" spans="21:21">
      <c r="U1727" s="1047"/>
    </row>
    <row r="1728" ht="26.25" customHeight="1" spans="21:21">
      <c r="U1728" s="1047"/>
    </row>
    <row r="1729" ht="26.25" customHeight="1" spans="21:21">
      <c r="U1729" s="1047"/>
    </row>
    <row r="1730" ht="26.25" customHeight="1" spans="21:21">
      <c r="U1730" s="1047"/>
    </row>
    <row r="1731" ht="26.25" customHeight="1" spans="21:21">
      <c r="U1731" s="1047"/>
    </row>
    <row r="1732" ht="26.25" customHeight="1" spans="21:21">
      <c r="U1732" s="1047"/>
    </row>
    <row r="1733" ht="26.25" customHeight="1" spans="21:21">
      <c r="U1733" s="1047"/>
    </row>
    <row r="1734" ht="26.25" customHeight="1" spans="21:21">
      <c r="U1734" s="1047"/>
    </row>
    <row r="1735" ht="26.25" customHeight="1" spans="21:21">
      <c r="U1735" s="1047"/>
    </row>
    <row r="1736" ht="26.25" customHeight="1" spans="21:21">
      <c r="U1736" s="1047"/>
    </row>
    <row r="1737" ht="26.25" customHeight="1" spans="21:21">
      <c r="U1737" s="1047"/>
    </row>
    <row r="1738" ht="26.25" customHeight="1" spans="21:21">
      <c r="U1738" s="1047"/>
    </row>
    <row r="1739" ht="26.25" customHeight="1" spans="21:21">
      <c r="U1739" s="1047"/>
    </row>
    <row r="1740" ht="26.25" customHeight="1" spans="21:21">
      <c r="U1740" s="1047"/>
    </row>
    <row r="1741" ht="26.25" customHeight="1" spans="21:21">
      <c r="U1741" s="1047"/>
    </row>
    <row r="1742" ht="26.25" customHeight="1" spans="21:21">
      <c r="U1742" s="1047"/>
    </row>
    <row r="1743" ht="26.25" customHeight="1" spans="21:21">
      <c r="U1743" s="1047"/>
    </row>
    <row r="1744" ht="26.25" customHeight="1" spans="21:21">
      <c r="U1744" s="1047"/>
    </row>
    <row r="1745" ht="26.25" customHeight="1" spans="21:21">
      <c r="U1745" s="1047"/>
    </row>
    <row r="1746" ht="26.25" customHeight="1" spans="21:21">
      <c r="U1746" s="1047"/>
    </row>
    <row r="1747" ht="26.25" customHeight="1" spans="21:21">
      <c r="U1747" s="1047"/>
    </row>
    <row r="1748" ht="26.25" customHeight="1" spans="21:21">
      <c r="U1748" s="1047"/>
    </row>
    <row r="1749" ht="26.25" customHeight="1" spans="21:21">
      <c r="U1749" s="1047"/>
    </row>
    <row r="1750" ht="26.25" customHeight="1" spans="21:21">
      <c r="U1750" s="1047"/>
    </row>
    <row r="1751" ht="26.25" customHeight="1" spans="21:21">
      <c r="U1751" s="1047"/>
    </row>
    <row r="1752" ht="26.25" customHeight="1" spans="21:21">
      <c r="U1752" s="1047"/>
    </row>
    <row r="1753" ht="26.25" customHeight="1" spans="21:21">
      <c r="U1753" s="1047"/>
    </row>
    <row r="1754" ht="26.25" customHeight="1" spans="21:21">
      <c r="U1754" s="1047"/>
    </row>
    <row r="1755" ht="26.25" customHeight="1" spans="21:21">
      <c r="U1755" s="1047"/>
    </row>
    <row r="1756" ht="26.25" customHeight="1" spans="21:21">
      <c r="U1756" s="1047"/>
    </row>
    <row r="1757" ht="26.25" customHeight="1" spans="21:21">
      <c r="U1757" s="1047"/>
    </row>
    <row r="1758" ht="26.25" customHeight="1" spans="21:21">
      <c r="U1758" s="1047"/>
    </row>
    <row r="1759" ht="26.25" customHeight="1" spans="21:21">
      <c r="U1759" s="1047"/>
    </row>
    <row r="1760" ht="26.25" customHeight="1" spans="21:21">
      <c r="U1760" s="1047"/>
    </row>
    <row r="1761" ht="26.25" customHeight="1" spans="21:21">
      <c r="U1761" s="1047"/>
    </row>
    <row r="1762" ht="26.25" customHeight="1" spans="21:21">
      <c r="U1762" s="1047"/>
    </row>
    <row r="1763" ht="26.25" customHeight="1" spans="21:21">
      <c r="U1763" s="1047"/>
    </row>
    <row r="1764" ht="26.25" customHeight="1" spans="21:21">
      <c r="U1764" s="1047"/>
    </row>
    <row r="1765" ht="26.25" customHeight="1" spans="21:21">
      <c r="U1765" s="1047"/>
    </row>
    <row r="1766" ht="26.25" customHeight="1" spans="21:21">
      <c r="U1766" s="1047"/>
    </row>
    <row r="1767" ht="26.25" customHeight="1" spans="21:21">
      <c r="U1767" s="1047"/>
    </row>
    <row r="1768" ht="26.25" customHeight="1" spans="21:21">
      <c r="U1768" s="1047"/>
    </row>
    <row r="1769" ht="26.25" customHeight="1" spans="21:21">
      <c r="U1769" s="1047"/>
    </row>
    <row r="1770" ht="26.25" customHeight="1" spans="21:21">
      <c r="U1770" s="1047"/>
    </row>
    <row r="1771" ht="26.25" customHeight="1" spans="21:21">
      <c r="U1771" s="1047"/>
    </row>
    <row r="1772" ht="26.25" customHeight="1" spans="21:21">
      <c r="U1772" s="1047"/>
    </row>
    <row r="1773" ht="26.25" customHeight="1" spans="21:21">
      <c r="U1773" s="1047"/>
    </row>
    <row r="1774" ht="26.25" customHeight="1" spans="21:21">
      <c r="U1774" s="1047"/>
    </row>
    <row r="1775" ht="26.25" customHeight="1" spans="21:21">
      <c r="U1775" s="1047"/>
    </row>
    <row r="1776" ht="26.25" customHeight="1" spans="21:21">
      <c r="U1776" s="1047"/>
    </row>
    <row r="1777" ht="26.25" customHeight="1" spans="21:21">
      <c r="U1777" s="1047"/>
    </row>
    <row r="1778" ht="26.25" customHeight="1" spans="21:21">
      <c r="U1778" s="1047"/>
    </row>
    <row r="1779" ht="26.25" customHeight="1" spans="21:21">
      <c r="U1779" s="1047"/>
    </row>
    <row r="1780" ht="26.25" customHeight="1" spans="21:21">
      <c r="U1780" s="1047"/>
    </row>
    <row r="1781" ht="26.25" customHeight="1" spans="21:21">
      <c r="U1781" s="1047"/>
    </row>
    <row r="1782" ht="26.25" customHeight="1" spans="21:21">
      <c r="U1782" s="1047"/>
    </row>
    <row r="1783" ht="26.25" customHeight="1" spans="21:21">
      <c r="U1783" s="1047"/>
    </row>
    <row r="1784" ht="26.25" customHeight="1" spans="21:21">
      <c r="U1784" s="1047"/>
    </row>
    <row r="1785" ht="26.25" customHeight="1" spans="21:21">
      <c r="U1785" s="1047"/>
    </row>
    <row r="1786" ht="26.25" customHeight="1" spans="21:21">
      <c r="U1786" s="1047"/>
    </row>
    <row r="1787" ht="26.25" customHeight="1" spans="21:21">
      <c r="U1787" s="1047"/>
    </row>
    <row r="1788" ht="26.25" customHeight="1" spans="21:21">
      <c r="U1788" s="1047"/>
    </row>
    <row r="1789" ht="26.25" customHeight="1" spans="21:21">
      <c r="U1789" s="1047"/>
    </row>
    <row r="1790" ht="26.25" customHeight="1" spans="21:21">
      <c r="U1790" s="1047"/>
    </row>
    <row r="1791" ht="26.25" customHeight="1" spans="21:21">
      <c r="U1791" s="1047"/>
    </row>
    <row r="1792" ht="26.25" customHeight="1" spans="21:21">
      <c r="U1792" s="1047"/>
    </row>
    <row r="1793" ht="26.25" customHeight="1" spans="21:21">
      <c r="U1793" s="1047"/>
    </row>
    <row r="1794" ht="26.25" customHeight="1" spans="21:21">
      <c r="U1794" s="1047"/>
    </row>
    <row r="1795" ht="26.25" customHeight="1" spans="21:21">
      <c r="U1795" s="1047"/>
    </row>
    <row r="1796" ht="26.25" customHeight="1" spans="21:21">
      <c r="U1796" s="1047"/>
    </row>
    <row r="1797" ht="26.25" customHeight="1" spans="21:21">
      <c r="U1797" s="1047"/>
    </row>
    <row r="1798" ht="26.25" customHeight="1" spans="21:21">
      <c r="U1798" s="1047"/>
    </row>
    <row r="1799" ht="26.25" customHeight="1" spans="21:21">
      <c r="U1799" s="1047"/>
    </row>
    <row r="1800" ht="26.25" customHeight="1" spans="21:21">
      <c r="U1800" s="1047"/>
    </row>
    <row r="1801" ht="26.25" customHeight="1" spans="21:21">
      <c r="U1801" s="1047"/>
    </row>
    <row r="1802" ht="26.25" customHeight="1" spans="21:21">
      <c r="U1802" s="1047"/>
    </row>
    <row r="1803" ht="26.25" customHeight="1" spans="21:21">
      <c r="U1803" s="1047"/>
    </row>
    <row r="1804" ht="26.25" customHeight="1" spans="21:21">
      <c r="U1804" s="1047"/>
    </row>
    <row r="1805" ht="26.25" customHeight="1" spans="21:21">
      <c r="U1805" s="1047"/>
    </row>
    <row r="1806" ht="26.25" customHeight="1" spans="21:21">
      <c r="U1806" s="1047"/>
    </row>
    <row r="1807" ht="26.25" customHeight="1" spans="21:21">
      <c r="U1807" s="1047"/>
    </row>
    <row r="1808" ht="26.25" customHeight="1" spans="21:21">
      <c r="U1808" s="1047"/>
    </row>
    <row r="1809" ht="26.25" customHeight="1" spans="21:21">
      <c r="U1809" s="1047"/>
    </row>
    <row r="1810" ht="26.25" customHeight="1" spans="21:21">
      <c r="U1810" s="1047"/>
    </row>
    <row r="1811" ht="26.25" customHeight="1" spans="21:21">
      <c r="U1811" s="1047"/>
    </row>
    <row r="1812" ht="26.25" customHeight="1" spans="21:21">
      <c r="U1812" s="1047"/>
    </row>
    <row r="1813" ht="26.25" customHeight="1" spans="21:21">
      <c r="U1813" s="1047"/>
    </row>
    <row r="1814" ht="26.25" customHeight="1" spans="21:21">
      <c r="U1814" s="1047"/>
    </row>
    <row r="1815" ht="26.25" customHeight="1" spans="21:21">
      <c r="U1815" s="1047"/>
    </row>
    <row r="1816" ht="26.25" customHeight="1" spans="21:21">
      <c r="U1816" s="1047"/>
    </row>
    <row r="1817" ht="26.25" customHeight="1" spans="21:21">
      <c r="U1817" s="1047"/>
    </row>
    <row r="1818" ht="26.25" customHeight="1" spans="21:21">
      <c r="U1818" s="1047"/>
    </row>
    <row r="1819" ht="26.25" customHeight="1" spans="21:21">
      <c r="U1819" s="1047"/>
    </row>
    <row r="1820" ht="26.25" customHeight="1" spans="21:21">
      <c r="U1820" s="1047"/>
    </row>
    <row r="1821" ht="26.25" customHeight="1" spans="21:21">
      <c r="U1821" s="1047"/>
    </row>
    <row r="1822" ht="26.25" customHeight="1" spans="21:21">
      <c r="U1822" s="1047"/>
    </row>
    <row r="1823" ht="26.25" customHeight="1" spans="21:21">
      <c r="U1823" s="1047"/>
    </row>
    <row r="1824" ht="26.25" customHeight="1" spans="21:21">
      <c r="U1824" s="1047"/>
    </row>
    <row r="1825" ht="26.25" customHeight="1" spans="21:21">
      <c r="U1825" s="1047"/>
    </row>
    <row r="1826" ht="26.25" customHeight="1" spans="21:21">
      <c r="U1826" s="1047"/>
    </row>
    <row r="1827" ht="26.25" customHeight="1" spans="21:21">
      <c r="U1827" s="1047"/>
    </row>
    <row r="1828" ht="26.25" customHeight="1" spans="21:21">
      <c r="U1828" s="1047"/>
    </row>
    <row r="1829" ht="26.25" customHeight="1" spans="21:21">
      <c r="U1829" s="1047"/>
    </row>
    <row r="1830" ht="26.25" customHeight="1" spans="21:21">
      <c r="U1830" s="1047"/>
    </row>
    <row r="1831" ht="26.25" customHeight="1" spans="21:21">
      <c r="U1831" s="1047"/>
    </row>
    <row r="1832" ht="26.25" customHeight="1" spans="21:21">
      <c r="U1832" s="1047"/>
    </row>
    <row r="1833" ht="26.25" customHeight="1" spans="21:21">
      <c r="U1833" s="1047"/>
    </row>
    <row r="1834" ht="26.25" customHeight="1" spans="21:21">
      <c r="U1834" s="1047"/>
    </row>
    <row r="1835" ht="26.25" customHeight="1" spans="21:21">
      <c r="U1835" s="1047"/>
    </row>
    <row r="1836" ht="26.25" customHeight="1" spans="21:21">
      <c r="U1836" s="1047"/>
    </row>
    <row r="1837" ht="26.25" customHeight="1" spans="21:21">
      <c r="U1837" s="1047"/>
    </row>
    <row r="1838" ht="26.25" customHeight="1" spans="21:21">
      <c r="U1838" s="1047"/>
    </row>
    <row r="1839" ht="26.25" customHeight="1" spans="21:21">
      <c r="U1839" s="1047"/>
    </row>
    <row r="1840" ht="26.25" customHeight="1" spans="21:21">
      <c r="U1840" s="1047"/>
    </row>
    <row r="1841" ht="26.25" customHeight="1" spans="21:21">
      <c r="U1841" s="1047"/>
    </row>
    <row r="1842" ht="26.25" customHeight="1" spans="21:21">
      <c r="U1842" s="1047"/>
    </row>
    <row r="1843" ht="26.25" customHeight="1" spans="21:21">
      <c r="U1843" s="1047"/>
    </row>
    <row r="1844" ht="26.25" customHeight="1" spans="21:21">
      <c r="U1844" s="1047"/>
    </row>
    <row r="1845" ht="26.25" customHeight="1" spans="21:21">
      <c r="U1845" s="1047"/>
    </row>
    <row r="1846" ht="26.25" customHeight="1" spans="21:21">
      <c r="U1846" s="1047"/>
    </row>
    <row r="1847" ht="26.25" customHeight="1" spans="21:21">
      <c r="U1847" s="1047"/>
    </row>
    <row r="1848" ht="26.25" customHeight="1" spans="21:21">
      <c r="U1848" s="1047"/>
    </row>
    <row r="1849" ht="26.25" customHeight="1" spans="21:21">
      <c r="U1849" s="1047"/>
    </row>
    <row r="1850" ht="26.25" customHeight="1" spans="21:21">
      <c r="U1850" s="1047"/>
    </row>
    <row r="1851" ht="26.25" customHeight="1" spans="21:21">
      <c r="U1851" s="1047"/>
    </row>
    <row r="1852" ht="26.25" customHeight="1" spans="21:21">
      <c r="U1852" s="1047"/>
    </row>
    <row r="1853" ht="26.25" customHeight="1" spans="21:21">
      <c r="U1853" s="1047"/>
    </row>
    <row r="1854" ht="26.25" customHeight="1" spans="21:21">
      <c r="U1854" s="1047"/>
    </row>
    <row r="1855" ht="26.25" customHeight="1" spans="21:21">
      <c r="U1855" s="1047"/>
    </row>
    <row r="1856" ht="26.25" customHeight="1" spans="21:21">
      <c r="U1856" s="1047"/>
    </row>
    <row r="1857" ht="26.25" customHeight="1" spans="21:21">
      <c r="U1857" s="1047"/>
    </row>
    <row r="1858" ht="26.25" customHeight="1" spans="21:21">
      <c r="U1858" s="1047"/>
    </row>
    <row r="1859" ht="26.25" customHeight="1" spans="21:21">
      <c r="U1859" s="1047"/>
    </row>
    <row r="1860" ht="26.25" customHeight="1" spans="21:21">
      <c r="U1860" s="1047"/>
    </row>
    <row r="1861" ht="26.25" customHeight="1" spans="21:21">
      <c r="U1861" s="1047"/>
    </row>
    <row r="1862" ht="26.25" customHeight="1" spans="21:21">
      <c r="U1862" s="1047"/>
    </row>
    <row r="1863" ht="26.25" customHeight="1" spans="21:21">
      <c r="U1863" s="1047"/>
    </row>
    <row r="1864" ht="26.25" customHeight="1" spans="21:21">
      <c r="U1864" s="1047"/>
    </row>
    <row r="1865" ht="26.25" customHeight="1" spans="21:21">
      <c r="U1865" s="1047"/>
    </row>
    <row r="1866" ht="26.25" customHeight="1" spans="21:21">
      <c r="U1866" s="1047"/>
    </row>
    <row r="1867" ht="26.25" customHeight="1" spans="21:21">
      <c r="U1867" s="1047"/>
    </row>
    <row r="1868" ht="26.25" customHeight="1" spans="21:21">
      <c r="U1868" s="1047"/>
    </row>
    <row r="1869" ht="26.25" customHeight="1" spans="21:21">
      <c r="U1869" s="1047"/>
    </row>
    <row r="1870" ht="26.25" customHeight="1" spans="21:21">
      <c r="U1870" s="1047"/>
    </row>
    <row r="1871" ht="26.25" customHeight="1" spans="21:21">
      <c r="U1871" s="1047"/>
    </row>
    <row r="1872" ht="26.25" customHeight="1" spans="21:21">
      <c r="U1872" s="1047"/>
    </row>
    <row r="1873" ht="26.25" customHeight="1" spans="21:21">
      <c r="U1873" s="1047"/>
    </row>
    <row r="1874" ht="26.25" customHeight="1" spans="21:21">
      <c r="U1874" s="1047"/>
    </row>
    <row r="1875" ht="26.25" customHeight="1" spans="21:21">
      <c r="U1875" s="1047"/>
    </row>
    <row r="1876" ht="26.25" customHeight="1" spans="21:21">
      <c r="U1876" s="1047"/>
    </row>
    <row r="1877" ht="26.25" customHeight="1" spans="21:21">
      <c r="U1877" s="1047"/>
    </row>
    <row r="1878" ht="26.25" customHeight="1" spans="21:21">
      <c r="U1878" s="1047"/>
    </row>
    <row r="1879" ht="26.25" customHeight="1" spans="21:21">
      <c r="U1879" s="1047"/>
    </row>
    <row r="1880" ht="26.25" customHeight="1" spans="21:21">
      <c r="U1880" s="1047"/>
    </row>
    <row r="1881" ht="26.25" customHeight="1" spans="21:21">
      <c r="U1881" s="1047"/>
    </row>
    <row r="1882" ht="26.25" customHeight="1" spans="21:21">
      <c r="U1882" s="1047"/>
    </row>
    <row r="1883" ht="26.25" customHeight="1" spans="21:21">
      <c r="U1883" s="1047"/>
    </row>
    <row r="1884" ht="26.25" customHeight="1" spans="21:21">
      <c r="U1884" s="1047"/>
    </row>
    <row r="1885" ht="26.25" customHeight="1" spans="21:21">
      <c r="U1885" s="1047"/>
    </row>
    <row r="1886" ht="26.25" customHeight="1" spans="21:21">
      <c r="U1886" s="1047"/>
    </row>
    <row r="1887" ht="26.25" customHeight="1" spans="21:21">
      <c r="U1887" s="1047"/>
    </row>
    <row r="1888" ht="26.25" customHeight="1" spans="21:21">
      <c r="U1888" s="1047"/>
    </row>
    <row r="1889" ht="26.25" customHeight="1" spans="21:21">
      <c r="U1889" s="1047"/>
    </row>
    <row r="1890" ht="26.25" customHeight="1" spans="21:21">
      <c r="U1890" s="1047"/>
    </row>
    <row r="1891" ht="26.25" customHeight="1" spans="21:21">
      <c r="U1891" s="1047"/>
    </row>
    <row r="1892" ht="26.25" customHeight="1" spans="21:21">
      <c r="U1892" s="1047"/>
    </row>
    <row r="1893" ht="26.25" customHeight="1" spans="21:21">
      <c r="U1893" s="1047"/>
    </row>
    <row r="1894" ht="26.25" customHeight="1" spans="21:21">
      <c r="U1894" s="1047"/>
    </row>
    <row r="1895" ht="26.25" customHeight="1" spans="21:21">
      <c r="U1895" s="1047"/>
    </row>
    <row r="1896" ht="26.25" customHeight="1" spans="21:21">
      <c r="U1896" s="1047"/>
    </row>
    <row r="1897" ht="26.25" customHeight="1" spans="21:21">
      <c r="U1897" s="1047"/>
    </row>
    <row r="1898" ht="26.25" customHeight="1" spans="21:21">
      <c r="U1898" s="1047"/>
    </row>
    <row r="1899" ht="26.25" customHeight="1" spans="21:21">
      <c r="U1899" s="1047"/>
    </row>
    <row r="1900" ht="26.25" customHeight="1" spans="21:21">
      <c r="U1900" s="1047"/>
    </row>
    <row r="1901" ht="26.25" customHeight="1" spans="21:21">
      <c r="U1901" s="1047"/>
    </row>
    <row r="1902" ht="26.25" customHeight="1" spans="21:21">
      <c r="U1902" s="1047"/>
    </row>
    <row r="1903" ht="26.25" customHeight="1" spans="21:21">
      <c r="U1903" s="1047"/>
    </row>
    <row r="1904" ht="26.25" customHeight="1" spans="21:21">
      <c r="U1904" s="1047"/>
    </row>
    <row r="1905" ht="26.25" customHeight="1" spans="21:21">
      <c r="U1905" s="1047"/>
    </row>
    <row r="1906" ht="26.25" customHeight="1" spans="21:21">
      <c r="U1906" s="1047"/>
    </row>
    <row r="1907" ht="26.25" customHeight="1" spans="21:21">
      <c r="U1907" s="1047"/>
    </row>
    <row r="1908" ht="26.25" customHeight="1" spans="21:21">
      <c r="U1908" s="1047"/>
    </row>
    <row r="1909" ht="26.25" customHeight="1" spans="21:21">
      <c r="U1909" s="1047"/>
    </row>
    <row r="1910" ht="26.25" customHeight="1" spans="21:21">
      <c r="U1910" s="1047"/>
    </row>
    <row r="1911" ht="26.25" customHeight="1" spans="21:21">
      <c r="U1911" s="1047"/>
    </row>
    <row r="1912" ht="26.25" customHeight="1" spans="21:21">
      <c r="U1912" s="1047"/>
    </row>
    <row r="1913" ht="26.25" customHeight="1" spans="21:21">
      <c r="U1913" s="1047"/>
    </row>
    <row r="1914" ht="26.25" customHeight="1" spans="21:21">
      <c r="U1914" s="1047"/>
    </row>
    <row r="1915" ht="26.25" customHeight="1" spans="21:21">
      <c r="U1915" s="1047"/>
    </row>
    <row r="1916" ht="26.25" customHeight="1" spans="21:21">
      <c r="U1916" s="1047"/>
    </row>
    <row r="1917" ht="26.25" customHeight="1" spans="21:21">
      <c r="U1917" s="1047"/>
    </row>
    <row r="1918" ht="26.25" customHeight="1" spans="21:21">
      <c r="U1918" s="1047"/>
    </row>
    <row r="1919" ht="26.25" customHeight="1" spans="21:21">
      <c r="U1919" s="1047"/>
    </row>
    <row r="1920" ht="26.25" customHeight="1" spans="21:21">
      <c r="U1920" s="1047"/>
    </row>
    <row r="1921" ht="26.25" customHeight="1" spans="21:21">
      <c r="U1921" s="1047"/>
    </row>
    <row r="1922" ht="26.25" customHeight="1" spans="21:21">
      <c r="U1922" s="1047"/>
    </row>
    <row r="1923" ht="26.25" customHeight="1" spans="21:21">
      <c r="U1923" s="1047"/>
    </row>
    <row r="1924" ht="26.25" customHeight="1" spans="21:21">
      <c r="U1924" s="1047"/>
    </row>
    <row r="1925" ht="26.25" customHeight="1" spans="21:21">
      <c r="U1925" s="1047"/>
    </row>
    <row r="1926" ht="26.25" customHeight="1" spans="21:21">
      <c r="U1926" s="1047"/>
    </row>
    <row r="1927" ht="26.25" customHeight="1" spans="21:21">
      <c r="U1927" s="1047"/>
    </row>
    <row r="1928" ht="26.25" customHeight="1" spans="21:21">
      <c r="U1928" s="1047"/>
    </row>
    <row r="1929" ht="26.25" customHeight="1" spans="21:21">
      <c r="U1929" s="1047"/>
    </row>
    <row r="1930" ht="26.25" customHeight="1" spans="21:21">
      <c r="U1930" s="1047"/>
    </row>
    <row r="1931" ht="26.25" customHeight="1" spans="21:21">
      <c r="U1931" s="1047"/>
    </row>
    <row r="1932" ht="26.25" customHeight="1" spans="21:21">
      <c r="U1932" s="1047"/>
    </row>
    <row r="1933" ht="26.25" customHeight="1" spans="21:21">
      <c r="U1933" s="1047"/>
    </row>
    <row r="1934" ht="26.25" customHeight="1" spans="21:21">
      <c r="U1934" s="1047"/>
    </row>
    <row r="1935" ht="26.25" customHeight="1" spans="21:21">
      <c r="U1935" s="1047"/>
    </row>
    <row r="1936" ht="26.25" customHeight="1" spans="21:21">
      <c r="U1936" s="1047"/>
    </row>
    <row r="1937" ht="26.25" customHeight="1" spans="21:21">
      <c r="U1937" s="1047"/>
    </row>
    <row r="1938" ht="26.25" customHeight="1" spans="21:21">
      <c r="U1938" s="1047"/>
    </row>
    <row r="1939" ht="26.25" customHeight="1" spans="21:21">
      <c r="U1939" s="1047"/>
    </row>
    <row r="1940" ht="26.25" customHeight="1" spans="21:21">
      <c r="U1940" s="1047"/>
    </row>
    <row r="1941" ht="26.25" customHeight="1" spans="21:21">
      <c r="U1941" s="1047"/>
    </row>
    <row r="1942" ht="26.25" customHeight="1" spans="21:21">
      <c r="U1942" s="1047"/>
    </row>
    <row r="1943" ht="26.25" customHeight="1" spans="21:21">
      <c r="U1943" s="1047"/>
    </row>
    <row r="1944" ht="26.25" customHeight="1" spans="21:21">
      <c r="U1944" s="1047"/>
    </row>
    <row r="1945" ht="26.25" customHeight="1" spans="21:21">
      <c r="U1945" s="1047"/>
    </row>
    <row r="1946" ht="26.25" customHeight="1" spans="21:21">
      <c r="U1946" s="1047"/>
    </row>
    <row r="1947" ht="26.25" customHeight="1" spans="21:21">
      <c r="U1947" s="1047"/>
    </row>
    <row r="1948" ht="26.25" customHeight="1" spans="21:21">
      <c r="U1948" s="1047"/>
    </row>
    <row r="1949" ht="26.25" customHeight="1" spans="21:21">
      <c r="U1949" s="1047"/>
    </row>
    <row r="1950" ht="26.25" customHeight="1" spans="21:21">
      <c r="U1950" s="1047"/>
    </row>
    <row r="1951" ht="26.25" customHeight="1" spans="21:21">
      <c r="U1951" s="1047"/>
    </row>
    <row r="1952" ht="26.25" customHeight="1" spans="21:21">
      <c r="U1952" s="1047"/>
    </row>
    <row r="1953" ht="26.25" customHeight="1" spans="21:21">
      <c r="U1953" s="1047"/>
    </row>
    <row r="1954" ht="26.25" customHeight="1" spans="21:21">
      <c r="U1954" s="1047"/>
    </row>
    <row r="1955" ht="26.25" customHeight="1" spans="21:21">
      <c r="U1955" s="1047"/>
    </row>
    <row r="1956" ht="26.25" customHeight="1" spans="21:21">
      <c r="U1956" s="1047"/>
    </row>
    <row r="1957" ht="26.25" customHeight="1" spans="21:21">
      <c r="U1957" s="1047"/>
    </row>
    <row r="1958" ht="26.25" customHeight="1" spans="21:21">
      <c r="U1958" s="1047"/>
    </row>
    <row r="1959" ht="26.25" customHeight="1" spans="21:21">
      <c r="U1959" s="1047"/>
    </row>
    <row r="1960" ht="26.25" customHeight="1" spans="21:21">
      <c r="U1960" s="1047"/>
    </row>
    <row r="1961" ht="26.25" customHeight="1" spans="21:21">
      <c r="U1961" s="1047"/>
    </row>
    <row r="1962" ht="26.25" customHeight="1" spans="21:21">
      <c r="U1962" s="1047"/>
    </row>
    <row r="1963" ht="26.25" customHeight="1" spans="21:21">
      <c r="U1963" s="1047"/>
    </row>
    <row r="1964" ht="26.25" customHeight="1" spans="21:21">
      <c r="U1964" s="1047"/>
    </row>
    <row r="1965" ht="26.25" customHeight="1" spans="21:21">
      <c r="U1965" s="1047"/>
    </row>
    <row r="1966" ht="26.25" customHeight="1" spans="21:21">
      <c r="U1966" s="1047"/>
    </row>
    <row r="1967" ht="26.25" customHeight="1" spans="21:21">
      <c r="U1967" s="1047"/>
    </row>
    <row r="1968" ht="26.25" customHeight="1" spans="21:21">
      <c r="U1968" s="1047"/>
    </row>
    <row r="1969" ht="26.25" customHeight="1" spans="21:21">
      <c r="U1969" s="1047"/>
    </row>
    <row r="1970" ht="26.25" customHeight="1" spans="21:21">
      <c r="U1970" s="1047"/>
    </row>
    <row r="1971" ht="26.25" customHeight="1" spans="21:21">
      <c r="U1971" s="1047"/>
    </row>
    <row r="1972" ht="26.25" customHeight="1" spans="21:21">
      <c r="U1972" s="1047"/>
    </row>
    <row r="1973" ht="26.25" customHeight="1" spans="21:21">
      <c r="U1973" s="1047"/>
    </row>
    <row r="1974" ht="26.25" customHeight="1" spans="21:21">
      <c r="U1974" s="1047"/>
    </row>
    <row r="1975" ht="26.25" customHeight="1" spans="21:21">
      <c r="U1975" s="1047"/>
    </row>
    <row r="1976" ht="26.25" customHeight="1" spans="21:21">
      <c r="U1976" s="1047"/>
    </row>
    <row r="1977" ht="26.25" customHeight="1" spans="21:21">
      <c r="U1977" s="1047"/>
    </row>
    <row r="1978" ht="26.25" customHeight="1" spans="21:21">
      <c r="U1978" s="1047"/>
    </row>
    <row r="1979" ht="26.25" customHeight="1" spans="21:21">
      <c r="U1979" s="1047"/>
    </row>
    <row r="1980" ht="26.25" customHeight="1" spans="21:21">
      <c r="U1980" s="1047"/>
    </row>
    <row r="1981" ht="26.25" customHeight="1" spans="21:21">
      <c r="U1981" s="1047"/>
    </row>
    <row r="1982" ht="26.25" customHeight="1" spans="21:21">
      <c r="U1982" s="1047"/>
    </row>
    <row r="1983" ht="26.25" customHeight="1" spans="21:21">
      <c r="U1983" s="1047"/>
    </row>
    <row r="1984" ht="26.25" customHeight="1" spans="21:21">
      <c r="U1984" s="1047"/>
    </row>
    <row r="1985" ht="26.25" customHeight="1" spans="21:21">
      <c r="U1985" s="1047"/>
    </row>
    <row r="1986" ht="26.25" customHeight="1" spans="21:21">
      <c r="U1986" s="1047"/>
    </row>
    <row r="1987" ht="26.25" customHeight="1" spans="21:21">
      <c r="U1987" s="1047"/>
    </row>
    <row r="1988" ht="26.25" customHeight="1" spans="21:21">
      <c r="U1988" s="1047"/>
    </row>
    <row r="1989" ht="26.25" customHeight="1" spans="21:21">
      <c r="U1989" s="1047"/>
    </row>
    <row r="1990" ht="26.25" customHeight="1" spans="21:21">
      <c r="U1990" s="1047"/>
    </row>
    <row r="1991" ht="26.25" customHeight="1" spans="21:21">
      <c r="U1991" s="1047"/>
    </row>
    <row r="1992" ht="26.25" customHeight="1" spans="21:21">
      <c r="U1992" s="1047"/>
    </row>
    <row r="1993" ht="26.25" customHeight="1" spans="21:21">
      <c r="U1993" s="1047"/>
    </row>
    <row r="1994" ht="26.25" customHeight="1" spans="21:21">
      <c r="U1994" s="1047"/>
    </row>
    <row r="1995" ht="26.25" customHeight="1" spans="21:21">
      <c r="U1995" s="1047"/>
    </row>
    <row r="1996" ht="26.25" customHeight="1" spans="21:21">
      <c r="U1996" s="1047"/>
    </row>
    <row r="1997" ht="26.25" customHeight="1" spans="21:21">
      <c r="U1997" s="1047"/>
    </row>
    <row r="1998" ht="26.25" customHeight="1" spans="21:21">
      <c r="U1998" s="1047"/>
    </row>
    <row r="1999" ht="26.25" customHeight="1" spans="21:21">
      <c r="U1999" s="1047"/>
    </row>
    <row r="2000" ht="26.25" customHeight="1" spans="21:21">
      <c r="U2000" s="1047"/>
    </row>
    <row r="2001" ht="26.25" customHeight="1" spans="21:21">
      <c r="U2001" s="1047"/>
    </row>
    <row r="2002" ht="26.25" customHeight="1" spans="21:21">
      <c r="U2002" s="1047"/>
    </row>
    <row r="2003" ht="26.25" customHeight="1" spans="21:21">
      <c r="U2003" s="1047"/>
    </row>
    <row r="2004" ht="26.25" customHeight="1" spans="21:21">
      <c r="U2004" s="1047"/>
    </row>
    <row r="2005" ht="26.25" customHeight="1" spans="21:21">
      <c r="U2005" s="1047"/>
    </row>
    <row r="2006" ht="26.25" customHeight="1" spans="21:21">
      <c r="U2006" s="1047"/>
    </row>
    <row r="2007" ht="26.25" customHeight="1" spans="21:21">
      <c r="U2007" s="1047"/>
    </row>
    <row r="2008" ht="26.25" customHeight="1" spans="21:21">
      <c r="U2008" s="1047"/>
    </row>
    <row r="2009" ht="26.25" customHeight="1" spans="21:21">
      <c r="U2009" s="1047"/>
    </row>
    <row r="2010" ht="26.25" customHeight="1" spans="21:21">
      <c r="U2010" s="1047"/>
    </row>
    <row r="2011" ht="26.25" customHeight="1" spans="21:21">
      <c r="U2011" s="1047"/>
    </row>
    <row r="2012" ht="26.25" customHeight="1" spans="21:21">
      <c r="U2012" s="1047"/>
    </row>
    <row r="2013" ht="26.25" customHeight="1" spans="21:21">
      <c r="U2013" s="1047"/>
    </row>
    <row r="2014" ht="26.25" customHeight="1" spans="21:21">
      <c r="U2014" s="1047"/>
    </row>
    <row r="2015" ht="26.25" customHeight="1" spans="21:21">
      <c r="U2015" s="1047"/>
    </row>
    <row r="2016" ht="26.25" customHeight="1" spans="21:21">
      <c r="U2016" s="1047"/>
    </row>
    <row r="2017" ht="26.25" customHeight="1" spans="21:21">
      <c r="U2017" s="1047"/>
    </row>
    <row r="2018" ht="26.25" customHeight="1" spans="21:21">
      <c r="U2018" s="1047"/>
    </row>
    <row r="2019" ht="26.25" customHeight="1" spans="21:21">
      <c r="U2019" s="1047"/>
    </row>
    <row r="2020" ht="26.25" customHeight="1" spans="21:21">
      <c r="U2020" s="1047"/>
    </row>
    <row r="2021" ht="26.25" customHeight="1" spans="21:21">
      <c r="U2021" s="1047"/>
    </row>
    <row r="2022" ht="26.25" customHeight="1" spans="21:21">
      <c r="U2022" s="1047"/>
    </row>
    <row r="2023" ht="26.25" customHeight="1" spans="21:21">
      <c r="U2023" s="1047"/>
    </row>
    <row r="2024" ht="26.25" customHeight="1" spans="21:21">
      <c r="U2024" s="1047"/>
    </row>
    <row r="2025" ht="26.25" customHeight="1" spans="21:21">
      <c r="U2025" s="1047"/>
    </row>
    <row r="2026" ht="26.25" customHeight="1" spans="21:21">
      <c r="U2026" s="1047"/>
    </row>
    <row r="2027" ht="26.25" customHeight="1" spans="21:21">
      <c r="U2027" s="1047"/>
    </row>
    <row r="2028" ht="26.25" customHeight="1" spans="21:21">
      <c r="U2028" s="1047"/>
    </row>
    <row r="2029" ht="26.25" customHeight="1" spans="21:21">
      <c r="U2029" s="1047"/>
    </row>
    <row r="2030" ht="26.25" customHeight="1" spans="21:21">
      <c r="U2030" s="1047"/>
    </row>
    <row r="2031" ht="26.25" customHeight="1" spans="21:21">
      <c r="U2031" s="1047"/>
    </row>
    <row r="2032" ht="26.25" customHeight="1" spans="21:21">
      <c r="U2032" s="1047"/>
    </row>
    <row r="2033" ht="26.25" customHeight="1" spans="21:21">
      <c r="U2033" s="1047"/>
    </row>
    <row r="2034" ht="26.25" customHeight="1" spans="21:21">
      <c r="U2034" s="1047"/>
    </row>
    <row r="2035" ht="26.25" customHeight="1" spans="21:21">
      <c r="U2035" s="1047"/>
    </row>
    <row r="2036" ht="26.25" customHeight="1" spans="21:21">
      <c r="U2036" s="1047"/>
    </row>
    <row r="2037" ht="26.25" customHeight="1" spans="21:21">
      <c r="U2037" s="1047"/>
    </row>
    <row r="2038" ht="26.25" customHeight="1" spans="21:21">
      <c r="U2038" s="1047"/>
    </row>
    <row r="2039" ht="26.25" customHeight="1" spans="21:21">
      <c r="U2039" s="1047"/>
    </row>
    <row r="2040" ht="26.25" customHeight="1" spans="21:21">
      <c r="U2040" s="1047"/>
    </row>
    <row r="2041" ht="26.25" customHeight="1" spans="21:21">
      <c r="U2041" s="1047"/>
    </row>
    <row r="2042" ht="26.25" customHeight="1" spans="21:21">
      <c r="U2042" s="1047"/>
    </row>
    <row r="2043" ht="26.25" customHeight="1" spans="21:21">
      <c r="U2043" s="1047"/>
    </row>
    <row r="2044" ht="26.25" customHeight="1" spans="21:21">
      <c r="U2044" s="1047"/>
    </row>
    <row r="2045" ht="26.25" customHeight="1" spans="21:21">
      <c r="U2045" s="1047"/>
    </row>
    <row r="2046" ht="26.25" customHeight="1" spans="21:21">
      <c r="U2046" s="1047"/>
    </row>
    <row r="2047" ht="26.25" customHeight="1" spans="21:21">
      <c r="U2047" s="1047"/>
    </row>
    <row r="2048" ht="26.25" customHeight="1" spans="21:21">
      <c r="U2048" s="1047"/>
    </row>
    <row r="2049" ht="26.25" customHeight="1" spans="21:21">
      <c r="U2049" s="1047"/>
    </row>
    <row r="2050" ht="26.25" customHeight="1" spans="21:21">
      <c r="U2050" s="1047"/>
    </row>
    <row r="2051" ht="26.25" customHeight="1" spans="21:21">
      <c r="U2051" s="1047"/>
    </row>
    <row r="2052" ht="26.25" customHeight="1" spans="21:21">
      <c r="U2052" s="1047"/>
    </row>
    <row r="2053" ht="26.25" customHeight="1" spans="21:21">
      <c r="U2053" s="1047"/>
    </row>
    <row r="2054" ht="26.25" customHeight="1" spans="21:21">
      <c r="U2054" s="1047"/>
    </row>
    <row r="2055" ht="26.25" customHeight="1" spans="21:21">
      <c r="U2055" s="1047"/>
    </row>
    <row r="2056" ht="26.25" customHeight="1" spans="21:21">
      <c r="U2056" s="1047"/>
    </row>
    <row r="2057" ht="26.25" customHeight="1" spans="21:21">
      <c r="U2057" s="1047"/>
    </row>
    <row r="2058" ht="26.25" customHeight="1" spans="21:21">
      <c r="U2058" s="1047"/>
    </row>
    <row r="2059" ht="26.25" customHeight="1" spans="21:21">
      <c r="U2059" s="1047"/>
    </row>
    <row r="2060" ht="26.25" customHeight="1" spans="21:21">
      <c r="U2060" s="1047"/>
    </row>
    <row r="2061" ht="26.25" customHeight="1" spans="21:21">
      <c r="U2061" s="1047"/>
    </row>
    <row r="2062" ht="26.25" customHeight="1" spans="21:21">
      <c r="U2062" s="1047"/>
    </row>
    <row r="2063" ht="26.25" customHeight="1" spans="21:21">
      <c r="U2063" s="1047"/>
    </row>
    <row r="2064" ht="26.25" customHeight="1" spans="21:21">
      <c r="U2064" s="1047"/>
    </row>
    <row r="2065" ht="26.25" customHeight="1" spans="21:21">
      <c r="U2065" s="1047"/>
    </row>
    <row r="2066" ht="26.25" customHeight="1" spans="21:21">
      <c r="U2066" s="1047"/>
    </row>
    <row r="2067" ht="26.25" customHeight="1" spans="21:21">
      <c r="U2067" s="1047"/>
    </row>
    <row r="2068" ht="26.25" customHeight="1" spans="21:21">
      <c r="U2068" s="1047"/>
    </row>
    <row r="2069" ht="26.25" customHeight="1" spans="21:21">
      <c r="U2069" s="1047"/>
    </row>
    <row r="2070" ht="26.25" customHeight="1" spans="21:21">
      <c r="U2070" s="1047"/>
    </row>
    <row r="2071" ht="26.25" customHeight="1" spans="21:21">
      <c r="U2071" s="1047"/>
    </row>
    <row r="2072" ht="26.25" customHeight="1" spans="21:21">
      <c r="U2072" s="1047"/>
    </row>
    <row r="2073" ht="26.25" customHeight="1" spans="21:21">
      <c r="U2073" s="1047"/>
    </row>
    <row r="2074" ht="26.25" customHeight="1" spans="21:21">
      <c r="U2074" s="1047"/>
    </row>
    <row r="2075" ht="26.25" customHeight="1" spans="21:21">
      <c r="U2075" s="1047"/>
    </row>
    <row r="2076" ht="26.25" customHeight="1" spans="21:21">
      <c r="U2076" s="1047"/>
    </row>
    <row r="2077" ht="26.25" customHeight="1" spans="21:21">
      <c r="U2077" s="1047"/>
    </row>
    <row r="2078" ht="26.25" customHeight="1" spans="21:21">
      <c r="U2078" s="1047"/>
    </row>
    <row r="2079" ht="26.25" customHeight="1" spans="21:21">
      <c r="U2079" s="1047"/>
    </row>
    <row r="2080" ht="26.25" customHeight="1" spans="21:21">
      <c r="U2080" s="1047"/>
    </row>
    <row r="2081" ht="26.25" customHeight="1" spans="21:21">
      <c r="U2081" s="1047"/>
    </row>
    <row r="2082" ht="26.25" customHeight="1" spans="21:21">
      <c r="U2082" s="1047"/>
    </row>
    <row r="2083" ht="26.25" customHeight="1" spans="21:21">
      <c r="U2083" s="1047"/>
    </row>
    <row r="2084" ht="26.25" customHeight="1" spans="21:21">
      <c r="U2084" s="1047"/>
    </row>
    <row r="2085" ht="26.25" customHeight="1" spans="21:21">
      <c r="U2085" s="1047"/>
    </row>
    <row r="2086" ht="26.25" customHeight="1" spans="21:21">
      <c r="U2086" s="1047"/>
    </row>
    <row r="2087" ht="26.25" customHeight="1" spans="21:21">
      <c r="U2087" s="1047"/>
    </row>
    <row r="2088" ht="26.25" customHeight="1" spans="21:21">
      <c r="U2088" s="1047"/>
    </row>
    <row r="2089" ht="26.25" customHeight="1" spans="21:21">
      <c r="U2089" s="1047"/>
    </row>
    <row r="2090" ht="26.25" customHeight="1" spans="21:21">
      <c r="U2090" s="1047"/>
    </row>
    <row r="2091" ht="26.25" customHeight="1" spans="21:21">
      <c r="U2091" s="1047"/>
    </row>
    <row r="2092" ht="26.25" customHeight="1" spans="21:21">
      <c r="U2092" s="1047"/>
    </row>
    <row r="2093" ht="26.25" customHeight="1" spans="21:21">
      <c r="U2093" s="1047"/>
    </row>
    <row r="2094" ht="26.25" customHeight="1" spans="21:21">
      <c r="U2094" s="1047"/>
    </row>
    <row r="2095" ht="26.25" customHeight="1" spans="21:21">
      <c r="U2095" s="1047"/>
    </row>
    <row r="2096" ht="26.25" customHeight="1" spans="21:21">
      <c r="U2096" s="1047"/>
    </row>
    <row r="2097" ht="26.25" customHeight="1" spans="21:21">
      <c r="U2097" s="1047"/>
    </row>
    <row r="2098" ht="26.25" customHeight="1" spans="21:21">
      <c r="U2098" s="1047"/>
    </row>
    <row r="2099" ht="26.25" customHeight="1" spans="21:21">
      <c r="U2099" s="1047"/>
    </row>
    <row r="2100" ht="26.25" customHeight="1" spans="21:21">
      <c r="U2100" s="1047"/>
    </row>
    <row r="2101" ht="26.25" customHeight="1" spans="21:21">
      <c r="U2101" s="1047"/>
    </row>
    <row r="2102" ht="26.25" customHeight="1" spans="21:21">
      <c r="U2102" s="1047"/>
    </row>
    <row r="2103" ht="26.25" customHeight="1" spans="21:21">
      <c r="U2103" s="1047"/>
    </row>
    <row r="2104" ht="26.25" customHeight="1" spans="21:21">
      <c r="U2104" s="1047"/>
    </row>
    <row r="2105" ht="26.25" customHeight="1" spans="21:21">
      <c r="U2105" s="1047"/>
    </row>
    <row r="2106" ht="26.25" customHeight="1" spans="21:21">
      <c r="U2106" s="1047"/>
    </row>
    <row r="2107" ht="26.25" customHeight="1" spans="21:21">
      <c r="U2107" s="1047"/>
    </row>
    <row r="2108" ht="26.25" customHeight="1" spans="21:21">
      <c r="U2108" s="1047"/>
    </row>
    <row r="2109" ht="26.25" customHeight="1" spans="21:21">
      <c r="U2109" s="1047"/>
    </row>
    <row r="2110" ht="26.25" customHeight="1" spans="21:21">
      <c r="U2110" s="1047"/>
    </row>
    <row r="2111" ht="26.25" customHeight="1" spans="21:21">
      <c r="U2111" s="1047"/>
    </row>
    <row r="2112" ht="26.25" customHeight="1" spans="21:21">
      <c r="U2112" s="1047"/>
    </row>
    <row r="2113" ht="26.25" customHeight="1" spans="21:21">
      <c r="U2113" s="1047"/>
    </row>
    <row r="2114" ht="26.25" customHeight="1" spans="21:21">
      <c r="U2114" s="1047"/>
    </row>
    <row r="2115" ht="26.25" customHeight="1" spans="21:21">
      <c r="U2115" s="1047"/>
    </row>
    <row r="2116" ht="26.25" customHeight="1" spans="21:21">
      <c r="U2116" s="1047"/>
    </row>
    <row r="2117" ht="26.25" customHeight="1" spans="21:21">
      <c r="U2117" s="1047"/>
    </row>
    <row r="2118" ht="26.25" customHeight="1" spans="21:21">
      <c r="U2118" s="1047"/>
    </row>
    <row r="2119" ht="26.25" customHeight="1" spans="21:21">
      <c r="U2119" s="1047"/>
    </row>
    <row r="2120" ht="26.25" customHeight="1" spans="21:21">
      <c r="U2120" s="1047"/>
    </row>
    <row r="2121" ht="26.25" customHeight="1" spans="21:21">
      <c r="U2121" s="1047"/>
    </row>
    <row r="2122" ht="26.25" customHeight="1" spans="21:21">
      <c r="U2122" s="1047"/>
    </row>
    <row r="2123" ht="26.25" customHeight="1" spans="21:21">
      <c r="U2123" s="1047"/>
    </row>
    <row r="2124" ht="26.25" customHeight="1" spans="21:21">
      <c r="U2124" s="1047"/>
    </row>
    <row r="2125" ht="26.25" customHeight="1" spans="21:21">
      <c r="U2125" s="1047"/>
    </row>
    <row r="2126" ht="26.25" customHeight="1" spans="21:21">
      <c r="U2126" s="1047"/>
    </row>
    <row r="2127" ht="26.25" customHeight="1" spans="21:21">
      <c r="U2127" s="1047"/>
    </row>
    <row r="2128" ht="26.25" customHeight="1" spans="21:21">
      <c r="U2128" s="1047"/>
    </row>
    <row r="2129" ht="26.25" customHeight="1" spans="21:21">
      <c r="U2129" s="1047"/>
    </row>
    <row r="2130" ht="26.25" customHeight="1" spans="21:21">
      <c r="U2130" s="1047"/>
    </row>
    <row r="2131" ht="26.25" customHeight="1" spans="21:21">
      <c r="U2131" s="1047"/>
    </row>
    <row r="2132" ht="26.25" customHeight="1" spans="21:21">
      <c r="U2132" s="1047"/>
    </row>
    <row r="2133" ht="26.25" customHeight="1" spans="21:21">
      <c r="U2133" s="1047"/>
    </row>
    <row r="2134" ht="26.25" customHeight="1" spans="21:21">
      <c r="U2134" s="1047"/>
    </row>
    <row r="2135" ht="26.25" customHeight="1" spans="21:21">
      <c r="U2135" s="1047"/>
    </row>
    <row r="2136" ht="26.25" customHeight="1" spans="21:21">
      <c r="U2136" s="1047"/>
    </row>
    <row r="2137" ht="26.25" customHeight="1" spans="21:21">
      <c r="U2137" s="1047"/>
    </row>
    <row r="2138" ht="26.25" customHeight="1" spans="21:21">
      <c r="U2138" s="1047"/>
    </row>
    <row r="2139" ht="26.25" customHeight="1" spans="21:21">
      <c r="U2139" s="1047"/>
    </row>
    <row r="2140" ht="26.25" customHeight="1" spans="21:21">
      <c r="U2140" s="1047"/>
    </row>
    <row r="2141" ht="26.25" customHeight="1" spans="21:21">
      <c r="U2141" s="1047"/>
    </row>
    <row r="2142" ht="26.25" customHeight="1" spans="21:21">
      <c r="U2142" s="1047"/>
    </row>
    <row r="2143" ht="26.25" customHeight="1" spans="21:21">
      <c r="U2143" s="1047"/>
    </row>
    <row r="2144" ht="26.25" customHeight="1" spans="21:21">
      <c r="U2144" s="1047"/>
    </row>
    <row r="2145" ht="26.25" customHeight="1" spans="21:21">
      <c r="U2145" s="1047"/>
    </row>
    <row r="2146" ht="26.25" customHeight="1" spans="21:21">
      <c r="U2146" s="1047"/>
    </row>
    <row r="2147" ht="26.25" customHeight="1" spans="21:21">
      <c r="U2147" s="1047"/>
    </row>
    <row r="2148" ht="26.25" customHeight="1" spans="21:21">
      <c r="U2148" s="1047"/>
    </row>
    <row r="2149" ht="26.25" customHeight="1" spans="21:21">
      <c r="U2149" s="1047"/>
    </row>
    <row r="2150" ht="26.25" customHeight="1" spans="21:21">
      <c r="U2150" s="1047"/>
    </row>
    <row r="2151" ht="26.25" customHeight="1" spans="21:21">
      <c r="U2151" s="1047"/>
    </row>
    <row r="2152" ht="26.25" customHeight="1" spans="21:21">
      <c r="U2152" s="1047"/>
    </row>
    <row r="2153" ht="26.25" customHeight="1" spans="21:21">
      <c r="U2153" s="1047"/>
    </row>
    <row r="2154" ht="26.25" customHeight="1" spans="21:21">
      <c r="U2154" s="1047"/>
    </row>
    <row r="2155" ht="26.25" customHeight="1" spans="21:21">
      <c r="U2155" s="1047"/>
    </row>
    <row r="2156" ht="26.25" customHeight="1" spans="21:21">
      <c r="U2156" s="1047"/>
    </row>
    <row r="2157" ht="26.25" customHeight="1" spans="21:21">
      <c r="U2157" s="1047"/>
    </row>
    <row r="2158" ht="26.25" customHeight="1" spans="21:21">
      <c r="U2158" s="1047"/>
    </row>
    <row r="2159" ht="26.25" customHeight="1" spans="21:21">
      <c r="U2159" s="1047"/>
    </row>
    <row r="2160" ht="26.25" customHeight="1" spans="21:21">
      <c r="U2160" s="1047"/>
    </row>
    <row r="2161" ht="26.25" customHeight="1" spans="21:21">
      <c r="U2161" s="1047"/>
    </row>
    <row r="2162" ht="26.25" customHeight="1" spans="21:21">
      <c r="U2162" s="1047"/>
    </row>
    <row r="2163" ht="26.25" customHeight="1" spans="21:21">
      <c r="U2163" s="1047"/>
    </row>
    <row r="2164" ht="26.25" customHeight="1" spans="21:21">
      <c r="U2164" s="1047"/>
    </row>
    <row r="2165" ht="26.25" customHeight="1" spans="21:21">
      <c r="U2165" s="1047"/>
    </row>
    <row r="2166" ht="26.25" customHeight="1" spans="21:21">
      <c r="U2166" s="1047"/>
    </row>
    <row r="2167" ht="26.25" customHeight="1" spans="21:21">
      <c r="U2167" s="1047"/>
    </row>
    <row r="2168" ht="26.25" customHeight="1" spans="21:21">
      <c r="U2168" s="1047"/>
    </row>
    <row r="2169" ht="26.25" customHeight="1" spans="21:21">
      <c r="U2169" s="1047"/>
    </row>
    <row r="2170" ht="26.25" customHeight="1" spans="21:21">
      <c r="U2170" s="1047"/>
    </row>
    <row r="2171" ht="26.25" customHeight="1" spans="21:21">
      <c r="U2171" s="1047"/>
    </row>
    <row r="2172" ht="26.25" customHeight="1" spans="21:21">
      <c r="U2172" s="1047"/>
    </row>
    <row r="2173" ht="26.25" customHeight="1" spans="21:21">
      <c r="U2173" s="1047"/>
    </row>
    <row r="2174" ht="26.25" customHeight="1" spans="21:21">
      <c r="U2174" s="1047"/>
    </row>
    <row r="2175" ht="26.25" customHeight="1" spans="21:21">
      <c r="U2175" s="1047"/>
    </row>
    <row r="2176" ht="26.25" customHeight="1" spans="21:21">
      <c r="U2176" s="1047"/>
    </row>
    <row r="2177" ht="26.25" customHeight="1" spans="21:21">
      <c r="U2177" s="1047"/>
    </row>
    <row r="2178" ht="26.25" customHeight="1" spans="21:21">
      <c r="U2178" s="1047"/>
    </row>
    <row r="2179" ht="26.25" customHeight="1" spans="21:21">
      <c r="U2179" s="1047"/>
    </row>
    <row r="2180" ht="26.25" customHeight="1" spans="21:21">
      <c r="U2180" s="1047"/>
    </row>
    <row r="2181" ht="26.25" customHeight="1" spans="21:21">
      <c r="U2181" s="1047"/>
    </row>
    <row r="2182" ht="26.25" customHeight="1" spans="21:21">
      <c r="U2182" s="1047"/>
    </row>
    <row r="2183" ht="26.25" customHeight="1" spans="21:21">
      <c r="U2183" s="1047"/>
    </row>
    <row r="2184" ht="26.25" customHeight="1" spans="21:21">
      <c r="U2184" s="1047"/>
    </row>
    <row r="2185" ht="26.25" customHeight="1" spans="21:21">
      <c r="U2185" s="1047"/>
    </row>
    <row r="2186" ht="26.25" customHeight="1" spans="21:21">
      <c r="U2186" s="1047"/>
    </row>
    <row r="2187" ht="26.25" customHeight="1" spans="21:21">
      <c r="U2187" s="1047"/>
    </row>
    <row r="2188" ht="26.25" customHeight="1" spans="21:21">
      <c r="U2188" s="1047"/>
    </row>
    <row r="2189" ht="26.25" customHeight="1" spans="21:21">
      <c r="U2189" s="1047"/>
    </row>
    <row r="2190" ht="26.25" customHeight="1" spans="21:21">
      <c r="U2190" s="1047"/>
    </row>
    <row r="2191" ht="26.25" customHeight="1" spans="21:21">
      <c r="U2191" s="1047"/>
    </row>
    <row r="2192" ht="26.25" customHeight="1" spans="21:21">
      <c r="U2192" s="1047"/>
    </row>
    <row r="2193" ht="26.25" customHeight="1" spans="21:21">
      <c r="U2193" s="1047"/>
    </row>
    <row r="2194" ht="26.25" customHeight="1" spans="21:21">
      <c r="U2194" s="1047"/>
    </row>
    <row r="2195" ht="26.25" customHeight="1" spans="21:21">
      <c r="U2195" s="1047"/>
    </row>
    <row r="2196" ht="26.25" customHeight="1" spans="21:21">
      <c r="U2196" s="1047"/>
    </row>
    <row r="2197" ht="26.25" customHeight="1" spans="21:21">
      <c r="U2197" s="1047"/>
    </row>
    <row r="2198" ht="26.25" customHeight="1" spans="21:21">
      <c r="U2198" s="1047"/>
    </row>
    <row r="2199" ht="26.25" customHeight="1" spans="21:21">
      <c r="U2199" s="1047"/>
    </row>
    <row r="2200" ht="26.25" customHeight="1" spans="21:21">
      <c r="U2200" s="1047"/>
    </row>
    <row r="2201" ht="26.25" customHeight="1" spans="21:21">
      <c r="U2201" s="1047"/>
    </row>
    <row r="2202" ht="26.25" customHeight="1" spans="21:21">
      <c r="U2202" s="1047"/>
    </row>
    <row r="2203" ht="26.25" customHeight="1" spans="21:21">
      <c r="U2203" s="1047"/>
    </row>
    <row r="2204" ht="26.25" customHeight="1" spans="21:21">
      <c r="U2204" s="1047"/>
    </row>
    <row r="2205" ht="26.25" customHeight="1" spans="21:21">
      <c r="U2205" s="1047"/>
    </row>
    <row r="2206" ht="26.25" customHeight="1" spans="21:21">
      <c r="U2206" s="1047"/>
    </row>
    <row r="2207" ht="26.25" customHeight="1" spans="21:21">
      <c r="U2207" s="1047"/>
    </row>
    <row r="2208" ht="26.25" customHeight="1" spans="21:21">
      <c r="U2208" s="1047"/>
    </row>
    <row r="2209" ht="26.25" customHeight="1" spans="21:21">
      <c r="U2209" s="1047"/>
    </row>
    <row r="2210" ht="26.25" customHeight="1" spans="21:21">
      <c r="U2210" s="1047"/>
    </row>
    <row r="2211" ht="26.25" customHeight="1" spans="21:21">
      <c r="U2211" s="1047"/>
    </row>
    <row r="2212" ht="26.25" customHeight="1" spans="21:21">
      <c r="U2212" s="1047"/>
    </row>
    <row r="2213" ht="26.25" customHeight="1" spans="21:21">
      <c r="U2213" s="1047"/>
    </row>
    <row r="2214" ht="26.25" customHeight="1" spans="21:21">
      <c r="U2214" s="1047"/>
    </row>
    <row r="2215" ht="26.25" customHeight="1" spans="21:21">
      <c r="U2215" s="1047"/>
    </row>
    <row r="2216" ht="26.25" customHeight="1" spans="21:21">
      <c r="U2216" s="1047"/>
    </row>
    <row r="2217" ht="26.25" customHeight="1" spans="21:21">
      <c r="U2217" s="1047"/>
    </row>
    <row r="2218" ht="26.25" customHeight="1" spans="21:21">
      <c r="U2218" s="1047"/>
    </row>
    <row r="2219" ht="26.25" customHeight="1" spans="21:21">
      <c r="U2219" s="1047"/>
    </row>
    <row r="2220" ht="26.25" customHeight="1" spans="21:21">
      <c r="U2220" s="1047"/>
    </row>
    <row r="2221" ht="26.25" customHeight="1" spans="21:21">
      <c r="U2221" s="1047"/>
    </row>
    <row r="2222" ht="26.25" customHeight="1" spans="21:21">
      <c r="U2222" s="1047"/>
    </row>
    <row r="2223" ht="26.25" customHeight="1" spans="21:21">
      <c r="U2223" s="1047"/>
    </row>
    <row r="2224" ht="26.25" customHeight="1" spans="21:21">
      <c r="U2224" s="1047"/>
    </row>
    <row r="2225" ht="26.25" customHeight="1" spans="21:21">
      <c r="U2225" s="1047"/>
    </row>
    <row r="2226" ht="26.25" customHeight="1" spans="21:21">
      <c r="U2226" s="1047"/>
    </row>
    <row r="2227" ht="26.25" customHeight="1" spans="21:21">
      <c r="U2227" s="1047"/>
    </row>
    <row r="2228" ht="26.25" customHeight="1" spans="21:21">
      <c r="U2228" s="1047"/>
    </row>
    <row r="2229" ht="26.25" customHeight="1" spans="21:21">
      <c r="U2229" s="1047"/>
    </row>
    <row r="2230" ht="26.25" customHeight="1" spans="21:21">
      <c r="U2230" s="1047"/>
    </row>
    <row r="2231" ht="26.25" customHeight="1" spans="21:21">
      <c r="U2231" s="1047"/>
    </row>
    <row r="2232" ht="26.25" customHeight="1" spans="21:21">
      <c r="U2232" s="1047"/>
    </row>
    <row r="2233" ht="26.25" customHeight="1" spans="21:21">
      <c r="U2233" s="1047"/>
    </row>
    <row r="2234" ht="26.25" customHeight="1" spans="21:21">
      <c r="U2234" s="1047"/>
    </row>
    <row r="2235" ht="26.25" customHeight="1" spans="21:21">
      <c r="U2235" s="1047"/>
    </row>
    <row r="2236" ht="26.25" customHeight="1" spans="21:21">
      <c r="U2236" s="1047"/>
    </row>
    <row r="2237" ht="26.25" customHeight="1" spans="21:21">
      <c r="U2237" s="1047"/>
    </row>
    <row r="2238" ht="26.25" customHeight="1" spans="21:21">
      <c r="U2238" s="1047"/>
    </row>
    <row r="2239" ht="26.25" customHeight="1" spans="21:21">
      <c r="U2239" s="1047"/>
    </row>
    <row r="2240" ht="26.25" customHeight="1" spans="21:21">
      <c r="U2240" s="1047"/>
    </row>
    <row r="2241" ht="26.25" customHeight="1" spans="21:21">
      <c r="U2241" s="1047"/>
    </row>
    <row r="2242" ht="26.25" customHeight="1" spans="21:21">
      <c r="U2242" s="1047"/>
    </row>
    <row r="2243" ht="26.25" customHeight="1" spans="21:21">
      <c r="U2243" s="1047"/>
    </row>
    <row r="2244" ht="26.25" customHeight="1" spans="21:21">
      <c r="U2244" s="1047"/>
    </row>
    <row r="2245" ht="26.25" customHeight="1" spans="21:21">
      <c r="U2245" s="1047"/>
    </row>
    <row r="2246" ht="26.25" customHeight="1" spans="21:21">
      <c r="U2246" s="1047"/>
    </row>
    <row r="2247" ht="26.25" customHeight="1" spans="21:21">
      <c r="U2247" s="1047"/>
    </row>
    <row r="2248" ht="26.25" customHeight="1" spans="21:21">
      <c r="U2248" s="1047"/>
    </row>
    <row r="2249" ht="26.25" customHeight="1" spans="21:21">
      <c r="U2249" s="1047"/>
    </row>
    <row r="2250" ht="26.25" customHeight="1" spans="21:21">
      <c r="U2250" s="1047"/>
    </row>
    <row r="2251" ht="26.25" customHeight="1" spans="21:21">
      <c r="U2251" s="1047"/>
    </row>
    <row r="2252" ht="26.25" customHeight="1" spans="21:21">
      <c r="U2252" s="1047"/>
    </row>
    <row r="2253" ht="26.25" customHeight="1" spans="21:21">
      <c r="U2253" s="1047"/>
    </row>
    <row r="2254" ht="26.25" customHeight="1" spans="21:21">
      <c r="U2254" s="1047"/>
    </row>
    <row r="2255" ht="26.25" customHeight="1" spans="21:21">
      <c r="U2255" s="1047"/>
    </row>
    <row r="2256" ht="26.25" customHeight="1" spans="21:21">
      <c r="U2256" s="1047"/>
    </row>
    <row r="2257" ht="26.25" customHeight="1" spans="21:21">
      <c r="U2257" s="1047"/>
    </row>
    <row r="2258" ht="26.25" customHeight="1" spans="21:21">
      <c r="U2258" s="1047"/>
    </row>
    <row r="2259" ht="26.25" customHeight="1" spans="21:21">
      <c r="U2259" s="1047"/>
    </row>
    <row r="2260" ht="26.25" customHeight="1" spans="21:21">
      <c r="U2260" s="1047"/>
    </row>
    <row r="2261" ht="26.25" customHeight="1" spans="21:21">
      <c r="U2261" s="1047"/>
    </row>
    <row r="2262" ht="26.25" customHeight="1" spans="21:21">
      <c r="U2262" s="1047"/>
    </row>
    <row r="2263" ht="26.25" customHeight="1" spans="21:21">
      <c r="U2263" s="1047"/>
    </row>
    <row r="2264" ht="26.25" customHeight="1" spans="21:21">
      <c r="U2264" s="1047"/>
    </row>
    <row r="2265" ht="26.25" customHeight="1" spans="21:21">
      <c r="U2265" s="1047"/>
    </row>
    <row r="2266" ht="26.25" customHeight="1" spans="21:21">
      <c r="U2266" s="1047"/>
    </row>
    <row r="2267" ht="26.25" customHeight="1" spans="21:21">
      <c r="U2267" s="1047"/>
    </row>
    <row r="2268" ht="26.25" customHeight="1" spans="21:21">
      <c r="U2268" s="1047"/>
    </row>
    <row r="2269" ht="26.25" customHeight="1" spans="21:21">
      <c r="U2269" s="1047"/>
    </row>
    <row r="2270" ht="26.25" customHeight="1" spans="21:21">
      <c r="U2270" s="1047"/>
    </row>
    <row r="2271" ht="26.25" customHeight="1" spans="21:21">
      <c r="U2271" s="1047"/>
    </row>
    <row r="2272" ht="26.25" customHeight="1" spans="21:21">
      <c r="U2272" s="1047"/>
    </row>
    <row r="2273" ht="26.25" customHeight="1" spans="21:21">
      <c r="U2273" s="1047"/>
    </row>
    <row r="2274" ht="26.25" customHeight="1" spans="21:21">
      <c r="U2274" s="1047"/>
    </row>
    <row r="2275" ht="26.25" customHeight="1" spans="21:21">
      <c r="U2275" s="1047"/>
    </row>
    <row r="2276" ht="26.25" customHeight="1" spans="21:21">
      <c r="U2276" s="1047"/>
    </row>
    <row r="2277" ht="26.25" customHeight="1" spans="21:21">
      <c r="U2277" s="1047"/>
    </row>
    <row r="2278" ht="26.25" customHeight="1" spans="21:21">
      <c r="U2278" s="1047"/>
    </row>
    <row r="2279" ht="26.25" customHeight="1" spans="21:21">
      <c r="U2279" s="1047"/>
    </row>
    <row r="2280" ht="26.25" customHeight="1" spans="21:21">
      <c r="U2280" s="1047"/>
    </row>
    <row r="2281" ht="26.25" customHeight="1" spans="21:21">
      <c r="U2281" s="1047"/>
    </row>
    <row r="2282" ht="26.25" customHeight="1" spans="21:21">
      <c r="U2282" s="1047"/>
    </row>
    <row r="2283" ht="26.25" customHeight="1" spans="21:21">
      <c r="U2283" s="1047"/>
    </row>
    <row r="2284" ht="26.25" customHeight="1" spans="21:21">
      <c r="U2284" s="1047"/>
    </row>
    <row r="2285" ht="26.25" customHeight="1" spans="21:21">
      <c r="U2285" s="1047"/>
    </row>
    <row r="2286" ht="26.25" customHeight="1" spans="21:21">
      <c r="U2286" s="1047"/>
    </row>
    <row r="2287" ht="26.25" customHeight="1" spans="21:21">
      <c r="U2287" s="1047"/>
    </row>
    <row r="2288" ht="26.25" customHeight="1" spans="21:21">
      <c r="U2288" s="1047"/>
    </row>
    <row r="2289" ht="26.25" customHeight="1" spans="21:21">
      <c r="U2289" s="1047"/>
    </row>
    <row r="2290" ht="26.25" customHeight="1" spans="21:21">
      <c r="U2290" s="1047"/>
    </row>
    <row r="2291" ht="26.25" customHeight="1" spans="21:21">
      <c r="U2291" s="1047"/>
    </row>
    <row r="2292" ht="26.25" customHeight="1" spans="21:21">
      <c r="U2292" s="1047"/>
    </row>
    <row r="2293" ht="26.25" customHeight="1" spans="21:21">
      <c r="U2293" s="1047"/>
    </row>
    <row r="2294" ht="26.25" customHeight="1" spans="21:21">
      <c r="U2294" s="1047"/>
    </row>
    <row r="2295" ht="26.25" customHeight="1" spans="21:21">
      <c r="U2295" s="1047"/>
    </row>
    <row r="2296" ht="26.25" customHeight="1" spans="21:21">
      <c r="U2296" s="1047"/>
    </row>
    <row r="2297" ht="26.25" customHeight="1" spans="21:21">
      <c r="U2297" s="1047"/>
    </row>
    <row r="2298" ht="26.25" customHeight="1" spans="21:21">
      <c r="U2298" s="1047"/>
    </row>
    <row r="2299" ht="26.25" customHeight="1" spans="21:21">
      <c r="U2299" s="1047"/>
    </row>
    <row r="2300" ht="26.25" customHeight="1" spans="21:21">
      <c r="U2300" s="1047"/>
    </row>
    <row r="2301" ht="26.25" customHeight="1" spans="21:21">
      <c r="U2301" s="1047"/>
    </row>
    <row r="2302" ht="26.25" customHeight="1" spans="21:21">
      <c r="U2302" s="1047"/>
    </row>
    <row r="2303" ht="26.25" customHeight="1" spans="21:21">
      <c r="U2303" s="1047"/>
    </row>
    <row r="2304" ht="26.25" customHeight="1" spans="21:21">
      <c r="U2304" s="1047"/>
    </row>
    <row r="2305" ht="26.25" customHeight="1" spans="21:21">
      <c r="U2305" s="1047"/>
    </row>
    <row r="2306" ht="26.25" customHeight="1" spans="21:21">
      <c r="U2306" s="1047"/>
    </row>
    <row r="2307" ht="26.25" customHeight="1" spans="21:21">
      <c r="U2307" s="1047"/>
    </row>
    <row r="2308" ht="26.25" customHeight="1" spans="21:21">
      <c r="U2308" s="1047"/>
    </row>
    <row r="2309" ht="26.25" customHeight="1" spans="21:21">
      <c r="U2309" s="1047"/>
    </row>
    <row r="2310" ht="26.25" customHeight="1" spans="21:21">
      <c r="U2310" s="1047"/>
    </row>
    <row r="2311" ht="26.25" customHeight="1" spans="21:21">
      <c r="U2311" s="1047"/>
    </row>
    <row r="2312" ht="26.25" customHeight="1" spans="21:21">
      <c r="U2312" s="1047"/>
    </row>
    <row r="2313" ht="26.25" customHeight="1" spans="21:21">
      <c r="U2313" s="1047"/>
    </row>
    <row r="2314" ht="26.25" customHeight="1" spans="21:21">
      <c r="U2314" s="1047"/>
    </row>
    <row r="2315" ht="26.25" customHeight="1" spans="21:21">
      <c r="U2315" s="1047"/>
    </row>
    <row r="2316" ht="26.25" customHeight="1" spans="21:21">
      <c r="U2316" s="1047"/>
    </row>
    <row r="2317" ht="26.25" customHeight="1" spans="21:21">
      <c r="U2317" s="1047"/>
    </row>
    <row r="2318" ht="26.25" customHeight="1" spans="21:21">
      <c r="U2318" s="1047"/>
    </row>
    <row r="2319" ht="26.25" customHeight="1" spans="21:21">
      <c r="U2319" s="1047"/>
    </row>
    <row r="2320" ht="26.25" customHeight="1" spans="21:21">
      <c r="U2320" s="1047"/>
    </row>
    <row r="2321" ht="26.25" customHeight="1" spans="21:21">
      <c r="U2321" s="1047"/>
    </row>
    <row r="2322" ht="26.25" customHeight="1" spans="21:21">
      <c r="U2322" s="1047"/>
    </row>
    <row r="2323" ht="26.25" customHeight="1" spans="21:21">
      <c r="U2323" s="1047"/>
    </row>
    <row r="2324" ht="26.25" customHeight="1" spans="21:21">
      <c r="U2324" s="1047"/>
    </row>
    <row r="2325" ht="26.25" customHeight="1" spans="21:21">
      <c r="U2325" s="1047"/>
    </row>
    <row r="2326" ht="26.25" customHeight="1" spans="21:21">
      <c r="U2326" s="1047"/>
    </row>
    <row r="2327" ht="26.25" customHeight="1" spans="21:21">
      <c r="U2327" s="1047"/>
    </row>
    <row r="2328" ht="26.25" customHeight="1" spans="21:21">
      <c r="U2328" s="1047"/>
    </row>
    <row r="2329" ht="26.25" customHeight="1" spans="21:21">
      <c r="U2329" s="1047"/>
    </row>
    <row r="2330" ht="26.25" customHeight="1" spans="21:21">
      <c r="U2330" s="1047"/>
    </row>
    <row r="2331" ht="26.25" customHeight="1" spans="21:21">
      <c r="U2331" s="1047"/>
    </row>
    <row r="2332" ht="26.25" customHeight="1" spans="21:21">
      <c r="U2332" s="1047"/>
    </row>
    <row r="2333" ht="26.25" customHeight="1" spans="21:21">
      <c r="U2333" s="1047"/>
    </row>
    <row r="2334" ht="26.25" customHeight="1" spans="21:21">
      <c r="U2334" s="1047"/>
    </row>
    <row r="2335" ht="26.25" customHeight="1" spans="21:21">
      <c r="U2335" s="1047"/>
    </row>
    <row r="2336" ht="26.25" customHeight="1" spans="21:21">
      <c r="U2336" s="1047"/>
    </row>
    <row r="2337" ht="26.25" customHeight="1" spans="21:21">
      <c r="U2337" s="1047"/>
    </row>
    <row r="2338" ht="26.25" customHeight="1" spans="21:21">
      <c r="U2338" s="1047"/>
    </row>
    <row r="2339" ht="26.25" customHeight="1" spans="21:21">
      <c r="U2339" s="1047"/>
    </row>
    <row r="2340" ht="26.25" customHeight="1" spans="21:21">
      <c r="U2340" s="1047"/>
    </row>
    <row r="2341" ht="26.25" customHeight="1" spans="21:21">
      <c r="U2341" s="1047"/>
    </row>
    <row r="2342" ht="26.25" customHeight="1" spans="21:21">
      <c r="U2342" s="1047"/>
    </row>
    <row r="2343" ht="26.25" customHeight="1" spans="21:21">
      <c r="U2343" s="1047"/>
    </row>
    <row r="2344" ht="26.25" customHeight="1" spans="21:21">
      <c r="U2344" s="1047"/>
    </row>
    <row r="2345" ht="26.25" customHeight="1" spans="21:21">
      <c r="U2345" s="1047"/>
    </row>
    <row r="2346" ht="26.25" customHeight="1" spans="21:21">
      <c r="U2346" s="1047"/>
    </row>
    <row r="2347" ht="26.25" customHeight="1" spans="21:21">
      <c r="U2347" s="1047"/>
    </row>
    <row r="2348" ht="26.25" customHeight="1" spans="21:21">
      <c r="U2348" s="1047"/>
    </row>
    <row r="2349" ht="26.25" customHeight="1" spans="21:21">
      <c r="U2349" s="1047"/>
    </row>
    <row r="2350" ht="26.25" customHeight="1" spans="21:21">
      <c r="U2350" s="1047"/>
    </row>
    <row r="2351" ht="26.25" customHeight="1" spans="21:21">
      <c r="U2351" s="1047"/>
    </row>
    <row r="2352" ht="26.25" customHeight="1" spans="21:21">
      <c r="U2352" s="1047"/>
    </row>
    <row r="2353" ht="26.25" customHeight="1" spans="21:21">
      <c r="U2353" s="1047"/>
    </row>
    <row r="2354" ht="26.25" customHeight="1" spans="21:21">
      <c r="U2354" s="1047"/>
    </row>
    <row r="2355" ht="26.25" customHeight="1" spans="21:21">
      <c r="U2355" s="1047"/>
    </row>
    <row r="2356" ht="26.25" customHeight="1" spans="21:21">
      <c r="U2356" s="1047"/>
    </row>
    <row r="2357" ht="26.25" customHeight="1" spans="21:21">
      <c r="U2357" s="1047"/>
    </row>
    <row r="2358" ht="26.25" customHeight="1" spans="21:21">
      <c r="U2358" s="1047"/>
    </row>
    <row r="2359" ht="26.25" customHeight="1" spans="21:21">
      <c r="U2359" s="1047"/>
    </row>
    <row r="2360" ht="26.25" customHeight="1" spans="21:21">
      <c r="U2360" s="1047"/>
    </row>
    <row r="2361" ht="26.25" customHeight="1" spans="21:21">
      <c r="U2361" s="1047"/>
    </row>
    <row r="2362" ht="26.25" customHeight="1" spans="21:21">
      <c r="U2362" s="1047"/>
    </row>
    <row r="2363" ht="26.25" customHeight="1" spans="21:21">
      <c r="U2363" s="1047"/>
    </row>
    <row r="2364" ht="26.25" customHeight="1" spans="21:21">
      <c r="U2364" s="1047"/>
    </row>
    <row r="2365" ht="26.25" customHeight="1" spans="21:21">
      <c r="U2365" s="1047"/>
    </row>
    <row r="2366" ht="26.25" customHeight="1" spans="21:21">
      <c r="U2366" s="1047"/>
    </row>
    <row r="2367" ht="26.25" customHeight="1" spans="21:21">
      <c r="U2367" s="1047"/>
    </row>
    <row r="2368" ht="26.25" customHeight="1" spans="21:21">
      <c r="U2368" s="1047"/>
    </row>
    <row r="2369" ht="26.25" customHeight="1" spans="21:21">
      <c r="U2369" s="1047"/>
    </row>
    <row r="2370" ht="26.25" customHeight="1" spans="21:21">
      <c r="U2370" s="1047"/>
    </row>
    <row r="2371" ht="26.25" customHeight="1" spans="21:21">
      <c r="U2371" s="1047"/>
    </row>
    <row r="2372" ht="26.25" customHeight="1" spans="21:21">
      <c r="U2372" s="1047"/>
    </row>
    <row r="2373" ht="26.25" customHeight="1" spans="21:21">
      <c r="U2373" s="1047"/>
    </row>
    <row r="2374" ht="26.25" customHeight="1" spans="21:21">
      <c r="U2374" s="1047"/>
    </row>
    <row r="2375" ht="26.25" customHeight="1" spans="21:21">
      <c r="U2375" s="1047"/>
    </row>
    <row r="2376" ht="26.25" customHeight="1" spans="21:21">
      <c r="U2376" s="1047"/>
    </row>
    <row r="2377" ht="26.25" customHeight="1" spans="21:21">
      <c r="U2377" s="1047"/>
    </row>
    <row r="2378" ht="26.25" customHeight="1" spans="21:21">
      <c r="U2378" s="1047"/>
    </row>
    <row r="2379" ht="26.25" customHeight="1" spans="21:21">
      <c r="U2379" s="1047"/>
    </row>
    <row r="2380" ht="26.25" customHeight="1" spans="21:21">
      <c r="U2380" s="1047"/>
    </row>
    <row r="2381" ht="26.25" customHeight="1" spans="21:21">
      <c r="U2381" s="1047"/>
    </row>
    <row r="2382" ht="26.25" customHeight="1" spans="21:21">
      <c r="U2382" s="1047"/>
    </row>
    <row r="2383" ht="26.25" customHeight="1" spans="21:21">
      <c r="U2383" s="1047"/>
    </row>
    <row r="2384" ht="26.25" customHeight="1" spans="21:21">
      <c r="U2384" s="1047"/>
    </row>
    <row r="2385" ht="26.25" customHeight="1" spans="21:21">
      <c r="U2385" s="1047"/>
    </row>
    <row r="2386" ht="26.25" customHeight="1" spans="21:21">
      <c r="U2386" s="1047"/>
    </row>
    <row r="2387" ht="26.25" customHeight="1" spans="21:21">
      <c r="U2387" s="1047"/>
    </row>
    <row r="2388" ht="26.25" customHeight="1" spans="21:21">
      <c r="U2388" s="1047"/>
    </row>
    <row r="2389" ht="26.25" customHeight="1" spans="21:21">
      <c r="U2389" s="1047"/>
    </row>
    <row r="2390" ht="26.25" customHeight="1" spans="21:21">
      <c r="U2390" s="1047"/>
    </row>
    <row r="2391" ht="26.25" customHeight="1" spans="21:21">
      <c r="U2391" s="1047"/>
    </row>
    <row r="2392" ht="26.25" customHeight="1" spans="21:21">
      <c r="U2392" s="1047"/>
    </row>
    <row r="2393" ht="26.25" customHeight="1" spans="21:21">
      <c r="U2393" s="1047"/>
    </row>
    <row r="2394" ht="26.25" customHeight="1" spans="21:21">
      <c r="U2394" s="1047"/>
    </row>
    <row r="2395" ht="26.25" customHeight="1" spans="21:21">
      <c r="U2395" s="1047"/>
    </row>
    <row r="2396" ht="26.25" customHeight="1" spans="21:21">
      <c r="U2396" s="1047"/>
    </row>
    <row r="2397" ht="26.25" customHeight="1" spans="21:21">
      <c r="U2397" s="1047"/>
    </row>
    <row r="2398" ht="26.25" customHeight="1" spans="21:21">
      <c r="U2398" s="1047"/>
    </row>
    <row r="2399" ht="26.25" customHeight="1" spans="21:21">
      <c r="U2399" s="1047"/>
    </row>
    <row r="2400" ht="26.25" customHeight="1" spans="21:21">
      <c r="U2400" s="1047"/>
    </row>
    <row r="2401" ht="26.25" customHeight="1" spans="21:21">
      <c r="U2401" s="1047"/>
    </row>
    <row r="2402" ht="26.25" customHeight="1" spans="21:21">
      <c r="U2402" s="1047"/>
    </row>
    <row r="2403" ht="26.25" customHeight="1" spans="21:21">
      <c r="U2403" s="1047"/>
    </row>
    <row r="2404" ht="26.25" customHeight="1" spans="21:21">
      <c r="U2404" s="1047"/>
    </row>
    <row r="2405" ht="26.25" customHeight="1" spans="21:21">
      <c r="U2405" s="1047"/>
    </row>
    <row r="2406" ht="26.25" customHeight="1" spans="21:21">
      <c r="U2406" s="1047"/>
    </row>
    <row r="2407" ht="26.25" customHeight="1" spans="21:21">
      <c r="U2407" s="1047"/>
    </row>
    <row r="2408" ht="26.25" customHeight="1" spans="21:21">
      <c r="U2408" s="1047"/>
    </row>
    <row r="2409" ht="26.25" customHeight="1" spans="21:21">
      <c r="U2409" s="1047"/>
    </row>
    <row r="2410" ht="26.25" customHeight="1" spans="21:21">
      <c r="U2410" s="1047"/>
    </row>
    <row r="2411" ht="26.25" customHeight="1" spans="21:21">
      <c r="U2411" s="1047"/>
    </row>
    <row r="2412" ht="26.25" customHeight="1" spans="21:21">
      <c r="U2412" s="1047"/>
    </row>
    <row r="2413" ht="26.25" customHeight="1" spans="21:21">
      <c r="U2413" s="1047"/>
    </row>
    <row r="2414" ht="26.25" customHeight="1" spans="21:21">
      <c r="U2414" s="1047"/>
    </row>
    <row r="2415" ht="26.25" customHeight="1" spans="21:21">
      <c r="U2415" s="1047"/>
    </row>
    <row r="2416" ht="26.25" customHeight="1" spans="21:21">
      <c r="U2416" s="1047"/>
    </row>
    <row r="2417" ht="26.25" customHeight="1" spans="21:21">
      <c r="U2417" s="1047"/>
    </row>
    <row r="2418" ht="26.25" customHeight="1" spans="21:21">
      <c r="U2418" s="1047"/>
    </row>
    <row r="2419" ht="26.25" customHeight="1" spans="21:21">
      <c r="U2419" s="1047"/>
    </row>
    <row r="2420" ht="26.25" customHeight="1" spans="21:21">
      <c r="U2420" s="1047"/>
    </row>
    <row r="2421" ht="26.25" customHeight="1" spans="21:21">
      <c r="U2421" s="1047"/>
    </row>
    <row r="2422" ht="26.25" customHeight="1" spans="21:21">
      <c r="U2422" s="1047"/>
    </row>
    <row r="2423" ht="26.25" customHeight="1" spans="21:21">
      <c r="U2423" s="1047"/>
    </row>
    <row r="2424" ht="26.25" customHeight="1" spans="21:21">
      <c r="U2424" s="1047"/>
    </row>
    <row r="2425" ht="26.25" customHeight="1" spans="21:21">
      <c r="U2425" s="1047"/>
    </row>
    <row r="2426" ht="26.25" customHeight="1" spans="21:21">
      <c r="U2426" s="1047"/>
    </row>
    <row r="2427" ht="26.25" customHeight="1" spans="21:21">
      <c r="U2427" s="1047"/>
    </row>
    <row r="2428" ht="26.25" customHeight="1" spans="21:21">
      <c r="U2428" s="1047"/>
    </row>
    <row r="2429" ht="26.25" customHeight="1" spans="21:21">
      <c r="U2429" s="1047"/>
    </row>
    <row r="2430" ht="26.25" customHeight="1" spans="21:21">
      <c r="U2430" s="1047"/>
    </row>
    <row r="2431" ht="26.25" customHeight="1" spans="21:21">
      <c r="U2431" s="1047"/>
    </row>
    <row r="2432" ht="26.25" customHeight="1" spans="21:21">
      <c r="U2432" s="1047"/>
    </row>
    <row r="2433" ht="26.25" customHeight="1" spans="21:21">
      <c r="U2433" s="1047"/>
    </row>
    <row r="2434" ht="26.25" customHeight="1" spans="21:21">
      <c r="U2434" s="1047"/>
    </row>
    <row r="2435" ht="26.25" customHeight="1" spans="21:21">
      <c r="U2435" s="1047"/>
    </row>
    <row r="2436" ht="26.25" customHeight="1" spans="21:21">
      <c r="U2436" s="1047"/>
    </row>
    <row r="2437" ht="26.25" customHeight="1" spans="21:21">
      <c r="U2437" s="1047"/>
    </row>
    <row r="2438" ht="26.25" customHeight="1" spans="21:21">
      <c r="U2438" s="1047"/>
    </row>
    <row r="2439" ht="26.25" customHeight="1" spans="21:21">
      <c r="U2439" s="1047"/>
    </row>
    <row r="2440" ht="26.25" customHeight="1" spans="21:21">
      <c r="U2440" s="1047"/>
    </row>
    <row r="2441" ht="26.25" customHeight="1" spans="21:21">
      <c r="U2441" s="1047"/>
    </row>
    <row r="2442" ht="26.25" customHeight="1" spans="21:21">
      <c r="U2442" s="1047"/>
    </row>
    <row r="2443" ht="26.25" customHeight="1" spans="21:21">
      <c r="U2443" s="1047"/>
    </row>
    <row r="2444" ht="26.25" customHeight="1" spans="21:21">
      <c r="U2444" s="1047"/>
    </row>
    <row r="2445" ht="26.25" customHeight="1" spans="21:21">
      <c r="U2445" s="1047"/>
    </row>
    <row r="2446" ht="26.25" customHeight="1" spans="21:21">
      <c r="U2446" s="1047"/>
    </row>
    <row r="2447" ht="26.25" customHeight="1" spans="21:21">
      <c r="U2447" s="1047"/>
    </row>
    <row r="2448" ht="26.25" customHeight="1" spans="21:21">
      <c r="U2448" s="1047"/>
    </row>
    <row r="2449" ht="26.25" customHeight="1" spans="21:21">
      <c r="U2449" s="1047"/>
    </row>
    <row r="2450" ht="26.25" customHeight="1" spans="21:21">
      <c r="U2450" s="1047"/>
    </row>
    <row r="2451" ht="26.25" customHeight="1" spans="21:21">
      <c r="U2451" s="1047"/>
    </row>
    <row r="2452" ht="26.25" customHeight="1" spans="21:21">
      <c r="U2452" s="1047"/>
    </row>
    <row r="2453" ht="26.25" customHeight="1" spans="21:21">
      <c r="U2453" s="1047"/>
    </row>
    <row r="2454" ht="26.25" customHeight="1" spans="21:21">
      <c r="U2454" s="1047"/>
    </row>
    <row r="2455" ht="26.25" customHeight="1" spans="21:21">
      <c r="U2455" s="1047"/>
    </row>
    <row r="2456" ht="26.25" customHeight="1" spans="21:21">
      <c r="U2456" s="1047"/>
    </row>
    <row r="2457" ht="26.25" customHeight="1" spans="21:21">
      <c r="U2457" s="1047"/>
    </row>
    <row r="2458" ht="26.25" customHeight="1" spans="21:21">
      <c r="U2458" s="1047"/>
    </row>
    <row r="2459" ht="26.25" customHeight="1" spans="21:21">
      <c r="U2459" s="1047"/>
    </row>
    <row r="2460" ht="26.25" customHeight="1" spans="21:21">
      <c r="U2460" s="1047"/>
    </row>
    <row r="2461" ht="26.25" customHeight="1" spans="21:21">
      <c r="U2461" s="1047"/>
    </row>
    <row r="2462" ht="26.25" customHeight="1" spans="21:21">
      <c r="U2462" s="1047"/>
    </row>
    <row r="2463" ht="26.25" customHeight="1" spans="21:21">
      <c r="U2463" s="1047"/>
    </row>
    <row r="2464" ht="26.25" customHeight="1" spans="21:21">
      <c r="U2464" s="1047"/>
    </row>
    <row r="2465" ht="26.25" customHeight="1" spans="21:21">
      <c r="U2465" s="1047"/>
    </row>
    <row r="2466" ht="26.25" customHeight="1" spans="21:21">
      <c r="U2466" s="1047"/>
    </row>
    <row r="2467" ht="26.25" customHeight="1" spans="21:21">
      <c r="U2467" s="1047"/>
    </row>
    <row r="2468" ht="26.25" customHeight="1" spans="21:21">
      <c r="U2468" s="1047"/>
    </row>
    <row r="2469" ht="26.25" customHeight="1" spans="21:21">
      <c r="U2469" s="1047"/>
    </row>
    <row r="2470" ht="26.25" customHeight="1" spans="21:21">
      <c r="U2470" s="1047"/>
    </row>
    <row r="2471" ht="26.25" customHeight="1" spans="21:21">
      <c r="U2471" s="1047"/>
    </row>
    <row r="2472" ht="26.25" customHeight="1" spans="21:21">
      <c r="U2472" s="1047"/>
    </row>
    <row r="2473" ht="26.25" customHeight="1" spans="21:21">
      <c r="U2473" s="1047"/>
    </row>
    <row r="2474" ht="26.25" customHeight="1" spans="21:21">
      <c r="U2474" s="1047"/>
    </row>
    <row r="2475" ht="26.25" customHeight="1" spans="21:21">
      <c r="U2475" s="1047"/>
    </row>
    <row r="2476" ht="26.25" customHeight="1" spans="21:21">
      <c r="U2476" s="1047"/>
    </row>
    <row r="2477" ht="26.25" customHeight="1" spans="21:21">
      <c r="U2477" s="1047"/>
    </row>
    <row r="2478" ht="26.25" customHeight="1" spans="21:21">
      <c r="U2478" s="1047"/>
    </row>
    <row r="2479" ht="26.25" customHeight="1" spans="21:21">
      <c r="U2479" s="1047"/>
    </row>
    <row r="2480" ht="26.25" customHeight="1" spans="21:21">
      <c r="U2480" s="1047"/>
    </row>
    <row r="2481" ht="26.25" customHeight="1" spans="21:21">
      <c r="U2481" s="1047"/>
    </row>
    <row r="2482" ht="26.25" customHeight="1" spans="21:21">
      <c r="U2482" s="1047"/>
    </row>
    <row r="2483" ht="26.25" customHeight="1" spans="21:21">
      <c r="U2483" s="1047"/>
    </row>
    <row r="2484" ht="26.25" customHeight="1" spans="21:21">
      <c r="U2484" s="1047"/>
    </row>
    <row r="2485" ht="26.25" customHeight="1" spans="21:21">
      <c r="U2485" s="1047"/>
    </row>
    <row r="2486" ht="26.25" customHeight="1" spans="21:21">
      <c r="U2486" s="1047"/>
    </row>
    <row r="2487" ht="26.25" customHeight="1" spans="21:21">
      <c r="U2487" s="1047"/>
    </row>
    <row r="2488" ht="26.25" customHeight="1" spans="21:21">
      <c r="U2488" s="1047"/>
    </row>
    <row r="2489" ht="26.25" customHeight="1" spans="21:21">
      <c r="U2489" s="1047"/>
    </row>
    <row r="2490" ht="26.25" customHeight="1" spans="21:21">
      <c r="U2490" s="1047"/>
    </row>
    <row r="2491" ht="26.25" customHeight="1" spans="21:21">
      <c r="U2491" s="1047"/>
    </row>
    <row r="2492" ht="26.25" customHeight="1" spans="21:21">
      <c r="U2492" s="1047"/>
    </row>
    <row r="2493" ht="26.25" customHeight="1" spans="21:21">
      <c r="U2493" s="1047"/>
    </row>
    <row r="2494" ht="26.25" customHeight="1" spans="21:21">
      <c r="U2494" s="1047"/>
    </row>
    <row r="2495" ht="26.25" customHeight="1" spans="21:21">
      <c r="U2495" s="1047"/>
    </row>
    <row r="2496" ht="26.25" customHeight="1" spans="21:21">
      <c r="U2496" s="1047"/>
    </row>
    <row r="2497" ht="26.25" customHeight="1" spans="21:21">
      <c r="U2497" s="1047"/>
    </row>
    <row r="2498" ht="26.25" customHeight="1" spans="21:21">
      <c r="U2498" s="1047"/>
    </row>
    <row r="2499" ht="26.25" customHeight="1" spans="21:21">
      <c r="U2499" s="1047"/>
    </row>
    <row r="2500" ht="26.25" customHeight="1" spans="21:21">
      <c r="U2500" s="1047"/>
    </row>
    <row r="2501" ht="26.25" customHeight="1" spans="21:21">
      <c r="U2501" s="1047"/>
    </row>
    <row r="2502" ht="26.25" customHeight="1" spans="21:21">
      <c r="U2502" s="1047"/>
    </row>
    <row r="2503" ht="26.25" customHeight="1" spans="21:21">
      <c r="U2503" s="1047"/>
    </row>
    <row r="2504" ht="26.25" customHeight="1" spans="21:21">
      <c r="U2504" s="1047"/>
    </row>
    <row r="2505" ht="26.25" customHeight="1" spans="21:21">
      <c r="U2505" s="1047"/>
    </row>
    <row r="2506" ht="26.25" customHeight="1" spans="21:21">
      <c r="U2506" s="1047"/>
    </row>
    <row r="2507" ht="26.25" customHeight="1" spans="21:21">
      <c r="U2507" s="1047"/>
    </row>
    <row r="2508" ht="26.25" customHeight="1" spans="21:21">
      <c r="U2508" s="1047"/>
    </row>
    <row r="2509" ht="26.25" customHeight="1" spans="21:21">
      <c r="U2509" s="1047"/>
    </row>
    <row r="2510" ht="26.25" customHeight="1" spans="21:21">
      <c r="U2510" s="1047"/>
    </row>
    <row r="2511" ht="26.25" customHeight="1" spans="21:21">
      <c r="U2511" s="1047"/>
    </row>
    <row r="2512" ht="26.25" customHeight="1" spans="21:21">
      <c r="U2512" s="1047"/>
    </row>
    <row r="2513" ht="26.25" customHeight="1" spans="21:21">
      <c r="U2513" s="1047"/>
    </row>
    <row r="2514" ht="26.25" customHeight="1" spans="21:21">
      <c r="U2514" s="1047"/>
    </row>
    <row r="2515" ht="26.25" customHeight="1" spans="21:21">
      <c r="U2515" s="1047"/>
    </row>
    <row r="2516" ht="26.25" customHeight="1" spans="21:21">
      <c r="U2516" s="1047"/>
    </row>
    <row r="2517" ht="26.25" customHeight="1" spans="21:21">
      <c r="U2517" s="1047"/>
    </row>
    <row r="2518" ht="26.25" customHeight="1" spans="21:21">
      <c r="U2518" s="1047"/>
    </row>
    <row r="2519" ht="26.25" customHeight="1" spans="21:21">
      <c r="U2519" s="1047"/>
    </row>
    <row r="2520" ht="26.25" customHeight="1" spans="21:21">
      <c r="U2520" s="1047"/>
    </row>
    <row r="2521" ht="26.25" customHeight="1" spans="21:21">
      <c r="U2521" s="1047"/>
    </row>
    <row r="2522" ht="26.25" customHeight="1" spans="21:21">
      <c r="U2522" s="1047"/>
    </row>
    <row r="2523" ht="26.25" customHeight="1" spans="21:21">
      <c r="U2523" s="1047"/>
    </row>
    <row r="2524" ht="26.25" customHeight="1" spans="21:21">
      <c r="U2524" s="1047"/>
    </row>
    <row r="2525" ht="26.25" customHeight="1" spans="21:21">
      <c r="U2525" s="1047"/>
    </row>
    <row r="2526" ht="26.25" customHeight="1" spans="21:21">
      <c r="U2526" s="1047"/>
    </row>
    <row r="2527" ht="26.25" customHeight="1" spans="21:21">
      <c r="U2527" s="1047"/>
    </row>
    <row r="2528" ht="26.25" customHeight="1" spans="21:21">
      <c r="U2528" s="1047"/>
    </row>
    <row r="2529" ht="26.25" customHeight="1" spans="21:21">
      <c r="U2529" s="1047"/>
    </row>
    <row r="2530" ht="26.25" customHeight="1" spans="21:21">
      <c r="U2530" s="1047"/>
    </row>
    <row r="2531" ht="26.25" customHeight="1" spans="21:21">
      <c r="U2531" s="1047"/>
    </row>
    <row r="2532" ht="26.25" customHeight="1" spans="21:21">
      <c r="U2532" s="1047"/>
    </row>
    <row r="2533" ht="26.25" customHeight="1" spans="21:21">
      <c r="U2533" s="1047"/>
    </row>
    <row r="2534" ht="26.25" customHeight="1" spans="21:21">
      <c r="U2534" s="1047"/>
    </row>
    <row r="2535" ht="26.25" customHeight="1" spans="21:21">
      <c r="U2535" s="1047"/>
    </row>
    <row r="2536" ht="26.25" customHeight="1" spans="21:21">
      <c r="U2536" s="1047"/>
    </row>
    <row r="2537" ht="26.25" customHeight="1" spans="21:21">
      <c r="U2537" s="1047"/>
    </row>
    <row r="2538" ht="26.25" customHeight="1" spans="21:21">
      <c r="U2538" s="1047"/>
    </row>
    <row r="2539" ht="26.25" customHeight="1" spans="21:21">
      <c r="U2539" s="1047"/>
    </row>
    <row r="2540" ht="26.25" customHeight="1" spans="21:21">
      <c r="U2540" s="1047"/>
    </row>
    <row r="2541" ht="26.25" customHeight="1" spans="21:21">
      <c r="U2541" s="1047"/>
    </row>
    <row r="2542" ht="26.25" customHeight="1" spans="21:21">
      <c r="U2542" s="1047"/>
    </row>
    <row r="2543" ht="26.25" customHeight="1" spans="21:21">
      <c r="U2543" s="1047"/>
    </row>
    <row r="2544" ht="26.25" customHeight="1" spans="21:21">
      <c r="U2544" s="1047"/>
    </row>
    <row r="2545" ht="26.25" customHeight="1" spans="21:21">
      <c r="U2545" s="1047"/>
    </row>
    <row r="2546" ht="26.25" customHeight="1" spans="21:21">
      <c r="U2546" s="1047"/>
    </row>
    <row r="2547" ht="26.25" customHeight="1" spans="21:21">
      <c r="U2547" s="1047"/>
    </row>
    <row r="2548" ht="26.25" customHeight="1" spans="21:21">
      <c r="U2548" s="1047"/>
    </row>
    <row r="2549" ht="26.25" customHeight="1" spans="21:21">
      <c r="U2549" s="1047"/>
    </row>
    <row r="2550" ht="26.25" customHeight="1" spans="21:21">
      <c r="U2550" s="1047"/>
    </row>
    <row r="2551" ht="26.25" customHeight="1" spans="21:21">
      <c r="U2551" s="1047"/>
    </row>
    <row r="2552" ht="26.25" customHeight="1" spans="21:21">
      <c r="U2552" s="1047"/>
    </row>
    <row r="2553" ht="26.25" customHeight="1" spans="21:21">
      <c r="U2553" s="1047"/>
    </row>
    <row r="2554" ht="26.25" customHeight="1" spans="21:21">
      <c r="U2554" s="1047"/>
    </row>
    <row r="2555" ht="26.25" customHeight="1" spans="21:21">
      <c r="U2555" s="1047"/>
    </row>
    <row r="2556" ht="26.25" customHeight="1" spans="21:21">
      <c r="U2556" s="1047"/>
    </row>
    <row r="2557" ht="26.25" customHeight="1" spans="21:21">
      <c r="U2557" s="1047"/>
    </row>
    <row r="2558" ht="26.25" customHeight="1" spans="21:21">
      <c r="U2558" s="1047"/>
    </row>
    <row r="2559" ht="26.25" customHeight="1" spans="21:21">
      <c r="U2559" s="1047"/>
    </row>
    <row r="2560" ht="26.25" customHeight="1" spans="21:21">
      <c r="U2560" s="1047"/>
    </row>
    <row r="2561" ht="26.25" customHeight="1" spans="21:21">
      <c r="U2561" s="1047"/>
    </row>
    <row r="2562" ht="26.25" customHeight="1" spans="21:21">
      <c r="U2562" s="1047"/>
    </row>
    <row r="2563" ht="26.25" customHeight="1" spans="21:21">
      <c r="U2563" s="1047"/>
    </row>
    <row r="2564" ht="26.25" customHeight="1" spans="21:21">
      <c r="U2564" s="1047"/>
    </row>
    <row r="2565" ht="26.25" customHeight="1" spans="21:21">
      <c r="U2565" s="1047"/>
    </row>
    <row r="2566" ht="26.25" customHeight="1" spans="21:21">
      <c r="U2566" s="1047"/>
    </row>
    <row r="2567" ht="26.25" customHeight="1" spans="21:21">
      <c r="U2567" s="1047"/>
    </row>
    <row r="2568" ht="26.25" customHeight="1" spans="21:21">
      <c r="U2568" s="1047"/>
    </row>
    <row r="2569" ht="26.25" customHeight="1" spans="21:21">
      <c r="U2569" s="1047"/>
    </row>
    <row r="2570" ht="26.25" customHeight="1" spans="21:21">
      <c r="U2570" s="1047"/>
    </row>
    <row r="2571" ht="26.25" customHeight="1" spans="21:21">
      <c r="U2571" s="1047"/>
    </row>
    <row r="2572" ht="26.25" customHeight="1" spans="21:21">
      <c r="U2572" s="1047"/>
    </row>
    <row r="2573" ht="26.25" customHeight="1" spans="21:21">
      <c r="U2573" s="1047"/>
    </row>
    <row r="2574" ht="26.25" customHeight="1" spans="21:21">
      <c r="U2574" s="1047"/>
    </row>
    <row r="2575" ht="26.25" customHeight="1" spans="21:21">
      <c r="U2575" s="1047"/>
    </row>
    <row r="2576" ht="26.25" customHeight="1" spans="21:21">
      <c r="U2576" s="1047"/>
    </row>
    <row r="2577" ht="26.25" customHeight="1" spans="21:21">
      <c r="U2577" s="1047"/>
    </row>
    <row r="2578" ht="26.25" customHeight="1" spans="21:21">
      <c r="U2578" s="1047"/>
    </row>
    <row r="2579" ht="26.25" customHeight="1" spans="21:21">
      <c r="U2579" s="1047"/>
    </row>
    <row r="2580" ht="26.25" customHeight="1" spans="21:21">
      <c r="U2580" s="1047"/>
    </row>
    <row r="2581" ht="26.25" customHeight="1" spans="21:21">
      <c r="U2581" s="1047"/>
    </row>
    <row r="2582" ht="26.25" customHeight="1" spans="21:21">
      <c r="U2582" s="1047"/>
    </row>
    <row r="2583" ht="26.25" customHeight="1" spans="21:21">
      <c r="U2583" s="1047"/>
    </row>
    <row r="2584" ht="26.25" customHeight="1" spans="21:21">
      <c r="U2584" s="1047"/>
    </row>
    <row r="2585" ht="26.25" customHeight="1" spans="21:21">
      <c r="U2585" s="1047"/>
    </row>
    <row r="2586" ht="26.25" customHeight="1" spans="21:21">
      <c r="U2586" s="1047"/>
    </row>
    <row r="2587" ht="26.25" customHeight="1" spans="21:21">
      <c r="U2587" s="1047"/>
    </row>
    <row r="2588" ht="26.25" customHeight="1" spans="21:21">
      <c r="U2588" s="1047"/>
    </row>
    <row r="2589" ht="26.25" customHeight="1" spans="21:21">
      <c r="U2589" s="1047"/>
    </row>
    <row r="2590" ht="26.25" customHeight="1" spans="21:21">
      <c r="U2590" s="1047"/>
    </row>
    <row r="2591" ht="26.25" customHeight="1" spans="21:21">
      <c r="U2591" s="1047"/>
    </row>
    <row r="2592" ht="26.25" customHeight="1" spans="21:21">
      <c r="U2592" s="1047"/>
    </row>
    <row r="2593" ht="26.25" customHeight="1" spans="21:21">
      <c r="U2593" s="1047"/>
    </row>
    <row r="2594" ht="26.25" customHeight="1" spans="21:21">
      <c r="U2594" s="1047"/>
    </row>
    <row r="2595" ht="26.25" customHeight="1" spans="21:21">
      <c r="U2595" s="1047"/>
    </row>
    <row r="2596" ht="26.25" customHeight="1" spans="21:21">
      <c r="U2596" s="1047"/>
    </row>
    <row r="2597" ht="26.25" customHeight="1" spans="21:21">
      <c r="U2597" s="1047"/>
    </row>
    <row r="2598" ht="26.25" customHeight="1" spans="21:21">
      <c r="U2598" s="1047"/>
    </row>
    <row r="2599" ht="26.25" customHeight="1" spans="21:21">
      <c r="U2599" s="1047"/>
    </row>
    <row r="2600" ht="26.25" customHeight="1" spans="21:21">
      <c r="U2600" s="1047"/>
    </row>
    <row r="2601" ht="26.25" customHeight="1" spans="21:21">
      <c r="U2601" s="1047"/>
    </row>
    <row r="2602" ht="26.25" customHeight="1" spans="21:21">
      <c r="U2602" s="1047"/>
    </row>
    <row r="2603" ht="26.25" customHeight="1" spans="21:21">
      <c r="U2603" s="1047"/>
    </row>
    <row r="2604" ht="26.25" customHeight="1" spans="21:21">
      <c r="U2604" s="1047"/>
    </row>
    <row r="2605" ht="26.25" customHeight="1" spans="21:21">
      <c r="U2605" s="1047"/>
    </row>
    <row r="2606" ht="26.25" customHeight="1" spans="21:21">
      <c r="U2606" s="1047"/>
    </row>
    <row r="2607" ht="26.25" customHeight="1" spans="21:21">
      <c r="U2607" s="1047"/>
    </row>
    <row r="2608" ht="26.25" customHeight="1" spans="21:21">
      <c r="U2608" s="1047"/>
    </row>
    <row r="2609" ht="26.25" customHeight="1" spans="21:21">
      <c r="U2609" s="1047"/>
    </row>
    <row r="2610" ht="26.25" customHeight="1" spans="21:21">
      <c r="U2610" s="1047"/>
    </row>
    <row r="2611" ht="26.25" customHeight="1" spans="21:21">
      <c r="U2611" s="1047"/>
    </row>
    <row r="2612" ht="26.25" customHeight="1" spans="21:21">
      <c r="U2612" s="1047"/>
    </row>
    <row r="2613" ht="26.25" customHeight="1" spans="21:21">
      <c r="U2613" s="1047"/>
    </row>
    <row r="2614" ht="26.25" customHeight="1" spans="21:21">
      <c r="U2614" s="1047"/>
    </row>
    <row r="2615" ht="26.25" customHeight="1" spans="21:21">
      <c r="U2615" s="1047"/>
    </row>
    <row r="2616" ht="26.25" customHeight="1" spans="21:21">
      <c r="U2616" s="1047"/>
    </row>
    <row r="2617" ht="26.25" customHeight="1" spans="21:21">
      <c r="U2617" s="1047"/>
    </row>
    <row r="2618" ht="26.25" customHeight="1" spans="21:21">
      <c r="U2618" s="1047"/>
    </row>
    <row r="2619" ht="26.25" customHeight="1" spans="21:21">
      <c r="U2619" s="1047"/>
    </row>
    <row r="2620" ht="26.25" customHeight="1" spans="21:21">
      <c r="U2620" s="1047"/>
    </row>
    <row r="2621" ht="26.25" customHeight="1" spans="21:21">
      <c r="U2621" s="1047"/>
    </row>
    <row r="2622" ht="26.25" customHeight="1" spans="21:21">
      <c r="U2622" s="1047"/>
    </row>
    <row r="2623" ht="26.25" customHeight="1" spans="21:21">
      <c r="U2623" s="1047"/>
    </row>
    <row r="2624" ht="26.25" customHeight="1" spans="21:21">
      <c r="U2624" s="1047"/>
    </row>
    <row r="2625" ht="26.25" customHeight="1" spans="21:21">
      <c r="U2625" s="1047"/>
    </row>
    <row r="2626" ht="26.25" customHeight="1" spans="21:21">
      <c r="U2626" s="1047"/>
    </row>
    <row r="2627" ht="26.25" customHeight="1" spans="21:21">
      <c r="U2627" s="1047"/>
    </row>
    <row r="2628" ht="26.25" customHeight="1" spans="21:21">
      <c r="U2628" s="1047"/>
    </row>
    <row r="2629" ht="26.25" customHeight="1" spans="21:21">
      <c r="U2629" s="1047"/>
    </row>
    <row r="2630" ht="26.25" customHeight="1" spans="21:21">
      <c r="U2630" s="1047"/>
    </row>
    <row r="2631" ht="26.25" customHeight="1" spans="21:21">
      <c r="U2631" s="1047"/>
    </row>
    <row r="2632" ht="26.25" customHeight="1" spans="21:21">
      <c r="U2632" s="1047"/>
    </row>
    <row r="2633" ht="26.25" customHeight="1" spans="21:21">
      <c r="U2633" s="1047"/>
    </row>
    <row r="2634" ht="26.25" customHeight="1" spans="21:21">
      <c r="U2634" s="1047"/>
    </row>
    <row r="2635" ht="26.25" customHeight="1" spans="21:21">
      <c r="U2635" s="1047"/>
    </row>
    <row r="2636" ht="26.25" customHeight="1" spans="21:21">
      <c r="U2636" s="1047"/>
    </row>
    <row r="2637" ht="26.25" customHeight="1" spans="21:21">
      <c r="U2637" s="1047"/>
    </row>
    <row r="2638" ht="26.25" customHeight="1" spans="21:21">
      <c r="U2638" s="1047"/>
    </row>
    <row r="2639" ht="26.25" customHeight="1" spans="21:21">
      <c r="U2639" s="1047"/>
    </row>
    <row r="2640" ht="26.25" customHeight="1" spans="21:21">
      <c r="U2640" s="1047"/>
    </row>
    <row r="2641" ht="26.25" customHeight="1" spans="21:21">
      <c r="U2641" s="1047"/>
    </row>
    <row r="2642" ht="26.25" customHeight="1" spans="21:21">
      <c r="U2642" s="1047"/>
    </row>
    <row r="2643" ht="26.25" customHeight="1" spans="21:21">
      <c r="U2643" s="1047"/>
    </row>
    <row r="2644" ht="26.25" customHeight="1" spans="21:21">
      <c r="U2644" s="1047"/>
    </row>
    <row r="2645" ht="26.25" customHeight="1" spans="21:21">
      <c r="U2645" s="1047"/>
    </row>
    <row r="2646" ht="26.25" customHeight="1" spans="21:21">
      <c r="U2646" s="1047"/>
    </row>
    <row r="2647" ht="26.25" customHeight="1" spans="21:21">
      <c r="U2647" s="1047"/>
    </row>
    <row r="2648" ht="26.25" customHeight="1" spans="21:21">
      <c r="U2648" s="1047"/>
    </row>
    <row r="2649" ht="26.25" customHeight="1" spans="21:21">
      <c r="U2649" s="1047"/>
    </row>
    <row r="2650" ht="26.25" customHeight="1" spans="21:21">
      <c r="U2650" s="1047"/>
    </row>
    <row r="2651" ht="26.25" customHeight="1" spans="21:21">
      <c r="U2651" s="1047"/>
    </row>
    <row r="2652" ht="26.25" customHeight="1" spans="21:21">
      <c r="U2652" s="1047"/>
    </row>
    <row r="2653" ht="26.25" customHeight="1" spans="21:21">
      <c r="U2653" s="1047"/>
    </row>
    <row r="2654" ht="26.25" customHeight="1" spans="21:21">
      <c r="U2654" s="1047"/>
    </row>
    <row r="2655" ht="26.25" customHeight="1" spans="21:21">
      <c r="U2655" s="1047"/>
    </row>
    <row r="2656" ht="26.25" customHeight="1" spans="21:21">
      <c r="U2656" s="1047"/>
    </row>
    <row r="2657" ht="26.25" customHeight="1" spans="21:21">
      <c r="U2657" s="1047"/>
    </row>
    <row r="2658" ht="26.25" customHeight="1" spans="21:21">
      <c r="U2658" s="1047"/>
    </row>
    <row r="2659" ht="26.25" customHeight="1" spans="21:21">
      <c r="U2659" s="1047"/>
    </row>
    <row r="2660" ht="26.25" customHeight="1" spans="21:21">
      <c r="U2660" s="1047"/>
    </row>
    <row r="2661" ht="26.25" customHeight="1" spans="21:21">
      <c r="U2661" s="1047"/>
    </row>
    <row r="2662" ht="26.25" customHeight="1" spans="21:21">
      <c r="U2662" s="1047"/>
    </row>
    <row r="2663" ht="26.25" customHeight="1" spans="21:21">
      <c r="U2663" s="1047"/>
    </row>
    <row r="2664" ht="26.25" customHeight="1" spans="21:21">
      <c r="U2664" s="1047"/>
    </row>
    <row r="2665" ht="26.25" customHeight="1" spans="21:21">
      <c r="U2665" s="1047"/>
    </row>
    <row r="2666" ht="26.25" customHeight="1" spans="21:21">
      <c r="U2666" s="1047"/>
    </row>
    <row r="2667" ht="26.25" customHeight="1" spans="21:21">
      <c r="U2667" s="1047"/>
    </row>
    <row r="2668" ht="26.25" customHeight="1" spans="21:21">
      <c r="U2668" s="1047"/>
    </row>
    <row r="2669" ht="26.25" customHeight="1" spans="21:21">
      <c r="U2669" s="1047"/>
    </row>
    <row r="2670" ht="26.25" customHeight="1" spans="21:21">
      <c r="U2670" s="1047"/>
    </row>
    <row r="2671" ht="26.25" customHeight="1" spans="21:21">
      <c r="U2671" s="1047"/>
    </row>
    <row r="2672" ht="26.25" customHeight="1" spans="21:21">
      <c r="U2672" s="1047"/>
    </row>
    <row r="2673" ht="26.25" customHeight="1" spans="21:21">
      <c r="U2673" s="1047"/>
    </row>
    <row r="2674" ht="26.25" customHeight="1" spans="21:21">
      <c r="U2674" s="1047"/>
    </row>
    <row r="2675" ht="26.25" customHeight="1" spans="21:21">
      <c r="U2675" s="1047"/>
    </row>
    <row r="2676" ht="26.25" customHeight="1" spans="21:21">
      <c r="U2676" s="1047"/>
    </row>
    <row r="2677" ht="26.25" customHeight="1" spans="21:21">
      <c r="U2677" s="1047"/>
    </row>
    <row r="2678" ht="26.25" customHeight="1" spans="21:21">
      <c r="U2678" s="1047"/>
    </row>
    <row r="2679" ht="26.25" customHeight="1" spans="21:21">
      <c r="U2679" s="1047"/>
    </row>
    <row r="2680" ht="26.25" customHeight="1" spans="21:21">
      <c r="U2680" s="1047"/>
    </row>
    <row r="2681" ht="26.25" customHeight="1" spans="21:21">
      <c r="U2681" s="1047"/>
    </row>
    <row r="2682" ht="26.25" customHeight="1" spans="21:21">
      <c r="U2682" s="1047"/>
    </row>
    <row r="2683" ht="26.25" customHeight="1" spans="21:21">
      <c r="U2683" s="1047"/>
    </row>
    <row r="2684" ht="26.25" customHeight="1" spans="21:21">
      <c r="U2684" s="1047"/>
    </row>
    <row r="2685" ht="26.25" customHeight="1" spans="21:21">
      <c r="U2685" s="1047"/>
    </row>
    <row r="2686" ht="26.25" customHeight="1" spans="21:21">
      <c r="U2686" s="1047"/>
    </row>
    <row r="2687" ht="26.25" customHeight="1" spans="21:21">
      <c r="U2687" s="1047"/>
    </row>
    <row r="2688" ht="26.25" customHeight="1" spans="21:21">
      <c r="U2688" s="1047"/>
    </row>
    <row r="2689" ht="26.25" customHeight="1" spans="21:21">
      <c r="U2689" s="1047"/>
    </row>
    <row r="2690" ht="26.25" customHeight="1" spans="21:21">
      <c r="U2690" s="1047"/>
    </row>
    <row r="2691" ht="26.25" customHeight="1" spans="21:21">
      <c r="U2691" s="1047"/>
    </row>
    <row r="2692" ht="26.25" customHeight="1" spans="21:21">
      <c r="U2692" s="1047"/>
    </row>
    <row r="2693" ht="26.25" customHeight="1" spans="21:21">
      <c r="U2693" s="1047"/>
    </row>
    <row r="2694" ht="26.25" customHeight="1" spans="21:21">
      <c r="U2694" s="1047"/>
    </row>
    <row r="2695" ht="26.25" customHeight="1" spans="21:21">
      <c r="U2695" s="1047"/>
    </row>
    <row r="2696" ht="26.25" customHeight="1" spans="21:21">
      <c r="U2696" s="1047"/>
    </row>
    <row r="2697" ht="26.25" customHeight="1" spans="21:21">
      <c r="U2697" s="1047"/>
    </row>
    <row r="2698" ht="26.25" customHeight="1" spans="21:21">
      <c r="U2698" s="1047"/>
    </row>
    <row r="2699" ht="26.25" customHeight="1" spans="21:21">
      <c r="U2699" s="1047"/>
    </row>
    <row r="2700" ht="26.25" customHeight="1" spans="21:21">
      <c r="U2700" s="1047"/>
    </row>
    <row r="2701" ht="26.25" customHeight="1" spans="21:21">
      <c r="U2701" s="1047"/>
    </row>
    <row r="2702" ht="26.25" customHeight="1" spans="21:21">
      <c r="U2702" s="1047"/>
    </row>
    <row r="2703" ht="26.25" customHeight="1" spans="21:21">
      <c r="U2703" s="1047"/>
    </row>
    <row r="2704" ht="26.25" customHeight="1" spans="21:21">
      <c r="U2704" s="1047"/>
    </row>
    <row r="2705" ht="26.25" customHeight="1" spans="21:21">
      <c r="U2705" s="1047"/>
    </row>
    <row r="2706" ht="26.25" customHeight="1" spans="21:21">
      <c r="U2706" s="1047"/>
    </row>
    <row r="2707" ht="26.25" customHeight="1" spans="21:21">
      <c r="U2707" s="1047"/>
    </row>
    <row r="2708" ht="26.25" customHeight="1" spans="21:21">
      <c r="U2708" s="1047"/>
    </row>
    <row r="2709" ht="26.25" customHeight="1" spans="21:21">
      <c r="U2709" s="1047"/>
    </row>
    <row r="2710" ht="26.25" customHeight="1" spans="21:21">
      <c r="U2710" s="1047"/>
    </row>
    <row r="2711" ht="26.25" customHeight="1" spans="21:21">
      <c r="U2711" s="1047"/>
    </row>
    <row r="2712" ht="26.25" customHeight="1" spans="21:21">
      <c r="U2712" s="1047"/>
    </row>
    <row r="2713" ht="26.25" customHeight="1" spans="21:21">
      <c r="U2713" s="1047"/>
    </row>
    <row r="2714" ht="26.25" customHeight="1" spans="21:21">
      <c r="U2714" s="1047"/>
    </row>
    <row r="2715" ht="26.25" customHeight="1" spans="21:21">
      <c r="U2715" s="1047"/>
    </row>
    <row r="2716" ht="26.25" customHeight="1" spans="21:21">
      <c r="U2716" s="1047"/>
    </row>
    <row r="2717" ht="26.25" customHeight="1" spans="21:21">
      <c r="U2717" s="1047"/>
    </row>
    <row r="2718" ht="26.25" customHeight="1" spans="21:21">
      <c r="U2718" s="1047"/>
    </row>
    <row r="2719" ht="26.25" customHeight="1" spans="21:21">
      <c r="U2719" s="1047"/>
    </row>
    <row r="2720" ht="26.25" customHeight="1" spans="21:21">
      <c r="U2720" s="1047"/>
    </row>
    <row r="2721" ht="26.25" customHeight="1" spans="21:21">
      <c r="U2721" s="1047"/>
    </row>
    <row r="2722" ht="26.25" customHeight="1" spans="21:21">
      <c r="U2722" s="1047"/>
    </row>
    <row r="2723" ht="26.25" customHeight="1" spans="21:21">
      <c r="U2723" s="1047"/>
    </row>
    <row r="2724" ht="26.25" customHeight="1" spans="21:21">
      <c r="U2724" s="1047"/>
    </row>
    <row r="2725" ht="26.25" customHeight="1" spans="21:21">
      <c r="U2725" s="1047"/>
    </row>
    <row r="2726" ht="26.25" customHeight="1" spans="21:21">
      <c r="U2726" s="1047"/>
    </row>
    <row r="2727" ht="26.25" customHeight="1" spans="21:21">
      <c r="U2727" s="1047"/>
    </row>
    <row r="2728" ht="26.25" customHeight="1" spans="21:21">
      <c r="U2728" s="1047"/>
    </row>
    <row r="2729" ht="26.25" customHeight="1" spans="21:21">
      <c r="U2729" s="1047"/>
    </row>
    <row r="2730" ht="26.25" customHeight="1" spans="21:21">
      <c r="U2730" s="1047"/>
    </row>
    <row r="2731" ht="26.25" customHeight="1" spans="21:21">
      <c r="U2731" s="1047"/>
    </row>
    <row r="2732" ht="26.25" customHeight="1" spans="21:21">
      <c r="U2732" s="1047"/>
    </row>
    <row r="2733" ht="26.25" customHeight="1" spans="21:21">
      <c r="U2733" s="1047"/>
    </row>
    <row r="2734" ht="26.25" customHeight="1" spans="21:21">
      <c r="U2734" s="1047"/>
    </row>
    <row r="2735" ht="26.25" customHeight="1" spans="21:21">
      <c r="U2735" s="1047"/>
    </row>
    <row r="2736" ht="26.25" customHeight="1" spans="21:21">
      <c r="U2736" s="1047"/>
    </row>
    <row r="2737" ht="26.25" customHeight="1" spans="21:21">
      <c r="U2737" s="1047"/>
    </row>
    <row r="2738" ht="26.25" customHeight="1" spans="21:21">
      <c r="U2738" s="1047"/>
    </row>
    <row r="2739" ht="26.25" customHeight="1" spans="21:21">
      <c r="U2739" s="1047"/>
    </row>
    <row r="2740" ht="26.25" customHeight="1" spans="21:21">
      <c r="U2740" s="1047"/>
    </row>
    <row r="2741" ht="26.25" customHeight="1" spans="21:21">
      <c r="U2741" s="1047"/>
    </row>
    <row r="2742" ht="26.25" customHeight="1" spans="21:21">
      <c r="U2742" s="1047"/>
    </row>
    <row r="2743" ht="26.25" customHeight="1" spans="21:21">
      <c r="U2743" s="1047"/>
    </row>
    <row r="2744" ht="26.25" customHeight="1" spans="21:21">
      <c r="U2744" s="1047"/>
    </row>
    <row r="2745" ht="26.25" customHeight="1" spans="21:21">
      <c r="U2745" s="1047"/>
    </row>
    <row r="2746" ht="26.25" customHeight="1" spans="21:21">
      <c r="U2746" s="1047"/>
    </row>
    <row r="2747" ht="26.25" customHeight="1" spans="21:21">
      <c r="U2747" s="1047"/>
    </row>
    <row r="2748" ht="26.25" customHeight="1" spans="21:21">
      <c r="U2748" s="1047"/>
    </row>
    <row r="2749" ht="26.25" customHeight="1" spans="21:21">
      <c r="U2749" s="1047"/>
    </row>
    <row r="2750" ht="26.25" customHeight="1" spans="21:21">
      <c r="U2750" s="1047"/>
    </row>
    <row r="2751" ht="26.25" customHeight="1" spans="21:21">
      <c r="U2751" s="1047"/>
    </row>
    <row r="2752" ht="26.25" customHeight="1" spans="21:21">
      <c r="U2752" s="1047"/>
    </row>
    <row r="2753" ht="26.25" customHeight="1" spans="21:21">
      <c r="U2753" s="1047"/>
    </row>
    <row r="2754" ht="26.25" customHeight="1" spans="21:21">
      <c r="U2754" s="1047"/>
    </row>
    <row r="2755" ht="26.25" customHeight="1" spans="21:21">
      <c r="U2755" s="1047"/>
    </row>
    <row r="2756" ht="26.25" customHeight="1" spans="21:21">
      <c r="U2756" s="1047"/>
    </row>
    <row r="2757" ht="26.25" customHeight="1" spans="21:21">
      <c r="U2757" s="1047"/>
    </row>
    <row r="2758" ht="26.25" customHeight="1" spans="21:21">
      <c r="U2758" s="1047"/>
    </row>
    <row r="2759" ht="26.25" customHeight="1" spans="21:21">
      <c r="U2759" s="1047"/>
    </row>
    <row r="2760" ht="26.25" customHeight="1" spans="21:21">
      <c r="U2760" s="1047"/>
    </row>
    <row r="2761" ht="26.25" customHeight="1" spans="21:21">
      <c r="U2761" s="1047"/>
    </row>
    <row r="2762" ht="26.25" customHeight="1" spans="21:21">
      <c r="U2762" s="1047"/>
    </row>
    <row r="2763" ht="26.25" customHeight="1" spans="21:21">
      <c r="U2763" s="1047"/>
    </row>
    <row r="2764" ht="26.25" customHeight="1" spans="21:21">
      <c r="U2764" s="1047"/>
    </row>
    <row r="2765" ht="26.25" customHeight="1" spans="21:21">
      <c r="U2765" s="1047"/>
    </row>
    <row r="2766" ht="26.25" customHeight="1" spans="21:21">
      <c r="U2766" s="1047"/>
    </row>
    <row r="2767" ht="26.25" customHeight="1" spans="21:21">
      <c r="U2767" s="1047"/>
    </row>
    <row r="2768" ht="26.25" customHeight="1" spans="21:21">
      <c r="U2768" s="1047"/>
    </row>
    <row r="2769" ht="26.25" customHeight="1" spans="21:21">
      <c r="U2769" s="1047"/>
    </row>
    <row r="2770" ht="26.25" customHeight="1" spans="21:21">
      <c r="U2770" s="1047"/>
    </row>
    <row r="2771" ht="26.25" customHeight="1" spans="21:21">
      <c r="U2771" s="1047"/>
    </row>
    <row r="2772" ht="26.25" customHeight="1" spans="21:21">
      <c r="U2772" s="1047"/>
    </row>
    <row r="2773" ht="26.25" customHeight="1" spans="21:21">
      <c r="U2773" s="1047"/>
    </row>
    <row r="2774" ht="26.25" customHeight="1" spans="21:21">
      <c r="U2774" s="1047"/>
    </row>
    <row r="2775" ht="26.25" customHeight="1" spans="21:21">
      <c r="U2775" s="1047"/>
    </row>
    <row r="2776" ht="26.25" customHeight="1" spans="21:21">
      <c r="U2776" s="1047"/>
    </row>
    <row r="2777" ht="26.25" customHeight="1" spans="21:21">
      <c r="U2777" s="1047"/>
    </row>
    <row r="2778" ht="26.25" customHeight="1" spans="21:21">
      <c r="U2778" s="1047"/>
    </row>
    <row r="2779" ht="26.25" customHeight="1" spans="21:21">
      <c r="U2779" s="1047"/>
    </row>
    <row r="2780" ht="26.25" customHeight="1" spans="21:21">
      <c r="U2780" s="1047"/>
    </row>
    <row r="2781" ht="26.25" customHeight="1" spans="21:21">
      <c r="U2781" s="1047"/>
    </row>
    <row r="2782" ht="26.25" customHeight="1" spans="21:21">
      <c r="U2782" s="1047"/>
    </row>
    <row r="2783" ht="26.25" customHeight="1" spans="21:21">
      <c r="U2783" s="1047"/>
    </row>
    <row r="2784" ht="26.25" customHeight="1" spans="21:21">
      <c r="U2784" s="1047"/>
    </row>
    <row r="2785" ht="26.25" customHeight="1" spans="21:21">
      <c r="U2785" s="1047"/>
    </row>
    <row r="2786" ht="26.25" customHeight="1" spans="21:21">
      <c r="U2786" s="1047"/>
    </row>
    <row r="2787" ht="26.25" customHeight="1" spans="21:21">
      <c r="U2787" s="1047"/>
    </row>
    <row r="2788" ht="26.25" customHeight="1" spans="21:21">
      <c r="U2788" s="1047"/>
    </row>
    <row r="2789" ht="26.25" customHeight="1" spans="21:21">
      <c r="U2789" s="1047"/>
    </row>
    <row r="2790" ht="26.25" customHeight="1" spans="21:21">
      <c r="U2790" s="1047"/>
    </row>
    <row r="2791" ht="26.25" customHeight="1" spans="21:21">
      <c r="U2791" s="1047"/>
    </row>
    <row r="2792" ht="26.25" customHeight="1" spans="21:21">
      <c r="U2792" s="1047"/>
    </row>
    <row r="2793" ht="26.25" customHeight="1" spans="21:21">
      <c r="U2793" s="1047"/>
    </row>
    <row r="2794" ht="26.25" customHeight="1" spans="21:21">
      <c r="U2794" s="1047"/>
    </row>
    <row r="2795" ht="26.25" customHeight="1" spans="21:21">
      <c r="U2795" s="1047"/>
    </row>
    <row r="2796" ht="26.25" customHeight="1" spans="21:21">
      <c r="U2796" s="1047"/>
    </row>
    <row r="2797" ht="26.25" customHeight="1" spans="21:21">
      <c r="U2797" s="1047"/>
    </row>
    <row r="2798" ht="26.25" customHeight="1" spans="21:21">
      <c r="U2798" s="1047"/>
    </row>
    <row r="2799" ht="26.25" customHeight="1" spans="21:21">
      <c r="U2799" s="1047"/>
    </row>
    <row r="2800" ht="26.25" customHeight="1" spans="21:21">
      <c r="U2800" s="1047"/>
    </row>
    <row r="2801" ht="26.25" customHeight="1" spans="21:21">
      <c r="U2801" s="1047"/>
    </row>
    <row r="2802" ht="26.25" customHeight="1" spans="21:21">
      <c r="U2802" s="1047"/>
    </row>
    <row r="2803" ht="26.25" customHeight="1" spans="21:21">
      <c r="U2803" s="1047"/>
    </row>
    <row r="2804" ht="26.25" customHeight="1" spans="21:21">
      <c r="U2804" s="1047"/>
    </row>
    <row r="2805" ht="26.25" customHeight="1" spans="21:21">
      <c r="U2805" s="1047"/>
    </row>
    <row r="2806" ht="26.25" customHeight="1" spans="21:21">
      <c r="U2806" s="1047"/>
    </row>
    <row r="2807" ht="26.25" customHeight="1" spans="21:21">
      <c r="U2807" s="1047"/>
    </row>
    <row r="2808" ht="26.25" customHeight="1" spans="21:21">
      <c r="U2808" s="1047"/>
    </row>
    <row r="2809" ht="26.25" customHeight="1" spans="21:21">
      <c r="U2809" s="1047"/>
    </row>
    <row r="2810" ht="26.25" customHeight="1" spans="21:21">
      <c r="U2810" s="1047"/>
    </row>
    <row r="2811" ht="26.25" customHeight="1" spans="21:21">
      <c r="U2811" s="1047"/>
    </row>
    <row r="2812" ht="26.25" customHeight="1" spans="21:21">
      <c r="U2812" s="1047"/>
    </row>
    <row r="2813" ht="26.25" customHeight="1" spans="21:21">
      <c r="U2813" s="1047"/>
    </row>
    <row r="2814" ht="26.25" customHeight="1" spans="21:21">
      <c r="U2814" s="1047"/>
    </row>
    <row r="2815" ht="26.25" customHeight="1" spans="21:21">
      <c r="U2815" s="1047"/>
    </row>
    <row r="2816" ht="26.25" customHeight="1" spans="21:21">
      <c r="U2816" s="1047"/>
    </row>
    <row r="2817" ht="26.25" customHeight="1" spans="21:21">
      <c r="U2817" s="1047"/>
    </row>
    <row r="2818" ht="26.25" customHeight="1" spans="21:21">
      <c r="U2818" s="1047"/>
    </row>
    <row r="2819" ht="26.25" customHeight="1" spans="21:21">
      <c r="U2819" s="1047"/>
    </row>
    <row r="2820" ht="26.25" customHeight="1" spans="21:21">
      <c r="U2820" s="1047"/>
    </row>
    <row r="2821" ht="26.25" customHeight="1" spans="21:21">
      <c r="U2821" s="1047"/>
    </row>
    <row r="2822" ht="26.25" customHeight="1" spans="21:21">
      <c r="U2822" s="1047"/>
    </row>
    <row r="2823" ht="26.25" customHeight="1" spans="21:21">
      <c r="U2823" s="1047"/>
    </row>
    <row r="2824" ht="26.25" customHeight="1" spans="21:21">
      <c r="U2824" s="1047"/>
    </row>
    <row r="2825" ht="26.25" customHeight="1" spans="21:21">
      <c r="U2825" s="1047"/>
    </row>
    <row r="2826" ht="26.25" customHeight="1" spans="21:21">
      <c r="U2826" s="1047"/>
    </row>
    <row r="2827" ht="26.25" customHeight="1" spans="21:21">
      <c r="U2827" s="1047"/>
    </row>
    <row r="2828" ht="26.25" customHeight="1" spans="21:21">
      <c r="U2828" s="1047"/>
    </row>
    <row r="2829" ht="26.25" customHeight="1" spans="21:21">
      <c r="U2829" s="1047"/>
    </row>
    <row r="2830" ht="26.25" customHeight="1" spans="21:21">
      <c r="U2830" s="1047"/>
    </row>
    <row r="2831" ht="26.25" customHeight="1" spans="21:21">
      <c r="U2831" s="1047"/>
    </row>
    <row r="2832" ht="26.25" customHeight="1" spans="21:21">
      <c r="U2832" s="1047"/>
    </row>
    <row r="2833" ht="26.25" customHeight="1" spans="21:21">
      <c r="U2833" s="1047"/>
    </row>
    <row r="2834" ht="26.25" customHeight="1" spans="21:21">
      <c r="U2834" s="1047"/>
    </row>
    <row r="2835" ht="26.25" customHeight="1" spans="21:21">
      <c r="U2835" s="1047"/>
    </row>
    <row r="2836" ht="26.25" customHeight="1" spans="21:21">
      <c r="U2836" s="1047"/>
    </row>
    <row r="2837" ht="26.25" customHeight="1" spans="21:21">
      <c r="U2837" s="1047"/>
    </row>
    <row r="2838" ht="26.25" customHeight="1" spans="21:21">
      <c r="U2838" s="1047"/>
    </row>
    <row r="2839" ht="26.25" customHeight="1" spans="21:21">
      <c r="U2839" s="1047"/>
    </row>
    <row r="2840" ht="26.25" customHeight="1" spans="21:21">
      <c r="U2840" s="1047"/>
    </row>
    <row r="2841" ht="26.25" customHeight="1" spans="21:21">
      <c r="U2841" s="1047"/>
    </row>
    <row r="2842" ht="26.25" customHeight="1" spans="21:21">
      <c r="U2842" s="1047"/>
    </row>
    <row r="2843" ht="26.25" customHeight="1" spans="21:21">
      <c r="U2843" s="1047"/>
    </row>
    <row r="2844" ht="26.25" customHeight="1" spans="21:21">
      <c r="U2844" s="1047"/>
    </row>
    <row r="2845" ht="26.25" customHeight="1" spans="21:21">
      <c r="U2845" s="1047"/>
    </row>
    <row r="2846" ht="26.25" customHeight="1" spans="21:21">
      <c r="U2846" s="1047"/>
    </row>
    <row r="2847" ht="26.25" customHeight="1" spans="21:21">
      <c r="U2847" s="1047"/>
    </row>
    <row r="2848" ht="26.25" customHeight="1" spans="21:21">
      <c r="U2848" s="1047"/>
    </row>
    <row r="2849" ht="26.25" customHeight="1" spans="21:21">
      <c r="U2849" s="1047"/>
    </row>
    <row r="2850" ht="26.25" customHeight="1" spans="21:21">
      <c r="U2850" s="1047"/>
    </row>
    <row r="2851" ht="26.25" customHeight="1" spans="21:21">
      <c r="U2851" s="1047"/>
    </row>
    <row r="2852" ht="26.25" customHeight="1" spans="21:21">
      <c r="U2852" s="1047"/>
    </row>
    <row r="2853" ht="26.25" customHeight="1" spans="21:21">
      <c r="U2853" s="1047"/>
    </row>
    <row r="2854" ht="26.25" customHeight="1" spans="21:21">
      <c r="U2854" s="1047"/>
    </row>
    <row r="2855" ht="26.25" customHeight="1" spans="21:21">
      <c r="U2855" s="1047"/>
    </row>
    <row r="2856" ht="26.25" customHeight="1" spans="21:21">
      <c r="U2856" s="1047"/>
    </row>
    <row r="2857" ht="26.25" customHeight="1" spans="21:21">
      <c r="U2857" s="1047"/>
    </row>
    <row r="2858" ht="26.25" customHeight="1" spans="21:21">
      <c r="U2858" s="1047"/>
    </row>
    <row r="2859" ht="26.25" customHeight="1" spans="21:21">
      <c r="U2859" s="1047"/>
    </row>
    <row r="2860" ht="26.25" customHeight="1" spans="21:21">
      <c r="U2860" s="1047"/>
    </row>
    <row r="2861" ht="26.25" customHeight="1" spans="21:21">
      <c r="U2861" s="1047"/>
    </row>
    <row r="2862" ht="26.25" customHeight="1" spans="21:21">
      <c r="U2862" s="1047"/>
    </row>
    <row r="2863" ht="26.25" customHeight="1" spans="21:21">
      <c r="U2863" s="1047"/>
    </row>
    <row r="2864" ht="26.25" customHeight="1" spans="21:21">
      <c r="U2864" s="1047"/>
    </row>
    <row r="2865" ht="26.25" customHeight="1" spans="21:21">
      <c r="U2865" s="1047"/>
    </row>
    <row r="2866" ht="26.25" customHeight="1" spans="21:21">
      <c r="U2866" s="1047"/>
    </row>
    <row r="2867" ht="26.25" customHeight="1" spans="21:21">
      <c r="U2867" s="1047"/>
    </row>
    <row r="2868" ht="26.25" customHeight="1" spans="21:21">
      <c r="U2868" s="1047"/>
    </row>
    <row r="2869" ht="26.25" customHeight="1" spans="21:21">
      <c r="U2869" s="1047"/>
    </row>
    <row r="2870" ht="26.25" customHeight="1" spans="21:21">
      <c r="U2870" s="1047"/>
    </row>
    <row r="2871" ht="26.25" customHeight="1" spans="21:21">
      <c r="U2871" s="1047"/>
    </row>
    <row r="2872" ht="26.25" customHeight="1" spans="21:21">
      <c r="U2872" s="1047"/>
    </row>
    <row r="2873" ht="26.25" customHeight="1" spans="21:21">
      <c r="U2873" s="1047"/>
    </row>
    <row r="2874" ht="26.25" customHeight="1" spans="21:21">
      <c r="U2874" s="1047"/>
    </row>
    <row r="2875" ht="26.25" customHeight="1" spans="21:21">
      <c r="U2875" s="1047"/>
    </row>
    <row r="2876" ht="26.25" customHeight="1" spans="21:21">
      <c r="U2876" s="1047"/>
    </row>
    <row r="2877" ht="26.25" customHeight="1" spans="21:21">
      <c r="U2877" s="1047"/>
    </row>
    <row r="2878" ht="26.25" customHeight="1" spans="21:21">
      <c r="U2878" s="1047"/>
    </row>
    <row r="2879" ht="26.25" customHeight="1" spans="21:21">
      <c r="U2879" s="1047"/>
    </row>
    <row r="2880" ht="26.25" customHeight="1" spans="21:21">
      <c r="U2880" s="1047"/>
    </row>
    <row r="2881" ht="26.25" customHeight="1" spans="21:21">
      <c r="U2881" s="1047"/>
    </row>
    <row r="2882" ht="26.25" customHeight="1" spans="21:21">
      <c r="U2882" s="1047"/>
    </row>
    <row r="2883" ht="26.25" customHeight="1" spans="21:21">
      <c r="U2883" s="1047"/>
    </row>
    <row r="2884" ht="26.25" customHeight="1" spans="21:21">
      <c r="U2884" s="1047"/>
    </row>
    <row r="2885" ht="26.25" customHeight="1" spans="21:21">
      <c r="U2885" s="1047"/>
    </row>
    <row r="2886" ht="26.25" customHeight="1" spans="21:21">
      <c r="U2886" s="1047"/>
    </row>
    <row r="2887" ht="26.25" customHeight="1" spans="21:21">
      <c r="U2887" s="1047"/>
    </row>
    <row r="2888" ht="26.25" customHeight="1" spans="21:21">
      <c r="U2888" s="1047"/>
    </row>
    <row r="2889" ht="26.25" customHeight="1" spans="21:21">
      <c r="U2889" s="1047"/>
    </row>
    <row r="2890" ht="26.25" customHeight="1" spans="21:21">
      <c r="U2890" s="1047"/>
    </row>
    <row r="2891" ht="26.25" customHeight="1" spans="21:21">
      <c r="U2891" s="1047"/>
    </row>
    <row r="2892" ht="26.25" customHeight="1" spans="21:21">
      <c r="U2892" s="1047"/>
    </row>
    <row r="2893" ht="26.25" customHeight="1" spans="21:21">
      <c r="U2893" s="1047"/>
    </row>
    <row r="2894" ht="26.25" customHeight="1" spans="21:21">
      <c r="U2894" s="1047"/>
    </row>
    <row r="2895" ht="26.25" customHeight="1" spans="21:21">
      <c r="U2895" s="1047"/>
    </row>
    <row r="2896" ht="26.25" customHeight="1" spans="21:21">
      <c r="U2896" s="1047"/>
    </row>
    <row r="2897" ht="26.25" customHeight="1" spans="21:21">
      <c r="U2897" s="1047"/>
    </row>
    <row r="2898" ht="26.25" customHeight="1" spans="21:21">
      <c r="U2898" s="1047"/>
    </row>
    <row r="2899" ht="26.25" customHeight="1" spans="21:21">
      <c r="U2899" s="1047"/>
    </row>
    <row r="2900" ht="26.25" customHeight="1" spans="21:21">
      <c r="U2900" s="1047"/>
    </row>
    <row r="2901" ht="26.25" customHeight="1" spans="21:21">
      <c r="U2901" s="1047"/>
    </row>
    <row r="2902" ht="26.25" customHeight="1" spans="21:21">
      <c r="U2902" s="1047"/>
    </row>
    <row r="2903" ht="26.25" customHeight="1" spans="21:21">
      <c r="U2903" s="1047"/>
    </row>
    <row r="2904" ht="26.25" customHeight="1" spans="21:21">
      <c r="U2904" s="1047"/>
    </row>
    <row r="2905" ht="26.25" customHeight="1" spans="21:21">
      <c r="U2905" s="1047"/>
    </row>
    <row r="2906" ht="26.25" customHeight="1" spans="21:21">
      <c r="U2906" s="1047"/>
    </row>
    <row r="2907" ht="26.25" customHeight="1" spans="21:21">
      <c r="U2907" s="1047"/>
    </row>
    <row r="2908" ht="26.25" customHeight="1" spans="21:21">
      <c r="U2908" s="1047"/>
    </row>
    <row r="2909" ht="26.25" customHeight="1" spans="21:21">
      <c r="U2909" s="1047"/>
    </row>
    <row r="2910" ht="26.25" customHeight="1" spans="21:21">
      <c r="U2910" s="1047"/>
    </row>
    <row r="2911" ht="26.25" customHeight="1" spans="21:21">
      <c r="U2911" s="1047"/>
    </row>
    <row r="2912" ht="26.25" customHeight="1" spans="21:21">
      <c r="U2912" s="1047"/>
    </row>
    <row r="2913" ht="26.25" customHeight="1" spans="21:21">
      <c r="U2913" s="1047"/>
    </row>
    <row r="2914" ht="26.25" customHeight="1" spans="21:21">
      <c r="U2914" s="1047"/>
    </row>
    <row r="2915" ht="26.25" customHeight="1" spans="21:21">
      <c r="U2915" s="1047"/>
    </row>
    <row r="2916" ht="26.25" customHeight="1" spans="21:21">
      <c r="U2916" s="1047"/>
    </row>
    <row r="2917" ht="26.25" customHeight="1" spans="21:21">
      <c r="U2917" s="1047"/>
    </row>
    <row r="2918" ht="26.25" customHeight="1" spans="21:21">
      <c r="U2918" s="1047"/>
    </row>
    <row r="2919" ht="26.25" customHeight="1" spans="21:21">
      <c r="U2919" s="1047"/>
    </row>
    <row r="2920" ht="26.25" customHeight="1" spans="21:21">
      <c r="U2920" s="1047"/>
    </row>
    <row r="2921" ht="26.25" customHeight="1" spans="21:21">
      <c r="U2921" s="1047"/>
    </row>
    <row r="2922" ht="26.25" customHeight="1" spans="21:21">
      <c r="U2922" s="1047"/>
    </row>
    <row r="2923" ht="26.25" customHeight="1" spans="21:21">
      <c r="U2923" s="1047"/>
    </row>
    <row r="2924" ht="26.25" customHeight="1" spans="21:21">
      <c r="U2924" s="1047"/>
    </row>
    <row r="2925" ht="26.25" customHeight="1" spans="21:21">
      <c r="U2925" s="1047"/>
    </row>
    <row r="2926" ht="26.25" customHeight="1" spans="21:21">
      <c r="U2926" s="1047"/>
    </row>
    <row r="2927" ht="26.25" customHeight="1" spans="21:21">
      <c r="U2927" s="1047"/>
    </row>
    <row r="2928" ht="26.25" customHeight="1" spans="21:21">
      <c r="U2928" s="1047"/>
    </row>
    <row r="2929" ht="26.25" customHeight="1" spans="21:21">
      <c r="U2929" s="1047"/>
    </row>
    <row r="2930" ht="26.25" customHeight="1" spans="21:21">
      <c r="U2930" s="1047"/>
    </row>
    <row r="2931" ht="26.25" customHeight="1" spans="21:21">
      <c r="U2931" s="1047"/>
    </row>
    <row r="2932" ht="26.25" customHeight="1" spans="21:21">
      <c r="U2932" s="1047"/>
    </row>
    <row r="2933" ht="26.25" customHeight="1" spans="21:21">
      <c r="U2933" s="1047"/>
    </row>
    <row r="2934" ht="26.25" customHeight="1" spans="21:21">
      <c r="U2934" s="1047"/>
    </row>
    <row r="2935" ht="26.25" customHeight="1" spans="21:21">
      <c r="U2935" s="1047"/>
    </row>
    <row r="2936" ht="26.25" customHeight="1" spans="21:21">
      <c r="U2936" s="1047"/>
    </row>
    <row r="2937" ht="26.25" customHeight="1" spans="21:21">
      <c r="U2937" s="1047"/>
    </row>
    <row r="2938" ht="26.25" customHeight="1" spans="21:21">
      <c r="U2938" s="1047"/>
    </row>
    <row r="2939" ht="26.25" customHeight="1" spans="21:21">
      <c r="U2939" s="1047"/>
    </row>
    <row r="2940" ht="26.25" customHeight="1" spans="21:21">
      <c r="U2940" s="1047"/>
    </row>
    <row r="2941" ht="26.25" customHeight="1" spans="21:21">
      <c r="U2941" s="1047"/>
    </row>
    <row r="2942" ht="26.25" customHeight="1" spans="21:21">
      <c r="U2942" s="1047"/>
    </row>
    <row r="2943" ht="26.25" customHeight="1" spans="21:21">
      <c r="U2943" s="1047"/>
    </row>
    <row r="2944" ht="26.25" customHeight="1" spans="21:21">
      <c r="U2944" s="1047"/>
    </row>
    <row r="2945" ht="26.25" customHeight="1" spans="21:21">
      <c r="U2945" s="1047"/>
    </row>
    <row r="2946" ht="26.25" customHeight="1" spans="21:21">
      <c r="U2946" s="1047"/>
    </row>
    <row r="2947" ht="26.25" customHeight="1" spans="21:21">
      <c r="U2947" s="1047"/>
    </row>
    <row r="2948" ht="26.25" customHeight="1" spans="21:21">
      <c r="U2948" s="1047"/>
    </row>
    <row r="2949" ht="26.25" customHeight="1" spans="21:21">
      <c r="U2949" s="1047"/>
    </row>
    <row r="2950" ht="26.25" customHeight="1" spans="21:21">
      <c r="U2950" s="1047"/>
    </row>
    <row r="2951" ht="26.25" customHeight="1" spans="21:21">
      <c r="U2951" s="1047"/>
    </row>
    <row r="2952" ht="26.25" customHeight="1" spans="21:21">
      <c r="U2952" s="1047"/>
    </row>
    <row r="2953" ht="26.25" customHeight="1" spans="21:21">
      <c r="U2953" s="1047"/>
    </row>
    <row r="2954" ht="26.25" customHeight="1" spans="21:21">
      <c r="U2954" s="1047"/>
    </row>
    <row r="2955" ht="26.25" customHeight="1" spans="21:21">
      <c r="U2955" s="1047"/>
    </row>
    <row r="2956" ht="26.25" customHeight="1" spans="21:21">
      <c r="U2956" s="1047"/>
    </row>
    <row r="2957" ht="26.25" customHeight="1" spans="21:21">
      <c r="U2957" s="1047"/>
    </row>
    <row r="2958" ht="26.25" customHeight="1" spans="21:21">
      <c r="U2958" s="1047"/>
    </row>
    <row r="2959" ht="26.25" customHeight="1" spans="21:21">
      <c r="U2959" s="1047"/>
    </row>
    <row r="2960" ht="26.25" customHeight="1" spans="21:21">
      <c r="U2960" s="1047"/>
    </row>
    <row r="2961" ht="26.25" customHeight="1" spans="21:21">
      <c r="U2961" s="1047"/>
    </row>
    <row r="2962" ht="26.25" customHeight="1" spans="21:21">
      <c r="U2962" s="1047"/>
    </row>
    <row r="2963" ht="26.25" customHeight="1" spans="21:21">
      <c r="U2963" s="1047"/>
    </row>
    <row r="2964" ht="26.25" customHeight="1" spans="21:21">
      <c r="U2964" s="1047"/>
    </row>
    <row r="2965" ht="26.25" customHeight="1" spans="21:21">
      <c r="U2965" s="1047"/>
    </row>
    <row r="2966" ht="26.25" customHeight="1" spans="21:21">
      <c r="U2966" s="1047"/>
    </row>
    <row r="2967" ht="26.25" customHeight="1" spans="21:21">
      <c r="U2967" s="1047"/>
    </row>
    <row r="2968" ht="26.25" customHeight="1" spans="21:21">
      <c r="U2968" s="1047"/>
    </row>
    <row r="2969" ht="26.25" customHeight="1" spans="21:21">
      <c r="U2969" s="1047"/>
    </row>
    <row r="2970" ht="26.25" customHeight="1" spans="21:21">
      <c r="U2970" s="1047"/>
    </row>
    <row r="2971" ht="26.25" customHeight="1" spans="21:21">
      <c r="U2971" s="1047"/>
    </row>
    <row r="2972" ht="26.25" customHeight="1" spans="21:21">
      <c r="U2972" s="1047"/>
    </row>
    <row r="2973" ht="26.25" customHeight="1" spans="21:21">
      <c r="U2973" s="1047"/>
    </row>
    <row r="2974" ht="26.25" customHeight="1" spans="21:21">
      <c r="U2974" s="1047"/>
    </row>
    <row r="2975" ht="26.25" customHeight="1" spans="21:21">
      <c r="U2975" s="1047"/>
    </row>
    <row r="2976" ht="26.25" customHeight="1" spans="21:21">
      <c r="U2976" s="1047"/>
    </row>
    <row r="2977" ht="26.25" customHeight="1" spans="21:21">
      <c r="U2977" s="1047"/>
    </row>
    <row r="2978" ht="26.25" customHeight="1" spans="21:21">
      <c r="U2978" s="1047"/>
    </row>
    <row r="2979" ht="26.25" customHeight="1" spans="21:21">
      <c r="U2979" s="1047"/>
    </row>
    <row r="2980" ht="26.25" customHeight="1" spans="21:21">
      <c r="U2980" s="1047"/>
    </row>
    <row r="2981" ht="26.25" customHeight="1" spans="21:21">
      <c r="U2981" s="1047"/>
    </row>
    <row r="2982" ht="26.25" customHeight="1" spans="21:21">
      <c r="U2982" s="1047"/>
    </row>
    <row r="2983" ht="26.25" customHeight="1" spans="21:21">
      <c r="U2983" s="1047"/>
    </row>
    <row r="2984" ht="26.25" customHeight="1" spans="21:21">
      <c r="U2984" s="1047"/>
    </row>
    <row r="2985" ht="26.25" customHeight="1" spans="21:21">
      <c r="U2985" s="1047"/>
    </row>
    <row r="2986" ht="26.25" customHeight="1" spans="21:21">
      <c r="U2986" s="1047"/>
    </row>
    <row r="2987" ht="26.25" customHeight="1" spans="21:21">
      <c r="U2987" s="1047"/>
    </row>
    <row r="2988" ht="26.25" customHeight="1" spans="21:21">
      <c r="U2988" s="1047"/>
    </row>
    <row r="2989" ht="26.25" customHeight="1" spans="21:21">
      <c r="U2989" s="1047"/>
    </row>
    <row r="2990" ht="26.25" customHeight="1" spans="21:21">
      <c r="U2990" s="1047"/>
    </row>
    <row r="2991" ht="26.25" customHeight="1" spans="21:21">
      <c r="U2991" s="1047"/>
    </row>
    <row r="2992" ht="26.25" customHeight="1" spans="21:21">
      <c r="U2992" s="1047"/>
    </row>
    <row r="2993" ht="26.25" customHeight="1" spans="21:21">
      <c r="U2993" s="1047"/>
    </row>
    <row r="2994" ht="26.25" customHeight="1" spans="21:21">
      <c r="U2994" s="1047"/>
    </row>
    <row r="2995" ht="26.25" customHeight="1" spans="21:21">
      <c r="U2995" s="1047"/>
    </row>
    <row r="2996" ht="26.25" customHeight="1" spans="21:21">
      <c r="U2996" s="1047"/>
    </row>
    <row r="2997" ht="26.25" customHeight="1" spans="21:21">
      <c r="U2997" s="1047"/>
    </row>
    <row r="2998" ht="26.25" customHeight="1" spans="21:21">
      <c r="U2998" s="1047"/>
    </row>
    <row r="2999" ht="26.25" customHeight="1" spans="21:21">
      <c r="U2999" s="1047"/>
    </row>
    <row r="3000" ht="26.25" customHeight="1" spans="21:21">
      <c r="U3000" s="1047"/>
    </row>
    <row r="3001" ht="26.25" customHeight="1" spans="21:21">
      <c r="U3001" s="1047"/>
    </row>
    <row r="3002" ht="26.25" customHeight="1" spans="21:21">
      <c r="U3002" s="1047"/>
    </row>
    <row r="3003" ht="26.25" customHeight="1" spans="21:21">
      <c r="U3003" s="1047"/>
    </row>
    <row r="3004" ht="26.25" customHeight="1" spans="21:21">
      <c r="U3004" s="1047"/>
    </row>
    <row r="3005" ht="26.25" customHeight="1" spans="21:21">
      <c r="U3005" s="1047"/>
    </row>
    <row r="3006" ht="26.25" customHeight="1" spans="21:21">
      <c r="U3006" s="1047"/>
    </row>
    <row r="3007" ht="26.25" customHeight="1" spans="21:21">
      <c r="U3007" s="1047"/>
    </row>
    <row r="3008" ht="26.25" customHeight="1" spans="21:21">
      <c r="U3008" s="1047"/>
    </row>
    <row r="3009" ht="26.25" customHeight="1" spans="21:21">
      <c r="U3009" s="1047"/>
    </row>
    <row r="3010" ht="26.25" customHeight="1" spans="21:21">
      <c r="U3010" s="1047"/>
    </row>
    <row r="3011" ht="26.25" customHeight="1" spans="21:21">
      <c r="U3011" s="1047"/>
    </row>
    <row r="3012" ht="26.25" customHeight="1" spans="21:21">
      <c r="U3012" s="1047"/>
    </row>
    <row r="3013" ht="26.25" customHeight="1" spans="21:21">
      <c r="U3013" s="1047"/>
    </row>
    <row r="3014" ht="26.25" customHeight="1" spans="21:21">
      <c r="U3014" s="1047"/>
    </row>
    <row r="3015" ht="26.25" customHeight="1" spans="21:21">
      <c r="U3015" s="1047"/>
    </row>
    <row r="3016" ht="26.25" customHeight="1" spans="21:21">
      <c r="U3016" s="1047"/>
    </row>
    <row r="3017" ht="26.25" customHeight="1" spans="21:21">
      <c r="U3017" s="1047"/>
    </row>
    <row r="3018" ht="26.25" customHeight="1" spans="21:21">
      <c r="U3018" s="1047"/>
    </row>
    <row r="3019" ht="26.25" customHeight="1" spans="21:21">
      <c r="U3019" s="1047"/>
    </row>
    <row r="3020" ht="26.25" customHeight="1" spans="21:21">
      <c r="U3020" s="1047"/>
    </row>
    <row r="3021" ht="26.25" customHeight="1" spans="21:21">
      <c r="U3021" s="1047"/>
    </row>
    <row r="3022" ht="26.25" customHeight="1" spans="21:21">
      <c r="U3022" s="1047"/>
    </row>
    <row r="3023" ht="26.25" customHeight="1" spans="21:21">
      <c r="U3023" s="1047"/>
    </row>
    <row r="3024" ht="26.25" customHeight="1" spans="21:21">
      <c r="U3024" s="1047"/>
    </row>
    <row r="3025" ht="26.25" customHeight="1" spans="21:21">
      <c r="U3025" s="1047"/>
    </row>
    <row r="3026" ht="26.25" customHeight="1" spans="21:21">
      <c r="U3026" s="1047"/>
    </row>
    <row r="3027" ht="26.25" customHeight="1" spans="21:21">
      <c r="U3027" s="1047"/>
    </row>
    <row r="3028" ht="26.25" customHeight="1" spans="21:21">
      <c r="U3028" s="1047"/>
    </row>
    <row r="3029" ht="26.25" customHeight="1" spans="21:21">
      <c r="U3029" s="1047"/>
    </row>
    <row r="3030" ht="26.25" customHeight="1" spans="21:21">
      <c r="U3030" s="1047"/>
    </row>
    <row r="3031" ht="26.25" customHeight="1" spans="21:21">
      <c r="U3031" s="1047"/>
    </row>
    <row r="3032" ht="26.25" customHeight="1" spans="21:21">
      <c r="U3032" s="1047"/>
    </row>
    <row r="3033" ht="26.25" customHeight="1" spans="21:21">
      <c r="U3033" s="1047"/>
    </row>
    <row r="3034" ht="26.25" customHeight="1" spans="21:21">
      <c r="U3034" s="1047"/>
    </row>
    <row r="3035" ht="26.25" customHeight="1" spans="21:21">
      <c r="U3035" s="1047"/>
    </row>
    <row r="3036" ht="26.25" customHeight="1" spans="21:21">
      <c r="U3036" s="1047"/>
    </row>
    <row r="3037" ht="26.25" customHeight="1" spans="21:21">
      <c r="U3037" s="1047"/>
    </row>
    <row r="3038" ht="26.25" customHeight="1" spans="21:21">
      <c r="U3038" s="1047"/>
    </row>
    <row r="3039" ht="26.25" customHeight="1" spans="21:21">
      <c r="U3039" s="1047"/>
    </row>
    <row r="3040" ht="26.25" customHeight="1" spans="21:21">
      <c r="U3040" s="1047"/>
    </row>
    <row r="3041" ht="26.25" customHeight="1" spans="21:21">
      <c r="U3041" s="1047"/>
    </row>
    <row r="3042" ht="26.25" customHeight="1" spans="21:21">
      <c r="U3042" s="1047"/>
    </row>
    <row r="3043" ht="26.25" customHeight="1" spans="21:21">
      <c r="U3043" s="1047"/>
    </row>
    <row r="3044" ht="26.25" customHeight="1" spans="21:21">
      <c r="U3044" s="1047"/>
    </row>
    <row r="3045" ht="26.25" customHeight="1" spans="21:21">
      <c r="U3045" s="1047"/>
    </row>
    <row r="3046" ht="26.25" customHeight="1" spans="21:21">
      <c r="U3046" s="1047"/>
    </row>
    <row r="3047" ht="26.25" customHeight="1" spans="21:21">
      <c r="U3047" s="1047"/>
    </row>
    <row r="3048" ht="26.25" customHeight="1" spans="21:21">
      <c r="U3048" s="1047"/>
    </row>
    <row r="3049" ht="26.25" customHeight="1" spans="21:21">
      <c r="U3049" s="1047"/>
    </row>
    <row r="3050" ht="26.25" customHeight="1" spans="21:21">
      <c r="U3050" s="1047"/>
    </row>
    <row r="3051" ht="26.25" customHeight="1" spans="21:21">
      <c r="U3051" s="1047"/>
    </row>
    <row r="3052" ht="26.25" customHeight="1" spans="21:21">
      <c r="U3052" s="1047"/>
    </row>
    <row r="3053" ht="26.25" customHeight="1" spans="21:21">
      <c r="U3053" s="1047"/>
    </row>
    <row r="3054" ht="26.25" customHeight="1" spans="21:21">
      <c r="U3054" s="1047"/>
    </row>
    <row r="3055" ht="26.25" customHeight="1" spans="21:21">
      <c r="U3055" s="1047"/>
    </row>
    <row r="3056" ht="26.25" customHeight="1" spans="21:21">
      <c r="U3056" s="1047"/>
    </row>
    <row r="3057" ht="26.25" customHeight="1" spans="21:21">
      <c r="U3057" s="1047"/>
    </row>
    <row r="3058" ht="26.25" customHeight="1" spans="21:21">
      <c r="U3058" s="1047"/>
    </row>
    <row r="3059" ht="26.25" customHeight="1" spans="21:21">
      <c r="U3059" s="1047"/>
    </row>
    <row r="3060" ht="26.25" customHeight="1" spans="21:21">
      <c r="U3060" s="1047"/>
    </row>
    <row r="3061" ht="26.25" customHeight="1" spans="21:21">
      <c r="U3061" s="1047"/>
    </row>
    <row r="3062" ht="26.25" customHeight="1" spans="21:21">
      <c r="U3062" s="1047"/>
    </row>
    <row r="3063" ht="26.25" customHeight="1" spans="21:21">
      <c r="U3063" s="1047"/>
    </row>
    <row r="3064" ht="26.25" customHeight="1" spans="21:21">
      <c r="U3064" s="1047"/>
    </row>
    <row r="3065" ht="26.25" customHeight="1" spans="21:21">
      <c r="U3065" s="1047"/>
    </row>
    <row r="3066" ht="26.25" customHeight="1" spans="21:21">
      <c r="U3066" s="1047"/>
    </row>
    <row r="3067" ht="26.25" customHeight="1" spans="21:21">
      <c r="U3067" s="1047"/>
    </row>
    <row r="3068" ht="26.25" customHeight="1" spans="21:21">
      <c r="U3068" s="1047"/>
    </row>
    <row r="3069" ht="26.25" customHeight="1" spans="21:21">
      <c r="U3069" s="1047"/>
    </row>
    <row r="3070" ht="26.25" customHeight="1" spans="21:21">
      <c r="U3070" s="1047"/>
    </row>
    <row r="3071" ht="26.25" customHeight="1" spans="21:21">
      <c r="U3071" s="1047"/>
    </row>
    <row r="3072" ht="26.25" customHeight="1" spans="21:21">
      <c r="U3072" s="1047"/>
    </row>
    <row r="3073" ht="26.25" customHeight="1" spans="21:21">
      <c r="U3073" s="1047"/>
    </row>
    <row r="3074" ht="26.25" customHeight="1" spans="21:21">
      <c r="U3074" s="1047"/>
    </row>
    <row r="3075" ht="26.25" customHeight="1" spans="21:21">
      <c r="U3075" s="1047"/>
    </row>
    <row r="3076" ht="26.25" customHeight="1" spans="21:21">
      <c r="U3076" s="1047"/>
    </row>
    <row r="3077" ht="26.25" customHeight="1" spans="21:21">
      <c r="U3077" s="1047"/>
    </row>
    <row r="3078" ht="26.25" customHeight="1" spans="21:21">
      <c r="U3078" s="1047"/>
    </row>
    <row r="3079" ht="26.25" customHeight="1" spans="21:21">
      <c r="U3079" s="1047"/>
    </row>
    <row r="3080" ht="26.25" customHeight="1" spans="21:21">
      <c r="U3080" s="1047"/>
    </row>
    <row r="3081" ht="26.25" customHeight="1" spans="21:21">
      <c r="U3081" s="1047"/>
    </row>
    <row r="3082" ht="26.25" customHeight="1" spans="21:21">
      <c r="U3082" s="1047"/>
    </row>
    <row r="3083" ht="26.25" customHeight="1" spans="21:21">
      <c r="U3083" s="1047"/>
    </row>
    <row r="3084" ht="26.25" customHeight="1" spans="21:21">
      <c r="U3084" s="1047"/>
    </row>
    <row r="3085" ht="26.25" customHeight="1" spans="21:21">
      <c r="U3085" s="1047"/>
    </row>
    <row r="3086" ht="26.25" customHeight="1" spans="21:21">
      <c r="U3086" s="1047"/>
    </row>
    <row r="3087" ht="26.25" customHeight="1" spans="21:21">
      <c r="U3087" s="1047"/>
    </row>
    <row r="3088" ht="26.25" customHeight="1" spans="21:21">
      <c r="U3088" s="1047"/>
    </row>
    <row r="3089" ht="26.25" customHeight="1" spans="21:21">
      <c r="U3089" s="1047"/>
    </row>
    <row r="3090" ht="26.25" customHeight="1" spans="21:21">
      <c r="U3090" s="1047"/>
    </row>
    <row r="3091" ht="26.25" customHeight="1" spans="21:21">
      <c r="U3091" s="1047"/>
    </row>
    <row r="3092" ht="26.25" customHeight="1" spans="21:21">
      <c r="U3092" s="1047"/>
    </row>
    <row r="3093" ht="26.25" customHeight="1" spans="21:21">
      <c r="U3093" s="1047"/>
    </row>
    <row r="3094" ht="26.25" customHeight="1" spans="21:21">
      <c r="U3094" s="1047"/>
    </row>
    <row r="3095" ht="26.25" customHeight="1" spans="21:21">
      <c r="U3095" s="1047"/>
    </row>
    <row r="3096" ht="26.25" customHeight="1" spans="21:21">
      <c r="U3096" s="1047"/>
    </row>
    <row r="3097" ht="26.25" customHeight="1" spans="21:21">
      <c r="U3097" s="1047"/>
    </row>
    <row r="3098" ht="26.25" customHeight="1" spans="21:21">
      <c r="U3098" s="1047"/>
    </row>
    <row r="3099" ht="26.25" customHeight="1" spans="21:21">
      <c r="U3099" s="1047"/>
    </row>
    <row r="3100" ht="26.25" customHeight="1" spans="21:21">
      <c r="U3100" s="1047"/>
    </row>
    <row r="3101" ht="26.25" customHeight="1" spans="21:21">
      <c r="U3101" s="1047"/>
    </row>
    <row r="3102" ht="26.25" customHeight="1" spans="21:21">
      <c r="U3102" s="1047"/>
    </row>
    <row r="3103" ht="26.25" customHeight="1" spans="21:21">
      <c r="U3103" s="1047"/>
    </row>
    <row r="3104" ht="26.25" customHeight="1" spans="21:21">
      <c r="U3104" s="1047"/>
    </row>
    <row r="3105" ht="26.25" customHeight="1" spans="21:21">
      <c r="U3105" s="1047"/>
    </row>
    <row r="3106" ht="26.25" customHeight="1" spans="21:21">
      <c r="U3106" s="1047"/>
    </row>
    <row r="3107" ht="26.25" customHeight="1" spans="21:21">
      <c r="U3107" s="1047"/>
    </row>
    <row r="3108" ht="26.25" customHeight="1" spans="21:21">
      <c r="U3108" s="1047"/>
    </row>
    <row r="3109" ht="26.25" customHeight="1" spans="21:21">
      <c r="U3109" s="1047"/>
    </row>
    <row r="3110" ht="26.25" customHeight="1" spans="21:21">
      <c r="U3110" s="1047"/>
    </row>
    <row r="3111" ht="26.25" customHeight="1" spans="21:21">
      <c r="U3111" s="1047"/>
    </row>
    <row r="3112" ht="26.25" customHeight="1" spans="21:21">
      <c r="U3112" s="1047"/>
    </row>
    <row r="3113" ht="26.25" customHeight="1" spans="21:21">
      <c r="U3113" s="1047"/>
    </row>
    <row r="3114" ht="26.25" customHeight="1" spans="21:21">
      <c r="U3114" s="1047"/>
    </row>
    <row r="3115" ht="26.25" customHeight="1" spans="21:21">
      <c r="U3115" s="1047"/>
    </row>
    <row r="3116" ht="26.25" customHeight="1" spans="21:21">
      <c r="U3116" s="1047"/>
    </row>
    <row r="3117" ht="26.25" customHeight="1" spans="21:21">
      <c r="U3117" s="1047"/>
    </row>
    <row r="3118" ht="26.25" customHeight="1" spans="21:21">
      <c r="U3118" s="1047"/>
    </row>
    <row r="3119" ht="26.25" customHeight="1" spans="21:21">
      <c r="U3119" s="1047"/>
    </row>
    <row r="3120" ht="26.25" customHeight="1" spans="21:21">
      <c r="U3120" s="1047"/>
    </row>
    <row r="3121" ht="26.25" customHeight="1" spans="21:21">
      <c r="U3121" s="1047"/>
    </row>
    <row r="3122" ht="26.25" customHeight="1" spans="21:21">
      <c r="U3122" s="1047"/>
    </row>
    <row r="3123" ht="26.25" customHeight="1" spans="21:21">
      <c r="U3123" s="1047"/>
    </row>
    <row r="3124" ht="26.25" customHeight="1" spans="21:21">
      <c r="U3124" s="1047"/>
    </row>
    <row r="3125" ht="26.25" customHeight="1" spans="21:21">
      <c r="U3125" s="1047"/>
    </row>
    <row r="3126" ht="26.25" customHeight="1" spans="21:21">
      <c r="U3126" s="1047"/>
    </row>
    <row r="3127" ht="26.25" customHeight="1" spans="21:21">
      <c r="U3127" s="1047"/>
    </row>
    <row r="3128" ht="26.25" customHeight="1" spans="21:21">
      <c r="U3128" s="1047"/>
    </row>
    <row r="3129" ht="26.25" customHeight="1" spans="21:21">
      <c r="U3129" s="1047"/>
    </row>
    <row r="3130" ht="26.25" customHeight="1" spans="21:21">
      <c r="U3130" s="1047"/>
    </row>
    <row r="3131" ht="26.25" customHeight="1" spans="21:21">
      <c r="U3131" s="1047"/>
    </row>
    <row r="3132" ht="26.25" customHeight="1" spans="21:21">
      <c r="U3132" s="1047"/>
    </row>
    <row r="3133" ht="26.25" customHeight="1" spans="21:21">
      <c r="U3133" s="1047"/>
    </row>
    <row r="3134" ht="26.25" customHeight="1" spans="21:21">
      <c r="U3134" s="1047"/>
    </row>
    <row r="3135" ht="26.25" customHeight="1" spans="21:21">
      <c r="U3135" s="1047"/>
    </row>
    <row r="3136" ht="26.25" customHeight="1" spans="21:21">
      <c r="U3136" s="1047"/>
    </row>
    <row r="3137" ht="26.25" customHeight="1" spans="21:21">
      <c r="U3137" s="1047"/>
    </row>
    <row r="3138" ht="26.25" customHeight="1" spans="21:21">
      <c r="U3138" s="1047"/>
    </row>
    <row r="3139" ht="26.25" customHeight="1" spans="21:21">
      <c r="U3139" s="1047"/>
    </row>
    <row r="3140" ht="26.25" customHeight="1" spans="21:21">
      <c r="U3140" s="1047"/>
    </row>
    <row r="3141" ht="26.25" customHeight="1" spans="21:21">
      <c r="U3141" s="1047"/>
    </row>
    <row r="3142" ht="26.25" customHeight="1" spans="21:21">
      <c r="U3142" s="1047"/>
    </row>
    <row r="3143" ht="26.25" customHeight="1" spans="21:21">
      <c r="U3143" s="1047"/>
    </row>
    <row r="3144" ht="26.25" customHeight="1" spans="21:21">
      <c r="U3144" s="1047"/>
    </row>
    <row r="3145" ht="26.25" customHeight="1" spans="21:21">
      <c r="U3145" s="1047"/>
    </row>
    <row r="3146" ht="26.25" customHeight="1" spans="21:21">
      <c r="U3146" s="1047"/>
    </row>
    <row r="3147" ht="26.25" customHeight="1" spans="21:21">
      <c r="U3147" s="1047"/>
    </row>
    <row r="3148" ht="26.25" customHeight="1" spans="21:21">
      <c r="U3148" s="1047"/>
    </row>
    <row r="3149" ht="26.25" customHeight="1" spans="21:21">
      <c r="U3149" s="1047"/>
    </row>
    <row r="3150" ht="26.25" customHeight="1" spans="21:21">
      <c r="U3150" s="1047"/>
    </row>
    <row r="3151" ht="26.25" customHeight="1" spans="21:21">
      <c r="U3151" s="1047"/>
    </row>
    <row r="3152" ht="26.25" customHeight="1" spans="21:21">
      <c r="U3152" s="1047"/>
    </row>
    <row r="3153" ht="26.25" customHeight="1" spans="21:21">
      <c r="U3153" s="1047"/>
    </row>
    <row r="3154" ht="26.25" customHeight="1" spans="21:21">
      <c r="U3154" s="1047"/>
    </row>
    <row r="3155" ht="26.25" customHeight="1" spans="21:21">
      <c r="U3155" s="1047"/>
    </row>
    <row r="3156" ht="26.25" customHeight="1" spans="21:21">
      <c r="U3156" s="1047"/>
    </row>
    <row r="3157" ht="26.25" customHeight="1" spans="21:21">
      <c r="U3157" s="1047"/>
    </row>
    <row r="3158" ht="26.25" customHeight="1" spans="21:21">
      <c r="U3158" s="1047"/>
    </row>
    <row r="3159" ht="26.25" customHeight="1" spans="21:21">
      <c r="U3159" s="1047"/>
    </row>
    <row r="3160" ht="26.25" customHeight="1" spans="21:21">
      <c r="U3160" s="1047"/>
    </row>
    <row r="3161" ht="26.25" customHeight="1" spans="21:21">
      <c r="U3161" s="1047"/>
    </row>
    <row r="3162" ht="26.25" customHeight="1" spans="21:21">
      <c r="U3162" s="1047"/>
    </row>
    <row r="3163" ht="26.25" customHeight="1" spans="21:21">
      <c r="U3163" s="1047"/>
    </row>
    <row r="3164" ht="26.25" customHeight="1" spans="21:21">
      <c r="U3164" s="1047"/>
    </row>
    <row r="3165" ht="26.25" customHeight="1" spans="21:21">
      <c r="U3165" s="1047"/>
    </row>
    <row r="3166" ht="26.25" customHeight="1" spans="21:21">
      <c r="U3166" s="1047"/>
    </row>
    <row r="3167" ht="26.25" customHeight="1" spans="21:21">
      <c r="U3167" s="1047"/>
    </row>
    <row r="3168" ht="26.25" customHeight="1" spans="21:21">
      <c r="U3168" s="1047"/>
    </row>
    <row r="3169" ht="26.25" customHeight="1" spans="21:21">
      <c r="U3169" s="1047"/>
    </row>
    <row r="3170" ht="26.25" customHeight="1" spans="21:21">
      <c r="U3170" s="1047"/>
    </row>
    <row r="3171" ht="26.25" customHeight="1" spans="21:21">
      <c r="U3171" s="1047"/>
    </row>
    <row r="3172" ht="26.25" customHeight="1" spans="21:21">
      <c r="U3172" s="1047"/>
    </row>
    <row r="3173" ht="26.25" customHeight="1" spans="21:21">
      <c r="U3173" s="1047"/>
    </row>
    <row r="3174" ht="26.25" customHeight="1" spans="21:21">
      <c r="U3174" s="1047"/>
    </row>
    <row r="3175" ht="26.25" customHeight="1" spans="21:21">
      <c r="U3175" s="1047"/>
    </row>
    <row r="3176" ht="26.25" customHeight="1" spans="21:21">
      <c r="U3176" s="1047"/>
    </row>
    <row r="3177" ht="26.25" customHeight="1" spans="21:21">
      <c r="U3177" s="1047"/>
    </row>
    <row r="3178" ht="26.25" customHeight="1" spans="21:21">
      <c r="U3178" s="1047"/>
    </row>
    <row r="3179" ht="26.25" customHeight="1" spans="21:21">
      <c r="U3179" s="1047"/>
    </row>
    <row r="3180" ht="26.25" customHeight="1" spans="21:21">
      <c r="U3180" s="1047"/>
    </row>
    <row r="3181" ht="26.25" customHeight="1" spans="21:21">
      <c r="U3181" s="1047"/>
    </row>
    <row r="3182" ht="26.25" customHeight="1" spans="21:21">
      <c r="U3182" s="1047"/>
    </row>
    <row r="3183" ht="26.25" customHeight="1" spans="21:21">
      <c r="U3183" s="1047"/>
    </row>
    <row r="3184" ht="26.25" customHeight="1" spans="21:21">
      <c r="U3184" s="1047"/>
    </row>
    <row r="3185" ht="26.25" customHeight="1" spans="21:21">
      <c r="U3185" s="1047"/>
    </row>
    <row r="3186" ht="26.25" customHeight="1" spans="21:21">
      <c r="U3186" s="1047"/>
    </row>
    <row r="3187" ht="26.25" customHeight="1" spans="21:21">
      <c r="U3187" s="1047"/>
    </row>
    <row r="3188" ht="26.25" customHeight="1" spans="21:21">
      <c r="U3188" s="1047"/>
    </row>
    <row r="3189" ht="26.25" customHeight="1" spans="21:21">
      <c r="U3189" s="1047"/>
    </row>
    <row r="3190" ht="26.25" customHeight="1" spans="21:21">
      <c r="U3190" s="1047"/>
    </row>
    <row r="3191" ht="26.25" customHeight="1" spans="21:21">
      <c r="U3191" s="1047"/>
    </row>
    <row r="3192" ht="26.25" customHeight="1" spans="21:21">
      <c r="U3192" s="1047"/>
    </row>
    <row r="3193" ht="26.25" customHeight="1" spans="21:21">
      <c r="U3193" s="1047"/>
    </row>
    <row r="3194" ht="26.25" customHeight="1" spans="21:21">
      <c r="U3194" s="1047"/>
    </row>
    <row r="3195" ht="26.25" customHeight="1" spans="21:21">
      <c r="U3195" s="1047"/>
    </row>
    <row r="3196" ht="26.25" customHeight="1" spans="21:21">
      <c r="U3196" s="1047"/>
    </row>
    <row r="3197" ht="26.25" customHeight="1" spans="21:21">
      <c r="U3197" s="1047"/>
    </row>
    <row r="3198" ht="26.25" customHeight="1" spans="21:21">
      <c r="U3198" s="1047"/>
    </row>
    <row r="3199" ht="26.25" customHeight="1" spans="21:21">
      <c r="U3199" s="1047"/>
    </row>
    <row r="3200" ht="26.25" customHeight="1" spans="21:21">
      <c r="U3200" s="1047"/>
    </row>
    <row r="3201" ht="26.25" customHeight="1" spans="21:21">
      <c r="U3201" s="1047"/>
    </row>
    <row r="3202" ht="26.25" customHeight="1" spans="21:21">
      <c r="U3202" s="1047"/>
    </row>
    <row r="3203" ht="26.25" customHeight="1" spans="21:21">
      <c r="U3203" s="1047"/>
    </row>
    <row r="3204" ht="26.25" customHeight="1" spans="21:21">
      <c r="U3204" s="1047"/>
    </row>
    <row r="3205" ht="26.25" customHeight="1" spans="21:21">
      <c r="U3205" s="1047"/>
    </row>
    <row r="3206" ht="26.25" customHeight="1" spans="21:21">
      <c r="U3206" s="1047"/>
    </row>
    <row r="3207" ht="26.25" customHeight="1" spans="21:21">
      <c r="U3207" s="1047"/>
    </row>
    <row r="3208" ht="26.25" customHeight="1" spans="21:21">
      <c r="U3208" s="1047"/>
    </row>
    <row r="3209" ht="26.25" customHeight="1" spans="21:21">
      <c r="U3209" s="1047"/>
    </row>
    <row r="3210" ht="26.25" customHeight="1" spans="21:21">
      <c r="U3210" s="1047"/>
    </row>
    <row r="3211" ht="26.25" customHeight="1" spans="21:21">
      <c r="U3211" s="1047"/>
    </row>
    <row r="3212" ht="26.25" customHeight="1" spans="21:21">
      <c r="U3212" s="1047"/>
    </row>
    <row r="3213" ht="26.25" customHeight="1" spans="21:21">
      <c r="U3213" s="1047"/>
    </row>
    <row r="3214" ht="26.25" customHeight="1" spans="21:21">
      <c r="U3214" s="1047"/>
    </row>
    <row r="3215" ht="26.25" customHeight="1" spans="21:21">
      <c r="U3215" s="1047"/>
    </row>
    <row r="3216" ht="26.25" customHeight="1" spans="21:21">
      <c r="U3216" s="1047"/>
    </row>
    <row r="3217" ht="26.25" customHeight="1" spans="21:21">
      <c r="U3217" s="1047"/>
    </row>
    <row r="3218" ht="26.25" customHeight="1" spans="21:21">
      <c r="U3218" s="1047"/>
    </row>
    <row r="3219" ht="26.25" customHeight="1" spans="21:21">
      <c r="U3219" s="1047"/>
    </row>
    <row r="3220" ht="26.25" customHeight="1" spans="21:21">
      <c r="U3220" s="1047"/>
    </row>
    <row r="3221" ht="26.25" customHeight="1" spans="21:21">
      <c r="U3221" s="1047"/>
    </row>
    <row r="3222" ht="26.25" customHeight="1" spans="21:21">
      <c r="U3222" s="1047"/>
    </row>
    <row r="3223" ht="26.25" customHeight="1" spans="21:21">
      <c r="U3223" s="1047"/>
    </row>
    <row r="3224" ht="26.25" customHeight="1" spans="21:21">
      <c r="U3224" s="1047"/>
    </row>
    <row r="3225" ht="26.25" customHeight="1" spans="21:21">
      <c r="U3225" s="1047"/>
    </row>
    <row r="3226" ht="26.25" customHeight="1" spans="21:21">
      <c r="U3226" s="1047"/>
    </row>
    <row r="3227" ht="26.25" customHeight="1" spans="21:21">
      <c r="U3227" s="1047"/>
    </row>
    <row r="3228" ht="26.25" customHeight="1" spans="21:21">
      <c r="U3228" s="1047"/>
    </row>
    <row r="3229" ht="26.25" customHeight="1" spans="21:21">
      <c r="U3229" s="1047"/>
    </row>
    <row r="3230" ht="26.25" customHeight="1" spans="21:21">
      <c r="U3230" s="1047"/>
    </row>
    <row r="3231" ht="26.25" customHeight="1" spans="21:21">
      <c r="U3231" s="1047"/>
    </row>
    <row r="3232" ht="26.25" customHeight="1" spans="21:21">
      <c r="U3232" s="1047"/>
    </row>
    <row r="3233" ht="26.25" customHeight="1" spans="21:21">
      <c r="U3233" s="1047"/>
    </row>
    <row r="3234" ht="26.25" customHeight="1" spans="21:21">
      <c r="U3234" s="1047"/>
    </row>
    <row r="3235" ht="26.25" customHeight="1" spans="21:21">
      <c r="U3235" s="1047"/>
    </row>
    <row r="3236" ht="26.25" customHeight="1" spans="21:21">
      <c r="U3236" s="1047"/>
    </row>
    <row r="3237" ht="26.25" customHeight="1" spans="21:21">
      <c r="U3237" s="1047"/>
    </row>
    <row r="3238" ht="26.25" customHeight="1" spans="21:21">
      <c r="U3238" s="1047"/>
    </row>
    <row r="3239" ht="26.25" customHeight="1" spans="21:21">
      <c r="U3239" s="1047"/>
    </row>
    <row r="3240" ht="26.25" customHeight="1" spans="21:21">
      <c r="U3240" s="1047"/>
    </row>
    <row r="3241" ht="26.25" customHeight="1" spans="21:21">
      <c r="U3241" s="1047"/>
    </row>
    <row r="3242" ht="26.25" customHeight="1" spans="21:21">
      <c r="U3242" s="1047"/>
    </row>
    <row r="3243" ht="26.25" customHeight="1" spans="21:21">
      <c r="U3243" s="1047"/>
    </row>
    <row r="3244" ht="26.25" customHeight="1" spans="21:21">
      <c r="U3244" s="1047"/>
    </row>
    <row r="3245" ht="26.25" customHeight="1" spans="21:21">
      <c r="U3245" s="1047"/>
    </row>
    <row r="3246" ht="26.25" customHeight="1" spans="21:21">
      <c r="U3246" s="1047"/>
    </row>
    <row r="3247" ht="26.25" customHeight="1" spans="21:21">
      <c r="U3247" s="1047"/>
    </row>
    <row r="3248" ht="26.25" customHeight="1" spans="21:21">
      <c r="U3248" s="1047"/>
    </row>
    <row r="3249" ht="26.25" customHeight="1" spans="21:21">
      <c r="U3249" s="1047"/>
    </row>
    <row r="3250" ht="26.25" customHeight="1" spans="21:21">
      <c r="U3250" s="1047"/>
    </row>
    <row r="3251" ht="26.25" customHeight="1" spans="21:21">
      <c r="U3251" s="1047"/>
    </row>
    <row r="3252" ht="26.25" customHeight="1" spans="21:21">
      <c r="U3252" s="1047"/>
    </row>
    <row r="3253" ht="26.25" customHeight="1" spans="21:21">
      <c r="U3253" s="1047"/>
    </row>
    <row r="3254" ht="26.25" customHeight="1" spans="21:21">
      <c r="U3254" s="1047"/>
    </row>
    <row r="3255" ht="26.25" customHeight="1" spans="21:21">
      <c r="U3255" s="1047"/>
    </row>
    <row r="3256" ht="26.25" customHeight="1" spans="21:21">
      <c r="U3256" s="1047"/>
    </row>
    <row r="3257" ht="26.25" customHeight="1" spans="21:21">
      <c r="U3257" s="1047"/>
    </row>
    <row r="3258" ht="26.25" customHeight="1" spans="21:21">
      <c r="U3258" s="1047"/>
    </row>
    <row r="3259" ht="26.25" customHeight="1" spans="21:21">
      <c r="U3259" s="1047"/>
    </row>
    <row r="3260" ht="26.25" customHeight="1" spans="21:21">
      <c r="U3260" s="1047"/>
    </row>
    <row r="3261" ht="26.25" customHeight="1" spans="21:21">
      <c r="U3261" s="1047"/>
    </row>
    <row r="3262" ht="26.25" customHeight="1" spans="21:21">
      <c r="U3262" s="1047"/>
    </row>
    <row r="3263" ht="26.25" customHeight="1" spans="21:21">
      <c r="U3263" s="1047"/>
    </row>
    <row r="3264" ht="26.25" customHeight="1" spans="21:21">
      <c r="U3264" s="1047"/>
    </row>
    <row r="3265" ht="26.25" customHeight="1" spans="21:21">
      <c r="U3265" s="1047"/>
    </row>
    <row r="3266" ht="26.25" customHeight="1" spans="21:21">
      <c r="U3266" s="1047"/>
    </row>
    <row r="3267" ht="26.25" customHeight="1" spans="21:21">
      <c r="U3267" s="1047"/>
    </row>
    <row r="3268" ht="26.25" customHeight="1" spans="21:21">
      <c r="U3268" s="1047"/>
    </row>
    <row r="3269" ht="26.25" customHeight="1" spans="21:21">
      <c r="U3269" s="1047"/>
    </row>
    <row r="3270" ht="26.25" customHeight="1" spans="21:21">
      <c r="U3270" s="1047"/>
    </row>
    <row r="3271" ht="26.25" customHeight="1" spans="21:21">
      <c r="U3271" s="1047"/>
    </row>
    <row r="3272" ht="26.25" customHeight="1" spans="21:21">
      <c r="U3272" s="1047"/>
    </row>
    <row r="3273" ht="26.25" customHeight="1" spans="21:21">
      <c r="U3273" s="1047"/>
    </row>
    <row r="3274" ht="26.25" customHeight="1" spans="21:21">
      <c r="U3274" s="1047"/>
    </row>
    <row r="3275" ht="26.25" customHeight="1" spans="21:21">
      <c r="U3275" s="1047"/>
    </row>
    <row r="3276" ht="26.25" customHeight="1" spans="21:21">
      <c r="U3276" s="1047"/>
    </row>
    <row r="3277" ht="26.25" customHeight="1" spans="21:21">
      <c r="U3277" s="1047"/>
    </row>
    <row r="3278" ht="26.25" customHeight="1" spans="21:21">
      <c r="U3278" s="1047"/>
    </row>
    <row r="3279" ht="26.25" customHeight="1" spans="21:21">
      <c r="U3279" s="1047"/>
    </row>
    <row r="3280" ht="26.25" customHeight="1" spans="21:21">
      <c r="U3280" s="1047"/>
    </row>
    <row r="3281" ht="26.25" customHeight="1" spans="21:21">
      <c r="U3281" s="1047"/>
    </row>
    <row r="3282" ht="26.25" customHeight="1" spans="21:21">
      <c r="U3282" s="1047"/>
    </row>
    <row r="3283" ht="26.25" customHeight="1" spans="21:21">
      <c r="U3283" s="1047"/>
    </row>
    <row r="3284" ht="26.25" customHeight="1" spans="21:21">
      <c r="U3284" s="1047"/>
    </row>
    <row r="3285" ht="26.25" customHeight="1" spans="21:21">
      <c r="U3285" s="1047"/>
    </row>
    <row r="3286" ht="26.25" customHeight="1" spans="21:21">
      <c r="U3286" s="1047"/>
    </row>
    <row r="3287" ht="26.25" customHeight="1" spans="21:21">
      <c r="U3287" s="1047"/>
    </row>
    <row r="3288" ht="26.25" customHeight="1" spans="21:21">
      <c r="U3288" s="1047"/>
    </row>
    <row r="3289" ht="26.25" customHeight="1" spans="21:21">
      <c r="U3289" s="1047"/>
    </row>
    <row r="3290" ht="26.25" customHeight="1" spans="21:21">
      <c r="U3290" s="1047"/>
    </row>
    <row r="3291" ht="26.25" customHeight="1" spans="21:21">
      <c r="U3291" s="1047"/>
    </row>
    <row r="3292" ht="26.25" customHeight="1" spans="21:21">
      <c r="U3292" s="1047"/>
    </row>
    <row r="3293" ht="26.25" customHeight="1" spans="21:21">
      <c r="U3293" s="1047"/>
    </row>
    <row r="3294" ht="26.25" customHeight="1" spans="21:21">
      <c r="U3294" s="1047"/>
    </row>
    <row r="3295" ht="26.25" customHeight="1" spans="21:21">
      <c r="U3295" s="1047"/>
    </row>
    <row r="3296" ht="26.25" customHeight="1" spans="21:21">
      <c r="U3296" s="1047"/>
    </row>
    <row r="3297" ht="26.25" customHeight="1" spans="21:21">
      <c r="U3297" s="1047"/>
    </row>
    <row r="3298" ht="26.25" customHeight="1" spans="21:21">
      <c r="U3298" s="1047"/>
    </row>
    <row r="3299" ht="26.25" customHeight="1" spans="21:21">
      <c r="U3299" s="1047"/>
    </row>
    <row r="3300" ht="26.25" customHeight="1" spans="21:21">
      <c r="U3300" s="1047"/>
    </row>
    <row r="3301" ht="26.25" customHeight="1" spans="21:21">
      <c r="U3301" s="1047"/>
    </row>
    <row r="3302" ht="26.25" customHeight="1" spans="21:21">
      <c r="U3302" s="1047"/>
    </row>
    <row r="3303" ht="26.25" customHeight="1" spans="21:21">
      <c r="U3303" s="1047"/>
    </row>
    <row r="3304" ht="26.25" customHeight="1" spans="21:21">
      <c r="U3304" s="1047"/>
    </row>
    <row r="3305" ht="26.25" customHeight="1" spans="21:21">
      <c r="U3305" s="1047"/>
    </row>
    <row r="3306" ht="26.25" customHeight="1" spans="21:21">
      <c r="U3306" s="1047"/>
    </row>
    <row r="3307" ht="26.25" customHeight="1" spans="21:21">
      <c r="U3307" s="1047"/>
    </row>
    <row r="3308" ht="26.25" customHeight="1" spans="21:21">
      <c r="U3308" s="1047"/>
    </row>
    <row r="3309" ht="26.25" customHeight="1" spans="21:21">
      <c r="U3309" s="1047"/>
    </row>
    <row r="3310" ht="26.25" customHeight="1" spans="21:21">
      <c r="U3310" s="1047"/>
    </row>
    <row r="3311" ht="26.25" customHeight="1" spans="21:21">
      <c r="U3311" s="1047"/>
    </row>
    <row r="3312" ht="26.25" customHeight="1" spans="21:21">
      <c r="U3312" s="1047"/>
    </row>
    <row r="3313" ht="26.25" customHeight="1" spans="21:21">
      <c r="U3313" s="1047"/>
    </row>
    <row r="3314" ht="26.25" customHeight="1" spans="21:21">
      <c r="U3314" s="1047"/>
    </row>
    <row r="3315" ht="26.25" customHeight="1" spans="21:21">
      <c r="U3315" s="1047"/>
    </row>
    <row r="3316" ht="26.25" customHeight="1" spans="21:21">
      <c r="U3316" s="1047"/>
    </row>
    <row r="3317" ht="26.25" customHeight="1" spans="21:21">
      <c r="U3317" s="1047"/>
    </row>
    <row r="3318" ht="26.25" customHeight="1" spans="21:21">
      <c r="U3318" s="1047"/>
    </row>
    <row r="3319" ht="26.25" customHeight="1" spans="21:21">
      <c r="U3319" s="1047"/>
    </row>
    <row r="3320" ht="26.25" customHeight="1" spans="21:21">
      <c r="U3320" s="1047"/>
    </row>
    <row r="3321" ht="26.25" customHeight="1" spans="21:21">
      <c r="U3321" s="1047"/>
    </row>
    <row r="3322" ht="26.25" customHeight="1" spans="21:21">
      <c r="U3322" s="1047"/>
    </row>
    <row r="3323" ht="26.25" customHeight="1" spans="21:21">
      <c r="U3323" s="1047"/>
    </row>
    <row r="3324" ht="26.25" customHeight="1" spans="21:21">
      <c r="U3324" s="1047"/>
    </row>
    <row r="3325" ht="26.25" customHeight="1" spans="21:21">
      <c r="U3325" s="1047"/>
    </row>
    <row r="3326" ht="26.25" customHeight="1" spans="21:21">
      <c r="U3326" s="1047"/>
    </row>
    <row r="3327" ht="26.25" customHeight="1" spans="21:21">
      <c r="U3327" s="1047"/>
    </row>
    <row r="3328" ht="26.25" customHeight="1" spans="21:21">
      <c r="U3328" s="1047"/>
    </row>
    <row r="3329" ht="26.25" customHeight="1" spans="21:21">
      <c r="U3329" s="1047"/>
    </row>
    <row r="3330" ht="26.25" customHeight="1" spans="21:21">
      <c r="U3330" s="1047"/>
    </row>
    <row r="3331" ht="26.25" customHeight="1" spans="21:21">
      <c r="U3331" s="1047"/>
    </row>
    <row r="3332" ht="26.25" customHeight="1" spans="21:21">
      <c r="U3332" s="1047"/>
    </row>
    <row r="3333" ht="26.25" customHeight="1" spans="21:21">
      <c r="U3333" s="1047"/>
    </row>
    <row r="3334" ht="26.25" customHeight="1" spans="21:21">
      <c r="U3334" s="1047"/>
    </row>
    <row r="3335" ht="26.25" customHeight="1" spans="21:21">
      <c r="U3335" s="1047"/>
    </row>
    <row r="3336" ht="26.25" customHeight="1" spans="21:21">
      <c r="U3336" s="1047"/>
    </row>
    <row r="3337" ht="26.25" customHeight="1" spans="21:21">
      <c r="U3337" s="1047"/>
    </row>
    <row r="3338" ht="26.25" customHeight="1" spans="21:21">
      <c r="U3338" s="1047"/>
    </row>
    <row r="3339" ht="26.25" customHeight="1" spans="21:21">
      <c r="U3339" s="1047"/>
    </row>
    <row r="3340" ht="26.25" customHeight="1" spans="21:21">
      <c r="U3340" s="1047"/>
    </row>
    <row r="3341" ht="26.25" customHeight="1" spans="21:21">
      <c r="U3341" s="1047"/>
    </row>
    <row r="3342" ht="26.25" customHeight="1" spans="21:21">
      <c r="U3342" s="1047"/>
    </row>
    <row r="3343" ht="26.25" customHeight="1" spans="21:21">
      <c r="U3343" s="1047"/>
    </row>
    <row r="3344" ht="26.25" customHeight="1" spans="21:21">
      <c r="U3344" s="1047"/>
    </row>
    <row r="3345" ht="26.25" customHeight="1" spans="21:21">
      <c r="U3345" s="1047"/>
    </row>
    <row r="3346" ht="26.25" customHeight="1" spans="21:21">
      <c r="U3346" s="1047"/>
    </row>
    <row r="3347" ht="26.25" customHeight="1" spans="21:21">
      <c r="U3347" s="1047"/>
    </row>
    <row r="3348" ht="26.25" customHeight="1" spans="21:21">
      <c r="U3348" s="1047"/>
    </row>
    <row r="3349" ht="26.25" customHeight="1" spans="21:21">
      <c r="U3349" s="1047"/>
    </row>
    <row r="3350" ht="26.25" customHeight="1" spans="21:21">
      <c r="U3350" s="1047"/>
    </row>
    <row r="3351" ht="26.25" customHeight="1" spans="21:21">
      <c r="U3351" s="1047"/>
    </row>
    <row r="3352" ht="26.25" customHeight="1" spans="21:21">
      <c r="U3352" s="1047"/>
    </row>
    <row r="3353" ht="26.25" customHeight="1" spans="21:21">
      <c r="U3353" s="1047"/>
    </row>
    <row r="3354" ht="26.25" customHeight="1" spans="21:21">
      <c r="U3354" s="1047"/>
    </row>
    <row r="3355" ht="26.25" customHeight="1" spans="21:21">
      <c r="U3355" s="1047"/>
    </row>
    <row r="3356" ht="26.25" customHeight="1" spans="21:21">
      <c r="U3356" s="1047"/>
    </row>
    <row r="3357" ht="26.25" customHeight="1" spans="21:21">
      <c r="U3357" s="1047"/>
    </row>
    <row r="3358" ht="26.25" customHeight="1" spans="21:21">
      <c r="U3358" s="1047"/>
    </row>
    <row r="3359" ht="26.25" customHeight="1" spans="21:21">
      <c r="U3359" s="1047"/>
    </row>
    <row r="3360" ht="26.25" customHeight="1" spans="21:21">
      <c r="U3360" s="1047"/>
    </row>
    <row r="3361" ht="26.25" customHeight="1" spans="21:21">
      <c r="U3361" s="1047"/>
    </row>
    <row r="3362" ht="26.25" customHeight="1" spans="21:21">
      <c r="U3362" s="1047"/>
    </row>
    <row r="3363" ht="26.25" customHeight="1" spans="21:21">
      <c r="U3363" s="1047"/>
    </row>
    <row r="3364" ht="26.25" customHeight="1" spans="21:21">
      <c r="U3364" s="1047"/>
    </row>
    <row r="3365" ht="26.25" customHeight="1" spans="21:21">
      <c r="U3365" s="1047"/>
    </row>
    <row r="3366" ht="26.25" customHeight="1" spans="21:21">
      <c r="U3366" s="1047"/>
    </row>
    <row r="3367" ht="26.25" customHeight="1" spans="21:21">
      <c r="U3367" s="1047"/>
    </row>
    <row r="3368" ht="26.25" customHeight="1" spans="21:21">
      <c r="U3368" s="1047"/>
    </row>
    <row r="3369" ht="26.25" customHeight="1" spans="21:21">
      <c r="U3369" s="1047"/>
    </row>
    <row r="3370" ht="26.25" customHeight="1" spans="21:21">
      <c r="U3370" s="1047"/>
    </row>
    <row r="3371" ht="26.25" customHeight="1" spans="21:21">
      <c r="U3371" s="1047"/>
    </row>
    <row r="3372" ht="26.25" customHeight="1" spans="21:21">
      <c r="U3372" s="1047"/>
    </row>
    <row r="3373" ht="26.25" customHeight="1" spans="21:21">
      <c r="U3373" s="1047"/>
    </row>
    <row r="3374" ht="26.25" customHeight="1" spans="21:21">
      <c r="U3374" s="1047"/>
    </row>
    <row r="3375" ht="26.25" customHeight="1" spans="21:21">
      <c r="U3375" s="1047"/>
    </row>
    <row r="3376" ht="26.25" customHeight="1" spans="21:21">
      <c r="U3376" s="1047"/>
    </row>
    <row r="3377" ht="26.25" customHeight="1" spans="21:21">
      <c r="U3377" s="1047"/>
    </row>
    <row r="3378" ht="26.25" customHeight="1" spans="21:21">
      <c r="U3378" s="1047"/>
    </row>
    <row r="3379" ht="26.25" customHeight="1" spans="21:21">
      <c r="U3379" s="1047"/>
    </row>
    <row r="3380" ht="26.25" customHeight="1" spans="21:21">
      <c r="U3380" s="1047"/>
    </row>
    <row r="3381" ht="26.25" customHeight="1" spans="21:21">
      <c r="U3381" s="1047"/>
    </row>
    <row r="3382" ht="26.25" customHeight="1" spans="21:21">
      <c r="U3382" s="1047"/>
    </row>
    <row r="3383" ht="26.25" customHeight="1" spans="21:21">
      <c r="U3383" s="1047"/>
    </row>
    <row r="3384" ht="26.25" customHeight="1" spans="21:21">
      <c r="U3384" s="1047"/>
    </row>
    <row r="3385" ht="26.25" customHeight="1" spans="21:21">
      <c r="U3385" s="1047"/>
    </row>
    <row r="3386" ht="26.25" customHeight="1" spans="21:21">
      <c r="U3386" s="1047"/>
    </row>
    <row r="3387" ht="26.25" customHeight="1" spans="21:21">
      <c r="U3387" s="1047"/>
    </row>
    <row r="3388" ht="26.25" customHeight="1" spans="21:21">
      <c r="U3388" s="1047"/>
    </row>
    <row r="3389" ht="26.25" customHeight="1" spans="21:21">
      <c r="U3389" s="1047"/>
    </row>
    <row r="3390" ht="26.25" customHeight="1" spans="21:21">
      <c r="U3390" s="1047"/>
    </row>
    <row r="3391" ht="26.25" customHeight="1" spans="21:21">
      <c r="U3391" s="1047"/>
    </row>
    <row r="3392" ht="26.25" customHeight="1" spans="21:21">
      <c r="U3392" s="1047"/>
    </row>
    <row r="3393" ht="26.25" customHeight="1" spans="21:21">
      <c r="U3393" s="1047"/>
    </row>
    <row r="3394" ht="26.25" customHeight="1" spans="21:21">
      <c r="U3394" s="1047"/>
    </row>
    <row r="3395" ht="26.25" customHeight="1" spans="21:21">
      <c r="U3395" s="1047"/>
    </row>
    <row r="3396" ht="26.25" customHeight="1" spans="21:21">
      <c r="U3396" s="1047"/>
    </row>
    <row r="3397" ht="26.25" customHeight="1" spans="21:21">
      <c r="U3397" s="1047"/>
    </row>
    <row r="3398" ht="26.25" customHeight="1" spans="21:21">
      <c r="U3398" s="1047"/>
    </row>
    <row r="3399" ht="26.25" customHeight="1" spans="21:21">
      <c r="U3399" s="1047"/>
    </row>
    <row r="3400" ht="26.25" customHeight="1" spans="21:21">
      <c r="U3400" s="1047"/>
    </row>
    <row r="3401" ht="26.25" customHeight="1" spans="21:21">
      <c r="U3401" s="1047"/>
    </row>
    <row r="3402" ht="26.25" customHeight="1" spans="21:21">
      <c r="U3402" s="1047"/>
    </row>
    <row r="3403" ht="26.25" customHeight="1" spans="21:21">
      <c r="U3403" s="1047"/>
    </row>
    <row r="3404" ht="26.25" customHeight="1" spans="21:21">
      <c r="U3404" s="1047"/>
    </row>
    <row r="3405" ht="26.25" customHeight="1" spans="21:21">
      <c r="U3405" s="1047"/>
    </row>
    <row r="3406" ht="26.25" customHeight="1" spans="21:21">
      <c r="U3406" s="1047"/>
    </row>
    <row r="3407" ht="26.25" customHeight="1" spans="21:21">
      <c r="U3407" s="1047"/>
    </row>
    <row r="3408" ht="26.25" customHeight="1" spans="21:21">
      <c r="U3408" s="1047"/>
    </row>
    <row r="3409" ht="26.25" customHeight="1" spans="21:21">
      <c r="U3409" s="1047"/>
    </row>
    <row r="3410" ht="26.25" customHeight="1" spans="21:21">
      <c r="U3410" s="1047"/>
    </row>
    <row r="3411" ht="26.25" customHeight="1" spans="21:21">
      <c r="U3411" s="1047"/>
    </row>
    <row r="3412" ht="26.25" customHeight="1" spans="21:21">
      <c r="U3412" s="1047"/>
    </row>
    <row r="3413" ht="26.25" customHeight="1" spans="21:21">
      <c r="U3413" s="1047"/>
    </row>
    <row r="3414" ht="26.25" customHeight="1" spans="21:21">
      <c r="U3414" s="1047"/>
    </row>
    <row r="3415" ht="26.25" customHeight="1" spans="21:21">
      <c r="U3415" s="1047"/>
    </row>
    <row r="3416" ht="26.25" customHeight="1" spans="21:21">
      <c r="U3416" s="1047"/>
    </row>
    <row r="3417" ht="26.25" customHeight="1" spans="21:21">
      <c r="U3417" s="1047"/>
    </row>
    <row r="3418" ht="26.25" customHeight="1" spans="21:21">
      <c r="U3418" s="1047"/>
    </row>
    <row r="3419" ht="26.25" customHeight="1" spans="21:21">
      <c r="U3419" s="1047"/>
    </row>
    <row r="3420" ht="26.25" customHeight="1" spans="21:21">
      <c r="U3420" s="1047"/>
    </row>
    <row r="3421" ht="26.25" customHeight="1" spans="21:21">
      <c r="U3421" s="1047"/>
    </row>
    <row r="3422" ht="26.25" customHeight="1" spans="21:21">
      <c r="U3422" s="1047"/>
    </row>
    <row r="3423" ht="26.25" customHeight="1" spans="21:21">
      <c r="U3423" s="1047"/>
    </row>
    <row r="3424" ht="26.25" customHeight="1" spans="21:21">
      <c r="U3424" s="1047"/>
    </row>
    <row r="3425" ht="26.25" customHeight="1" spans="21:21">
      <c r="U3425" s="1047"/>
    </row>
    <row r="3426" ht="26.25" customHeight="1" spans="21:21">
      <c r="U3426" s="1047"/>
    </row>
    <row r="3427" ht="26.25" customHeight="1" spans="21:21">
      <c r="U3427" s="1047"/>
    </row>
    <row r="3428" ht="26.25" customHeight="1" spans="21:21">
      <c r="U3428" s="1047"/>
    </row>
    <row r="3429" ht="26.25" customHeight="1" spans="21:21">
      <c r="U3429" s="1047"/>
    </row>
    <row r="3430" ht="26.25" customHeight="1" spans="21:21">
      <c r="U3430" s="1047"/>
    </row>
    <row r="3431" ht="26.25" customHeight="1" spans="21:21">
      <c r="U3431" s="1047"/>
    </row>
    <row r="3432" ht="26.25" customHeight="1" spans="21:21">
      <c r="U3432" s="1047"/>
    </row>
    <row r="3433" ht="26.25" customHeight="1" spans="21:21">
      <c r="U3433" s="1047"/>
    </row>
    <row r="3434" ht="26.25" customHeight="1" spans="21:21">
      <c r="U3434" s="1047"/>
    </row>
    <row r="3435" ht="26.25" customHeight="1" spans="21:21">
      <c r="U3435" s="1047"/>
    </row>
    <row r="3436" ht="26.25" customHeight="1" spans="21:21">
      <c r="U3436" s="1047"/>
    </row>
    <row r="3437" ht="26.25" customHeight="1" spans="21:21">
      <c r="U3437" s="1047"/>
    </row>
    <row r="3438" ht="26.25" customHeight="1" spans="21:21">
      <c r="U3438" s="1047"/>
    </row>
    <row r="3439" ht="26.25" customHeight="1" spans="21:21">
      <c r="U3439" s="1047"/>
    </row>
    <row r="3440" ht="26.25" customHeight="1" spans="21:21">
      <c r="U3440" s="1047"/>
    </row>
    <row r="3441" ht="26.25" customHeight="1" spans="21:21">
      <c r="U3441" s="1047"/>
    </row>
    <row r="3442" ht="26.25" customHeight="1" spans="21:21">
      <c r="U3442" s="1047"/>
    </row>
    <row r="3443" ht="26.25" customHeight="1" spans="21:21">
      <c r="U3443" s="1047"/>
    </row>
    <row r="3444" ht="26.25" customHeight="1" spans="21:21">
      <c r="U3444" s="1047"/>
    </row>
    <row r="3445" ht="26.25" customHeight="1" spans="21:21">
      <c r="U3445" s="1047"/>
    </row>
    <row r="3446" ht="26.25" customHeight="1" spans="21:21">
      <c r="U3446" s="1047"/>
    </row>
    <row r="3447" ht="26.25" customHeight="1" spans="21:21">
      <c r="U3447" s="1047"/>
    </row>
    <row r="3448" ht="26.25" customHeight="1" spans="21:21">
      <c r="U3448" s="1047"/>
    </row>
    <row r="3449" ht="26.25" customHeight="1" spans="21:21">
      <c r="U3449" s="1047"/>
    </row>
    <row r="3450" ht="26.25" customHeight="1" spans="21:21">
      <c r="U3450" s="1047"/>
    </row>
    <row r="3451" ht="26.25" customHeight="1" spans="21:21">
      <c r="U3451" s="1047"/>
    </row>
    <row r="3452" ht="26.25" customHeight="1" spans="21:21">
      <c r="U3452" s="1047"/>
    </row>
    <row r="3453" ht="26.25" customHeight="1" spans="21:21">
      <c r="U3453" s="1047"/>
    </row>
    <row r="3454" ht="26.25" customHeight="1" spans="21:21">
      <c r="U3454" s="1047"/>
    </row>
    <row r="3455" ht="26.25" customHeight="1" spans="21:21">
      <c r="U3455" s="1047"/>
    </row>
    <row r="3456" ht="26.25" customHeight="1" spans="21:21">
      <c r="U3456" s="1047"/>
    </row>
    <row r="3457" ht="26.25" customHeight="1" spans="21:21">
      <c r="U3457" s="1047"/>
    </row>
    <row r="3458" ht="26.25" customHeight="1" spans="21:21">
      <c r="U3458" s="1047"/>
    </row>
    <row r="3459" ht="26.25" customHeight="1" spans="21:21">
      <c r="U3459" s="1047"/>
    </row>
    <row r="3460" ht="26.25" customHeight="1" spans="21:21">
      <c r="U3460" s="1047"/>
    </row>
    <row r="3461" ht="26.25" customHeight="1" spans="21:21">
      <c r="U3461" s="1047"/>
    </row>
    <row r="3462" ht="26.25" customHeight="1" spans="21:21">
      <c r="U3462" s="1047"/>
    </row>
    <row r="3463" ht="26.25" customHeight="1" spans="21:21">
      <c r="U3463" s="1047"/>
    </row>
    <row r="3464" ht="26.25" customHeight="1" spans="21:21">
      <c r="U3464" s="1047"/>
    </row>
    <row r="3465" ht="26.25" customHeight="1" spans="21:21">
      <c r="U3465" s="1047"/>
    </row>
    <row r="3466" ht="26.25" customHeight="1" spans="21:21">
      <c r="U3466" s="1047"/>
    </row>
    <row r="3467" ht="26.25" customHeight="1" spans="21:21">
      <c r="U3467" s="1047"/>
    </row>
    <row r="3468" ht="26.25" customHeight="1" spans="21:21">
      <c r="U3468" s="1047"/>
    </row>
    <row r="3469" ht="26.25" customHeight="1" spans="21:21">
      <c r="U3469" s="1047"/>
    </row>
    <row r="3470" ht="26.25" customHeight="1" spans="21:21">
      <c r="U3470" s="1047"/>
    </row>
    <row r="3471" ht="26.25" customHeight="1" spans="21:21">
      <c r="U3471" s="1047"/>
    </row>
    <row r="3472" ht="26.25" customHeight="1" spans="21:21">
      <c r="U3472" s="1047"/>
    </row>
    <row r="3473" ht="26.25" customHeight="1" spans="21:21">
      <c r="U3473" s="1047"/>
    </row>
    <row r="3474" ht="26.25" customHeight="1" spans="21:21">
      <c r="U3474" s="1047"/>
    </row>
    <row r="3475" ht="26.25" customHeight="1" spans="21:21">
      <c r="U3475" s="1047"/>
    </row>
    <row r="3476" ht="26.25" customHeight="1" spans="21:21">
      <c r="U3476" s="1047"/>
    </row>
    <row r="3477" ht="26.25" customHeight="1" spans="21:21">
      <c r="U3477" s="1047"/>
    </row>
    <row r="3478" ht="26.25" customHeight="1" spans="21:21">
      <c r="U3478" s="1047"/>
    </row>
    <row r="3479" ht="26.25" customHeight="1" spans="21:21">
      <c r="U3479" s="1047"/>
    </row>
    <row r="3480" ht="26.25" customHeight="1" spans="21:21">
      <c r="U3480" s="1047"/>
    </row>
    <row r="3481" ht="26.25" customHeight="1" spans="21:21">
      <c r="U3481" s="1047"/>
    </row>
    <row r="3482" ht="26.25" customHeight="1" spans="21:21">
      <c r="U3482" s="1047"/>
    </row>
    <row r="3483" ht="26.25" customHeight="1" spans="21:21">
      <c r="U3483" s="1047"/>
    </row>
    <row r="3484" ht="26.25" customHeight="1" spans="21:21">
      <c r="U3484" s="1047"/>
    </row>
    <row r="3485" ht="26.25" customHeight="1" spans="21:21">
      <c r="U3485" s="1047"/>
    </row>
    <row r="3486" ht="26.25" customHeight="1" spans="21:21">
      <c r="U3486" s="1047"/>
    </row>
    <row r="3487" ht="26.25" customHeight="1" spans="21:21">
      <c r="U3487" s="1047"/>
    </row>
    <row r="3488" ht="26.25" customHeight="1" spans="21:21">
      <c r="U3488" s="1047"/>
    </row>
    <row r="3489" ht="26.25" customHeight="1" spans="21:21">
      <c r="U3489" s="1047"/>
    </row>
    <row r="3490" ht="26.25" customHeight="1" spans="21:21">
      <c r="U3490" s="1047"/>
    </row>
    <row r="3491" ht="26.25" customHeight="1" spans="21:21">
      <c r="U3491" s="1047"/>
    </row>
    <row r="3492" ht="26.25" customHeight="1" spans="21:21">
      <c r="U3492" s="1047"/>
    </row>
    <row r="3493" ht="26.25" customHeight="1" spans="21:21">
      <c r="U3493" s="1047"/>
    </row>
    <row r="3494" ht="26.25" customHeight="1" spans="21:21">
      <c r="U3494" s="1047"/>
    </row>
    <row r="3495" ht="26.25" customHeight="1" spans="21:21">
      <c r="U3495" s="1047"/>
    </row>
    <row r="3496" ht="26.25" customHeight="1" spans="21:21">
      <c r="U3496" s="1047"/>
    </row>
    <row r="3497" ht="26.25" customHeight="1" spans="21:21">
      <c r="U3497" s="1047"/>
    </row>
    <row r="3498" ht="26.25" customHeight="1" spans="21:21">
      <c r="U3498" s="1047"/>
    </row>
    <row r="3499" ht="26.25" customHeight="1" spans="21:21">
      <c r="U3499" s="1047"/>
    </row>
    <row r="3500" ht="26.25" customHeight="1" spans="21:21">
      <c r="U3500" s="1047"/>
    </row>
    <row r="3501" ht="26.25" customHeight="1" spans="21:21">
      <c r="U3501" s="1047"/>
    </row>
    <row r="3502" ht="26.25" customHeight="1" spans="21:21">
      <c r="U3502" s="1047"/>
    </row>
    <row r="3503" ht="26.25" customHeight="1" spans="21:21">
      <c r="U3503" s="1047"/>
    </row>
    <row r="3504" ht="26.25" customHeight="1" spans="21:21">
      <c r="U3504" s="1047"/>
    </row>
    <row r="3505" ht="26.25" customHeight="1" spans="21:21">
      <c r="U3505" s="1047"/>
    </row>
    <row r="3506" ht="26.25" customHeight="1" spans="21:21">
      <c r="U3506" s="1047"/>
    </row>
    <row r="3507" ht="26.25" customHeight="1" spans="21:21">
      <c r="U3507" s="1047"/>
    </row>
    <row r="3508" ht="26.25" customHeight="1" spans="21:21">
      <c r="U3508" s="1047"/>
    </row>
    <row r="3509" ht="26.25" customHeight="1" spans="21:21">
      <c r="U3509" s="1047"/>
    </row>
    <row r="3510" ht="26.25" customHeight="1" spans="21:21">
      <c r="U3510" s="1047"/>
    </row>
    <row r="3511" ht="26.25" customHeight="1" spans="21:21">
      <c r="U3511" s="1047"/>
    </row>
    <row r="3512" ht="26.25" customHeight="1" spans="21:21">
      <c r="U3512" s="1047"/>
    </row>
    <row r="3513" ht="26.25" customHeight="1" spans="21:21">
      <c r="U3513" s="1047"/>
    </row>
    <row r="3514" ht="26.25" customHeight="1" spans="21:21">
      <c r="U3514" s="1047"/>
    </row>
    <row r="3515" ht="26.25" customHeight="1" spans="21:21">
      <c r="U3515" s="1047"/>
    </row>
    <row r="3516" ht="26.25" customHeight="1" spans="21:21">
      <c r="U3516" s="1047"/>
    </row>
    <row r="3517" ht="26.25" customHeight="1" spans="21:21">
      <c r="U3517" s="1047"/>
    </row>
    <row r="3518" ht="26.25" customHeight="1" spans="21:21">
      <c r="U3518" s="1047"/>
    </row>
    <row r="3519" ht="26.25" customHeight="1" spans="21:21">
      <c r="U3519" s="1047"/>
    </row>
    <row r="3520" ht="26.25" customHeight="1" spans="21:21">
      <c r="U3520" s="1047"/>
    </row>
    <row r="3521" ht="26.25" customHeight="1" spans="21:21">
      <c r="U3521" s="1047"/>
    </row>
    <row r="3522" ht="26.25" customHeight="1" spans="21:21">
      <c r="U3522" s="1047"/>
    </row>
    <row r="3523" ht="26.25" customHeight="1" spans="21:21">
      <c r="U3523" s="1047"/>
    </row>
    <row r="3524" ht="26.25" customHeight="1" spans="21:21">
      <c r="U3524" s="1047"/>
    </row>
    <row r="3525" ht="26.25" customHeight="1" spans="21:21">
      <c r="U3525" s="1047"/>
    </row>
    <row r="3526" ht="26.25" customHeight="1" spans="21:21">
      <c r="U3526" s="1047"/>
    </row>
    <row r="3527" ht="26.25" customHeight="1" spans="21:21">
      <c r="U3527" s="1047"/>
    </row>
    <row r="3528" ht="26.25" customHeight="1" spans="21:21">
      <c r="U3528" s="1047"/>
    </row>
    <row r="3529" ht="26.25" customHeight="1" spans="21:21">
      <c r="U3529" s="1047"/>
    </row>
    <row r="3530" ht="26.25" customHeight="1" spans="21:21">
      <c r="U3530" s="1047"/>
    </row>
    <row r="3531" ht="26.25" customHeight="1" spans="21:21">
      <c r="U3531" s="1047"/>
    </row>
    <row r="3532" ht="26.25" customHeight="1" spans="21:21">
      <c r="U3532" s="1047"/>
    </row>
    <row r="3533" ht="26.25" customHeight="1" spans="21:21">
      <c r="U3533" s="1047"/>
    </row>
    <row r="3534" ht="26.25" customHeight="1" spans="21:21">
      <c r="U3534" s="1047"/>
    </row>
    <row r="3535" ht="26.25" customHeight="1" spans="21:21">
      <c r="U3535" s="1047"/>
    </row>
    <row r="3536" ht="26.25" customHeight="1" spans="21:21">
      <c r="U3536" s="1047"/>
    </row>
    <row r="3537" ht="26.25" customHeight="1" spans="21:21">
      <c r="U3537" s="1047"/>
    </row>
    <row r="3538" ht="26.25" customHeight="1" spans="21:21">
      <c r="U3538" s="1047"/>
    </row>
    <row r="3539" ht="26.25" customHeight="1" spans="21:21">
      <c r="U3539" s="1047"/>
    </row>
    <row r="3540" ht="26.25" customHeight="1" spans="21:21">
      <c r="U3540" s="1047"/>
    </row>
    <row r="3541" ht="26.25" customHeight="1" spans="21:21">
      <c r="U3541" s="1047"/>
    </row>
    <row r="3542" ht="26.25" customHeight="1" spans="21:21">
      <c r="U3542" s="1047"/>
    </row>
    <row r="3543" ht="26.25" customHeight="1" spans="21:21">
      <c r="U3543" s="1047"/>
    </row>
    <row r="3544" ht="26.25" customHeight="1" spans="21:21">
      <c r="U3544" s="1047"/>
    </row>
    <row r="3545" ht="26.25" customHeight="1" spans="21:21">
      <c r="U3545" s="1047"/>
    </row>
    <row r="3546" ht="26.25" customHeight="1" spans="21:21">
      <c r="U3546" s="1047"/>
    </row>
    <row r="3547" ht="26.25" customHeight="1" spans="21:21">
      <c r="U3547" s="1047"/>
    </row>
    <row r="3548" ht="26.25" customHeight="1" spans="21:21">
      <c r="U3548" s="1047"/>
    </row>
    <row r="3549" ht="26.25" customHeight="1" spans="21:21">
      <c r="U3549" s="1047"/>
    </row>
    <row r="3550" ht="26.25" customHeight="1" spans="21:21">
      <c r="U3550" s="1047"/>
    </row>
    <row r="3551" ht="26.25" customHeight="1" spans="21:21">
      <c r="U3551" s="1047"/>
    </row>
    <row r="3552" ht="26.25" customHeight="1" spans="21:21">
      <c r="U3552" s="1047"/>
    </row>
    <row r="3553" ht="26.25" customHeight="1" spans="21:21">
      <c r="U3553" s="1047"/>
    </row>
    <row r="3554" ht="26.25" customHeight="1" spans="21:21">
      <c r="U3554" s="1047"/>
    </row>
    <row r="3555" ht="26.25" customHeight="1" spans="21:21">
      <c r="U3555" s="1047"/>
    </row>
    <row r="3556" ht="26.25" customHeight="1" spans="21:21">
      <c r="U3556" s="1047"/>
    </row>
    <row r="3557" ht="26.25" customHeight="1" spans="21:21">
      <c r="U3557" s="1047"/>
    </row>
    <row r="3558" ht="26.25" customHeight="1" spans="21:21">
      <c r="U3558" s="1047"/>
    </row>
    <row r="3559" ht="26.25" customHeight="1" spans="21:21">
      <c r="U3559" s="1047"/>
    </row>
    <row r="3560" ht="26.25" customHeight="1" spans="21:21">
      <c r="U3560" s="1047"/>
    </row>
    <row r="3561" ht="26.25" customHeight="1" spans="21:21">
      <c r="U3561" s="1047"/>
    </row>
    <row r="3562" ht="26.25" customHeight="1" spans="21:21">
      <c r="U3562" s="1047"/>
    </row>
    <row r="3563" ht="26.25" customHeight="1" spans="21:21">
      <c r="U3563" s="1047"/>
    </row>
    <row r="3564" ht="26.25" customHeight="1" spans="21:21">
      <c r="U3564" s="1047"/>
    </row>
    <row r="3565" ht="26.25" customHeight="1" spans="21:21">
      <c r="U3565" s="1047"/>
    </row>
    <row r="3566" ht="26.25" customHeight="1" spans="21:21">
      <c r="U3566" s="1047"/>
    </row>
    <row r="3567" ht="26.25" customHeight="1" spans="21:21">
      <c r="U3567" s="1047"/>
    </row>
    <row r="3568" ht="26.25" customHeight="1" spans="21:21">
      <c r="U3568" s="1047"/>
    </row>
    <row r="3569" ht="26.25" customHeight="1" spans="21:21">
      <c r="U3569" s="1047"/>
    </row>
    <row r="3570" ht="26.25" customHeight="1" spans="21:21">
      <c r="U3570" s="1047"/>
    </row>
    <row r="3571" ht="26.25" customHeight="1" spans="21:21">
      <c r="U3571" s="1047"/>
    </row>
    <row r="3572" ht="26.25" customHeight="1" spans="21:21">
      <c r="U3572" s="1047"/>
    </row>
    <row r="3573" ht="26.25" customHeight="1" spans="21:21">
      <c r="U3573" s="1047"/>
    </row>
    <row r="3574" ht="26.25" customHeight="1" spans="21:21">
      <c r="U3574" s="1047"/>
    </row>
    <row r="3575" ht="26.25" customHeight="1" spans="21:21">
      <c r="U3575" s="1047"/>
    </row>
    <row r="3576" ht="26.25" customHeight="1" spans="21:21">
      <c r="U3576" s="1047"/>
    </row>
    <row r="3577" ht="26.25" customHeight="1" spans="21:21">
      <c r="U3577" s="1047"/>
    </row>
    <row r="3578" ht="26.25" customHeight="1" spans="21:21">
      <c r="U3578" s="1047"/>
    </row>
    <row r="3579" ht="26.25" customHeight="1" spans="21:21">
      <c r="U3579" s="1047"/>
    </row>
    <row r="3580" ht="26.25" customHeight="1" spans="21:21">
      <c r="U3580" s="1047"/>
    </row>
    <row r="3581" ht="26.25" customHeight="1" spans="21:21">
      <c r="U3581" s="1047"/>
    </row>
    <row r="3582" ht="26.25" customHeight="1" spans="21:21">
      <c r="U3582" s="1047"/>
    </row>
    <row r="3583" ht="26.25" customHeight="1" spans="21:21">
      <c r="U3583" s="1047"/>
    </row>
    <row r="3584" ht="26.25" customHeight="1" spans="21:21">
      <c r="U3584" s="1047"/>
    </row>
    <row r="3585" ht="26.25" customHeight="1" spans="21:21">
      <c r="U3585" s="1047"/>
    </row>
    <row r="3586" ht="26.25" customHeight="1" spans="21:21">
      <c r="U3586" s="1047"/>
    </row>
    <row r="3587" ht="26.25" customHeight="1" spans="21:21">
      <c r="U3587" s="1047"/>
    </row>
    <row r="3588" ht="26.25" customHeight="1" spans="21:21">
      <c r="U3588" s="1047"/>
    </row>
    <row r="3589" ht="26.25" customHeight="1" spans="21:21">
      <c r="U3589" s="1047"/>
    </row>
    <row r="3590" ht="26.25" customHeight="1" spans="21:21">
      <c r="U3590" s="1047"/>
    </row>
    <row r="3591" ht="26.25" customHeight="1" spans="21:21">
      <c r="U3591" s="1047"/>
    </row>
    <row r="3592" ht="26.25" customHeight="1" spans="21:21">
      <c r="U3592" s="1047"/>
    </row>
    <row r="3593" ht="26.25" customHeight="1" spans="21:21">
      <c r="U3593" s="1047"/>
    </row>
    <row r="3594" ht="26.25" customHeight="1" spans="21:21">
      <c r="U3594" s="1047"/>
    </row>
    <row r="3595" ht="26.25" customHeight="1" spans="21:21">
      <c r="U3595" s="1047"/>
    </row>
    <row r="3596" ht="26.25" customHeight="1" spans="21:21">
      <c r="U3596" s="1047"/>
    </row>
    <row r="3597" ht="26.25" customHeight="1" spans="21:21">
      <c r="U3597" s="1047"/>
    </row>
    <row r="3598" ht="26.25" customHeight="1" spans="21:21">
      <c r="U3598" s="1047"/>
    </row>
    <row r="3599" ht="26.25" customHeight="1" spans="21:21">
      <c r="U3599" s="1047"/>
    </row>
    <row r="3600" ht="26.25" customHeight="1" spans="21:21">
      <c r="U3600" s="1047"/>
    </row>
    <row r="3601" ht="26.25" customHeight="1" spans="21:21">
      <c r="U3601" s="1047"/>
    </row>
    <row r="3602" ht="26.25" customHeight="1" spans="21:21">
      <c r="U3602" s="1047"/>
    </row>
    <row r="3603" ht="26.25" customHeight="1" spans="21:21">
      <c r="U3603" s="1047"/>
    </row>
    <row r="3604" ht="26.25" customHeight="1" spans="21:21">
      <c r="U3604" s="1047"/>
    </row>
    <row r="3605" ht="26.25" customHeight="1" spans="21:21">
      <c r="U3605" s="1047"/>
    </row>
    <row r="3606" ht="26.25" customHeight="1" spans="21:21">
      <c r="U3606" s="1047"/>
    </row>
    <row r="3607" ht="26.25" customHeight="1" spans="21:21">
      <c r="U3607" s="1047"/>
    </row>
    <row r="3608" ht="26.25" customHeight="1" spans="21:21">
      <c r="U3608" s="1047"/>
    </row>
    <row r="3609" ht="26.25" customHeight="1" spans="21:21">
      <c r="U3609" s="1047"/>
    </row>
    <row r="3610" ht="26.25" customHeight="1" spans="21:21">
      <c r="U3610" s="1047"/>
    </row>
    <row r="3611" ht="26.25" customHeight="1" spans="21:21">
      <c r="U3611" s="1047"/>
    </row>
    <row r="3612" ht="26.25" customHeight="1" spans="21:21">
      <c r="U3612" s="1047"/>
    </row>
    <row r="3613" ht="26.25" customHeight="1" spans="21:21">
      <c r="U3613" s="1047"/>
    </row>
    <row r="3614" ht="26.25" customHeight="1" spans="21:21">
      <c r="U3614" s="1047"/>
    </row>
    <row r="3615" ht="26.25" customHeight="1" spans="21:21">
      <c r="U3615" s="1047"/>
    </row>
    <row r="3616" ht="26.25" customHeight="1" spans="21:21">
      <c r="U3616" s="1047"/>
    </row>
    <row r="3617" ht="26.25" customHeight="1" spans="21:21">
      <c r="U3617" s="1047"/>
    </row>
    <row r="3618" ht="26.25" customHeight="1" spans="21:21">
      <c r="U3618" s="1047"/>
    </row>
    <row r="3619" ht="26.25" customHeight="1" spans="21:21">
      <c r="U3619" s="1047"/>
    </row>
    <row r="3620" ht="26.25" customHeight="1" spans="21:21">
      <c r="U3620" s="1047"/>
    </row>
    <row r="3621" ht="26.25" customHeight="1" spans="21:21">
      <c r="U3621" s="1047"/>
    </row>
    <row r="3622" ht="26.25" customHeight="1" spans="21:21">
      <c r="U3622" s="1047"/>
    </row>
    <row r="3623" ht="26.25" customHeight="1" spans="21:21">
      <c r="U3623" s="1047"/>
    </row>
    <row r="3624" ht="26.25" customHeight="1" spans="21:21">
      <c r="U3624" s="1047"/>
    </row>
    <row r="3625" ht="26.25" customHeight="1" spans="21:21">
      <c r="U3625" s="1047"/>
    </row>
    <row r="3626" ht="26.25" customHeight="1" spans="21:21">
      <c r="U3626" s="1047"/>
    </row>
    <row r="3627" ht="26.25" customHeight="1" spans="21:21">
      <c r="U3627" s="1047"/>
    </row>
    <row r="3628" ht="26.25" customHeight="1" spans="21:21">
      <c r="U3628" s="1047"/>
    </row>
    <row r="3629" ht="26.25" customHeight="1" spans="21:21">
      <c r="U3629" s="1047"/>
    </row>
    <row r="3630" ht="26.25" customHeight="1" spans="21:21">
      <c r="U3630" s="1047"/>
    </row>
    <row r="3631" ht="26.25" customHeight="1" spans="21:21">
      <c r="U3631" s="1047"/>
    </row>
    <row r="3632" ht="26.25" customHeight="1" spans="21:21">
      <c r="U3632" s="1047"/>
    </row>
    <row r="3633" ht="26.25" customHeight="1" spans="21:21">
      <c r="U3633" s="1047"/>
    </row>
    <row r="3634" ht="26.25" customHeight="1" spans="21:21">
      <c r="U3634" s="1047"/>
    </row>
    <row r="3635" ht="26.25" customHeight="1" spans="21:21">
      <c r="U3635" s="1047"/>
    </row>
    <row r="3636" ht="26.25" customHeight="1" spans="21:21">
      <c r="U3636" s="1047"/>
    </row>
    <row r="3637" ht="26.25" customHeight="1" spans="21:21">
      <c r="U3637" s="1047"/>
    </row>
    <row r="3638" ht="26.25" customHeight="1" spans="21:21">
      <c r="U3638" s="1047"/>
    </row>
    <row r="3639" ht="26.25" customHeight="1" spans="21:21">
      <c r="U3639" s="1047"/>
    </row>
    <row r="3640" ht="26.25" customHeight="1" spans="21:21">
      <c r="U3640" s="1047"/>
    </row>
    <row r="3641" ht="26.25" customHeight="1" spans="21:21">
      <c r="U3641" s="1047"/>
    </row>
    <row r="3642" ht="26.25" customHeight="1" spans="21:21">
      <c r="U3642" s="1047"/>
    </row>
    <row r="3643" ht="26.25" customHeight="1" spans="21:21">
      <c r="U3643" s="1047"/>
    </row>
    <row r="3644" ht="26.25" customHeight="1" spans="21:21">
      <c r="U3644" s="1047"/>
    </row>
    <row r="3645" ht="26.25" customHeight="1" spans="21:21">
      <c r="U3645" s="1047"/>
    </row>
    <row r="3646" ht="26.25" customHeight="1" spans="21:21">
      <c r="U3646" s="1047"/>
    </row>
    <row r="3647" ht="26.25" customHeight="1" spans="21:21">
      <c r="U3647" s="1047"/>
    </row>
    <row r="3648" ht="26.25" customHeight="1" spans="21:21">
      <c r="U3648" s="1047"/>
    </row>
    <row r="3649" ht="26.25" customHeight="1" spans="21:21">
      <c r="U3649" s="1047"/>
    </row>
    <row r="3650" ht="26.25" customHeight="1" spans="21:21">
      <c r="U3650" s="1047"/>
    </row>
    <row r="3651" ht="26.25" customHeight="1" spans="21:21">
      <c r="U3651" s="1047"/>
    </row>
    <row r="3652" ht="26.25" customHeight="1" spans="21:21">
      <c r="U3652" s="1047"/>
    </row>
    <row r="3653" ht="26.25" customHeight="1" spans="21:21">
      <c r="U3653" s="1047"/>
    </row>
    <row r="3654" ht="26.25" customHeight="1" spans="21:21">
      <c r="U3654" s="1047"/>
    </row>
    <row r="3655" ht="26.25" customHeight="1" spans="21:21">
      <c r="U3655" s="1047"/>
    </row>
    <row r="3656" ht="26.25" customHeight="1" spans="21:21">
      <c r="U3656" s="1047"/>
    </row>
    <row r="3657" ht="26.25" customHeight="1" spans="21:21">
      <c r="U3657" s="1047"/>
    </row>
    <row r="3658" ht="26.25" customHeight="1" spans="21:21">
      <c r="U3658" s="1047"/>
    </row>
    <row r="3659" ht="26.25" customHeight="1" spans="21:21">
      <c r="U3659" s="1047"/>
    </row>
    <row r="3660" ht="26.25" customHeight="1" spans="21:21">
      <c r="U3660" s="1047"/>
    </row>
    <row r="3661" ht="26.25" customHeight="1" spans="21:21">
      <c r="U3661" s="1047"/>
    </row>
    <row r="3662" ht="26.25" customHeight="1" spans="21:21">
      <c r="U3662" s="1047"/>
    </row>
    <row r="3663" ht="26.25" customHeight="1" spans="21:21">
      <c r="U3663" s="1047"/>
    </row>
    <row r="3664" ht="26.25" customHeight="1" spans="21:21">
      <c r="U3664" s="1047"/>
    </row>
    <row r="3665" ht="26.25" customHeight="1" spans="21:21">
      <c r="U3665" s="1047"/>
    </row>
    <row r="3666" ht="26.25" customHeight="1" spans="21:21">
      <c r="U3666" s="1047"/>
    </row>
    <row r="3667" ht="26.25" customHeight="1" spans="21:21">
      <c r="U3667" s="1047"/>
    </row>
    <row r="3668" ht="26.25" customHeight="1" spans="21:21">
      <c r="U3668" s="1047"/>
    </row>
    <row r="3669" ht="26.25" customHeight="1" spans="21:21">
      <c r="U3669" s="1047"/>
    </row>
    <row r="3670" ht="26.25" customHeight="1" spans="21:21">
      <c r="U3670" s="1047"/>
    </row>
    <row r="3671" ht="26.25" customHeight="1" spans="21:21">
      <c r="U3671" s="1047"/>
    </row>
    <row r="3672" ht="26.25" customHeight="1" spans="21:21">
      <c r="U3672" s="1047"/>
    </row>
    <row r="3673" ht="26.25" customHeight="1" spans="21:21">
      <c r="U3673" s="1047"/>
    </row>
    <row r="3674" ht="26.25" customHeight="1" spans="21:21">
      <c r="U3674" s="1047"/>
    </row>
    <row r="3675" ht="26.25" customHeight="1" spans="21:21">
      <c r="U3675" s="1047"/>
    </row>
    <row r="3676" ht="26.25" customHeight="1" spans="21:21">
      <c r="U3676" s="1047"/>
    </row>
    <row r="3677" ht="26.25" customHeight="1" spans="21:21">
      <c r="U3677" s="1047"/>
    </row>
    <row r="3678" ht="26.25" customHeight="1" spans="21:21">
      <c r="U3678" s="1047"/>
    </row>
    <row r="3679" ht="26.25" customHeight="1" spans="21:21">
      <c r="U3679" s="1047"/>
    </row>
    <row r="3680" ht="26.25" customHeight="1" spans="21:21">
      <c r="U3680" s="1047"/>
    </row>
    <row r="3681" ht="26.25" customHeight="1" spans="21:21">
      <c r="U3681" s="1047"/>
    </row>
    <row r="3682" ht="26.25" customHeight="1" spans="21:21">
      <c r="U3682" s="1047"/>
    </row>
    <row r="3683" ht="26.25" customHeight="1" spans="21:21">
      <c r="U3683" s="1047"/>
    </row>
    <row r="3684" ht="26.25" customHeight="1" spans="21:21">
      <c r="U3684" s="1047"/>
    </row>
    <row r="3685" ht="26.25" customHeight="1" spans="21:21">
      <c r="U3685" s="1047"/>
    </row>
    <row r="3686" ht="26.25" customHeight="1" spans="21:21">
      <c r="U3686" s="1047"/>
    </row>
    <row r="3687" ht="26.25" customHeight="1" spans="21:21">
      <c r="U3687" s="1047"/>
    </row>
    <row r="3688" ht="26.25" customHeight="1" spans="21:21">
      <c r="U3688" s="1047"/>
    </row>
    <row r="3689" ht="26.25" customHeight="1" spans="21:21">
      <c r="U3689" s="1047"/>
    </row>
    <row r="3690" ht="26.25" customHeight="1" spans="21:21">
      <c r="U3690" s="1047"/>
    </row>
    <row r="3691" ht="26.25" customHeight="1" spans="21:21">
      <c r="U3691" s="1047"/>
    </row>
    <row r="3692" ht="26.25" customHeight="1" spans="21:21">
      <c r="U3692" s="1047"/>
    </row>
    <row r="3693" ht="26.25" customHeight="1" spans="21:21">
      <c r="U3693" s="1047"/>
    </row>
    <row r="3694" ht="26.25" customHeight="1" spans="21:21">
      <c r="U3694" s="1047"/>
    </row>
    <row r="3695" ht="26.25" customHeight="1" spans="21:21">
      <c r="U3695" s="1047"/>
    </row>
    <row r="3696" ht="26.25" customHeight="1" spans="21:21">
      <c r="U3696" s="1047"/>
    </row>
    <row r="3697" ht="26.25" customHeight="1" spans="21:21">
      <c r="U3697" s="1047"/>
    </row>
    <row r="3698" ht="26.25" customHeight="1" spans="21:21">
      <c r="U3698" s="1047"/>
    </row>
    <row r="3699" ht="26.25" customHeight="1" spans="21:21">
      <c r="U3699" s="1047"/>
    </row>
    <row r="3700" ht="26.25" customHeight="1" spans="21:21">
      <c r="U3700" s="1047"/>
    </row>
    <row r="3701" ht="26.25" customHeight="1" spans="21:21">
      <c r="U3701" s="1047"/>
    </row>
    <row r="3702" ht="26.25" customHeight="1" spans="21:21">
      <c r="U3702" s="1047"/>
    </row>
    <row r="3703" ht="26.25" customHeight="1" spans="21:21">
      <c r="U3703" s="1047"/>
    </row>
    <row r="3704" ht="26.25" customHeight="1" spans="21:21">
      <c r="U3704" s="1047"/>
    </row>
    <row r="3705" ht="26.25" customHeight="1" spans="21:21">
      <c r="U3705" s="1047"/>
    </row>
    <row r="3706" ht="26.25" customHeight="1" spans="21:21">
      <c r="U3706" s="1047"/>
    </row>
    <row r="3707" ht="26.25" customHeight="1" spans="21:21">
      <c r="U3707" s="1047"/>
    </row>
    <row r="3708" ht="26.25" customHeight="1" spans="21:21">
      <c r="U3708" s="1047"/>
    </row>
    <row r="3709" ht="26.25" customHeight="1" spans="21:21">
      <c r="U3709" s="1047"/>
    </row>
    <row r="3710" ht="26.25" customHeight="1" spans="21:21">
      <c r="U3710" s="1047"/>
    </row>
    <row r="3711" ht="26.25" customHeight="1" spans="21:21">
      <c r="U3711" s="1047"/>
    </row>
    <row r="3712" ht="26.25" customHeight="1" spans="21:21">
      <c r="U3712" s="1047"/>
    </row>
    <row r="3713" ht="26.25" customHeight="1" spans="21:21">
      <c r="U3713" s="1047"/>
    </row>
    <row r="3714" ht="26.25" customHeight="1" spans="21:21">
      <c r="U3714" s="1047"/>
    </row>
    <row r="3715" ht="26.25" customHeight="1" spans="21:21">
      <c r="U3715" s="1047"/>
    </row>
    <row r="3716" ht="26.25" customHeight="1" spans="21:21">
      <c r="U3716" s="1047"/>
    </row>
    <row r="3717" ht="26.25" customHeight="1" spans="21:21">
      <c r="U3717" s="1047"/>
    </row>
    <row r="3718" ht="26.25" customHeight="1" spans="21:21">
      <c r="U3718" s="1047"/>
    </row>
    <row r="3719" ht="26.25" customHeight="1" spans="21:21">
      <c r="U3719" s="1047"/>
    </row>
    <row r="3720" ht="26.25" customHeight="1" spans="21:21">
      <c r="U3720" s="1047"/>
    </row>
    <row r="3721" ht="26.25" customHeight="1" spans="21:21">
      <c r="U3721" s="1047"/>
    </row>
    <row r="3722" ht="26.25" customHeight="1" spans="21:21">
      <c r="U3722" s="1047"/>
    </row>
    <row r="3723" ht="26.25" customHeight="1" spans="21:21">
      <c r="U3723" s="1047"/>
    </row>
    <row r="3724" ht="26.25" customHeight="1" spans="21:21">
      <c r="U3724" s="1047"/>
    </row>
    <row r="3725" ht="26.25" customHeight="1" spans="21:21">
      <c r="U3725" s="1047"/>
    </row>
    <row r="3726" ht="26.25" customHeight="1" spans="21:21">
      <c r="U3726" s="1047"/>
    </row>
    <row r="3727" ht="26.25" customHeight="1" spans="21:21">
      <c r="U3727" s="1047"/>
    </row>
    <row r="3728" ht="26.25" customHeight="1" spans="21:21">
      <c r="U3728" s="1047"/>
    </row>
    <row r="3729" ht="26.25" customHeight="1" spans="21:21">
      <c r="U3729" s="1047"/>
    </row>
    <row r="3730" ht="26.25" customHeight="1" spans="21:21">
      <c r="U3730" s="1047"/>
    </row>
    <row r="3731" ht="26.25" customHeight="1" spans="21:21">
      <c r="U3731" s="1047"/>
    </row>
    <row r="3732" ht="26.25" customHeight="1" spans="21:21">
      <c r="U3732" s="1047"/>
    </row>
    <row r="3733" ht="26.25" customHeight="1" spans="21:21">
      <c r="U3733" s="1047"/>
    </row>
    <row r="3734" ht="26.25" customHeight="1" spans="21:21">
      <c r="U3734" s="1047"/>
    </row>
    <row r="3735" ht="26.25" customHeight="1" spans="21:21">
      <c r="U3735" s="1047"/>
    </row>
    <row r="3736" ht="26.25" customHeight="1" spans="21:21">
      <c r="U3736" s="1047"/>
    </row>
    <row r="3737" ht="26.25" customHeight="1" spans="21:21">
      <c r="U3737" s="1047"/>
    </row>
    <row r="3738" ht="26.25" customHeight="1" spans="21:21">
      <c r="U3738" s="1047"/>
    </row>
    <row r="3739" ht="26.25" customHeight="1" spans="21:21">
      <c r="U3739" s="1047"/>
    </row>
    <row r="3740" ht="26.25" customHeight="1" spans="21:21">
      <c r="U3740" s="1047"/>
    </row>
    <row r="3741" ht="26.25" customHeight="1" spans="21:21">
      <c r="U3741" s="1047"/>
    </row>
    <row r="3742" ht="26.25" customHeight="1" spans="21:21">
      <c r="U3742" s="1047"/>
    </row>
    <row r="3743" ht="26.25" customHeight="1" spans="21:21">
      <c r="U3743" s="1047"/>
    </row>
    <row r="3744" ht="26.25" customHeight="1" spans="21:21">
      <c r="U3744" s="1047"/>
    </row>
    <row r="3745" ht="26.25" customHeight="1" spans="21:21">
      <c r="U3745" s="1047"/>
    </row>
    <row r="3746" ht="26.25" customHeight="1" spans="21:21">
      <c r="U3746" s="1047"/>
    </row>
    <row r="3747" ht="26.25" customHeight="1" spans="21:21">
      <c r="U3747" s="1047"/>
    </row>
    <row r="3748" ht="26.25" customHeight="1" spans="21:21">
      <c r="U3748" s="1047"/>
    </row>
    <row r="3749" ht="26.25" customHeight="1" spans="21:21">
      <c r="U3749" s="1047"/>
    </row>
    <row r="3750" ht="26.25" customHeight="1" spans="21:21">
      <c r="U3750" s="1047"/>
    </row>
    <row r="3751" ht="26.25" customHeight="1" spans="21:21">
      <c r="U3751" s="1047"/>
    </row>
    <row r="3752" ht="26.25" customHeight="1" spans="21:21">
      <c r="U3752" s="1047"/>
    </row>
    <row r="3753" ht="26.25" customHeight="1" spans="21:21">
      <c r="U3753" s="1047"/>
    </row>
    <row r="3754" ht="26.25" customHeight="1" spans="21:21">
      <c r="U3754" s="1047"/>
    </row>
    <row r="3755" ht="26.25" customHeight="1" spans="21:21">
      <c r="U3755" s="1047"/>
    </row>
    <row r="3756" ht="26.25" customHeight="1" spans="21:21">
      <c r="U3756" s="1047"/>
    </row>
    <row r="3757" ht="26.25" customHeight="1" spans="21:21">
      <c r="U3757" s="1047"/>
    </row>
    <row r="3758" ht="26.25" customHeight="1" spans="21:21">
      <c r="U3758" s="1047"/>
    </row>
    <row r="3759" ht="26.25" customHeight="1" spans="21:21">
      <c r="U3759" s="1047"/>
    </row>
    <row r="3760" ht="26.25" customHeight="1" spans="21:21">
      <c r="U3760" s="1047"/>
    </row>
    <row r="3761" ht="26.25" customHeight="1" spans="21:21">
      <c r="U3761" s="1047"/>
    </row>
    <row r="3762" ht="26.25" customHeight="1" spans="21:21">
      <c r="U3762" s="1047"/>
    </row>
    <row r="3763" ht="26.25" customHeight="1" spans="21:21">
      <c r="U3763" s="1047"/>
    </row>
    <row r="3764" ht="26.25" customHeight="1" spans="21:21">
      <c r="U3764" s="1047"/>
    </row>
    <row r="3765" ht="26.25" customHeight="1" spans="21:21">
      <c r="U3765" s="1047"/>
    </row>
    <row r="3766" ht="26.25" customHeight="1" spans="21:21">
      <c r="U3766" s="1047"/>
    </row>
    <row r="3767" ht="26.25" customHeight="1" spans="21:21">
      <c r="U3767" s="1047"/>
    </row>
    <row r="3768" ht="26.25" customHeight="1" spans="21:21">
      <c r="U3768" s="1047"/>
    </row>
    <row r="3769" ht="26.25" customHeight="1" spans="21:21">
      <c r="U3769" s="1047"/>
    </row>
    <row r="3770" ht="26.25" customHeight="1" spans="21:21">
      <c r="U3770" s="1047"/>
    </row>
    <row r="3771" ht="26.25" customHeight="1" spans="21:21">
      <c r="U3771" s="1047"/>
    </row>
    <row r="3772" ht="26.25" customHeight="1" spans="21:21">
      <c r="U3772" s="1047"/>
    </row>
    <row r="3773" ht="26.25" customHeight="1" spans="21:21">
      <c r="U3773" s="1047"/>
    </row>
    <row r="3774" ht="26.25" customHeight="1" spans="21:21">
      <c r="U3774" s="1047"/>
    </row>
    <row r="3775" ht="26.25" customHeight="1" spans="21:21">
      <c r="U3775" s="1047"/>
    </row>
    <row r="3776" ht="26.25" customHeight="1" spans="21:21">
      <c r="U3776" s="1047"/>
    </row>
    <row r="3777" ht="26.25" customHeight="1" spans="21:21">
      <c r="U3777" s="1047"/>
    </row>
    <row r="3778" ht="26.25" customHeight="1" spans="21:21">
      <c r="U3778" s="1047"/>
    </row>
    <row r="3779" ht="26.25" customHeight="1" spans="21:21">
      <c r="U3779" s="1047"/>
    </row>
    <row r="3780" ht="26.25" customHeight="1" spans="21:21">
      <c r="U3780" s="1047"/>
    </row>
    <row r="3781" ht="26.25" customHeight="1" spans="21:21">
      <c r="U3781" s="1047"/>
    </row>
    <row r="3782" ht="26.25" customHeight="1" spans="21:21">
      <c r="U3782" s="1047"/>
    </row>
    <row r="3783" ht="26.25" customHeight="1" spans="21:21">
      <c r="U3783" s="1047"/>
    </row>
    <row r="3784" ht="26.25" customHeight="1" spans="21:21">
      <c r="U3784" s="1047"/>
    </row>
    <row r="3785" ht="26.25" customHeight="1" spans="21:21">
      <c r="U3785" s="1047"/>
    </row>
    <row r="3786" ht="26.25" customHeight="1" spans="21:21">
      <c r="U3786" s="1047"/>
    </row>
    <row r="3787" ht="26.25" customHeight="1" spans="21:21">
      <c r="U3787" s="1047"/>
    </row>
    <row r="3788" ht="26.25" customHeight="1" spans="21:21">
      <c r="U3788" s="1047"/>
    </row>
    <row r="3789" ht="26.25" customHeight="1" spans="21:21">
      <c r="U3789" s="1047"/>
    </row>
    <row r="3790" ht="26.25" customHeight="1" spans="21:21">
      <c r="U3790" s="1047"/>
    </row>
    <row r="3791" ht="26.25" customHeight="1" spans="21:21">
      <c r="U3791" s="1047"/>
    </row>
    <row r="3792" ht="26.25" customHeight="1" spans="21:21">
      <c r="U3792" s="1047"/>
    </row>
    <row r="3793" ht="26.25" customHeight="1" spans="21:21">
      <c r="U3793" s="1047"/>
    </row>
    <row r="3794" ht="26.25" customHeight="1" spans="21:21">
      <c r="U3794" s="1047"/>
    </row>
    <row r="3795" ht="26.25" customHeight="1" spans="21:21">
      <c r="U3795" s="1047"/>
    </row>
    <row r="3796" ht="26.25" customHeight="1" spans="21:21">
      <c r="U3796" s="1047"/>
    </row>
    <row r="3797" ht="26.25" customHeight="1" spans="21:21">
      <c r="U3797" s="1047"/>
    </row>
    <row r="3798" ht="26.25" customHeight="1" spans="21:21">
      <c r="U3798" s="1047"/>
    </row>
    <row r="3799" ht="26.25" customHeight="1" spans="21:21">
      <c r="U3799" s="1047"/>
    </row>
    <row r="3800" ht="26.25" customHeight="1" spans="21:21">
      <c r="U3800" s="1047"/>
    </row>
    <row r="3801" ht="26.25" customHeight="1" spans="21:21">
      <c r="U3801" s="1047"/>
    </row>
    <row r="3802" ht="26.25" customHeight="1" spans="21:21">
      <c r="U3802" s="1047"/>
    </row>
    <row r="3803" ht="26.25" customHeight="1" spans="21:21">
      <c r="U3803" s="1047"/>
    </row>
    <row r="3804" ht="26.25" customHeight="1" spans="21:21">
      <c r="U3804" s="1047"/>
    </row>
    <row r="3805" ht="26.25" customHeight="1" spans="21:21">
      <c r="U3805" s="1047"/>
    </row>
    <row r="3806" ht="26.25" customHeight="1" spans="21:21">
      <c r="U3806" s="1047"/>
    </row>
    <row r="3807" ht="26.25" customHeight="1" spans="21:21">
      <c r="U3807" s="1047"/>
    </row>
    <row r="3808" ht="26.25" customHeight="1" spans="21:21">
      <c r="U3808" s="1047"/>
    </row>
    <row r="3809" ht="26.25" customHeight="1" spans="21:21">
      <c r="U3809" s="1047"/>
    </row>
    <row r="3810" ht="26.25" customHeight="1" spans="21:21">
      <c r="U3810" s="1047"/>
    </row>
    <row r="3811" ht="26.25" customHeight="1" spans="21:21">
      <c r="U3811" s="1047"/>
    </row>
    <row r="3812" ht="26.25" customHeight="1" spans="21:21">
      <c r="U3812" s="1047"/>
    </row>
    <row r="3813" ht="26.25" customHeight="1" spans="21:21">
      <c r="U3813" s="1047"/>
    </row>
    <row r="3814" ht="26.25" customHeight="1" spans="21:21">
      <c r="U3814" s="1047"/>
    </row>
    <row r="3815" ht="26.25" customHeight="1" spans="21:21">
      <c r="U3815" s="1047"/>
    </row>
    <row r="3816" ht="26.25" customHeight="1" spans="21:21">
      <c r="U3816" s="1047"/>
    </row>
    <row r="3817" ht="26.25" customHeight="1" spans="21:21">
      <c r="U3817" s="1047"/>
    </row>
    <row r="3818" ht="26.25" customHeight="1" spans="21:21">
      <c r="U3818" s="1047"/>
    </row>
    <row r="3819" ht="26.25" customHeight="1" spans="21:21">
      <c r="U3819" s="1047"/>
    </row>
    <row r="3820" ht="26.25" customHeight="1" spans="21:21">
      <c r="U3820" s="1047"/>
    </row>
    <row r="3821" ht="26.25" customHeight="1" spans="21:21">
      <c r="U3821" s="1047"/>
    </row>
    <row r="3822" ht="26.25" customHeight="1" spans="21:21">
      <c r="U3822" s="1047"/>
    </row>
    <row r="3823" ht="26.25" customHeight="1" spans="21:21">
      <c r="U3823" s="1047"/>
    </row>
    <row r="3824" ht="26.25" customHeight="1" spans="21:21">
      <c r="U3824" s="1047"/>
    </row>
    <row r="3825" ht="26.25" customHeight="1" spans="21:21">
      <c r="U3825" s="1047"/>
    </row>
    <row r="3826" ht="26.25" customHeight="1" spans="21:21">
      <c r="U3826" s="1047"/>
    </row>
    <row r="3827" ht="26.25" customHeight="1" spans="21:21">
      <c r="U3827" s="1047"/>
    </row>
    <row r="3828" ht="26.25" customHeight="1" spans="21:21">
      <c r="U3828" s="1047"/>
    </row>
    <row r="3829" ht="26.25" customHeight="1" spans="21:21">
      <c r="U3829" s="1047"/>
    </row>
    <row r="3830" ht="26.25" customHeight="1" spans="21:21">
      <c r="U3830" s="1047"/>
    </row>
    <row r="3831" ht="26.25" customHeight="1" spans="21:21">
      <c r="U3831" s="1047"/>
    </row>
    <row r="3832" ht="26.25" customHeight="1" spans="21:21">
      <c r="U3832" s="1047"/>
    </row>
    <row r="3833" ht="26.25" customHeight="1" spans="21:21">
      <c r="U3833" s="1047"/>
    </row>
    <row r="3834" ht="26.25" customHeight="1" spans="21:21">
      <c r="U3834" s="1047"/>
    </row>
    <row r="3835" ht="26.25" customHeight="1" spans="21:21">
      <c r="U3835" s="1047"/>
    </row>
    <row r="3836" ht="26.25" customHeight="1" spans="21:21">
      <c r="U3836" s="1047"/>
    </row>
    <row r="3837" ht="26.25" customHeight="1" spans="21:21">
      <c r="U3837" s="1047"/>
    </row>
    <row r="3838" ht="26.25" customHeight="1" spans="21:21">
      <c r="U3838" s="1047"/>
    </row>
    <row r="3839" ht="26.25" customHeight="1" spans="21:21">
      <c r="U3839" s="1047"/>
    </row>
    <row r="3840" ht="26.25" customHeight="1" spans="21:21">
      <c r="U3840" s="1047"/>
    </row>
    <row r="3841" ht="26.25" customHeight="1" spans="21:21">
      <c r="U3841" s="1047"/>
    </row>
    <row r="3842" ht="26.25" customHeight="1" spans="21:21">
      <c r="U3842" s="1047"/>
    </row>
    <row r="3843" ht="26.25" customHeight="1" spans="21:21">
      <c r="U3843" s="1047"/>
    </row>
    <row r="3844" ht="26.25" customHeight="1" spans="21:21">
      <c r="U3844" s="1047"/>
    </row>
    <row r="3845" ht="26.25" customHeight="1" spans="21:21">
      <c r="U3845" s="1047"/>
    </row>
    <row r="3846" ht="26.25" customHeight="1" spans="21:21">
      <c r="U3846" s="1047"/>
    </row>
    <row r="3847" ht="26.25" customHeight="1" spans="21:21">
      <c r="U3847" s="1047"/>
    </row>
    <row r="3848" ht="26.25" customHeight="1" spans="21:21">
      <c r="U3848" s="1047"/>
    </row>
    <row r="3849" ht="26.25" customHeight="1" spans="21:21">
      <c r="U3849" s="1047"/>
    </row>
    <row r="3850" ht="26.25" customHeight="1" spans="21:21">
      <c r="U3850" s="1047"/>
    </row>
    <row r="3851" ht="26.25" customHeight="1" spans="21:21">
      <c r="U3851" s="1047"/>
    </row>
    <row r="3852" ht="26.25" customHeight="1" spans="21:21">
      <c r="U3852" s="1047"/>
    </row>
    <row r="3853" ht="26.25" customHeight="1" spans="21:21">
      <c r="U3853" s="1047"/>
    </row>
    <row r="3854" ht="26.25" customHeight="1" spans="21:21">
      <c r="U3854" s="1047"/>
    </row>
    <row r="3855" ht="26.25" customHeight="1" spans="21:21">
      <c r="U3855" s="1047"/>
    </row>
    <row r="3856" ht="26.25" customHeight="1" spans="21:21">
      <c r="U3856" s="1047"/>
    </row>
    <row r="3857" ht="26.25" customHeight="1" spans="21:21">
      <c r="U3857" s="1047"/>
    </row>
    <row r="3858" ht="26.25" customHeight="1" spans="21:21">
      <c r="U3858" s="1047"/>
    </row>
    <row r="3859" ht="26.25" customHeight="1" spans="21:21">
      <c r="U3859" s="1047"/>
    </row>
    <row r="3860" ht="26.25" customHeight="1" spans="21:21">
      <c r="U3860" s="1047"/>
    </row>
    <row r="3861" ht="26.25" customHeight="1" spans="21:21">
      <c r="U3861" s="1047"/>
    </row>
    <row r="3862" ht="26.25" customHeight="1" spans="21:21">
      <c r="U3862" s="1047"/>
    </row>
    <row r="3863" ht="26.25" customHeight="1" spans="21:21">
      <c r="U3863" s="1047"/>
    </row>
    <row r="3864" ht="26.25" customHeight="1" spans="21:21">
      <c r="U3864" s="1047"/>
    </row>
    <row r="3865" ht="26.25" customHeight="1" spans="21:21">
      <c r="U3865" s="1047"/>
    </row>
    <row r="3866" ht="26.25" customHeight="1" spans="21:21">
      <c r="U3866" s="1047"/>
    </row>
    <row r="3867" ht="26.25" customHeight="1" spans="21:21">
      <c r="U3867" s="1047"/>
    </row>
    <row r="3868" ht="26.25" customHeight="1" spans="21:21">
      <c r="U3868" s="1047"/>
    </row>
    <row r="3869" ht="26.25" customHeight="1" spans="21:21">
      <c r="U3869" s="1047"/>
    </row>
    <row r="3870" ht="26.25" customHeight="1" spans="21:21">
      <c r="U3870" s="1047"/>
    </row>
    <row r="3871" ht="26.25" customHeight="1" spans="21:21">
      <c r="U3871" s="1047"/>
    </row>
    <row r="3872" ht="26.25" customHeight="1" spans="21:21">
      <c r="U3872" s="1047"/>
    </row>
    <row r="3873" ht="26.25" customHeight="1" spans="21:21">
      <c r="U3873" s="1047"/>
    </row>
    <row r="3874" ht="26.25" customHeight="1" spans="21:21">
      <c r="U3874" s="1047"/>
    </row>
    <row r="3875" ht="26.25" customHeight="1" spans="21:21">
      <c r="U3875" s="1047"/>
    </row>
    <row r="3876" ht="26.25" customHeight="1" spans="21:21">
      <c r="U3876" s="1047"/>
    </row>
    <row r="3877" ht="26.25" customHeight="1" spans="21:21">
      <c r="U3877" s="1047"/>
    </row>
    <row r="3878" ht="26.25" customHeight="1" spans="21:21">
      <c r="U3878" s="1047"/>
    </row>
    <row r="3879" ht="26.25" customHeight="1" spans="21:21">
      <c r="U3879" s="1047"/>
    </row>
    <row r="3880" ht="26.25" customHeight="1" spans="21:21">
      <c r="U3880" s="1047"/>
    </row>
    <row r="3881" ht="26.25" customHeight="1" spans="21:21">
      <c r="U3881" s="1047"/>
    </row>
    <row r="3882" ht="26.25" customHeight="1" spans="21:21">
      <c r="U3882" s="1047"/>
    </row>
    <row r="3883" ht="26.25" customHeight="1" spans="21:21">
      <c r="U3883" s="1047"/>
    </row>
    <row r="3884" ht="26.25" customHeight="1" spans="21:21">
      <c r="U3884" s="1047"/>
    </row>
    <row r="3885" ht="26.25" customHeight="1" spans="21:21">
      <c r="U3885" s="1047"/>
    </row>
    <row r="3886" ht="26.25" customHeight="1" spans="21:21">
      <c r="U3886" s="1047"/>
    </row>
    <row r="3887" ht="26.25" customHeight="1" spans="21:21">
      <c r="U3887" s="1047"/>
    </row>
    <row r="3888" ht="26.25" customHeight="1" spans="21:21">
      <c r="U3888" s="1047"/>
    </row>
    <row r="3889" ht="26.25" customHeight="1" spans="21:21">
      <c r="U3889" s="1047"/>
    </row>
    <row r="3890" ht="26.25" customHeight="1" spans="21:21">
      <c r="U3890" s="1047"/>
    </row>
    <row r="3891" ht="26.25" customHeight="1" spans="21:21">
      <c r="U3891" s="1047"/>
    </row>
    <row r="3892" ht="26.25" customHeight="1" spans="21:21">
      <c r="U3892" s="1047"/>
    </row>
    <row r="3893" ht="26.25" customHeight="1" spans="21:21">
      <c r="U3893" s="1047"/>
    </row>
    <row r="3894" ht="26.25" customHeight="1" spans="21:21">
      <c r="U3894" s="1047"/>
    </row>
    <row r="3895" ht="26.25" customHeight="1" spans="21:21">
      <c r="U3895" s="1047"/>
    </row>
    <row r="3896" ht="26.25" customHeight="1" spans="21:21">
      <c r="U3896" s="1047"/>
    </row>
    <row r="3897" ht="26.25" customHeight="1" spans="21:21">
      <c r="U3897" s="1047"/>
    </row>
    <row r="3898" ht="26.25" customHeight="1" spans="21:21">
      <c r="U3898" s="1047"/>
    </row>
    <row r="3899" ht="26.25" customHeight="1" spans="21:21">
      <c r="U3899" s="1047"/>
    </row>
    <row r="3900" ht="26.25" customHeight="1" spans="21:21">
      <c r="U3900" s="1047"/>
    </row>
    <row r="3901" ht="26.25" customHeight="1" spans="21:21">
      <c r="U3901" s="1047"/>
    </row>
    <row r="3902" ht="26.25" customHeight="1" spans="21:21">
      <c r="U3902" s="1047"/>
    </row>
    <row r="3903" ht="26.25" customHeight="1" spans="21:21">
      <c r="U3903" s="1047"/>
    </row>
    <row r="3904" ht="26.25" customHeight="1" spans="21:21">
      <c r="U3904" s="1047"/>
    </row>
    <row r="3905" ht="26.25" customHeight="1" spans="21:21">
      <c r="U3905" s="1047"/>
    </row>
    <row r="3906" ht="26.25" customHeight="1" spans="21:21">
      <c r="U3906" s="1047"/>
    </row>
    <row r="3907" ht="26.25" customHeight="1" spans="21:21">
      <c r="U3907" s="1047"/>
    </row>
    <row r="3908" ht="26.25" customHeight="1" spans="21:21">
      <c r="U3908" s="1047"/>
    </row>
    <row r="3909" ht="26.25" customHeight="1" spans="21:21">
      <c r="U3909" s="1047"/>
    </row>
    <row r="3910" ht="26.25" customHeight="1" spans="21:21">
      <c r="U3910" s="1047"/>
    </row>
    <row r="3911" ht="26.25" customHeight="1" spans="21:21">
      <c r="U3911" s="1047"/>
    </row>
    <row r="3912" ht="26.25" customHeight="1" spans="21:21">
      <c r="U3912" s="1047"/>
    </row>
    <row r="3913" ht="26.25" customHeight="1" spans="21:21">
      <c r="U3913" s="1047"/>
    </row>
    <row r="3914" ht="26.25" customHeight="1" spans="21:21">
      <c r="U3914" s="1047"/>
    </row>
    <row r="3915" ht="26.25" customHeight="1" spans="21:21">
      <c r="U3915" s="1047"/>
    </row>
    <row r="3916" ht="26.25" customHeight="1" spans="21:21">
      <c r="U3916" s="1047"/>
    </row>
    <row r="3917" ht="26.25" customHeight="1" spans="21:21">
      <c r="U3917" s="1047"/>
    </row>
    <row r="3918" ht="26.25" customHeight="1" spans="21:21">
      <c r="U3918" s="1047"/>
    </row>
    <row r="3919" ht="26.25" customHeight="1" spans="21:21">
      <c r="U3919" s="1047"/>
    </row>
    <row r="3920" ht="26.25" customHeight="1" spans="21:21">
      <c r="U3920" s="1047"/>
    </row>
    <row r="3921" ht="26.25" customHeight="1" spans="21:21">
      <c r="U3921" s="1047"/>
    </row>
    <row r="3922" ht="26.25" customHeight="1" spans="21:21">
      <c r="U3922" s="1047"/>
    </row>
    <row r="3923" ht="26.25" customHeight="1" spans="21:21">
      <c r="U3923" s="1047"/>
    </row>
    <row r="3924" ht="26.25" customHeight="1" spans="21:21">
      <c r="U3924" s="1047"/>
    </row>
    <row r="3925" ht="26.25" customHeight="1" spans="21:21">
      <c r="U3925" s="1047"/>
    </row>
    <row r="3926" ht="26.25" customHeight="1" spans="21:21">
      <c r="U3926" s="1047"/>
    </row>
    <row r="3927" ht="26.25" customHeight="1" spans="21:21">
      <c r="U3927" s="1047"/>
    </row>
    <row r="3928" ht="26.25" customHeight="1" spans="21:21">
      <c r="U3928" s="1047"/>
    </row>
    <row r="3929" ht="26.25" customHeight="1" spans="21:21">
      <c r="U3929" s="1047"/>
    </row>
    <row r="3930" ht="26.25" customHeight="1" spans="21:21">
      <c r="U3930" s="1047"/>
    </row>
    <row r="3931" ht="26.25" customHeight="1" spans="21:21">
      <c r="U3931" s="1047"/>
    </row>
    <row r="3932" ht="26.25" customHeight="1" spans="21:21">
      <c r="U3932" s="1047"/>
    </row>
    <row r="3933" ht="26.25" customHeight="1" spans="21:21">
      <c r="U3933" s="1047"/>
    </row>
    <row r="3934" ht="26.25" customHeight="1" spans="21:21">
      <c r="U3934" s="1047"/>
    </row>
    <row r="3935" ht="26.25" customHeight="1" spans="21:21">
      <c r="U3935" s="1047"/>
    </row>
    <row r="3936" ht="26.25" customHeight="1" spans="21:21">
      <c r="U3936" s="1047"/>
    </row>
    <row r="3937" ht="26.25" customHeight="1" spans="21:21">
      <c r="U3937" s="1047"/>
    </row>
    <row r="3938" ht="26.25" customHeight="1" spans="21:21">
      <c r="U3938" s="1047"/>
    </row>
    <row r="3939" ht="26.25" customHeight="1" spans="21:21">
      <c r="U3939" s="1047"/>
    </row>
    <row r="3940" ht="26.25" customHeight="1" spans="21:21">
      <c r="U3940" s="1047"/>
    </row>
    <row r="3941" ht="26.25" customHeight="1" spans="21:21">
      <c r="U3941" s="1047"/>
    </row>
    <row r="3942" ht="26.25" customHeight="1" spans="21:21">
      <c r="U3942" s="1047"/>
    </row>
    <row r="3943" ht="26.25" customHeight="1" spans="21:21">
      <c r="U3943" s="1047"/>
    </row>
    <row r="3944" ht="26.25" customHeight="1" spans="21:21">
      <c r="U3944" s="1047"/>
    </row>
    <row r="3945" ht="26.25" customHeight="1" spans="21:21">
      <c r="U3945" s="1047"/>
    </row>
    <row r="3946" ht="26.25" customHeight="1" spans="21:21">
      <c r="U3946" s="1047"/>
    </row>
    <row r="3947" ht="26.25" customHeight="1" spans="21:21">
      <c r="U3947" s="1047"/>
    </row>
    <row r="3948" ht="26.25" customHeight="1" spans="21:21">
      <c r="U3948" s="1047"/>
    </row>
    <row r="3949" ht="26.25" customHeight="1" spans="21:21">
      <c r="U3949" s="1047"/>
    </row>
    <row r="3950" ht="26.25" customHeight="1" spans="21:21">
      <c r="U3950" s="1047"/>
    </row>
    <row r="3951" ht="26.25" customHeight="1" spans="21:21">
      <c r="U3951" s="1047"/>
    </row>
    <row r="3952" ht="26.25" customHeight="1" spans="21:21">
      <c r="U3952" s="1047"/>
    </row>
    <row r="3953" ht="26.25" customHeight="1" spans="21:21">
      <c r="U3953" s="1047"/>
    </row>
    <row r="3954" ht="26.25" customHeight="1" spans="21:21">
      <c r="U3954" s="1047"/>
    </row>
    <row r="3955" ht="26.25" customHeight="1" spans="21:21">
      <c r="U3955" s="1047"/>
    </row>
    <row r="3956" ht="26.25" customHeight="1" spans="21:21">
      <c r="U3956" s="1047"/>
    </row>
    <row r="3957" ht="26.25" customHeight="1" spans="21:21">
      <c r="U3957" s="1047"/>
    </row>
    <row r="3958" ht="26.25" customHeight="1" spans="21:21">
      <c r="U3958" s="1047"/>
    </row>
    <row r="3959" ht="26.25" customHeight="1" spans="21:21">
      <c r="U3959" s="1047"/>
    </row>
    <row r="3960" ht="26.25" customHeight="1" spans="21:21">
      <c r="U3960" s="1047"/>
    </row>
    <row r="3961" ht="26.25" customHeight="1" spans="21:21">
      <c r="U3961" s="1047"/>
    </row>
    <row r="3962" ht="26.25" customHeight="1" spans="21:21">
      <c r="U3962" s="1047"/>
    </row>
    <row r="3963" ht="26.25" customHeight="1" spans="21:21">
      <c r="U3963" s="1047"/>
    </row>
    <row r="3964" ht="26.25" customHeight="1" spans="21:21">
      <c r="U3964" s="1047"/>
    </row>
    <row r="3965" ht="26.25" customHeight="1" spans="21:21">
      <c r="U3965" s="1047"/>
    </row>
    <row r="3966" ht="26.25" customHeight="1" spans="21:21">
      <c r="U3966" s="1047"/>
    </row>
    <row r="3967" ht="26.25" customHeight="1" spans="21:21">
      <c r="U3967" s="1047"/>
    </row>
    <row r="3968" ht="26.25" customHeight="1" spans="21:21">
      <c r="U3968" s="1047"/>
    </row>
    <row r="3969" ht="26.25" customHeight="1" spans="21:21">
      <c r="U3969" s="1047"/>
    </row>
    <row r="3970" ht="26.25" customHeight="1" spans="21:21">
      <c r="U3970" s="1047"/>
    </row>
    <row r="3971" ht="26.25" customHeight="1" spans="21:21">
      <c r="U3971" s="1047"/>
    </row>
    <row r="3972" ht="26.25" customHeight="1" spans="21:21">
      <c r="U3972" s="1047"/>
    </row>
    <row r="3973" ht="26.25" customHeight="1" spans="21:21">
      <c r="U3973" s="1047"/>
    </row>
    <row r="3974" ht="26.25" customHeight="1" spans="21:21">
      <c r="U3974" s="1047"/>
    </row>
    <row r="3975" ht="26.25" customHeight="1" spans="21:21">
      <c r="U3975" s="1047"/>
    </row>
    <row r="3976" ht="26.25" customHeight="1" spans="21:21">
      <c r="U3976" s="1047"/>
    </row>
    <row r="3977" ht="26.25" customHeight="1" spans="21:21">
      <c r="U3977" s="1047"/>
    </row>
    <row r="3978" ht="26.25" customHeight="1" spans="21:21">
      <c r="U3978" s="1047"/>
    </row>
    <row r="3979" ht="26.25" customHeight="1" spans="21:21">
      <c r="U3979" s="1047"/>
    </row>
    <row r="3980" ht="26.25" customHeight="1" spans="21:21">
      <c r="U3980" s="1047"/>
    </row>
    <row r="3981" ht="26.25" customHeight="1" spans="21:21">
      <c r="U3981" s="1047"/>
    </row>
    <row r="3982" ht="26.25" customHeight="1" spans="21:21">
      <c r="U3982" s="1047"/>
    </row>
    <row r="3983" ht="26.25" customHeight="1" spans="21:21">
      <c r="U3983" s="1047"/>
    </row>
    <row r="3984" ht="26.25" customHeight="1" spans="21:21">
      <c r="U3984" s="1047"/>
    </row>
    <row r="3985" ht="26.25" customHeight="1" spans="21:21">
      <c r="U3985" s="1047"/>
    </row>
    <row r="3986" ht="26.25" customHeight="1" spans="21:21">
      <c r="U3986" s="1047"/>
    </row>
    <row r="3987" ht="26.25" customHeight="1" spans="21:21">
      <c r="U3987" s="1047"/>
    </row>
    <row r="3988" ht="26.25" customHeight="1" spans="21:21">
      <c r="U3988" s="1047"/>
    </row>
    <row r="3989" ht="26.25" customHeight="1" spans="21:21">
      <c r="U3989" s="1047"/>
    </row>
    <row r="3990" ht="26.25" customHeight="1" spans="21:21">
      <c r="U3990" s="1047"/>
    </row>
    <row r="3991" ht="26.25" customHeight="1" spans="21:21">
      <c r="U3991" s="1047"/>
    </row>
    <row r="3992" ht="26.25" customHeight="1" spans="21:21">
      <c r="U3992" s="1047"/>
    </row>
    <row r="3993" ht="26.25" customHeight="1" spans="21:21">
      <c r="U3993" s="1047"/>
    </row>
    <row r="3994" ht="26.25" customHeight="1" spans="21:21">
      <c r="U3994" s="1047"/>
    </row>
    <row r="3995" ht="26.25" customHeight="1" spans="21:21">
      <c r="U3995" s="1047"/>
    </row>
    <row r="3996" ht="26.25" customHeight="1" spans="21:21">
      <c r="U3996" s="1047"/>
    </row>
    <row r="3997" ht="26.25" customHeight="1" spans="21:21">
      <c r="U3997" s="1047"/>
    </row>
    <row r="3998" ht="26.25" customHeight="1" spans="21:21">
      <c r="U3998" s="1047"/>
    </row>
    <row r="3999" ht="26.25" customHeight="1" spans="21:21">
      <c r="U3999" s="1047"/>
    </row>
    <row r="4000" ht="26.25" customHeight="1" spans="21:21">
      <c r="U4000" s="1047"/>
    </row>
    <row r="4001" ht="26.25" customHeight="1" spans="21:21">
      <c r="U4001" s="1047"/>
    </row>
    <row r="4002" ht="26.25" customHeight="1" spans="21:21">
      <c r="U4002" s="1047"/>
    </row>
    <row r="4003" ht="26.25" customHeight="1" spans="21:21">
      <c r="U4003" s="1047"/>
    </row>
    <row r="4004" ht="26.25" customHeight="1" spans="21:21">
      <c r="U4004" s="1047"/>
    </row>
    <row r="4005" ht="26.25" customHeight="1" spans="21:21">
      <c r="U4005" s="1047"/>
    </row>
    <row r="4006" ht="26.25" customHeight="1" spans="21:21">
      <c r="U4006" s="1047"/>
    </row>
    <row r="4007" ht="26.25" customHeight="1" spans="21:21">
      <c r="U4007" s="1047"/>
    </row>
    <row r="4008" ht="26.25" customHeight="1" spans="21:21">
      <c r="U4008" s="1047"/>
    </row>
    <row r="4009" ht="26.25" customHeight="1" spans="21:21">
      <c r="U4009" s="1047"/>
    </row>
    <row r="4010" ht="26.25" customHeight="1" spans="21:21">
      <c r="U4010" s="1047"/>
    </row>
    <row r="4011" ht="26.25" customHeight="1" spans="21:21">
      <c r="U4011" s="1047"/>
    </row>
    <row r="4012" ht="26.25" customHeight="1" spans="21:21">
      <c r="U4012" s="1047"/>
    </row>
    <row r="4013" ht="26.25" customHeight="1" spans="21:21">
      <c r="U4013" s="1047"/>
    </row>
    <row r="4014" ht="26.25" customHeight="1" spans="21:21">
      <c r="U4014" s="1047"/>
    </row>
    <row r="4015" ht="26.25" customHeight="1" spans="21:21">
      <c r="U4015" s="1047"/>
    </row>
    <row r="4016" ht="26.25" customHeight="1" spans="21:21">
      <c r="U4016" s="1047"/>
    </row>
    <row r="4017" ht="26.25" customHeight="1" spans="21:21">
      <c r="U4017" s="1047"/>
    </row>
    <row r="4018" ht="26.25" customHeight="1" spans="21:21">
      <c r="U4018" s="1047"/>
    </row>
    <row r="4019" ht="26.25" customHeight="1" spans="21:21">
      <c r="U4019" s="1047"/>
    </row>
    <row r="4020" ht="26.25" customHeight="1" spans="21:21">
      <c r="U4020" s="1047"/>
    </row>
    <row r="4021" ht="26.25" customHeight="1" spans="21:21">
      <c r="U4021" s="1047"/>
    </row>
    <row r="4022" ht="26.25" customHeight="1" spans="21:21">
      <c r="U4022" s="1047"/>
    </row>
    <row r="4023" ht="26.25" customHeight="1" spans="21:21">
      <c r="U4023" s="1047"/>
    </row>
    <row r="4024" ht="26.25" customHeight="1" spans="21:21">
      <c r="U4024" s="1047"/>
    </row>
    <row r="4025" ht="26.25" customHeight="1" spans="21:21">
      <c r="U4025" s="1047"/>
    </row>
    <row r="4026" ht="26.25" customHeight="1" spans="21:21">
      <c r="U4026" s="1047"/>
    </row>
    <row r="4027" ht="26.25" customHeight="1" spans="21:21">
      <c r="U4027" s="1047"/>
    </row>
    <row r="4028" ht="26.25" customHeight="1" spans="21:21">
      <c r="U4028" s="1047"/>
    </row>
    <row r="4029" ht="26.25" customHeight="1" spans="21:21">
      <c r="U4029" s="1047"/>
    </row>
    <row r="4030" ht="26.25" customHeight="1" spans="21:21">
      <c r="U4030" s="1047"/>
    </row>
    <row r="4031" ht="26.25" customHeight="1" spans="21:21">
      <c r="U4031" s="1047"/>
    </row>
    <row r="4032" ht="26.25" customHeight="1" spans="21:21">
      <c r="U4032" s="1047"/>
    </row>
    <row r="4033" ht="26.25" customHeight="1" spans="21:21">
      <c r="U4033" s="1047"/>
    </row>
    <row r="4034" ht="26.25" customHeight="1" spans="21:21">
      <c r="U4034" s="1047"/>
    </row>
    <row r="4035" ht="26.25" customHeight="1" spans="21:21">
      <c r="U4035" s="1047"/>
    </row>
    <row r="4036" ht="26.25" customHeight="1" spans="21:21">
      <c r="U4036" s="1047"/>
    </row>
    <row r="4037" ht="26.25" customHeight="1" spans="21:21">
      <c r="U4037" s="1047"/>
    </row>
    <row r="4038" ht="26.25" customHeight="1" spans="21:21">
      <c r="U4038" s="1047"/>
    </row>
    <row r="4039" ht="26.25" customHeight="1" spans="21:21">
      <c r="U4039" s="1047"/>
    </row>
    <row r="4040" ht="26.25" customHeight="1" spans="21:21">
      <c r="U4040" s="1047"/>
    </row>
    <row r="4041" ht="26.25" customHeight="1" spans="21:21">
      <c r="U4041" s="1047"/>
    </row>
    <row r="4042" ht="26.25" customHeight="1" spans="21:21">
      <c r="U4042" s="1047"/>
    </row>
    <row r="4043" ht="26.25" customHeight="1" spans="21:21">
      <c r="U4043" s="1047"/>
    </row>
    <row r="4044" ht="26.25" customHeight="1" spans="21:21">
      <c r="U4044" s="1047"/>
    </row>
    <row r="4045" ht="26.25" customHeight="1" spans="21:21">
      <c r="U4045" s="1047"/>
    </row>
    <row r="4046" ht="26.25" customHeight="1" spans="21:21">
      <c r="U4046" s="1047"/>
    </row>
    <row r="4047" ht="26.25" customHeight="1" spans="21:21">
      <c r="U4047" s="1047"/>
    </row>
    <row r="4048" ht="26.25" customHeight="1" spans="21:21">
      <c r="U4048" s="1047"/>
    </row>
    <row r="4049" ht="26.25" customHeight="1" spans="21:21">
      <c r="U4049" s="1047"/>
    </row>
    <row r="4050" ht="26.25" customHeight="1" spans="21:21">
      <c r="U4050" s="1047"/>
    </row>
    <row r="4051" ht="26.25" customHeight="1" spans="21:21">
      <c r="U4051" s="1047"/>
    </row>
    <row r="4052" ht="26.25" customHeight="1" spans="21:21">
      <c r="U4052" s="1047"/>
    </row>
    <row r="4053" ht="26.25" customHeight="1" spans="21:21">
      <c r="U4053" s="1047"/>
    </row>
    <row r="4054" ht="26.25" customHeight="1" spans="21:21">
      <c r="U4054" s="1047"/>
    </row>
    <row r="4055" ht="26.25" customHeight="1" spans="21:21">
      <c r="U4055" s="1047"/>
    </row>
    <row r="4056" ht="26.25" customHeight="1" spans="21:21">
      <c r="U4056" s="1047"/>
    </row>
    <row r="4057" ht="26.25" customHeight="1" spans="21:21">
      <c r="U4057" s="1047"/>
    </row>
    <row r="4058" ht="26.25" customHeight="1" spans="21:21">
      <c r="U4058" s="1047"/>
    </row>
    <row r="4059" ht="26.25" customHeight="1" spans="21:21">
      <c r="U4059" s="1047"/>
    </row>
    <row r="4060" ht="26.25" customHeight="1" spans="21:21">
      <c r="U4060" s="1047"/>
    </row>
    <row r="4061" ht="26.25" customHeight="1" spans="21:21">
      <c r="U4061" s="1047"/>
    </row>
    <row r="4062" ht="26.25" customHeight="1" spans="21:21">
      <c r="U4062" s="1047"/>
    </row>
    <row r="4063" ht="26.25" customHeight="1" spans="21:21">
      <c r="U4063" s="1047"/>
    </row>
    <row r="4064" ht="26.25" customHeight="1" spans="21:21">
      <c r="U4064" s="1047"/>
    </row>
    <row r="4065" ht="26.25" customHeight="1" spans="21:21">
      <c r="U4065" s="1047"/>
    </row>
    <row r="4066" ht="26.25" customHeight="1" spans="21:21">
      <c r="U4066" s="1047"/>
    </row>
    <row r="4067" ht="26.25" customHeight="1" spans="21:21">
      <c r="U4067" s="1047"/>
    </row>
    <row r="4068" ht="26.25" customHeight="1" spans="21:21">
      <c r="U4068" s="1047"/>
    </row>
    <row r="4069" ht="26.25" customHeight="1" spans="21:21">
      <c r="U4069" s="1047"/>
    </row>
    <row r="4070" ht="26.25" customHeight="1" spans="21:21">
      <c r="U4070" s="1047"/>
    </row>
    <row r="4071" ht="26.25" customHeight="1" spans="21:21">
      <c r="U4071" s="1047"/>
    </row>
    <row r="4072" ht="26.25" customHeight="1" spans="21:21">
      <c r="U4072" s="1047"/>
    </row>
    <row r="4073" ht="26.25" customHeight="1" spans="21:21">
      <c r="U4073" s="1047"/>
    </row>
    <row r="4074" ht="26.25" customHeight="1" spans="21:21">
      <c r="U4074" s="1047"/>
    </row>
    <row r="4075" ht="26.25" customHeight="1" spans="21:21">
      <c r="U4075" s="1047"/>
    </row>
    <row r="4076" ht="26.25" customHeight="1" spans="21:21">
      <c r="U4076" s="1047"/>
    </row>
    <row r="4077" ht="26.25" customHeight="1" spans="21:21">
      <c r="U4077" s="1047"/>
    </row>
    <row r="4078" ht="26.25" customHeight="1" spans="21:21">
      <c r="U4078" s="1047"/>
    </row>
    <row r="4079" ht="26.25" customHeight="1" spans="21:21">
      <c r="U4079" s="1047"/>
    </row>
    <row r="4080" ht="26.25" customHeight="1" spans="21:21">
      <c r="U4080" s="1047"/>
    </row>
    <row r="4081" ht="26.25" customHeight="1" spans="21:21">
      <c r="U4081" s="1047"/>
    </row>
    <row r="4082" ht="26.25" customHeight="1" spans="21:21">
      <c r="U4082" s="1047"/>
    </row>
    <row r="4083" ht="26.25" customHeight="1" spans="21:21">
      <c r="U4083" s="1047"/>
    </row>
    <row r="4084" ht="26.25" customHeight="1" spans="21:21">
      <c r="U4084" s="1047"/>
    </row>
    <row r="4085" ht="26.25" customHeight="1" spans="21:21">
      <c r="U4085" s="1047"/>
    </row>
    <row r="4086" ht="26.25" customHeight="1" spans="21:21">
      <c r="U4086" s="1047"/>
    </row>
    <row r="4087" ht="26.25" customHeight="1" spans="21:21">
      <c r="U4087" s="1047"/>
    </row>
    <row r="4088" ht="26.25" customHeight="1" spans="21:21">
      <c r="U4088" s="1047"/>
    </row>
    <row r="4089" ht="26.25" customHeight="1" spans="21:21">
      <c r="U4089" s="1047"/>
    </row>
    <row r="4090" ht="26.25" customHeight="1" spans="21:21">
      <c r="U4090" s="1047"/>
    </row>
    <row r="4091" ht="26.25" customHeight="1" spans="21:21">
      <c r="U4091" s="1047"/>
    </row>
    <row r="4092" ht="26.25" customHeight="1" spans="21:21">
      <c r="U4092" s="1047"/>
    </row>
    <row r="4093" ht="26.25" customHeight="1" spans="21:21">
      <c r="U4093" s="1047"/>
    </row>
    <row r="4094" ht="26.25" customHeight="1" spans="21:21">
      <c r="U4094" s="1047"/>
    </row>
    <row r="4095" ht="26.25" customHeight="1" spans="21:21">
      <c r="U4095" s="1047"/>
    </row>
    <row r="4096" ht="26.25" customHeight="1" spans="21:21">
      <c r="U4096" s="1047"/>
    </row>
    <row r="4097" ht="26.25" customHeight="1" spans="21:21">
      <c r="U4097" s="1047"/>
    </row>
    <row r="4098" ht="26.25" customHeight="1" spans="21:21">
      <c r="U4098" s="1047"/>
    </row>
    <row r="4099" ht="26.25" customHeight="1" spans="21:21">
      <c r="U4099" s="1047"/>
    </row>
    <row r="4100" ht="26.25" customHeight="1" spans="21:21">
      <c r="U4100" s="1047"/>
    </row>
    <row r="4101" ht="26.25" customHeight="1" spans="21:21">
      <c r="U4101" s="1047"/>
    </row>
    <row r="4102" ht="26.25" customHeight="1" spans="21:21">
      <c r="U4102" s="1047"/>
    </row>
    <row r="4103" ht="26.25" customHeight="1" spans="21:21">
      <c r="U4103" s="1047"/>
    </row>
    <row r="4104" ht="26.25" customHeight="1" spans="21:21">
      <c r="U4104" s="1047"/>
    </row>
    <row r="4105" ht="26.25" customHeight="1" spans="21:21">
      <c r="U4105" s="1047"/>
    </row>
    <row r="4106" ht="26.25" customHeight="1" spans="21:21">
      <c r="U4106" s="1047"/>
    </row>
    <row r="4107" ht="26.25" customHeight="1" spans="21:21">
      <c r="U4107" s="1047"/>
    </row>
    <row r="4108" ht="26.25" customHeight="1" spans="21:21">
      <c r="U4108" s="1047"/>
    </row>
    <row r="4109" ht="26.25" customHeight="1" spans="21:21">
      <c r="U4109" s="1047"/>
    </row>
    <row r="4110" ht="26.25" customHeight="1" spans="21:21">
      <c r="U4110" s="1047"/>
    </row>
    <row r="4111" ht="26.25" customHeight="1" spans="21:21">
      <c r="U4111" s="1047"/>
    </row>
    <row r="4112" ht="26.25" customHeight="1" spans="21:21">
      <c r="U4112" s="1047"/>
    </row>
    <row r="4113" ht="26.25" customHeight="1" spans="21:21">
      <c r="U4113" s="1047"/>
    </row>
    <row r="4114" ht="26.25" customHeight="1" spans="21:21">
      <c r="U4114" s="1047"/>
    </row>
    <row r="4115" ht="26.25" customHeight="1" spans="21:21">
      <c r="U4115" s="1047"/>
    </row>
    <row r="4116" ht="26.25" customHeight="1" spans="21:21">
      <c r="U4116" s="1047"/>
    </row>
    <row r="4117" ht="26.25" customHeight="1" spans="21:21">
      <c r="U4117" s="1047"/>
    </row>
    <row r="4118" ht="26.25" customHeight="1" spans="21:21">
      <c r="U4118" s="1047"/>
    </row>
    <row r="4119" ht="26.25" customHeight="1" spans="21:21">
      <c r="U4119" s="1047"/>
    </row>
    <row r="4120" ht="26.25" customHeight="1" spans="21:21">
      <c r="U4120" s="1047"/>
    </row>
    <row r="4121" ht="26.25" customHeight="1" spans="21:21">
      <c r="U4121" s="1047"/>
    </row>
    <row r="4122" ht="26.25" customHeight="1" spans="21:21">
      <c r="U4122" s="1047"/>
    </row>
    <row r="4123" ht="26.25" customHeight="1" spans="21:21">
      <c r="U4123" s="1047"/>
    </row>
    <row r="4124" ht="26.25" customHeight="1" spans="21:21">
      <c r="U4124" s="1047"/>
    </row>
    <row r="4125" ht="26.25" customHeight="1" spans="21:21">
      <c r="U4125" s="1047"/>
    </row>
    <row r="4126" ht="26.25" customHeight="1" spans="21:21">
      <c r="U4126" s="1047"/>
    </row>
    <row r="4127" ht="26.25" customHeight="1" spans="21:21">
      <c r="U4127" s="1047"/>
    </row>
    <row r="4128" ht="26.25" customHeight="1" spans="21:21">
      <c r="U4128" s="1047"/>
    </row>
    <row r="4129" ht="26.25" customHeight="1" spans="21:21">
      <c r="U4129" s="1047"/>
    </row>
    <row r="4130" ht="26.25" customHeight="1" spans="21:21">
      <c r="U4130" s="1047"/>
    </row>
    <row r="4131" ht="26.25" customHeight="1" spans="21:21">
      <c r="U4131" s="1047"/>
    </row>
    <row r="4132" ht="26.25" customHeight="1" spans="21:21">
      <c r="U4132" s="1047"/>
    </row>
    <row r="4133" ht="26.25" customHeight="1" spans="21:21">
      <c r="U4133" s="1047"/>
    </row>
    <row r="4134" ht="26.25" customHeight="1" spans="21:21">
      <c r="U4134" s="1047"/>
    </row>
    <row r="4135" ht="26.25" customHeight="1" spans="21:21">
      <c r="U4135" s="1047"/>
    </row>
    <row r="4136" ht="26.25" customHeight="1" spans="21:21">
      <c r="U4136" s="1047"/>
    </row>
    <row r="4137" ht="26.25" customHeight="1" spans="21:21">
      <c r="U4137" s="1047"/>
    </row>
    <row r="4138" ht="26.25" customHeight="1" spans="21:21">
      <c r="U4138" s="1047"/>
    </row>
    <row r="4139" ht="26.25" customHeight="1" spans="21:21">
      <c r="U4139" s="1047"/>
    </row>
    <row r="4140" ht="26.25" customHeight="1" spans="21:21">
      <c r="U4140" s="1047"/>
    </row>
    <row r="4141" ht="26.25" customHeight="1" spans="21:21">
      <c r="U4141" s="1047"/>
    </row>
    <row r="4142" ht="26.25" customHeight="1" spans="21:21">
      <c r="U4142" s="1047"/>
    </row>
    <row r="4143" ht="26.25" customHeight="1" spans="21:21">
      <c r="U4143" s="1047"/>
    </row>
    <row r="4144" ht="26.25" customHeight="1" spans="21:21">
      <c r="U4144" s="1047"/>
    </row>
    <row r="4145" ht="26.25" customHeight="1" spans="21:21">
      <c r="U4145" s="1047"/>
    </row>
    <row r="4146" ht="26.25" customHeight="1" spans="21:21">
      <c r="U4146" s="1047"/>
    </row>
    <row r="4147" ht="26.25" customHeight="1" spans="21:21">
      <c r="U4147" s="1047"/>
    </row>
    <row r="4148" ht="26.25" customHeight="1" spans="21:21">
      <c r="U4148" s="1047"/>
    </row>
    <row r="4149" ht="26.25" customHeight="1" spans="21:21">
      <c r="U4149" s="1047"/>
    </row>
    <row r="4150" ht="26.25" customHeight="1" spans="21:21">
      <c r="U4150" s="1047"/>
    </row>
    <row r="4151" ht="26.25" customHeight="1" spans="21:21">
      <c r="U4151" s="1047"/>
    </row>
    <row r="4152" ht="26.25" customHeight="1" spans="21:21">
      <c r="U4152" s="1047"/>
    </row>
    <row r="4153" ht="26.25" customHeight="1" spans="21:21">
      <c r="U4153" s="1047"/>
    </row>
    <row r="4154" ht="26.25" customHeight="1" spans="21:21">
      <c r="U4154" s="1047"/>
    </row>
    <row r="4155" ht="26.25" customHeight="1" spans="21:21">
      <c r="U4155" s="1047"/>
    </row>
    <row r="4156" ht="26.25" customHeight="1" spans="21:21">
      <c r="U4156" s="1047"/>
    </row>
    <row r="4157" ht="26.25" customHeight="1" spans="21:21">
      <c r="U4157" s="1047"/>
    </row>
    <row r="4158" ht="26.25" customHeight="1" spans="21:21">
      <c r="U4158" s="1047"/>
    </row>
    <row r="4159" ht="26.25" customHeight="1" spans="21:21">
      <c r="U4159" s="1047"/>
    </row>
    <row r="4160" ht="26.25" customHeight="1" spans="21:21">
      <c r="U4160" s="1047"/>
    </row>
    <row r="4161" ht="26.25" customHeight="1" spans="21:21">
      <c r="U4161" s="1047"/>
    </row>
    <row r="4162" ht="26.25" customHeight="1" spans="21:21">
      <c r="U4162" s="1047"/>
    </row>
    <row r="4163" ht="26.25" customHeight="1" spans="21:21">
      <c r="U4163" s="1047"/>
    </row>
    <row r="4164" ht="26.25" customHeight="1" spans="21:21">
      <c r="U4164" s="1047"/>
    </row>
    <row r="4165" ht="26.25" customHeight="1" spans="21:21">
      <c r="U4165" s="1047"/>
    </row>
    <row r="4166" ht="26.25" customHeight="1" spans="21:21">
      <c r="U4166" s="1047"/>
    </row>
    <row r="4167" ht="26.25" customHeight="1" spans="21:21">
      <c r="U4167" s="1047"/>
    </row>
    <row r="4168" ht="26.25" customHeight="1" spans="21:21">
      <c r="U4168" s="1047"/>
    </row>
    <row r="4169" ht="26.25" customHeight="1" spans="21:21">
      <c r="U4169" s="1047"/>
    </row>
    <row r="4170" ht="26.25" customHeight="1" spans="21:21">
      <c r="U4170" s="1047"/>
    </row>
    <row r="4171" ht="26.25" customHeight="1" spans="21:21">
      <c r="U4171" s="1047"/>
    </row>
    <row r="4172" ht="26.25" customHeight="1" spans="21:21">
      <c r="U4172" s="1047"/>
    </row>
    <row r="4173" ht="26.25" customHeight="1" spans="21:21">
      <c r="U4173" s="1047"/>
    </row>
    <row r="4174" ht="26.25" customHeight="1" spans="21:21">
      <c r="U4174" s="1047"/>
    </row>
    <row r="4175" ht="26.25" customHeight="1" spans="21:21">
      <c r="U4175" s="1047"/>
    </row>
    <row r="4176" ht="26.25" customHeight="1" spans="21:21">
      <c r="U4176" s="1047"/>
    </row>
    <row r="4177" ht="26.25" customHeight="1" spans="21:21">
      <c r="U4177" s="1047"/>
    </row>
    <row r="4178" ht="26.25" customHeight="1" spans="21:21">
      <c r="U4178" s="1047"/>
    </row>
    <row r="4179" ht="26.25" customHeight="1" spans="21:21">
      <c r="U4179" s="1047"/>
    </row>
    <row r="4180" ht="26.25" customHeight="1" spans="21:21">
      <c r="U4180" s="1047"/>
    </row>
    <row r="4181" ht="26.25" customHeight="1" spans="21:21">
      <c r="U4181" s="1047"/>
    </row>
    <row r="4182" ht="26.25" customHeight="1" spans="21:21">
      <c r="U4182" s="1047"/>
    </row>
    <row r="4183" ht="26.25" customHeight="1" spans="21:21">
      <c r="U4183" s="1047"/>
    </row>
    <row r="4184" ht="26.25" customHeight="1" spans="21:21">
      <c r="U4184" s="1047"/>
    </row>
    <row r="4185" ht="26.25" customHeight="1" spans="21:21">
      <c r="U4185" s="1047"/>
    </row>
    <row r="4186" ht="26.25" customHeight="1" spans="21:21">
      <c r="U4186" s="1047"/>
    </row>
    <row r="4187" ht="26.25" customHeight="1" spans="21:21">
      <c r="U4187" s="1047"/>
    </row>
    <row r="4188" ht="26.25" customHeight="1" spans="21:21">
      <c r="U4188" s="1047"/>
    </row>
    <row r="4189" ht="26.25" customHeight="1" spans="21:21">
      <c r="U4189" s="1047"/>
    </row>
    <row r="4190" ht="26.25" customHeight="1" spans="21:21">
      <c r="U4190" s="1047"/>
    </row>
    <row r="4191" ht="26.25" customHeight="1" spans="21:21">
      <c r="U4191" s="1047"/>
    </row>
    <row r="4192" ht="26.25" customHeight="1" spans="21:21">
      <c r="U4192" s="1047"/>
    </row>
    <row r="4193" ht="26.25" customHeight="1" spans="21:21">
      <c r="U4193" s="1047"/>
    </row>
    <row r="4194" ht="26.25" customHeight="1" spans="21:21">
      <c r="U4194" s="1047"/>
    </row>
    <row r="4195" ht="26.25" customHeight="1" spans="21:21">
      <c r="U4195" s="1047"/>
    </row>
    <row r="4196" ht="26.25" customHeight="1" spans="21:21">
      <c r="U4196" s="1047"/>
    </row>
    <row r="4197" ht="26.25" customHeight="1" spans="21:21">
      <c r="U4197" s="1047"/>
    </row>
    <row r="4198" ht="26.25" customHeight="1" spans="21:21">
      <c r="U4198" s="1047"/>
    </row>
    <row r="4199" ht="26.25" customHeight="1" spans="21:21">
      <c r="U4199" s="1047"/>
    </row>
    <row r="4200" ht="26.25" customHeight="1" spans="21:21">
      <c r="U4200" s="1047"/>
    </row>
    <row r="4201" ht="26.25" customHeight="1" spans="21:21">
      <c r="U4201" s="1047"/>
    </row>
    <row r="4202" ht="26.25" customHeight="1" spans="21:21">
      <c r="U4202" s="1047"/>
    </row>
    <row r="4203" ht="26.25" customHeight="1" spans="21:21">
      <c r="U4203" s="1047"/>
    </row>
    <row r="4204" ht="26.25" customHeight="1" spans="21:21">
      <c r="U4204" s="1047"/>
    </row>
    <row r="4205" ht="26.25" customHeight="1" spans="21:21">
      <c r="U4205" s="1047"/>
    </row>
    <row r="4206" ht="26.25" customHeight="1" spans="21:21">
      <c r="U4206" s="1047"/>
    </row>
    <row r="4207" ht="26.25" customHeight="1" spans="21:21">
      <c r="U4207" s="1047"/>
    </row>
    <row r="4208" ht="26.25" customHeight="1" spans="21:21">
      <c r="U4208" s="1047"/>
    </row>
    <row r="4209" ht="26.25" customHeight="1" spans="21:21">
      <c r="U4209" s="1047"/>
    </row>
    <row r="4210" ht="26.25" customHeight="1" spans="21:21">
      <c r="U4210" s="1047"/>
    </row>
    <row r="4211" ht="26.25" customHeight="1" spans="21:21">
      <c r="U4211" s="1047"/>
    </row>
    <row r="4212" ht="26.25" customHeight="1" spans="21:21">
      <c r="U4212" s="1047"/>
    </row>
    <row r="4213" ht="26.25" customHeight="1" spans="21:21">
      <c r="U4213" s="1047"/>
    </row>
    <row r="4214" ht="26.25" customHeight="1" spans="21:21">
      <c r="U4214" s="1047"/>
    </row>
    <row r="4215" ht="26.25" customHeight="1" spans="21:21">
      <c r="U4215" s="1047"/>
    </row>
    <row r="4216" ht="26.25" customHeight="1" spans="21:21">
      <c r="U4216" s="1047"/>
    </row>
    <row r="4217" ht="26.25" customHeight="1" spans="21:21">
      <c r="U4217" s="1047"/>
    </row>
    <row r="4218" ht="26.25" customHeight="1" spans="21:21">
      <c r="U4218" s="1047"/>
    </row>
    <row r="4219" ht="26.25" customHeight="1" spans="21:21">
      <c r="U4219" s="1047"/>
    </row>
    <row r="4220" ht="26.25" customHeight="1" spans="21:21">
      <c r="U4220" s="1047"/>
    </row>
    <row r="4221" ht="26.25" customHeight="1" spans="21:21">
      <c r="U4221" s="1047"/>
    </row>
    <row r="4222" ht="26.25" customHeight="1" spans="21:21">
      <c r="U4222" s="1047"/>
    </row>
    <row r="4223" ht="26.25" customHeight="1" spans="21:21">
      <c r="U4223" s="1047"/>
    </row>
    <row r="4224" ht="26.25" customHeight="1" spans="21:21">
      <c r="U4224" s="1047"/>
    </row>
    <row r="4225" ht="26.25" customHeight="1" spans="21:21">
      <c r="U4225" s="1047"/>
    </row>
    <row r="4226" ht="26.25" customHeight="1" spans="21:21">
      <c r="U4226" s="1047"/>
    </row>
    <row r="4227" ht="26.25" customHeight="1" spans="21:21">
      <c r="U4227" s="1047"/>
    </row>
    <row r="4228" ht="26.25" customHeight="1" spans="21:21">
      <c r="U4228" s="1047"/>
    </row>
    <row r="4229" ht="26.25" customHeight="1" spans="21:21">
      <c r="U4229" s="1047"/>
    </row>
    <row r="4230" ht="26.25" customHeight="1" spans="21:21">
      <c r="U4230" s="1047"/>
    </row>
    <row r="4231" ht="26.25" customHeight="1" spans="21:21">
      <c r="U4231" s="1047"/>
    </row>
    <row r="4232" ht="26.25" customHeight="1" spans="21:21">
      <c r="U4232" s="1047"/>
    </row>
    <row r="4233" ht="26.25" customHeight="1" spans="21:21">
      <c r="U4233" s="1047"/>
    </row>
    <row r="4234" ht="26.25" customHeight="1" spans="21:21">
      <c r="U4234" s="1047"/>
    </row>
    <row r="4235" ht="26.25" customHeight="1" spans="21:21">
      <c r="U4235" s="1047"/>
    </row>
    <row r="4236" ht="26.25" customHeight="1" spans="21:21">
      <c r="U4236" s="1047"/>
    </row>
    <row r="4237" ht="26.25" customHeight="1" spans="21:21">
      <c r="U4237" s="1047"/>
    </row>
    <row r="4238" ht="26.25" customHeight="1" spans="21:21">
      <c r="U4238" s="1047"/>
    </row>
    <row r="4239" ht="26.25" customHeight="1" spans="21:21">
      <c r="U4239" s="1047"/>
    </row>
    <row r="4240" ht="26.25" customHeight="1" spans="21:21">
      <c r="U4240" s="1047"/>
    </row>
    <row r="4241" ht="26.25" customHeight="1" spans="21:21">
      <c r="U4241" s="1047"/>
    </row>
    <row r="4242" ht="26.25" customHeight="1" spans="21:21">
      <c r="U4242" s="1047"/>
    </row>
    <row r="4243" ht="26.25" customHeight="1" spans="21:21">
      <c r="U4243" s="1047"/>
    </row>
    <row r="4244" ht="26.25" customHeight="1" spans="21:21">
      <c r="U4244" s="1047"/>
    </row>
    <row r="4245" ht="26.25" customHeight="1" spans="21:21">
      <c r="U4245" s="1047"/>
    </row>
    <row r="4246" ht="26.25" customHeight="1" spans="21:21">
      <c r="U4246" s="1047"/>
    </row>
    <row r="4247" ht="26.25" customHeight="1" spans="21:21">
      <c r="U4247" s="1047"/>
    </row>
    <row r="4248" ht="26.25" customHeight="1" spans="21:21">
      <c r="U4248" s="1047"/>
    </row>
    <row r="4249" ht="26.25" customHeight="1" spans="21:21">
      <c r="U4249" s="1047"/>
    </row>
    <row r="4250" ht="26.25" customHeight="1" spans="21:21">
      <c r="U4250" s="1047"/>
    </row>
    <row r="4251" ht="26.25" customHeight="1" spans="21:21">
      <c r="U4251" s="1047"/>
    </row>
    <row r="4252" ht="26.25" customHeight="1" spans="21:21">
      <c r="U4252" s="1047"/>
    </row>
    <row r="4253" ht="26.25" customHeight="1" spans="21:21">
      <c r="U4253" s="1047"/>
    </row>
    <row r="4254" ht="26.25" customHeight="1" spans="21:21">
      <c r="U4254" s="1047"/>
    </row>
    <row r="4255" ht="26.25" customHeight="1" spans="21:21">
      <c r="U4255" s="1047"/>
    </row>
    <row r="4256" ht="26.25" customHeight="1" spans="21:21">
      <c r="U4256" s="1047"/>
    </row>
    <row r="4257" ht="26.25" customHeight="1" spans="21:21">
      <c r="U4257" s="1047"/>
    </row>
    <row r="4258" ht="26.25" customHeight="1" spans="21:21">
      <c r="U4258" s="1047"/>
    </row>
    <row r="4259" ht="26.25" customHeight="1" spans="21:21">
      <c r="U4259" s="1047"/>
    </row>
    <row r="4260" ht="26.25" customHeight="1" spans="21:21">
      <c r="U4260" s="1047"/>
    </row>
    <row r="4261" ht="26.25" customHeight="1" spans="21:21">
      <c r="U4261" s="1047"/>
    </row>
    <row r="4262" ht="26.25" customHeight="1" spans="21:21">
      <c r="U4262" s="1047"/>
    </row>
    <row r="4263" ht="26.25" customHeight="1" spans="21:21">
      <c r="U4263" s="1047"/>
    </row>
    <row r="4264" ht="26.25" customHeight="1" spans="21:21">
      <c r="U4264" s="1047"/>
    </row>
    <row r="4265" ht="26.25" customHeight="1" spans="21:21">
      <c r="U4265" s="1047"/>
    </row>
    <row r="4266" ht="26.25" customHeight="1" spans="21:21">
      <c r="U4266" s="1047"/>
    </row>
    <row r="4267" ht="26.25" customHeight="1" spans="21:21">
      <c r="U4267" s="1047"/>
    </row>
    <row r="4268" ht="26.25" customHeight="1" spans="21:21">
      <c r="U4268" s="1047"/>
    </row>
    <row r="4269" ht="26.25" customHeight="1" spans="21:21">
      <c r="U4269" s="1047"/>
    </row>
    <row r="4270" ht="26.25" customHeight="1" spans="21:21">
      <c r="U4270" s="1047"/>
    </row>
    <row r="4271" ht="26.25" customHeight="1" spans="21:21">
      <c r="U4271" s="1047"/>
    </row>
    <row r="4272" ht="26.25" customHeight="1" spans="21:21">
      <c r="U4272" s="1047"/>
    </row>
    <row r="4273" ht="26.25" customHeight="1" spans="21:21">
      <c r="U4273" s="1047"/>
    </row>
    <row r="4274" ht="26.25" customHeight="1" spans="21:21">
      <c r="U4274" s="1047"/>
    </row>
    <row r="4275" ht="26.25" customHeight="1" spans="21:21">
      <c r="U4275" s="1047"/>
    </row>
    <row r="4276" ht="26.25" customHeight="1" spans="21:21">
      <c r="U4276" s="1047"/>
    </row>
    <row r="4277" ht="26.25" customHeight="1" spans="21:21">
      <c r="U4277" s="1047"/>
    </row>
    <row r="4278" ht="26.25" customHeight="1" spans="21:21">
      <c r="U4278" s="1047"/>
    </row>
    <row r="4279" ht="26.25" customHeight="1" spans="21:21">
      <c r="U4279" s="1047"/>
    </row>
    <row r="4280" ht="26.25" customHeight="1" spans="21:21">
      <c r="U4280" s="1047"/>
    </row>
    <row r="4281" ht="26.25" customHeight="1" spans="21:21">
      <c r="U4281" s="1047"/>
    </row>
    <row r="4282" ht="26.25" customHeight="1" spans="21:21">
      <c r="U4282" s="1047"/>
    </row>
    <row r="4283" ht="26.25" customHeight="1" spans="21:21">
      <c r="U4283" s="1047"/>
    </row>
    <row r="4284" ht="26.25" customHeight="1" spans="21:21">
      <c r="U4284" s="1047"/>
    </row>
    <row r="4285" ht="26.25" customHeight="1" spans="21:21">
      <c r="U4285" s="1047"/>
    </row>
    <row r="4286" ht="26.25" customHeight="1" spans="21:21">
      <c r="U4286" s="1047"/>
    </row>
    <row r="4287" ht="26.25" customHeight="1" spans="21:21">
      <c r="U4287" s="1047"/>
    </row>
    <row r="4288" ht="26.25" customHeight="1" spans="21:21">
      <c r="U4288" s="1047"/>
    </row>
    <row r="4289" ht="26.25" customHeight="1" spans="21:21">
      <c r="U4289" s="1047"/>
    </row>
    <row r="4290" ht="26.25" customHeight="1" spans="21:21">
      <c r="U4290" s="1047"/>
    </row>
    <row r="4291" ht="26.25" customHeight="1" spans="21:21">
      <c r="U4291" s="1047"/>
    </row>
    <row r="4292" ht="26.25" customHeight="1" spans="21:21">
      <c r="U4292" s="1047"/>
    </row>
    <row r="4293" ht="26.25" customHeight="1" spans="21:21">
      <c r="U4293" s="1047"/>
    </row>
    <row r="4294" ht="26.25" customHeight="1" spans="21:21">
      <c r="U4294" s="1047"/>
    </row>
    <row r="4295" ht="26.25" customHeight="1" spans="21:21">
      <c r="U4295" s="1047"/>
    </row>
    <row r="4296" ht="26.25" customHeight="1" spans="21:21">
      <c r="U4296" s="1047"/>
    </row>
    <row r="4297" ht="26.25" customHeight="1" spans="21:21">
      <c r="U4297" s="1047"/>
    </row>
    <row r="4298" ht="26.25" customHeight="1" spans="21:21">
      <c r="U4298" s="1047"/>
    </row>
    <row r="4299" ht="26.25" customHeight="1" spans="21:21">
      <c r="U4299" s="1047"/>
    </row>
    <row r="4300" ht="26.25" customHeight="1" spans="21:21">
      <c r="U4300" s="1047"/>
    </row>
    <row r="4301" ht="26.25" customHeight="1" spans="21:21">
      <c r="U4301" s="1047"/>
    </row>
    <row r="4302" ht="26.25" customHeight="1" spans="21:21">
      <c r="U4302" s="1047"/>
    </row>
    <row r="4303" ht="26.25" customHeight="1" spans="21:21">
      <c r="U4303" s="1047"/>
    </row>
    <row r="4304" ht="26.25" customHeight="1" spans="21:21">
      <c r="U4304" s="1047"/>
    </row>
    <row r="4305" ht="26.25" customHeight="1" spans="21:21">
      <c r="U4305" s="1047"/>
    </row>
    <row r="4306" ht="26.25" customHeight="1" spans="21:21">
      <c r="U4306" s="1047"/>
    </row>
    <row r="4307" ht="26.25" customHeight="1" spans="21:21">
      <c r="U4307" s="1047"/>
    </row>
    <row r="4308" ht="26.25" customHeight="1" spans="21:21">
      <c r="U4308" s="1047"/>
    </row>
    <row r="4309" ht="26.25" customHeight="1" spans="21:21">
      <c r="U4309" s="1047"/>
    </row>
    <row r="4310" ht="26.25" customHeight="1" spans="21:21">
      <c r="U4310" s="1047"/>
    </row>
    <row r="4311" ht="26.25" customHeight="1" spans="21:21">
      <c r="U4311" s="1047"/>
    </row>
    <row r="4312" ht="26.25" customHeight="1" spans="21:21">
      <c r="U4312" s="1047"/>
    </row>
    <row r="4313" ht="26.25" customHeight="1" spans="21:21">
      <c r="U4313" s="1047"/>
    </row>
    <row r="4314" ht="26.25" customHeight="1" spans="21:21">
      <c r="U4314" s="1047"/>
    </row>
    <row r="4315" ht="26.25" customHeight="1" spans="21:21">
      <c r="U4315" s="1047"/>
    </row>
    <row r="4316" ht="26.25" customHeight="1" spans="21:21">
      <c r="U4316" s="1047"/>
    </row>
    <row r="4317" ht="26.25" customHeight="1" spans="21:21">
      <c r="U4317" s="1047"/>
    </row>
    <row r="4318" ht="26.25" customHeight="1" spans="21:21">
      <c r="U4318" s="1047"/>
    </row>
    <row r="4319" ht="26.25" customHeight="1" spans="21:21">
      <c r="U4319" s="1047"/>
    </row>
    <row r="4320" ht="26.25" customHeight="1" spans="21:21">
      <c r="U4320" s="1047"/>
    </row>
    <row r="4321" ht="26.25" customHeight="1" spans="21:21">
      <c r="U4321" s="1047"/>
    </row>
    <row r="4322" ht="26.25" customHeight="1" spans="21:21">
      <c r="U4322" s="1047"/>
    </row>
    <row r="4323" ht="26.25" customHeight="1" spans="21:21">
      <c r="U4323" s="1047"/>
    </row>
    <row r="4324" ht="26.25" customHeight="1" spans="21:21">
      <c r="U4324" s="1047"/>
    </row>
    <row r="4325" ht="26.25" customHeight="1" spans="21:21">
      <c r="U4325" s="1047"/>
    </row>
    <row r="4326" ht="26.25" customHeight="1" spans="21:21">
      <c r="U4326" s="1047"/>
    </row>
    <row r="4327" ht="26.25" customHeight="1" spans="21:21">
      <c r="U4327" s="1047"/>
    </row>
    <row r="4328" ht="26.25" customHeight="1" spans="21:21">
      <c r="U4328" s="1047"/>
    </row>
    <row r="4329" ht="26.25" customHeight="1" spans="21:21">
      <c r="U4329" s="1047"/>
    </row>
    <row r="4330" ht="26.25" customHeight="1" spans="21:21">
      <c r="U4330" s="1047"/>
    </row>
    <row r="4331" ht="26.25" customHeight="1" spans="21:21">
      <c r="U4331" s="1047"/>
    </row>
    <row r="4332" ht="26.25" customHeight="1" spans="21:21">
      <c r="U4332" s="1047"/>
    </row>
    <row r="4333" ht="26.25" customHeight="1" spans="21:21">
      <c r="U4333" s="1047"/>
    </row>
    <row r="4334" ht="26.25" customHeight="1" spans="21:21">
      <c r="U4334" s="1047"/>
    </row>
    <row r="4335" ht="26.25" customHeight="1" spans="21:21">
      <c r="U4335" s="1047"/>
    </row>
    <row r="4336" ht="26.25" customHeight="1" spans="21:21">
      <c r="U4336" s="1047"/>
    </row>
    <row r="4337" ht="26.25" customHeight="1" spans="21:21">
      <c r="U4337" s="1047"/>
    </row>
    <row r="4338" ht="26.25" customHeight="1" spans="21:21">
      <c r="U4338" s="1047"/>
    </row>
    <row r="4339" ht="26.25" customHeight="1" spans="21:21">
      <c r="U4339" s="1047"/>
    </row>
    <row r="4340" ht="26.25" customHeight="1" spans="21:21">
      <c r="U4340" s="1047"/>
    </row>
    <row r="4341" ht="26.25" customHeight="1" spans="21:21">
      <c r="U4341" s="1047"/>
    </row>
    <row r="4342" ht="26.25" customHeight="1" spans="21:21">
      <c r="U4342" s="1047"/>
    </row>
    <row r="4343" ht="26.25" customHeight="1" spans="21:21">
      <c r="U4343" s="1047"/>
    </row>
    <row r="4344" ht="26.25" customHeight="1" spans="21:21">
      <c r="U4344" s="1047"/>
    </row>
    <row r="4345" ht="26.25" customHeight="1" spans="21:21">
      <c r="U4345" s="1047"/>
    </row>
    <row r="4346" ht="26.25" customHeight="1" spans="21:21">
      <c r="U4346" s="1047"/>
    </row>
    <row r="4347" ht="26.25" customHeight="1" spans="21:21">
      <c r="U4347" s="1047"/>
    </row>
    <row r="4348" ht="26.25" customHeight="1" spans="21:21">
      <c r="U4348" s="1047"/>
    </row>
    <row r="4349" ht="26.25" customHeight="1" spans="21:21">
      <c r="U4349" s="1047"/>
    </row>
    <row r="4350" ht="26.25" customHeight="1" spans="21:21">
      <c r="U4350" s="1047"/>
    </row>
    <row r="4351" ht="26.25" customHeight="1" spans="21:21">
      <c r="U4351" s="1047"/>
    </row>
    <row r="4352" ht="26.25" customHeight="1" spans="21:21">
      <c r="U4352" s="1047"/>
    </row>
    <row r="4353" ht="26.25" customHeight="1" spans="21:21">
      <c r="U4353" s="1047"/>
    </row>
    <row r="4354" ht="26.25" customHeight="1" spans="21:21">
      <c r="U4354" s="1047"/>
    </row>
    <row r="4355" ht="26.25" customHeight="1" spans="21:21">
      <c r="U4355" s="1047"/>
    </row>
    <row r="4356" ht="26.25" customHeight="1" spans="21:21">
      <c r="U4356" s="1047"/>
    </row>
    <row r="4357" ht="26.25" customHeight="1" spans="21:21">
      <c r="U4357" s="1047"/>
    </row>
    <row r="4358" ht="26.25" customHeight="1" spans="21:21">
      <c r="U4358" s="1047"/>
    </row>
    <row r="4359" ht="26.25" customHeight="1" spans="21:21">
      <c r="U4359" s="1047"/>
    </row>
    <row r="4360" ht="26.25" customHeight="1" spans="21:21">
      <c r="U4360" s="1047"/>
    </row>
    <row r="4361" ht="26.25" customHeight="1" spans="21:21">
      <c r="U4361" s="1047"/>
    </row>
    <row r="4362" ht="26.25" customHeight="1" spans="21:21">
      <c r="U4362" s="1047"/>
    </row>
    <row r="4363" ht="26.25" customHeight="1" spans="21:21">
      <c r="U4363" s="1047"/>
    </row>
    <row r="4364" ht="26.25" customHeight="1" spans="21:21">
      <c r="U4364" s="1047"/>
    </row>
    <row r="4365" ht="26.25" customHeight="1" spans="21:21">
      <c r="U4365" s="1047"/>
    </row>
    <row r="4366" ht="26.25" customHeight="1" spans="21:21">
      <c r="U4366" s="1047"/>
    </row>
    <row r="4367" ht="26.25" customHeight="1" spans="21:21">
      <c r="U4367" s="1047"/>
    </row>
    <row r="4368" ht="26.25" customHeight="1" spans="21:21">
      <c r="U4368" s="1047"/>
    </row>
    <row r="4369" ht="26.25" customHeight="1" spans="21:21">
      <c r="U4369" s="1047"/>
    </row>
    <row r="4370" ht="26.25" customHeight="1" spans="21:21">
      <c r="U4370" s="1047"/>
    </row>
    <row r="4371" ht="26.25" customHeight="1" spans="21:21">
      <c r="U4371" s="1047"/>
    </row>
    <row r="4372" ht="26.25" customHeight="1" spans="21:21">
      <c r="U4372" s="1047"/>
    </row>
    <row r="4373" ht="26.25" customHeight="1" spans="21:21">
      <c r="U4373" s="1047"/>
    </row>
    <row r="4374" ht="26.25" customHeight="1" spans="21:21">
      <c r="U4374" s="1047"/>
    </row>
    <row r="4375" ht="26.25" customHeight="1" spans="21:21">
      <c r="U4375" s="1047"/>
    </row>
    <row r="4376" ht="26.25" customHeight="1" spans="21:21">
      <c r="U4376" s="1047"/>
    </row>
    <row r="4377" ht="26.25" customHeight="1" spans="21:21">
      <c r="U4377" s="1047"/>
    </row>
    <row r="4378" ht="26.25" customHeight="1" spans="21:21">
      <c r="U4378" s="1047"/>
    </row>
    <row r="4379" ht="26.25" customHeight="1" spans="21:21">
      <c r="U4379" s="1047"/>
    </row>
    <row r="4380" ht="26.25" customHeight="1" spans="21:21">
      <c r="U4380" s="1047"/>
    </row>
    <row r="4381" ht="26.25" customHeight="1" spans="21:21">
      <c r="U4381" s="1047"/>
    </row>
    <row r="4382" ht="26.25" customHeight="1" spans="21:21">
      <c r="U4382" s="1047"/>
    </row>
    <row r="4383" ht="26.25" customHeight="1" spans="21:21">
      <c r="U4383" s="1047"/>
    </row>
    <row r="4384" ht="26.25" customHeight="1" spans="21:21">
      <c r="U4384" s="1047"/>
    </row>
    <row r="4385" ht="26.25" customHeight="1" spans="21:21">
      <c r="U4385" s="1047"/>
    </row>
    <row r="4386" ht="26.25" customHeight="1" spans="21:21">
      <c r="U4386" s="1047"/>
    </row>
    <row r="4387" ht="26.25" customHeight="1" spans="21:21">
      <c r="U4387" s="1047"/>
    </row>
    <row r="4388" ht="26.25" customHeight="1" spans="21:21">
      <c r="U4388" s="1047"/>
    </row>
    <row r="4389" ht="26.25" customHeight="1" spans="21:21">
      <c r="U4389" s="1047"/>
    </row>
    <row r="4390" ht="26.25" customHeight="1" spans="21:21">
      <c r="U4390" s="1047"/>
    </row>
    <row r="4391" ht="26.25" customHeight="1" spans="21:21">
      <c r="U4391" s="1047"/>
    </row>
    <row r="4392" ht="26.25" customHeight="1" spans="21:21">
      <c r="U4392" s="1047"/>
    </row>
    <row r="4393" ht="26.25" customHeight="1" spans="21:21">
      <c r="U4393" s="1047"/>
    </row>
    <row r="4394" ht="26.25" customHeight="1" spans="21:21">
      <c r="U4394" s="1047"/>
    </row>
    <row r="4395" ht="26.25" customHeight="1" spans="21:21">
      <c r="U4395" s="1047"/>
    </row>
    <row r="4396" ht="26.25" customHeight="1" spans="21:21">
      <c r="U4396" s="1047"/>
    </row>
    <row r="4397" ht="26.25" customHeight="1" spans="21:21">
      <c r="U4397" s="1047"/>
    </row>
    <row r="4398" ht="26.25" customHeight="1" spans="21:21">
      <c r="U4398" s="1047"/>
    </row>
    <row r="4399" ht="26.25" customHeight="1" spans="21:21">
      <c r="U4399" s="1047"/>
    </row>
    <row r="4400" ht="26.25" customHeight="1" spans="21:21">
      <c r="U4400" s="1047"/>
    </row>
    <row r="4401" ht="26.25" customHeight="1" spans="21:21">
      <c r="U4401" s="1047"/>
    </row>
    <row r="4402" ht="26.25" customHeight="1" spans="21:21">
      <c r="U4402" s="1047"/>
    </row>
    <row r="4403" ht="26.25" customHeight="1" spans="21:21">
      <c r="U4403" s="1047"/>
    </row>
    <row r="4404" ht="26.25" customHeight="1" spans="21:21">
      <c r="U4404" s="1047"/>
    </row>
    <row r="4405" ht="26.25" customHeight="1" spans="21:21">
      <c r="U4405" s="1047"/>
    </row>
    <row r="4406" ht="26.25" customHeight="1" spans="21:21">
      <c r="U4406" s="1047"/>
    </row>
    <row r="4407" ht="26.25" customHeight="1" spans="21:21">
      <c r="U4407" s="1047"/>
    </row>
    <row r="4408" ht="26.25" customHeight="1" spans="21:21">
      <c r="U4408" s="1047"/>
    </row>
    <row r="4409" ht="26.25" customHeight="1" spans="21:21">
      <c r="U4409" s="1047"/>
    </row>
    <row r="4410" ht="26.25" customHeight="1" spans="21:21">
      <c r="U4410" s="1047"/>
    </row>
    <row r="4411" ht="26.25" customHeight="1" spans="21:21">
      <c r="U4411" s="1047"/>
    </row>
    <row r="4412" ht="26.25" customHeight="1" spans="21:21">
      <c r="U4412" s="1047"/>
    </row>
    <row r="4413" ht="26.25" customHeight="1" spans="21:21">
      <c r="U4413" s="1047"/>
    </row>
    <row r="4414" ht="26.25" customHeight="1" spans="21:21">
      <c r="U4414" s="1047"/>
    </row>
    <row r="4415" ht="26.25" customHeight="1" spans="21:21">
      <c r="U4415" s="1047"/>
    </row>
    <row r="4416" ht="26.25" customHeight="1" spans="21:21">
      <c r="U4416" s="1047"/>
    </row>
    <row r="4417" ht="26.25" customHeight="1" spans="21:21">
      <c r="U4417" s="1047"/>
    </row>
    <row r="4418" ht="26.25" customHeight="1" spans="21:21">
      <c r="U4418" s="1047"/>
    </row>
    <row r="4419" ht="26.25" customHeight="1" spans="21:21">
      <c r="U4419" s="1047"/>
    </row>
    <row r="4420" ht="26.25" customHeight="1" spans="21:21">
      <c r="U4420" s="1047"/>
    </row>
    <row r="4421" ht="26.25" customHeight="1" spans="21:21">
      <c r="U4421" s="1047"/>
    </row>
    <row r="4422" ht="26.25" customHeight="1" spans="21:21">
      <c r="U4422" s="1047"/>
    </row>
    <row r="4423" ht="26.25" customHeight="1" spans="21:21">
      <c r="U4423" s="1047"/>
    </row>
    <row r="4424" ht="26.25" customHeight="1" spans="21:21">
      <c r="U4424" s="1047"/>
    </row>
    <row r="4425" ht="26.25" customHeight="1" spans="21:21">
      <c r="U4425" s="1047"/>
    </row>
    <row r="4426" ht="26.25" customHeight="1" spans="21:21">
      <c r="U4426" s="1047"/>
    </row>
    <row r="4427" ht="26.25" customHeight="1" spans="21:21">
      <c r="U4427" s="1047"/>
    </row>
    <row r="4428" ht="26.25" customHeight="1" spans="21:21">
      <c r="U4428" s="1047"/>
    </row>
    <row r="4429" ht="26.25" customHeight="1" spans="21:21">
      <c r="U4429" s="1047"/>
    </row>
    <row r="4430" ht="26.25" customHeight="1" spans="21:21">
      <c r="U4430" s="1047"/>
    </row>
    <row r="4431" ht="26.25" customHeight="1" spans="21:21">
      <c r="U4431" s="1047"/>
    </row>
    <row r="4432" ht="26.25" customHeight="1" spans="21:21">
      <c r="U4432" s="1047"/>
    </row>
    <row r="4433" ht="26.25" customHeight="1" spans="21:21">
      <c r="U4433" s="1047"/>
    </row>
    <row r="4434" ht="26.25" customHeight="1" spans="21:21">
      <c r="U4434" s="1047"/>
    </row>
    <row r="4435" ht="26.25" customHeight="1" spans="21:21">
      <c r="U4435" s="1047"/>
    </row>
    <row r="4436" ht="26.25" customHeight="1" spans="21:21">
      <c r="U4436" s="1047"/>
    </row>
    <row r="4437" ht="26.25" customHeight="1" spans="21:21">
      <c r="U4437" s="1047"/>
    </row>
    <row r="4438" ht="26.25" customHeight="1" spans="21:21">
      <c r="U4438" s="1047"/>
    </row>
    <row r="4439" ht="26.25" customHeight="1" spans="21:21">
      <c r="U4439" s="1047"/>
    </row>
    <row r="4440" ht="26.25" customHeight="1" spans="21:21">
      <c r="U4440" s="1047"/>
    </row>
    <row r="4441" ht="26.25" customHeight="1" spans="21:21">
      <c r="U4441" s="1047"/>
    </row>
    <row r="4442" ht="26.25" customHeight="1" spans="21:21">
      <c r="U4442" s="1047"/>
    </row>
    <row r="4443" ht="26.25" customHeight="1" spans="21:21">
      <c r="U4443" s="1047"/>
    </row>
    <row r="4444" ht="26.25" customHeight="1" spans="21:21">
      <c r="U4444" s="1047"/>
    </row>
    <row r="4445" ht="26.25" customHeight="1" spans="21:21">
      <c r="U4445" s="1047"/>
    </row>
    <row r="4446" ht="26.25" customHeight="1" spans="21:21">
      <c r="U4446" s="1047"/>
    </row>
    <row r="4447" ht="26.25" customHeight="1" spans="21:21">
      <c r="U4447" s="1047"/>
    </row>
    <row r="4448" ht="26.25" customHeight="1" spans="21:21">
      <c r="U4448" s="1047"/>
    </row>
    <row r="4449" ht="26.25" customHeight="1" spans="21:21">
      <c r="U4449" s="1047"/>
    </row>
    <row r="4450" ht="26.25" customHeight="1" spans="21:21">
      <c r="U4450" s="1047"/>
    </row>
    <row r="4451" ht="26.25" customHeight="1" spans="21:21">
      <c r="U4451" s="1047"/>
    </row>
    <row r="4452" ht="26.25" customHeight="1" spans="21:21">
      <c r="U4452" s="1047"/>
    </row>
    <row r="4453" ht="26.25" customHeight="1" spans="21:21">
      <c r="U4453" s="1047"/>
    </row>
    <row r="4454" ht="26.25" customHeight="1" spans="21:21">
      <c r="U4454" s="1047"/>
    </row>
    <row r="4455" ht="26.25" customHeight="1" spans="21:21">
      <c r="U4455" s="1047"/>
    </row>
    <row r="4456" ht="26.25" customHeight="1" spans="21:21">
      <c r="U4456" s="1047"/>
    </row>
    <row r="4457" ht="26.25" customHeight="1" spans="21:21">
      <c r="U4457" s="1047"/>
    </row>
    <row r="4458" ht="26.25" customHeight="1" spans="21:21">
      <c r="U4458" s="1047"/>
    </row>
    <row r="4459" ht="26.25" customHeight="1" spans="21:21">
      <c r="U4459" s="1047"/>
    </row>
    <row r="4460" ht="26.25" customHeight="1" spans="21:21">
      <c r="U4460" s="1047"/>
    </row>
    <row r="4461" ht="26.25" customHeight="1" spans="21:21">
      <c r="U4461" s="1047"/>
    </row>
    <row r="4462" ht="26.25" customHeight="1" spans="21:21">
      <c r="U4462" s="1047"/>
    </row>
    <row r="4463" ht="26.25" customHeight="1" spans="21:21">
      <c r="U4463" s="1047"/>
    </row>
    <row r="4464" ht="26.25" customHeight="1" spans="21:21">
      <c r="U4464" s="1047"/>
    </row>
    <row r="4465" ht="26.25" customHeight="1" spans="21:21">
      <c r="U4465" s="1047"/>
    </row>
    <row r="4466" ht="26.25" customHeight="1" spans="21:21">
      <c r="U4466" s="1047"/>
    </row>
    <row r="4467" ht="26.25" customHeight="1" spans="21:21">
      <c r="U4467" s="1047"/>
    </row>
    <row r="4468" ht="26.25" customHeight="1" spans="21:21">
      <c r="U4468" s="1047"/>
    </row>
    <row r="4469" ht="26.25" customHeight="1" spans="21:21">
      <c r="U4469" s="1047"/>
    </row>
    <row r="4470" ht="26.25" customHeight="1" spans="21:21">
      <c r="U4470" s="1047"/>
    </row>
    <row r="4471" ht="26.25" customHeight="1" spans="21:21">
      <c r="U4471" s="1047"/>
    </row>
    <row r="4472" ht="26.25" customHeight="1" spans="21:21">
      <c r="U4472" s="1047"/>
    </row>
    <row r="4473" ht="26.25" customHeight="1" spans="21:21">
      <c r="U4473" s="1047"/>
    </row>
    <row r="4474" ht="26.25" customHeight="1" spans="21:21">
      <c r="U4474" s="1047"/>
    </row>
    <row r="4475" ht="26.25" customHeight="1" spans="21:21">
      <c r="U4475" s="1047"/>
    </row>
    <row r="4476" ht="26.25" customHeight="1" spans="21:21">
      <c r="U4476" s="1047"/>
    </row>
    <row r="4477" ht="26.25" customHeight="1" spans="21:21">
      <c r="U4477" s="1047"/>
    </row>
    <row r="4478" ht="26.25" customHeight="1" spans="21:21">
      <c r="U4478" s="1047"/>
    </row>
    <row r="4479" ht="26.25" customHeight="1" spans="21:21">
      <c r="U4479" s="1047"/>
    </row>
    <row r="4480" ht="26.25" customHeight="1" spans="21:21">
      <c r="U4480" s="1047"/>
    </row>
    <row r="4481" ht="26.25" customHeight="1" spans="21:21">
      <c r="U4481" s="1047"/>
    </row>
    <row r="4482" ht="26.25" customHeight="1" spans="21:21">
      <c r="U4482" s="1047"/>
    </row>
    <row r="4483" ht="26.25" customHeight="1" spans="21:21">
      <c r="U4483" s="1047"/>
    </row>
    <row r="4484" ht="26.25" customHeight="1" spans="21:21">
      <c r="U4484" s="1047"/>
    </row>
    <row r="4485" ht="26.25" customHeight="1" spans="21:21">
      <c r="U4485" s="1047"/>
    </row>
    <row r="4486" ht="26.25" customHeight="1" spans="21:21">
      <c r="U4486" s="1047"/>
    </row>
    <row r="4487" ht="26.25" customHeight="1" spans="21:21">
      <c r="U4487" s="1047"/>
    </row>
    <row r="4488" ht="26.25" customHeight="1" spans="21:21">
      <c r="U4488" s="1047"/>
    </row>
    <row r="4489" ht="26.25" customHeight="1" spans="21:21">
      <c r="U4489" s="1047"/>
    </row>
    <row r="4490" ht="26.25" customHeight="1" spans="21:21">
      <c r="U4490" s="1047"/>
    </row>
    <row r="4491" ht="26.25" customHeight="1" spans="21:21">
      <c r="U4491" s="1047"/>
    </row>
    <row r="4492" ht="26.25" customHeight="1" spans="21:21">
      <c r="U4492" s="1047"/>
    </row>
    <row r="4493" ht="26.25" customHeight="1" spans="21:21">
      <c r="U4493" s="1047"/>
    </row>
    <row r="4494" ht="26.25" customHeight="1" spans="21:21">
      <c r="U4494" s="1047"/>
    </row>
    <row r="4495" ht="26.25" customHeight="1" spans="21:21">
      <c r="U4495" s="1047"/>
    </row>
    <row r="4496" ht="26.25" customHeight="1" spans="21:21">
      <c r="U4496" s="1047"/>
    </row>
    <row r="4497" ht="26.25" customHeight="1" spans="21:21">
      <c r="U4497" s="1047"/>
    </row>
    <row r="4498" ht="26.25" customHeight="1" spans="21:21">
      <c r="U4498" s="1047"/>
    </row>
    <row r="4499" ht="26.25" customHeight="1" spans="21:21">
      <c r="U4499" s="1047"/>
    </row>
    <row r="4500" ht="26.25" customHeight="1" spans="21:21">
      <c r="U4500" s="1047"/>
    </row>
    <row r="4501" ht="26.25" customHeight="1" spans="21:21">
      <c r="U4501" s="1047"/>
    </row>
    <row r="4502" ht="26.25" customHeight="1" spans="21:21">
      <c r="U4502" s="1047"/>
    </row>
    <row r="4503" ht="26.25" customHeight="1" spans="21:21">
      <c r="U4503" s="1047"/>
    </row>
    <row r="4504" ht="26.25" customHeight="1" spans="21:21">
      <c r="U4504" s="1047"/>
    </row>
    <row r="4505" ht="26.25" customHeight="1" spans="21:21">
      <c r="U4505" s="1047"/>
    </row>
    <row r="4506" ht="26.25" customHeight="1" spans="21:21">
      <c r="U4506" s="1047"/>
    </row>
    <row r="4507" ht="26.25" customHeight="1" spans="21:21">
      <c r="U4507" s="1047"/>
    </row>
    <row r="4508" ht="26.25" customHeight="1" spans="21:21">
      <c r="U4508" s="1047"/>
    </row>
    <row r="4509" ht="26.25" customHeight="1" spans="21:21">
      <c r="U4509" s="1047"/>
    </row>
    <row r="4510" ht="26.25" customHeight="1" spans="21:21">
      <c r="U4510" s="1047"/>
    </row>
    <row r="4511" ht="26.25" customHeight="1" spans="21:21">
      <c r="U4511" s="1047"/>
    </row>
    <row r="4512" ht="26.25" customHeight="1" spans="21:21">
      <c r="U4512" s="1047"/>
    </row>
    <row r="4513" ht="26.25" customHeight="1" spans="21:21">
      <c r="U4513" s="1047"/>
    </row>
    <row r="4514" ht="26.25" customHeight="1" spans="21:21">
      <c r="U4514" s="1047"/>
    </row>
    <row r="4515" ht="26.25" customHeight="1" spans="21:21">
      <c r="U4515" s="1047"/>
    </row>
    <row r="4516" ht="26.25" customHeight="1" spans="21:21">
      <c r="U4516" s="1047"/>
    </row>
    <row r="4517" ht="26.25" customHeight="1" spans="21:21">
      <c r="U4517" s="1047"/>
    </row>
    <row r="4518" ht="26.25" customHeight="1" spans="21:21">
      <c r="U4518" s="1047"/>
    </row>
    <row r="4519" ht="26.25" customHeight="1" spans="21:21">
      <c r="U4519" s="1047"/>
    </row>
    <row r="4520" ht="26.25" customHeight="1" spans="21:21">
      <c r="U4520" s="1047"/>
    </row>
    <row r="4521" ht="26.25" customHeight="1" spans="21:21">
      <c r="U4521" s="1047"/>
    </row>
    <row r="4522" ht="26.25" customHeight="1" spans="21:21">
      <c r="U4522" s="1047"/>
    </row>
    <row r="4523" ht="26.25" customHeight="1" spans="21:21">
      <c r="U4523" s="1047"/>
    </row>
    <row r="4524" ht="26.25" customHeight="1" spans="21:21">
      <c r="U4524" s="1047"/>
    </row>
    <row r="4525" ht="26.25" customHeight="1" spans="21:21">
      <c r="U4525" s="1047"/>
    </row>
    <row r="4526" ht="26.25" customHeight="1" spans="21:21">
      <c r="U4526" s="1047"/>
    </row>
    <row r="4527" ht="26.25" customHeight="1" spans="21:21">
      <c r="U4527" s="1047"/>
    </row>
    <row r="4528" ht="26.25" customHeight="1" spans="21:21">
      <c r="U4528" s="1047"/>
    </row>
    <row r="4529" ht="26.25" customHeight="1" spans="21:21">
      <c r="U4529" s="1047"/>
    </row>
    <row r="4530" ht="26.25" customHeight="1" spans="21:21">
      <c r="U4530" s="1047"/>
    </row>
    <row r="4531" ht="26.25" customHeight="1" spans="21:21">
      <c r="U4531" s="1047"/>
    </row>
    <row r="4532" ht="26.25" customHeight="1" spans="21:21">
      <c r="U4532" s="1047"/>
    </row>
    <row r="4533" ht="26.25" customHeight="1" spans="21:21">
      <c r="U4533" s="1047"/>
    </row>
    <row r="4534" ht="26.25" customHeight="1" spans="21:21">
      <c r="U4534" s="1047"/>
    </row>
    <row r="4535" ht="26.25" customHeight="1" spans="21:21">
      <c r="U4535" s="1047"/>
    </row>
    <row r="4536" ht="26.25" customHeight="1" spans="21:21">
      <c r="U4536" s="1047"/>
    </row>
    <row r="4537" ht="26.25" customHeight="1" spans="21:21">
      <c r="U4537" s="1047"/>
    </row>
    <row r="4538" ht="26.25" customHeight="1" spans="21:21">
      <c r="U4538" s="1047"/>
    </row>
    <row r="4539" ht="26.25" customHeight="1" spans="21:21">
      <c r="U4539" s="1047"/>
    </row>
    <row r="4540" ht="26.25" customHeight="1" spans="21:21">
      <c r="U4540" s="1047"/>
    </row>
    <row r="4541" ht="26.25" customHeight="1" spans="21:21">
      <c r="U4541" s="1047"/>
    </row>
    <row r="4542" ht="26.25" customHeight="1" spans="21:21">
      <c r="U4542" s="1047"/>
    </row>
    <row r="4543" ht="26.25" customHeight="1" spans="21:21">
      <c r="U4543" s="1047"/>
    </row>
    <row r="4544" ht="26.25" customHeight="1" spans="21:21">
      <c r="U4544" s="1047"/>
    </row>
    <row r="4545" ht="26.25" customHeight="1" spans="21:21">
      <c r="U4545" s="1047"/>
    </row>
    <row r="4546" ht="26.25" customHeight="1" spans="21:21">
      <c r="U4546" s="1047"/>
    </row>
    <row r="4547" ht="26.25" customHeight="1" spans="21:21">
      <c r="U4547" s="1047"/>
    </row>
    <row r="4548" ht="26.25" customHeight="1" spans="21:21">
      <c r="U4548" s="1047"/>
    </row>
    <row r="4549" ht="26.25" customHeight="1" spans="21:21">
      <c r="U4549" s="1047"/>
    </row>
    <row r="4550" ht="26.25" customHeight="1" spans="21:21">
      <c r="U4550" s="1047"/>
    </row>
    <row r="4551" ht="26.25" customHeight="1" spans="21:21">
      <c r="U4551" s="1047"/>
    </row>
    <row r="4552" ht="26.25" customHeight="1" spans="21:21">
      <c r="U4552" s="1047"/>
    </row>
    <row r="4553" ht="26.25" customHeight="1" spans="21:21">
      <c r="U4553" s="1047"/>
    </row>
    <row r="4554" ht="26.25" customHeight="1" spans="21:21">
      <c r="U4554" s="1047"/>
    </row>
    <row r="4555" ht="26.25" customHeight="1" spans="21:21">
      <c r="U4555" s="1047"/>
    </row>
    <row r="4556" ht="26.25" customHeight="1" spans="21:21">
      <c r="U4556" s="1047"/>
    </row>
    <row r="4557" ht="26.25" customHeight="1" spans="21:21">
      <c r="U4557" s="1047"/>
    </row>
    <row r="4558" ht="26.25" customHeight="1" spans="21:21">
      <c r="U4558" s="1047"/>
    </row>
    <row r="4559" ht="26.25" customHeight="1" spans="21:21">
      <c r="U4559" s="1047"/>
    </row>
    <row r="4560" ht="26.25" customHeight="1" spans="21:21">
      <c r="U4560" s="1047"/>
    </row>
    <row r="4561" ht="26.25" customHeight="1" spans="21:21">
      <c r="U4561" s="1047"/>
    </row>
    <row r="4562" ht="26.25" customHeight="1" spans="21:21">
      <c r="U4562" s="1047"/>
    </row>
    <row r="4563" ht="26.25" customHeight="1" spans="21:21">
      <c r="U4563" s="1047"/>
    </row>
    <row r="4564" ht="26.25" customHeight="1" spans="21:21">
      <c r="U4564" s="1047"/>
    </row>
    <row r="4565" ht="26.25" customHeight="1" spans="21:21">
      <c r="U4565" s="1047"/>
    </row>
    <row r="4566" ht="26.25" customHeight="1" spans="21:21">
      <c r="U4566" s="1047"/>
    </row>
    <row r="4567" ht="26.25" customHeight="1" spans="21:21">
      <c r="U4567" s="1047"/>
    </row>
    <row r="4568" ht="26.25" customHeight="1" spans="21:21">
      <c r="U4568" s="1047"/>
    </row>
    <row r="4569" ht="26.25" customHeight="1" spans="21:21">
      <c r="U4569" s="1047"/>
    </row>
    <row r="4570" ht="26.25" customHeight="1" spans="21:21">
      <c r="U4570" s="1047"/>
    </row>
    <row r="4571" ht="26.25" customHeight="1" spans="21:21">
      <c r="U4571" s="1047"/>
    </row>
    <row r="4572" ht="26.25" customHeight="1" spans="21:21">
      <c r="U4572" s="1047"/>
    </row>
    <row r="4573" ht="26.25" customHeight="1" spans="21:21">
      <c r="U4573" s="1047"/>
    </row>
    <row r="4574" ht="26.25" customHeight="1" spans="21:21">
      <c r="U4574" s="1047"/>
    </row>
    <row r="4575" ht="26.25" customHeight="1" spans="21:21">
      <c r="U4575" s="1047"/>
    </row>
    <row r="4576" ht="26.25" customHeight="1" spans="21:21">
      <c r="U4576" s="1047"/>
    </row>
    <row r="4577" ht="26.25" customHeight="1" spans="21:21">
      <c r="U4577" s="1047"/>
    </row>
    <row r="4578" ht="26.25" customHeight="1" spans="21:21">
      <c r="U4578" s="1047"/>
    </row>
    <row r="4579" ht="26.25" customHeight="1" spans="21:21">
      <c r="U4579" s="1047"/>
    </row>
    <row r="4580" ht="26.25" customHeight="1" spans="21:21">
      <c r="U4580" s="1047"/>
    </row>
    <row r="4581" ht="26.25" customHeight="1" spans="21:21">
      <c r="U4581" s="1047"/>
    </row>
    <row r="4582" ht="26.25" customHeight="1" spans="21:21">
      <c r="U4582" s="1047"/>
    </row>
    <row r="4583" ht="26.25" customHeight="1" spans="21:21">
      <c r="U4583" s="1047"/>
    </row>
    <row r="4584" ht="26.25" customHeight="1" spans="21:21">
      <c r="U4584" s="1047"/>
    </row>
    <row r="4585" ht="26.25" customHeight="1" spans="21:21">
      <c r="U4585" s="1047"/>
    </row>
    <row r="4586" ht="26.25" customHeight="1" spans="21:21">
      <c r="U4586" s="1047"/>
    </row>
    <row r="4587" ht="26.25" customHeight="1" spans="21:21">
      <c r="U4587" s="1047"/>
    </row>
    <row r="4588" ht="26.25" customHeight="1" spans="21:21">
      <c r="U4588" s="1047"/>
    </row>
    <row r="4589" ht="26.25" customHeight="1" spans="21:21">
      <c r="U4589" s="1047"/>
    </row>
    <row r="4590" ht="26.25" customHeight="1" spans="21:21">
      <c r="U4590" s="1047"/>
    </row>
    <row r="4591" ht="26.25" customHeight="1" spans="21:21">
      <c r="U4591" s="1047"/>
    </row>
    <row r="4592" ht="26.25" customHeight="1" spans="21:21">
      <c r="U4592" s="1047"/>
    </row>
    <row r="4593" ht="26.25" customHeight="1" spans="21:21">
      <c r="U4593" s="1047"/>
    </row>
    <row r="4594" ht="26.25" customHeight="1" spans="21:21">
      <c r="U4594" s="1047"/>
    </row>
    <row r="4595" ht="26.25" customHeight="1" spans="21:21">
      <c r="U4595" s="1047"/>
    </row>
    <row r="4596" ht="26.25" customHeight="1" spans="21:21">
      <c r="U4596" s="1047"/>
    </row>
    <row r="4597" ht="26.25" customHeight="1" spans="21:21">
      <c r="U4597" s="1047"/>
    </row>
    <row r="4598" ht="26.25" customHeight="1" spans="21:21">
      <c r="U4598" s="1047"/>
    </row>
    <row r="4599" ht="26.25" customHeight="1" spans="21:21">
      <c r="U4599" s="1047"/>
    </row>
    <row r="4600" ht="26.25" customHeight="1" spans="21:21">
      <c r="U4600" s="1047"/>
    </row>
    <row r="4601" ht="26.25" customHeight="1" spans="21:21">
      <c r="U4601" s="1047"/>
    </row>
    <row r="4602" ht="26.25" customHeight="1" spans="21:21">
      <c r="U4602" s="1047"/>
    </row>
    <row r="4603" ht="26.25" customHeight="1" spans="21:21">
      <c r="U4603" s="1047"/>
    </row>
    <row r="4604" ht="26.25" customHeight="1" spans="21:21">
      <c r="U4604" s="1047"/>
    </row>
    <row r="4605" ht="26.25" customHeight="1" spans="21:21">
      <c r="U4605" s="1047"/>
    </row>
    <row r="4606" ht="26.25" customHeight="1" spans="21:21">
      <c r="U4606" s="1047"/>
    </row>
    <row r="4607" ht="26.25" customHeight="1" spans="21:21">
      <c r="U4607" s="1047"/>
    </row>
    <row r="4608" ht="26.25" customHeight="1" spans="21:21">
      <c r="U4608" s="1047"/>
    </row>
    <row r="4609" ht="26.25" customHeight="1" spans="21:21">
      <c r="U4609" s="1047"/>
    </row>
    <row r="4610" ht="26.25" customHeight="1" spans="21:21">
      <c r="U4610" s="1047"/>
    </row>
    <row r="4611" ht="26.25" customHeight="1" spans="21:21">
      <c r="U4611" s="1047"/>
    </row>
    <row r="4612" ht="26.25" customHeight="1" spans="21:21">
      <c r="U4612" s="1047"/>
    </row>
    <row r="4613" ht="26.25" customHeight="1" spans="21:21">
      <c r="U4613" s="1047"/>
    </row>
    <row r="4614" ht="26.25" customHeight="1" spans="21:21">
      <c r="U4614" s="1047"/>
    </row>
    <row r="4615" ht="26.25" customHeight="1" spans="21:21">
      <c r="U4615" s="1047"/>
    </row>
    <row r="4616" ht="26.25" customHeight="1" spans="21:21">
      <c r="U4616" s="1047"/>
    </row>
    <row r="4617" ht="26.25" customHeight="1" spans="21:21">
      <c r="U4617" s="1047"/>
    </row>
    <row r="4618" ht="26.25" customHeight="1" spans="21:21">
      <c r="U4618" s="1047"/>
    </row>
    <row r="4619" ht="26.25" customHeight="1" spans="21:21">
      <c r="U4619" s="1047"/>
    </row>
    <row r="4620" ht="26.25" customHeight="1" spans="21:21">
      <c r="U4620" s="1047"/>
    </row>
    <row r="4621" ht="26.25" customHeight="1" spans="21:21">
      <c r="U4621" s="1047"/>
    </row>
    <row r="4622" ht="26.25" customHeight="1" spans="21:21">
      <c r="U4622" s="1047"/>
    </row>
    <row r="4623" ht="26.25" customHeight="1" spans="21:21">
      <c r="U4623" s="1047"/>
    </row>
    <row r="4624" ht="26.25" customHeight="1" spans="21:21">
      <c r="U4624" s="1047"/>
    </row>
    <row r="4625" ht="26.25" customHeight="1" spans="21:21">
      <c r="U4625" s="1047"/>
    </row>
    <row r="4626" ht="26.25" customHeight="1" spans="21:21">
      <c r="U4626" s="1047"/>
    </row>
    <row r="4627" ht="26.25" customHeight="1" spans="21:21">
      <c r="U4627" s="1047"/>
    </row>
    <row r="4628" ht="26.25" customHeight="1" spans="21:21">
      <c r="U4628" s="1047"/>
    </row>
    <row r="4629" ht="26.25" customHeight="1" spans="21:21">
      <c r="U4629" s="1047"/>
    </row>
    <row r="4630" ht="26.25" customHeight="1" spans="21:21">
      <c r="U4630" s="1047"/>
    </row>
    <row r="4631" ht="26.25" customHeight="1" spans="21:21">
      <c r="U4631" s="1047"/>
    </row>
    <row r="4632" ht="26.25" customHeight="1" spans="21:21">
      <c r="U4632" s="1047"/>
    </row>
    <row r="4633" ht="26.25" customHeight="1" spans="21:21">
      <c r="U4633" s="1047"/>
    </row>
    <row r="4634" ht="26.25" customHeight="1" spans="21:21">
      <c r="U4634" s="1047"/>
    </row>
    <row r="4635" ht="26.25" customHeight="1" spans="21:21">
      <c r="U4635" s="1047"/>
    </row>
    <row r="4636" ht="26.25" customHeight="1" spans="21:21">
      <c r="U4636" s="1047"/>
    </row>
    <row r="4637" ht="26.25" customHeight="1" spans="21:21">
      <c r="U4637" s="1047"/>
    </row>
    <row r="4638" ht="26.25" customHeight="1" spans="21:21">
      <c r="U4638" s="1047"/>
    </row>
    <row r="4639" ht="26.25" customHeight="1" spans="21:21">
      <c r="U4639" s="1047"/>
    </row>
    <row r="4640" ht="26.25" customHeight="1" spans="21:21">
      <c r="U4640" s="1047"/>
    </row>
    <row r="4641" ht="26.25" customHeight="1" spans="21:21">
      <c r="U4641" s="1047"/>
    </row>
    <row r="4642" ht="26.25" customHeight="1" spans="21:21">
      <c r="U4642" s="1047"/>
    </row>
    <row r="4643" ht="26.25" customHeight="1" spans="21:21">
      <c r="U4643" s="1047"/>
    </row>
    <row r="4644" ht="26.25" customHeight="1" spans="21:21">
      <c r="U4644" s="1047"/>
    </row>
    <row r="4645" ht="26.25" customHeight="1" spans="21:21">
      <c r="U4645" s="1047"/>
    </row>
    <row r="4646" ht="26.25" customHeight="1" spans="21:21">
      <c r="U4646" s="1047"/>
    </row>
    <row r="4647" ht="26.25" customHeight="1" spans="21:21">
      <c r="U4647" s="1047"/>
    </row>
    <row r="4648" ht="26.25" customHeight="1" spans="21:21">
      <c r="U4648" s="1047"/>
    </row>
    <row r="4649" ht="26.25" customHeight="1" spans="21:21">
      <c r="U4649" s="1047"/>
    </row>
    <row r="4650" ht="26.25" customHeight="1" spans="21:21">
      <c r="U4650" s="1047"/>
    </row>
    <row r="4651" ht="26.25" customHeight="1" spans="21:21">
      <c r="U4651" s="1047"/>
    </row>
    <row r="4652" ht="26.25" customHeight="1" spans="21:21">
      <c r="U4652" s="1047"/>
    </row>
    <row r="4653" ht="26.25" customHeight="1" spans="21:21">
      <c r="U4653" s="1047"/>
    </row>
    <row r="4654" ht="26.25" customHeight="1" spans="21:21">
      <c r="U4654" s="1047"/>
    </row>
    <row r="4655" ht="26.25" customHeight="1" spans="21:21">
      <c r="U4655" s="1047"/>
    </row>
    <row r="4656" ht="26.25" customHeight="1" spans="21:21">
      <c r="U4656" s="1047"/>
    </row>
    <row r="4657" ht="26.25" customHeight="1" spans="21:21">
      <c r="U4657" s="1047"/>
    </row>
    <row r="4658" ht="26.25" customHeight="1" spans="21:21">
      <c r="U4658" s="1047"/>
    </row>
    <row r="4659" ht="26.25" customHeight="1" spans="21:21">
      <c r="U4659" s="1047"/>
    </row>
    <row r="4660" ht="26.25" customHeight="1" spans="21:21">
      <c r="U4660" s="1047"/>
    </row>
    <row r="4661" ht="26.25" customHeight="1" spans="21:21">
      <c r="U4661" s="1047"/>
    </row>
    <row r="4662" ht="26.25" customHeight="1" spans="21:21">
      <c r="U4662" s="1047"/>
    </row>
    <row r="4663" ht="26.25" customHeight="1" spans="21:21">
      <c r="U4663" s="1047"/>
    </row>
    <row r="4664" ht="26.25" customHeight="1" spans="21:21">
      <c r="U4664" s="1047"/>
    </row>
    <row r="4665" ht="26.25" customHeight="1" spans="21:21">
      <c r="U4665" s="1047"/>
    </row>
    <row r="4666" ht="26.25" customHeight="1" spans="21:21">
      <c r="U4666" s="1047"/>
    </row>
    <row r="4667" ht="26.25" customHeight="1" spans="21:21">
      <c r="U4667" s="1047"/>
    </row>
    <row r="4668" ht="26.25" customHeight="1" spans="21:21">
      <c r="U4668" s="1047"/>
    </row>
    <row r="4669" ht="26.25" customHeight="1" spans="21:21">
      <c r="U4669" s="1047"/>
    </row>
    <row r="4670" ht="26.25" customHeight="1" spans="21:21">
      <c r="U4670" s="1047"/>
    </row>
    <row r="4671" ht="26.25" customHeight="1" spans="21:21">
      <c r="U4671" s="1047"/>
    </row>
    <row r="4672" ht="26.25" customHeight="1" spans="21:21">
      <c r="U4672" s="1047"/>
    </row>
    <row r="4673" ht="26.25" customHeight="1" spans="21:21">
      <c r="U4673" s="1047"/>
    </row>
    <row r="4674" ht="26.25" customHeight="1" spans="21:21">
      <c r="U4674" s="1047"/>
    </row>
    <row r="4675" ht="26.25" customHeight="1" spans="21:21">
      <c r="U4675" s="1047"/>
    </row>
    <row r="4676" ht="26.25" customHeight="1" spans="21:21">
      <c r="U4676" s="1047"/>
    </row>
    <row r="4677" ht="26.25" customHeight="1" spans="21:21">
      <c r="U4677" s="1047"/>
    </row>
    <row r="4678" ht="26.25" customHeight="1" spans="21:21">
      <c r="U4678" s="1047"/>
    </row>
    <row r="4679" ht="26.25" customHeight="1" spans="21:21">
      <c r="U4679" s="1047"/>
    </row>
    <row r="4680" ht="26.25" customHeight="1" spans="21:21">
      <c r="U4680" s="1047"/>
    </row>
    <row r="4681" ht="26.25" customHeight="1" spans="21:21">
      <c r="U4681" s="1047"/>
    </row>
    <row r="4682" ht="26.25" customHeight="1" spans="21:21">
      <c r="U4682" s="1047"/>
    </row>
    <row r="4683" ht="26.25" customHeight="1" spans="21:21">
      <c r="U4683" s="1047"/>
    </row>
    <row r="4684" ht="26.25" customHeight="1" spans="21:21">
      <c r="U4684" s="1047"/>
    </row>
    <row r="4685" ht="26.25" customHeight="1" spans="21:21">
      <c r="U4685" s="1047"/>
    </row>
    <row r="4686" ht="26.25" customHeight="1" spans="21:21">
      <c r="U4686" s="1047"/>
    </row>
    <row r="4687" ht="26.25" customHeight="1" spans="21:21">
      <c r="U4687" s="1047"/>
    </row>
    <row r="4688" ht="26.25" customHeight="1" spans="21:21">
      <c r="U4688" s="1047"/>
    </row>
    <row r="4689" ht="26.25" customHeight="1" spans="21:21">
      <c r="U4689" s="1047"/>
    </row>
    <row r="4690" ht="26.25" customHeight="1" spans="21:21">
      <c r="U4690" s="1047"/>
    </row>
    <row r="4691" ht="26.25" customHeight="1" spans="21:21">
      <c r="U4691" s="1047"/>
    </row>
    <row r="4692" ht="26.25" customHeight="1" spans="21:21">
      <c r="U4692" s="1047"/>
    </row>
    <row r="4693" ht="26.25" customHeight="1" spans="21:21">
      <c r="U4693" s="1047"/>
    </row>
    <row r="4694" ht="26.25" customHeight="1" spans="21:21">
      <c r="U4694" s="1047"/>
    </row>
    <row r="4695" ht="26.25" customHeight="1" spans="21:21">
      <c r="U4695" s="1047"/>
    </row>
    <row r="4696" ht="26.25" customHeight="1" spans="21:21">
      <c r="U4696" s="1047"/>
    </row>
    <row r="4697" ht="26.25" customHeight="1" spans="21:21">
      <c r="U4697" s="1047"/>
    </row>
    <row r="4698" ht="26.25" customHeight="1" spans="21:21">
      <c r="U4698" s="1047"/>
    </row>
    <row r="4699" ht="26.25" customHeight="1" spans="21:21">
      <c r="U4699" s="1047"/>
    </row>
    <row r="4700" ht="26.25" customHeight="1" spans="21:21">
      <c r="U4700" s="1047"/>
    </row>
    <row r="4701" ht="26.25" customHeight="1" spans="21:21">
      <c r="U4701" s="1047"/>
    </row>
    <row r="4702" ht="26.25" customHeight="1" spans="21:21">
      <c r="U4702" s="1047"/>
    </row>
    <row r="4703" ht="26.25" customHeight="1" spans="21:21">
      <c r="U4703" s="1047"/>
    </row>
    <row r="4704" ht="26.25" customHeight="1" spans="21:21">
      <c r="U4704" s="1047"/>
    </row>
    <row r="4705" ht="26.25" customHeight="1" spans="21:21">
      <c r="U4705" s="1047"/>
    </row>
    <row r="4706" ht="26.25" customHeight="1" spans="21:21">
      <c r="U4706" s="1047"/>
    </row>
    <row r="4707" ht="26.25" customHeight="1" spans="21:21">
      <c r="U4707" s="1047"/>
    </row>
    <row r="4708" ht="26.25" customHeight="1" spans="21:21">
      <c r="U4708" s="1047"/>
    </row>
    <row r="4709" ht="26.25" customHeight="1" spans="21:21">
      <c r="U4709" s="1047"/>
    </row>
    <row r="4710" ht="26.25" customHeight="1" spans="21:21">
      <c r="U4710" s="1047"/>
    </row>
    <row r="4711" ht="26.25" customHeight="1" spans="21:21">
      <c r="U4711" s="1047"/>
    </row>
    <row r="4712" ht="26.25" customHeight="1" spans="21:21">
      <c r="U4712" s="1047"/>
    </row>
    <row r="4713" ht="26.25" customHeight="1" spans="21:21">
      <c r="U4713" s="1047"/>
    </row>
    <row r="4714" ht="26.25" customHeight="1" spans="21:21">
      <c r="U4714" s="1047"/>
    </row>
    <row r="4715" ht="26.25" customHeight="1" spans="21:21">
      <c r="U4715" s="1047"/>
    </row>
    <row r="4716" ht="26.25" customHeight="1" spans="21:21">
      <c r="U4716" s="1047"/>
    </row>
    <row r="4717" ht="26.25" customHeight="1" spans="21:21">
      <c r="U4717" s="1047"/>
    </row>
    <row r="4718" ht="26.25" customHeight="1" spans="21:21">
      <c r="U4718" s="1047"/>
    </row>
    <row r="4719" ht="26.25" customHeight="1" spans="21:21">
      <c r="U4719" s="1047"/>
    </row>
    <row r="4720" ht="26.25" customHeight="1" spans="21:21">
      <c r="U4720" s="1047"/>
    </row>
    <row r="4721" ht="26.25" customHeight="1" spans="21:21">
      <c r="U4721" s="1047"/>
    </row>
    <row r="4722" ht="26.25" customHeight="1" spans="21:21">
      <c r="U4722" s="1047"/>
    </row>
    <row r="4723" ht="26.25" customHeight="1" spans="21:21">
      <c r="U4723" s="1047"/>
    </row>
    <row r="4724" ht="26.25" customHeight="1" spans="21:21">
      <c r="U4724" s="1047"/>
    </row>
    <row r="4725" ht="26.25" customHeight="1" spans="21:21">
      <c r="U4725" s="1047"/>
    </row>
    <row r="4726" ht="26.25" customHeight="1" spans="21:21">
      <c r="U4726" s="1047"/>
    </row>
    <row r="4727" ht="26.25" customHeight="1" spans="21:21">
      <c r="U4727" s="1047"/>
    </row>
    <row r="4728" ht="26.25" customHeight="1" spans="21:21">
      <c r="U4728" s="1047"/>
    </row>
    <row r="4729" ht="26.25" customHeight="1" spans="21:21">
      <c r="U4729" s="1047"/>
    </row>
    <row r="4730" ht="26.25" customHeight="1" spans="21:21">
      <c r="U4730" s="1047"/>
    </row>
    <row r="4731" ht="26.25" customHeight="1" spans="21:21">
      <c r="U4731" s="1047"/>
    </row>
    <row r="4732" ht="26.25" customHeight="1" spans="21:21">
      <c r="U4732" s="1047"/>
    </row>
    <row r="4733" ht="26.25" customHeight="1" spans="21:21">
      <c r="U4733" s="1047"/>
    </row>
    <row r="4734" ht="26.25" customHeight="1" spans="21:21">
      <c r="U4734" s="1047"/>
    </row>
    <row r="4735" ht="26.25" customHeight="1" spans="21:21">
      <c r="U4735" s="1047"/>
    </row>
    <row r="4736" ht="26.25" customHeight="1" spans="21:21">
      <c r="U4736" s="1047"/>
    </row>
    <row r="4737" ht="26.25" customHeight="1" spans="21:21">
      <c r="U4737" s="1047"/>
    </row>
    <row r="4738" ht="26.25" customHeight="1" spans="21:21">
      <c r="U4738" s="1047"/>
    </row>
    <row r="4739" ht="26.25" customHeight="1" spans="21:21">
      <c r="U4739" s="1047"/>
    </row>
    <row r="4740" ht="26.25" customHeight="1" spans="21:21">
      <c r="U4740" s="1047"/>
    </row>
    <row r="4741" ht="26.25" customHeight="1" spans="21:21">
      <c r="U4741" s="1047"/>
    </row>
    <row r="4742" ht="26.25" customHeight="1" spans="21:21">
      <c r="U4742" s="1047"/>
    </row>
    <row r="4743" ht="26.25" customHeight="1" spans="21:21">
      <c r="U4743" s="1047"/>
    </row>
    <row r="4744" ht="26.25" customHeight="1" spans="21:21">
      <c r="U4744" s="1047"/>
    </row>
    <row r="4745" ht="26.25" customHeight="1" spans="21:21">
      <c r="U4745" s="1047"/>
    </row>
    <row r="4746" ht="26.25" customHeight="1" spans="21:21">
      <c r="U4746" s="1047"/>
    </row>
    <row r="4747" ht="26.25" customHeight="1" spans="21:21">
      <c r="U4747" s="1047"/>
    </row>
    <row r="4748" ht="26.25" customHeight="1" spans="21:21">
      <c r="U4748" s="1047"/>
    </row>
    <row r="4749" ht="26.25" customHeight="1" spans="21:21">
      <c r="U4749" s="1047"/>
    </row>
    <row r="4750" ht="26.25" customHeight="1" spans="21:21">
      <c r="U4750" s="1047"/>
    </row>
    <row r="4751" ht="26.25" customHeight="1" spans="21:21">
      <c r="U4751" s="1047"/>
    </row>
    <row r="4752" ht="26.25" customHeight="1" spans="21:21">
      <c r="U4752" s="1047"/>
    </row>
    <row r="4753" ht="26.25" customHeight="1" spans="21:21">
      <c r="U4753" s="1047"/>
    </row>
    <row r="4754" ht="26.25" customHeight="1" spans="21:21">
      <c r="U4754" s="1047"/>
    </row>
    <row r="4755" ht="26.25" customHeight="1" spans="21:21">
      <c r="U4755" s="1047"/>
    </row>
    <row r="4756" ht="26.25" customHeight="1" spans="21:21">
      <c r="U4756" s="1047"/>
    </row>
    <row r="4757" ht="26.25" customHeight="1" spans="21:21">
      <c r="U4757" s="1047"/>
    </row>
    <row r="4758" ht="26.25" customHeight="1" spans="21:21">
      <c r="U4758" s="1047"/>
    </row>
    <row r="4759" ht="26.25" customHeight="1" spans="21:21">
      <c r="U4759" s="1047"/>
    </row>
    <row r="4760" ht="26.25" customHeight="1" spans="21:21">
      <c r="U4760" s="1047"/>
    </row>
    <row r="4761" ht="26.25" customHeight="1" spans="21:21">
      <c r="U4761" s="1047"/>
    </row>
    <row r="4762" ht="26.25" customHeight="1" spans="21:21">
      <c r="U4762" s="1047"/>
    </row>
    <row r="4763" ht="26.25" customHeight="1" spans="21:21">
      <c r="U4763" s="1047"/>
    </row>
    <row r="4764" ht="26.25" customHeight="1" spans="21:21">
      <c r="U4764" s="1047"/>
    </row>
    <row r="4765" ht="26.25" customHeight="1" spans="21:21">
      <c r="U4765" s="1047"/>
    </row>
    <row r="4766" ht="26.25" customHeight="1" spans="21:21">
      <c r="U4766" s="1047"/>
    </row>
    <row r="4767" ht="26.25" customHeight="1" spans="21:21">
      <c r="U4767" s="1047"/>
    </row>
    <row r="4768" ht="26.25" customHeight="1" spans="21:21">
      <c r="U4768" s="1047"/>
    </row>
    <row r="4769" ht="26.25" customHeight="1" spans="21:21">
      <c r="U4769" s="1047"/>
    </row>
    <row r="4770" ht="26.25" customHeight="1" spans="21:21">
      <c r="U4770" s="1047"/>
    </row>
    <row r="4771" ht="26.25" customHeight="1" spans="21:21">
      <c r="U4771" s="1047"/>
    </row>
    <row r="4772" ht="26.25" customHeight="1" spans="21:21">
      <c r="U4772" s="1047"/>
    </row>
    <row r="4773" ht="26.25" customHeight="1" spans="21:21">
      <c r="U4773" s="1047"/>
    </row>
    <row r="4774" ht="26.25" customHeight="1" spans="21:21">
      <c r="U4774" s="1047"/>
    </row>
    <row r="4775" ht="26.25" customHeight="1" spans="21:21">
      <c r="U4775" s="1047"/>
    </row>
    <row r="4776" ht="26.25" customHeight="1" spans="21:21">
      <c r="U4776" s="1047"/>
    </row>
    <row r="4777" ht="26.25" customHeight="1" spans="21:21">
      <c r="U4777" s="1047"/>
    </row>
    <row r="4778" ht="26.25" customHeight="1" spans="21:21">
      <c r="U4778" s="1047"/>
    </row>
    <row r="4779" ht="26.25" customHeight="1" spans="21:21">
      <c r="U4779" s="1047"/>
    </row>
    <row r="4780" ht="26.25" customHeight="1" spans="21:21">
      <c r="U4780" s="1047"/>
    </row>
    <row r="4781" ht="26.25" customHeight="1" spans="21:21">
      <c r="U4781" s="1047"/>
    </row>
    <row r="4782" ht="26.25" customHeight="1" spans="21:21">
      <c r="U4782" s="1047"/>
    </row>
    <row r="4783" ht="26.25" customHeight="1" spans="21:21">
      <c r="U4783" s="1047"/>
    </row>
    <row r="4784" ht="26.25" customHeight="1" spans="21:21">
      <c r="U4784" s="1047"/>
    </row>
    <row r="4785" ht="26.25" customHeight="1" spans="21:21">
      <c r="U4785" s="1047"/>
    </row>
    <row r="4786" ht="26.25" customHeight="1" spans="21:21">
      <c r="U4786" s="1047"/>
    </row>
    <row r="4787" ht="26.25" customHeight="1" spans="21:21">
      <c r="U4787" s="1047"/>
    </row>
    <row r="4788" ht="26.25" customHeight="1" spans="21:21">
      <c r="U4788" s="1047"/>
    </row>
    <row r="4789" ht="26.25" customHeight="1" spans="21:21">
      <c r="U4789" s="1047"/>
    </row>
    <row r="4790" ht="26.25" customHeight="1" spans="21:21">
      <c r="U4790" s="1047"/>
    </row>
    <row r="4791" ht="26.25" customHeight="1" spans="21:21">
      <c r="U4791" s="1047"/>
    </row>
    <row r="4792" ht="26.25" customHeight="1" spans="21:21">
      <c r="U4792" s="1047"/>
    </row>
    <row r="4793" ht="26.25" customHeight="1" spans="21:21">
      <c r="U4793" s="1047"/>
    </row>
    <row r="4794" ht="26.25" customHeight="1" spans="21:21">
      <c r="U4794" s="1047"/>
    </row>
    <row r="4795" ht="26.25" customHeight="1" spans="21:21">
      <c r="U4795" s="1047"/>
    </row>
    <row r="4796" ht="26.25" customHeight="1" spans="21:21">
      <c r="U4796" s="1047"/>
    </row>
    <row r="4797" ht="26.25" customHeight="1" spans="21:21">
      <c r="U4797" s="1047"/>
    </row>
    <row r="4798" ht="26.25" customHeight="1" spans="21:21">
      <c r="U4798" s="1047"/>
    </row>
    <row r="4799" ht="26.25" customHeight="1" spans="21:21">
      <c r="U4799" s="1047"/>
    </row>
    <row r="4800" ht="26.25" customHeight="1" spans="21:21">
      <c r="U4800" s="1047"/>
    </row>
    <row r="4801" ht="26.25" customHeight="1" spans="21:21">
      <c r="U4801" s="1047"/>
    </row>
    <row r="4802" ht="26.25" customHeight="1" spans="21:21">
      <c r="U4802" s="1047"/>
    </row>
    <row r="4803" ht="26.25" customHeight="1" spans="21:21">
      <c r="U4803" s="1047"/>
    </row>
    <row r="4804" ht="26.25" customHeight="1" spans="21:21">
      <c r="U4804" s="1047"/>
    </row>
    <row r="4805" ht="26.25" customHeight="1" spans="21:21">
      <c r="U4805" s="1047"/>
    </row>
    <row r="4806" ht="26.25" customHeight="1" spans="21:21">
      <c r="U4806" s="1047"/>
    </row>
    <row r="4807" ht="26.25" customHeight="1" spans="21:21">
      <c r="U4807" s="1047"/>
    </row>
    <row r="4808" ht="26.25" customHeight="1" spans="21:21">
      <c r="U4808" s="1047"/>
    </row>
    <row r="4809" ht="26.25" customHeight="1" spans="21:21">
      <c r="U4809" s="1047"/>
    </row>
    <row r="4810" ht="26.25" customHeight="1" spans="21:21">
      <c r="U4810" s="1047"/>
    </row>
    <row r="4811" ht="26.25" customHeight="1" spans="21:21">
      <c r="U4811" s="1047"/>
    </row>
    <row r="4812" ht="26.25" customHeight="1" spans="21:21">
      <c r="U4812" s="1047"/>
    </row>
    <row r="4813" ht="26.25" customHeight="1" spans="21:21">
      <c r="U4813" s="1047"/>
    </row>
    <row r="4814" ht="26.25" customHeight="1" spans="21:21">
      <c r="U4814" s="1047"/>
    </row>
    <row r="4815" ht="26.25" customHeight="1" spans="21:21">
      <c r="U4815" s="1047"/>
    </row>
    <row r="4816" ht="26.25" customHeight="1" spans="21:21">
      <c r="U4816" s="1047"/>
    </row>
    <row r="4817" ht="26.25" customHeight="1" spans="21:21">
      <c r="U4817" s="1047"/>
    </row>
    <row r="4818" ht="26.25" customHeight="1" spans="21:21">
      <c r="U4818" s="1047"/>
    </row>
    <row r="4819" ht="26.25" customHeight="1" spans="21:21">
      <c r="U4819" s="1047"/>
    </row>
    <row r="4820" ht="26.25" customHeight="1" spans="21:21">
      <c r="U4820" s="1047"/>
    </row>
    <row r="4821" ht="26.25" customHeight="1" spans="21:21">
      <c r="U4821" s="1047"/>
    </row>
    <row r="4822" ht="26.25" customHeight="1" spans="21:21">
      <c r="U4822" s="1047"/>
    </row>
    <row r="4823" ht="26.25" customHeight="1" spans="21:21">
      <c r="U4823" s="1047"/>
    </row>
    <row r="4824" ht="26.25" customHeight="1" spans="21:21">
      <c r="U4824" s="1047"/>
    </row>
    <row r="4825" ht="26.25" customHeight="1" spans="21:21">
      <c r="U4825" s="1047"/>
    </row>
    <row r="4826" ht="26.25" customHeight="1" spans="21:21">
      <c r="U4826" s="1047"/>
    </row>
    <row r="4827" ht="26.25" customHeight="1" spans="21:21">
      <c r="U4827" s="1047"/>
    </row>
    <row r="4828" ht="26.25" customHeight="1" spans="21:21">
      <c r="U4828" s="1047"/>
    </row>
    <row r="4829" ht="26.25" customHeight="1" spans="21:21">
      <c r="U4829" s="1047"/>
    </row>
    <row r="4830" ht="26.25" customHeight="1" spans="21:21">
      <c r="U4830" s="1047"/>
    </row>
    <row r="4831" ht="26.25" customHeight="1" spans="21:21">
      <c r="U4831" s="1047"/>
    </row>
    <row r="4832" ht="26.25" customHeight="1" spans="21:21">
      <c r="U4832" s="1047"/>
    </row>
    <row r="4833" ht="26.25" customHeight="1" spans="21:21">
      <c r="U4833" s="1047"/>
    </row>
    <row r="4834" ht="26.25" customHeight="1" spans="21:21">
      <c r="U4834" s="1047"/>
    </row>
    <row r="4835" ht="26.25" customHeight="1" spans="21:21">
      <c r="U4835" s="1047"/>
    </row>
    <row r="4836" ht="26.25" customHeight="1" spans="21:21">
      <c r="U4836" s="1047"/>
    </row>
    <row r="4837" ht="26.25" customHeight="1" spans="21:21">
      <c r="U4837" s="1047"/>
    </row>
    <row r="4838" ht="26.25" customHeight="1" spans="21:21">
      <c r="U4838" s="1047"/>
    </row>
    <row r="4839" ht="26.25" customHeight="1" spans="21:21">
      <c r="U4839" s="1047"/>
    </row>
    <row r="4840" ht="26.25" customHeight="1" spans="21:21">
      <c r="U4840" s="1047"/>
    </row>
    <row r="4841" ht="26.25" customHeight="1" spans="21:21">
      <c r="U4841" s="1047"/>
    </row>
    <row r="4842" ht="26.25" customHeight="1" spans="21:21">
      <c r="U4842" s="1047"/>
    </row>
    <row r="4843" ht="26.25" customHeight="1" spans="21:21">
      <c r="U4843" s="1047"/>
    </row>
    <row r="4844" ht="26.25" customHeight="1" spans="21:21">
      <c r="U4844" s="1047"/>
    </row>
    <row r="4845" ht="26.25" customHeight="1" spans="21:21">
      <c r="U4845" s="1047"/>
    </row>
    <row r="4846" ht="26.25" customHeight="1" spans="21:21">
      <c r="U4846" s="1047"/>
    </row>
    <row r="4847" ht="26.25" customHeight="1" spans="21:21">
      <c r="U4847" s="1047"/>
    </row>
    <row r="4848" ht="26.25" customHeight="1" spans="21:21">
      <c r="U4848" s="1047"/>
    </row>
    <row r="4849" ht="26.25" customHeight="1" spans="21:21">
      <c r="U4849" s="1047"/>
    </row>
    <row r="4850" ht="26.25" customHeight="1" spans="21:21">
      <c r="U4850" s="1047"/>
    </row>
    <row r="4851" ht="26.25" customHeight="1" spans="21:21">
      <c r="U4851" s="1047"/>
    </row>
    <row r="4852" ht="26.25" customHeight="1" spans="21:21">
      <c r="U4852" s="1047"/>
    </row>
    <row r="4853" ht="26.25" customHeight="1" spans="21:21">
      <c r="U4853" s="1047"/>
    </row>
    <row r="4854" ht="26.25" customHeight="1" spans="21:21">
      <c r="U4854" s="1047"/>
    </row>
    <row r="4855" ht="26.25" customHeight="1" spans="21:21">
      <c r="U4855" s="1047"/>
    </row>
    <row r="4856" ht="26.25" customHeight="1" spans="21:21">
      <c r="U4856" s="1047"/>
    </row>
    <row r="4857" ht="26.25" customHeight="1" spans="21:21">
      <c r="U4857" s="1047"/>
    </row>
    <row r="4858" ht="26.25" customHeight="1" spans="21:21">
      <c r="U4858" s="1047"/>
    </row>
    <row r="4859" ht="26.25" customHeight="1" spans="21:21">
      <c r="U4859" s="1047"/>
    </row>
    <row r="4860" ht="26.25" customHeight="1" spans="21:21">
      <c r="U4860" s="1047"/>
    </row>
    <row r="4861" ht="26.25" customHeight="1" spans="21:21">
      <c r="U4861" s="1047"/>
    </row>
    <row r="4862" ht="26.25" customHeight="1" spans="21:21">
      <c r="U4862" s="1047"/>
    </row>
    <row r="4863" ht="26.25" customHeight="1" spans="21:21">
      <c r="U4863" s="1047"/>
    </row>
    <row r="4864" ht="26.25" customHeight="1" spans="21:21">
      <c r="U4864" s="1047"/>
    </row>
    <row r="4865" ht="26.25" customHeight="1" spans="21:21">
      <c r="U4865" s="1047"/>
    </row>
    <row r="4866" ht="26.25" customHeight="1" spans="21:21">
      <c r="U4866" s="1047"/>
    </row>
    <row r="4867" ht="26.25" customHeight="1" spans="21:21">
      <c r="U4867" s="1047"/>
    </row>
    <row r="4868" ht="26.25" customHeight="1" spans="21:21">
      <c r="U4868" s="1047"/>
    </row>
    <row r="4869" ht="26.25" customHeight="1" spans="21:21">
      <c r="U4869" s="1047"/>
    </row>
    <row r="4870" ht="26.25" customHeight="1" spans="21:21">
      <c r="U4870" s="1047"/>
    </row>
    <row r="4871" ht="26.25" customHeight="1" spans="21:21">
      <c r="U4871" s="1047"/>
    </row>
    <row r="4872" ht="26.25" customHeight="1" spans="21:21">
      <c r="U4872" s="1047"/>
    </row>
    <row r="4873" ht="26.25" customHeight="1" spans="21:21">
      <c r="U4873" s="1047"/>
    </row>
    <row r="4874" ht="26.25" customHeight="1" spans="21:21">
      <c r="U4874" s="1047"/>
    </row>
    <row r="4875" ht="26.25" customHeight="1" spans="21:21">
      <c r="U4875" s="1047"/>
    </row>
    <row r="4876" ht="26.25" customHeight="1" spans="21:21">
      <c r="U4876" s="1047"/>
    </row>
    <row r="4877" ht="26.25" customHeight="1" spans="21:21">
      <c r="U4877" s="1047"/>
    </row>
    <row r="4878" ht="26.25" customHeight="1" spans="21:21">
      <c r="U4878" s="1047"/>
    </row>
    <row r="4879" ht="26.25" customHeight="1" spans="21:21">
      <c r="U4879" s="1047"/>
    </row>
    <row r="4880" ht="26.25" customHeight="1" spans="21:21">
      <c r="U4880" s="1047"/>
    </row>
    <row r="4881" ht="26.25" customHeight="1" spans="21:21">
      <c r="U4881" s="1047"/>
    </row>
    <row r="4882" ht="26.25" customHeight="1" spans="21:21">
      <c r="U4882" s="1047"/>
    </row>
    <row r="4883" ht="26.25" customHeight="1" spans="21:21">
      <c r="U4883" s="1047"/>
    </row>
    <row r="4884" ht="26.25" customHeight="1" spans="21:21">
      <c r="U4884" s="1047"/>
    </row>
    <row r="4885" ht="26.25" customHeight="1" spans="21:21">
      <c r="U4885" s="1047"/>
    </row>
    <row r="4886" ht="26.25" customHeight="1" spans="21:21">
      <c r="U4886" s="1047"/>
    </row>
    <row r="4887" ht="26.25" customHeight="1" spans="21:21">
      <c r="U4887" s="1047"/>
    </row>
    <row r="4888" ht="26.25" customHeight="1" spans="21:21">
      <c r="U4888" s="1047"/>
    </row>
    <row r="4889" ht="26.25" customHeight="1" spans="21:21">
      <c r="U4889" s="1047"/>
    </row>
    <row r="4890" ht="26.25" customHeight="1" spans="21:21">
      <c r="U4890" s="1047"/>
    </row>
    <row r="4891" ht="26.25" customHeight="1" spans="21:21">
      <c r="U4891" s="1047"/>
    </row>
    <row r="4892" ht="26.25" customHeight="1" spans="21:21">
      <c r="U4892" s="1047"/>
    </row>
    <row r="4893" ht="26.25" customHeight="1" spans="21:21">
      <c r="U4893" s="1047"/>
    </row>
    <row r="4894" ht="26.25" customHeight="1" spans="21:21">
      <c r="U4894" s="1047"/>
    </row>
    <row r="4895" ht="26.25" customHeight="1" spans="21:21">
      <c r="U4895" s="1047"/>
    </row>
    <row r="4896" ht="26.25" customHeight="1" spans="21:21">
      <c r="U4896" s="1047"/>
    </row>
    <row r="4897" ht="26.25" customHeight="1" spans="21:21">
      <c r="U4897" s="1047"/>
    </row>
    <row r="4898" ht="26.25" customHeight="1" spans="21:21">
      <c r="U4898" s="1047"/>
    </row>
    <row r="4899" ht="26.25" customHeight="1" spans="21:21">
      <c r="U4899" s="1047"/>
    </row>
    <row r="4900" ht="26.25" customHeight="1" spans="21:21">
      <c r="U4900" s="1047"/>
    </row>
    <row r="4901" ht="26.25" customHeight="1" spans="21:21">
      <c r="U4901" s="1047"/>
    </row>
    <row r="4902" ht="26.25" customHeight="1" spans="21:21">
      <c r="U4902" s="1047"/>
    </row>
    <row r="4903" ht="26.25" customHeight="1" spans="21:21">
      <c r="U4903" s="1047"/>
    </row>
    <row r="4904" ht="26.25" customHeight="1" spans="21:21">
      <c r="U4904" s="1047"/>
    </row>
    <row r="4905" ht="26.25" customHeight="1" spans="21:21">
      <c r="U4905" s="1047"/>
    </row>
    <row r="4906" ht="26.25" customHeight="1" spans="21:21">
      <c r="U4906" s="1047"/>
    </row>
    <row r="4907" ht="26.25" customHeight="1" spans="21:21">
      <c r="U4907" s="1047"/>
    </row>
    <row r="4908" ht="26.25" customHeight="1" spans="21:21">
      <c r="U4908" s="1047"/>
    </row>
    <row r="4909" ht="26.25" customHeight="1" spans="21:21">
      <c r="U4909" s="1047"/>
    </row>
    <row r="4910" ht="26.25" customHeight="1" spans="21:21">
      <c r="U4910" s="1047"/>
    </row>
    <row r="4911" ht="26.25" customHeight="1" spans="21:21">
      <c r="U4911" s="1047"/>
    </row>
    <row r="4912" ht="26.25" customHeight="1" spans="21:21">
      <c r="U4912" s="1047"/>
    </row>
    <row r="4913" ht="26.25" customHeight="1" spans="21:21">
      <c r="U4913" s="1047"/>
    </row>
    <row r="4914" ht="26.25" customHeight="1" spans="21:21">
      <c r="U4914" s="1047"/>
    </row>
    <row r="4915" ht="26.25" customHeight="1" spans="21:21">
      <c r="U4915" s="1047"/>
    </row>
    <row r="4916" ht="26.25" customHeight="1" spans="21:21">
      <c r="U4916" s="1047"/>
    </row>
    <row r="4917" ht="26.25" customHeight="1" spans="21:21">
      <c r="U4917" s="1047"/>
    </row>
    <row r="4918" ht="26.25" customHeight="1" spans="21:21">
      <c r="U4918" s="1047"/>
    </row>
    <row r="4919" ht="26.25" customHeight="1" spans="21:21">
      <c r="U4919" s="1047"/>
    </row>
    <row r="4920" ht="26.25" customHeight="1" spans="21:21">
      <c r="U4920" s="1047"/>
    </row>
    <row r="4921" ht="26.25" customHeight="1" spans="21:21">
      <c r="U4921" s="1047"/>
    </row>
    <row r="4922" ht="26.25" customHeight="1" spans="21:21">
      <c r="U4922" s="1047"/>
    </row>
    <row r="4923" ht="26.25" customHeight="1" spans="21:21">
      <c r="U4923" s="1047"/>
    </row>
    <row r="4924" ht="26.25" customHeight="1" spans="21:21">
      <c r="U4924" s="1047"/>
    </row>
    <row r="4925" ht="26.25" customHeight="1" spans="21:21">
      <c r="U4925" s="1047"/>
    </row>
    <row r="4926" ht="26.25" customHeight="1" spans="21:21">
      <c r="U4926" s="1047"/>
    </row>
    <row r="4927" ht="26.25" customHeight="1" spans="21:21">
      <c r="U4927" s="1047"/>
    </row>
    <row r="4928" ht="26.25" customHeight="1" spans="21:21">
      <c r="U4928" s="1047"/>
    </row>
    <row r="4929" ht="26.25" customHeight="1" spans="21:21">
      <c r="U4929" s="1047"/>
    </row>
    <row r="4930" ht="26.25" customHeight="1" spans="21:21">
      <c r="U4930" s="1047"/>
    </row>
    <row r="4931" ht="26.25" customHeight="1" spans="21:21">
      <c r="U4931" s="1047"/>
    </row>
    <row r="4932" ht="26.25" customHeight="1" spans="21:21">
      <c r="U4932" s="1047"/>
    </row>
    <row r="4933" ht="26.25" customHeight="1" spans="21:21">
      <c r="U4933" s="1047"/>
    </row>
    <row r="4934" ht="26.25" customHeight="1" spans="21:21">
      <c r="U4934" s="1047"/>
    </row>
    <row r="4935" ht="26.25" customHeight="1" spans="21:21">
      <c r="U4935" s="1047"/>
    </row>
    <row r="4936" ht="26.25" customHeight="1" spans="21:21">
      <c r="U4936" s="1047"/>
    </row>
    <row r="4937" ht="26.25" customHeight="1" spans="21:21">
      <c r="U4937" s="1047"/>
    </row>
    <row r="4938" ht="26.25" customHeight="1" spans="21:21">
      <c r="U4938" s="1047"/>
    </row>
    <row r="4939" ht="26.25" customHeight="1" spans="21:21">
      <c r="U4939" s="1047"/>
    </row>
    <row r="4940" ht="26.25" customHeight="1" spans="21:21">
      <c r="U4940" s="1047"/>
    </row>
    <row r="4941" ht="26.25" customHeight="1" spans="21:21">
      <c r="U4941" s="1047"/>
    </row>
    <row r="4942" ht="26.25" customHeight="1" spans="21:21">
      <c r="U4942" s="1047"/>
    </row>
    <row r="4943" ht="26.25" customHeight="1" spans="21:21">
      <c r="U4943" s="1047"/>
    </row>
    <row r="4944" ht="26.25" customHeight="1" spans="21:21">
      <c r="U4944" s="1047"/>
    </row>
    <row r="4945" ht="26.25" customHeight="1" spans="21:21">
      <c r="U4945" s="1047"/>
    </row>
    <row r="4946" ht="26.25" customHeight="1" spans="21:21">
      <c r="U4946" s="1047"/>
    </row>
    <row r="4947" ht="26.25" customHeight="1" spans="21:21">
      <c r="U4947" s="1047"/>
    </row>
    <row r="4948" ht="26.25" customHeight="1" spans="21:21">
      <c r="U4948" s="1047"/>
    </row>
    <row r="4949" ht="26.25" customHeight="1" spans="21:21">
      <c r="U4949" s="1047"/>
    </row>
    <row r="4950" ht="26.25" customHeight="1" spans="21:21">
      <c r="U4950" s="1047"/>
    </row>
    <row r="4951" ht="26.25" customHeight="1" spans="21:21">
      <c r="U4951" s="1047"/>
    </row>
    <row r="4952" ht="26.25" customHeight="1" spans="21:21">
      <c r="U4952" s="1047"/>
    </row>
    <row r="4953" ht="26.25" customHeight="1" spans="21:21">
      <c r="U4953" s="1047"/>
    </row>
    <row r="4954" ht="26.25" customHeight="1" spans="21:21">
      <c r="U4954" s="1047"/>
    </row>
    <row r="4955" ht="26.25" customHeight="1" spans="21:21">
      <c r="U4955" s="1047"/>
    </row>
    <row r="4956" ht="26.25" customHeight="1" spans="21:21">
      <c r="U4956" s="1047"/>
    </row>
    <row r="4957" ht="26.25" customHeight="1" spans="21:21">
      <c r="U4957" s="1047"/>
    </row>
    <row r="4958" ht="26.25" customHeight="1" spans="21:21">
      <c r="U4958" s="1047"/>
    </row>
    <row r="4959" ht="26.25" customHeight="1" spans="21:21">
      <c r="U4959" s="1047"/>
    </row>
    <row r="4960" ht="26.25" customHeight="1" spans="21:21">
      <c r="U4960" s="1047"/>
    </row>
    <row r="4961" ht="26.25" customHeight="1" spans="21:21">
      <c r="U4961" s="1047"/>
    </row>
    <row r="4962" ht="26.25" customHeight="1" spans="21:21">
      <c r="U4962" s="1047"/>
    </row>
    <row r="4963" ht="26.25" customHeight="1" spans="21:21">
      <c r="U4963" s="1047"/>
    </row>
    <row r="4964" ht="26.25" customHeight="1" spans="21:21">
      <c r="U4964" s="1047"/>
    </row>
    <row r="4965" ht="26.25" customHeight="1" spans="21:21">
      <c r="U4965" s="1047"/>
    </row>
    <row r="4966" ht="26.25" customHeight="1" spans="21:21">
      <c r="U4966" s="1047"/>
    </row>
    <row r="4967" ht="26.25" customHeight="1" spans="21:21">
      <c r="U4967" s="1047"/>
    </row>
    <row r="4968" ht="26.25" customHeight="1" spans="21:21">
      <c r="U4968" s="1047"/>
    </row>
    <row r="4969" ht="26.25" customHeight="1" spans="21:21">
      <c r="U4969" s="1047"/>
    </row>
    <row r="4970" ht="26.25" customHeight="1" spans="21:21">
      <c r="U4970" s="1047"/>
    </row>
    <row r="4971" ht="26.25" customHeight="1" spans="21:21">
      <c r="U4971" s="1047"/>
    </row>
    <row r="4972" ht="26.25" customHeight="1" spans="21:21">
      <c r="U4972" s="1047"/>
    </row>
    <row r="4973" ht="26.25" customHeight="1" spans="21:21">
      <c r="U4973" s="1047"/>
    </row>
    <row r="4974" ht="26.25" customHeight="1" spans="21:21">
      <c r="U4974" s="1047"/>
    </row>
    <row r="4975" ht="26.25" customHeight="1" spans="21:21">
      <c r="U4975" s="1047"/>
    </row>
    <row r="4976" ht="26.25" customHeight="1" spans="21:21">
      <c r="U4976" s="1047"/>
    </row>
    <row r="4977" ht="26.25" customHeight="1" spans="21:21">
      <c r="U4977" s="1047"/>
    </row>
    <row r="4978" ht="26.25" customHeight="1" spans="21:21">
      <c r="U4978" s="1047"/>
    </row>
    <row r="4979" ht="26.25" customHeight="1" spans="21:21">
      <c r="U4979" s="1047"/>
    </row>
    <row r="4980" ht="26.25" customHeight="1" spans="21:21">
      <c r="U4980" s="1047"/>
    </row>
    <row r="4981" ht="26.25" customHeight="1" spans="21:21">
      <c r="U4981" s="1047"/>
    </row>
    <row r="4982" ht="26.25" customHeight="1" spans="21:21">
      <c r="U4982" s="1047"/>
    </row>
    <row r="4983" ht="26.25" customHeight="1" spans="21:21">
      <c r="U4983" s="1047"/>
    </row>
    <row r="4984" ht="26.25" customHeight="1" spans="21:21">
      <c r="U4984" s="1047"/>
    </row>
    <row r="4985" ht="26.25" customHeight="1" spans="21:21">
      <c r="U4985" s="1047"/>
    </row>
    <row r="4986" ht="26.25" customHeight="1" spans="21:21">
      <c r="U4986" s="1047"/>
    </row>
    <row r="4987" ht="26.25" customHeight="1" spans="21:21">
      <c r="U4987" s="1047"/>
    </row>
    <row r="4988" ht="26.25" customHeight="1" spans="21:21">
      <c r="U4988" s="1047"/>
    </row>
    <row r="4989" ht="26.25" customHeight="1" spans="21:21">
      <c r="U4989" s="1047"/>
    </row>
    <row r="4990" ht="26.25" customHeight="1" spans="21:21">
      <c r="U4990" s="1047"/>
    </row>
    <row r="4991" ht="26.25" customHeight="1" spans="21:21">
      <c r="U4991" s="1047"/>
    </row>
    <row r="4992" ht="26.25" customHeight="1" spans="21:21">
      <c r="U4992" s="1047"/>
    </row>
    <row r="4993" ht="26.25" customHeight="1" spans="21:21">
      <c r="U4993" s="1047"/>
    </row>
    <row r="4994" ht="26.25" customHeight="1" spans="21:21">
      <c r="U4994" s="1047"/>
    </row>
    <row r="4995" ht="26.25" customHeight="1" spans="21:21">
      <c r="U4995" s="1047"/>
    </row>
    <row r="4996" ht="26.25" customHeight="1" spans="21:21">
      <c r="U4996" s="1047"/>
    </row>
    <row r="4997" ht="26.25" customHeight="1" spans="21:21">
      <c r="U4997" s="1047"/>
    </row>
    <row r="4998" ht="26.25" customHeight="1" spans="21:21">
      <c r="U4998" s="1047"/>
    </row>
    <row r="4999" ht="26.25" customHeight="1" spans="21:21">
      <c r="U4999" s="1047"/>
    </row>
    <row r="5000" ht="26.25" customHeight="1" spans="21:21">
      <c r="U5000" s="1047"/>
    </row>
    <row r="5001" ht="26.25" customHeight="1" spans="21:21">
      <c r="U5001" s="1047"/>
    </row>
    <row r="5002" ht="26.25" customHeight="1" spans="21:21">
      <c r="U5002" s="1047"/>
    </row>
    <row r="5003" ht="26.25" customHeight="1" spans="21:21">
      <c r="U5003" s="1047"/>
    </row>
    <row r="5004" ht="26.25" customHeight="1" spans="21:21">
      <c r="U5004" s="1047"/>
    </row>
    <row r="5005" ht="26.25" customHeight="1" spans="21:21">
      <c r="U5005" s="1047"/>
    </row>
    <row r="5006" ht="26.25" customHeight="1" spans="21:21">
      <c r="U5006" s="1047"/>
    </row>
    <row r="5007" ht="26.25" customHeight="1" spans="21:21">
      <c r="U5007" s="1047"/>
    </row>
    <row r="5008" ht="26.25" customHeight="1" spans="21:21">
      <c r="U5008" s="1047"/>
    </row>
    <row r="5009" ht="26.25" customHeight="1" spans="21:21">
      <c r="U5009" s="1047"/>
    </row>
    <row r="5010" ht="26.25" customHeight="1" spans="21:21">
      <c r="U5010" s="1047"/>
    </row>
    <row r="5011" ht="26.25" customHeight="1" spans="21:21">
      <c r="U5011" s="1047"/>
    </row>
    <row r="5012" ht="26.25" customHeight="1" spans="21:21">
      <c r="U5012" s="1047"/>
    </row>
    <row r="5013" ht="26.25" customHeight="1" spans="21:21">
      <c r="U5013" s="1047"/>
    </row>
    <row r="5014" ht="26.25" customHeight="1" spans="21:21">
      <c r="U5014" s="1047"/>
    </row>
    <row r="5015" ht="26.25" customHeight="1" spans="21:21">
      <c r="U5015" s="1047"/>
    </row>
    <row r="5016" ht="26.25" customHeight="1" spans="21:21">
      <c r="U5016" s="1047"/>
    </row>
    <row r="5017" ht="26.25" customHeight="1" spans="21:21">
      <c r="U5017" s="1047"/>
    </row>
    <row r="5018" ht="26.25" customHeight="1" spans="21:21">
      <c r="U5018" s="1047"/>
    </row>
    <row r="5019" ht="26.25" customHeight="1" spans="21:21">
      <c r="U5019" s="1047"/>
    </row>
    <row r="5020" ht="26.25" customHeight="1" spans="21:21">
      <c r="U5020" s="1047"/>
    </row>
    <row r="5021" ht="26.25" customHeight="1" spans="21:21">
      <c r="U5021" s="1047"/>
    </row>
    <row r="5022" ht="26.25" customHeight="1" spans="21:21">
      <c r="U5022" s="1047"/>
    </row>
    <row r="5023" ht="26.25" customHeight="1" spans="21:21">
      <c r="U5023" s="1047"/>
    </row>
    <row r="5024" ht="26.25" customHeight="1" spans="21:21">
      <c r="U5024" s="1047"/>
    </row>
    <row r="5025" ht="26.25" customHeight="1" spans="21:21">
      <c r="U5025" s="1047"/>
    </row>
    <row r="5026" ht="26.25" customHeight="1" spans="21:21">
      <c r="U5026" s="1047"/>
    </row>
    <row r="5027" ht="26.25" customHeight="1" spans="21:21">
      <c r="U5027" s="1047"/>
    </row>
    <row r="5028" ht="26.25" customHeight="1" spans="21:21">
      <c r="U5028" s="1047"/>
    </row>
    <row r="5029" ht="26.25" customHeight="1" spans="21:21">
      <c r="U5029" s="1047"/>
    </row>
    <row r="5030" ht="26.25" customHeight="1" spans="21:21">
      <c r="U5030" s="1047"/>
    </row>
    <row r="5031" ht="26.25" customHeight="1" spans="21:21">
      <c r="U5031" s="1047"/>
    </row>
    <row r="5032" ht="26.25" customHeight="1" spans="21:21">
      <c r="U5032" s="1047"/>
    </row>
    <row r="5033" ht="26.25" customHeight="1" spans="21:21">
      <c r="U5033" s="1047"/>
    </row>
    <row r="5034" ht="26.25" customHeight="1" spans="21:21">
      <c r="U5034" s="1047"/>
    </row>
    <row r="5035" ht="26.25" customHeight="1" spans="21:21">
      <c r="U5035" s="1047"/>
    </row>
    <row r="5036" ht="26.25" customHeight="1" spans="21:21">
      <c r="U5036" s="1047"/>
    </row>
    <row r="5037" ht="26.25" customHeight="1" spans="21:21">
      <c r="U5037" s="1047"/>
    </row>
    <row r="5038" ht="26.25" customHeight="1" spans="21:21">
      <c r="U5038" s="1047"/>
    </row>
    <row r="5039" ht="26.25" customHeight="1" spans="21:21">
      <c r="U5039" s="1047"/>
    </row>
    <row r="5040" ht="26.25" customHeight="1" spans="21:21">
      <c r="U5040" s="1047"/>
    </row>
    <row r="5041" ht="26.25" customHeight="1" spans="21:21">
      <c r="U5041" s="1047"/>
    </row>
    <row r="5042" ht="26.25" customHeight="1" spans="21:21">
      <c r="U5042" s="1047"/>
    </row>
    <row r="5043" ht="26.25" customHeight="1" spans="21:21">
      <c r="U5043" s="1047"/>
    </row>
    <row r="5044" ht="26.25" customHeight="1" spans="21:21">
      <c r="U5044" s="1047"/>
    </row>
    <row r="5045" ht="26.25" customHeight="1" spans="21:21">
      <c r="U5045" s="1047"/>
    </row>
    <row r="5046" ht="26.25" customHeight="1" spans="21:21">
      <c r="U5046" s="1047"/>
    </row>
    <row r="5047" ht="26.25" customHeight="1" spans="21:21">
      <c r="U5047" s="1047"/>
    </row>
    <row r="5048" ht="26.25" customHeight="1" spans="21:21">
      <c r="U5048" s="1047"/>
    </row>
    <row r="5049" ht="26.25" customHeight="1" spans="21:21">
      <c r="U5049" s="1047"/>
    </row>
    <row r="5050" ht="26.25" customHeight="1" spans="21:21">
      <c r="U5050" s="1047"/>
    </row>
    <row r="5051" ht="26.25" customHeight="1" spans="21:21">
      <c r="U5051" s="1047"/>
    </row>
    <row r="5052" ht="26.25" customHeight="1" spans="21:21">
      <c r="U5052" s="1047"/>
    </row>
    <row r="5053" ht="26.25" customHeight="1" spans="21:21">
      <c r="U5053" s="1047"/>
    </row>
    <row r="5054" ht="26.25" customHeight="1" spans="21:21">
      <c r="U5054" s="1047"/>
    </row>
    <row r="5055" ht="26.25" customHeight="1" spans="21:21">
      <c r="U5055" s="1047"/>
    </row>
    <row r="5056" ht="26.25" customHeight="1" spans="21:21">
      <c r="U5056" s="1047"/>
    </row>
    <row r="5057" ht="26.25" customHeight="1" spans="21:21">
      <c r="U5057" s="1047"/>
    </row>
    <row r="5058" ht="26.25" customHeight="1" spans="21:21">
      <c r="U5058" s="1047"/>
    </row>
    <row r="5059" ht="26.25" customHeight="1" spans="21:21">
      <c r="U5059" s="1047"/>
    </row>
    <row r="5060" ht="26.25" customHeight="1" spans="21:21">
      <c r="U5060" s="1047"/>
    </row>
    <row r="5061" ht="26.25" customHeight="1" spans="21:21">
      <c r="U5061" s="1047"/>
    </row>
    <row r="5062" ht="26.25" customHeight="1" spans="21:21">
      <c r="U5062" s="1047"/>
    </row>
    <row r="5063" ht="26.25" customHeight="1" spans="21:21">
      <c r="U5063" s="1047"/>
    </row>
    <row r="5064" ht="26.25" customHeight="1" spans="21:21">
      <c r="U5064" s="1047"/>
    </row>
    <row r="5065" ht="26.25" customHeight="1" spans="21:21">
      <c r="U5065" s="1047"/>
    </row>
    <row r="5066" ht="26.25" customHeight="1" spans="21:21">
      <c r="U5066" s="1047"/>
    </row>
    <row r="5067" ht="26.25" customHeight="1" spans="21:21">
      <c r="U5067" s="1047"/>
    </row>
    <row r="5068" ht="26.25" customHeight="1" spans="21:21">
      <c r="U5068" s="1047"/>
    </row>
    <row r="5069" ht="26.25" customHeight="1" spans="21:21">
      <c r="U5069" s="1047"/>
    </row>
    <row r="5070" ht="26.25" customHeight="1" spans="21:21">
      <c r="U5070" s="1047"/>
    </row>
    <row r="5071" ht="26.25" customHeight="1" spans="21:21">
      <c r="U5071" s="1047"/>
    </row>
    <row r="5072" ht="26.25" customHeight="1" spans="21:21">
      <c r="U5072" s="1047"/>
    </row>
    <row r="5073" ht="26.25" customHeight="1" spans="21:21">
      <c r="U5073" s="1047"/>
    </row>
    <row r="5074" ht="26.25" customHeight="1" spans="21:21">
      <c r="U5074" s="1047"/>
    </row>
    <row r="5075" ht="26.25" customHeight="1" spans="21:21">
      <c r="U5075" s="1047"/>
    </row>
    <row r="5076" ht="26.25" customHeight="1" spans="21:21">
      <c r="U5076" s="1047"/>
    </row>
    <row r="5077" ht="26.25" customHeight="1" spans="21:21">
      <c r="U5077" s="1047"/>
    </row>
    <row r="5078" ht="26.25" customHeight="1" spans="21:21">
      <c r="U5078" s="1047"/>
    </row>
    <row r="5079" ht="26.25" customHeight="1" spans="21:21">
      <c r="U5079" s="1047"/>
    </row>
    <row r="5080" ht="26.25" customHeight="1" spans="21:21">
      <c r="U5080" s="1047"/>
    </row>
    <row r="5081" ht="26.25" customHeight="1" spans="21:21">
      <c r="U5081" s="1047"/>
    </row>
    <row r="5082" ht="26.25" customHeight="1" spans="21:21">
      <c r="U5082" s="1047"/>
    </row>
    <row r="5083" ht="26.25" customHeight="1" spans="21:21">
      <c r="U5083" s="1047"/>
    </row>
    <row r="5084" ht="26.25" customHeight="1" spans="21:21">
      <c r="U5084" s="1047"/>
    </row>
    <row r="5085" ht="26.25" customHeight="1" spans="21:21">
      <c r="U5085" s="1047"/>
    </row>
    <row r="5086" ht="26.25" customHeight="1" spans="21:21">
      <c r="U5086" s="1047"/>
    </row>
    <row r="5087" ht="26.25" customHeight="1" spans="21:21">
      <c r="U5087" s="1047"/>
    </row>
    <row r="5088" ht="26.25" customHeight="1" spans="21:21">
      <c r="U5088" s="1047"/>
    </row>
    <row r="5089" ht="26.25" customHeight="1" spans="21:21">
      <c r="U5089" s="1047"/>
    </row>
    <row r="5090" ht="26.25" customHeight="1" spans="21:21">
      <c r="U5090" s="1047"/>
    </row>
    <row r="5091" ht="26.25" customHeight="1" spans="21:21">
      <c r="U5091" s="1047"/>
    </row>
    <row r="5092" ht="26.25" customHeight="1" spans="21:21">
      <c r="U5092" s="1047"/>
    </row>
    <row r="5093" ht="26.25" customHeight="1" spans="21:21">
      <c r="U5093" s="1047"/>
    </row>
    <row r="5094" ht="26.25" customHeight="1" spans="21:21">
      <c r="U5094" s="1047"/>
    </row>
    <row r="5095" ht="26.25" customHeight="1" spans="21:21">
      <c r="U5095" s="1047"/>
    </row>
    <row r="5096" ht="26.25" customHeight="1" spans="21:21">
      <c r="U5096" s="1047"/>
    </row>
    <row r="5097" ht="26.25" customHeight="1" spans="21:21">
      <c r="U5097" s="1047"/>
    </row>
    <row r="5098" ht="26.25" customHeight="1" spans="21:21">
      <c r="U5098" s="1047"/>
    </row>
    <row r="5099" ht="26.25" customHeight="1" spans="21:21">
      <c r="U5099" s="1047"/>
    </row>
    <row r="5100" ht="26.25" customHeight="1" spans="21:21">
      <c r="U5100" s="1047"/>
    </row>
    <row r="5101" ht="26.25" customHeight="1" spans="21:21">
      <c r="U5101" s="1047"/>
    </row>
    <row r="5102" ht="26.25" customHeight="1" spans="21:21">
      <c r="U5102" s="1047"/>
    </row>
    <row r="5103" ht="26.25" customHeight="1" spans="21:21">
      <c r="U5103" s="1047"/>
    </row>
    <row r="5104" ht="26.25" customHeight="1" spans="21:21">
      <c r="U5104" s="1047"/>
    </row>
    <row r="5105" ht="26.25" customHeight="1" spans="21:21">
      <c r="U5105" s="1047"/>
    </row>
    <row r="5106" ht="26.25" customHeight="1" spans="21:21">
      <c r="U5106" s="1047"/>
    </row>
    <row r="5107" ht="26.25" customHeight="1" spans="21:21">
      <c r="U5107" s="1047"/>
    </row>
    <row r="5108" ht="26.25" customHeight="1" spans="21:21">
      <c r="U5108" s="1047"/>
    </row>
    <row r="5109" ht="26.25" customHeight="1" spans="21:21">
      <c r="U5109" s="1047"/>
    </row>
    <row r="5110" ht="26.25" customHeight="1" spans="21:21">
      <c r="U5110" s="1047"/>
    </row>
    <row r="5111" ht="26.25" customHeight="1" spans="21:21">
      <c r="U5111" s="1047"/>
    </row>
    <row r="5112" ht="26.25" customHeight="1" spans="21:21">
      <c r="U5112" s="1047"/>
    </row>
    <row r="5113" ht="26.25" customHeight="1" spans="21:21">
      <c r="U5113" s="1047"/>
    </row>
    <row r="5114" ht="26.25" customHeight="1" spans="21:21">
      <c r="U5114" s="1047"/>
    </row>
    <row r="5115" ht="26.25" customHeight="1" spans="21:21">
      <c r="U5115" s="1047"/>
    </row>
    <row r="5116" ht="26.25" customHeight="1" spans="21:21">
      <c r="U5116" s="1047"/>
    </row>
    <row r="5117" ht="26.25" customHeight="1" spans="21:21">
      <c r="U5117" s="1047"/>
    </row>
    <row r="5118" ht="26.25" customHeight="1" spans="21:21">
      <c r="U5118" s="1047"/>
    </row>
    <row r="5119" ht="26.25" customHeight="1" spans="21:21">
      <c r="U5119" s="1047"/>
    </row>
    <row r="5120" ht="26.25" customHeight="1" spans="21:21">
      <c r="U5120" s="1047"/>
    </row>
    <row r="5121" ht="26.25" customHeight="1" spans="21:21">
      <c r="U5121" s="1047"/>
    </row>
    <row r="5122" ht="26.25" customHeight="1" spans="21:21">
      <c r="U5122" s="1047"/>
    </row>
    <row r="5123" ht="26.25" customHeight="1" spans="21:21">
      <c r="U5123" s="1047"/>
    </row>
    <row r="5124" ht="26.25" customHeight="1" spans="21:21">
      <c r="U5124" s="1047"/>
    </row>
    <row r="5125" ht="26.25" customHeight="1" spans="21:21">
      <c r="U5125" s="1047"/>
    </row>
    <row r="5126" ht="26.25" customHeight="1" spans="21:21">
      <c r="U5126" s="1047"/>
    </row>
    <row r="5127" ht="26.25" customHeight="1" spans="21:21">
      <c r="U5127" s="1047"/>
    </row>
    <row r="5128" ht="26.25" customHeight="1" spans="21:21">
      <c r="U5128" s="1047"/>
    </row>
    <row r="5129" ht="26.25" customHeight="1" spans="21:21">
      <c r="U5129" s="1047"/>
    </row>
    <row r="5130" ht="26.25" customHeight="1" spans="21:21">
      <c r="U5130" s="1047"/>
    </row>
    <row r="5131" ht="26.25" customHeight="1" spans="21:21">
      <c r="U5131" s="1047"/>
    </row>
    <row r="5132" ht="26.25" customHeight="1" spans="21:21">
      <c r="U5132" s="1047"/>
    </row>
    <row r="5133" ht="26.25" customHeight="1" spans="21:21">
      <c r="U5133" s="1047"/>
    </row>
    <row r="5134" ht="26.25" customHeight="1" spans="21:21">
      <c r="U5134" s="1047"/>
    </row>
    <row r="5135" ht="26.25" customHeight="1" spans="21:21">
      <c r="U5135" s="1047"/>
    </row>
    <row r="5136" ht="26.25" customHeight="1" spans="21:21">
      <c r="U5136" s="1047"/>
    </row>
    <row r="5137" ht="26.25" customHeight="1" spans="21:21">
      <c r="U5137" s="1047"/>
    </row>
    <row r="5138" ht="26.25" customHeight="1" spans="21:21">
      <c r="U5138" s="1047"/>
    </row>
    <row r="5139" ht="26.25" customHeight="1" spans="21:21">
      <c r="U5139" s="1047"/>
    </row>
    <row r="5140" ht="26.25" customHeight="1" spans="21:21">
      <c r="U5140" s="1047"/>
    </row>
    <row r="5141" ht="26.25" customHeight="1" spans="21:21">
      <c r="U5141" s="1047"/>
    </row>
    <row r="5142" ht="26.25" customHeight="1" spans="21:21">
      <c r="U5142" s="1047"/>
    </row>
    <row r="5143" ht="26.25" customHeight="1" spans="21:21">
      <c r="U5143" s="1047"/>
    </row>
    <row r="5144" ht="26.25" customHeight="1" spans="21:21">
      <c r="U5144" s="1047"/>
    </row>
    <row r="5145" ht="26.25" customHeight="1" spans="21:21">
      <c r="U5145" s="1047"/>
    </row>
    <row r="5146" ht="26.25" customHeight="1" spans="21:21">
      <c r="U5146" s="1047"/>
    </row>
    <row r="5147" ht="26.25" customHeight="1" spans="21:21">
      <c r="U5147" s="1047"/>
    </row>
    <row r="5148" ht="26.25" customHeight="1" spans="21:21">
      <c r="U5148" s="1047"/>
    </row>
    <row r="5149" ht="26.25" customHeight="1" spans="21:21">
      <c r="U5149" s="1047"/>
    </row>
    <row r="5150" ht="26.25" customHeight="1" spans="21:21">
      <c r="U5150" s="1047"/>
    </row>
    <row r="5151" ht="26.25" customHeight="1" spans="21:21">
      <c r="U5151" s="1047"/>
    </row>
    <row r="5152" ht="26.25" customHeight="1" spans="21:21">
      <c r="U5152" s="1047"/>
    </row>
    <row r="5153" ht="26.25" customHeight="1" spans="21:21">
      <c r="U5153" s="1047"/>
    </row>
    <row r="5154" ht="26.25" customHeight="1" spans="21:21">
      <c r="U5154" s="1047"/>
    </row>
    <row r="5155" ht="26.25" customHeight="1" spans="21:21">
      <c r="U5155" s="1047"/>
    </row>
    <row r="5156" ht="26.25" customHeight="1" spans="21:21">
      <c r="U5156" s="1047"/>
    </row>
    <row r="5157" ht="26.25" customHeight="1" spans="21:21">
      <c r="U5157" s="1047"/>
    </row>
    <row r="5158" ht="26.25" customHeight="1" spans="21:21">
      <c r="U5158" s="1047"/>
    </row>
    <row r="5159" ht="26.25" customHeight="1" spans="21:21">
      <c r="U5159" s="1047"/>
    </row>
    <row r="5160" ht="26.25" customHeight="1" spans="21:21">
      <c r="U5160" s="1047"/>
    </row>
    <row r="5161" ht="26.25" customHeight="1" spans="21:21">
      <c r="U5161" s="1047"/>
    </row>
    <row r="5162" ht="26.25" customHeight="1" spans="21:21">
      <c r="U5162" s="1047"/>
    </row>
    <row r="5163" ht="26.25" customHeight="1" spans="21:21">
      <c r="U5163" s="1047"/>
    </row>
    <row r="5164" ht="26.25" customHeight="1" spans="21:21">
      <c r="U5164" s="1047"/>
    </row>
    <row r="5165" ht="26.25" customHeight="1" spans="21:21">
      <c r="U5165" s="1047"/>
    </row>
    <row r="5166" ht="26.25" customHeight="1" spans="21:21">
      <c r="U5166" s="1047"/>
    </row>
    <row r="5167" ht="26.25" customHeight="1" spans="21:21">
      <c r="U5167" s="1047"/>
    </row>
    <row r="5168" ht="26.25" customHeight="1" spans="21:21">
      <c r="U5168" s="1047"/>
    </row>
    <row r="5169" ht="26.25" customHeight="1" spans="21:21">
      <c r="U5169" s="1047"/>
    </row>
    <row r="5170" ht="26.25" customHeight="1" spans="21:21">
      <c r="U5170" s="1047"/>
    </row>
    <row r="5171" ht="26.25" customHeight="1" spans="21:21">
      <c r="U5171" s="1047"/>
    </row>
    <row r="5172" ht="26.25" customHeight="1" spans="21:21">
      <c r="U5172" s="1047"/>
    </row>
    <row r="5173" ht="26.25" customHeight="1" spans="21:21">
      <c r="U5173" s="1047"/>
    </row>
    <row r="5174" ht="26.25" customHeight="1" spans="21:21">
      <c r="U5174" s="1047"/>
    </row>
    <row r="5175" ht="26.25" customHeight="1" spans="21:21">
      <c r="U5175" s="1047"/>
    </row>
    <row r="5176" ht="26.25" customHeight="1" spans="21:21">
      <c r="U5176" s="1047"/>
    </row>
    <row r="5177" ht="26.25" customHeight="1" spans="21:21">
      <c r="U5177" s="1047"/>
    </row>
    <row r="5178" ht="26.25" customHeight="1" spans="21:21">
      <c r="U5178" s="1047"/>
    </row>
    <row r="5179" ht="26.25" customHeight="1" spans="21:21">
      <c r="U5179" s="1047"/>
    </row>
    <row r="5180" ht="26.25" customHeight="1" spans="21:21">
      <c r="U5180" s="1047"/>
    </row>
    <row r="5181" ht="26.25" customHeight="1" spans="21:21">
      <c r="U5181" s="1047"/>
    </row>
    <row r="5182" ht="26.25" customHeight="1" spans="21:21">
      <c r="U5182" s="1047"/>
    </row>
    <row r="5183" ht="26.25" customHeight="1" spans="21:21">
      <c r="U5183" s="1047"/>
    </row>
    <row r="5184" ht="26.25" customHeight="1" spans="21:21">
      <c r="U5184" s="1047"/>
    </row>
    <row r="5185" ht="26.25" customHeight="1" spans="21:21">
      <c r="U5185" s="1047"/>
    </row>
    <row r="5186" ht="26.25" customHeight="1" spans="21:21">
      <c r="U5186" s="1047"/>
    </row>
    <row r="5187" ht="26.25" customHeight="1" spans="21:21">
      <c r="U5187" s="1047"/>
    </row>
    <row r="5188" ht="26.25" customHeight="1" spans="21:21">
      <c r="U5188" s="1047"/>
    </row>
    <row r="5189" ht="26.25" customHeight="1" spans="21:21">
      <c r="U5189" s="1047"/>
    </row>
    <row r="5190" ht="26.25" customHeight="1" spans="21:21">
      <c r="U5190" s="1047"/>
    </row>
    <row r="5191" ht="26.25" customHeight="1" spans="21:21">
      <c r="U5191" s="1047"/>
    </row>
    <row r="5192" ht="26.25" customHeight="1" spans="21:21">
      <c r="U5192" s="1047"/>
    </row>
    <row r="5193" ht="26.25" customHeight="1" spans="21:21">
      <c r="U5193" s="1047"/>
    </row>
    <row r="5194" ht="26.25" customHeight="1" spans="21:21">
      <c r="U5194" s="1047"/>
    </row>
    <row r="5195" ht="26.25" customHeight="1" spans="21:21">
      <c r="U5195" s="1047"/>
    </row>
    <row r="5196" ht="26.25" customHeight="1" spans="21:21">
      <c r="U5196" s="1047"/>
    </row>
    <row r="5197" ht="26.25" customHeight="1" spans="21:21">
      <c r="U5197" s="1047"/>
    </row>
    <row r="5198" ht="26.25" customHeight="1" spans="21:21">
      <c r="U5198" s="1047"/>
    </row>
    <row r="5199" ht="26.25" customHeight="1" spans="21:21">
      <c r="U5199" s="1047"/>
    </row>
    <row r="5200" ht="26.25" customHeight="1" spans="21:21">
      <c r="U5200" s="1047"/>
    </row>
    <row r="5201" ht="26.25" customHeight="1" spans="21:21">
      <c r="U5201" s="1047"/>
    </row>
    <row r="5202" ht="26.25" customHeight="1" spans="21:21">
      <c r="U5202" s="1047"/>
    </row>
    <row r="5203" ht="26.25" customHeight="1" spans="21:21">
      <c r="U5203" s="1047"/>
    </row>
    <row r="5204" ht="26.25" customHeight="1" spans="21:21">
      <c r="U5204" s="1047"/>
    </row>
    <row r="5205" ht="26.25" customHeight="1" spans="21:21">
      <c r="U5205" s="1047"/>
    </row>
    <row r="5206" ht="26.25" customHeight="1" spans="21:21">
      <c r="U5206" s="1047"/>
    </row>
    <row r="5207" ht="26.25" customHeight="1" spans="21:21">
      <c r="U5207" s="1047"/>
    </row>
    <row r="5208" ht="26.25" customHeight="1" spans="21:21">
      <c r="U5208" s="1047"/>
    </row>
    <row r="5209" ht="26.25" customHeight="1" spans="21:21">
      <c r="U5209" s="1047"/>
    </row>
    <row r="5210" ht="26.25" customHeight="1" spans="21:21">
      <c r="U5210" s="1047"/>
    </row>
    <row r="5211" ht="26.25" customHeight="1" spans="21:21">
      <c r="U5211" s="1047"/>
    </row>
    <row r="5212" ht="26.25" customHeight="1" spans="21:21">
      <c r="U5212" s="1047"/>
    </row>
    <row r="5213" ht="26.25" customHeight="1" spans="21:21">
      <c r="U5213" s="1047"/>
    </row>
    <row r="5214" ht="26.25" customHeight="1" spans="21:21">
      <c r="U5214" s="1047"/>
    </row>
    <row r="5215" ht="26.25" customHeight="1" spans="21:21">
      <c r="U5215" s="1047"/>
    </row>
    <row r="5216" ht="26.25" customHeight="1" spans="21:21">
      <c r="U5216" s="1047"/>
    </row>
    <row r="5217" ht="26.25" customHeight="1" spans="21:21">
      <c r="U5217" s="1047"/>
    </row>
    <row r="5218" ht="26.25" customHeight="1" spans="21:21">
      <c r="U5218" s="1047"/>
    </row>
    <row r="5219" ht="26.25" customHeight="1" spans="21:21">
      <c r="U5219" s="1047"/>
    </row>
    <row r="5220" ht="26.25" customHeight="1" spans="21:21">
      <c r="U5220" s="1047"/>
    </row>
    <row r="5221" ht="26.25" customHeight="1" spans="21:21">
      <c r="U5221" s="1047"/>
    </row>
    <row r="5222" ht="26.25" customHeight="1" spans="21:21">
      <c r="U5222" s="1047"/>
    </row>
    <row r="5223" ht="26.25" customHeight="1" spans="21:21">
      <c r="U5223" s="1047"/>
    </row>
    <row r="5224" ht="26.25" customHeight="1" spans="21:21">
      <c r="U5224" s="1047"/>
    </row>
    <row r="5225" ht="26.25" customHeight="1" spans="21:21">
      <c r="U5225" s="1047"/>
    </row>
    <row r="5226" ht="26.25" customHeight="1" spans="21:21">
      <c r="U5226" s="1047"/>
    </row>
    <row r="5227" ht="26.25" customHeight="1" spans="21:21">
      <c r="U5227" s="1047"/>
    </row>
    <row r="5228" ht="26.25" customHeight="1" spans="21:21">
      <c r="U5228" s="1047"/>
    </row>
    <row r="5229" ht="26.25" customHeight="1" spans="21:21">
      <c r="U5229" s="1047"/>
    </row>
    <row r="5230" ht="26.25" customHeight="1" spans="21:21">
      <c r="U5230" s="1047"/>
    </row>
    <row r="5231" ht="26.25" customHeight="1" spans="21:21">
      <c r="U5231" s="1047"/>
    </row>
    <row r="5232" ht="26.25" customHeight="1" spans="21:21">
      <c r="U5232" s="1047"/>
    </row>
    <row r="5233" ht="26.25" customHeight="1" spans="21:21">
      <c r="U5233" s="1047"/>
    </row>
    <row r="5234" ht="26.25" customHeight="1" spans="21:21">
      <c r="U5234" s="1047"/>
    </row>
    <row r="5235" ht="26.25" customHeight="1" spans="21:21">
      <c r="U5235" s="1047"/>
    </row>
    <row r="5236" ht="26.25" customHeight="1" spans="21:21">
      <c r="U5236" s="1047"/>
    </row>
    <row r="5237" ht="26.25" customHeight="1" spans="21:21">
      <c r="U5237" s="1047"/>
    </row>
    <row r="5238" ht="26.25" customHeight="1" spans="21:21">
      <c r="U5238" s="1047"/>
    </row>
    <row r="5239" ht="26.25" customHeight="1" spans="21:21">
      <c r="U5239" s="1047"/>
    </row>
    <row r="5240" ht="26.25" customHeight="1" spans="21:21">
      <c r="U5240" s="1047"/>
    </row>
    <row r="5241" ht="26.25" customHeight="1" spans="21:21">
      <c r="U5241" s="1047"/>
    </row>
    <row r="5242" ht="26.25" customHeight="1" spans="21:21">
      <c r="U5242" s="1047"/>
    </row>
    <row r="5243" ht="26.25" customHeight="1" spans="21:21">
      <c r="U5243" s="1047"/>
    </row>
    <row r="5244" ht="26.25" customHeight="1" spans="21:21">
      <c r="U5244" s="1047"/>
    </row>
    <row r="5245" ht="26.25" customHeight="1" spans="21:21">
      <c r="U5245" s="1047"/>
    </row>
    <row r="5246" ht="26.25" customHeight="1" spans="21:21">
      <c r="U5246" s="1047"/>
    </row>
    <row r="5247" ht="26.25" customHeight="1" spans="21:21">
      <c r="U5247" s="1047"/>
    </row>
    <row r="5248" ht="26.25" customHeight="1" spans="21:21">
      <c r="U5248" s="1047"/>
    </row>
    <row r="5249" ht="26.25" customHeight="1" spans="21:21">
      <c r="U5249" s="1047"/>
    </row>
    <row r="5250" ht="26.25" customHeight="1" spans="21:21">
      <c r="U5250" s="1047"/>
    </row>
    <row r="5251" ht="26.25" customHeight="1" spans="21:21">
      <c r="U5251" s="1047"/>
    </row>
    <row r="5252" ht="26.25" customHeight="1" spans="21:21">
      <c r="U5252" s="1047"/>
    </row>
    <row r="5253" ht="26.25" customHeight="1" spans="21:21">
      <c r="U5253" s="1047"/>
    </row>
    <row r="5254" ht="26.25" customHeight="1" spans="21:21">
      <c r="U5254" s="1047"/>
    </row>
    <row r="5255" ht="26.25" customHeight="1" spans="21:21">
      <c r="U5255" s="1047"/>
    </row>
    <row r="5256" ht="26.25" customHeight="1" spans="21:21">
      <c r="U5256" s="1047"/>
    </row>
    <row r="5257" ht="26.25" customHeight="1" spans="21:21">
      <c r="U5257" s="1047"/>
    </row>
    <row r="5258" ht="26.25" customHeight="1" spans="21:21">
      <c r="U5258" s="1047"/>
    </row>
    <row r="5259" ht="26.25" customHeight="1" spans="21:21">
      <c r="U5259" s="1047"/>
    </row>
    <row r="5260" ht="26.25" customHeight="1" spans="21:21">
      <c r="U5260" s="1047"/>
    </row>
    <row r="5261" ht="26.25" customHeight="1" spans="21:21">
      <c r="U5261" s="1047"/>
    </row>
    <row r="5262" ht="26.25" customHeight="1" spans="21:21">
      <c r="U5262" s="1047"/>
    </row>
    <row r="5263" ht="26.25" customHeight="1" spans="21:21">
      <c r="U5263" s="1047"/>
    </row>
    <row r="5264" ht="26.25" customHeight="1" spans="21:21">
      <c r="U5264" s="1047"/>
    </row>
    <row r="5265" ht="26.25" customHeight="1" spans="21:21">
      <c r="U5265" s="1047"/>
    </row>
    <row r="5266" ht="26.25" customHeight="1" spans="21:21">
      <c r="U5266" s="1047"/>
    </row>
    <row r="5267" ht="26.25" customHeight="1" spans="21:21">
      <c r="U5267" s="1047"/>
    </row>
    <row r="5268" ht="26.25" customHeight="1" spans="21:21">
      <c r="U5268" s="1047"/>
    </row>
    <row r="5269" ht="26.25" customHeight="1" spans="21:21">
      <c r="U5269" s="1047"/>
    </row>
    <row r="5270" ht="26.25" customHeight="1" spans="21:21">
      <c r="U5270" s="1047"/>
    </row>
    <row r="5271" ht="26.25" customHeight="1" spans="21:21">
      <c r="U5271" s="1047"/>
    </row>
    <row r="5272" ht="26.25" customHeight="1" spans="21:21">
      <c r="U5272" s="1047"/>
    </row>
    <row r="5273" ht="26.25" customHeight="1" spans="21:21">
      <c r="U5273" s="1047"/>
    </row>
    <row r="5274" ht="26.25" customHeight="1" spans="21:21">
      <c r="U5274" s="1047"/>
    </row>
    <row r="5275" ht="26.25" customHeight="1" spans="21:21">
      <c r="U5275" s="1047"/>
    </row>
    <row r="5276" ht="26.25" customHeight="1" spans="21:21">
      <c r="U5276" s="1047"/>
    </row>
    <row r="5277" ht="26.25" customHeight="1" spans="21:21">
      <c r="U5277" s="1047"/>
    </row>
    <row r="5278" ht="26.25" customHeight="1" spans="21:21">
      <c r="U5278" s="1047"/>
    </row>
    <row r="5279" ht="26.25" customHeight="1" spans="21:21">
      <c r="U5279" s="1047"/>
    </row>
    <row r="5280" ht="26.25" customHeight="1" spans="21:21">
      <c r="U5280" s="1047"/>
    </row>
    <row r="5281" ht="26.25" customHeight="1" spans="21:21">
      <c r="U5281" s="1047"/>
    </row>
    <row r="5282" ht="26.25" customHeight="1" spans="21:21">
      <c r="U5282" s="1047"/>
    </row>
    <row r="5283" ht="26.25" customHeight="1" spans="21:21">
      <c r="U5283" s="1047"/>
    </row>
    <row r="5284" ht="26.25" customHeight="1" spans="21:21">
      <c r="U5284" s="1047"/>
    </row>
    <row r="5285" ht="26.25" customHeight="1" spans="21:21">
      <c r="U5285" s="1047"/>
    </row>
    <row r="5286" ht="26.25" customHeight="1" spans="21:21">
      <c r="U5286" s="1047"/>
    </row>
    <row r="5287" ht="26.25" customHeight="1" spans="21:21">
      <c r="U5287" s="1047"/>
    </row>
    <row r="5288" ht="26.25" customHeight="1" spans="21:21">
      <c r="U5288" s="1047"/>
    </row>
    <row r="5289" ht="26.25" customHeight="1" spans="21:21">
      <c r="U5289" s="1047"/>
    </row>
    <row r="5290" ht="26.25" customHeight="1" spans="21:21">
      <c r="U5290" s="1047"/>
    </row>
    <row r="5291" ht="26.25" customHeight="1" spans="21:21">
      <c r="U5291" s="1047"/>
    </row>
    <row r="5292" ht="26.25" customHeight="1" spans="21:21">
      <c r="U5292" s="1047"/>
    </row>
    <row r="5293" ht="26.25" customHeight="1" spans="21:21">
      <c r="U5293" s="1047"/>
    </row>
    <row r="5294" ht="26.25" customHeight="1" spans="21:21">
      <c r="U5294" s="1047"/>
    </row>
    <row r="5295" ht="26.25" customHeight="1" spans="21:21">
      <c r="U5295" s="1047"/>
    </row>
    <row r="5296" ht="26.25" customHeight="1" spans="21:21">
      <c r="U5296" s="1047"/>
    </row>
    <row r="5297" ht="26.25" customHeight="1" spans="21:21">
      <c r="U5297" s="1047"/>
    </row>
    <row r="5298" ht="26.25" customHeight="1" spans="21:21">
      <c r="U5298" s="1047"/>
    </row>
    <row r="5299" ht="26.25" customHeight="1" spans="21:21">
      <c r="U5299" s="1047"/>
    </row>
    <row r="5300" ht="26.25" customHeight="1" spans="21:21">
      <c r="U5300" s="1047"/>
    </row>
    <row r="5301" ht="26.25" customHeight="1" spans="21:21">
      <c r="U5301" s="1047"/>
    </row>
    <row r="5302" ht="26.25" customHeight="1" spans="21:21">
      <c r="U5302" s="1047"/>
    </row>
    <row r="5303" ht="26.25" customHeight="1" spans="21:21">
      <c r="U5303" s="1047"/>
    </row>
    <row r="5304" ht="26.25" customHeight="1" spans="21:21">
      <c r="U5304" s="1047"/>
    </row>
    <row r="5305" ht="26.25" customHeight="1" spans="21:21">
      <c r="U5305" s="1047"/>
    </row>
    <row r="5306" ht="26.25" customHeight="1" spans="21:21">
      <c r="U5306" s="1047"/>
    </row>
    <row r="5307" ht="26.25" customHeight="1" spans="21:21">
      <c r="U5307" s="1047"/>
    </row>
    <row r="5308" ht="26.25" customHeight="1" spans="21:21">
      <c r="U5308" s="1047"/>
    </row>
    <row r="5309" ht="26.25" customHeight="1" spans="21:21">
      <c r="U5309" s="1047"/>
    </row>
    <row r="5310" ht="26.25" customHeight="1" spans="21:21">
      <c r="U5310" s="1047"/>
    </row>
    <row r="5311" ht="26.25" customHeight="1" spans="21:21">
      <c r="U5311" s="1047"/>
    </row>
    <row r="5312" ht="26.25" customHeight="1" spans="21:21">
      <c r="U5312" s="1047"/>
    </row>
    <row r="5313" ht="26.25" customHeight="1" spans="21:21">
      <c r="U5313" s="1047"/>
    </row>
    <row r="5314" ht="26.25" customHeight="1" spans="21:21">
      <c r="U5314" s="1047"/>
    </row>
    <row r="5315" ht="26.25" customHeight="1" spans="21:21">
      <c r="U5315" s="1047"/>
    </row>
    <row r="5316" ht="26.25" customHeight="1" spans="21:21">
      <c r="U5316" s="1047"/>
    </row>
    <row r="5317" ht="26.25" customHeight="1" spans="21:21">
      <c r="U5317" s="1047"/>
    </row>
    <row r="5318" ht="26.25" customHeight="1" spans="21:21">
      <c r="U5318" s="1047"/>
    </row>
    <row r="5319" ht="26.25" customHeight="1" spans="21:21">
      <c r="U5319" s="1047"/>
    </row>
    <row r="5320" ht="26.25" customHeight="1" spans="21:21">
      <c r="U5320" s="1047"/>
    </row>
    <row r="5321" ht="26.25" customHeight="1" spans="21:21">
      <c r="U5321" s="1047"/>
    </row>
    <row r="5322" ht="26.25" customHeight="1" spans="21:21">
      <c r="U5322" s="1047"/>
    </row>
    <row r="5323" ht="26.25" customHeight="1" spans="21:21">
      <c r="U5323" s="1047"/>
    </row>
    <row r="5324" ht="26.25" customHeight="1" spans="21:21">
      <c r="U5324" s="1047"/>
    </row>
    <row r="5325" ht="26.25" customHeight="1" spans="21:21">
      <c r="U5325" s="1047"/>
    </row>
    <row r="5326" ht="26.25" customHeight="1" spans="21:21">
      <c r="U5326" s="1047"/>
    </row>
    <row r="5327" ht="26.25" customHeight="1" spans="21:21">
      <c r="U5327" s="1047"/>
    </row>
    <row r="5328" ht="26.25" customHeight="1" spans="21:21">
      <c r="U5328" s="1047"/>
    </row>
    <row r="5329" ht="26.25" customHeight="1" spans="21:21">
      <c r="U5329" s="1047"/>
    </row>
    <row r="5330" ht="26.25" customHeight="1" spans="21:21">
      <c r="U5330" s="1047"/>
    </row>
    <row r="5331" ht="26.25" customHeight="1" spans="21:21">
      <c r="U5331" s="1047"/>
    </row>
    <row r="5332" ht="26.25" customHeight="1" spans="21:21">
      <c r="U5332" s="1047"/>
    </row>
    <row r="5333" ht="26.25" customHeight="1" spans="21:21">
      <c r="U5333" s="1047"/>
    </row>
    <row r="5334" ht="26.25" customHeight="1" spans="21:21">
      <c r="U5334" s="1047"/>
    </row>
    <row r="5335" ht="26.25" customHeight="1" spans="21:21">
      <c r="U5335" s="1047"/>
    </row>
    <row r="5336" ht="26.25" customHeight="1" spans="21:21">
      <c r="U5336" s="1047"/>
    </row>
    <row r="5337" ht="26.25" customHeight="1" spans="21:21">
      <c r="U5337" s="1047"/>
    </row>
    <row r="5338" ht="26.25" customHeight="1" spans="21:21">
      <c r="U5338" s="1047"/>
    </row>
    <row r="5339" ht="26.25" customHeight="1" spans="21:21">
      <c r="U5339" s="1047"/>
    </row>
    <row r="5340" ht="26.25" customHeight="1" spans="21:21">
      <c r="U5340" s="1047"/>
    </row>
    <row r="5341" ht="26.25" customHeight="1" spans="21:21">
      <c r="U5341" s="1047"/>
    </row>
    <row r="5342" ht="26.25" customHeight="1" spans="21:21">
      <c r="U5342" s="1047"/>
    </row>
    <row r="5343" ht="26.25" customHeight="1" spans="21:21">
      <c r="U5343" s="1047"/>
    </row>
    <row r="5344" ht="26.25" customHeight="1" spans="21:21">
      <c r="U5344" s="1047"/>
    </row>
    <row r="5345" ht="26.25" customHeight="1" spans="21:21">
      <c r="U5345" s="1047"/>
    </row>
    <row r="5346" ht="26.25" customHeight="1" spans="21:21">
      <c r="U5346" s="1047"/>
    </row>
    <row r="5347" ht="26.25" customHeight="1" spans="21:21">
      <c r="U5347" s="1047"/>
    </row>
    <row r="5348" ht="26.25" customHeight="1" spans="21:21">
      <c r="U5348" s="1047"/>
    </row>
    <row r="5349" ht="26.25" customHeight="1" spans="21:21">
      <c r="U5349" s="1047"/>
    </row>
    <row r="5350" ht="26.25" customHeight="1" spans="21:21">
      <c r="U5350" s="1047"/>
    </row>
    <row r="5351" ht="26.25" customHeight="1" spans="21:21">
      <c r="U5351" s="1047"/>
    </row>
    <row r="5352" ht="26.25" customHeight="1" spans="21:21">
      <c r="U5352" s="1047"/>
    </row>
    <row r="5353" ht="26.25" customHeight="1" spans="21:21">
      <c r="U5353" s="1047"/>
    </row>
    <row r="5354" ht="26.25" customHeight="1" spans="21:21">
      <c r="U5354" s="1047"/>
    </row>
    <row r="5355" ht="26.25" customHeight="1" spans="21:21">
      <c r="U5355" s="1047"/>
    </row>
    <row r="5356" ht="26.25" customHeight="1" spans="21:21">
      <c r="U5356" s="1047"/>
    </row>
    <row r="5357" ht="26.25" customHeight="1" spans="21:21">
      <c r="U5357" s="1047"/>
    </row>
    <row r="5358" ht="26.25" customHeight="1" spans="21:21">
      <c r="U5358" s="1047"/>
    </row>
    <row r="5359" ht="26.25" customHeight="1" spans="21:21">
      <c r="U5359" s="1047"/>
    </row>
    <row r="5360" ht="26.25" customHeight="1" spans="21:21">
      <c r="U5360" s="1047"/>
    </row>
    <row r="5361" ht="26.25" customHeight="1" spans="21:21">
      <c r="U5361" s="1047"/>
    </row>
    <row r="5362" ht="26.25" customHeight="1" spans="21:21">
      <c r="U5362" s="1047"/>
    </row>
    <row r="5363" ht="26.25" customHeight="1" spans="21:21">
      <c r="U5363" s="1047"/>
    </row>
    <row r="5364" ht="26.25" customHeight="1" spans="21:21">
      <c r="U5364" s="1047"/>
    </row>
    <row r="5365" ht="26.25" customHeight="1" spans="21:21">
      <c r="U5365" s="1047"/>
    </row>
    <row r="5366" ht="26.25" customHeight="1" spans="21:21">
      <c r="U5366" s="1047"/>
    </row>
    <row r="5367" ht="26.25" customHeight="1" spans="21:21">
      <c r="U5367" s="1047"/>
    </row>
    <row r="5368" ht="26.25" customHeight="1" spans="21:21">
      <c r="U5368" s="1047"/>
    </row>
    <row r="5369" ht="26.25" customHeight="1" spans="21:21">
      <c r="U5369" s="1047"/>
    </row>
    <row r="5370" ht="26.25" customHeight="1" spans="21:21">
      <c r="U5370" s="1047"/>
    </row>
    <row r="5371" ht="26.25" customHeight="1" spans="21:21">
      <c r="U5371" s="1047"/>
    </row>
    <row r="5372" ht="26.25" customHeight="1" spans="21:21">
      <c r="U5372" s="1047"/>
    </row>
    <row r="5373" ht="26.25" customHeight="1" spans="21:21">
      <c r="U5373" s="1047"/>
    </row>
    <row r="5374" ht="26.25" customHeight="1" spans="21:21">
      <c r="U5374" s="1047"/>
    </row>
    <row r="5375" ht="26.25" customHeight="1" spans="21:21">
      <c r="U5375" s="1047"/>
    </row>
    <row r="5376" ht="26.25" customHeight="1" spans="21:21">
      <c r="U5376" s="1047"/>
    </row>
    <row r="5377" ht="26.25" customHeight="1" spans="21:21">
      <c r="U5377" s="1047"/>
    </row>
    <row r="5378" ht="26.25" customHeight="1" spans="21:21">
      <c r="U5378" s="1047"/>
    </row>
    <row r="5379" ht="26.25" customHeight="1" spans="21:21">
      <c r="U5379" s="1047"/>
    </row>
    <row r="5380" ht="26.25" customHeight="1" spans="21:21">
      <c r="U5380" s="1047"/>
    </row>
    <row r="5381" ht="26.25" customHeight="1" spans="21:21">
      <c r="U5381" s="1047"/>
    </row>
    <row r="5382" ht="26.25" customHeight="1" spans="21:21">
      <c r="U5382" s="1047"/>
    </row>
    <row r="5383" ht="26.25" customHeight="1" spans="21:21">
      <c r="U5383" s="1047"/>
    </row>
    <row r="5384" ht="26.25" customHeight="1" spans="21:21">
      <c r="U5384" s="1047"/>
    </row>
    <row r="5385" ht="26.25" customHeight="1" spans="21:21">
      <c r="U5385" s="1047"/>
    </row>
    <row r="5386" ht="26.25" customHeight="1" spans="21:21">
      <c r="U5386" s="1047"/>
    </row>
    <row r="5387" ht="26.25" customHeight="1" spans="21:21">
      <c r="U5387" s="1047"/>
    </row>
    <row r="5388" ht="26.25" customHeight="1" spans="21:21">
      <c r="U5388" s="1047"/>
    </row>
    <row r="5389" ht="26.25" customHeight="1" spans="21:21">
      <c r="U5389" s="1047"/>
    </row>
    <row r="5390" ht="26.25" customHeight="1" spans="21:21">
      <c r="U5390" s="1047"/>
    </row>
    <row r="5391" ht="26.25" customHeight="1" spans="21:21">
      <c r="U5391" s="1047"/>
    </row>
    <row r="5392" ht="26.25" customHeight="1" spans="21:21">
      <c r="U5392" s="1047"/>
    </row>
    <row r="5393" ht="26.25" customHeight="1" spans="21:21">
      <c r="U5393" s="1047"/>
    </row>
    <row r="5394" ht="26.25" customHeight="1" spans="21:21">
      <c r="U5394" s="1047"/>
    </row>
    <row r="5395" ht="26.25" customHeight="1" spans="21:21">
      <c r="U5395" s="1047"/>
    </row>
    <row r="5396" ht="26.25" customHeight="1" spans="21:21">
      <c r="U5396" s="1047"/>
    </row>
    <row r="5397" ht="26.25" customHeight="1" spans="21:21">
      <c r="U5397" s="1047"/>
    </row>
    <row r="5398" ht="26.25" customHeight="1" spans="21:21">
      <c r="U5398" s="1047"/>
    </row>
    <row r="5399" ht="26.25" customHeight="1" spans="21:21">
      <c r="U5399" s="1047"/>
    </row>
    <row r="5400" ht="26.25" customHeight="1" spans="21:21">
      <c r="U5400" s="1047"/>
    </row>
    <row r="5401" ht="26.25" customHeight="1" spans="21:21">
      <c r="U5401" s="1047"/>
    </row>
    <row r="5402" ht="26.25" customHeight="1" spans="21:21">
      <c r="U5402" s="1047"/>
    </row>
    <row r="5403" ht="26.25" customHeight="1" spans="21:21">
      <c r="U5403" s="1047"/>
    </row>
    <row r="5404" ht="26.25" customHeight="1" spans="21:21">
      <c r="U5404" s="1047"/>
    </row>
    <row r="5405" ht="26.25" customHeight="1" spans="21:21">
      <c r="U5405" s="1047"/>
    </row>
    <row r="5406" ht="26.25" customHeight="1" spans="21:21">
      <c r="U5406" s="1047"/>
    </row>
    <row r="5407" ht="26.25" customHeight="1" spans="21:21">
      <c r="U5407" s="1047"/>
    </row>
    <row r="5408" ht="26.25" customHeight="1" spans="21:21">
      <c r="U5408" s="1047"/>
    </row>
    <row r="5409" ht="26.25" customHeight="1" spans="21:21">
      <c r="U5409" s="1047"/>
    </row>
    <row r="5410" ht="26.25" customHeight="1" spans="21:21">
      <c r="U5410" s="1047"/>
    </row>
    <row r="5411" ht="26.25" customHeight="1" spans="21:21">
      <c r="U5411" s="1047"/>
    </row>
    <row r="5412" ht="26.25" customHeight="1" spans="21:21">
      <c r="U5412" s="1047"/>
    </row>
    <row r="5413" ht="26.25" customHeight="1" spans="21:21">
      <c r="U5413" s="1047"/>
    </row>
    <row r="5414" ht="26.25" customHeight="1" spans="21:21">
      <c r="U5414" s="1047"/>
    </row>
    <row r="5415" ht="26.25" customHeight="1" spans="21:21">
      <c r="U5415" s="1047"/>
    </row>
    <row r="5416" ht="26.25" customHeight="1" spans="21:21">
      <c r="U5416" s="1047"/>
    </row>
    <row r="5417" ht="26.25" customHeight="1" spans="21:21">
      <c r="U5417" s="1047"/>
    </row>
    <row r="5418" ht="26.25" customHeight="1" spans="21:21">
      <c r="U5418" s="1047"/>
    </row>
    <row r="5419" ht="26.25" customHeight="1" spans="21:21">
      <c r="U5419" s="1047"/>
    </row>
    <row r="5420" ht="26.25" customHeight="1" spans="21:21">
      <c r="U5420" s="1047"/>
    </row>
    <row r="5421" ht="26.25" customHeight="1" spans="21:21">
      <c r="U5421" s="1047"/>
    </row>
    <row r="5422" ht="26.25" customHeight="1" spans="21:21">
      <c r="U5422" s="1047"/>
    </row>
    <row r="5423" ht="26.25" customHeight="1" spans="21:21">
      <c r="U5423" s="1047"/>
    </row>
    <row r="5424" ht="26.25" customHeight="1" spans="21:21">
      <c r="U5424" s="1047"/>
    </row>
    <row r="5425" ht="26.25" customHeight="1" spans="21:21">
      <c r="U5425" s="1047"/>
    </row>
    <row r="5426" ht="26.25" customHeight="1" spans="21:21">
      <c r="U5426" s="1047"/>
    </row>
    <row r="5427" ht="26.25" customHeight="1" spans="21:21">
      <c r="U5427" s="1047"/>
    </row>
    <row r="5428" ht="26.25" customHeight="1" spans="21:21">
      <c r="U5428" s="1047"/>
    </row>
    <row r="5429" ht="26.25" customHeight="1" spans="21:21">
      <c r="U5429" s="1047"/>
    </row>
    <row r="5430" ht="26.25" customHeight="1" spans="21:21">
      <c r="U5430" s="1047"/>
    </row>
    <row r="5431" ht="26.25" customHeight="1" spans="21:21">
      <c r="U5431" s="1047"/>
    </row>
    <row r="5432" ht="26.25" customHeight="1" spans="21:21">
      <c r="U5432" s="1047"/>
    </row>
    <row r="5433" ht="26.25" customHeight="1" spans="21:21">
      <c r="U5433" s="1047"/>
    </row>
    <row r="5434" ht="26.25" customHeight="1" spans="21:21">
      <c r="U5434" s="1047"/>
    </row>
    <row r="5435" ht="26.25" customHeight="1" spans="21:21">
      <c r="U5435" s="1047"/>
    </row>
    <row r="5436" ht="26.25" customHeight="1" spans="21:21">
      <c r="U5436" s="1047"/>
    </row>
    <row r="5437" ht="26.25" customHeight="1" spans="21:21">
      <c r="U5437" s="1047"/>
    </row>
    <row r="5438" ht="26.25" customHeight="1" spans="21:21">
      <c r="U5438" s="1047"/>
    </row>
    <row r="5439" ht="26.25" customHeight="1" spans="21:21">
      <c r="U5439" s="1047"/>
    </row>
    <row r="5440" ht="26.25" customHeight="1" spans="21:21">
      <c r="U5440" s="1047"/>
    </row>
    <row r="5441" ht="26.25" customHeight="1" spans="21:21">
      <c r="U5441" s="1047"/>
    </row>
    <row r="5442" ht="26.25" customHeight="1" spans="21:21">
      <c r="U5442" s="1047"/>
    </row>
    <row r="5443" ht="26.25" customHeight="1" spans="21:21">
      <c r="U5443" s="1047"/>
    </row>
    <row r="5444" ht="26.25" customHeight="1" spans="21:21">
      <c r="U5444" s="1047"/>
    </row>
    <row r="5445" ht="26.25" customHeight="1" spans="21:21">
      <c r="U5445" s="1047"/>
    </row>
    <row r="5446" ht="26.25" customHeight="1" spans="21:21">
      <c r="U5446" s="1047"/>
    </row>
    <row r="5447" ht="26.25" customHeight="1" spans="21:21">
      <c r="U5447" s="1047"/>
    </row>
    <row r="5448" ht="26.25" customHeight="1" spans="21:21">
      <c r="U5448" s="1047"/>
    </row>
    <row r="5449" ht="26.25" customHeight="1" spans="21:21">
      <c r="U5449" s="1047"/>
    </row>
    <row r="5450" ht="26.25" customHeight="1" spans="21:21">
      <c r="U5450" s="1047"/>
    </row>
    <row r="5451" ht="26.25" customHeight="1" spans="21:21">
      <c r="U5451" s="1047"/>
    </row>
    <row r="5452" ht="26.25" customHeight="1" spans="21:21">
      <c r="U5452" s="1047"/>
    </row>
    <row r="5453" ht="26.25" customHeight="1" spans="21:21">
      <c r="U5453" s="1047"/>
    </row>
    <row r="5454" ht="26.25" customHeight="1" spans="21:21">
      <c r="U5454" s="1047"/>
    </row>
    <row r="5455" ht="26.25" customHeight="1" spans="21:21">
      <c r="U5455" s="1047"/>
    </row>
    <row r="5456" ht="26.25" customHeight="1" spans="21:21">
      <c r="U5456" s="1047"/>
    </row>
    <row r="5457" ht="26.25" customHeight="1" spans="21:21">
      <c r="U5457" s="1047"/>
    </row>
    <row r="5458" ht="26.25" customHeight="1" spans="21:21">
      <c r="U5458" s="1047"/>
    </row>
    <row r="5459" ht="26.25" customHeight="1" spans="21:21">
      <c r="U5459" s="1047"/>
    </row>
    <row r="5460" ht="26.25" customHeight="1" spans="21:21">
      <c r="U5460" s="1047"/>
    </row>
    <row r="5461" ht="26.25" customHeight="1" spans="21:21">
      <c r="U5461" s="1047"/>
    </row>
    <row r="5462" ht="26.25" customHeight="1" spans="21:21">
      <c r="U5462" s="1047"/>
    </row>
    <row r="5463" ht="26.25" customHeight="1" spans="21:21">
      <c r="U5463" s="1047"/>
    </row>
    <row r="5464" ht="26.25" customHeight="1" spans="21:21">
      <c r="U5464" s="1047"/>
    </row>
    <row r="5465" ht="26.25" customHeight="1" spans="21:21">
      <c r="U5465" s="1047"/>
    </row>
    <row r="5466" ht="26.25" customHeight="1" spans="21:21">
      <c r="U5466" s="1047"/>
    </row>
    <row r="5467" ht="26.25" customHeight="1" spans="21:21">
      <c r="U5467" s="1047"/>
    </row>
    <row r="5468" ht="26.25" customHeight="1" spans="21:21">
      <c r="U5468" s="1047"/>
    </row>
    <row r="5469" ht="26.25" customHeight="1" spans="21:21">
      <c r="U5469" s="1047"/>
    </row>
    <row r="5470" ht="26.25" customHeight="1" spans="21:21">
      <c r="U5470" s="1047"/>
    </row>
    <row r="5471" ht="26.25" customHeight="1" spans="21:21">
      <c r="U5471" s="1047"/>
    </row>
    <row r="5472" ht="26.25" customHeight="1" spans="21:21">
      <c r="U5472" s="1047"/>
    </row>
    <row r="5473" ht="26.25" customHeight="1" spans="21:21">
      <c r="U5473" s="1047"/>
    </row>
    <row r="5474" ht="26.25" customHeight="1" spans="21:21">
      <c r="U5474" s="1047"/>
    </row>
    <row r="5475" ht="26.25" customHeight="1" spans="21:21">
      <c r="U5475" s="1047"/>
    </row>
    <row r="5476" ht="26.25" customHeight="1" spans="21:21">
      <c r="U5476" s="1047"/>
    </row>
    <row r="5477" ht="26.25" customHeight="1" spans="21:21">
      <c r="U5477" s="1047"/>
    </row>
    <row r="5478" ht="26.25" customHeight="1" spans="21:21">
      <c r="U5478" s="1047"/>
    </row>
    <row r="5479" ht="26.25" customHeight="1" spans="21:21">
      <c r="U5479" s="1047"/>
    </row>
    <row r="5480" ht="26.25" customHeight="1" spans="21:21">
      <c r="U5480" s="1047"/>
    </row>
    <row r="5481" ht="26.25" customHeight="1" spans="21:21">
      <c r="U5481" s="1047"/>
    </row>
    <row r="5482" ht="26.25" customHeight="1" spans="21:21">
      <c r="U5482" s="1047"/>
    </row>
    <row r="5483" ht="26.25" customHeight="1" spans="21:21">
      <c r="U5483" s="1047"/>
    </row>
    <row r="5484" ht="26.25" customHeight="1" spans="21:21">
      <c r="U5484" s="1047"/>
    </row>
    <row r="5485" ht="26.25" customHeight="1" spans="21:21">
      <c r="U5485" s="1047"/>
    </row>
    <row r="5486" ht="26.25" customHeight="1" spans="21:21">
      <c r="U5486" s="1047"/>
    </row>
    <row r="5487" ht="26.25" customHeight="1" spans="21:21">
      <c r="U5487" s="1047"/>
    </row>
    <row r="5488" ht="26.25" customHeight="1" spans="21:21">
      <c r="U5488" s="1047"/>
    </row>
    <row r="5489" ht="26.25" customHeight="1" spans="21:21">
      <c r="U5489" s="1047"/>
    </row>
    <row r="5490" ht="26.25" customHeight="1" spans="21:21">
      <c r="U5490" s="1047"/>
    </row>
    <row r="5491" ht="26.25" customHeight="1" spans="21:21">
      <c r="U5491" s="1047"/>
    </row>
    <row r="5492" ht="26.25" customHeight="1" spans="21:21">
      <c r="U5492" s="1047"/>
    </row>
    <row r="5493" ht="26.25" customHeight="1" spans="21:21">
      <c r="U5493" s="1047"/>
    </row>
    <row r="5494" ht="26.25" customHeight="1" spans="21:21">
      <c r="U5494" s="1047"/>
    </row>
    <row r="5495" ht="26.25" customHeight="1" spans="21:21">
      <c r="U5495" s="1047"/>
    </row>
    <row r="5496" ht="26.25" customHeight="1" spans="21:21">
      <c r="U5496" s="1047"/>
    </row>
    <row r="5497" ht="26.25" customHeight="1" spans="21:21">
      <c r="U5497" s="1047"/>
    </row>
    <row r="5498" ht="26.25" customHeight="1" spans="21:21">
      <c r="U5498" s="1047"/>
    </row>
    <row r="5499" ht="26.25" customHeight="1" spans="21:21">
      <c r="U5499" s="1047"/>
    </row>
    <row r="5500" ht="26.25" customHeight="1" spans="21:21">
      <c r="U5500" s="1047"/>
    </row>
    <row r="5501" ht="26.25" customHeight="1" spans="21:21">
      <c r="U5501" s="1047"/>
    </row>
    <row r="5502" ht="26.25" customHeight="1" spans="21:21">
      <c r="U5502" s="1047"/>
    </row>
    <row r="5503" ht="26.25" customHeight="1" spans="21:21">
      <c r="U5503" s="1047"/>
    </row>
    <row r="5504" ht="26.25" customHeight="1" spans="21:21">
      <c r="U5504" s="1047"/>
    </row>
    <row r="5505" ht="26.25" customHeight="1" spans="21:21">
      <c r="U5505" s="1047"/>
    </row>
    <row r="5506" ht="26.25" customHeight="1" spans="21:21">
      <c r="U5506" s="1047"/>
    </row>
    <row r="5507" ht="26.25" customHeight="1" spans="21:21">
      <c r="U5507" s="1047"/>
    </row>
    <row r="5508" ht="26.25" customHeight="1" spans="21:21">
      <c r="U5508" s="1047"/>
    </row>
    <row r="5509" ht="26.25" customHeight="1" spans="21:21">
      <c r="U5509" s="1047"/>
    </row>
    <row r="5510" ht="26.25" customHeight="1" spans="21:21">
      <c r="U5510" s="1047"/>
    </row>
    <row r="5511" ht="26.25" customHeight="1" spans="21:21">
      <c r="U5511" s="1047"/>
    </row>
    <row r="5512" ht="26.25" customHeight="1" spans="21:21">
      <c r="U5512" s="1047"/>
    </row>
    <row r="5513" ht="26.25" customHeight="1" spans="21:21">
      <c r="U5513" s="1047"/>
    </row>
    <row r="5514" ht="26.25" customHeight="1" spans="21:21">
      <c r="U5514" s="1047"/>
    </row>
    <row r="5515" ht="26.25" customHeight="1" spans="21:21">
      <c r="U5515" s="1047"/>
    </row>
    <row r="5516" ht="26.25" customHeight="1" spans="21:21">
      <c r="U5516" s="1047"/>
    </row>
    <row r="5517" ht="26.25" customHeight="1" spans="21:21">
      <c r="U5517" s="1047"/>
    </row>
    <row r="5518" ht="26.25" customHeight="1" spans="21:21">
      <c r="U5518" s="1047"/>
    </row>
    <row r="5519" ht="26.25" customHeight="1" spans="21:21">
      <c r="U5519" s="1047"/>
    </row>
    <row r="5520" ht="26.25" customHeight="1" spans="21:21">
      <c r="U5520" s="1047"/>
    </row>
    <row r="5521" ht="26.25" customHeight="1" spans="21:21">
      <c r="U5521" s="1047"/>
    </row>
    <row r="5522" ht="26.25" customHeight="1" spans="21:21">
      <c r="U5522" s="1047"/>
    </row>
    <row r="5523" ht="26.25" customHeight="1" spans="21:21">
      <c r="U5523" s="1047"/>
    </row>
    <row r="5524" ht="26.25" customHeight="1" spans="21:21">
      <c r="U5524" s="1047"/>
    </row>
    <row r="5525" ht="26.25" customHeight="1" spans="21:21">
      <c r="U5525" s="1047"/>
    </row>
    <row r="5526" ht="26.25" customHeight="1" spans="21:21">
      <c r="U5526" s="1047"/>
    </row>
    <row r="5527" ht="26.25" customHeight="1" spans="21:21">
      <c r="U5527" s="1047"/>
    </row>
    <row r="5528" ht="26.25" customHeight="1" spans="21:21">
      <c r="U5528" s="1047"/>
    </row>
    <row r="5529" ht="26.25" customHeight="1" spans="21:21">
      <c r="U5529" s="1047"/>
    </row>
    <row r="5530" ht="26.25" customHeight="1" spans="21:21">
      <c r="U5530" s="1047"/>
    </row>
    <row r="5531" ht="26.25" customHeight="1" spans="21:21">
      <c r="U5531" s="1047"/>
    </row>
    <row r="5532" ht="26.25" customHeight="1" spans="21:21">
      <c r="U5532" s="1047"/>
    </row>
    <row r="5533" ht="26.25" customHeight="1" spans="21:21">
      <c r="U5533" s="1047"/>
    </row>
    <row r="5534" ht="26.25" customHeight="1" spans="21:21">
      <c r="U5534" s="1047"/>
    </row>
    <row r="5535" ht="26.25" customHeight="1" spans="21:21">
      <c r="U5535" s="1047"/>
    </row>
    <row r="5536" ht="26.25" customHeight="1" spans="21:21">
      <c r="U5536" s="1047"/>
    </row>
    <row r="5537" ht="26.25" customHeight="1" spans="21:21">
      <c r="U5537" s="1047"/>
    </row>
    <row r="5538" ht="26.25" customHeight="1" spans="21:21">
      <c r="U5538" s="1047"/>
    </row>
    <row r="5539" ht="26.25" customHeight="1" spans="21:21">
      <c r="U5539" s="1047"/>
    </row>
    <row r="5540" ht="26.25" customHeight="1" spans="21:21">
      <c r="U5540" s="1047"/>
    </row>
    <row r="5541" ht="26.25" customHeight="1" spans="21:21">
      <c r="U5541" s="1047"/>
    </row>
    <row r="5542" ht="26.25" customHeight="1" spans="21:21">
      <c r="U5542" s="1047"/>
    </row>
    <row r="5543" ht="26.25" customHeight="1" spans="21:21">
      <c r="U5543" s="1047"/>
    </row>
    <row r="5544" ht="26.25" customHeight="1" spans="21:21">
      <c r="U5544" s="1047"/>
    </row>
    <row r="5545" ht="26.25" customHeight="1" spans="21:21">
      <c r="U5545" s="1047"/>
    </row>
    <row r="5546" ht="26.25" customHeight="1" spans="21:21">
      <c r="U5546" s="1047"/>
    </row>
    <row r="5547" ht="26.25" customHeight="1" spans="21:21">
      <c r="U5547" s="1047"/>
    </row>
    <row r="5548" ht="26.25" customHeight="1" spans="21:21">
      <c r="U5548" s="1047"/>
    </row>
    <row r="5549" ht="26.25" customHeight="1" spans="21:21">
      <c r="U5549" s="1047"/>
    </row>
    <row r="5550" ht="26.25" customHeight="1" spans="21:21">
      <c r="U5550" s="1047"/>
    </row>
    <row r="5551" ht="26.25" customHeight="1" spans="21:21">
      <c r="U5551" s="1047"/>
    </row>
    <row r="5552" ht="26.25" customHeight="1" spans="21:21">
      <c r="U5552" s="1047"/>
    </row>
    <row r="5553" ht="26.25" customHeight="1" spans="21:21">
      <c r="U5553" s="1047"/>
    </row>
    <row r="5554" ht="26.25" customHeight="1" spans="21:21">
      <c r="U5554" s="1047"/>
    </row>
    <row r="5555" ht="26.25" customHeight="1" spans="21:21">
      <c r="U5555" s="1047"/>
    </row>
    <row r="5556" ht="26.25" customHeight="1" spans="21:21">
      <c r="U5556" s="1047"/>
    </row>
    <row r="5557" ht="26.25" customHeight="1" spans="21:21">
      <c r="U5557" s="1047"/>
    </row>
    <row r="5558" ht="26.25" customHeight="1" spans="21:21">
      <c r="U5558" s="1047"/>
    </row>
    <row r="5559" ht="26.25" customHeight="1" spans="21:21">
      <c r="U5559" s="1047"/>
    </row>
    <row r="5560" ht="26.25" customHeight="1" spans="21:21">
      <c r="U5560" s="1047"/>
    </row>
    <row r="5561" ht="26.25" customHeight="1" spans="21:21">
      <c r="U5561" s="1047"/>
    </row>
    <row r="5562" ht="26.25" customHeight="1" spans="21:21">
      <c r="U5562" s="1047"/>
    </row>
    <row r="5563" ht="26.25" customHeight="1" spans="21:21">
      <c r="U5563" s="1047"/>
    </row>
    <row r="5564" ht="26.25" customHeight="1" spans="21:21">
      <c r="U5564" s="1047"/>
    </row>
    <row r="5565" ht="26.25" customHeight="1" spans="21:21">
      <c r="U5565" s="1047"/>
    </row>
    <row r="5566" ht="26.25" customHeight="1" spans="21:21">
      <c r="U5566" s="1047"/>
    </row>
    <row r="5567" ht="26.25" customHeight="1" spans="21:21">
      <c r="U5567" s="1047"/>
    </row>
    <row r="5568" ht="26.25" customHeight="1" spans="21:21">
      <c r="U5568" s="1047"/>
    </row>
    <row r="5569" ht="26.25" customHeight="1" spans="21:21">
      <c r="U5569" s="1047"/>
    </row>
    <row r="5570" ht="26.25" customHeight="1" spans="21:21">
      <c r="U5570" s="1047"/>
    </row>
    <row r="5571" ht="26.25" customHeight="1" spans="21:21">
      <c r="U5571" s="1047"/>
    </row>
    <row r="5572" ht="26.25" customHeight="1" spans="21:21">
      <c r="U5572" s="1047"/>
    </row>
    <row r="5573" ht="26.25" customHeight="1" spans="21:21">
      <c r="U5573" s="1047"/>
    </row>
    <row r="5574" ht="26.25" customHeight="1" spans="21:21">
      <c r="U5574" s="1047"/>
    </row>
    <row r="5575" ht="26.25" customHeight="1" spans="21:21">
      <c r="U5575" s="1047"/>
    </row>
    <row r="5576" ht="26.25" customHeight="1" spans="21:21">
      <c r="U5576" s="1047"/>
    </row>
    <row r="5577" ht="26.25" customHeight="1" spans="21:21">
      <c r="U5577" s="1047"/>
    </row>
    <row r="5578" ht="26.25" customHeight="1" spans="21:21">
      <c r="U5578" s="1047"/>
    </row>
    <row r="5579" ht="26.25" customHeight="1" spans="21:21">
      <c r="U5579" s="1047"/>
    </row>
    <row r="5580" ht="26.25" customHeight="1" spans="21:21">
      <c r="U5580" s="1047"/>
    </row>
    <row r="5581" ht="26.25" customHeight="1" spans="21:21">
      <c r="U5581" s="1047"/>
    </row>
    <row r="5582" ht="26.25" customHeight="1" spans="21:21">
      <c r="U5582" s="1047"/>
    </row>
    <row r="5583" ht="26.25" customHeight="1" spans="21:21">
      <c r="U5583" s="1047"/>
    </row>
    <row r="5584" ht="26.25" customHeight="1" spans="21:21">
      <c r="U5584" s="1047"/>
    </row>
    <row r="5585" ht="26.25" customHeight="1" spans="21:21">
      <c r="U5585" s="1047"/>
    </row>
    <row r="5586" ht="26.25" customHeight="1" spans="21:21">
      <c r="U5586" s="1047"/>
    </row>
    <row r="5587" ht="26.25" customHeight="1" spans="21:21">
      <c r="U5587" s="1047"/>
    </row>
    <row r="5588" ht="26.25" customHeight="1" spans="21:21">
      <c r="U5588" s="1047"/>
    </row>
    <row r="5589" ht="26.25" customHeight="1" spans="21:21">
      <c r="U5589" s="1047"/>
    </row>
    <row r="5590" ht="26.25" customHeight="1" spans="21:21">
      <c r="U5590" s="1047"/>
    </row>
    <row r="5591" ht="26.25" customHeight="1" spans="21:21">
      <c r="U5591" s="1047"/>
    </row>
    <row r="5592" ht="26.25" customHeight="1" spans="21:21">
      <c r="U5592" s="1047"/>
    </row>
    <row r="5593" ht="26.25" customHeight="1" spans="21:21">
      <c r="U5593" s="1047"/>
    </row>
    <row r="5594" ht="26.25" customHeight="1" spans="21:21">
      <c r="U5594" s="1047"/>
    </row>
    <row r="5595" ht="26.25" customHeight="1" spans="21:21">
      <c r="U5595" s="1047"/>
    </row>
    <row r="5596" ht="26.25" customHeight="1" spans="21:21">
      <c r="U5596" s="1047"/>
    </row>
    <row r="5597" ht="26.25" customHeight="1" spans="21:21">
      <c r="U5597" s="1047"/>
    </row>
    <row r="5598" ht="26.25" customHeight="1" spans="21:21">
      <c r="U5598" s="1047"/>
    </row>
    <row r="5599" ht="26.25" customHeight="1" spans="21:21">
      <c r="U5599" s="1047"/>
    </row>
    <row r="5600" ht="26.25" customHeight="1" spans="21:21">
      <c r="U5600" s="1047"/>
    </row>
    <row r="5601" ht="26.25" customHeight="1" spans="21:21">
      <c r="U5601" s="1047"/>
    </row>
    <row r="5602" ht="26.25" customHeight="1" spans="21:21">
      <c r="U5602" s="1047"/>
    </row>
    <row r="5603" ht="26.25" customHeight="1" spans="21:21">
      <c r="U5603" s="1047"/>
    </row>
    <row r="5604" ht="26.25" customHeight="1" spans="21:21">
      <c r="U5604" s="1047"/>
    </row>
    <row r="5605" ht="26.25" customHeight="1" spans="21:21">
      <c r="U5605" s="1047"/>
    </row>
    <row r="5606" ht="26.25" customHeight="1" spans="21:21">
      <c r="U5606" s="1047"/>
    </row>
    <row r="5607" ht="26.25" customHeight="1" spans="21:21">
      <c r="U5607" s="1047"/>
    </row>
    <row r="5608" ht="26.25" customHeight="1" spans="21:21">
      <c r="U5608" s="1047"/>
    </row>
    <row r="5609" ht="26.25" customHeight="1" spans="21:21">
      <c r="U5609" s="1047"/>
    </row>
    <row r="5610" ht="26.25" customHeight="1" spans="21:21">
      <c r="U5610" s="1047"/>
    </row>
    <row r="5611" ht="26.25" customHeight="1" spans="21:21">
      <c r="U5611" s="1047"/>
    </row>
    <row r="5612" ht="26.25" customHeight="1" spans="21:21">
      <c r="U5612" s="1047"/>
    </row>
    <row r="5613" ht="26.25" customHeight="1" spans="21:21">
      <c r="U5613" s="1047"/>
    </row>
    <row r="5614" ht="26.25" customHeight="1" spans="21:21">
      <c r="U5614" s="1047"/>
    </row>
    <row r="5615" ht="26.25" customHeight="1" spans="21:21">
      <c r="U5615" s="1047"/>
    </row>
    <row r="5616" ht="26.25" customHeight="1" spans="21:21">
      <c r="U5616" s="1047"/>
    </row>
    <row r="5617" ht="26.25" customHeight="1" spans="21:21">
      <c r="U5617" s="1047"/>
    </row>
    <row r="5618" ht="26.25" customHeight="1" spans="21:21">
      <c r="U5618" s="1047"/>
    </row>
    <row r="5619" ht="26.25" customHeight="1" spans="21:21">
      <c r="U5619" s="1047"/>
    </row>
    <row r="5620" ht="26.25" customHeight="1" spans="21:21">
      <c r="U5620" s="1047"/>
    </row>
    <row r="5621" ht="26.25" customHeight="1" spans="21:21">
      <c r="U5621" s="1047"/>
    </row>
    <row r="5622" ht="26.25" customHeight="1" spans="21:21">
      <c r="U5622" s="1047"/>
    </row>
    <row r="5623" ht="26.25" customHeight="1" spans="21:21">
      <c r="U5623" s="1047"/>
    </row>
    <row r="5624" ht="26.25" customHeight="1" spans="21:21">
      <c r="U5624" s="1047"/>
    </row>
    <row r="5625" ht="26.25" customHeight="1" spans="21:21">
      <c r="U5625" s="1047"/>
    </row>
    <row r="5626" ht="26.25" customHeight="1" spans="21:21">
      <c r="U5626" s="1047"/>
    </row>
    <row r="5627" ht="26.25" customHeight="1" spans="21:21">
      <c r="U5627" s="1047"/>
    </row>
    <row r="5628" ht="26.25" customHeight="1" spans="21:21">
      <c r="U5628" s="1047"/>
    </row>
    <row r="5629" ht="26.25" customHeight="1" spans="21:21">
      <c r="U5629" s="1047"/>
    </row>
    <row r="5630" ht="26.25" customHeight="1" spans="21:21">
      <c r="U5630" s="1047"/>
    </row>
    <row r="5631" ht="26.25" customHeight="1" spans="21:21">
      <c r="U5631" s="1047"/>
    </row>
    <row r="5632" ht="26.25" customHeight="1" spans="21:21">
      <c r="U5632" s="1047"/>
    </row>
    <row r="5633" ht="26.25" customHeight="1" spans="21:21">
      <c r="U5633" s="1047"/>
    </row>
    <row r="5634" ht="26.25" customHeight="1" spans="21:21">
      <c r="U5634" s="1047"/>
    </row>
    <row r="5635" ht="26.25" customHeight="1" spans="21:21">
      <c r="U5635" s="1047"/>
    </row>
    <row r="5636" ht="26.25" customHeight="1" spans="21:21">
      <c r="U5636" s="1047"/>
    </row>
    <row r="5637" ht="26.25" customHeight="1" spans="21:21">
      <c r="U5637" s="1047"/>
    </row>
    <row r="5638" ht="26.25" customHeight="1" spans="21:21">
      <c r="U5638" s="1047"/>
    </row>
    <row r="5639" ht="26.25" customHeight="1" spans="21:21">
      <c r="U5639" s="1047"/>
    </row>
    <row r="5640" ht="26.25" customHeight="1" spans="21:21">
      <c r="U5640" s="1047"/>
    </row>
    <row r="5641" ht="26.25" customHeight="1" spans="21:21">
      <c r="U5641" s="1047"/>
    </row>
    <row r="5642" ht="26.25" customHeight="1" spans="21:21">
      <c r="U5642" s="1047"/>
    </row>
    <row r="5643" ht="26.25" customHeight="1" spans="21:21">
      <c r="U5643" s="1047"/>
    </row>
    <row r="5644" ht="26.25" customHeight="1" spans="21:21">
      <c r="U5644" s="1047"/>
    </row>
    <row r="5645" ht="26.25" customHeight="1" spans="21:21">
      <c r="U5645" s="1047"/>
    </row>
    <row r="5646" ht="26.25" customHeight="1" spans="21:21">
      <c r="U5646" s="1047"/>
    </row>
    <row r="5647" ht="26.25" customHeight="1" spans="21:21">
      <c r="U5647" s="1047"/>
    </row>
    <row r="5648" ht="26.25" customHeight="1" spans="21:21">
      <c r="U5648" s="1047"/>
    </row>
    <row r="5649" ht="26.25" customHeight="1" spans="21:21">
      <c r="U5649" s="1047"/>
    </row>
    <row r="5650" ht="26.25" customHeight="1" spans="21:21">
      <c r="U5650" s="1047"/>
    </row>
    <row r="5651" ht="26.25" customHeight="1" spans="21:21">
      <c r="U5651" s="1047"/>
    </row>
    <row r="5652" ht="26.25" customHeight="1" spans="21:21">
      <c r="U5652" s="1047"/>
    </row>
    <row r="5653" ht="26.25" customHeight="1" spans="21:21">
      <c r="U5653" s="1047"/>
    </row>
    <row r="5654" ht="26.25" customHeight="1" spans="21:21">
      <c r="U5654" s="1047"/>
    </row>
    <row r="5655" ht="26.25" customHeight="1" spans="21:21">
      <c r="U5655" s="1047"/>
    </row>
    <row r="5656" ht="26.25" customHeight="1" spans="21:21">
      <c r="U5656" s="1047"/>
    </row>
    <row r="5657" ht="26.25" customHeight="1" spans="21:21">
      <c r="U5657" s="1047"/>
    </row>
    <row r="5658" ht="26.25" customHeight="1" spans="21:21">
      <c r="U5658" s="1047"/>
    </row>
    <row r="5659" ht="26.25" customHeight="1" spans="21:21">
      <c r="U5659" s="1047"/>
    </row>
    <row r="5660" ht="26.25" customHeight="1" spans="21:21">
      <c r="U5660" s="1047"/>
    </row>
    <row r="5661" ht="26.25" customHeight="1" spans="21:21">
      <c r="U5661" s="1047"/>
    </row>
    <row r="5662" ht="26.25" customHeight="1" spans="21:21">
      <c r="U5662" s="1047"/>
    </row>
    <row r="5663" ht="26.25" customHeight="1" spans="21:21">
      <c r="U5663" s="1047"/>
    </row>
    <row r="5664" ht="26.25" customHeight="1" spans="21:21">
      <c r="U5664" s="1047"/>
    </row>
    <row r="5665" ht="26.25" customHeight="1" spans="21:21">
      <c r="U5665" s="1047"/>
    </row>
    <row r="5666" ht="26.25" customHeight="1" spans="21:21">
      <c r="U5666" s="1047"/>
    </row>
    <row r="5667" ht="26.25" customHeight="1" spans="21:21">
      <c r="U5667" s="1047"/>
    </row>
    <row r="5668" ht="26.25" customHeight="1" spans="21:21">
      <c r="U5668" s="1047"/>
    </row>
    <row r="5669" ht="26.25" customHeight="1" spans="21:21">
      <c r="U5669" s="1047"/>
    </row>
    <row r="5670" ht="26.25" customHeight="1" spans="21:21">
      <c r="U5670" s="1047"/>
    </row>
    <row r="5671" ht="26.25" customHeight="1" spans="21:21">
      <c r="U5671" s="1047"/>
    </row>
    <row r="5672" ht="26.25" customHeight="1" spans="21:21">
      <c r="U5672" s="1047"/>
    </row>
    <row r="5673" ht="26.25" customHeight="1" spans="21:21">
      <c r="U5673" s="1047"/>
    </row>
    <row r="5674" ht="26.25" customHeight="1" spans="21:21">
      <c r="U5674" s="1047"/>
    </row>
    <row r="5675" ht="26.25" customHeight="1" spans="21:21">
      <c r="U5675" s="1047"/>
    </row>
    <row r="5676" ht="26.25" customHeight="1" spans="21:21">
      <c r="U5676" s="1047"/>
    </row>
    <row r="5677" ht="26.25" customHeight="1" spans="21:21">
      <c r="U5677" s="1047"/>
    </row>
    <row r="5678" ht="26.25" customHeight="1" spans="21:21">
      <c r="U5678" s="1047"/>
    </row>
    <row r="5679" ht="26.25" customHeight="1" spans="21:21">
      <c r="U5679" s="1047"/>
    </row>
    <row r="5680" ht="26.25" customHeight="1" spans="21:21">
      <c r="U5680" s="1047"/>
    </row>
    <row r="5681" ht="26.25" customHeight="1" spans="21:21">
      <c r="U5681" s="1047"/>
    </row>
    <row r="5682" ht="26.25" customHeight="1" spans="21:21">
      <c r="U5682" s="1047"/>
    </row>
    <row r="5683" ht="26.25" customHeight="1" spans="21:21">
      <c r="U5683" s="1047"/>
    </row>
    <row r="5684" ht="26.25" customHeight="1" spans="21:21">
      <c r="U5684" s="1047"/>
    </row>
    <row r="5685" ht="26.25" customHeight="1" spans="21:21">
      <c r="U5685" s="1047"/>
    </row>
    <row r="5686" ht="26.25" customHeight="1" spans="21:21">
      <c r="U5686" s="1047"/>
    </row>
    <row r="5687" ht="26.25" customHeight="1" spans="21:21">
      <c r="U5687" s="1047"/>
    </row>
    <row r="5688" ht="26.25" customHeight="1" spans="21:21">
      <c r="U5688" s="1047"/>
    </row>
    <row r="5689" ht="26.25" customHeight="1" spans="21:21">
      <c r="U5689" s="1047"/>
    </row>
    <row r="5690" ht="26.25" customHeight="1" spans="21:21">
      <c r="U5690" s="1047"/>
    </row>
    <row r="5691" ht="26.25" customHeight="1" spans="21:21">
      <c r="U5691" s="1047"/>
    </row>
    <row r="5692" ht="26.25" customHeight="1" spans="21:21">
      <c r="U5692" s="1047"/>
    </row>
    <row r="5693" ht="26.25" customHeight="1" spans="21:21">
      <c r="U5693" s="1047"/>
    </row>
    <row r="5694" ht="26.25" customHeight="1" spans="21:21">
      <c r="U5694" s="1047"/>
    </row>
    <row r="5695" ht="26.25" customHeight="1" spans="21:21">
      <c r="U5695" s="1047"/>
    </row>
    <row r="5696" ht="26.25" customHeight="1" spans="21:21">
      <c r="U5696" s="1047"/>
    </row>
    <row r="5697" ht="26.25" customHeight="1" spans="21:21">
      <c r="U5697" s="1047"/>
    </row>
    <row r="5698" ht="26.25" customHeight="1" spans="21:21">
      <c r="U5698" s="1047"/>
    </row>
    <row r="5699" ht="26.25" customHeight="1" spans="21:21">
      <c r="U5699" s="1047"/>
    </row>
    <row r="5700" ht="26.25" customHeight="1" spans="21:21">
      <c r="U5700" s="1047"/>
    </row>
    <row r="5701" ht="26.25" customHeight="1" spans="21:21">
      <c r="U5701" s="1047"/>
    </row>
    <row r="5702" ht="26.25" customHeight="1" spans="21:21">
      <c r="U5702" s="1047"/>
    </row>
    <row r="5703" ht="26.25" customHeight="1" spans="21:21">
      <c r="U5703" s="1047"/>
    </row>
    <row r="5704" ht="26.25" customHeight="1" spans="21:21">
      <c r="U5704" s="1047"/>
    </row>
    <row r="5705" ht="26.25" customHeight="1" spans="21:21">
      <c r="U5705" s="1047"/>
    </row>
    <row r="5706" ht="26.25" customHeight="1" spans="21:21">
      <c r="U5706" s="1047"/>
    </row>
    <row r="5707" ht="26.25" customHeight="1" spans="21:21">
      <c r="U5707" s="1047"/>
    </row>
    <row r="5708" ht="26.25" customHeight="1" spans="21:21">
      <c r="U5708" s="1047"/>
    </row>
    <row r="5709" ht="26.25" customHeight="1" spans="21:21">
      <c r="U5709" s="1047"/>
    </row>
    <row r="5710" ht="26.25" customHeight="1" spans="21:21">
      <c r="U5710" s="1047"/>
    </row>
    <row r="5711" ht="26.25" customHeight="1" spans="21:21">
      <c r="U5711" s="1047"/>
    </row>
    <row r="5712" ht="26.25" customHeight="1" spans="21:21">
      <c r="U5712" s="1047"/>
    </row>
    <row r="5713" ht="26.25" customHeight="1" spans="21:21">
      <c r="U5713" s="1047"/>
    </row>
    <row r="5714" ht="26.25" customHeight="1" spans="21:21">
      <c r="U5714" s="1047"/>
    </row>
    <row r="5715" ht="26.25" customHeight="1" spans="21:21">
      <c r="U5715" s="1047"/>
    </row>
    <row r="5716" ht="26.25" customHeight="1" spans="21:21">
      <c r="U5716" s="1047"/>
    </row>
    <row r="5717" ht="26.25" customHeight="1" spans="21:21">
      <c r="U5717" s="1047"/>
    </row>
    <row r="5718" ht="26.25" customHeight="1" spans="21:21">
      <c r="U5718" s="1047"/>
    </row>
    <row r="5719" ht="26.25" customHeight="1" spans="21:21">
      <c r="U5719" s="1047"/>
    </row>
    <row r="5720" ht="26.25" customHeight="1" spans="21:21">
      <c r="U5720" s="1047"/>
    </row>
    <row r="5721" ht="26.25" customHeight="1" spans="21:21">
      <c r="U5721" s="1047"/>
    </row>
    <row r="5722" ht="26.25" customHeight="1" spans="21:21">
      <c r="U5722" s="1047"/>
    </row>
    <row r="5723" ht="26.25" customHeight="1" spans="21:21">
      <c r="U5723" s="1047"/>
    </row>
    <row r="5724" ht="26.25" customHeight="1" spans="21:21">
      <c r="U5724" s="1047"/>
    </row>
    <row r="5725" ht="26.25" customHeight="1" spans="21:21">
      <c r="U5725" s="1047"/>
    </row>
    <row r="5726" ht="26.25" customHeight="1" spans="21:21">
      <c r="U5726" s="1047"/>
    </row>
    <row r="5727" ht="26.25" customHeight="1" spans="21:21">
      <c r="U5727" s="1047"/>
    </row>
    <row r="5728" ht="26.25" customHeight="1" spans="21:21">
      <c r="U5728" s="1047"/>
    </row>
    <row r="5729" ht="26.25" customHeight="1" spans="21:21">
      <c r="U5729" s="1047"/>
    </row>
    <row r="5730" ht="26.25" customHeight="1" spans="21:21">
      <c r="U5730" s="1047"/>
    </row>
    <row r="5731" ht="26.25" customHeight="1" spans="21:21">
      <c r="U5731" s="1047"/>
    </row>
    <row r="5732" ht="26.25" customHeight="1" spans="21:21">
      <c r="U5732" s="1047"/>
    </row>
    <row r="5733" ht="26.25" customHeight="1" spans="21:21">
      <c r="U5733" s="1047"/>
    </row>
    <row r="5734" ht="26.25" customHeight="1" spans="21:21">
      <c r="U5734" s="1047"/>
    </row>
    <row r="5735" ht="26.25" customHeight="1" spans="21:21">
      <c r="U5735" s="1047"/>
    </row>
    <row r="5736" ht="26.25" customHeight="1" spans="21:21">
      <c r="U5736" s="1047"/>
    </row>
    <row r="5737" ht="26.25" customHeight="1" spans="21:21">
      <c r="U5737" s="1047"/>
    </row>
    <row r="5738" ht="26.25" customHeight="1" spans="21:21">
      <c r="U5738" s="1047"/>
    </row>
    <row r="5739" ht="26.25" customHeight="1" spans="21:21">
      <c r="U5739" s="1047"/>
    </row>
    <row r="5740" ht="26.25" customHeight="1" spans="21:21">
      <c r="U5740" s="1047"/>
    </row>
    <row r="5741" ht="26.25" customHeight="1" spans="21:21">
      <c r="U5741" s="1047"/>
    </row>
    <row r="5742" ht="26.25" customHeight="1" spans="21:21">
      <c r="U5742" s="1047"/>
    </row>
    <row r="5743" ht="26.25" customHeight="1" spans="21:21">
      <c r="U5743" s="1047"/>
    </row>
    <row r="5744" ht="26.25" customHeight="1" spans="21:21">
      <c r="U5744" s="1047"/>
    </row>
    <row r="5745" ht="26.25" customHeight="1" spans="21:21">
      <c r="U5745" s="1047"/>
    </row>
    <row r="5746" ht="26.25" customHeight="1" spans="21:21">
      <c r="U5746" s="1047"/>
    </row>
    <row r="5747" ht="26.25" customHeight="1" spans="21:21">
      <c r="U5747" s="1047"/>
    </row>
    <row r="5748" ht="26.25" customHeight="1" spans="21:21">
      <c r="U5748" s="1047"/>
    </row>
    <row r="5749" ht="26.25" customHeight="1" spans="21:21">
      <c r="U5749" s="1047"/>
    </row>
    <row r="5750" ht="26.25" customHeight="1" spans="21:21">
      <c r="U5750" s="1047"/>
    </row>
    <row r="5751" ht="26.25" customHeight="1" spans="21:21">
      <c r="U5751" s="1047"/>
    </row>
    <row r="5752" ht="26.25" customHeight="1" spans="21:21">
      <c r="U5752" s="1047"/>
    </row>
    <row r="5753" ht="26.25" customHeight="1" spans="21:21">
      <c r="U5753" s="1047"/>
    </row>
    <row r="5754" ht="26.25" customHeight="1" spans="21:21">
      <c r="U5754" s="1047"/>
    </row>
    <row r="5755" ht="26.25" customHeight="1" spans="21:21">
      <c r="U5755" s="1047"/>
    </row>
    <row r="5756" ht="26.25" customHeight="1" spans="21:21">
      <c r="U5756" s="1047"/>
    </row>
    <row r="5757" ht="26.25" customHeight="1" spans="21:21">
      <c r="U5757" s="1047"/>
    </row>
    <row r="5758" ht="26.25" customHeight="1" spans="21:21">
      <c r="U5758" s="1047"/>
    </row>
    <row r="5759" ht="26.25" customHeight="1" spans="21:21">
      <c r="U5759" s="1047"/>
    </row>
    <row r="5760" ht="26.25" customHeight="1" spans="21:21">
      <c r="U5760" s="1047"/>
    </row>
    <row r="5761" ht="26.25" customHeight="1" spans="21:21">
      <c r="U5761" s="1047"/>
    </row>
    <row r="5762" ht="26.25" customHeight="1" spans="21:21">
      <c r="U5762" s="1047"/>
    </row>
    <row r="5763" ht="26.25" customHeight="1" spans="21:21">
      <c r="U5763" s="1047"/>
    </row>
    <row r="5764" ht="26.25" customHeight="1" spans="21:21">
      <c r="U5764" s="1047"/>
    </row>
    <row r="5765" ht="26.25" customHeight="1" spans="21:21">
      <c r="U5765" s="1047"/>
    </row>
    <row r="5766" ht="26.25" customHeight="1" spans="21:21">
      <c r="U5766" s="1047"/>
    </row>
    <row r="5767" ht="26.25" customHeight="1" spans="21:21">
      <c r="U5767" s="1047"/>
    </row>
    <row r="5768" ht="26.25" customHeight="1" spans="21:21">
      <c r="U5768" s="1047"/>
    </row>
    <row r="5769" ht="26.25" customHeight="1" spans="21:21">
      <c r="U5769" s="1047"/>
    </row>
    <row r="5770" ht="26.25" customHeight="1" spans="21:21">
      <c r="U5770" s="1047"/>
    </row>
    <row r="5771" ht="26.25" customHeight="1" spans="21:21">
      <c r="U5771" s="1047"/>
    </row>
    <row r="5772" ht="26.25" customHeight="1" spans="21:21">
      <c r="U5772" s="1047"/>
    </row>
    <row r="5773" ht="26.25" customHeight="1" spans="21:21">
      <c r="U5773" s="1047"/>
    </row>
    <row r="5774" ht="26.25" customHeight="1" spans="21:21">
      <c r="U5774" s="1047"/>
    </row>
    <row r="5775" ht="26.25" customHeight="1" spans="21:21">
      <c r="U5775" s="1047"/>
    </row>
    <row r="5776" ht="26.25" customHeight="1" spans="21:21">
      <c r="U5776" s="1047"/>
    </row>
    <row r="5777" ht="26.25" customHeight="1" spans="21:21">
      <c r="U5777" s="1047"/>
    </row>
    <row r="5778" ht="26.25" customHeight="1" spans="21:21">
      <c r="U5778" s="1047"/>
    </row>
    <row r="5779" ht="26.25" customHeight="1" spans="21:21">
      <c r="U5779" s="1047"/>
    </row>
    <row r="5780" ht="26.25" customHeight="1" spans="21:21">
      <c r="U5780" s="1047"/>
    </row>
    <row r="5781" ht="26.25" customHeight="1" spans="21:21">
      <c r="U5781" s="1047"/>
    </row>
    <row r="5782" ht="26.25" customHeight="1" spans="21:21">
      <c r="U5782" s="1047"/>
    </row>
    <row r="5783" ht="26.25" customHeight="1" spans="21:21">
      <c r="U5783" s="1047"/>
    </row>
    <row r="5784" ht="26.25" customHeight="1" spans="21:21">
      <c r="U5784" s="1047"/>
    </row>
    <row r="5785" ht="26.25" customHeight="1" spans="21:21">
      <c r="U5785" s="1047"/>
    </row>
    <row r="5786" ht="26.25" customHeight="1" spans="21:21">
      <c r="U5786" s="1047"/>
    </row>
    <row r="5787" ht="26.25" customHeight="1" spans="21:21">
      <c r="U5787" s="1047"/>
    </row>
    <row r="5788" ht="26.25" customHeight="1" spans="21:21">
      <c r="U5788" s="1047"/>
    </row>
    <row r="5789" ht="26.25" customHeight="1" spans="21:21">
      <c r="U5789" s="1047"/>
    </row>
    <row r="5790" ht="26.25" customHeight="1" spans="21:21">
      <c r="U5790" s="1047"/>
    </row>
    <row r="5791" ht="26.25" customHeight="1" spans="21:21">
      <c r="U5791" s="1047"/>
    </row>
    <row r="5792" ht="26.25" customHeight="1" spans="21:21">
      <c r="U5792" s="1047"/>
    </row>
    <row r="5793" ht="26.25" customHeight="1" spans="21:21">
      <c r="U5793" s="1047"/>
    </row>
    <row r="5794" ht="26.25" customHeight="1" spans="21:21">
      <c r="U5794" s="1047"/>
    </row>
    <row r="5795" ht="26.25" customHeight="1" spans="21:21">
      <c r="U5795" s="1047"/>
    </row>
    <row r="5796" ht="26.25" customHeight="1" spans="21:21">
      <c r="U5796" s="1047"/>
    </row>
    <row r="5797" ht="26.25" customHeight="1" spans="21:21">
      <c r="U5797" s="1047"/>
    </row>
    <row r="5798" ht="26.25" customHeight="1" spans="21:21">
      <c r="U5798" s="1047"/>
    </row>
    <row r="5799" ht="26.25" customHeight="1" spans="21:21">
      <c r="U5799" s="1047"/>
    </row>
    <row r="5800" ht="26.25" customHeight="1" spans="21:21">
      <c r="U5800" s="1047"/>
    </row>
    <row r="5801" ht="26.25" customHeight="1" spans="21:21">
      <c r="U5801" s="1047"/>
    </row>
    <row r="5802" ht="26.25" customHeight="1" spans="21:21">
      <c r="U5802" s="1047"/>
    </row>
    <row r="5803" ht="26.25" customHeight="1" spans="21:21">
      <c r="U5803" s="1047"/>
    </row>
    <row r="5804" ht="26.25" customHeight="1" spans="21:21">
      <c r="U5804" s="1047"/>
    </row>
    <row r="5805" ht="26.25" customHeight="1" spans="21:21">
      <c r="U5805" s="1047"/>
    </row>
    <row r="5806" ht="26.25" customHeight="1" spans="21:21">
      <c r="U5806" s="1047"/>
    </row>
    <row r="5807" ht="26.25" customHeight="1" spans="21:21">
      <c r="U5807" s="1047"/>
    </row>
    <row r="5808" ht="26.25" customHeight="1" spans="21:21">
      <c r="U5808" s="1047"/>
    </row>
    <row r="5809" ht="26.25" customHeight="1" spans="21:21">
      <c r="U5809" s="1047"/>
    </row>
    <row r="5810" ht="26.25" customHeight="1" spans="21:21">
      <c r="U5810" s="1047"/>
    </row>
    <row r="5811" ht="26.25" customHeight="1" spans="21:21">
      <c r="U5811" s="1047"/>
    </row>
    <row r="5812" ht="26.25" customHeight="1" spans="21:21">
      <c r="U5812" s="1047"/>
    </row>
    <row r="5813" ht="26.25" customHeight="1" spans="21:21">
      <c r="U5813" s="1047"/>
    </row>
    <row r="5814" ht="26.25" customHeight="1" spans="21:21">
      <c r="U5814" s="1047"/>
    </row>
    <row r="5815" ht="26.25" customHeight="1" spans="21:21">
      <c r="U5815" s="1047"/>
    </row>
    <row r="5816" ht="26.25" customHeight="1" spans="21:21">
      <c r="U5816" s="1047"/>
    </row>
    <row r="5817" ht="26.25" customHeight="1" spans="21:21">
      <c r="U5817" s="1047"/>
    </row>
    <row r="5818" ht="26.25" customHeight="1" spans="21:21">
      <c r="U5818" s="1047"/>
    </row>
    <row r="5819" ht="26.25" customHeight="1" spans="21:21">
      <c r="U5819" s="1047"/>
    </row>
    <row r="5820" ht="26.25" customHeight="1" spans="21:21">
      <c r="U5820" s="1047"/>
    </row>
    <row r="5821" ht="26.25" customHeight="1" spans="21:21">
      <c r="U5821" s="1047"/>
    </row>
    <row r="5822" ht="26.25" customHeight="1" spans="21:21">
      <c r="U5822" s="1047"/>
    </row>
    <row r="5823" ht="26.25" customHeight="1" spans="21:21">
      <c r="U5823" s="1047"/>
    </row>
    <row r="5824" ht="26.25" customHeight="1" spans="21:21">
      <c r="U5824" s="1047"/>
    </row>
    <row r="5825" ht="26.25" customHeight="1" spans="21:21">
      <c r="U5825" s="1047"/>
    </row>
    <row r="5826" ht="26.25" customHeight="1" spans="21:21">
      <c r="U5826" s="1047"/>
    </row>
    <row r="5827" ht="26.25" customHeight="1" spans="21:21">
      <c r="U5827" s="1047"/>
    </row>
    <row r="5828" ht="26.25" customHeight="1" spans="21:21">
      <c r="U5828" s="1047"/>
    </row>
    <row r="5829" ht="26.25" customHeight="1" spans="21:21">
      <c r="U5829" s="1047"/>
    </row>
    <row r="5830" ht="26.25" customHeight="1" spans="21:21">
      <c r="U5830" s="1047"/>
    </row>
    <row r="5831" ht="26.25" customHeight="1" spans="21:21">
      <c r="U5831" s="1047"/>
    </row>
    <row r="5832" ht="26.25" customHeight="1" spans="21:21">
      <c r="U5832" s="1047"/>
    </row>
    <row r="5833" ht="26.25" customHeight="1" spans="21:21">
      <c r="U5833" s="1047"/>
    </row>
    <row r="5834" ht="26.25" customHeight="1" spans="21:21">
      <c r="U5834" s="1047"/>
    </row>
    <row r="5835" ht="26.25" customHeight="1" spans="21:21">
      <c r="U5835" s="1047"/>
    </row>
    <row r="5836" ht="26.25" customHeight="1" spans="21:21">
      <c r="U5836" s="1047"/>
    </row>
    <row r="5837" ht="26.25" customHeight="1" spans="21:21">
      <c r="U5837" s="1047"/>
    </row>
    <row r="5838" ht="26.25" customHeight="1" spans="21:21">
      <c r="U5838" s="1047"/>
    </row>
    <row r="5839" ht="26.25" customHeight="1" spans="21:21">
      <c r="U5839" s="1047"/>
    </row>
    <row r="5840" ht="26.25" customHeight="1" spans="21:21">
      <c r="U5840" s="1047"/>
    </row>
    <row r="5841" ht="26.25" customHeight="1" spans="21:21">
      <c r="U5841" s="1047"/>
    </row>
    <row r="5842" ht="26.25" customHeight="1" spans="21:21">
      <c r="U5842" s="1047"/>
    </row>
    <row r="5843" ht="26.25" customHeight="1" spans="21:21">
      <c r="U5843" s="1047"/>
    </row>
    <row r="5844" ht="26.25" customHeight="1" spans="21:21">
      <c r="U5844" s="1047"/>
    </row>
    <row r="5845" ht="26.25" customHeight="1" spans="21:21">
      <c r="U5845" s="1047"/>
    </row>
    <row r="5846" ht="26.25" customHeight="1" spans="21:21">
      <c r="U5846" s="1047"/>
    </row>
    <row r="5847" ht="26.25" customHeight="1" spans="21:21">
      <c r="U5847" s="1047"/>
    </row>
    <row r="5848" ht="26.25" customHeight="1" spans="21:21">
      <c r="U5848" s="1047"/>
    </row>
    <row r="5849" ht="26.25" customHeight="1" spans="21:21">
      <c r="U5849" s="1047"/>
    </row>
    <row r="5850" ht="26.25" customHeight="1" spans="21:21">
      <c r="U5850" s="1047"/>
    </row>
    <row r="5851" ht="26.25" customHeight="1" spans="21:21">
      <c r="U5851" s="1047"/>
    </row>
    <row r="5852" ht="26.25" customHeight="1" spans="21:21">
      <c r="U5852" s="1047"/>
    </row>
    <row r="5853" ht="26.25" customHeight="1" spans="21:21">
      <c r="U5853" s="1047"/>
    </row>
    <row r="5854" ht="26.25" customHeight="1" spans="21:21">
      <c r="U5854" s="1047"/>
    </row>
    <row r="5855" ht="26.25" customHeight="1" spans="21:21">
      <c r="U5855" s="1047"/>
    </row>
    <row r="5856" ht="26.25" customHeight="1" spans="21:21">
      <c r="U5856" s="1047"/>
    </row>
    <row r="5857" ht="26.25" customHeight="1" spans="21:21">
      <c r="U5857" s="1047"/>
    </row>
    <row r="5858" ht="26.25" customHeight="1" spans="21:21">
      <c r="U5858" s="1047"/>
    </row>
    <row r="5859" ht="26.25" customHeight="1" spans="21:21">
      <c r="U5859" s="1047"/>
    </row>
    <row r="5860" ht="26.25" customHeight="1" spans="21:21">
      <c r="U5860" s="1047"/>
    </row>
    <row r="5861" ht="26.25" customHeight="1" spans="21:21">
      <c r="U5861" s="1047"/>
    </row>
    <row r="5862" ht="26.25" customHeight="1" spans="21:21">
      <c r="U5862" s="1047"/>
    </row>
    <row r="5863" ht="26.25" customHeight="1" spans="21:21">
      <c r="U5863" s="1047"/>
    </row>
    <row r="5864" ht="26.25" customHeight="1" spans="21:21">
      <c r="U5864" s="1047"/>
    </row>
    <row r="5865" ht="26.25" customHeight="1" spans="21:21">
      <c r="U5865" s="1047"/>
    </row>
    <row r="5866" ht="26.25" customHeight="1" spans="21:21">
      <c r="U5866" s="1047"/>
    </row>
    <row r="5867" ht="26.25" customHeight="1" spans="21:21">
      <c r="U5867" s="1047"/>
    </row>
    <row r="5868" ht="26.25" customHeight="1" spans="21:21">
      <c r="U5868" s="1047"/>
    </row>
    <row r="5869" ht="26.25" customHeight="1" spans="21:21">
      <c r="U5869" s="1047"/>
    </row>
    <row r="5870" ht="26.25" customHeight="1" spans="21:21">
      <c r="U5870" s="1047"/>
    </row>
    <row r="5871" ht="26.25" customHeight="1" spans="21:21">
      <c r="U5871" s="1047"/>
    </row>
    <row r="5872" ht="26.25" customHeight="1" spans="21:21">
      <c r="U5872" s="1047"/>
    </row>
    <row r="5873" ht="26.25" customHeight="1" spans="21:21">
      <c r="U5873" s="1047"/>
    </row>
    <row r="5874" ht="26.25" customHeight="1" spans="21:21">
      <c r="U5874" s="1047"/>
    </row>
    <row r="5875" ht="26.25" customHeight="1" spans="21:21">
      <c r="U5875" s="1047"/>
    </row>
    <row r="5876" ht="26.25" customHeight="1" spans="21:21">
      <c r="U5876" s="1047"/>
    </row>
    <row r="5877" ht="26.25" customHeight="1" spans="21:21">
      <c r="U5877" s="1047"/>
    </row>
    <row r="5878" ht="26.25" customHeight="1" spans="21:21">
      <c r="U5878" s="1047"/>
    </row>
    <row r="5879" ht="26.25" customHeight="1" spans="21:21">
      <c r="U5879" s="1047"/>
    </row>
    <row r="5880" ht="26.25" customHeight="1" spans="21:21">
      <c r="U5880" s="1047"/>
    </row>
    <row r="5881" ht="26.25" customHeight="1" spans="21:21">
      <c r="U5881" s="1047"/>
    </row>
    <row r="5882" ht="26.25" customHeight="1" spans="21:21">
      <c r="U5882" s="1047"/>
    </row>
    <row r="5883" ht="26.25" customHeight="1" spans="21:21">
      <c r="U5883" s="1047"/>
    </row>
    <row r="5884" ht="26.25" customHeight="1" spans="21:21">
      <c r="U5884" s="1047"/>
    </row>
    <row r="5885" ht="26.25" customHeight="1" spans="21:21">
      <c r="U5885" s="1047"/>
    </row>
    <row r="5886" ht="26.25" customHeight="1" spans="21:21">
      <c r="U5886" s="1047"/>
    </row>
    <row r="5887" ht="26.25" customHeight="1" spans="21:21">
      <c r="U5887" s="1047"/>
    </row>
    <row r="5888" ht="26.25" customHeight="1" spans="21:21">
      <c r="U5888" s="1047"/>
    </row>
    <row r="5889" ht="26.25" customHeight="1" spans="21:21">
      <c r="U5889" s="1047"/>
    </row>
    <row r="5890" ht="26.25" customHeight="1" spans="21:21">
      <c r="U5890" s="1047"/>
    </row>
    <row r="5891" ht="26.25" customHeight="1" spans="21:21">
      <c r="U5891" s="1047"/>
    </row>
    <row r="5892" ht="26.25" customHeight="1" spans="21:21">
      <c r="U5892" s="1047"/>
    </row>
    <row r="5893" ht="26.25" customHeight="1" spans="21:21">
      <c r="U5893" s="1047"/>
    </row>
    <row r="5894" ht="26.25" customHeight="1" spans="21:21">
      <c r="U5894" s="1047"/>
    </row>
    <row r="5895" ht="26.25" customHeight="1" spans="21:21">
      <c r="U5895" s="1047"/>
    </row>
    <row r="5896" ht="26.25" customHeight="1" spans="21:21">
      <c r="U5896" s="1047"/>
    </row>
    <row r="5897" ht="26.25" customHeight="1" spans="21:21">
      <c r="U5897" s="1047"/>
    </row>
    <row r="5898" ht="26.25" customHeight="1" spans="21:21">
      <c r="U5898" s="1047"/>
    </row>
    <row r="5899" ht="26.25" customHeight="1" spans="21:21">
      <c r="U5899" s="1047"/>
    </row>
    <row r="5900" ht="26.25" customHeight="1" spans="21:21">
      <c r="U5900" s="1047"/>
    </row>
    <row r="5901" ht="26.25" customHeight="1" spans="21:21">
      <c r="U5901" s="1047"/>
    </row>
    <row r="5902" ht="26.25" customHeight="1" spans="21:21">
      <c r="U5902" s="1047"/>
    </row>
    <row r="5903" ht="26.25" customHeight="1" spans="21:21">
      <c r="U5903" s="1047"/>
    </row>
    <row r="5904" ht="26.25" customHeight="1" spans="21:21">
      <c r="U5904" s="1047"/>
    </row>
    <row r="5905" ht="26.25" customHeight="1" spans="21:21">
      <c r="U5905" s="1047"/>
    </row>
    <row r="5906" ht="26.25" customHeight="1" spans="21:21">
      <c r="U5906" s="1047"/>
    </row>
    <row r="5907" ht="26.25" customHeight="1" spans="21:21">
      <c r="U5907" s="1047"/>
    </row>
    <row r="5908" ht="26.25" customHeight="1" spans="21:21">
      <c r="U5908" s="1047"/>
    </row>
    <row r="5909" ht="26.25" customHeight="1" spans="21:21">
      <c r="U5909" s="1047"/>
    </row>
    <row r="5910" ht="26.25" customHeight="1" spans="21:21">
      <c r="U5910" s="1047"/>
    </row>
    <row r="5911" ht="26.25" customHeight="1" spans="21:21">
      <c r="U5911" s="1047"/>
    </row>
    <row r="5912" ht="26.25" customHeight="1" spans="21:21">
      <c r="U5912" s="1047"/>
    </row>
    <row r="5913" ht="26.25" customHeight="1" spans="21:21">
      <c r="U5913" s="1047"/>
    </row>
    <row r="5914" ht="26.25" customHeight="1" spans="21:21">
      <c r="U5914" s="1047"/>
    </row>
    <row r="5915" ht="26.25" customHeight="1" spans="21:21">
      <c r="U5915" s="1047"/>
    </row>
    <row r="5916" ht="26.25" customHeight="1" spans="21:21">
      <c r="U5916" s="1047"/>
    </row>
    <row r="5917" ht="26.25" customHeight="1" spans="21:21">
      <c r="U5917" s="1047"/>
    </row>
    <row r="5918" ht="26.25" customHeight="1" spans="21:21">
      <c r="U5918" s="1047"/>
    </row>
    <row r="5919" ht="26.25" customHeight="1" spans="21:21">
      <c r="U5919" s="1047"/>
    </row>
    <row r="5920" ht="26.25" customHeight="1" spans="21:21">
      <c r="U5920" s="1047"/>
    </row>
    <row r="5921" ht="26.25" customHeight="1" spans="21:21">
      <c r="U5921" s="1047"/>
    </row>
    <row r="5922" ht="26.25" customHeight="1" spans="21:21">
      <c r="U5922" s="1047"/>
    </row>
    <row r="5923" ht="26.25" customHeight="1" spans="21:21">
      <c r="U5923" s="1047"/>
    </row>
    <row r="5924" ht="26.25" customHeight="1" spans="21:21">
      <c r="U5924" s="1047"/>
    </row>
    <row r="5925" ht="26.25" customHeight="1" spans="21:21">
      <c r="U5925" s="1047"/>
    </row>
    <row r="5926" ht="26.25" customHeight="1" spans="21:21">
      <c r="U5926" s="1047"/>
    </row>
    <row r="5927" ht="26.25" customHeight="1" spans="21:21">
      <c r="U5927" s="1047"/>
    </row>
    <row r="5928" ht="26.25" customHeight="1" spans="21:21">
      <c r="U5928" s="1047"/>
    </row>
    <row r="5929" ht="26.25" customHeight="1" spans="21:21">
      <c r="U5929" s="1047"/>
    </row>
    <row r="5930" ht="26.25" customHeight="1" spans="21:21">
      <c r="U5930" s="1047"/>
    </row>
    <row r="5931" ht="26.25" customHeight="1" spans="21:21">
      <c r="U5931" s="1047"/>
    </row>
    <row r="5932" ht="26.25" customHeight="1" spans="21:21">
      <c r="U5932" s="1047"/>
    </row>
    <row r="5933" ht="26.25" customHeight="1" spans="21:21">
      <c r="U5933" s="1047"/>
    </row>
    <row r="5934" ht="26.25" customHeight="1" spans="21:21">
      <c r="U5934" s="1047"/>
    </row>
    <row r="5935" ht="26.25" customHeight="1" spans="21:21">
      <c r="U5935" s="1047"/>
    </row>
    <row r="5936" ht="26.25" customHeight="1" spans="21:21">
      <c r="U5936" s="1047"/>
    </row>
    <row r="5937" ht="26.25" customHeight="1" spans="21:21">
      <c r="U5937" s="1047"/>
    </row>
    <row r="5938" ht="26.25" customHeight="1" spans="21:21">
      <c r="U5938" s="1047"/>
    </row>
    <row r="5939" ht="26.25" customHeight="1" spans="21:21">
      <c r="U5939" s="1047"/>
    </row>
    <row r="5940" ht="26.25" customHeight="1" spans="21:21">
      <c r="U5940" s="1047"/>
    </row>
    <row r="5941" ht="26.25" customHeight="1" spans="21:21">
      <c r="U5941" s="1047"/>
    </row>
    <row r="5942" ht="26.25" customHeight="1" spans="21:21">
      <c r="U5942" s="1047"/>
    </row>
    <row r="5943" ht="26.25" customHeight="1" spans="21:21">
      <c r="U5943" s="1047"/>
    </row>
    <row r="5944" ht="26.25" customHeight="1" spans="21:21">
      <c r="U5944" s="1047"/>
    </row>
    <row r="5945" ht="26.25" customHeight="1" spans="21:21">
      <c r="U5945" s="1047"/>
    </row>
    <row r="5946" ht="26.25" customHeight="1" spans="21:21">
      <c r="U5946" s="1047"/>
    </row>
    <row r="5947" ht="26.25" customHeight="1" spans="21:21">
      <c r="U5947" s="1047"/>
    </row>
    <row r="5948" ht="26.25" customHeight="1" spans="21:21">
      <c r="U5948" s="1047"/>
    </row>
    <row r="5949" ht="26.25" customHeight="1" spans="21:21">
      <c r="U5949" s="1047"/>
    </row>
    <row r="5950" ht="26.25" customHeight="1" spans="21:21">
      <c r="U5950" s="1047"/>
    </row>
    <row r="5951" ht="26.25" customHeight="1" spans="21:21">
      <c r="U5951" s="1047"/>
    </row>
    <row r="5952" ht="26.25" customHeight="1" spans="21:21">
      <c r="U5952" s="1047"/>
    </row>
    <row r="5953" ht="26.25" customHeight="1" spans="21:21">
      <c r="U5953" s="1047"/>
    </row>
    <row r="5954" ht="26.25" customHeight="1" spans="21:21">
      <c r="U5954" s="1047"/>
    </row>
    <row r="5955" ht="26.25" customHeight="1" spans="21:21">
      <c r="U5955" s="1047"/>
    </row>
    <row r="5956" ht="26.25" customHeight="1" spans="21:21">
      <c r="U5956" s="1047"/>
    </row>
    <row r="5957" ht="26.25" customHeight="1" spans="21:21">
      <c r="U5957" s="1047"/>
    </row>
    <row r="5958" ht="26.25" customHeight="1" spans="21:21">
      <c r="U5958" s="1047"/>
    </row>
    <row r="5959" ht="26.25" customHeight="1" spans="21:21">
      <c r="U5959" s="1047"/>
    </row>
    <row r="5960" ht="26.25" customHeight="1" spans="21:21">
      <c r="U5960" s="1047"/>
    </row>
    <row r="5961" ht="26.25" customHeight="1" spans="21:21">
      <c r="U5961" s="1047"/>
    </row>
    <row r="5962" ht="26.25" customHeight="1" spans="21:21">
      <c r="U5962" s="1047"/>
    </row>
    <row r="5963" ht="26.25" customHeight="1" spans="21:21">
      <c r="U5963" s="1047"/>
    </row>
    <row r="5964" ht="26.25" customHeight="1" spans="21:21">
      <c r="U5964" s="1047"/>
    </row>
    <row r="5965" ht="26.25" customHeight="1" spans="21:21">
      <c r="U5965" s="1047"/>
    </row>
    <row r="5966" ht="26.25" customHeight="1" spans="21:21">
      <c r="U5966" s="1047"/>
    </row>
    <row r="5967" ht="26.25" customHeight="1" spans="21:21">
      <c r="U5967" s="1047"/>
    </row>
    <row r="5968" ht="26.25" customHeight="1" spans="21:21">
      <c r="U5968" s="1047"/>
    </row>
    <row r="5969" ht="26.25" customHeight="1" spans="21:21">
      <c r="U5969" s="1047"/>
    </row>
    <row r="5970" ht="26.25" customHeight="1" spans="21:21">
      <c r="U5970" s="1047"/>
    </row>
    <row r="5971" ht="26.25" customHeight="1" spans="21:21">
      <c r="U5971" s="1047"/>
    </row>
    <row r="5972" ht="26.25" customHeight="1" spans="21:21">
      <c r="U5972" s="1047"/>
    </row>
    <row r="5973" ht="26.25" customHeight="1" spans="21:21">
      <c r="U5973" s="1047"/>
    </row>
    <row r="5974" ht="26.25" customHeight="1" spans="21:21">
      <c r="U5974" s="1047"/>
    </row>
    <row r="5975" ht="26.25" customHeight="1" spans="21:21">
      <c r="U5975" s="1047"/>
    </row>
    <row r="5976" ht="26.25" customHeight="1" spans="21:21">
      <c r="U5976" s="1047"/>
    </row>
    <row r="5977" ht="26.25" customHeight="1" spans="21:21">
      <c r="U5977" s="1047"/>
    </row>
    <row r="5978" ht="26.25" customHeight="1" spans="21:21">
      <c r="U5978" s="1047"/>
    </row>
    <row r="5979" ht="26.25" customHeight="1" spans="21:21">
      <c r="U5979" s="1047"/>
    </row>
    <row r="5980" ht="26.25" customHeight="1" spans="21:21">
      <c r="U5980" s="1047"/>
    </row>
    <row r="5981" ht="26.25" customHeight="1" spans="21:21">
      <c r="U5981" s="1047"/>
    </row>
    <row r="5982" ht="26.25" customHeight="1" spans="21:21">
      <c r="U5982" s="1047"/>
    </row>
    <row r="5983" ht="26.25" customHeight="1" spans="21:21">
      <c r="U5983" s="1047"/>
    </row>
    <row r="5984" ht="26.25" customHeight="1" spans="21:21">
      <c r="U5984" s="1047"/>
    </row>
    <row r="5985" ht="26.25" customHeight="1" spans="21:21">
      <c r="U5985" s="1047"/>
    </row>
    <row r="5986" ht="26.25" customHeight="1" spans="21:21">
      <c r="U5986" s="1047"/>
    </row>
    <row r="5987" ht="26.25" customHeight="1" spans="21:21">
      <c r="U5987" s="1047"/>
    </row>
    <row r="5988" ht="26.25" customHeight="1" spans="21:21">
      <c r="U5988" s="1047"/>
    </row>
    <row r="5989" ht="26.25" customHeight="1" spans="21:21">
      <c r="U5989" s="1047"/>
    </row>
    <row r="5990" ht="26.25" customHeight="1" spans="21:21">
      <c r="U5990" s="1047"/>
    </row>
    <row r="5991" ht="26.25" customHeight="1" spans="21:21">
      <c r="U5991" s="1047"/>
    </row>
    <row r="5992" ht="26.25" customHeight="1" spans="21:21">
      <c r="U5992" s="1047"/>
    </row>
    <row r="5993" ht="26.25" customHeight="1" spans="21:21">
      <c r="U5993" s="1047"/>
    </row>
    <row r="5994" ht="26.25" customHeight="1" spans="21:21">
      <c r="U5994" s="1047"/>
    </row>
    <row r="5995" ht="26.25" customHeight="1" spans="21:21">
      <c r="U5995" s="1047"/>
    </row>
    <row r="5996" ht="26.25" customHeight="1" spans="21:21">
      <c r="U5996" s="1047"/>
    </row>
    <row r="5997" ht="26.25" customHeight="1" spans="21:21">
      <c r="U5997" s="1047"/>
    </row>
    <row r="5998" ht="26.25" customHeight="1" spans="21:21">
      <c r="U5998" s="1047"/>
    </row>
    <row r="5999" ht="26.25" customHeight="1" spans="21:21">
      <c r="U5999" s="1047"/>
    </row>
    <row r="6000" ht="26.25" customHeight="1" spans="21:21">
      <c r="U6000" s="1047"/>
    </row>
    <row r="6001" ht="26.25" customHeight="1" spans="21:21">
      <c r="U6001" s="1047"/>
    </row>
    <row r="6002" ht="26.25" customHeight="1" spans="21:21">
      <c r="U6002" s="1047"/>
    </row>
    <row r="6003" ht="26.25" customHeight="1" spans="21:21">
      <c r="U6003" s="1047"/>
    </row>
    <row r="6004" ht="26.25" customHeight="1" spans="21:21">
      <c r="U6004" s="1047"/>
    </row>
    <row r="6005" ht="26.25" customHeight="1" spans="21:21">
      <c r="U6005" s="1047"/>
    </row>
    <row r="6006" ht="26.25" customHeight="1" spans="21:21">
      <c r="U6006" s="1047"/>
    </row>
    <row r="6007" ht="26.25" customHeight="1" spans="21:21">
      <c r="U6007" s="1047"/>
    </row>
    <row r="6008" ht="26.25" customHeight="1" spans="21:21">
      <c r="U6008" s="1047"/>
    </row>
    <row r="6009" ht="26.25" customHeight="1" spans="21:21">
      <c r="U6009" s="1047"/>
    </row>
    <row r="6010" ht="26.25" customHeight="1" spans="21:21">
      <c r="U6010" s="1047"/>
    </row>
    <row r="6011" ht="26.25" customHeight="1" spans="21:21">
      <c r="U6011" s="1047"/>
    </row>
    <row r="6012" ht="26.25" customHeight="1" spans="21:21">
      <c r="U6012" s="1047"/>
    </row>
    <row r="6013" ht="26.25" customHeight="1" spans="21:21">
      <c r="U6013" s="1047"/>
    </row>
    <row r="6014" ht="26.25" customHeight="1" spans="21:21">
      <c r="U6014" s="1047"/>
    </row>
    <row r="6015" ht="26.25" customHeight="1" spans="21:21">
      <c r="U6015" s="1047"/>
    </row>
    <row r="6016" ht="26.25" customHeight="1" spans="21:21">
      <c r="U6016" s="1047"/>
    </row>
    <row r="6017" ht="26.25" customHeight="1" spans="21:21">
      <c r="U6017" s="1047"/>
    </row>
    <row r="6018" ht="26.25" customHeight="1" spans="21:21">
      <c r="U6018" s="1047"/>
    </row>
    <row r="6019" ht="26.25" customHeight="1" spans="21:21">
      <c r="U6019" s="1047"/>
    </row>
    <row r="6020" ht="26.25" customHeight="1" spans="21:21">
      <c r="U6020" s="1047"/>
    </row>
    <row r="6021" ht="26.25" customHeight="1" spans="21:21">
      <c r="U6021" s="1047"/>
    </row>
    <row r="6022" ht="26.25" customHeight="1" spans="21:21">
      <c r="U6022" s="1047"/>
    </row>
    <row r="6023" ht="26.25" customHeight="1" spans="21:21">
      <c r="U6023" s="1047"/>
    </row>
    <row r="6024" ht="26.25" customHeight="1" spans="21:21">
      <c r="U6024" s="1047"/>
    </row>
    <row r="6025" ht="26.25" customHeight="1" spans="21:21">
      <c r="U6025" s="1047"/>
    </row>
    <row r="6026" ht="26.25" customHeight="1" spans="21:21">
      <c r="U6026" s="1047"/>
    </row>
    <row r="6027" ht="26.25" customHeight="1" spans="21:21">
      <c r="U6027" s="1047"/>
    </row>
    <row r="6028" ht="26.25" customHeight="1" spans="21:21">
      <c r="U6028" s="1047"/>
    </row>
    <row r="6029" ht="26.25" customHeight="1" spans="21:21">
      <c r="U6029" s="1047"/>
    </row>
    <row r="6030" ht="26.25" customHeight="1" spans="21:21">
      <c r="U6030" s="1047"/>
    </row>
    <row r="6031" ht="26.25" customHeight="1" spans="21:21">
      <c r="U6031" s="1047"/>
    </row>
    <row r="6032" ht="26.25" customHeight="1" spans="21:21">
      <c r="U6032" s="1047"/>
    </row>
    <row r="6033" ht="26.25" customHeight="1" spans="21:21">
      <c r="U6033" s="1047"/>
    </row>
    <row r="6034" ht="26.25" customHeight="1" spans="21:21">
      <c r="U6034" s="1047"/>
    </row>
    <row r="6035" ht="26.25" customHeight="1" spans="21:21">
      <c r="U6035" s="1047"/>
    </row>
    <row r="6036" ht="26.25" customHeight="1" spans="21:21">
      <c r="U6036" s="1047"/>
    </row>
    <row r="6037" ht="26.25" customHeight="1" spans="21:21">
      <c r="U6037" s="1047"/>
    </row>
    <row r="6038" ht="26.25" customHeight="1" spans="21:21">
      <c r="U6038" s="1047"/>
    </row>
    <row r="6039" ht="26.25" customHeight="1" spans="21:21">
      <c r="U6039" s="1047"/>
    </row>
    <row r="6040" ht="26.25" customHeight="1" spans="21:21">
      <c r="U6040" s="1047"/>
    </row>
    <row r="6041" ht="26.25" customHeight="1" spans="21:21">
      <c r="U6041" s="1047"/>
    </row>
    <row r="6042" ht="26.25" customHeight="1" spans="21:21">
      <c r="U6042" s="1047"/>
    </row>
    <row r="6043" ht="26.25" customHeight="1" spans="21:21">
      <c r="U6043" s="1047"/>
    </row>
    <row r="6044" ht="26.25" customHeight="1" spans="21:21">
      <c r="U6044" s="1047"/>
    </row>
    <row r="6045" ht="26.25" customHeight="1" spans="21:21">
      <c r="U6045" s="1047"/>
    </row>
    <row r="6046" ht="26.25" customHeight="1" spans="21:21">
      <c r="U6046" s="1047"/>
    </row>
    <row r="6047" ht="26.25" customHeight="1" spans="21:21">
      <c r="U6047" s="1047"/>
    </row>
    <row r="6048" ht="26.25" customHeight="1" spans="21:21">
      <c r="U6048" s="1047"/>
    </row>
    <row r="6049" ht="26.25" customHeight="1" spans="21:21">
      <c r="U6049" s="1047"/>
    </row>
    <row r="6050" ht="26.25" customHeight="1" spans="21:21">
      <c r="U6050" s="1047"/>
    </row>
    <row r="6051" ht="26.25" customHeight="1" spans="21:21">
      <c r="U6051" s="1047"/>
    </row>
    <row r="6052" ht="26.25" customHeight="1" spans="21:21">
      <c r="U6052" s="1047"/>
    </row>
    <row r="6053" ht="26.25" customHeight="1" spans="21:21">
      <c r="U6053" s="1047"/>
    </row>
    <row r="6054" ht="26.25" customHeight="1" spans="21:21">
      <c r="U6054" s="1047"/>
    </row>
    <row r="6055" ht="26.25" customHeight="1" spans="21:21">
      <c r="U6055" s="1047"/>
    </row>
    <row r="6056" ht="26.25" customHeight="1" spans="21:21">
      <c r="U6056" s="1047"/>
    </row>
    <row r="6057" ht="26.25" customHeight="1" spans="21:21">
      <c r="U6057" s="1047"/>
    </row>
    <row r="6058" ht="26.25" customHeight="1" spans="21:21">
      <c r="U6058" s="1047"/>
    </row>
    <row r="6059" ht="26.25" customHeight="1" spans="21:21">
      <c r="U6059" s="1047"/>
    </row>
    <row r="6060" ht="26.25" customHeight="1" spans="21:21">
      <c r="U6060" s="1047"/>
    </row>
    <row r="6061" ht="26.25" customHeight="1" spans="21:21">
      <c r="U6061" s="1047"/>
    </row>
    <row r="6062" ht="26.25" customHeight="1" spans="21:21">
      <c r="U6062" s="1047"/>
    </row>
    <row r="6063" ht="26.25" customHeight="1" spans="21:21">
      <c r="U6063" s="1047"/>
    </row>
    <row r="6064" ht="26.25" customHeight="1" spans="21:21">
      <c r="U6064" s="1047"/>
    </row>
    <row r="6065" ht="26.25" customHeight="1" spans="21:21">
      <c r="U6065" s="1047"/>
    </row>
    <row r="6066" ht="26.25" customHeight="1" spans="21:21">
      <c r="U6066" s="1047"/>
    </row>
    <row r="6067" ht="26.25" customHeight="1" spans="21:21">
      <c r="U6067" s="1047"/>
    </row>
    <row r="6068" ht="26.25" customHeight="1" spans="21:21">
      <c r="U6068" s="1047"/>
    </row>
    <row r="6069" ht="26.25" customHeight="1" spans="21:21">
      <c r="U6069" s="1047"/>
    </row>
    <row r="6070" ht="26.25" customHeight="1" spans="21:21">
      <c r="U6070" s="1047"/>
    </row>
    <row r="6071" ht="26.25" customHeight="1" spans="21:21">
      <c r="U6071" s="1047"/>
    </row>
    <row r="6072" ht="26.25" customHeight="1" spans="21:21">
      <c r="U6072" s="1047"/>
    </row>
    <row r="6073" ht="26.25" customHeight="1" spans="21:21">
      <c r="U6073" s="1047"/>
    </row>
    <row r="6074" ht="26.25" customHeight="1" spans="21:21">
      <c r="U6074" s="1047"/>
    </row>
    <row r="6075" ht="26.25" customHeight="1" spans="21:21">
      <c r="U6075" s="1047"/>
    </row>
    <row r="6076" ht="26.25" customHeight="1" spans="21:21">
      <c r="U6076" s="1047"/>
    </row>
    <row r="6077" ht="26.25" customHeight="1" spans="21:21">
      <c r="U6077" s="1047"/>
    </row>
    <row r="6078" ht="26.25" customHeight="1" spans="21:21">
      <c r="U6078" s="1047"/>
    </row>
    <row r="6079" ht="26.25" customHeight="1" spans="21:21">
      <c r="U6079" s="1047"/>
    </row>
    <row r="6080" ht="26.25" customHeight="1" spans="21:21">
      <c r="U6080" s="1047"/>
    </row>
    <row r="6081" ht="26.25" customHeight="1" spans="21:21">
      <c r="U6081" s="1047"/>
    </row>
    <row r="6082" ht="26.25" customHeight="1" spans="21:21">
      <c r="U6082" s="1047"/>
    </row>
    <row r="6083" ht="26.25" customHeight="1" spans="21:21">
      <c r="U6083" s="1047"/>
    </row>
    <row r="6084" ht="26.25" customHeight="1" spans="21:21">
      <c r="U6084" s="1047"/>
    </row>
    <row r="6085" ht="26.25" customHeight="1" spans="21:21">
      <c r="U6085" s="1047"/>
    </row>
    <row r="6086" ht="26.25" customHeight="1" spans="21:21">
      <c r="U6086" s="1047"/>
    </row>
    <row r="6087" ht="26.25" customHeight="1" spans="21:21">
      <c r="U6087" s="1047"/>
    </row>
    <row r="6088" ht="26.25" customHeight="1" spans="21:21">
      <c r="U6088" s="1047"/>
    </row>
    <row r="6089" ht="26.25" customHeight="1" spans="21:21">
      <c r="U6089" s="1047"/>
    </row>
    <row r="6090" ht="26.25" customHeight="1" spans="21:21">
      <c r="U6090" s="1047"/>
    </row>
    <row r="6091" ht="26.25" customHeight="1" spans="21:21">
      <c r="U6091" s="1047"/>
    </row>
    <row r="6092" ht="26.25" customHeight="1" spans="21:21">
      <c r="U6092" s="1047"/>
    </row>
    <row r="6093" ht="26.25" customHeight="1" spans="21:21">
      <c r="U6093" s="1047"/>
    </row>
    <row r="6094" ht="26.25" customHeight="1" spans="21:21">
      <c r="U6094" s="1047"/>
    </row>
    <row r="6095" ht="26.25" customHeight="1" spans="21:21">
      <c r="U6095" s="1047"/>
    </row>
    <row r="6096" ht="26.25" customHeight="1" spans="21:21">
      <c r="U6096" s="1047"/>
    </row>
    <row r="6097" ht="26.25" customHeight="1" spans="21:21">
      <c r="U6097" s="1047"/>
    </row>
    <row r="6098" ht="26.25" customHeight="1" spans="21:21">
      <c r="U6098" s="1047"/>
    </row>
    <row r="6099" ht="26.25" customHeight="1" spans="21:21">
      <c r="U6099" s="1047"/>
    </row>
    <row r="6100" ht="26.25" customHeight="1" spans="21:21">
      <c r="U6100" s="1047"/>
    </row>
    <row r="6101" ht="26.25" customHeight="1" spans="21:21">
      <c r="U6101" s="1047"/>
    </row>
    <row r="6102" ht="26.25" customHeight="1" spans="21:21">
      <c r="U6102" s="1047"/>
    </row>
    <row r="6103" ht="26.25" customHeight="1" spans="21:21">
      <c r="U6103" s="1047"/>
    </row>
    <row r="6104" ht="26.25" customHeight="1" spans="21:21">
      <c r="U6104" s="1047"/>
    </row>
    <row r="6105" ht="26.25" customHeight="1" spans="21:21">
      <c r="U6105" s="1047"/>
    </row>
    <row r="6106" ht="26.25" customHeight="1" spans="21:21">
      <c r="U6106" s="1047"/>
    </row>
    <row r="6107" ht="26.25" customHeight="1" spans="21:21">
      <c r="U6107" s="1047"/>
    </row>
    <row r="6108" ht="26.25" customHeight="1" spans="21:21">
      <c r="U6108" s="1047"/>
    </row>
    <row r="6109" ht="26.25" customHeight="1" spans="21:21">
      <c r="U6109" s="1047"/>
    </row>
    <row r="6110" ht="26.25" customHeight="1" spans="21:21">
      <c r="U6110" s="1047"/>
    </row>
    <row r="6111" ht="26.25" customHeight="1" spans="21:21">
      <c r="U6111" s="1047"/>
    </row>
    <row r="6112" ht="26.25" customHeight="1" spans="21:21">
      <c r="U6112" s="1047"/>
    </row>
    <row r="6113" ht="26.25" customHeight="1" spans="21:21">
      <c r="U6113" s="1047"/>
    </row>
    <row r="6114" ht="26.25" customHeight="1" spans="21:21">
      <c r="U6114" s="1047"/>
    </row>
    <row r="6115" ht="26.25" customHeight="1" spans="21:21">
      <c r="U6115" s="1047"/>
    </row>
    <row r="6116" ht="26.25" customHeight="1" spans="21:21">
      <c r="U6116" s="1047"/>
    </row>
    <row r="6117" ht="26.25" customHeight="1" spans="21:21">
      <c r="U6117" s="1047"/>
    </row>
    <row r="6118" ht="26.25" customHeight="1" spans="21:21">
      <c r="U6118" s="1047"/>
    </row>
    <row r="6119" ht="26.25" customHeight="1" spans="21:21">
      <c r="U6119" s="1047"/>
    </row>
    <row r="6120" ht="26.25" customHeight="1" spans="21:21">
      <c r="U6120" s="1047"/>
    </row>
    <row r="6121" ht="26.25" customHeight="1" spans="21:21">
      <c r="U6121" s="1047"/>
    </row>
    <row r="6122" ht="26.25" customHeight="1" spans="21:21">
      <c r="U6122" s="1047"/>
    </row>
    <row r="6123" ht="26.25" customHeight="1" spans="21:21">
      <c r="U6123" s="1047"/>
    </row>
    <row r="6124" ht="26.25" customHeight="1" spans="21:21">
      <c r="U6124" s="1047"/>
    </row>
    <row r="6125" ht="26.25" customHeight="1" spans="21:21">
      <c r="U6125" s="1047"/>
    </row>
    <row r="6126" ht="26.25" customHeight="1" spans="21:21">
      <c r="U6126" s="1047"/>
    </row>
    <row r="6127" ht="26.25" customHeight="1" spans="21:21">
      <c r="U6127" s="1047"/>
    </row>
    <row r="6128" ht="26.25" customHeight="1" spans="21:21">
      <c r="U6128" s="1047"/>
    </row>
    <row r="6129" ht="26.25" customHeight="1" spans="21:21">
      <c r="U6129" s="1047"/>
    </row>
    <row r="6130" ht="26.25" customHeight="1" spans="21:21">
      <c r="U6130" s="1047"/>
    </row>
    <row r="6131" ht="26.25" customHeight="1" spans="21:21">
      <c r="U6131" s="1047"/>
    </row>
    <row r="6132" ht="26.25" customHeight="1" spans="21:21">
      <c r="U6132" s="1047"/>
    </row>
    <row r="6133" ht="26.25" customHeight="1" spans="21:21">
      <c r="U6133" s="1047"/>
    </row>
    <row r="6134" ht="26.25" customHeight="1" spans="21:21">
      <c r="U6134" s="1047"/>
    </row>
    <row r="6135" ht="26.25" customHeight="1" spans="21:21">
      <c r="U6135" s="1047"/>
    </row>
    <row r="6136" ht="26.25" customHeight="1" spans="21:21">
      <c r="U6136" s="1047"/>
    </row>
    <row r="6137" ht="26.25" customHeight="1" spans="21:21">
      <c r="U6137" s="1047"/>
    </row>
    <row r="6138" ht="26.25" customHeight="1" spans="21:21">
      <c r="U6138" s="1047"/>
    </row>
    <row r="6139" ht="26.25" customHeight="1" spans="21:21">
      <c r="U6139" s="1047"/>
    </row>
    <row r="6140" ht="26.25" customHeight="1" spans="21:21">
      <c r="U6140" s="1047"/>
    </row>
    <row r="6141" ht="26.25" customHeight="1" spans="21:21">
      <c r="U6141" s="1047"/>
    </row>
    <row r="6142" ht="26.25" customHeight="1" spans="21:21">
      <c r="U6142" s="1047"/>
    </row>
    <row r="6143" ht="26.25" customHeight="1" spans="21:21">
      <c r="U6143" s="1047"/>
    </row>
    <row r="6144" ht="26.25" customHeight="1" spans="21:21">
      <c r="U6144" s="1047"/>
    </row>
    <row r="6145" ht="26.25" customHeight="1" spans="21:21">
      <c r="U6145" s="1047"/>
    </row>
    <row r="6146" ht="26.25" customHeight="1" spans="21:21">
      <c r="U6146" s="1047"/>
    </row>
    <row r="6147" ht="26.25" customHeight="1" spans="21:21">
      <c r="U6147" s="1047"/>
    </row>
    <row r="6148" ht="26.25" customHeight="1" spans="21:21">
      <c r="U6148" s="1047"/>
    </row>
    <row r="6149" ht="26.25" customHeight="1" spans="21:21">
      <c r="U6149" s="1047"/>
    </row>
    <row r="6150" ht="26.25" customHeight="1" spans="21:21">
      <c r="U6150" s="1047"/>
    </row>
    <row r="6151" ht="26.25" customHeight="1" spans="21:21">
      <c r="U6151" s="1047"/>
    </row>
    <row r="6152" ht="26.25" customHeight="1" spans="21:21">
      <c r="U6152" s="1047"/>
    </row>
    <row r="6153" ht="26.25" customHeight="1" spans="21:21">
      <c r="U6153" s="1047"/>
    </row>
    <row r="6154" ht="26.25" customHeight="1" spans="21:21">
      <c r="U6154" s="1047"/>
    </row>
    <row r="6155" ht="26.25" customHeight="1" spans="21:21">
      <c r="U6155" s="1047"/>
    </row>
    <row r="6156" ht="26.25" customHeight="1" spans="21:21">
      <c r="U6156" s="1047"/>
    </row>
    <row r="6157" ht="26.25" customHeight="1" spans="21:21">
      <c r="U6157" s="1047"/>
    </row>
    <row r="6158" ht="26.25" customHeight="1" spans="21:21">
      <c r="U6158" s="1047"/>
    </row>
    <row r="6159" ht="26.25" customHeight="1" spans="21:21">
      <c r="U6159" s="1047"/>
    </row>
    <row r="6160" ht="26.25" customHeight="1" spans="21:21">
      <c r="U6160" s="1047"/>
    </row>
    <row r="6161" ht="26.25" customHeight="1" spans="21:21">
      <c r="U6161" s="1047"/>
    </row>
    <row r="6162" ht="26.25" customHeight="1" spans="21:21">
      <c r="U6162" s="1047"/>
    </row>
    <row r="6163" ht="26.25" customHeight="1" spans="21:21">
      <c r="U6163" s="1047"/>
    </row>
    <row r="6164" ht="26.25" customHeight="1" spans="21:21">
      <c r="U6164" s="1047"/>
    </row>
    <row r="6165" ht="26.25" customHeight="1" spans="21:21">
      <c r="U6165" s="1047"/>
    </row>
    <row r="6166" ht="26.25" customHeight="1" spans="21:21">
      <c r="U6166" s="1047"/>
    </row>
    <row r="6167" ht="26.25" customHeight="1" spans="21:21">
      <c r="U6167" s="1047"/>
    </row>
    <row r="6168" ht="26.25" customHeight="1" spans="21:21">
      <c r="U6168" s="1047"/>
    </row>
    <row r="6169" ht="26.25" customHeight="1" spans="21:21">
      <c r="U6169" s="1047"/>
    </row>
    <row r="6170" ht="26.25" customHeight="1" spans="21:21">
      <c r="U6170" s="1047"/>
    </row>
    <row r="6171" ht="26.25" customHeight="1" spans="21:21">
      <c r="U6171" s="1047"/>
    </row>
    <row r="6172" ht="26.25" customHeight="1" spans="21:21">
      <c r="U6172" s="1047"/>
    </row>
    <row r="6173" ht="26.25" customHeight="1" spans="21:21">
      <c r="U6173" s="1047"/>
    </row>
    <row r="6174" ht="26.25" customHeight="1" spans="21:21">
      <c r="U6174" s="1047"/>
    </row>
    <row r="6175" ht="26.25" customHeight="1" spans="21:21">
      <c r="U6175" s="1047"/>
    </row>
    <row r="6176" ht="26.25" customHeight="1" spans="21:21">
      <c r="U6176" s="1047"/>
    </row>
    <row r="6177" ht="26.25" customHeight="1" spans="21:21">
      <c r="U6177" s="1047"/>
    </row>
    <row r="6178" ht="26.25" customHeight="1" spans="21:21">
      <c r="U6178" s="1047"/>
    </row>
    <row r="6179" ht="26.25" customHeight="1" spans="21:21">
      <c r="U6179" s="1047"/>
    </row>
    <row r="6180" ht="26.25" customHeight="1" spans="21:21">
      <c r="U6180" s="1047"/>
    </row>
    <row r="6181" ht="26.25" customHeight="1" spans="21:21">
      <c r="U6181" s="1047"/>
    </row>
    <row r="6182" ht="26.25" customHeight="1" spans="21:21">
      <c r="U6182" s="1047"/>
    </row>
    <row r="6183" ht="26.25" customHeight="1" spans="21:21">
      <c r="U6183" s="1047"/>
    </row>
    <row r="6184" ht="26.25" customHeight="1" spans="21:21">
      <c r="U6184" s="1047"/>
    </row>
    <row r="6185" ht="26.25" customHeight="1" spans="21:21">
      <c r="U6185" s="1047"/>
    </row>
    <row r="6186" ht="26.25" customHeight="1" spans="21:21">
      <c r="U6186" s="1047"/>
    </row>
    <row r="6187" ht="26.25" customHeight="1" spans="21:21">
      <c r="U6187" s="1047"/>
    </row>
    <row r="6188" ht="26.25" customHeight="1" spans="21:21">
      <c r="U6188" s="1047"/>
    </row>
    <row r="6189" ht="26.25" customHeight="1" spans="21:21">
      <c r="U6189" s="1047"/>
    </row>
    <row r="6190" ht="26.25" customHeight="1" spans="21:21">
      <c r="U6190" s="1047"/>
    </row>
    <row r="6191" ht="26.25" customHeight="1" spans="21:21">
      <c r="U6191" s="1047"/>
    </row>
    <row r="6192" ht="26.25" customHeight="1" spans="21:21">
      <c r="U6192" s="1047"/>
    </row>
    <row r="6193" ht="26.25" customHeight="1" spans="21:21">
      <c r="U6193" s="1047"/>
    </row>
    <row r="6194" ht="26.25" customHeight="1" spans="21:21">
      <c r="U6194" s="1047"/>
    </row>
    <row r="6195" ht="26.25" customHeight="1" spans="21:21">
      <c r="U6195" s="1047"/>
    </row>
    <row r="6196" ht="26.25" customHeight="1" spans="21:21">
      <c r="U6196" s="1047"/>
    </row>
    <row r="6197" ht="26.25" customHeight="1" spans="21:21">
      <c r="U6197" s="1047"/>
    </row>
    <row r="6198" ht="26.25" customHeight="1" spans="21:21">
      <c r="U6198" s="1047"/>
    </row>
    <row r="6199" ht="26.25" customHeight="1" spans="21:21">
      <c r="U6199" s="1047"/>
    </row>
    <row r="6200" ht="26.25" customHeight="1" spans="21:21">
      <c r="U6200" s="1047"/>
    </row>
    <row r="6201" ht="26.25" customHeight="1" spans="21:21">
      <c r="U6201" s="1047"/>
    </row>
    <row r="6202" ht="26.25" customHeight="1" spans="21:21">
      <c r="U6202" s="1047"/>
    </row>
    <row r="6203" ht="26.25" customHeight="1" spans="21:21">
      <c r="U6203" s="1047"/>
    </row>
    <row r="6204" ht="26.25" customHeight="1" spans="21:21">
      <c r="U6204" s="1047"/>
    </row>
    <row r="6205" ht="26.25" customHeight="1" spans="21:21">
      <c r="U6205" s="1047"/>
    </row>
    <row r="6206" ht="26.25" customHeight="1" spans="21:21">
      <c r="U6206" s="1047"/>
    </row>
    <row r="6207" ht="26.25" customHeight="1" spans="21:21">
      <c r="U6207" s="1047"/>
    </row>
    <row r="6208" ht="26.25" customHeight="1" spans="21:21">
      <c r="U6208" s="1047"/>
    </row>
    <row r="6209" ht="26.25" customHeight="1" spans="21:21">
      <c r="U6209" s="1047"/>
    </row>
    <row r="6210" ht="26.25" customHeight="1" spans="21:21">
      <c r="U6210" s="1047"/>
    </row>
    <row r="6211" ht="26.25" customHeight="1" spans="21:21">
      <c r="U6211" s="1047"/>
    </row>
    <row r="6212" ht="26.25" customHeight="1" spans="21:21">
      <c r="U6212" s="1047"/>
    </row>
    <row r="6213" ht="26.25" customHeight="1" spans="21:21">
      <c r="U6213" s="1047"/>
    </row>
    <row r="6214" ht="26.25" customHeight="1" spans="21:21">
      <c r="U6214" s="1047"/>
    </row>
    <row r="6215" ht="26.25" customHeight="1" spans="21:21">
      <c r="U6215" s="1047"/>
    </row>
    <row r="6216" ht="26.25" customHeight="1" spans="21:21">
      <c r="U6216" s="1047"/>
    </row>
    <row r="6217" ht="26.25" customHeight="1" spans="21:21">
      <c r="U6217" s="1047"/>
    </row>
    <row r="6218" ht="26.25" customHeight="1" spans="21:21">
      <c r="U6218" s="1047"/>
    </row>
    <row r="6219" ht="26.25" customHeight="1" spans="21:21">
      <c r="U6219" s="1047"/>
    </row>
    <row r="6220" ht="26.25" customHeight="1" spans="21:21">
      <c r="U6220" s="1047"/>
    </row>
    <row r="6221" ht="26.25" customHeight="1" spans="21:21">
      <c r="U6221" s="1047"/>
    </row>
    <row r="6222" ht="26.25" customHeight="1" spans="21:21">
      <c r="U6222" s="1047"/>
    </row>
    <row r="6223" ht="26.25" customHeight="1" spans="21:21">
      <c r="U6223" s="1047"/>
    </row>
    <row r="6224" ht="26.25" customHeight="1" spans="21:21">
      <c r="U6224" s="1047"/>
    </row>
    <row r="6225" ht="26.25" customHeight="1" spans="21:21">
      <c r="U6225" s="1047"/>
    </row>
    <row r="6226" ht="26.25" customHeight="1" spans="21:21">
      <c r="U6226" s="1047"/>
    </row>
    <row r="6227" ht="26.25" customHeight="1" spans="21:21">
      <c r="U6227" s="1047"/>
    </row>
    <row r="6228" ht="26.25" customHeight="1" spans="21:21">
      <c r="U6228" s="1047"/>
    </row>
    <row r="6229" ht="26.25" customHeight="1" spans="21:21">
      <c r="U6229" s="1047"/>
    </row>
    <row r="6230" ht="26.25" customHeight="1" spans="21:21">
      <c r="U6230" s="1047"/>
    </row>
    <row r="6231" ht="26.25" customHeight="1" spans="21:21">
      <c r="U6231" s="1047"/>
    </row>
    <row r="6232" ht="26.25" customHeight="1" spans="21:21">
      <c r="U6232" s="1047"/>
    </row>
    <row r="6233" ht="26.25" customHeight="1" spans="21:21">
      <c r="U6233" s="1047"/>
    </row>
    <row r="6234" ht="26.25" customHeight="1" spans="21:21">
      <c r="U6234" s="1047"/>
    </row>
    <row r="6235" ht="26.25" customHeight="1" spans="21:21">
      <c r="U6235" s="1047"/>
    </row>
    <row r="6236" ht="26.25" customHeight="1" spans="21:21">
      <c r="U6236" s="1047"/>
    </row>
    <row r="6237" ht="26.25" customHeight="1" spans="21:21">
      <c r="U6237" s="1047"/>
    </row>
    <row r="6238" ht="26.25" customHeight="1" spans="21:21">
      <c r="U6238" s="1047"/>
    </row>
    <row r="6239" ht="26.25" customHeight="1" spans="21:21">
      <c r="U6239" s="1047"/>
    </row>
    <row r="6240" ht="26.25" customHeight="1" spans="21:21">
      <c r="U6240" s="1047"/>
    </row>
    <row r="6241" ht="26.25" customHeight="1" spans="21:21">
      <c r="U6241" s="1047"/>
    </row>
    <row r="6242" ht="26.25" customHeight="1" spans="21:21">
      <c r="U6242" s="1047"/>
    </row>
    <row r="6243" ht="26.25" customHeight="1" spans="21:21">
      <c r="U6243" s="1047"/>
    </row>
    <row r="6244" ht="26.25" customHeight="1" spans="21:21">
      <c r="U6244" s="1047"/>
    </row>
    <row r="6245" ht="26.25" customHeight="1" spans="21:21">
      <c r="U6245" s="1047"/>
    </row>
    <row r="6246" ht="26.25" customHeight="1" spans="21:21">
      <c r="U6246" s="1047"/>
    </row>
    <row r="6247" ht="26.25" customHeight="1" spans="21:21">
      <c r="U6247" s="1047"/>
    </row>
    <row r="6248" ht="26.25" customHeight="1" spans="21:21">
      <c r="U6248" s="1047"/>
    </row>
    <row r="6249" ht="26.25" customHeight="1" spans="21:21">
      <c r="U6249" s="1047"/>
    </row>
    <row r="6250" ht="26.25" customHeight="1" spans="21:21">
      <c r="U6250" s="1047"/>
    </row>
    <row r="6251" ht="26.25" customHeight="1" spans="21:21">
      <c r="U6251" s="1047"/>
    </row>
    <row r="6252" ht="26.25" customHeight="1" spans="21:21">
      <c r="U6252" s="1047"/>
    </row>
    <row r="6253" ht="26.25" customHeight="1" spans="21:21">
      <c r="U6253" s="1047"/>
    </row>
    <row r="6254" ht="26.25" customHeight="1" spans="21:21">
      <c r="U6254" s="1047"/>
    </row>
    <row r="6255" ht="26.25" customHeight="1" spans="21:21">
      <c r="U6255" s="1047"/>
    </row>
    <row r="6256" ht="26.25" customHeight="1" spans="21:21">
      <c r="U6256" s="1047"/>
    </row>
    <row r="6257" ht="26.25" customHeight="1" spans="21:21">
      <c r="U6257" s="1047"/>
    </row>
    <row r="6258" ht="26.25" customHeight="1" spans="21:21">
      <c r="U6258" s="1047"/>
    </row>
    <row r="6259" ht="26.25" customHeight="1" spans="21:21">
      <c r="U6259" s="1047"/>
    </row>
    <row r="6260" ht="26.25" customHeight="1" spans="21:21">
      <c r="U6260" s="1047"/>
    </row>
    <row r="6261" ht="26.25" customHeight="1" spans="21:21">
      <c r="U6261" s="1047"/>
    </row>
    <row r="6262" ht="26.25" customHeight="1" spans="21:21">
      <c r="U6262" s="1047"/>
    </row>
    <row r="6263" ht="26.25" customHeight="1" spans="21:21">
      <c r="U6263" s="1047"/>
    </row>
    <row r="6264" ht="26.25" customHeight="1" spans="21:21">
      <c r="U6264" s="1047"/>
    </row>
    <row r="6265" ht="26.25" customHeight="1" spans="21:21">
      <c r="U6265" s="1047"/>
    </row>
    <row r="6266" ht="26.25" customHeight="1" spans="21:21">
      <c r="U6266" s="1047"/>
    </row>
    <row r="6267" ht="26.25" customHeight="1" spans="21:21">
      <c r="U6267" s="1047"/>
    </row>
    <row r="6268" ht="26.25" customHeight="1" spans="21:21">
      <c r="U6268" s="1047"/>
    </row>
    <row r="6269" ht="26.25" customHeight="1" spans="21:21">
      <c r="U6269" s="1047"/>
    </row>
    <row r="6270" ht="26.25" customHeight="1" spans="21:21">
      <c r="U6270" s="1047"/>
    </row>
    <row r="6271" ht="26.25" customHeight="1" spans="21:21">
      <c r="U6271" s="1047"/>
    </row>
    <row r="6272" ht="26.25" customHeight="1" spans="21:21">
      <c r="U6272" s="1047"/>
    </row>
    <row r="6273" ht="26.25" customHeight="1" spans="21:21">
      <c r="U6273" s="1047"/>
    </row>
    <row r="6274" ht="26.25" customHeight="1" spans="21:21">
      <c r="U6274" s="1047"/>
    </row>
    <row r="6275" ht="26.25" customHeight="1" spans="21:21">
      <c r="U6275" s="1047"/>
    </row>
    <row r="6276" ht="26.25" customHeight="1" spans="21:21">
      <c r="U6276" s="1047"/>
    </row>
    <row r="6277" ht="26.25" customHeight="1" spans="21:21">
      <c r="U6277" s="1047"/>
    </row>
    <row r="6278" ht="26.25" customHeight="1" spans="21:21">
      <c r="U6278" s="1047"/>
    </row>
    <row r="6279" ht="26.25" customHeight="1" spans="21:21">
      <c r="U6279" s="1047"/>
    </row>
    <row r="6280" ht="26.25" customHeight="1" spans="21:21">
      <c r="U6280" s="1047"/>
    </row>
    <row r="6281" ht="26.25" customHeight="1" spans="21:21">
      <c r="U6281" s="1047"/>
    </row>
    <row r="6282" ht="26.25" customHeight="1" spans="21:21">
      <c r="U6282" s="1047"/>
    </row>
    <row r="6283" ht="26.25" customHeight="1" spans="21:21">
      <c r="U6283" s="1047"/>
    </row>
    <row r="6284" ht="26.25" customHeight="1" spans="21:21">
      <c r="U6284" s="1047"/>
    </row>
    <row r="6285" ht="26.25" customHeight="1" spans="21:21">
      <c r="U6285" s="1047"/>
    </row>
    <row r="6286" ht="26.25" customHeight="1" spans="21:21">
      <c r="U6286" s="1047"/>
    </row>
    <row r="6287" ht="26.25" customHeight="1" spans="21:21">
      <c r="U6287" s="1047"/>
    </row>
    <row r="6288" ht="26.25" customHeight="1" spans="21:21">
      <c r="U6288" s="1047"/>
    </row>
    <row r="6289" ht="26.25" customHeight="1" spans="21:21">
      <c r="U6289" s="1047"/>
    </row>
    <row r="6290" ht="26.25" customHeight="1" spans="21:21">
      <c r="U6290" s="1047"/>
    </row>
    <row r="6291" ht="26.25" customHeight="1" spans="21:21">
      <c r="U6291" s="1047"/>
    </row>
    <row r="6292" ht="26.25" customHeight="1" spans="21:21">
      <c r="U6292" s="1047"/>
    </row>
    <row r="6293" ht="26.25" customHeight="1" spans="21:21">
      <c r="U6293" s="1047"/>
    </row>
    <row r="6294" ht="26.25" customHeight="1" spans="21:21">
      <c r="U6294" s="1047"/>
    </row>
    <row r="6295" ht="26.25" customHeight="1" spans="21:21">
      <c r="U6295" s="1047"/>
    </row>
    <row r="6296" ht="26.25" customHeight="1" spans="21:21">
      <c r="U6296" s="1047"/>
    </row>
    <row r="6297" ht="26.25" customHeight="1" spans="21:21">
      <c r="U6297" s="1047"/>
    </row>
    <row r="6298" ht="26.25" customHeight="1" spans="21:21">
      <c r="U6298" s="1047"/>
    </row>
    <row r="6299" ht="26.25" customHeight="1" spans="21:21">
      <c r="U6299" s="1047"/>
    </row>
    <row r="6300" ht="26.25" customHeight="1" spans="21:21">
      <c r="U6300" s="1047"/>
    </row>
    <row r="6301" ht="26.25" customHeight="1" spans="21:21">
      <c r="U6301" s="1047"/>
    </row>
    <row r="6302" ht="26.25" customHeight="1" spans="21:21">
      <c r="U6302" s="1047"/>
    </row>
    <row r="6303" ht="26.25" customHeight="1" spans="21:21">
      <c r="U6303" s="1047"/>
    </row>
    <row r="6304" ht="26.25" customHeight="1" spans="21:21">
      <c r="U6304" s="1047"/>
    </row>
    <row r="6305" ht="26.25" customHeight="1" spans="21:21">
      <c r="U6305" s="1047"/>
    </row>
    <row r="6306" ht="26.25" customHeight="1" spans="21:21">
      <c r="U6306" s="1047"/>
    </row>
    <row r="6307" ht="26.25" customHeight="1" spans="21:21">
      <c r="U6307" s="1047"/>
    </row>
    <row r="6308" ht="26.25" customHeight="1" spans="21:21">
      <c r="U6308" s="1047"/>
    </row>
    <row r="6309" ht="26.25" customHeight="1" spans="21:21">
      <c r="U6309" s="1047"/>
    </row>
    <row r="6310" ht="26.25" customHeight="1" spans="21:21">
      <c r="U6310" s="1047"/>
    </row>
    <row r="6311" ht="26.25" customHeight="1" spans="21:21">
      <c r="U6311" s="1047"/>
    </row>
    <row r="6312" ht="26.25" customHeight="1" spans="21:21">
      <c r="U6312" s="1047"/>
    </row>
    <row r="6313" ht="26.25" customHeight="1" spans="21:21">
      <c r="U6313" s="1047"/>
    </row>
    <row r="6314" ht="26.25" customHeight="1" spans="21:21">
      <c r="U6314" s="1047"/>
    </row>
    <row r="6315" ht="26.25" customHeight="1" spans="21:21">
      <c r="U6315" s="1047"/>
    </row>
    <row r="6316" ht="26.25" customHeight="1" spans="21:21">
      <c r="U6316" s="1047"/>
    </row>
    <row r="6317" ht="26.25" customHeight="1" spans="21:21">
      <c r="U6317" s="1047"/>
    </row>
    <row r="6318" ht="26.25" customHeight="1" spans="21:21">
      <c r="U6318" s="1047"/>
    </row>
    <row r="6319" ht="26.25" customHeight="1" spans="21:21">
      <c r="U6319" s="1047"/>
    </row>
    <row r="6320" ht="26.25" customHeight="1" spans="21:21">
      <c r="U6320" s="1047"/>
    </row>
    <row r="6321" ht="26.25" customHeight="1" spans="21:21">
      <c r="U6321" s="1047"/>
    </row>
    <row r="6322" ht="26.25" customHeight="1" spans="21:21">
      <c r="U6322" s="1047"/>
    </row>
    <row r="6323" ht="26.25" customHeight="1" spans="21:21">
      <c r="U6323" s="1047"/>
    </row>
    <row r="6324" ht="26.25" customHeight="1" spans="21:21">
      <c r="U6324" s="1047"/>
    </row>
    <row r="6325" ht="26.25" customHeight="1" spans="21:21">
      <c r="U6325" s="1047"/>
    </row>
    <row r="6326" ht="26.25" customHeight="1" spans="21:21">
      <c r="U6326" s="1047"/>
    </row>
    <row r="6327" ht="26.25" customHeight="1" spans="21:21">
      <c r="U6327" s="1047"/>
    </row>
    <row r="6328" ht="26.25" customHeight="1" spans="21:21">
      <c r="U6328" s="1047"/>
    </row>
    <row r="6329" ht="26.25" customHeight="1" spans="21:21">
      <c r="U6329" s="1047"/>
    </row>
    <row r="6330" ht="26.25" customHeight="1" spans="21:21">
      <c r="U6330" s="1047"/>
    </row>
    <row r="6331" ht="26.25" customHeight="1" spans="21:21">
      <c r="U6331" s="1047"/>
    </row>
    <row r="6332" ht="26.25" customHeight="1" spans="21:21">
      <c r="U6332" s="1047"/>
    </row>
    <row r="6333" ht="26.25" customHeight="1" spans="21:21">
      <c r="U6333" s="1047"/>
    </row>
    <row r="6334" ht="26.25" customHeight="1" spans="21:21">
      <c r="U6334" s="1047"/>
    </row>
    <row r="6335" ht="26.25" customHeight="1" spans="21:21">
      <c r="U6335" s="1047"/>
    </row>
    <row r="6336" ht="26.25" customHeight="1" spans="21:21">
      <c r="U6336" s="1047"/>
    </row>
    <row r="6337" ht="26.25" customHeight="1" spans="21:21">
      <c r="U6337" s="1047"/>
    </row>
    <row r="6338" ht="26.25" customHeight="1" spans="21:21">
      <c r="U6338" s="1047"/>
    </row>
    <row r="6339" ht="26.25" customHeight="1" spans="21:21">
      <c r="U6339" s="1047"/>
    </row>
    <row r="6340" ht="26.25" customHeight="1" spans="21:21">
      <c r="U6340" s="1047"/>
    </row>
    <row r="6341" ht="26.25" customHeight="1" spans="21:21">
      <c r="U6341" s="1047"/>
    </row>
    <row r="6342" ht="26.25" customHeight="1" spans="21:21">
      <c r="U6342" s="1047"/>
    </row>
    <row r="6343" ht="26.25" customHeight="1" spans="21:21">
      <c r="U6343" s="1047"/>
    </row>
    <row r="6344" ht="26.25" customHeight="1" spans="21:21">
      <c r="U6344" s="1047"/>
    </row>
    <row r="6345" ht="26.25" customHeight="1" spans="21:21">
      <c r="U6345" s="1047"/>
    </row>
    <row r="6346" ht="26.25" customHeight="1" spans="21:21">
      <c r="U6346" s="1047"/>
    </row>
    <row r="6347" ht="26.25" customHeight="1" spans="21:21">
      <c r="U6347" s="1047"/>
    </row>
    <row r="6348" ht="26.25" customHeight="1" spans="21:21">
      <c r="U6348" s="1047"/>
    </row>
    <row r="6349" ht="26.25" customHeight="1" spans="21:21">
      <c r="U6349" s="1047"/>
    </row>
    <row r="6350" ht="26.25" customHeight="1" spans="21:21">
      <c r="U6350" s="1047"/>
    </row>
    <row r="6351" ht="26.25" customHeight="1" spans="21:21">
      <c r="U6351" s="1047"/>
    </row>
    <row r="6352" ht="26.25" customHeight="1" spans="21:21">
      <c r="U6352" s="1047"/>
    </row>
    <row r="6353" ht="26.25" customHeight="1" spans="21:21">
      <c r="U6353" s="1047"/>
    </row>
    <row r="6354" ht="26.25" customHeight="1" spans="21:21">
      <c r="U6354" s="1047"/>
    </row>
    <row r="6355" ht="26.25" customHeight="1" spans="21:21">
      <c r="U6355" s="1047"/>
    </row>
    <row r="6356" ht="26.25" customHeight="1" spans="21:21">
      <c r="U6356" s="1047"/>
    </row>
    <row r="6357" ht="26.25" customHeight="1" spans="21:21">
      <c r="U6357" s="1047"/>
    </row>
    <row r="6358" ht="26.25" customHeight="1" spans="21:21">
      <c r="U6358" s="1047"/>
    </row>
    <row r="6359" ht="26.25" customHeight="1" spans="21:21">
      <c r="U6359" s="1047"/>
    </row>
    <row r="6360" ht="26.25" customHeight="1" spans="21:21">
      <c r="U6360" s="1047"/>
    </row>
    <row r="6361" ht="26.25" customHeight="1" spans="21:21">
      <c r="U6361" s="1047"/>
    </row>
    <row r="6362" ht="26.25" customHeight="1" spans="21:21">
      <c r="U6362" s="1047"/>
    </row>
    <row r="6363" ht="26.25" customHeight="1" spans="21:21">
      <c r="U6363" s="1047"/>
    </row>
    <row r="6364" ht="26.25" customHeight="1" spans="21:21">
      <c r="U6364" s="1047"/>
    </row>
    <row r="6365" ht="26.25" customHeight="1" spans="21:21">
      <c r="U6365" s="1047"/>
    </row>
    <row r="6366" ht="26.25" customHeight="1" spans="21:21">
      <c r="U6366" s="1047"/>
    </row>
    <row r="6367" ht="26.25" customHeight="1" spans="21:21">
      <c r="U6367" s="1047"/>
    </row>
    <row r="6368" ht="26.25" customHeight="1" spans="21:21">
      <c r="U6368" s="1047"/>
    </row>
    <row r="6369" ht="26.25" customHeight="1" spans="21:21">
      <c r="U6369" s="1047"/>
    </row>
    <row r="6370" ht="26.25" customHeight="1" spans="21:21">
      <c r="U6370" s="1047"/>
    </row>
    <row r="6371" ht="26.25" customHeight="1" spans="21:21">
      <c r="U6371" s="1047"/>
    </row>
    <row r="6372" ht="26.25" customHeight="1" spans="21:21">
      <c r="U6372" s="1047"/>
    </row>
    <row r="6373" ht="26.25" customHeight="1" spans="21:21">
      <c r="U6373" s="1047"/>
    </row>
    <row r="6374" ht="26.25" customHeight="1" spans="21:21">
      <c r="U6374" s="1047"/>
    </row>
    <row r="6375" ht="26.25" customHeight="1" spans="21:21">
      <c r="U6375" s="1047"/>
    </row>
    <row r="6376" ht="26.25" customHeight="1" spans="21:21">
      <c r="U6376" s="1047"/>
    </row>
    <row r="6377" ht="26.25" customHeight="1" spans="21:21">
      <c r="U6377" s="1047"/>
    </row>
    <row r="6378" ht="26.25" customHeight="1" spans="21:21">
      <c r="U6378" s="1047"/>
    </row>
    <row r="6379" ht="26.25" customHeight="1" spans="21:21">
      <c r="U6379" s="1047"/>
    </row>
    <row r="6380" ht="26.25" customHeight="1" spans="21:21">
      <c r="U6380" s="1047"/>
    </row>
    <row r="6381" ht="26.25" customHeight="1" spans="21:21">
      <c r="U6381" s="1047"/>
    </row>
    <row r="6382" ht="26.25" customHeight="1" spans="21:21">
      <c r="U6382" s="1047"/>
    </row>
    <row r="6383" ht="26.25" customHeight="1" spans="21:21">
      <c r="U6383" s="1047"/>
    </row>
    <row r="6384" ht="26.25" customHeight="1" spans="21:21">
      <c r="U6384" s="1047"/>
    </row>
    <row r="6385" ht="26.25" customHeight="1" spans="21:21">
      <c r="U6385" s="1047"/>
    </row>
    <row r="6386" ht="26.25" customHeight="1" spans="21:21">
      <c r="U6386" s="1047"/>
    </row>
    <row r="6387" ht="26.25" customHeight="1" spans="21:21">
      <c r="U6387" s="1047"/>
    </row>
    <row r="6388" ht="26.25" customHeight="1" spans="21:21">
      <c r="U6388" s="1047"/>
    </row>
    <row r="6389" ht="26.25" customHeight="1" spans="21:21">
      <c r="U6389" s="1047"/>
    </row>
    <row r="6390" ht="26.25" customHeight="1" spans="21:21">
      <c r="U6390" s="1047"/>
    </row>
    <row r="6391" ht="26.25" customHeight="1" spans="21:21">
      <c r="U6391" s="1047"/>
    </row>
    <row r="6392" ht="26.25" customHeight="1" spans="21:21">
      <c r="U6392" s="1047"/>
    </row>
    <row r="6393" ht="26.25" customHeight="1" spans="21:21">
      <c r="U6393" s="1047"/>
    </row>
    <row r="6394" ht="26.25" customHeight="1" spans="21:21">
      <c r="U6394" s="1047"/>
    </row>
    <row r="6395" ht="26.25" customHeight="1" spans="21:21">
      <c r="U6395" s="1047"/>
    </row>
    <row r="6396" ht="26.25" customHeight="1" spans="21:21">
      <c r="U6396" s="1047"/>
    </row>
    <row r="6397" ht="26.25" customHeight="1" spans="21:21">
      <c r="U6397" s="1047"/>
    </row>
    <row r="6398" ht="26.25" customHeight="1" spans="21:21">
      <c r="U6398" s="1047"/>
    </row>
    <row r="6399" ht="26.25" customHeight="1" spans="21:21">
      <c r="U6399" s="1047"/>
    </row>
    <row r="6400" ht="26.25" customHeight="1" spans="21:21">
      <c r="U6400" s="1047"/>
    </row>
    <row r="6401" ht="26.25" customHeight="1" spans="21:21">
      <c r="U6401" s="1047"/>
    </row>
    <row r="6402" ht="26.25" customHeight="1" spans="21:21">
      <c r="U6402" s="1047"/>
    </row>
    <row r="6403" ht="26.25" customHeight="1" spans="21:21">
      <c r="U6403" s="1047"/>
    </row>
    <row r="6404" ht="26.25" customHeight="1" spans="21:21">
      <c r="U6404" s="1047"/>
    </row>
    <row r="6405" ht="26.25" customHeight="1" spans="21:21">
      <c r="U6405" s="1047"/>
    </row>
    <row r="6406" ht="26.25" customHeight="1" spans="21:21">
      <c r="U6406" s="1047"/>
    </row>
    <row r="6407" ht="26.25" customHeight="1" spans="21:21">
      <c r="U6407" s="1047"/>
    </row>
    <row r="6408" ht="26.25" customHeight="1" spans="21:21">
      <c r="U6408" s="1047"/>
    </row>
    <row r="6409" ht="26.25" customHeight="1" spans="21:21">
      <c r="U6409" s="1047"/>
    </row>
    <row r="6410" ht="26.25" customHeight="1" spans="21:21">
      <c r="U6410" s="1047"/>
    </row>
    <row r="6411" ht="26.25" customHeight="1" spans="21:21">
      <c r="U6411" s="1047"/>
    </row>
    <row r="6412" ht="26.25" customHeight="1" spans="21:21">
      <c r="U6412" s="1047"/>
    </row>
    <row r="6413" ht="26.25" customHeight="1" spans="21:21">
      <c r="U6413" s="1047"/>
    </row>
    <row r="6414" ht="26.25" customHeight="1" spans="21:21">
      <c r="U6414" s="1047"/>
    </row>
    <row r="6415" ht="26.25" customHeight="1" spans="21:21">
      <c r="U6415" s="1047"/>
    </row>
    <row r="6416" ht="26.25" customHeight="1" spans="21:21">
      <c r="U6416" s="1047"/>
    </row>
    <row r="6417" ht="26.25" customHeight="1" spans="21:21">
      <c r="U6417" s="1047"/>
    </row>
    <row r="6418" ht="26.25" customHeight="1" spans="21:21">
      <c r="U6418" s="1047"/>
    </row>
    <row r="6419" ht="26.25" customHeight="1" spans="21:21">
      <c r="U6419" s="1047"/>
    </row>
    <row r="6420" ht="26.25" customHeight="1" spans="21:21">
      <c r="U6420" s="1047"/>
    </row>
    <row r="6421" ht="26.25" customHeight="1" spans="21:21">
      <c r="U6421" s="1047"/>
    </row>
    <row r="6422" ht="26.25" customHeight="1" spans="21:21">
      <c r="U6422" s="1047"/>
    </row>
    <row r="6423" ht="26.25" customHeight="1" spans="21:21">
      <c r="U6423" s="1047"/>
    </row>
    <row r="6424" ht="26.25" customHeight="1" spans="21:21">
      <c r="U6424" s="1047"/>
    </row>
    <row r="6425" ht="26.25" customHeight="1" spans="21:21">
      <c r="U6425" s="1047"/>
    </row>
    <row r="6426" ht="26.25" customHeight="1" spans="21:21">
      <c r="U6426" s="1047"/>
    </row>
    <row r="6427" ht="26.25" customHeight="1" spans="21:21">
      <c r="U6427" s="1047"/>
    </row>
    <row r="6428" ht="26.25" customHeight="1" spans="21:21">
      <c r="U6428" s="1047"/>
    </row>
    <row r="6429" ht="26.25" customHeight="1" spans="21:21">
      <c r="U6429" s="1047"/>
    </row>
    <row r="6430" ht="26.25" customHeight="1" spans="21:21">
      <c r="U6430" s="1047"/>
    </row>
    <row r="6431" ht="26.25" customHeight="1" spans="21:21">
      <c r="U6431" s="1047"/>
    </row>
    <row r="6432" ht="26.25" customHeight="1" spans="21:21">
      <c r="U6432" s="1047"/>
    </row>
    <row r="6433" ht="26.25" customHeight="1" spans="21:21">
      <c r="U6433" s="1047"/>
    </row>
    <row r="6434" ht="26.25" customHeight="1" spans="21:21">
      <c r="U6434" s="1047"/>
    </row>
    <row r="6435" ht="26.25" customHeight="1" spans="21:21">
      <c r="U6435" s="1047"/>
    </row>
    <row r="6436" ht="26.25" customHeight="1" spans="21:21">
      <c r="U6436" s="1047"/>
    </row>
    <row r="6437" ht="26.25" customHeight="1" spans="21:21">
      <c r="U6437" s="1047"/>
    </row>
    <row r="6438" ht="26.25" customHeight="1" spans="21:21">
      <c r="U6438" s="1047"/>
    </row>
    <row r="6439" ht="26.25" customHeight="1" spans="21:21">
      <c r="U6439" s="1047"/>
    </row>
    <row r="6440" ht="26.25" customHeight="1" spans="21:21">
      <c r="U6440" s="1047"/>
    </row>
    <row r="6441" ht="26.25" customHeight="1" spans="21:21">
      <c r="U6441" s="1047"/>
    </row>
    <row r="6442" ht="26.25" customHeight="1" spans="21:21">
      <c r="U6442" s="1047"/>
    </row>
    <row r="6443" ht="26.25" customHeight="1" spans="21:21">
      <c r="U6443" s="1047"/>
    </row>
    <row r="6444" ht="26.25" customHeight="1" spans="21:21">
      <c r="U6444" s="1047"/>
    </row>
    <row r="6445" ht="26.25" customHeight="1" spans="21:21">
      <c r="U6445" s="1047"/>
    </row>
    <row r="6446" ht="26.25" customHeight="1" spans="21:21">
      <c r="U6446" s="1047"/>
    </row>
    <row r="6447" ht="26.25" customHeight="1" spans="21:21">
      <c r="U6447" s="1047"/>
    </row>
    <row r="6448" ht="26.25" customHeight="1" spans="21:21">
      <c r="U6448" s="1047"/>
    </row>
    <row r="6449" ht="26.25" customHeight="1" spans="21:21">
      <c r="U6449" s="1047"/>
    </row>
    <row r="6450" ht="26.25" customHeight="1" spans="21:21">
      <c r="U6450" s="1047"/>
    </row>
    <row r="6451" ht="26.25" customHeight="1" spans="21:21">
      <c r="U6451" s="1047"/>
    </row>
    <row r="6452" ht="26.25" customHeight="1" spans="21:21">
      <c r="U6452" s="1047"/>
    </row>
    <row r="6453" ht="26.25" customHeight="1" spans="21:21">
      <c r="U6453" s="1047"/>
    </row>
    <row r="6454" ht="26.25" customHeight="1" spans="21:21">
      <c r="U6454" s="1047"/>
    </row>
    <row r="6455" ht="26.25" customHeight="1" spans="21:21">
      <c r="U6455" s="1047"/>
    </row>
    <row r="6456" ht="26.25" customHeight="1" spans="21:21">
      <c r="U6456" s="1047"/>
    </row>
    <row r="6457" ht="26.25" customHeight="1" spans="21:21">
      <c r="U6457" s="1047"/>
    </row>
    <row r="6458" ht="26.25" customHeight="1" spans="21:21">
      <c r="U6458" s="1047"/>
    </row>
    <row r="6459" ht="26.25" customHeight="1" spans="21:21">
      <c r="U6459" s="1047"/>
    </row>
    <row r="6460" ht="26.25" customHeight="1" spans="21:21">
      <c r="U6460" s="1047"/>
    </row>
    <row r="6461" ht="26.25" customHeight="1" spans="21:21">
      <c r="U6461" s="1047"/>
    </row>
    <row r="6462" ht="26.25" customHeight="1" spans="21:21">
      <c r="U6462" s="1047"/>
    </row>
    <row r="6463" ht="26.25" customHeight="1" spans="21:21">
      <c r="U6463" s="1047"/>
    </row>
    <row r="6464" ht="26.25" customHeight="1" spans="21:21">
      <c r="U6464" s="1047"/>
    </row>
    <row r="6465" ht="26.25" customHeight="1" spans="21:21">
      <c r="U6465" s="1047"/>
    </row>
    <row r="6466" ht="26.25" customHeight="1" spans="21:21">
      <c r="U6466" s="1047"/>
    </row>
    <row r="6467" ht="26.25" customHeight="1" spans="21:21">
      <c r="U6467" s="1047"/>
    </row>
    <row r="6468" ht="26.25" customHeight="1" spans="21:21">
      <c r="U6468" s="1047"/>
    </row>
    <row r="6469" ht="26.25" customHeight="1" spans="21:21">
      <c r="U6469" s="1047"/>
    </row>
    <row r="6470" ht="26.25" customHeight="1" spans="21:21">
      <c r="U6470" s="1047"/>
    </row>
    <row r="6471" ht="26.25" customHeight="1" spans="21:21">
      <c r="U6471" s="1047"/>
    </row>
    <row r="6472" ht="26.25" customHeight="1" spans="21:21">
      <c r="U6472" s="1047"/>
    </row>
    <row r="6473" ht="26.25" customHeight="1" spans="21:21">
      <c r="U6473" s="1047"/>
    </row>
    <row r="6474" ht="26.25" customHeight="1" spans="21:21">
      <c r="U6474" s="1047"/>
    </row>
    <row r="6475" ht="26.25" customHeight="1" spans="21:21">
      <c r="U6475" s="1047"/>
    </row>
    <row r="6476" ht="26.25" customHeight="1" spans="21:21">
      <c r="U6476" s="1047"/>
    </row>
    <row r="6477" ht="26.25" customHeight="1" spans="21:21">
      <c r="U6477" s="1047"/>
    </row>
    <row r="6478" ht="26.25" customHeight="1" spans="21:21">
      <c r="U6478" s="1047"/>
    </row>
    <row r="6479" ht="26.25" customHeight="1" spans="21:21">
      <c r="U6479" s="1047"/>
    </row>
    <row r="6480" ht="26.25" customHeight="1" spans="21:21">
      <c r="U6480" s="1047"/>
    </row>
    <row r="6481" ht="26.25" customHeight="1" spans="21:21">
      <c r="U6481" s="1047"/>
    </row>
    <row r="6482" ht="26.25" customHeight="1" spans="21:21">
      <c r="U6482" s="1047"/>
    </row>
    <row r="6483" ht="26.25" customHeight="1" spans="21:21">
      <c r="U6483" s="1047"/>
    </row>
    <row r="6484" ht="26.25" customHeight="1" spans="21:21">
      <c r="U6484" s="1047"/>
    </row>
    <row r="6485" ht="26.25" customHeight="1" spans="21:21">
      <c r="U6485" s="1047"/>
    </row>
    <row r="6486" ht="26.25" customHeight="1" spans="21:21">
      <c r="U6486" s="1047"/>
    </row>
    <row r="6487" ht="26.25" customHeight="1" spans="21:21">
      <c r="U6487" s="1047"/>
    </row>
    <row r="6488" ht="26.25" customHeight="1" spans="21:21">
      <c r="U6488" s="1047"/>
    </row>
    <row r="6489" ht="26.25" customHeight="1" spans="21:21">
      <c r="U6489" s="1047"/>
    </row>
    <row r="6490" ht="26.25" customHeight="1" spans="21:21">
      <c r="U6490" s="1047"/>
    </row>
    <row r="6491" ht="26.25" customHeight="1" spans="21:21">
      <c r="U6491" s="1047"/>
    </row>
    <row r="6492" ht="26.25" customHeight="1" spans="21:21">
      <c r="U6492" s="1047"/>
    </row>
    <row r="6493" ht="26.25" customHeight="1" spans="21:21">
      <c r="U6493" s="1047"/>
    </row>
    <row r="6494" ht="26.25" customHeight="1" spans="21:21">
      <c r="U6494" s="1047"/>
    </row>
    <row r="6495" ht="26.25" customHeight="1" spans="21:21">
      <c r="U6495" s="1047"/>
    </row>
    <row r="6496" ht="26.25" customHeight="1" spans="21:21">
      <c r="U6496" s="1047"/>
    </row>
    <row r="6497" ht="26.25" customHeight="1" spans="21:21">
      <c r="U6497" s="1047"/>
    </row>
    <row r="6498" ht="26.25" customHeight="1" spans="21:21">
      <c r="U6498" s="1047"/>
    </row>
    <row r="6499" ht="26.25" customHeight="1" spans="21:21">
      <c r="U6499" s="1047"/>
    </row>
    <row r="6500" ht="26.25" customHeight="1" spans="21:21">
      <c r="U6500" s="1047"/>
    </row>
    <row r="6501" ht="26.25" customHeight="1" spans="21:21">
      <c r="U6501" s="1047"/>
    </row>
    <row r="6502" ht="26.25" customHeight="1" spans="21:21">
      <c r="U6502" s="1047"/>
    </row>
    <row r="6503" ht="26.25" customHeight="1" spans="21:21">
      <c r="U6503" s="1047"/>
    </row>
    <row r="6504" ht="26.25" customHeight="1" spans="21:21">
      <c r="U6504" s="1047"/>
    </row>
    <row r="6505" ht="26.25" customHeight="1" spans="21:21">
      <c r="U6505" s="1047"/>
    </row>
    <row r="6506" ht="26.25" customHeight="1" spans="21:21">
      <c r="U6506" s="1047"/>
    </row>
    <row r="6507" ht="26.25" customHeight="1" spans="21:21">
      <c r="U6507" s="1047"/>
    </row>
    <row r="6508" ht="26.25" customHeight="1" spans="21:21">
      <c r="U6508" s="1047"/>
    </row>
    <row r="6509" ht="26.25" customHeight="1" spans="21:21">
      <c r="U6509" s="1047"/>
    </row>
    <row r="6510" ht="26.25" customHeight="1" spans="21:21">
      <c r="U6510" s="1047"/>
    </row>
    <row r="6511" ht="26.25" customHeight="1" spans="21:21">
      <c r="U6511" s="1047"/>
    </row>
    <row r="6512" ht="26.25" customHeight="1" spans="21:21">
      <c r="U6512" s="1047"/>
    </row>
    <row r="6513" ht="26.25" customHeight="1" spans="21:21">
      <c r="U6513" s="1047"/>
    </row>
    <row r="6514" ht="26.25" customHeight="1" spans="21:21">
      <c r="U6514" s="1047"/>
    </row>
    <row r="6515" ht="26.25" customHeight="1" spans="21:21">
      <c r="U6515" s="1047"/>
    </row>
    <row r="6516" ht="26.25" customHeight="1" spans="21:21">
      <c r="U6516" s="1047"/>
    </row>
    <row r="6517" ht="26.25" customHeight="1" spans="21:21">
      <c r="U6517" s="1047"/>
    </row>
    <row r="6518" ht="26.25" customHeight="1" spans="21:21">
      <c r="U6518" s="1047"/>
    </row>
    <row r="6519" ht="26.25" customHeight="1" spans="21:21">
      <c r="U6519" s="1047"/>
    </row>
    <row r="6520" ht="26.25" customHeight="1" spans="21:21">
      <c r="U6520" s="1047"/>
    </row>
    <row r="6521" ht="26.25" customHeight="1" spans="21:21">
      <c r="U6521" s="1047"/>
    </row>
    <row r="6522" ht="26.25" customHeight="1" spans="21:21">
      <c r="U6522" s="1047"/>
    </row>
    <row r="6523" ht="26.25" customHeight="1" spans="21:21">
      <c r="U6523" s="1047"/>
    </row>
    <row r="6524" ht="26.25" customHeight="1" spans="21:21">
      <c r="U6524" s="1047"/>
    </row>
    <row r="6525" ht="26.25" customHeight="1" spans="21:21">
      <c r="U6525" s="1047"/>
    </row>
    <row r="6526" ht="26.25" customHeight="1" spans="21:21">
      <c r="U6526" s="1047"/>
    </row>
    <row r="6527" ht="26.25" customHeight="1" spans="21:21">
      <c r="U6527" s="1047"/>
    </row>
    <row r="6528" ht="26.25" customHeight="1" spans="21:21">
      <c r="U6528" s="1047"/>
    </row>
    <row r="6529" ht="26.25" customHeight="1" spans="21:21">
      <c r="U6529" s="1047"/>
    </row>
    <row r="6530" ht="26.25" customHeight="1" spans="21:21">
      <c r="U6530" s="1047"/>
    </row>
    <row r="6531" ht="26.25" customHeight="1" spans="21:21">
      <c r="U6531" s="1047"/>
    </row>
    <row r="6532" ht="26.25" customHeight="1" spans="21:21">
      <c r="U6532" s="1047"/>
    </row>
    <row r="6533" ht="26.25" customHeight="1" spans="21:21">
      <c r="U6533" s="1047"/>
    </row>
    <row r="6534" ht="26.25" customHeight="1" spans="21:21">
      <c r="U6534" s="1047"/>
    </row>
    <row r="6535" ht="26.25" customHeight="1" spans="21:21">
      <c r="U6535" s="1047"/>
    </row>
    <row r="6536" ht="26.25" customHeight="1" spans="21:21">
      <c r="U6536" s="1047"/>
    </row>
    <row r="6537" ht="26.25" customHeight="1" spans="21:21">
      <c r="U6537" s="1047"/>
    </row>
    <row r="6538" ht="26.25" customHeight="1" spans="21:21">
      <c r="U6538" s="1047"/>
    </row>
    <row r="6539" ht="26.25" customHeight="1" spans="21:21">
      <c r="U6539" s="1047"/>
    </row>
    <row r="6540" ht="26.25" customHeight="1" spans="21:21">
      <c r="U6540" s="1047"/>
    </row>
    <row r="6541" ht="26.25" customHeight="1" spans="21:21">
      <c r="U6541" s="1047"/>
    </row>
    <row r="6542" ht="26.25" customHeight="1" spans="21:21">
      <c r="U6542" s="1047"/>
    </row>
    <row r="6543" ht="26.25" customHeight="1" spans="21:21">
      <c r="U6543" s="1047"/>
    </row>
    <row r="6544" ht="26.25" customHeight="1" spans="21:21">
      <c r="U6544" s="1047"/>
    </row>
    <row r="6545" ht="26.25" customHeight="1" spans="21:21">
      <c r="U6545" s="1047"/>
    </row>
    <row r="6546" ht="26.25" customHeight="1" spans="21:21">
      <c r="U6546" s="1047"/>
    </row>
    <row r="6547" ht="26.25" customHeight="1" spans="21:21">
      <c r="U6547" s="1047"/>
    </row>
    <row r="6548" ht="26.25" customHeight="1" spans="21:21">
      <c r="U6548" s="1047"/>
    </row>
    <row r="6549" ht="26.25" customHeight="1" spans="21:21">
      <c r="U6549" s="1047"/>
    </row>
    <row r="6550" ht="26.25" customHeight="1" spans="21:21">
      <c r="U6550" s="1047"/>
    </row>
    <row r="6551" ht="26.25" customHeight="1" spans="21:21">
      <c r="U6551" s="1047"/>
    </row>
    <row r="6552" ht="26.25" customHeight="1" spans="21:21">
      <c r="U6552" s="1047"/>
    </row>
    <row r="6553" ht="26.25" customHeight="1" spans="21:21">
      <c r="U6553" s="1047"/>
    </row>
    <row r="6554" ht="26.25" customHeight="1" spans="21:21">
      <c r="U6554" s="1047"/>
    </row>
    <row r="6555" ht="26.25" customHeight="1" spans="21:21">
      <c r="U6555" s="1047"/>
    </row>
    <row r="6556" ht="26.25" customHeight="1" spans="21:21">
      <c r="U6556" s="1047"/>
    </row>
    <row r="6557" ht="26.25" customHeight="1" spans="21:21">
      <c r="U6557" s="1047"/>
    </row>
    <row r="6558" ht="26.25" customHeight="1" spans="21:21">
      <c r="U6558" s="1047"/>
    </row>
    <row r="6559" ht="26.25" customHeight="1" spans="21:21">
      <c r="U6559" s="1047"/>
    </row>
    <row r="6560" ht="26.25" customHeight="1" spans="21:21">
      <c r="U6560" s="1047"/>
    </row>
    <row r="6561" ht="26.25" customHeight="1" spans="21:21">
      <c r="U6561" s="1047"/>
    </row>
    <row r="6562" ht="26.25" customHeight="1" spans="21:21">
      <c r="U6562" s="1047"/>
    </row>
    <row r="6563" ht="26.25" customHeight="1" spans="21:21">
      <c r="U6563" s="1047"/>
    </row>
    <row r="6564" ht="26.25" customHeight="1" spans="21:21">
      <c r="U6564" s="1047"/>
    </row>
    <row r="6565" ht="26.25" customHeight="1" spans="21:21">
      <c r="U6565" s="1047"/>
    </row>
    <row r="6566" ht="26.25" customHeight="1" spans="21:21">
      <c r="U6566" s="1047"/>
    </row>
    <row r="6567" ht="26.25" customHeight="1" spans="21:21">
      <c r="U6567" s="1047"/>
    </row>
    <row r="6568" ht="26.25" customHeight="1" spans="21:21">
      <c r="U6568" s="1047"/>
    </row>
    <row r="6569" ht="26.25" customHeight="1" spans="21:21">
      <c r="U6569" s="1047"/>
    </row>
    <row r="6570" ht="26.25" customHeight="1" spans="21:21">
      <c r="U6570" s="1047"/>
    </row>
    <row r="6571" ht="26.25" customHeight="1" spans="21:21">
      <c r="U6571" s="1047"/>
    </row>
    <row r="6572" ht="26.25" customHeight="1" spans="21:21">
      <c r="U6572" s="1047"/>
    </row>
    <row r="6573" ht="26.25" customHeight="1" spans="21:21">
      <c r="U6573" s="1047"/>
    </row>
    <row r="6574" ht="26.25" customHeight="1" spans="21:21">
      <c r="U6574" s="1047"/>
    </row>
    <row r="6575" ht="26.25" customHeight="1" spans="21:21">
      <c r="U6575" s="1047"/>
    </row>
    <row r="6576" ht="26.25" customHeight="1" spans="21:21">
      <c r="U6576" s="1047"/>
    </row>
    <row r="6577" ht="26.25" customHeight="1" spans="21:21">
      <c r="U6577" s="1047"/>
    </row>
    <row r="6578" ht="26.25" customHeight="1" spans="21:21">
      <c r="U6578" s="1047"/>
    </row>
    <row r="6579" ht="26.25" customHeight="1" spans="21:21">
      <c r="U6579" s="1047"/>
    </row>
    <row r="6580" ht="26.25" customHeight="1" spans="21:21">
      <c r="U6580" s="1047"/>
    </row>
    <row r="6581" ht="26.25" customHeight="1" spans="21:21">
      <c r="U6581" s="1047"/>
    </row>
    <row r="6582" ht="26.25" customHeight="1" spans="21:21">
      <c r="U6582" s="1047"/>
    </row>
    <row r="6583" ht="26.25" customHeight="1" spans="21:21">
      <c r="U6583" s="1047"/>
    </row>
    <row r="6584" ht="26.25" customHeight="1" spans="21:21">
      <c r="U6584" s="1047"/>
    </row>
    <row r="6585" ht="26.25" customHeight="1" spans="21:21">
      <c r="U6585" s="1047"/>
    </row>
    <row r="6586" ht="26.25" customHeight="1" spans="21:21">
      <c r="U6586" s="1047"/>
    </row>
    <row r="6587" ht="26.25" customHeight="1" spans="21:21">
      <c r="U6587" s="1047"/>
    </row>
    <row r="6588" ht="26.25" customHeight="1" spans="21:21">
      <c r="U6588" s="1047"/>
    </row>
    <row r="6589" ht="26.25" customHeight="1" spans="21:21">
      <c r="U6589" s="1047"/>
    </row>
    <row r="6590" ht="26.25" customHeight="1" spans="21:21">
      <c r="U6590" s="1047"/>
    </row>
    <row r="6591" ht="26.25" customHeight="1" spans="21:21">
      <c r="U6591" s="1047"/>
    </row>
    <row r="6592" ht="26.25" customHeight="1" spans="21:21">
      <c r="U6592" s="1047"/>
    </row>
    <row r="6593" ht="26.25" customHeight="1" spans="21:21">
      <c r="U6593" s="1047"/>
    </row>
    <row r="6594" ht="26.25" customHeight="1" spans="21:21">
      <c r="U6594" s="1047"/>
    </row>
    <row r="6595" ht="26.25" customHeight="1" spans="21:21">
      <c r="U6595" s="1047"/>
    </row>
    <row r="6596" ht="26.25" customHeight="1" spans="21:21">
      <c r="U6596" s="1047"/>
    </row>
    <row r="6597" ht="26.25" customHeight="1" spans="21:21">
      <c r="U6597" s="1047"/>
    </row>
    <row r="6598" ht="26.25" customHeight="1" spans="21:21">
      <c r="U6598" s="1047"/>
    </row>
    <row r="6599" ht="26.25" customHeight="1" spans="21:21">
      <c r="U6599" s="1047"/>
    </row>
    <row r="6600" ht="26.25" customHeight="1" spans="21:21">
      <c r="U6600" s="1047"/>
    </row>
    <row r="6601" ht="26.25" customHeight="1" spans="21:21">
      <c r="U6601" s="1047"/>
    </row>
    <row r="6602" ht="26.25" customHeight="1" spans="21:21">
      <c r="U6602" s="1047"/>
    </row>
    <row r="6603" ht="26.25" customHeight="1" spans="21:21">
      <c r="U6603" s="1047"/>
    </row>
    <row r="6604" ht="26.25" customHeight="1" spans="21:21">
      <c r="U6604" s="1047"/>
    </row>
    <row r="6605" ht="26.25" customHeight="1" spans="21:21">
      <c r="U6605" s="1047"/>
    </row>
    <row r="6606" ht="26.25" customHeight="1" spans="21:21">
      <c r="U6606" s="1047"/>
    </row>
    <row r="6607" ht="26.25" customHeight="1" spans="21:21">
      <c r="U6607" s="1047"/>
    </row>
    <row r="6608" ht="26.25" customHeight="1" spans="21:21">
      <c r="U6608" s="1047"/>
    </row>
    <row r="6609" ht="26.25" customHeight="1" spans="21:21">
      <c r="U6609" s="1047"/>
    </row>
    <row r="6610" ht="26.25" customHeight="1" spans="21:21">
      <c r="U6610" s="1047"/>
    </row>
    <row r="6611" ht="26.25" customHeight="1" spans="21:21">
      <c r="U6611" s="1047"/>
    </row>
    <row r="6612" ht="26.25" customHeight="1" spans="21:21">
      <c r="U6612" s="1047"/>
    </row>
    <row r="6613" ht="26.25" customHeight="1" spans="21:21">
      <c r="U6613" s="1047"/>
    </row>
    <row r="6614" ht="26.25" customHeight="1" spans="21:21">
      <c r="U6614" s="1047"/>
    </row>
    <row r="6615" ht="26.25" customHeight="1" spans="21:21">
      <c r="U6615" s="1047"/>
    </row>
    <row r="6616" ht="26.25" customHeight="1" spans="21:21">
      <c r="U6616" s="1047"/>
    </row>
    <row r="6617" ht="26.25" customHeight="1" spans="21:21">
      <c r="U6617" s="1047"/>
    </row>
    <row r="6618" ht="26.25" customHeight="1" spans="21:21">
      <c r="U6618" s="1047"/>
    </row>
    <row r="6619" ht="26.25" customHeight="1" spans="21:21">
      <c r="U6619" s="1047"/>
    </row>
    <row r="6620" ht="26.25" customHeight="1" spans="21:21">
      <c r="U6620" s="1047"/>
    </row>
    <row r="6621" ht="26.25" customHeight="1" spans="21:21">
      <c r="U6621" s="1047"/>
    </row>
    <row r="6622" ht="26.25" customHeight="1" spans="21:21">
      <c r="U6622" s="1047"/>
    </row>
    <row r="6623" ht="26.25" customHeight="1" spans="21:21">
      <c r="U6623" s="1047"/>
    </row>
    <row r="6624" ht="26.25" customHeight="1" spans="21:21">
      <c r="U6624" s="1047"/>
    </row>
    <row r="6625" ht="26.25" customHeight="1" spans="21:21">
      <c r="U6625" s="1047"/>
    </row>
    <row r="6626" ht="26.25" customHeight="1" spans="21:21">
      <c r="U6626" s="1047"/>
    </row>
    <row r="6627" ht="26.25" customHeight="1" spans="21:21">
      <c r="U6627" s="1047"/>
    </row>
    <row r="6628" ht="26.25" customHeight="1" spans="21:21">
      <c r="U6628" s="1047"/>
    </row>
    <row r="6629" ht="26.25" customHeight="1" spans="21:21">
      <c r="U6629" s="1047"/>
    </row>
    <row r="6630" ht="26.25" customHeight="1" spans="21:21">
      <c r="U6630" s="1047"/>
    </row>
    <row r="6631" ht="26.25" customHeight="1" spans="21:21">
      <c r="U6631" s="1047"/>
    </row>
    <row r="6632" ht="26.25" customHeight="1" spans="21:21">
      <c r="U6632" s="1047"/>
    </row>
    <row r="6633" ht="26.25" customHeight="1" spans="21:21">
      <c r="U6633" s="1047"/>
    </row>
    <row r="6634" ht="26.25" customHeight="1" spans="21:21">
      <c r="U6634" s="1047"/>
    </row>
    <row r="6635" ht="26.25" customHeight="1" spans="21:21">
      <c r="U6635" s="1047"/>
    </row>
    <row r="6636" ht="26.25" customHeight="1" spans="21:21">
      <c r="U6636" s="1047"/>
    </row>
    <row r="6637" ht="26.25" customHeight="1" spans="21:21">
      <c r="U6637" s="1047"/>
    </row>
    <row r="6638" ht="26.25" customHeight="1" spans="21:21">
      <c r="U6638" s="1047"/>
    </row>
    <row r="6639" ht="26.25" customHeight="1" spans="21:21">
      <c r="U6639" s="1047"/>
    </row>
    <row r="6640" ht="26.25" customHeight="1" spans="21:21">
      <c r="U6640" s="1047"/>
    </row>
    <row r="6641" ht="26.25" customHeight="1" spans="21:21">
      <c r="U6641" s="1047"/>
    </row>
    <row r="6642" ht="26.25" customHeight="1" spans="21:21">
      <c r="U6642" s="1047"/>
    </row>
    <row r="6643" ht="26.25" customHeight="1" spans="21:21">
      <c r="U6643" s="1047"/>
    </row>
    <row r="6644" ht="26.25" customHeight="1" spans="21:21">
      <c r="U6644" s="1047"/>
    </row>
    <row r="6645" ht="26.25" customHeight="1" spans="21:21">
      <c r="U6645" s="1047"/>
    </row>
    <row r="6646" ht="26.25" customHeight="1" spans="21:21">
      <c r="U6646" s="1047"/>
    </row>
    <row r="6647" ht="26.25" customHeight="1" spans="21:21">
      <c r="U6647" s="1047"/>
    </row>
    <row r="6648" ht="26.25" customHeight="1" spans="21:21">
      <c r="U6648" s="1047"/>
    </row>
    <row r="6649" ht="26.25" customHeight="1" spans="21:21">
      <c r="U6649" s="1047"/>
    </row>
    <row r="6650" ht="26.25" customHeight="1" spans="21:21">
      <c r="U6650" s="1047"/>
    </row>
    <row r="6651" ht="26.25" customHeight="1" spans="21:21">
      <c r="U6651" s="1047"/>
    </row>
    <row r="6652" ht="26.25" customHeight="1" spans="21:21">
      <c r="U6652" s="1047"/>
    </row>
    <row r="6653" ht="26.25" customHeight="1" spans="21:21">
      <c r="U6653" s="1047"/>
    </row>
    <row r="6654" ht="26.25" customHeight="1" spans="21:21">
      <c r="U6654" s="1047"/>
    </row>
    <row r="6655" ht="26.25" customHeight="1" spans="21:21">
      <c r="U6655" s="1047"/>
    </row>
    <row r="6656" ht="26.25" customHeight="1" spans="21:21">
      <c r="U6656" s="1047"/>
    </row>
    <row r="6657" ht="26.25" customHeight="1" spans="21:21">
      <c r="U6657" s="1047"/>
    </row>
    <row r="6658" ht="26.25" customHeight="1" spans="21:21">
      <c r="U6658" s="1047"/>
    </row>
    <row r="6659" ht="26.25" customHeight="1" spans="21:21">
      <c r="U6659" s="1047"/>
    </row>
    <row r="6660" ht="26.25" customHeight="1" spans="21:21">
      <c r="U6660" s="1047"/>
    </row>
    <row r="6661" ht="26.25" customHeight="1" spans="21:21">
      <c r="U6661" s="1047"/>
    </row>
    <row r="6662" ht="26.25" customHeight="1" spans="21:21">
      <c r="U6662" s="1047"/>
    </row>
    <row r="6663" ht="26.25" customHeight="1" spans="21:21">
      <c r="U6663" s="1047"/>
    </row>
    <row r="6664" ht="26.25" customHeight="1" spans="21:21">
      <c r="U6664" s="1047"/>
    </row>
    <row r="6665" ht="26.25" customHeight="1" spans="21:21">
      <c r="U6665" s="1047"/>
    </row>
    <row r="6666" ht="26.25" customHeight="1" spans="21:21">
      <c r="U6666" s="1047"/>
    </row>
    <row r="6667" ht="26.25" customHeight="1" spans="21:21">
      <c r="U6667" s="1047"/>
    </row>
    <row r="6668" ht="26.25" customHeight="1" spans="21:21">
      <c r="U6668" s="1047"/>
    </row>
    <row r="6669" ht="26.25" customHeight="1" spans="21:21">
      <c r="U6669" s="1047"/>
    </row>
    <row r="6670" ht="26.25" customHeight="1" spans="21:21">
      <c r="U6670" s="1047"/>
    </row>
    <row r="6671" ht="26.25" customHeight="1" spans="21:21">
      <c r="U6671" s="1047"/>
    </row>
    <row r="6672" ht="26.25" customHeight="1" spans="21:21">
      <c r="U6672" s="1047"/>
    </row>
    <row r="6673" ht="26.25" customHeight="1" spans="21:21">
      <c r="U6673" s="1047"/>
    </row>
    <row r="6674" ht="26.25" customHeight="1" spans="21:21">
      <c r="U6674" s="1047"/>
    </row>
    <row r="6675" ht="26.25" customHeight="1" spans="21:21">
      <c r="U6675" s="1047"/>
    </row>
    <row r="6676" ht="26.25" customHeight="1" spans="21:21">
      <c r="U6676" s="1047"/>
    </row>
    <row r="6677" ht="26.25" customHeight="1" spans="21:21">
      <c r="U6677" s="1047"/>
    </row>
    <row r="6678" ht="26.25" customHeight="1" spans="21:21">
      <c r="U6678" s="1047"/>
    </row>
    <row r="6679" ht="26.25" customHeight="1" spans="21:21">
      <c r="U6679" s="1047"/>
    </row>
    <row r="6680" ht="26.25" customHeight="1" spans="21:21">
      <c r="U6680" s="1047"/>
    </row>
    <row r="6681" ht="26.25" customHeight="1" spans="21:21">
      <c r="U6681" s="1047"/>
    </row>
    <row r="6682" ht="26.25" customHeight="1" spans="21:21">
      <c r="U6682" s="1047"/>
    </row>
    <row r="6683" ht="26.25" customHeight="1" spans="21:21">
      <c r="U6683" s="1047"/>
    </row>
    <row r="6684" ht="26.25" customHeight="1" spans="21:21">
      <c r="U6684" s="1047"/>
    </row>
    <row r="6685" ht="26.25" customHeight="1" spans="21:21">
      <c r="U6685" s="1047"/>
    </row>
    <row r="6686" ht="26.25" customHeight="1" spans="21:21">
      <c r="U6686" s="1047"/>
    </row>
    <row r="6687" ht="26.25" customHeight="1" spans="21:21">
      <c r="U6687" s="1047"/>
    </row>
    <row r="6688" ht="26.25" customHeight="1" spans="21:21">
      <c r="U6688" s="1047"/>
    </row>
    <row r="6689" ht="26.25" customHeight="1" spans="21:21">
      <c r="U6689" s="1047"/>
    </row>
    <row r="6690" ht="26.25" customHeight="1" spans="21:21">
      <c r="U6690" s="1047"/>
    </row>
    <row r="6691" ht="26.25" customHeight="1" spans="21:21">
      <c r="U6691" s="1047"/>
    </row>
    <row r="6692" ht="26.25" customHeight="1" spans="21:21">
      <c r="U6692" s="1047"/>
    </row>
    <row r="6693" ht="26.25" customHeight="1" spans="21:21">
      <c r="U6693" s="1047"/>
    </row>
    <row r="6694" ht="26.25" customHeight="1" spans="21:21">
      <c r="U6694" s="1047"/>
    </row>
    <row r="6695" ht="26.25" customHeight="1" spans="21:21">
      <c r="U6695" s="1047"/>
    </row>
    <row r="6696" ht="26.25" customHeight="1" spans="21:21">
      <c r="U6696" s="1047"/>
    </row>
    <row r="6697" ht="26.25" customHeight="1" spans="21:21">
      <c r="U6697" s="1047"/>
    </row>
    <row r="6698" ht="26.25" customHeight="1" spans="21:21">
      <c r="U6698" s="1047"/>
    </row>
    <row r="6699" ht="26.25" customHeight="1" spans="21:21">
      <c r="U6699" s="1047"/>
    </row>
    <row r="6700" ht="26.25" customHeight="1" spans="21:21">
      <c r="U6700" s="1047"/>
    </row>
    <row r="6701" ht="26.25" customHeight="1" spans="21:21">
      <c r="U6701" s="1047"/>
    </row>
    <row r="6702" ht="26.25" customHeight="1" spans="21:21">
      <c r="U6702" s="1047"/>
    </row>
    <row r="6703" ht="26.25" customHeight="1" spans="21:21">
      <c r="U6703" s="1047"/>
    </row>
    <row r="6704" ht="26.25" customHeight="1" spans="21:21">
      <c r="U6704" s="1047"/>
    </row>
    <row r="6705" ht="26.25" customHeight="1" spans="21:21">
      <c r="U6705" s="1047"/>
    </row>
    <row r="6706" ht="26.25" customHeight="1" spans="21:21">
      <c r="U6706" s="1047"/>
    </row>
    <row r="6707" ht="26.25" customHeight="1" spans="21:21">
      <c r="U6707" s="1047"/>
    </row>
    <row r="6708" ht="26.25" customHeight="1" spans="21:21">
      <c r="U6708" s="1047"/>
    </row>
    <row r="6709" ht="26.25" customHeight="1" spans="21:21">
      <c r="U6709" s="1047"/>
    </row>
    <row r="6710" ht="26.25" customHeight="1" spans="21:21">
      <c r="U6710" s="1047"/>
    </row>
    <row r="6711" ht="26.25" customHeight="1" spans="21:21">
      <c r="U6711" s="1047"/>
    </row>
    <row r="6712" ht="26.25" customHeight="1" spans="21:21">
      <c r="U6712" s="1047"/>
    </row>
    <row r="6713" ht="26.25" customHeight="1" spans="21:21">
      <c r="U6713" s="1047"/>
    </row>
    <row r="6714" ht="26.25" customHeight="1" spans="21:21">
      <c r="U6714" s="1047"/>
    </row>
    <row r="6715" ht="26.25" customHeight="1" spans="21:21">
      <c r="U6715" s="1047"/>
    </row>
    <row r="6716" ht="26.25" customHeight="1" spans="21:21">
      <c r="U6716" s="1047"/>
    </row>
    <row r="6717" ht="26.25" customHeight="1" spans="21:21">
      <c r="U6717" s="1047"/>
    </row>
    <row r="6718" ht="26.25" customHeight="1" spans="21:21">
      <c r="U6718" s="1047"/>
    </row>
    <row r="6719" ht="26.25" customHeight="1" spans="21:21">
      <c r="U6719" s="1047"/>
    </row>
    <row r="6720" ht="26.25" customHeight="1" spans="21:21">
      <c r="U6720" s="1047"/>
    </row>
    <row r="6721" ht="26.25" customHeight="1" spans="21:21">
      <c r="U6721" s="1047"/>
    </row>
    <row r="6722" ht="26.25" customHeight="1" spans="21:21">
      <c r="U6722" s="1047"/>
    </row>
    <row r="6723" ht="26.25" customHeight="1" spans="21:21">
      <c r="U6723" s="1047"/>
    </row>
    <row r="6724" ht="26.25" customHeight="1" spans="21:21">
      <c r="U6724" s="1047"/>
    </row>
    <row r="6725" ht="26.25" customHeight="1" spans="21:21">
      <c r="U6725" s="1047"/>
    </row>
    <row r="6726" ht="26.25" customHeight="1" spans="21:21">
      <c r="U6726" s="1047"/>
    </row>
    <row r="6727" ht="26.25" customHeight="1" spans="21:21">
      <c r="U6727" s="1047"/>
    </row>
    <row r="6728" ht="26.25" customHeight="1" spans="21:21">
      <c r="U6728" s="1047"/>
    </row>
    <row r="6729" ht="26.25" customHeight="1" spans="21:21">
      <c r="U6729" s="1047"/>
    </row>
    <row r="6730" ht="26.25" customHeight="1" spans="21:21">
      <c r="U6730" s="1047"/>
    </row>
    <row r="6731" ht="26.25" customHeight="1" spans="21:21">
      <c r="U6731" s="1047"/>
    </row>
    <row r="6732" ht="26.25" customHeight="1" spans="21:21">
      <c r="U6732" s="1047"/>
    </row>
    <row r="6733" ht="26.25" customHeight="1" spans="21:21">
      <c r="U6733" s="1047"/>
    </row>
    <row r="6734" ht="26.25" customHeight="1" spans="21:21">
      <c r="U6734" s="1047"/>
    </row>
    <row r="6735" ht="26.25" customHeight="1" spans="21:21">
      <c r="U6735" s="1047"/>
    </row>
    <row r="6736" ht="26.25" customHeight="1" spans="21:21">
      <c r="U6736" s="1047"/>
    </row>
    <row r="6737" ht="26.25" customHeight="1" spans="21:21">
      <c r="U6737" s="1047"/>
    </row>
    <row r="6738" ht="26.25" customHeight="1" spans="21:21">
      <c r="U6738" s="1047"/>
    </row>
    <row r="6739" ht="26.25" customHeight="1" spans="21:21">
      <c r="U6739" s="1047"/>
    </row>
    <row r="6740" ht="26.25" customHeight="1" spans="21:21">
      <c r="U6740" s="1047"/>
    </row>
    <row r="6741" ht="26.25" customHeight="1" spans="21:21">
      <c r="U6741" s="1047"/>
    </row>
    <row r="6742" ht="26.25" customHeight="1" spans="21:21">
      <c r="U6742" s="1047"/>
    </row>
    <row r="6743" ht="26.25" customHeight="1" spans="21:21">
      <c r="U6743" s="1047"/>
    </row>
    <row r="6744" ht="26.25" customHeight="1" spans="21:21">
      <c r="U6744" s="1047"/>
    </row>
    <row r="6745" ht="26.25" customHeight="1" spans="21:21">
      <c r="U6745" s="1047"/>
    </row>
    <row r="6746" ht="26.25" customHeight="1" spans="21:21">
      <c r="U6746" s="1047"/>
    </row>
    <row r="6747" ht="26.25" customHeight="1" spans="21:21">
      <c r="U6747" s="1047"/>
    </row>
    <row r="6748" ht="26.25" customHeight="1" spans="21:21">
      <c r="U6748" s="1047"/>
    </row>
    <row r="6749" ht="26.25" customHeight="1" spans="21:21">
      <c r="U6749" s="1047"/>
    </row>
    <row r="6750" ht="26.25" customHeight="1" spans="21:21">
      <c r="U6750" s="1047"/>
    </row>
    <row r="6751" ht="26.25" customHeight="1" spans="21:21">
      <c r="U6751" s="1047"/>
    </row>
    <row r="6752" ht="26.25" customHeight="1" spans="21:21">
      <c r="U6752" s="1047"/>
    </row>
    <row r="6753" ht="26.25" customHeight="1" spans="21:21">
      <c r="U6753" s="1047"/>
    </row>
    <row r="6754" ht="26.25" customHeight="1" spans="21:21">
      <c r="U6754" s="1047"/>
    </row>
    <row r="6755" ht="26.25" customHeight="1" spans="21:21">
      <c r="U6755" s="1047"/>
    </row>
    <row r="6756" ht="26.25" customHeight="1" spans="21:21">
      <c r="U6756" s="1047"/>
    </row>
    <row r="6757" ht="26.25" customHeight="1" spans="21:21">
      <c r="U6757" s="1047"/>
    </row>
    <row r="6758" ht="26.25" customHeight="1" spans="21:21">
      <c r="U6758" s="1047"/>
    </row>
    <row r="6759" ht="26.25" customHeight="1" spans="21:21">
      <c r="U6759" s="1047"/>
    </row>
    <row r="6760" ht="26.25" customHeight="1" spans="21:21">
      <c r="U6760" s="1047"/>
    </row>
    <row r="6761" ht="26.25" customHeight="1" spans="21:21">
      <c r="U6761" s="1047"/>
    </row>
    <row r="6762" ht="26.25" customHeight="1" spans="21:21">
      <c r="U6762" s="1047"/>
    </row>
    <row r="6763" ht="26.25" customHeight="1" spans="21:21">
      <c r="U6763" s="1047"/>
    </row>
    <row r="6764" ht="26.25" customHeight="1" spans="21:21">
      <c r="U6764" s="1047"/>
    </row>
    <row r="6765" ht="26.25" customHeight="1" spans="21:21">
      <c r="U6765" s="1047"/>
    </row>
    <row r="6766" ht="26.25" customHeight="1" spans="21:21">
      <c r="U6766" s="1047"/>
    </row>
    <row r="6767" ht="26.25" customHeight="1" spans="21:21">
      <c r="U6767" s="1047"/>
    </row>
    <row r="6768" ht="26.25" customHeight="1" spans="21:21">
      <c r="U6768" s="1047"/>
    </row>
    <row r="6769" ht="26.25" customHeight="1" spans="21:21">
      <c r="U6769" s="1047"/>
    </row>
    <row r="6770" ht="26.25" customHeight="1" spans="21:21">
      <c r="U6770" s="1047"/>
    </row>
    <row r="6771" ht="26.25" customHeight="1" spans="21:21">
      <c r="U6771" s="1047"/>
    </row>
    <row r="6772" ht="26.25" customHeight="1" spans="21:21">
      <c r="U6772" s="1047"/>
    </row>
    <row r="6773" ht="26.25" customHeight="1" spans="21:21">
      <c r="U6773" s="1047"/>
    </row>
    <row r="6774" ht="26.25" customHeight="1" spans="21:21">
      <c r="U6774" s="1047"/>
    </row>
    <row r="6775" ht="26.25" customHeight="1" spans="21:21">
      <c r="U6775" s="1047"/>
    </row>
    <row r="6776" ht="26.25" customHeight="1" spans="21:21">
      <c r="U6776" s="1047"/>
    </row>
    <row r="6777" ht="26.25" customHeight="1" spans="21:21">
      <c r="U6777" s="1047"/>
    </row>
    <row r="6778" ht="26.25" customHeight="1" spans="21:21">
      <c r="U6778" s="1047"/>
    </row>
    <row r="6779" ht="26.25" customHeight="1" spans="21:21">
      <c r="U6779" s="1047"/>
    </row>
    <row r="6780" ht="26.25" customHeight="1" spans="21:21">
      <c r="U6780" s="1047"/>
    </row>
    <row r="6781" ht="26.25" customHeight="1" spans="21:21">
      <c r="U6781" s="1047"/>
    </row>
    <row r="6782" ht="26.25" customHeight="1" spans="21:21">
      <c r="U6782" s="1047"/>
    </row>
    <row r="6783" ht="26.25" customHeight="1" spans="21:21">
      <c r="U6783" s="1047"/>
    </row>
    <row r="6784" ht="26.25" customHeight="1" spans="21:21">
      <c r="U6784" s="1047"/>
    </row>
    <row r="6785" ht="26.25" customHeight="1" spans="21:21">
      <c r="U6785" s="1047"/>
    </row>
    <row r="6786" ht="26.25" customHeight="1" spans="21:21">
      <c r="U6786" s="1047"/>
    </row>
    <row r="6787" ht="26.25" customHeight="1" spans="21:21">
      <c r="U6787" s="1047"/>
    </row>
    <row r="6788" ht="26.25" customHeight="1" spans="21:21">
      <c r="U6788" s="1047"/>
    </row>
    <row r="6789" ht="26.25" customHeight="1" spans="21:21">
      <c r="U6789" s="1047"/>
    </row>
    <row r="6790" ht="26.25" customHeight="1" spans="21:21">
      <c r="U6790" s="1047"/>
    </row>
    <row r="6791" ht="26.25" customHeight="1" spans="21:21">
      <c r="U6791" s="1047"/>
    </row>
    <row r="6792" ht="26.25" customHeight="1" spans="21:21">
      <c r="U6792" s="1047"/>
    </row>
    <row r="6793" ht="26.25" customHeight="1" spans="21:21">
      <c r="U6793" s="1047"/>
    </row>
    <row r="6794" ht="26.25" customHeight="1" spans="21:21">
      <c r="U6794" s="1047"/>
    </row>
    <row r="6795" ht="26.25" customHeight="1" spans="21:21">
      <c r="U6795" s="1047"/>
    </row>
    <row r="6796" ht="26.25" customHeight="1" spans="21:21">
      <c r="U6796" s="1047"/>
    </row>
    <row r="6797" ht="26.25" customHeight="1" spans="21:21">
      <c r="U6797" s="1047"/>
    </row>
    <row r="6798" ht="26.25" customHeight="1" spans="21:21">
      <c r="U6798" s="1047"/>
    </row>
    <row r="6799" ht="26.25" customHeight="1" spans="21:21">
      <c r="U6799" s="1047"/>
    </row>
    <row r="6800" ht="26.25" customHeight="1" spans="21:21">
      <c r="U6800" s="1047"/>
    </row>
    <row r="6801" ht="26.25" customHeight="1" spans="21:21">
      <c r="U6801" s="1047"/>
    </row>
    <row r="6802" ht="26.25" customHeight="1" spans="21:21">
      <c r="U6802" s="1047"/>
    </row>
    <row r="6803" ht="26.25" customHeight="1" spans="21:21">
      <c r="U6803" s="1047"/>
    </row>
    <row r="6804" ht="26.25" customHeight="1" spans="21:21">
      <c r="U6804" s="1047"/>
    </row>
    <row r="6805" ht="26.25" customHeight="1" spans="21:21">
      <c r="U6805" s="1047"/>
    </row>
    <row r="6806" ht="26.25" customHeight="1" spans="21:21">
      <c r="U6806" s="1047"/>
    </row>
    <row r="6807" ht="26.25" customHeight="1" spans="21:21">
      <c r="U6807" s="1047"/>
    </row>
    <row r="6808" ht="26.25" customHeight="1" spans="21:21">
      <c r="U6808" s="1047"/>
    </row>
    <row r="6809" ht="26.25" customHeight="1" spans="21:21">
      <c r="U6809" s="1047"/>
    </row>
    <row r="6810" ht="26.25" customHeight="1" spans="21:21">
      <c r="U6810" s="1047"/>
    </row>
    <row r="6811" ht="26.25" customHeight="1" spans="21:21">
      <c r="U6811" s="1047"/>
    </row>
    <row r="6812" ht="26.25" customHeight="1" spans="21:21">
      <c r="U6812" s="1047"/>
    </row>
    <row r="6813" ht="26.25" customHeight="1" spans="21:21">
      <c r="U6813" s="1047"/>
    </row>
    <row r="6814" ht="26.25" customHeight="1" spans="21:21">
      <c r="U6814" s="1047"/>
    </row>
    <row r="6815" ht="26.25" customHeight="1" spans="21:21">
      <c r="U6815" s="1047"/>
    </row>
    <row r="6816" ht="26.25" customHeight="1" spans="21:21">
      <c r="U6816" s="1047"/>
    </row>
    <row r="6817" ht="26.25" customHeight="1" spans="21:21">
      <c r="U6817" s="1047"/>
    </row>
    <row r="6818" ht="26.25" customHeight="1" spans="21:21">
      <c r="U6818" s="1047"/>
    </row>
    <row r="6819" ht="26.25" customHeight="1" spans="21:21">
      <c r="U6819" s="1047"/>
    </row>
    <row r="6820" ht="26.25" customHeight="1" spans="21:21">
      <c r="U6820" s="1047"/>
    </row>
    <row r="6821" ht="26.25" customHeight="1" spans="21:21">
      <c r="U6821" s="1047"/>
    </row>
    <row r="6822" ht="26.25" customHeight="1" spans="21:21">
      <c r="U6822" s="1047"/>
    </row>
    <row r="6823" ht="26.25" customHeight="1" spans="21:21">
      <c r="U6823" s="1047"/>
    </row>
    <row r="6824" ht="26.25" customHeight="1" spans="21:21">
      <c r="U6824" s="1047"/>
    </row>
    <row r="6825" ht="26.25" customHeight="1" spans="21:21">
      <c r="U6825" s="1047"/>
    </row>
    <row r="6826" ht="26.25" customHeight="1" spans="21:21">
      <c r="U6826" s="1047"/>
    </row>
    <row r="6827" ht="26.25" customHeight="1" spans="21:21">
      <c r="U6827" s="1047"/>
    </row>
    <row r="6828" ht="26.25" customHeight="1" spans="21:21">
      <c r="U6828" s="1047"/>
    </row>
    <row r="6829" ht="26.25" customHeight="1" spans="21:21">
      <c r="U6829" s="1047"/>
    </row>
    <row r="6830" ht="26.25" customHeight="1" spans="21:21">
      <c r="U6830" s="1047"/>
    </row>
    <row r="6831" ht="26.25" customHeight="1" spans="21:21">
      <c r="U6831" s="1047"/>
    </row>
    <row r="6832" ht="26.25" customHeight="1" spans="21:21">
      <c r="U6832" s="1047"/>
    </row>
    <row r="6833" ht="26.25" customHeight="1" spans="21:21">
      <c r="U6833" s="1047"/>
    </row>
    <row r="6834" ht="26.25" customHeight="1" spans="21:21">
      <c r="U6834" s="1047"/>
    </row>
    <row r="6835" ht="26.25" customHeight="1" spans="21:21">
      <c r="U6835" s="1047"/>
    </row>
    <row r="6836" ht="26.25" customHeight="1" spans="21:21">
      <c r="U6836" s="1047"/>
    </row>
    <row r="6837" ht="26.25" customHeight="1" spans="21:21">
      <c r="U6837" s="1047"/>
    </row>
    <row r="6838" ht="26.25" customHeight="1" spans="21:21">
      <c r="U6838" s="1047"/>
    </row>
    <row r="6839" ht="26.25" customHeight="1" spans="21:21">
      <c r="U6839" s="1047"/>
    </row>
    <row r="6840" ht="26.25" customHeight="1" spans="21:21">
      <c r="U6840" s="1047"/>
    </row>
    <row r="6841" ht="26.25" customHeight="1" spans="21:21">
      <c r="U6841" s="1047"/>
    </row>
    <row r="6842" ht="26.25" customHeight="1" spans="21:21">
      <c r="U6842" s="1047"/>
    </row>
    <row r="6843" ht="26.25" customHeight="1" spans="21:21">
      <c r="U6843" s="1047"/>
    </row>
    <row r="6844" ht="26.25" customHeight="1" spans="21:21">
      <c r="U6844" s="1047"/>
    </row>
    <row r="6845" ht="26.25" customHeight="1" spans="21:21">
      <c r="U6845" s="1047"/>
    </row>
    <row r="6846" ht="26.25" customHeight="1" spans="21:21">
      <c r="U6846" s="1047"/>
    </row>
    <row r="6847" ht="26.25" customHeight="1" spans="21:21">
      <c r="U6847" s="1047"/>
    </row>
    <row r="6848" ht="26.25" customHeight="1" spans="21:21">
      <c r="U6848" s="1047"/>
    </row>
    <row r="6849" ht="26.25" customHeight="1" spans="21:21">
      <c r="U6849" s="1047"/>
    </row>
    <row r="6850" ht="26.25" customHeight="1" spans="21:21">
      <c r="U6850" s="1047"/>
    </row>
    <row r="6851" ht="26.25" customHeight="1" spans="21:21">
      <c r="U6851" s="1047"/>
    </row>
    <row r="6852" ht="26.25" customHeight="1" spans="21:21">
      <c r="U6852" s="1047"/>
    </row>
    <row r="6853" ht="26.25" customHeight="1" spans="21:21">
      <c r="U6853" s="1047"/>
    </row>
    <row r="6854" ht="26.25" customHeight="1" spans="21:21">
      <c r="U6854" s="1047"/>
    </row>
    <row r="6855" ht="26.25" customHeight="1" spans="21:21">
      <c r="U6855" s="1047"/>
    </row>
    <row r="6856" ht="26.25" customHeight="1" spans="21:21">
      <c r="U6856" s="1047"/>
    </row>
    <row r="6857" ht="26.25" customHeight="1" spans="21:21">
      <c r="U6857" s="1047"/>
    </row>
    <row r="6858" ht="26.25" customHeight="1" spans="21:21">
      <c r="U6858" s="1047"/>
    </row>
    <row r="6859" ht="26.25" customHeight="1" spans="21:21">
      <c r="U6859" s="1047"/>
    </row>
    <row r="6860" ht="26.25" customHeight="1" spans="21:21">
      <c r="U6860" s="1047"/>
    </row>
    <row r="6861" ht="26.25" customHeight="1" spans="21:21">
      <c r="U6861" s="1047"/>
    </row>
    <row r="6862" ht="26.25" customHeight="1" spans="21:21">
      <c r="U6862" s="1047"/>
    </row>
    <row r="6863" ht="26.25" customHeight="1" spans="21:21">
      <c r="U6863" s="1047"/>
    </row>
    <row r="6864" ht="26.25" customHeight="1" spans="21:21">
      <c r="U6864" s="1047"/>
    </row>
    <row r="6865" ht="26.25" customHeight="1" spans="21:21">
      <c r="U6865" s="1047"/>
    </row>
    <row r="6866" ht="26.25" customHeight="1" spans="21:21">
      <c r="U6866" s="1047"/>
    </row>
    <row r="6867" ht="26.25" customHeight="1" spans="21:21">
      <c r="U6867" s="1047"/>
    </row>
    <row r="6868" ht="26.25" customHeight="1" spans="21:21">
      <c r="U6868" s="1047"/>
    </row>
    <row r="6869" ht="26.25" customHeight="1" spans="21:21">
      <c r="U6869" s="1047"/>
    </row>
    <row r="6870" ht="26.25" customHeight="1" spans="21:21">
      <c r="U6870" s="1047"/>
    </row>
    <row r="6871" ht="26.25" customHeight="1" spans="21:21">
      <c r="U6871" s="1047"/>
    </row>
    <row r="6872" ht="26.25" customHeight="1" spans="21:21">
      <c r="U6872" s="1047"/>
    </row>
    <row r="6873" ht="26.25" customHeight="1" spans="21:21">
      <c r="U6873" s="1047"/>
    </row>
    <row r="6874" ht="26.25" customHeight="1" spans="21:21">
      <c r="U6874" s="1047"/>
    </row>
    <row r="6875" ht="26.25" customHeight="1" spans="21:21">
      <c r="U6875" s="1047"/>
    </row>
    <row r="6876" ht="26.25" customHeight="1" spans="21:21">
      <c r="U6876" s="1047"/>
    </row>
    <row r="6877" ht="26.25" customHeight="1" spans="21:21">
      <c r="U6877" s="1047"/>
    </row>
    <row r="6878" ht="26.25" customHeight="1" spans="21:21">
      <c r="U6878" s="1047"/>
    </row>
    <row r="6879" ht="26.25" customHeight="1" spans="21:21">
      <c r="U6879" s="1047"/>
    </row>
    <row r="6880" ht="26.25" customHeight="1" spans="21:21">
      <c r="U6880" s="1047"/>
    </row>
    <row r="6881" ht="26.25" customHeight="1" spans="21:21">
      <c r="U6881" s="1047"/>
    </row>
    <row r="6882" ht="26.25" customHeight="1" spans="21:21">
      <c r="U6882" s="1047"/>
    </row>
    <row r="6883" ht="26.25" customHeight="1" spans="21:21">
      <c r="U6883" s="1047"/>
    </row>
    <row r="6884" ht="26.25" customHeight="1" spans="21:21">
      <c r="U6884" s="1047"/>
    </row>
    <row r="6885" ht="26.25" customHeight="1" spans="21:21">
      <c r="U6885" s="1047"/>
    </row>
    <row r="6886" ht="26.25" customHeight="1" spans="21:21">
      <c r="U6886" s="1047"/>
    </row>
    <row r="6887" ht="26.25" customHeight="1" spans="21:21">
      <c r="U6887" s="1047"/>
    </row>
    <row r="6888" ht="26.25" customHeight="1" spans="21:21">
      <c r="U6888" s="1047"/>
    </row>
    <row r="6889" ht="26.25" customHeight="1" spans="21:21">
      <c r="U6889" s="1047"/>
    </row>
    <row r="6890" ht="26.25" customHeight="1" spans="21:21">
      <c r="U6890" s="1047"/>
    </row>
    <row r="6891" ht="26.25" customHeight="1" spans="21:21">
      <c r="U6891" s="1047"/>
    </row>
    <row r="6892" ht="26.25" customHeight="1" spans="21:21">
      <c r="U6892" s="1047"/>
    </row>
    <row r="6893" ht="26.25" customHeight="1" spans="21:21">
      <c r="U6893" s="1047"/>
    </row>
    <row r="6894" ht="26.25" customHeight="1" spans="21:21">
      <c r="U6894" s="1047"/>
    </row>
    <row r="6895" ht="26.25" customHeight="1" spans="21:21">
      <c r="U6895" s="1047"/>
    </row>
    <row r="6896" ht="26.25" customHeight="1" spans="21:21">
      <c r="U6896" s="1047"/>
    </row>
    <row r="6897" ht="26.25" customHeight="1" spans="21:21">
      <c r="U6897" s="1047"/>
    </row>
    <row r="6898" ht="26.25" customHeight="1" spans="21:21">
      <c r="U6898" s="1047"/>
    </row>
    <row r="6899" ht="26.25" customHeight="1" spans="21:21">
      <c r="U6899" s="1047"/>
    </row>
    <row r="6900" ht="26.25" customHeight="1" spans="21:21">
      <c r="U6900" s="1047"/>
    </row>
    <row r="6901" ht="26.25" customHeight="1" spans="21:21">
      <c r="U6901" s="1047"/>
    </row>
    <row r="6902" ht="26.25" customHeight="1" spans="21:21">
      <c r="U6902" s="1047"/>
    </row>
    <row r="6903" ht="26.25" customHeight="1" spans="21:21">
      <c r="U6903" s="1047"/>
    </row>
    <row r="6904" ht="26.25" customHeight="1" spans="21:21">
      <c r="U6904" s="1047"/>
    </row>
    <row r="6905" ht="26.25" customHeight="1" spans="21:21">
      <c r="U6905" s="1047"/>
    </row>
    <row r="6906" ht="26.25" customHeight="1" spans="21:21">
      <c r="U6906" s="1047"/>
    </row>
    <row r="6907" ht="26.25" customHeight="1" spans="21:21">
      <c r="U6907" s="1047"/>
    </row>
    <row r="6908" ht="26.25" customHeight="1" spans="21:21">
      <c r="U6908" s="1047"/>
    </row>
    <row r="6909" ht="26.25" customHeight="1" spans="21:21">
      <c r="U6909" s="1047"/>
    </row>
    <row r="6910" ht="26.25" customHeight="1" spans="21:21">
      <c r="U6910" s="1047"/>
    </row>
    <row r="6911" ht="26.25" customHeight="1" spans="21:21">
      <c r="U6911" s="1047"/>
    </row>
    <row r="6912" ht="26.25" customHeight="1" spans="21:21">
      <c r="U6912" s="1047"/>
    </row>
    <row r="6913" ht="26.25" customHeight="1" spans="21:21">
      <c r="U6913" s="1047"/>
    </row>
    <row r="6914" ht="26.25" customHeight="1" spans="21:21">
      <c r="U6914" s="1047"/>
    </row>
    <row r="6915" ht="26.25" customHeight="1" spans="21:21">
      <c r="U6915" s="1047"/>
    </row>
    <row r="6916" ht="26.25" customHeight="1" spans="21:21">
      <c r="U6916" s="1047"/>
    </row>
    <row r="6917" ht="26.25" customHeight="1" spans="21:21">
      <c r="U6917" s="1047"/>
    </row>
    <row r="6918" ht="26.25" customHeight="1" spans="21:21">
      <c r="U6918" s="1047"/>
    </row>
    <row r="6919" ht="26.25" customHeight="1" spans="21:21">
      <c r="U6919" s="1047"/>
    </row>
    <row r="6920" ht="26.25" customHeight="1" spans="21:21">
      <c r="U6920" s="1047"/>
    </row>
    <row r="6921" ht="26.25" customHeight="1" spans="21:21">
      <c r="U6921" s="1047"/>
    </row>
    <row r="6922" ht="26.25" customHeight="1" spans="21:21">
      <c r="U6922" s="1047"/>
    </row>
    <row r="6923" ht="26.25" customHeight="1" spans="21:21">
      <c r="U6923" s="1047"/>
    </row>
    <row r="6924" ht="26.25" customHeight="1" spans="21:21">
      <c r="U6924" s="1047"/>
    </row>
    <row r="6925" ht="26.25" customHeight="1" spans="21:21">
      <c r="U6925" s="1047"/>
    </row>
    <row r="6926" ht="26.25" customHeight="1" spans="21:21">
      <c r="U6926" s="1047"/>
    </row>
    <row r="6927" ht="26.25" customHeight="1" spans="21:21">
      <c r="U6927" s="1047"/>
    </row>
    <row r="6928" ht="26.25" customHeight="1" spans="21:21">
      <c r="U6928" s="1047"/>
    </row>
    <row r="6929" ht="26.25" customHeight="1" spans="21:21">
      <c r="U6929" s="1047"/>
    </row>
    <row r="6930" ht="26.25" customHeight="1" spans="21:21">
      <c r="U6930" s="1047"/>
    </row>
    <row r="6931" ht="26.25" customHeight="1" spans="21:21">
      <c r="U6931" s="1047"/>
    </row>
    <row r="6932" ht="26.25" customHeight="1" spans="21:21">
      <c r="U6932" s="1047"/>
    </row>
    <row r="6933" ht="26.25" customHeight="1" spans="21:21">
      <c r="U6933" s="1047"/>
    </row>
    <row r="6934" ht="26.25" customHeight="1" spans="21:21">
      <c r="U6934" s="1047"/>
    </row>
    <row r="6935" ht="26.25" customHeight="1" spans="21:21">
      <c r="U6935" s="1047"/>
    </row>
    <row r="6936" ht="26.25" customHeight="1" spans="21:21">
      <c r="U6936" s="1047"/>
    </row>
    <row r="6937" ht="26.25" customHeight="1" spans="21:21">
      <c r="U6937" s="1047"/>
    </row>
    <row r="6938" ht="26.25" customHeight="1" spans="21:21">
      <c r="U6938" s="1047"/>
    </row>
    <row r="6939" ht="26.25" customHeight="1" spans="21:21">
      <c r="U6939" s="1047"/>
    </row>
    <row r="6940" ht="26.25" customHeight="1" spans="21:21">
      <c r="U6940" s="1047"/>
    </row>
    <row r="6941" ht="26.25" customHeight="1" spans="21:21">
      <c r="U6941" s="1047"/>
    </row>
    <row r="6942" ht="26.25" customHeight="1" spans="21:21">
      <c r="U6942" s="1047"/>
    </row>
    <row r="6943" ht="26.25" customHeight="1" spans="21:21">
      <c r="U6943" s="1047"/>
    </row>
    <row r="6944" ht="26.25" customHeight="1" spans="21:21">
      <c r="U6944" s="1047"/>
    </row>
    <row r="6945" ht="26.25" customHeight="1" spans="21:21">
      <c r="U6945" s="1047"/>
    </row>
    <row r="6946" ht="26.25" customHeight="1" spans="21:21">
      <c r="U6946" s="1047"/>
    </row>
    <row r="6947" ht="26.25" customHeight="1" spans="21:21">
      <c r="U6947" s="1047"/>
    </row>
    <row r="6948" ht="26.25" customHeight="1" spans="21:21">
      <c r="U6948" s="1047"/>
    </row>
    <row r="6949" ht="26.25" customHeight="1" spans="21:21">
      <c r="U6949" s="1047"/>
    </row>
    <row r="6950" ht="26.25" customHeight="1" spans="21:21">
      <c r="U6950" s="1047"/>
    </row>
    <row r="6951" ht="26.25" customHeight="1" spans="21:21">
      <c r="U6951" s="1047"/>
    </row>
    <row r="6952" ht="26.25" customHeight="1" spans="21:21">
      <c r="U6952" s="1047"/>
    </row>
    <row r="6953" ht="26.25" customHeight="1" spans="21:21">
      <c r="U6953" s="1047"/>
    </row>
    <row r="6954" ht="26.25" customHeight="1" spans="21:21">
      <c r="U6954" s="1047"/>
    </row>
    <row r="6955" ht="26.25" customHeight="1" spans="21:21">
      <c r="U6955" s="1047"/>
    </row>
    <row r="6956" ht="26.25" customHeight="1" spans="21:21">
      <c r="U6956" s="1047"/>
    </row>
    <row r="6957" ht="26.25" customHeight="1" spans="21:21">
      <c r="U6957" s="1047"/>
    </row>
    <row r="6958" ht="26.25" customHeight="1" spans="21:21">
      <c r="U6958" s="1047"/>
    </row>
    <row r="6959" ht="26.25" customHeight="1" spans="21:21">
      <c r="U6959" s="1047"/>
    </row>
    <row r="6960" ht="26.25" customHeight="1" spans="21:21">
      <c r="U6960" s="1047"/>
    </row>
    <row r="6961" ht="26.25" customHeight="1" spans="21:21">
      <c r="U6961" s="1047"/>
    </row>
    <row r="6962" ht="26.25" customHeight="1" spans="21:21">
      <c r="U6962" s="1047"/>
    </row>
    <row r="6963" ht="26.25" customHeight="1" spans="21:21">
      <c r="U6963" s="1047"/>
    </row>
    <row r="6964" ht="26.25" customHeight="1" spans="21:21">
      <c r="U6964" s="1047"/>
    </row>
    <row r="6965" ht="26.25" customHeight="1" spans="21:21">
      <c r="U6965" s="1047"/>
    </row>
    <row r="6966" ht="26.25" customHeight="1" spans="21:21">
      <c r="U6966" s="1047"/>
    </row>
    <row r="6967" ht="26.25" customHeight="1" spans="21:21">
      <c r="U6967" s="1047"/>
    </row>
    <row r="6968" ht="26.25" customHeight="1" spans="21:21">
      <c r="U6968" s="1047"/>
    </row>
    <row r="6969" ht="26.25" customHeight="1" spans="21:21">
      <c r="U6969" s="1047"/>
    </row>
    <row r="6970" ht="26.25" customHeight="1" spans="21:21">
      <c r="U6970" s="1047"/>
    </row>
    <row r="6971" ht="26.25" customHeight="1" spans="21:21">
      <c r="U6971" s="1047"/>
    </row>
    <row r="6972" ht="26.25" customHeight="1" spans="21:21">
      <c r="U6972" s="1047"/>
    </row>
    <row r="6973" ht="26.25" customHeight="1" spans="21:21">
      <c r="U6973" s="1047"/>
    </row>
    <row r="6974" ht="26.25" customHeight="1" spans="21:21">
      <c r="U6974" s="1047"/>
    </row>
    <row r="6975" ht="26.25" customHeight="1" spans="21:21">
      <c r="U6975" s="1047"/>
    </row>
    <row r="6976" ht="26.25" customHeight="1" spans="21:21">
      <c r="U6976" s="1047"/>
    </row>
    <row r="6977" ht="26.25" customHeight="1" spans="21:21">
      <c r="U6977" s="1047"/>
    </row>
    <row r="6978" ht="26.25" customHeight="1" spans="21:21">
      <c r="U6978" s="1047"/>
    </row>
    <row r="6979" ht="26.25" customHeight="1" spans="21:21">
      <c r="U6979" s="1047"/>
    </row>
    <row r="6980" ht="26.25" customHeight="1" spans="21:21">
      <c r="U6980" s="1047"/>
    </row>
    <row r="6981" ht="26.25" customHeight="1" spans="21:21">
      <c r="U6981" s="1047"/>
    </row>
    <row r="6982" ht="26.25" customHeight="1" spans="21:21">
      <c r="U6982" s="1047"/>
    </row>
    <row r="6983" ht="26.25" customHeight="1" spans="21:21">
      <c r="U6983" s="1047"/>
    </row>
    <row r="6984" ht="26.25" customHeight="1" spans="21:21">
      <c r="U6984" s="1047"/>
    </row>
    <row r="6985" ht="26.25" customHeight="1" spans="21:21">
      <c r="U6985" s="1047"/>
    </row>
    <row r="6986" ht="26.25" customHeight="1" spans="21:21">
      <c r="U6986" s="1047"/>
    </row>
    <row r="6987" ht="26.25" customHeight="1" spans="21:21">
      <c r="U6987" s="1047"/>
    </row>
    <row r="6988" ht="26.25" customHeight="1" spans="21:21">
      <c r="U6988" s="1047"/>
    </row>
    <row r="6989" ht="26.25" customHeight="1" spans="21:21">
      <c r="U6989" s="1047"/>
    </row>
    <row r="6990" ht="26.25" customHeight="1" spans="21:21">
      <c r="U6990" s="1047"/>
    </row>
    <row r="6991" ht="26.25" customHeight="1" spans="21:21">
      <c r="U6991" s="1047"/>
    </row>
    <row r="6992" ht="26.25" customHeight="1" spans="21:21">
      <c r="U6992" s="1047"/>
    </row>
    <row r="6993" ht="26.25" customHeight="1" spans="21:21">
      <c r="U6993" s="1047"/>
    </row>
    <row r="6994" ht="26.25" customHeight="1" spans="21:21">
      <c r="U6994" s="1047"/>
    </row>
    <row r="6995" ht="26.25" customHeight="1" spans="21:21">
      <c r="U6995" s="1047"/>
    </row>
    <row r="6996" ht="26.25" customHeight="1" spans="21:21">
      <c r="U6996" s="1047"/>
    </row>
    <row r="6997" ht="26.25" customHeight="1" spans="21:21">
      <c r="U6997" s="1047"/>
    </row>
    <row r="6998" ht="26.25" customHeight="1" spans="21:21">
      <c r="U6998" s="1047"/>
    </row>
    <row r="6999" ht="26.25" customHeight="1" spans="21:21">
      <c r="U6999" s="1047"/>
    </row>
    <row r="7000" ht="26.25" customHeight="1" spans="21:21">
      <c r="U7000" s="1047"/>
    </row>
    <row r="7001" ht="26.25" customHeight="1" spans="21:21">
      <c r="U7001" s="1047"/>
    </row>
    <row r="7002" ht="26.25" customHeight="1" spans="21:21">
      <c r="U7002" s="1047"/>
    </row>
    <row r="7003" ht="26.25" customHeight="1" spans="21:21">
      <c r="U7003" s="1047"/>
    </row>
    <row r="7004" ht="26.25" customHeight="1" spans="21:21">
      <c r="U7004" s="1047"/>
    </row>
    <row r="7005" ht="26.25" customHeight="1" spans="21:21">
      <c r="U7005" s="1047"/>
    </row>
    <row r="7006" ht="26.25" customHeight="1" spans="21:21">
      <c r="U7006" s="1047"/>
    </row>
    <row r="7007" ht="26.25" customHeight="1" spans="21:21">
      <c r="U7007" s="1047"/>
    </row>
    <row r="7008" ht="26.25" customHeight="1" spans="21:21">
      <c r="U7008" s="1047"/>
    </row>
    <row r="7009" ht="26.25" customHeight="1" spans="21:21">
      <c r="U7009" s="1047"/>
    </row>
    <row r="7010" ht="26.25" customHeight="1" spans="21:21">
      <c r="U7010" s="1047"/>
    </row>
    <row r="7011" ht="26.25" customHeight="1" spans="21:21">
      <c r="U7011" s="1047"/>
    </row>
    <row r="7012" ht="26.25" customHeight="1" spans="21:21">
      <c r="U7012" s="1047"/>
    </row>
    <row r="7013" ht="26.25" customHeight="1" spans="21:21">
      <c r="U7013" s="1047"/>
    </row>
    <row r="7014" ht="26.25" customHeight="1" spans="21:21">
      <c r="U7014" s="1047"/>
    </row>
    <row r="7015" ht="26.25" customHeight="1" spans="21:21">
      <c r="U7015" s="1047"/>
    </row>
    <row r="7016" ht="26.25" customHeight="1" spans="21:21">
      <c r="U7016" s="1047"/>
    </row>
    <row r="7017" ht="26.25" customHeight="1" spans="21:21">
      <c r="U7017" s="1047"/>
    </row>
    <row r="7018" ht="26.25" customHeight="1" spans="21:21">
      <c r="U7018" s="1047"/>
    </row>
    <row r="7019" ht="26.25" customHeight="1" spans="21:21">
      <c r="U7019" s="1047"/>
    </row>
    <row r="7020" ht="26.25" customHeight="1" spans="21:21">
      <c r="U7020" s="1047"/>
    </row>
    <row r="7021" ht="26.25" customHeight="1" spans="21:21">
      <c r="U7021" s="1047"/>
    </row>
    <row r="7022" ht="26.25" customHeight="1" spans="21:21">
      <c r="U7022" s="1047"/>
    </row>
    <row r="7023" ht="26.25" customHeight="1" spans="21:21">
      <c r="U7023" s="1047"/>
    </row>
    <row r="7024" ht="26.25" customHeight="1" spans="21:21">
      <c r="U7024" s="1047"/>
    </row>
    <row r="7025" ht="26.25" customHeight="1" spans="21:21">
      <c r="U7025" s="1047"/>
    </row>
    <row r="7026" ht="26.25" customHeight="1" spans="21:21">
      <c r="U7026" s="1047"/>
    </row>
    <row r="7027" ht="26.25" customHeight="1" spans="21:21">
      <c r="U7027" s="1047"/>
    </row>
    <row r="7028" ht="26.25" customHeight="1" spans="21:21">
      <c r="U7028" s="1047"/>
    </row>
    <row r="7029" ht="26.25" customHeight="1" spans="21:21">
      <c r="U7029" s="1047"/>
    </row>
    <row r="7030" ht="26.25" customHeight="1" spans="21:21">
      <c r="U7030" s="1047"/>
    </row>
    <row r="7031" ht="26.25" customHeight="1" spans="21:21">
      <c r="U7031" s="1047"/>
    </row>
    <row r="7032" ht="26.25" customHeight="1" spans="21:21">
      <c r="U7032" s="1047"/>
    </row>
    <row r="7033" ht="26.25" customHeight="1" spans="21:21">
      <c r="U7033" s="1047"/>
    </row>
    <row r="7034" ht="26.25" customHeight="1" spans="21:21">
      <c r="U7034" s="1047"/>
    </row>
    <row r="7035" ht="26.25" customHeight="1" spans="21:21">
      <c r="U7035" s="1047"/>
    </row>
    <row r="7036" ht="26.25" customHeight="1" spans="21:21">
      <c r="U7036" s="1047"/>
    </row>
    <row r="7037" ht="26.25" customHeight="1" spans="21:21">
      <c r="U7037" s="1047"/>
    </row>
    <row r="7038" ht="26.25" customHeight="1" spans="21:21">
      <c r="U7038" s="1047"/>
    </row>
    <row r="7039" ht="26.25" customHeight="1" spans="21:21">
      <c r="U7039" s="1047"/>
    </row>
    <row r="7040" ht="26.25" customHeight="1" spans="21:21">
      <c r="U7040" s="1047"/>
    </row>
    <row r="7041" ht="26.25" customHeight="1" spans="21:21">
      <c r="U7041" s="1047"/>
    </row>
    <row r="7042" ht="26.25" customHeight="1" spans="21:21">
      <c r="U7042" s="1047"/>
    </row>
    <row r="7043" ht="26.25" customHeight="1" spans="21:21">
      <c r="U7043" s="1047"/>
    </row>
    <row r="7044" ht="26.25" customHeight="1" spans="21:21">
      <c r="U7044" s="1047"/>
    </row>
    <row r="7045" ht="26.25" customHeight="1" spans="21:21">
      <c r="U7045" s="1047"/>
    </row>
    <row r="7046" ht="26.25" customHeight="1" spans="21:21">
      <c r="U7046" s="1047"/>
    </row>
    <row r="7047" ht="26.25" customHeight="1" spans="21:21">
      <c r="U7047" s="1047"/>
    </row>
    <row r="7048" ht="26.25" customHeight="1" spans="21:21">
      <c r="U7048" s="1047"/>
    </row>
    <row r="7049" ht="26.25" customHeight="1" spans="21:21">
      <c r="U7049" s="1047"/>
    </row>
    <row r="7050" ht="26.25" customHeight="1" spans="21:21">
      <c r="U7050" s="1047"/>
    </row>
    <row r="7051" ht="26.25" customHeight="1" spans="21:21">
      <c r="U7051" s="1047"/>
    </row>
    <row r="7052" ht="26.25" customHeight="1" spans="21:21">
      <c r="U7052" s="1047"/>
    </row>
    <row r="7053" ht="26.25" customHeight="1" spans="21:21">
      <c r="U7053" s="1047"/>
    </row>
    <row r="7054" ht="26.25" customHeight="1" spans="21:21">
      <c r="U7054" s="1047"/>
    </row>
    <row r="7055" ht="26.25" customHeight="1" spans="21:21">
      <c r="U7055" s="1047"/>
    </row>
    <row r="7056" ht="26.25" customHeight="1" spans="21:21">
      <c r="U7056" s="1047"/>
    </row>
    <row r="7057" ht="26.25" customHeight="1" spans="21:21">
      <c r="U7057" s="1047"/>
    </row>
    <row r="7058" ht="26.25" customHeight="1" spans="21:21">
      <c r="U7058" s="1047"/>
    </row>
    <row r="7059" ht="26.25" customHeight="1" spans="21:21">
      <c r="U7059" s="1047"/>
    </row>
    <row r="7060" ht="26.25" customHeight="1" spans="21:21">
      <c r="U7060" s="1047"/>
    </row>
    <row r="7061" ht="26.25" customHeight="1" spans="21:21">
      <c r="U7061" s="1047"/>
    </row>
    <row r="7062" ht="26.25" customHeight="1" spans="21:21">
      <c r="U7062" s="1047"/>
    </row>
    <row r="7063" ht="26.25" customHeight="1" spans="21:21">
      <c r="U7063" s="1047"/>
    </row>
    <row r="7064" ht="26.25" customHeight="1" spans="21:21">
      <c r="U7064" s="1047"/>
    </row>
    <row r="7065" ht="26.25" customHeight="1" spans="21:21">
      <c r="U7065" s="1047"/>
    </row>
    <row r="7066" ht="26.25" customHeight="1" spans="21:21">
      <c r="U7066" s="1047"/>
    </row>
    <row r="7067" ht="26.25" customHeight="1" spans="21:21">
      <c r="U7067" s="1047"/>
    </row>
    <row r="7068" ht="26.25" customHeight="1" spans="21:21">
      <c r="U7068" s="1047"/>
    </row>
    <row r="7069" ht="26.25" customHeight="1" spans="21:21">
      <c r="U7069" s="1047"/>
    </row>
    <row r="7070" ht="26.25" customHeight="1" spans="21:21">
      <c r="U7070" s="1047"/>
    </row>
    <row r="7071" ht="26.25" customHeight="1" spans="21:21">
      <c r="U7071" s="1047"/>
    </row>
    <row r="7072" ht="26.25" customHeight="1" spans="21:21">
      <c r="U7072" s="1047"/>
    </row>
    <row r="7073" ht="26.25" customHeight="1" spans="21:21">
      <c r="U7073" s="1047"/>
    </row>
    <row r="7074" ht="26.25" customHeight="1" spans="21:21">
      <c r="U7074" s="1047"/>
    </row>
    <row r="7075" ht="26.25" customHeight="1" spans="21:21">
      <c r="U7075" s="1047"/>
    </row>
    <row r="7076" ht="26.25" customHeight="1" spans="21:21">
      <c r="U7076" s="1047"/>
    </row>
    <row r="7077" ht="26.25" customHeight="1" spans="21:21">
      <c r="U7077" s="1047"/>
    </row>
    <row r="7078" ht="26.25" customHeight="1" spans="21:21">
      <c r="U7078" s="1047"/>
    </row>
    <row r="7079" ht="26.25" customHeight="1" spans="21:21">
      <c r="U7079" s="1047"/>
    </row>
    <row r="7080" ht="26.25" customHeight="1" spans="21:21">
      <c r="U7080" s="1047"/>
    </row>
    <row r="7081" ht="26.25" customHeight="1" spans="21:21">
      <c r="U7081" s="1047"/>
    </row>
    <row r="7082" ht="26.25" customHeight="1" spans="21:21">
      <c r="U7082" s="1047"/>
    </row>
    <row r="7083" ht="26.25" customHeight="1" spans="21:21">
      <c r="U7083" s="1047"/>
    </row>
    <row r="7084" ht="26.25" customHeight="1" spans="21:21">
      <c r="U7084" s="1047"/>
    </row>
    <row r="7085" ht="26.25" customHeight="1" spans="21:21">
      <c r="U7085" s="1047"/>
    </row>
    <row r="7086" ht="26.25" customHeight="1" spans="21:21">
      <c r="U7086" s="1047"/>
    </row>
    <row r="7087" ht="26.25" customHeight="1" spans="21:21">
      <c r="U7087" s="1047"/>
    </row>
    <row r="7088" ht="26.25" customHeight="1" spans="21:21">
      <c r="U7088" s="1047"/>
    </row>
    <row r="7089" ht="26.25" customHeight="1" spans="21:21">
      <c r="U7089" s="1047"/>
    </row>
    <row r="7090" ht="26.25" customHeight="1" spans="21:21">
      <c r="U7090" s="1047"/>
    </row>
    <row r="7091" ht="26.25" customHeight="1" spans="21:21">
      <c r="U7091" s="1047"/>
    </row>
    <row r="7092" ht="26.25" customHeight="1" spans="21:21">
      <c r="U7092" s="1047"/>
    </row>
    <row r="7093" ht="26.25" customHeight="1" spans="21:21">
      <c r="U7093" s="1047"/>
    </row>
    <row r="7094" ht="26.25" customHeight="1" spans="21:21">
      <c r="U7094" s="1047"/>
    </row>
    <row r="7095" ht="26.25" customHeight="1" spans="21:21">
      <c r="U7095" s="1047"/>
    </row>
    <row r="7096" ht="26.25" customHeight="1" spans="21:21">
      <c r="U7096" s="1047"/>
    </row>
    <row r="7097" ht="26.25" customHeight="1" spans="21:21">
      <c r="U7097" s="1047"/>
    </row>
    <row r="7098" ht="26.25" customHeight="1" spans="21:21">
      <c r="U7098" s="1047"/>
    </row>
    <row r="7099" ht="26.25" customHeight="1" spans="21:21">
      <c r="U7099" s="1047"/>
    </row>
    <row r="7100" ht="26.25" customHeight="1" spans="21:21">
      <c r="U7100" s="1047"/>
    </row>
    <row r="7101" ht="26.25" customHeight="1" spans="21:21">
      <c r="U7101" s="1047"/>
    </row>
    <row r="7102" ht="26.25" customHeight="1" spans="21:21">
      <c r="U7102" s="1047"/>
    </row>
    <row r="7103" ht="26.25" customHeight="1" spans="21:21">
      <c r="U7103" s="1047"/>
    </row>
    <row r="7104" ht="26.25" customHeight="1" spans="21:21">
      <c r="U7104" s="1047"/>
    </row>
    <row r="7105" ht="26.25" customHeight="1" spans="21:21">
      <c r="U7105" s="1047"/>
    </row>
    <row r="7106" ht="26.25" customHeight="1" spans="21:21">
      <c r="U7106" s="1047"/>
    </row>
    <row r="7107" ht="26.25" customHeight="1" spans="21:21">
      <c r="U7107" s="1047"/>
    </row>
    <row r="7108" ht="26.25" customHeight="1" spans="21:21">
      <c r="U7108" s="1047"/>
    </row>
    <row r="7109" ht="26.25" customHeight="1" spans="21:21">
      <c r="U7109" s="1047"/>
    </row>
    <row r="7110" ht="26.25" customHeight="1" spans="21:21">
      <c r="U7110" s="1047"/>
    </row>
    <row r="7111" ht="26.25" customHeight="1" spans="21:21">
      <c r="U7111" s="1047"/>
    </row>
    <row r="7112" ht="26.25" customHeight="1" spans="21:21">
      <c r="U7112" s="1047"/>
    </row>
    <row r="7113" ht="26.25" customHeight="1" spans="21:21">
      <c r="U7113" s="1047"/>
    </row>
    <row r="7114" ht="26.25" customHeight="1" spans="21:21">
      <c r="U7114" s="1047"/>
    </row>
    <row r="7115" ht="26.25" customHeight="1" spans="21:21">
      <c r="U7115" s="1047"/>
    </row>
    <row r="7116" ht="26.25" customHeight="1" spans="21:21">
      <c r="U7116" s="1047"/>
    </row>
    <row r="7117" ht="26.25" customHeight="1" spans="21:21">
      <c r="U7117" s="1047"/>
    </row>
    <row r="7118" ht="26.25" customHeight="1" spans="21:21">
      <c r="U7118" s="1047"/>
    </row>
    <row r="7119" ht="26.25" customHeight="1" spans="21:21">
      <c r="U7119" s="1047"/>
    </row>
    <row r="7120" ht="26.25" customHeight="1" spans="21:21">
      <c r="U7120" s="1047"/>
    </row>
    <row r="7121" ht="26.25" customHeight="1" spans="21:21">
      <c r="U7121" s="1047"/>
    </row>
    <row r="7122" ht="26.25" customHeight="1" spans="21:21">
      <c r="U7122" s="1047"/>
    </row>
    <row r="7123" ht="26.25" customHeight="1" spans="21:21">
      <c r="U7123" s="1047"/>
    </row>
    <row r="7124" ht="26.25" customHeight="1" spans="21:21">
      <c r="U7124" s="1047"/>
    </row>
    <row r="7125" ht="26.25" customHeight="1" spans="21:21">
      <c r="U7125" s="1047"/>
    </row>
    <row r="7126" ht="26.25" customHeight="1" spans="21:21">
      <c r="U7126" s="1047"/>
    </row>
    <row r="7127" ht="26.25" customHeight="1" spans="21:21">
      <c r="U7127" s="1047"/>
    </row>
    <row r="7128" ht="26.25" customHeight="1" spans="21:21">
      <c r="U7128" s="1047"/>
    </row>
    <row r="7129" ht="26.25" customHeight="1" spans="21:21">
      <c r="U7129" s="1047"/>
    </row>
    <row r="7130" ht="26.25" customHeight="1" spans="21:21">
      <c r="U7130" s="1047"/>
    </row>
    <row r="7131" ht="26.25" customHeight="1" spans="21:21">
      <c r="U7131" s="1047"/>
    </row>
    <row r="7132" ht="26.25" customHeight="1" spans="21:21">
      <c r="U7132" s="1047"/>
    </row>
    <row r="7133" ht="26.25" customHeight="1" spans="21:21">
      <c r="U7133" s="1047"/>
    </row>
    <row r="7134" ht="26.25" customHeight="1" spans="21:21">
      <c r="U7134" s="1047"/>
    </row>
    <row r="7135" ht="26.25" customHeight="1" spans="21:21">
      <c r="U7135" s="1047"/>
    </row>
    <row r="7136" ht="26.25" customHeight="1" spans="21:21">
      <c r="U7136" s="1047"/>
    </row>
    <row r="7137" ht="26.25" customHeight="1" spans="21:21">
      <c r="U7137" s="1047"/>
    </row>
    <row r="7138" ht="26.25" customHeight="1" spans="21:21">
      <c r="U7138" s="1047"/>
    </row>
    <row r="7139" ht="26.25" customHeight="1" spans="21:21">
      <c r="U7139" s="1047"/>
    </row>
    <row r="7140" ht="26.25" customHeight="1" spans="21:21">
      <c r="U7140" s="1047"/>
    </row>
    <row r="7141" ht="26.25" customHeight="1" spans="21:21">
      <c r="U7141" s="1047"/>
    </row>
    <row r="7142" ht="26.25" customHeight="1" spans="21:21">
      <c r="U7142" s="1047"/>
    </row>
    <row r="7143" ht="26.25" customHeight="1" spans="21:21">
      <c r="U7143" s="1047"/>
    </row>
    <row r="7144" ht="26.25" customHeight="1" spans="21:21">
      <c r="U7144" s="1047"/>
    </row>
    <row r="7145" ht="26.25" customHeight="1" spans="21:21">
      <c r="U7145" s="1047"/>
    </row>
    <row r="7146" ht="26.25" customHeight="1" spans="21:21">
      <c r="U7146" s="1047"/>
    </row>
    <row r="7147" ht="26.25" customHeight="1" spans="21:21">
      <c r="U7147" s="1047"/>
    </row>
    <row r="7148" ht="26.25" customHeight="1" spans="21:21">
      <c r="U7148" s="1047"/>
    </row>
    <row r="7149" ht="26.25" customHeight="1" spans="21:21">
      <c r="U7149" s="1047"/>
    </row>
    <row r="7150" ht="26.25" customHeight="1" spans="21:21">
      <c r="U7150" s="1047"/>
    </row>
    <row r="7151" ht="26.25" customHeight="1" spans="21:21">
      <c r="U7151" s="1047"/>
    </row>
    <row r="7152" ht="26.25" customHeight="1" spans="21:21">
      <c r="U7152" s="1047"/>
    </row>
    <row r="7153" ht="26.25" customHeight="1" spans="21:21">
      <c r="U7153" s="1047"/>
    </row>
    <row r="7154" ht="26.25" customHeight="1" spans="21:21">
      <c r="U7154" s="1047"/>
    </row>
    <row r="7155" ht="26.25" customHeight="1" spans="21:21">
      <c r="U7155" s="1047"/>
    </row>
    <row r="7156" ht="26.25" customHeight="1" spans="21:21">
      <c r="U7156" s="1047"/>
    </row>
    <row r="7157" ht="26.25" customHeight="1" spans="21:21">
      <c r="U7157" s="1047"/>
    </row>
    <row r="7158" ht="26.25" customHeight="1" spans="21:21">
      <c r="U7158" s="1047"/>
    </row>
    <row r="7159" ht="26.25" customHeight="1" spans="21:21">
      <c r="U7159" s="1047"/>
    </row>
    <row r="7160" ht="26.25" customHeight="1" spans="21:21">
      <c r="U7160" s="1047"/>
    </row>
    <row r="7161" ht="26.25" customHeight="1" spans="21:21">
      <c r="U7161" s="1047"/>
    </row>
    <row r="7162" ht="26.25" customHeight="1" spans="21:21">
      <c r="U7162" s="1047"/>
    </row>
    <row r="7163" ht="26.25" customHeight="1" spans="21:21">
      <c r="U7163" s="1047"/>
    </row>
    <row r="7164" ht="26.25" customHeight="1" spans="21:21">
      <c r="U7164" s="1047"/>
    </row>
    <row r="7165" ht="26.25" customHeight="1" spans="21:21">
      <c r="U7165" s="1047"/>
    </row>
    <row r="7166" ht="26.25" customHeight="1" spans="21:21">
      <c r="U7166" s="1047"/>
    </row>
    <row r="7167" ht="26.25" customHeight="1" spans="21:21">
      <c r="U7167" s="1047"/>
    </row>
    <row r="7168" ht="26.25" customHeight="1" spans="21:21">
      <c r="U7168" s="1047"/>
    </row>
    <row r="7169" ht="26.25" customHeight="1" spans="21:21">
      <c r="U7169" s="1047"/>
    </row>
    <row r="7170" ht="26.25" customHeight="1" spans="21:21">
      <c r="U7170" s="1047"/>
    </row>
    <row r="7171" ht="26.25" customHeight="1" spans="21:21">
      <c r="U7171" s="1047"/>
    </row>
    <row r="7172" ht="26.25" customHeight="1" spans="21:21">
      <c r="U7172" s="1047"/>
    </row>
    <row r="7173" ht="26.25" customHeight="1" spans="21:21">
      <c r="U7173" s="1047"/>
    </row>
    <row r="7174" ht="26.25" customHeight="1" spans="21:21">
      <c r="U7174" s="1047"/>
    </row>
    <row r="7175" ht="26.25" customHeight="1" spans="21:21">
      <c r="U7175" s="1047"/>
    </row>
    <row r="7176" ht="26.25" customHeight="1" spans="21:21">
      <c r="U7176" s="1047"/>
    </row>
    <row r="7177" ht="26.25" customHeight="1" spans="21:21">
      <c r="U7177" s="1047"/>
    </row>
    <row r="7178" ht="26.25" customHeight="1" spans="21:21">
      <c r="U7178" s="1047"/>
    </row>
    <row r="7179" ht="26.25" customHeight="1" spans="21:21">
      <c r="U7179" s="1047"/>
    </row>
    <row r="7180" ht="26.25" customHeight="1" spans="21:21">
      <c r="U7180" s="1047"/>
    </row>
    <row r="7181" ht="26.25" customHeight="1" spans="21:21">
      <c r="U7181" s="1047"/>
    </row>
    <row r="7182" ht="26.25" customHeight="1" spans="21:21">
      <c r="U7182" s="1047"/>
    </row>
    <row r="7183" ht="26.25" customHeight="1" spans="21:21">
      <c r="U7183" s="1047"/>
    </row>
    <row r="7184" ht="26.25" customHeight="1" spans="21:21">
      <c r="U7184" s="1047"/>
    </row>
    <row r="7185" ht="26.25" customHeight="1" spans="21:21">
      <c r="U7185" s="1047"/>
    </row>
    <row r="7186" ht="26.25" customHeight="1" spans="21:21">
      <c r="U7186" s="1047"/>
    </row>
    <row r="7187" ht="26.25" customHeight="1" spans="21:21">
      <c r="U7187" s="1047"/>
    </row>
    <row r="7188" ht="26.25" customHeight="1" spans="21:21">
      <c r="U7188" s="1047"/>
    </row>
    <row r="7189" ht="26.25" customHeight="1" spans="21:21">
      <c r="U7189" s="1047"/>
    </row>
    <row r="7190" ht="26.25" customHeight="1" spans="21:21">
      <c r="U7190" s="1047"/>
    </row>
    <row r="7191" ht="26.25" customHeight="1" spans="21:21">
      <c r="U7191" s="1047"/>
    </row>
    <row r="7192" ht="26.25" customHeight="1" spans="21:21">
      <c r="U7192" s="1047"/>
    </row>
    <row r="7193" ht="26.25" customHeight="1" spans="21:21">
      <c r="U7193" s="1047"/>
    </row>
    <row r="7194" ht="26.25" customHeight="1" spans="21:21">
      <c r="U7194" s="1047"/>
    </row>
    <row r="7195" ht="26.25" customHeight="1" spans="21:21">
      <c r="U7195" s="1047"/>
    </row>
    <row r="7196" ht="26.25" customHeight="1" spans="21:21">
      <c r="U7196" s="1047"/>
    </row>
    <row r="7197" ht="26.25" customHeight="1" spans="21:21">
      <c r="U7197" s="1047"/>
    </row>
    <row r="7198" ht="26.25" customHeight="1" spans="21:21">
      <c r="U7198" s="1047"/>
    </row>
    <row r="7199" ht="26.25" customHeight="1" spans="21:21">
      <c r="U7199" s="1047"/>
    </row>
    <row r="7200" ht="26.25" customHeight="1" spans="21:21">
      <c r="U7200" s="1047"/>
    </row>
    <row r="7201" ht="26.25" customHeight="1" spans="21:21">
      <c r="U7201" s="1047"/>
    </row>
    <row r="7202" ht="26.25" customHeight="1" spans="21:21">
      <c r="U7202" s="1047"/>
    </row>
    <row r="7203" ht="26.25" customHeight="1" spans="21:21">
      <c r="U7203" s="1047"/>
    </row>
    <row r="7204" ht="26.25" customHeight="1" spans="21:21">
      <c r="U7204" s="1047"/>
    </row>
    <row r="7205" ht="26.25" customHeight="1" spans="21:21">
      <c r="U7205" s="1047"/>
    </row>
    <row r="7206" ht="26.25" customHeight="1" spans="21:21">
      <c r="U7206" s="1047"/>
    </row>
    <row r="7207" ht="26.25" customHeight="1" spans="21:21">
      <c r="U7207" s="1047"/>
    </row>
    <row r="7208" ht="26.25" customHeight="1" spans="21:21">
      <c r="U7208" s="1047"/>
    </row>
    <row r="7209" ht="26.25" customHeight="1" spans="21:21">
      <c r="U7209" s="1047"/>
    </row>
    <row r="7210" ht="26.25" customHeight="1" spans="21:21">
      <c r="U7210" s="1047"/>
    </row>
    <row r="7211" ht="26.25" customHeight="1" spans="21:21">
      <c r="U7211" s="1047"/>
    </row>
    <row r="7212" ht="26.25" customHeight="1" spans="21:21">
      <c r="U7212" s="1047"/>
    </row>
    <row r="7213" ht="26.25" customHeight="1" spans="21:21">
      <c r="U7213" s="1047"/>
    </row>
    <row r="7214" ht="26.25" customHeight="1" spans="21:21">
      <c r="U7214" s="1047"/>
    </row>
    <row r="7215" ht="26.25" customHeight="1" spans="21:21">
      <c r="U7215" s="1047"/>
    </row>
    <row r="7216" ht="26.25" customHeight="1" spans="21:21">
      <c r="U7216" s="1047"/>
    </row>
    <row r="7217" ht="26.25" customHeight="1" spans="21:21">
      <c r="U7217" s="1047"/>
    </row>
    <row r="7218" ht="26.25" customHeight="1" spans="21:21">
      <c r="U7218" s="1047"/>
    </row>
    <row r="7219" ht="26.25" customHeight="1" spans="21:21">
      <c r="U7219" s="1047"/>
    </row>
    <row r="7220" ht="26.25" customHeight="1" spans="21:21">
      <c r="U7220" s="1047"/>
    </row>
    <row r="7221" ht="26.25" customHeight="1" spans="21:21">
      <c r="U7221" s="1047"/>
    </row>
    <row r="7222" ht="26.25" customHeight="1" spans="21:21">
      <c r="U7222" s="1047"/>
    </row>
    <row r="7223" ht="26.25" customHeight="1" spans="21:21">
      <c r="U7223" s="1047"/>
    </row>
    <row r="7224" ht="26.25" customHeight="1" spans="21:21">
      <c r="U7224" s="1047"/>
    </row>
    <row r="7225" ht="26.25" customHeight="1" spans="21:21">
      <c r="U7225" s="1047"/>
    </row>
    <row r="7226" ht="26.25" customHeight="1" spans="21:21">
      <c r="U7226" s="1047"/>
    </row>
    <row r="7227" ht="26.25" customHeight="1" spans="21:21">
      <c r="U7227" s="1047"/>
    </row>
    <row r="7228" ht="26.25" customHeight="1" spans="21:21">
      <c r="U7228" s="1047"/>
    </row>
    <row r="7229" ht="26.25" customHeight="1" spans="21:21">
      <c r="U7229" s="1047"/>
    </row>
    <row r="7230" ht="26.25" customHeight="1" spans="21:21">
      <c r="U7230" s="1047"/>
    </row>
    <row r="7231" ht="26.25" customHeight="1" spans="21:21">
      <c r="U7231" s="1047"/>
    </row>
    <row r="7232" ht="26.25" customHeight="1" spans="21:21">
      <c r="U7232" s="1047"/>
    </row>
    <row r="7233" ht="26.25" customHeight="1" spans="21:21">
      <c r="U7233" s="1047"/>
    </row>
    <row r="7234" ht="26.25" customHeight="1" spans="21:21">
      <c r="U7234" s="1047"/>
    </row>
    <row r="7235" ht="26.25" customHeight="1" spans="21:21">
      <c r="U7235" s="1047"/>
    </row>
    <row r="7236" ht="26.25" customHeight="1" spans="21:21">
      <c r="U7236" s="1047"/>
    </row>
    <row r="7237" ht="26.25" customHeight="1" spans="21:21">
      <c r="U7237" s="1047"/>
    </row>
    <row r="7238" ht="26.25" customHeight="1" spans="21:21">
      <c r="U7238" s="1047"/>
    </row>
    <row r="7239" ht="26.25" customHeight="1" spans="21:21">
      <c r="U7239" s="1047"/>
    </row>
    <row r="7240" ht="26.25" customHeight="1" spans="21:21">
      <c r="U7240" s="1047"/>
    </row>
    <row r="7241" ht="26.25" customHeight="1" spans="21:21">
      <c r="U7241" s="1047"/>
    </row>
    <row r="7242" ht="26.25" customHeight="1" spans="21:21">
      <c r="U7242" s="1047"/>
    </row>
    <row r="7243" ht="26.25" customHeight="1" spans="21:21">
      <c r="U7243" s="1047"/>
    </row>
    <row r="7244" ht="26.25" customHeight="1" spans="21:21">
      <c r="U7244" s="1047"/>
    </row>
    <row r="7245" ht="26.25" customHeight="1" spans="21:21">
      <c r="U7245" s="1047"/>
    </row>
    <row r="7246" ht="26.25" customHeight="1" spans="21:21">
      <c r="U7246" s="1047"/>
    </row>
    <row r="7247" ht="26.25" customHeight="1" spans="21:21">
      <c r="U7247" s="1047"/>
    </row>
    <row r="7248" ht="26.25" customHeight="1" spans="21:21">
      <c r="U7248" s="1047"/>
    </row>
    <row r="7249" ht="26.25" customHeight="1" spans="21:21">
      <c r="U7249" s="1047"/>
    </row>
    <row r="7250" ht="26.25" customHeight="1" spans="21:21">
      <c r="U7250" s="1047"/>
    </row>
    <row r="7251" ht="26.25" customHeight="1" spans="21:21">
      <c r="U7251" s="1047"/>
    </row>
    <row r="7252" ht="26.25" customHeight="1" spans="21:21">
      <c r="U7252" s="1047"/>
    </row>
    <row r="7253" ht="26.25" customHeight="1" spans="21:21">
      <c r="U7253" s="1047"/>
    </row>
    <row r="7254" ht="26.25" customHeight="1" spans="21:21">
      <c r="U7254" s="1047"/>
    </row>
    <row r="7255" ht="26.25" customHeight="1" spans="21:21">
      <c r="U7255" s="1047"/>
    </row>
    <row r="7256" ht="26.25" customHeight="1" spans="21:21">
      <c r="U7256" s="1047"/>
    </row>
    <row r="7257" ht="26.25" customHeight="1" spans="21:21">
      <c r="U7257" s="1047"/>
    </row>
    <row r="7258" ht="26.25" customHeight="1" spans="21:21">
      <c r="U7258" s="1047"/>
    </row>
    <row r="7259" ht="26.25" customHeight="1" spans="21:21">
      <c r="U7259" s="1047"/>
    </row>
    <row r="7260" ht="26.25" customHeight="1" spans="21:21">
      <c r="U7260" s="1047"/>
    </row>
    <row r="7261" ht="26.25" customHeight="1" spans="21:21">
      <c r="U7261" s="1047"/>
    </row>
    <row r="7262" ht="26.25" customHeight="1" spans="21:21">
      <c r="U7262" s="1047"/>
    </row>
    <row r="7263" ht="26.25" customHeight="1" spans="21:21">
      <c r="U7263" s="1047"/>
    </row>
    <row r="7264" ht="26.25" customHeight="1" spans="21:21">
      <c r="U7264" s="1047"/>
    </row>
    <row r="7265" ht="26.25" customHeight="1" spans="21:21">
      <c r="U7265" s="1047"/>
    </row>
    <row r="7266" ht="26.25" customHeight="1" spans="21:21">
      <c r="U7266" s="1047"/>
    </row>
    <row r="7267" ht="26.25" customHeight="1" spans="21:21">
      <c r="U7267" s="1047"/>
    </row>
    <row r="7268" ht="26.25" customHeight="1" spans="21:21">
      <c r="U7268" s="1047"/>
    </row>
    <row r="7269" ht="26.25" customHeight="1" spans="21:21">
      <c r="U7269" s="1047"/>
    </row>
    <row r="7270" ht="26.25" customHeight="1" spans="21:21">
      <c r="U7270" s="1047"/>
    </row>
    <row r="7271" ht="26.25" customHeight="1" spans="21:21">
      <c r="U7271" s="1047"/>
    </row>
    <row r="7272" ht="26.25" customHeight="1" spans="21:21">
      <c r="U7272" s="1047"/>
    </row>
    <row r="7273" ht="26.25" customHeight="1" spans="21:21">
      <c r="U7273" s="1047"/>
    </row>
    <row r="7274" ht="26.25" customHeight="1" spans="21:21">
      <c r="U7274" s="1047"/>
    </row>
    <row r="7275" ht="26.25" customHeight="1" spans="21:21">
      <c r="U7275" s="1047"/>
    </row>
    <row r="7276" ht="26.25" customHeight="1" spans="21:21">
      <c r="U7276" s="1047"/>
    </row>
    <row r="7277" ht="26.25" customHeight="1" spans="21:21">
      <c r="U7277" s="1047"/>
    </row>
    <row r="7278" ht="26.25" customHeight="1" spans="21:21">
      <c r="U7278" s="1047"/>
    </row>
    <row r="7279" ht="26.25" customHeight="1" spans="21:21">
      <c r="U7279" s="1047"/>
    </row>
    <row r="7280" ht="26.25" customHeight="1" spans="21:21">
      <c r="U7280" s="1047"/>
    </row>
    <row r="7281" ht="26.25" customHeight="1" spans="21:21">
      <c r="U7281" s="1047"/>
    </row>
    <row r="7282" ht="26.25" customHeight="1" spans="21:21">
      <c r="U7282" s="1047"/>
    </row>
    <row r="7283" ht="26.25" customHeight="1" spans="21:21">
      <c r="U7283" s="1047"/>
    </row>
    <row r="7284" ht="26.25" customHeight="1" spans="21:21">
      <c r="U7284" s="1047"/>
    </row>
    <row r="7285" ht="26.25" customHeight="1" spans="21:21">
      <c r="U7285" s="1047"/>
    </row>
    <row r="7286" ht="26.25" customHeight="1" spans="21:21">
      <c r="U7286" s="1047"/>
    </row>
    <row r="7287" ht="26.25" customHeight="1" spans="21:21">
      <c r="U7287" s="1047"/>
    </row>
    <row r="7288" ht="26.25" customHeight="1" spans="21:21">
      <c r="U7288" s="1047"/>
    </row>
    <row r="7289" ht="26.25" customHeight="1" spans="21:21">
      <c r="U7289" s="1047"/>
    </row>
    <row r="7290" ht="26.25" customHeight="1" spans="21:21">
      <c r="U7290" s="1047"/>
    </row>
    <row r="7291" ht="26.25" customHeight="1" spans="21:21">
      <c r="U7291" s="1047"/>
    </row>
    <row r="7292" ht="26.25" customHeight="1" spans="21:21">
      <c r="U7292" s="1047"/>
    </row>
    <row r="7293" ht="26.25" customHeight="1" spans="21:21">
      <c r="U7293" s="1047"/>
    </row>
    <row r="7294" ht="26.25" customHeight="1" spans="21:21">
      <c r="U7294" s="1047"/>
    </row>
    <row r="7295" ht="26.25" customHeight="1" spans="21:21">
      <c r="U7295" s="1047"/>
    </row>
    <row r="7296" ht="26.25" customHeight="1" spans="21:21">
      <c r="U7296" s="1047"/>
    </row>
    <row r="7297" ht="26.25" customHeight="1" spans="21:21">
      <c r="U7297" s="1047"/>
    </row>
    <row r="7298" ht="26.25" customHeight="1" spans="21:21">
      <c r="U7298" s="1047"/>
    </row>
    <row r="7299" ht="26.25" customHeight="1" spans="21:21">
      <c r="U7299" s="1047"/>
    </row>
    <row r="7300" ht="26.25" customHeight="1" spans="21:21">
      <c r="U7300" s="1047"/>
    </row>
    <row r="7301" ht="26.25" customHeight="1" spans="21:21">
      <c r="U7301" s="1047"/>
    </row>
    <row r="7302" ht="26.25" customHeight="1" spans="21:21">
      <c r="U7302" s="1047"/>
    </row>
    <row r="7303" ht="26.25" customHeight="1" spans="21:21">
      <c r="U7303" s="1047"/>
    </row>
    <row r="7304" ht="26.25" customHeight="1" spans="21:21">
      <c r="U7304" s="1047"/>
    </row>
    <row r="7305" ht="26.25" customHeight="1" spans="21:21">
      <c r="U7305" s="1047"/>
    </row>
    <row r="7306" ht="26.25" customHeight="1" spans="21:21">
      <c r="U7306" s="1047"/>
    </row>
    <row r="7307" ht="26.25" customHeight="1" spans="21:21">
      <c r="U7307" s="1047"/>
    </row>
    <row r="7308" ht="26.25" customHeight="1" spans="21:21">
      <c r="U7308" s="1047"/>
    </row>
    <row r="7309" ht="26.25" customHeight="1" spans="21:21">
      <c r="U7309" s="1047"/>
    </row>
    <row r="7310" ht="26.25" customHeight="1" spans="21:21">
      <c r="U7310" s="1047"/>
    </row>
    <row r="7311" ht="26.25" customHeight="1" spans="21:21">
      <c r="U7311" s="1047"/>
    </row>
    <row r="7312" ht="26.25" customHeight="1" spans="21:21">
      <c r="U7312" s="1047"/>
    </row>
    <row r="7313" ht="26.25" customHeight="1" spans="21:21">
      <c r="U7313" s="1047"/>
    </row>
    <row r="7314" ht="26.25" customHeight="1" spans="21:21">
      <c r="U7314" s="1047"/>
    </row>
    <row r="7315" ht="26.25" customHeight="1" spans="21:21">
      <c r="U7315" s="1047"/>
    </row>
    <row r="7316" ht="26.25" customHeight="1" spans="21:21">
      <c r="U7316" s="1047"/>
    </row>
    <row r="7317" ht="26.25" customHeight="1" spans="21:21">
      <c r="U7317" s="1047"/>
    </row>
    <row r="7318" ht="26.25" customHeight="1" spans="21:21">
      <c r="U7318" s="1047"/>
    </row>
    <row r="7319" ht="26.25" customHeight="1" spans="21:21">
      <c r="U7319" s="1047"/>
    </row>
    <row r="7320" ht="26.25" customHeight="1" spans="21:21">
      <c r="U7320" s="1047"/>
    </row>
    <row r="7321" ht="26.25" customHeight="1" spans="21:21">
      <c r="U7321" s="1047"/>
    </row>
    <row r="7322" ht="26.25" customHeight="1" spans="21:21">
      <c r="U7322" s="1047"/>
    </row>
    <row r="7323" ht="26.25" customHeight="1" spans="21:21">
      <c r="U7323" s="1047"/>
    </row>
    <row r="7324" ht="26.25" customHeight="1" spans="21:21">
      <c r="U7324" s="1047"/>
    </row>
    <row r="7325" ht="26.25" customHeight="1" spans="21:21">
      <c r="U7325" s="1047"/>
    </row>
    <row r="7326" ht="26.25" customHeight="1" spans="21:21">
      <c r="U7326" s="1047"/>
    </row>
    <row r="7327" ht="26.25" customHeight="1" spans="21:21">
      <c r="U7327" s="1047"/>
    </row>
    <row r="7328" ht="26.25" customHeight="1" spans="21:21">
      <c r="U7328" s="1047"/>
    </row>
    <row r="7329" ht="26.25" customHeight="1" spans="21:21">
      <c r="U7329" s="1047"/>
    </row>
    <row r="7330" ht="26.25" customHeight="1" spans="21:21">
      <c r="U7330" s="1047"/>
    </row>
    <row r="7331" ht="26.25" customHeight="1" spans="21:21">
      <c r="U7331" s="1047"/>
    </row>
    <row r="7332" ht="26.25" customHeight="1" spans="21:21">
      <c r="U7332" s="1047"/>
    </row>
    <row r="7333" ht="26.25" customHeight="1" spans="21:21">
      <c r="U7333" s="1047"/>
    </row>
    <row r="7334" ht="26.25" customHeight="1" spans="21:21">
      <c r="U7334" s="1047"/>
    </row>
    <row r="7335" ht="26.25" customHeight="1" spans="21:21">
      <c r="U7335" s="1047"/>
    </row>
    <row r="7336" ht="26.25" customHeight="1" spans="21:21">
      <c r="U7336" s="1047"/>
    </row>
    <row r="7337" ht="26.25" customHeight="1" spans="21:21">
      <c r="U7337" s="1047"/>
    </row>
    <row r="7338" ht="26.25" customHeight="1" spans="21:21">
      <c r="U7338" s="1047"/>
    </row>
    <row r="7339" ht="26.25" customHeight="1" spans="21:21">
      <c r="U7339" s="1047"/>
    </row>
    <row r="7340" ht="26.25" customHeight="1" spans="21:21">
      <c r="U7340" s="1047"/>
    </row>
    <row r="7341" ht="26.25" customHeight="1" spans="21:21">
      <c r="U7341" s="1047"/>
    </row>
    <row r="7342" ht="26.25" customHeight="1" spans="21:21">
      <c r="U7342" s="1047"/>
    </row>
    <row r="7343" ht="26.25" customHeight="1" spans="21:21">
      <c r="U7343" s="1047"/>
    </row>
    <row r="7344" ht="26.25" customHeight="1" spans="21:21">
      <c r="U7344" s="1047"/>
    </row>
    <row r="7345" ht="26.25" customHeight="1" spans="21:21">
      <c r="U7345" s="1047"/>
    </row>
    <row r="7346" ht="26.25" customHeight="1" spans="21:21">
      <c r="U7346" s="1047"/>
    </row>
    <row r="7347" ht="26.25" customHeight="1" spans="21:21">
      <c r="U7347" s="1047"/>
    </row>
    <row r="7348" ht="26.25" customHeight="1" spans="21:21">
      <c r="U7348" s="1047"/>
    </row>
    <row r="7349" ht="26.25" customHeight="1" spans="21:21">
      <c r="U7349" s="1047"/>
    </row>
    <row r="7350" ht="26.25" customHeight="1" spans="21:21">
      <c r="U7350" s="1047"/>
    </row>
    <row r="7351" ht="26.25" customHeight="1" spans="21:21">
      <c r="U7351" s="1047"/>
    </row>
    <row r="7352" ht="26.25" customHeight="1" spans="21:21">
      <c r="U7352" s="1047"/>
    </row>
    <row r="7353" ht="26.25" customHeight="1" spans="21:21">
      <c r="U7353" s="1047"/>
    </row>
    <row r="7354" ht="26.25" customHeight="1" spans="21:21">
      <c r="U7354" s="1047"/>
    </row>
    <row r="7355" ht="26.25" customHeight="1" spans="21:21">
      <c r="U7355" s="1047"/>
    </row>
    <row r="7356" ht="26.25" customHeight="1" spans="21:21">
      <c r="U7356" s="1047"/>
    </row>
    <row r="7357" ht="26.25" customHeight="1" spans="21:21">
      <c r="U7357" s="1047"/>
    </row>
    <row r="7358" ht="26.25" customHeight="1" spans="21:21">
      <c r="U7358" s="1047"/>
    </row>
    <row r="7359" ht="26.25" customHeight="1" spans="21:21">
      <c r="U7359" s="1047"/>
    </row>
    <row r="7360" ht="26.25" customHeight="1" spans="21:21">
      <c r="U7360" s="1047"/>
    </row>
    <row r="7361" ht="26.25" customHeight="1" spans="21:21">
      <c r="U7361" s="1047"/>
    </row>
    <row r="7362" ht="26.25" customHeight="1" spans="21:21">
      <c r="U7362" s="1047"/>
    </row>
    <row r="7363" ht="26.25" customHeight="1" spans="21:21">
      <c r="U7363" s="1047"/>
    </row>
    <row r="7364" ht="26.25" customHeight="1" spans="21:21">
      <c r="U7364" s="1047"/>
    </row>
    <row r="7365" ht="26.25" customHeight="1" spans="21:21">
      <c r="U7365" s="1047"/>
    </row>
    <row r="7366" ht="26.25" customHeight="1" spans="21:21">
      <c r="U7366" s="1047"/>
    </row>
    <row r="7367" ht="26.25" customHeight="1" spans="21:21">
      <c r="U7367" s="1047"/>
    </row>
    <row r="7368" ht="26.25" customHeight="1" spans="21:21">
      <c r="U7368" s="1047"/>
    </row>
    <row r="7369" ht="26.25" customHeight="1" spans="21:21">
      <c r="U7369" s="1047"/>
    </row>
    <row r="7370" ht="26.25" customHeight="1" spans="21:21">
      <c r="U7370" s="1047"/>
    </row>
    <row r="7371" ht="26.25" customHeight="1" spans="21:21">
      <c r="U7371" s="1047"/>
    </row>
    <row r="7372" ht="26.25" customHeight="1" spans="21:21">
      <c r="U7372" s="1047"/>
    </row>
    <row r="7373" ht="26.25" customHeight="1" spans="21:21">
      <c r="U7373" s="1047"/>
    </row>
    <row r="7374" ht="26.25" customHeight="1" spans="21:21">
      <c r="U7374" s="1047"/>
    </row>
    <row r="7375" ht="26.25" customHeight="1" spans="21:21">
      <c r="U7375" s="1047"/>
    </row>
    <row r="7376" ht="26.25" customHeight="1" spans="21:21">
      <c r="U7376" s="1047"/>
    </row>
    <row r="7377" ht="26.25" customHeight="1" spans="21:21">
      <c r="U7377" s="1047"/>
    </row>
    <row r="7378" ht="26.25" customHeight="1" spans="21:21">
      <c r="U7378" s="1047"/>
    </row>
    <row r="7379" ht="26.25" customHeight="1" spans="21:21">
      <c r="U7379" s="1047"/>
    </row>
    <row r="7380" ht="26.25" customHeight="1" spans="21:21">
      <c r="U7380" s="1047"/>
    </row>
    <row r="7381" ht="26.25" customHeight="1" spans="21:21">
      <c r="U7381" s="1047"/>
    </row>
    <row r="7382" ht="26.25" customHeight="1" spans="21:21">
      <c r="U7382" s="1047"/>
    </row>
    <row r="7383" ht="26.25" customHeight="1" spans="21:21">
      <c r="U7383" s="1047"/>
    </row>
    <row r="7384" ht="26.25" customHeight="1" spans="21:21">
      <c r="U7384" s="1047"/>
    </row>
    <row r="7385" ht="26.25" customHeight="1" spans="21:21">
      <c r="U7385" s="1047"/>
    </row>
    <row r="7386" ht="26.25" customHeight="1" spans="21:21">
      <c r="U7386" s="1047"/>
    </row>
    <row r="7387" ht="26.25" customHeight="1" spans="21:21">
      <c r="U7387" s="1047"/>
    </row>
    <row r="7388" ht="26.25" customHeight="1" spans="21:21">
      <c r="U7388" s="1047"/>
    </row>
    <row r="7389" ht="26.25" customHeight="1" spans="21:21">
      <c r="U7389" s="1047"/>
    </row>
    <row r="7390" ht="26.25" customHeight="1" spans="21:21">
      <c r="U7390" s="1047"/>
    </row>
    <row r="7391" ht="26.25" customHeight="1" spans="21:21">
      <c r="U7391" s="1047"/>
    </row>
    <row r="7392" ht="26.25" customHeight="1" spans="21:21">
      <c r="U7392" s="1047"/>
    </row>
    <row r="7393" ht="26.25" customHeight="1" spans="21:21">
      <c r="U7393" s="1047"/>
    </row>
    <row r="7394" ht="26.25" customHeight="1" spans="21:21">
      <c r="U7394" s="1047"/>
    </row>
    <row r="7395" ht="26.25" customHeight="1" spans="21:21">
      <c r="U7395" s="1047"/>
    </row>
    <row r="7396" ht="26.25" customHeight="1" spans="21:21">
      <c r="U7396" s="1047"/>
    </row>
    <row r="7397" ht="26.25" customHeight="1" spans="21:21">
      <c r="U7397" s="1047"/>
    </row>
    <row r="7398" ht="26.25" customHeight="1" spans="21:21">
      <c r="U7398" s="1047"/>
    </row>
    <row r="7399" ht="26.25" customHeight="1" spans="21:21">
      <c r="U7399" s="1047"/>
    </row>
    <row r="7400" ht="26.25" customHeight="1" spans="21:21">
      <c r="U7400" s="1047"/>
    </row>
    <row r="7401" ht="26.25" customHeight="1" spans="21:21">
      <c r="U7401" s="1047"/>
    </row>
    <row r="7402" ht="26.25" customHeight="1" spans="21:21">
      <c r="U7402" s="1047"/>
    </row>
    <row r="7403" ht="26.25" customHeight="1" spans="21:21">
      <c r="U7403" s="1047"/>
    </row>
    <row r="7404" ht="26.25" customHeight="1" spans="21:21">
      <c r="U7404" s="1047"/>
    </row>
    <row r="7405" ht="26.25" customHeight="1" spans="21:21">
      <c r="U7405" s="1047"/>
    </row>
    <row r="7406" ht="26.25" customHeight="1" spans="21:21">
      <c r="U7406" s="1047"/>
    </row>
    <row r="7407" ht="26.25" customHeight="1" spans="21:21">
      <c r="U7407" s="1047"/>
    </row>
    <row r="7408" ht="26.25" customHeight="1" spans="21:21">
      <c r="U7408" s="1047"/>
    </row>
    <row r="7409" ht="26.25" customHeight="1" spans="21:21">
      <c r="U7409" s="1047"/>
    </row>
    <row r="7410" ht="26.25" customHeight="1" spans="21:21">
      <c r="U7410" s="1047"/>
    </row>
    <row r="7411" ht="26.25" customHeight="1" spans="21:21">
      <c r="U7411" s="1047"/>
    </row>
    <row r="7412" ht="26.25" customHeight="1" spans="21:21">
      <c r="U7412" s="1047"/>
    </row>
    <row r="7413" ht="26.25" customHeight="1" spans="21:21">
      <c r="U7413" s="1047"/>
    </row>
    <row r="7414" ht="26.25" customHeight="1" spans="21:21">
      <c r="U7414" s="1047"/>
    </row>
    <row r="7415" ht="26.25" customHeight="1" spans="21:21">
      <c r="U7415" s="1047"/>
    </row>
    <row r="7416" ht="26.25" customHeight="1" spans="21:21">
      <c r="U7416" s="1047"/>
    </row>
    <row r="7417" ht="26.25" customHeight="1" spans="21:21">
      <c r="U7417" s="1047"/>
    </row>
    <row r="7418" ht="26.25" customHeight="1" spans="21:21">
      <c r="U7418" s="1047"/>
    </row>
    <row r="7419" ht="26.25" customHeight="1" spans="21:21">
      <c r="U7419" s="1047"/>
    </row>
    <row r="7420" ht="26.25" customHeight="1" spans="21:21">
      <c r="U7420" s="1047"/>
    </row>
    <row r="7421" ht="26.25" customHeight="1" spans="21:21">
      <c r="U7421" s="1047"/>
    </row>
    <row r="7422" ht="26.25" customHeight="1" spans="21:21">
      <c r="U7422" s="1047"/>
    </row>
    <row r="7423" ht="26.25" customHeight="1" spans="21:21">
      <c r="U7423" s="1047"/>
    </row>
    <row r="7424" ht="26.25" customHeight="1" spans="21:21">
      <c r="U7424" s="1047"/>
    </row>
    <row r="7425" ht="26.25" customHeight="1" spans="21:21">
      <c r="U7425" s="1047"/>
    </row>
    <row r="7426" ht="26.25" customHeight="1" spans="21:21">
      <c r="U7426" s="1047"/>
    </row>
    <row r="7427" ht="26.25" customHeight="1" spans="21:21">
      <c r="U7427" s="1047"/>
    </row>
    <row r="7428" ht="26.25" customHeight="1" spans="21:21">
      <c r="U7428" s="1047"/>
    </row>
    <row r="7429" ht="26.25" customHeight="1" spans="21:21">
      <c r="U7429" s="1047"/>
    </row>
    <row r="7430" ht="26.25" customHeight="1" spans="21:21">
      <c r="U7430" s="1047"/>
    </row>
    <row r="7431" ht="26.25" customHeight="1" spans="21:21">
      <c r="U7431" s="1047"/>
    </row>
    <row r="7432" ht="26.25" customHeight="1" spans="21:21">
      <c r="U7432" s="1047"/>
    </row>
    <row r="7433" ht="26.25" customHeight="1" spans="21:21">
      <c r="U7433" s="1047"/>
    </row>
    <row r="7434" ht="26.25" customHeight="1" spans="21:21">
      <c r="U7434" s="1047"/>
    </row>
    <row r="7435" ht="26.25" customHeight="1" spans="21:21">
      <c r="U7435" s="1047"/>
    </row>
    <row r="7436" ht="26.25" customHeight="1" spans="21:21">
      <c r="U7436" s="1047"/>
    </row>
    <row r="7437" ht="26.25" customHeight="1" spans="21:21">
      <c r="U7437" s="1047"/>
    </row>
    <row r="7438" ht="26.25" customHeight="1" spans="21:21">
      <c r="U7438" s="1047"/>
    </row>
    <row r="7439" ht="26.25" customHeight="1" spans="21:21">
      <c r="U7439" s="1047"/>
    </row>
    <row r="7440" ht="26.25" customHeight="1" spans="21:21">
      <c r="U7440" s="1047"/>
    </row>
    <row r="7441" ht="26.25" customHeight="1" spans="21:21">
      <c r="U7441" s="1047"/>
    </row>
    <row r="7442" ht="26.25" customHeight="1" spans="21:21">
      <c r="U7442" s="1047"/>
    </row>
    <row r="7443" ht="26.25" customHeight="1" spans="21:21">
      <c r="U7443" s="1047"/>
    </row>
    <row r="7444" ht="26.25" customHeight="1" spans="21:21">
      <c r="U7444" s="1047"/>
    </row>
    <row r="7445" ht="26.25" customHeight="1" spans="21:21">
      <c r="U7445" s="1047"/>
    </row>
    <row r="7446" ht="26.25" customHeight="1" spans="21:21">
      <c r="U7446" s="1047"/>
    </row>
    <row r="7447" ht="26.25" customHeight="1" spans="21:21">
      <c r="U7447" s="1047"/>
    </row>
    <row r="7448" ht="26.25" customHeight="1" spans="21:21">
      <c r="U7448" s="1047"/>
    </row>
    <row r="7449" ht="26.25" customHeight="1" spans="21:21">
      <c r="U7449" s="1047"/>
    </row>
    <row r="7450" ht="26.25" customHeight="1" spans="21:21">
      <c r="U7450" s="1047"/>
    </row>
    <row r="7451" ht="26.25" customHeight="1" spans="21:21">
      <c r="U7451" s="1047"/>
    </row>
    <row r="7452" ht="26.25" customHeight="1" spans="21:21">
      <c r="U7452" s="1047"/>
    </row>
    <row r="7453" ht="26.25" customHeight="1" spans="21:21">
      <c r="U7453" s="1047"/>
    </row>
    <row r="7454" ht="26.25" customHeight="1" spans="21:21">
      <c r="U7454" s="1047"/>
    </row>
    <row r="7455" ht="26.25" customHeight="1" spans="21:21">
      <c r="U7455" s="1047"/>
    </row>
    <row r="7456" ht="26.25" customHeight="1" spans="21:21">
      <c r="U7456" s="1047"/>
    </row>
    <row r="7457" ht="26.25" customHeight="1" spans="21:21">
      <c r="U7457" s="1047"/>
    </row>
    <row r="7458" ht="26.25" customHeight="1" spans="21:21">
      <c r="U7458" s="1047"/>
    </row>
    <row r="7459" ht="26.25" customHeight="1" spans="21:21">
      <c r="U7459" s="1047"/>
    </row>
    <row r="7460" ht="26.25" customHeight="1" spans="21:21">
      <c r="U7460" s="1047"/>
    </row>
    <row r="7461" ht="26.25" customHeight="1" spans="21:21">
      <c r="U7461" s="1047"/>
    </row>
    <row r="7462" ht="26.25" customHeight="1" spans="21:21">
      <c r="U7462" s="1047"/>
    </row>
    <row r="7463" ht="26.25" customHeight="1" spans="21:21">
      <c r="U7463" s="1047"/>
    </row>
    <row r="7464" ht="26.25" customHeight="1" spans="21:21">
      <c r="U7464" s="1047"/>
    </row>
    <row r="7465" ht="26.25" customHeight="1" spans="21:21">
      <c r="U7465" s="1047"/>
    </row>
    <row r="7466" ht="26.25" customHeight="1" spans="21:21">
      <c r="U7466" s="1047"/>
    </row>
    <row r="7467" ht="26.25" customHeight="1" spans="21:21">
      <c r="U7467" s="1047"/>
    </row>
    <row r="7468" ht="26.25" customHeight="1" spans="21:21">
      <c r="U7468" s="1047"/>
    </row>
    <row r="7469" ht="26.25" customHeight="1" spans="21:21">
      <c r="U7469" s="1047"/>
    </row>
    <row r="7470" ht="26.25" customHeight="1" spans="21:21">
      <c r="U7470" s="1047"/>
    </row>
    <row r="7471" ht="26.25" customHeight="1" spans="21:21">
      <c r="U7471" s="1047"/>
    </row>
    <row r="7472" ht="26.25" customHeight="1" spans="21:21">
      <c r="U7472" s="1047"/>
    </row>
    <row r="7473" ht="26.25" customHeight="1" spans="21:21">
      <c r="U7473" s="1047"/>
    </row>
    <row r="7474" ht="26.25" customHeight="1" spans="21:21">
      <c r="U7474" s="1047"/>
    </row>
    <row r="7475" ht="26.25" customHeight="1" spans="21:21">
      <c r="U7475" s="1047"/>
    </row>
    <row r="7476" ht="26.25" customHeight="1" spans="21:21">
      <c r="U7476" s="1047"/>
    </row>
    <row r="7477" ht="26.25" customHeight="1" spans="21:21">
      <c r="U7477" s="1047"/>
    </row>
    <row r="7478" ht="26.25" customHeight="1" spans="21:21">
      <c r="U7478" s="1047"/>
    </row>
    <row r="7479" ht="26.25" customHeight="1" spans="21:21">
      <c r="U7479" s="1047"/>
    </row>
    <row r="7480" ht="26.25" customHeight="1" spans="21:21">
      <c r="U7480" s="1047"/>
    </row>
    <row r="7481" ht="26.25" customHeight="1" spans="21:21">
      <c r="U7481" s="1047"/>
    </row>
    <row r="7482" ht="26.25" customHeight="1" spans="21:21">
      <c r="U7482" s="1047"/>
    </row>
    <row r="7483" ht="26.25" customHeight="1" spans="21:21">
      <c r="U7483" s="1047"/>
    </row>
    <row r="7484" ht="26.25" customHeight="1" spans="21:21">
      <c r="U7484" s="1047"/>
    </row>
    <row r="7485" ht="26.25" customHeight="1" spans="21:21">
      <c r="U7485" s="1047"/>
    </row>
    <row r="7486" ht="26.25" customHeight="1" spans="21:21">
      <c r="U7486" s="1047"/>
    </row>
    <row r="7487" ht="26.25" customHeight="1" spans="21:21">
      <c r="U7487" s="1047"/>
    </row>
    <row r="7488" ht="26.25" customHeight="1" spans="21:21">
      <c r="U7488" s="1047"/>
    </row>
    <row r="7489" ht="26.25" customHeight="1" spans="21:21">
      <c r="U7489" s="1047"/>
    </row>
    <row r="7490" ht="26.25" customHeight="1" spans="21:21">
      <c r="U7490" s="1047"/>
    </row>
    <row r="7491" ht="26.25" customHeight="1" spans="21:21">
      <c r="U7491" s="1047"/>
    </row>
    <row r="7492" ht="26.25" customHeight="1" spans="21:21">
      <c r="U7492" s="1047"/>
    </row>
    <row r="7493" ht="26.25" customHeight="1" spans="21:21">
      <c r="U7493" s="1047"/>
    </row>
    <row r="7494" ht="26.25" customHeight="1" spans="21:21">
      <c r="U7494" s="1047"/>
    </row>
    <row r="7495" ht="26.25" customHeight="1" spans="21:21">
      <c r="U7495" s="1047"/>
    </row>
    <row r="7496" ht="26.25" customHeight="1" spans="21:21">
      <c r="U7496" s="1047"/>
    </row>
    <row r="7497" ht="26.25" customHeight="1" spans="21:21">
      <c r="U7497" s="1047"/>
    </row>
    <row r="7498" ht="26.25" customHeight="1" spans="21:21">
      <c r="U7498" s="1047"/>
    </row>
    <row r="7499" ht="26.25" customHeight="1" spans="21:21">
      <c r="U7499" s="1047"/>
    </row>
    <row r="7500" ht="26.25" customHeight="1" spans="21:21">
      <c r="U7500" s="1047"/>
    </row>
    <row r="7501" ht="26.25" customHeight="1" spans="21:21">
      <c r="U7501" s="1047"/>
    </row>
    <row r="7502" ht="26.25" customHeight="1" spans="21:21">
      <c r="U7502" s="1047"/>
    </row>
    <row r="7503" ht="26.25" customHeight="1" spans="21:21">
      <c r="U7503" s="1047"/>
    </row>
    <row r="7504" ht="26.25" customHeight="1" spans="21:21">
      <c r="U7504" s="1047"/>
    </row>
    <row r="7505" ht="26.25" customHeight="1" spans="21:21">
      <c r="U7505" s="1047"/>
    </row>
    <row r="7506" ht="26.25" customHeight="1" spans="21:21">
      <c r="U7506" s="1047"/>
    </row>
    <row r="7507" ht="26.25" customHeight="1" spans="21:21">
      <c r="U7507" s="1047"/>
    </row>
    <row r="7508" ht="26.25" customHeight="1" spans="21:21">
      <c r="U7508" s="1047"/>
    </row>
    <row r="7509" ht="26.25" customHeight="1" spans="21:21">
      <c r="U7509" s="1047"/>
    </row>
    <row r="7510" ht="26.25" customHeight="1" spans="21:21">
      <c r="U7510" s="1047"/>
    </row>
    <row r="7511" ht="26.25" customHeight="1" spans="21:21">
      <c r="U7511" s="1047"/>
    </row>
    <row r="7512" ht="26.25" customHeight="1" spans="21:21">
      <c r="U7512" s="1047"/>
    </row>
    <row r="7513" ht="26.25" customHeight="1" spans="21:21">
      <c r="U7513" s="1047"/>
    </row>
    <row r="7514" ht="26.25" customHeight="1" spans="21:21">
      <c r="U7514" s="1047"/>
    </row>
    <row r="7515" ht="26.25" customHeight="1" spans="21:21">
      <c r="U7515" s="1047"/>
    </row>
    <row r="7516" ht="26.25" customHeight="1" spans="21:21">
      <c r="U7516" s="1047"/>
    </row>
    <row r="7517" ht="26.25" customHeight="1" spans="21:21">
      <c r="U7517" s="1047"/>
    </row>
    <row r="7518" ht="26.25" customHeight="1" spans="21:21">
      <c r="U7518" s="1047"/>
    </row>
    <row r="7519" ht="26.25" customHeight="1" spans="21:21">
      <c r="U7519" s="1047"/>
    </row>
    <row r="7520" ht="26.25" customHeight="1" spans="21:21">
      <c r="U7520" s="1047"/>
    </row>
    <row r="7521" ht="26.25" customHeight="1" spans="21:21">
      <c r="U7521" s="1047"/>
    </row>
    <row r="7522" ht="26.25" customHeight="1" spans="21:21">
      <c r="U7522" s="1047"/>
    </row>
    <row r="7523" ht="26.25" customHeight="1" spans="21:21">
      <c r="U7523" s="1047"/>
    </row>
    <row r="7524" ht="26.25" customHeight="1" spans="21:21">
      <c r="U7524" s="1047"/>
    </row>
    <row r="7525" ht="26.25" customHeight="1" spans="21:21">
      <c r="U7525" s="1047"/>
    </row>
    <row r="7526" ht="26.25" customHeight="1" spans="21:21">
      <c r="U7526" s="1047"/>
    </row>
    <row r="7527" ht="26.25" customHeight="1" spans="21:21">
      <c r="U7527" s="1047"/>
    </row>
    <row r="7528" ht="26.25" customHeight="1" spans="21:21">
      <c r="U7528" s="1047"/>
    </row>
    <row r="7529" ht="26.25" customHeight="1" spans="21:21">
      <c r="U7529" s="1047"/>
    </row>
    <row r="7530" ht="26.25" customHeight="1" spans="21:21">
      <c r="U7530" s="1047"/>
    </row>
    <row r="7531" ht="26.25" customHeight="1" spans="21:21">
      <c r="U7531" s="1047"/>
    </row>
    <row r="7532" ht="26.25" customHeight="1" spans="21:21">
      <c r="U7532" s="1047"/>
    </row>
    <row r="7533" ht="26.25" customHeight="1" spans="21:21">
      <c r="U7533" s="1047"/>
    </row>
    <row r="7534" ht="26.25" customHeight="1" spans="21:21">
      <c r="U7534" s="1047"/>
    </row>
    <row r="7535" ht="26.25" customHeight="1" spans="21:21">
      <c r="U7535" s="1047"/>
    </row>
    <row r="7536" ht="26.25" customHeight="1" spans="21:21">
      <c r="U7536" s="1047"/>
    </row>
    <row r="7537" ht="26.25" customHeight="1" spans="21:21">
      <c r="U7537" s="1047"/>
    </row>
    <row r="7538" ht="26.25" customHeight="1" spans="21:21">
      <c r="U7538" s="1047"/>
    </row>
    <row r="7539" ht="26.25" customHeight="1" spans="21:21">
      <c r="U7539" s="1047"/>
    </row>
    <row r="7540" ht="26.25" customHeight="1" spans="21:21">
      <c r="U7540" s="1047"/>
    </row>
    <row r="7541" ht="26.25" customHeight="1" spans="21:21">
      <c r="U7541" s="1047"/>
    </row>
    <row r="7542" ht="26.25" customHeight="1" spans="21:21">
      <c r="U7542" s="1047"/>
    </row>
    <row r="7543" ht="26.25" customHeight="1" spans="21:21">
      <c r="U7543" s="1047"/>
    </row>
    <row r="7544" ht="26.25" customHeight="1" spans="21:21">
      <c r="U7544" s="1047"/>
    </row>
    <row r="7545" ht="26.25" customHeight="1" spans="21:21">
      <c r="U7545" s="1047"/>
    </row>
    <row r="7546" ht="26.25" customHeight="1" spans="21:21">
      <c r="U7546" s="1047"/>
    </row>
    <row r="7547" ht="26.25" customHeight="1" spans="21:21">
      <c r="U7547" s="1047"/>
    </row>
    <row r="7548" ht="26.25" customHeight="1" spans="21:21">
      <c r="U7548" s="1047"/>
    </row>
    <row r="7549" ht="26.25" customHeight="1" spans="21:21">
      <c r="U7549" s="1047"/>
    </row>
    <row r="7550" ht="26.25" customHeight="1" spans="21:21">
      <c r="U7550" s="1047"/>
    </row>
    <row r="7551" ht="26.25" customHeight="1" spans="21:21">
      <c r="U7551" s="1047"/>
    </row>
    <row r="7552" ht="26.25" customHeight="1" spans="21:21">
      <c r="U7552" s="1047"/>
    </row>
    <row r="7553" ht="26.25" customHeight="1" spans="21:21">
      <c r="U7553" s="1047"/>
    </row>
    <row r="7554" ht="26.25" customHeight="1" spans="21:21">
      <c r="U7554" s="1047"/>
    </row>
    <row r="7555" ht="26.25" customHeight="1" spans="21:21">
      <c r="U7555" s="1047"/>
    </row>
    <row r="7556" ht="26.25" customHeight="1" spans="21:21">
      <c r="U7556" s="1047"/>
    </row>
    <row r="7557" ht="26.25" customHeight="1" spans="21:21">
      <c r="U7557" s="1047"/>
    </row>
    <row r="7558" ht="26.25" customHeight="1" spans="21:21">
      <c r="U7558" s="1047"/>
    </row>
    <row r="7559" ht="26.25" customHeight="1" spans="21:21">
      <c r="U7559" s="1047"/>
    </row>
    <row r="7560" ht="26.25" customHeight="1" spans="21:21">
      <c r="U7560" s="1047"/>
    </row>
    <row r="7561" ht="26.25" customHeight="1" spans="21:21">
      <c r="U7561" s="1047"/>
    </row>
    <row r="7562" ht="26.25" customHeight="1" spans="21:21">
      <c r="U7562" s="1047"/>
    </row>
    <row r="7563" ht="26.25" customHeight="1" spans="21:21">
      <c r="U7563" s="1047"/>
    </row>
    <row r="7564" ht="26.25" customHeight="1" spans="21:21">
      <c r="U7564" s="1047"/>
    </row>
    <row r="7565" ht="26.25" customHeight="1" spans="21:21">
      <c r="U7565" s="1047"/>
    </row>
    <row r="7566" ht="26.25" customHeight="1" spans="21:21">
      <c r="U7566" s="1047"/>
    </row>
    <row r="7567" ht="26.25" customHeight="1" spans="21:21">
      <c r="U7567" s="1047"/>
    </row>
    <row r="7568" ht="26.25" customHeight="1" spans="21:21">
      <c r="U7568" s="1047"/>
    </row>
    <row r="7569" ht="26.25" customHeight="1" spans="21:21">
      <c r="U7569" s="1047"/>
    </row>
    <row r="7570" ht="26.25" customHeight="1" spans="21:21">
      <c r="U7570" s="1047"/>
    </row>
    <row r="7571" ht="26.25" customHeight="1" spans="21:21">
      <c r="U7571" s="1047"/>
    </row>
    <row r="7572" ht="26.25" customHeight="1" spans="21:21">
      <c r="U7572" s="1047"/>
    </row>
    <row r="7573" ht="26.25" customHeight="1" spans="21:21">
      <c r="U7573" s="1047"/>
    </row>
    <row r="7574" ht="26.25" customHeight="1" spans="21:21">
      <c r="U7574" s="1047"/>
    </row>
    <row r="7575" ht="26.25" customHeight="1" spans="21:21">
      <c r="U7575" s="1047"/>
    </row>
    <row r="7576" ht="26.25" customHeight="1" spans="21:21">
      <c r="U7576" s="1047"/>
    </row>
    <row r="7577" ht="26.25" customHeight="1" spans="21:21">
      <c r="U7577" s="1047"/>
    </row>
    <row r="7578" ht="26.25" customHeight="1" spans="21:21">
      <c r="U7578" s="1047"/>
    </row>
    <row r="7579" ht="26.25" customHeight="1" spans="21:21">
      <c r="U7579" s="1047"/>
    </row>
    <row r="7580" ht="26.25" customHeight="1" spans="21:21">
      <c r="U7580" s="1047"/>
    </row>
    <row r="7581" ht="26.25" customHeight="1" spans="21:21">
      <c r="U7581" s="1047"/>
    </row>
    <row r="7582" ht="26.25" customHeight="1" spans="21:21">
      <c r="U7582" s="1047"/>
    </row>
    <row r="7583" ht="26.25" customHeight="1" spans="21:21">
      <c r="U7583" s="1047"/>
    </row>
    <row r="7584" ht="26.25" customHeight="1" spans="21:21">
      <c r="U7584" s="1047"/>
    </row>
    <row r="7585" ht="26.25" customHeight="1" spans="21:21">
      <c r="U7585" s="1047"/>
    </row>
    <row r="7586" ht="26.25" customHeight="1" spans="21:21">
      <c r="U7586" s="1047"/>
    </row>
    <row r="7587" ht="26.25" customHeight="1" spans="21:21">
      <c r="U7587" s="1047"/>
    </row>
    <row r="7588" ht="26.25" customHeight="1" spans="21:21">
      <c r="U7588" s="1047"/>
    </row>
    <row r="7589" ht="26.25" customHeight="1" spans="21:21">
      <c r="U7589" s="1047"/>
    </row>
    <row r="7590" ht="26.25" customHeight="1" spans="21:21">
      <c r="U7590" s="1047"/>
    </row>
    <row r="7591" ht="26.25" customHeight="1" spans="21:21">
      <c r="U7591" s="1047"/>
    </row>
    <row r="7592" ht="26.25" customHeight="1" spans="21:21">
      <c r="U7592" s="1047"/>
    </row>
    <row r="7593" ht="26.25" customHeight="1" spans="21:21">
      <c r="U7593" s="1047"/>
    </row>
    <row r="7594" ht="26.25" customHeight="1" spans="21:21">
      <c r="U7594" s="1047"/>
    </row>
    <row r="7595" ht="26.25" customHeight="1" spans="21:21">
      <c r="U7595" s="1047"/>
    </row>
    <row r="7596" ht="26.25" customHeight="1" spans="21:21">
      <c r="U7596" s="1047"/>
    </row>
    <row r="7597" ht="26.25" customHeight="1" spans="21:21">
      <c r="U7597" s="1047"/>
    </row>
    <row r="7598" ht="26.25" customHeight="1" spans="21:21">
      <c r="U7598" s="1047"/>
    </row>
    <row r="7599" ht="26.25" customHeight="1" spans="21:21">
      <c r="U7599" s="1047"/>
    </row>
    <row r="7600" ht="26.25" customHeight="1" spans="21:21">
      <c r="U7600" s="1047"/>
    </row>
    <row r="7601" ht="26.25" customHeight="1" spans="21:21">
      <c r="U7601" s="1047"/>
    </row>
    <row r="7602" ht="26.25" customHeight="1" spans="21:21">
      <c r="U7602" s="1047"/>
    </row>
    <row r="7603" ht="26.25" customHeight="1" spans="21:21">
      <c r="U7603" s="1047"/>
    </row>
    <row r="7604" ht="26.25" customHeight="1" spans="21:21">
      <c r="U7604" s="1047"/>
    </row>
    <row r="7605" ht="26.25" customHeight="1" spans="21:21">
      <c r="U7605" s="1047"/>
    </row>
    <row r="7606" ht="26.25" customHeight="1" spans="21:21">
      <c r="U7606" s="1047"/>
    </row>
    <row r="7607" ht="26.25" customHeight="1" spans="21:21">
      <c r="U7607" s="1047"/>
    </row>
    <row r="7608" ht="26.25" customHeight="1" spans="21:21">
      <c r="U7608" s="1047"/>
    </row>
    <row r="7609" ht="26.25" customHeight="1" spans="21:21">
      <c r="U7609" s="1047"/>
    </row>
    <row r="7610" ht="26.25" customHeight="1" spans="21:21">
      <c r="U7610" s="1047"/>
    </row>
    <row r="7611" ht="26.25" customHeight="1" spans="21:21">
      <c r="U7611" s="1047"/>
    </row>
    <row r="7612" ht="26.25" customHeight="1" spans="21:21">
      <c r="U7612" s="1047"/>
    </row>
    <row r="7613" ht="26.25" customHeight="1" spans="21:21">
      <c r="U7613" s="1047"/>
    </row>
    <row r="7614" ht="26.25" customHeight="1" spans="21:21">
      <c r="U7614" s="1047"/>
    </row>
    <row r="7615" ht="26.25" customHeight="1" spans="21:21">
      <c r="U7615" s="1047"/>
    </row>
    <row r="7616" ht="26.25" customHeight="1" spans="21:21">
      <c r="U7616" s="1047"/>
    </row>
    <row r="7617" ht="26.25" customHeight="1" spans="21:21">
      <c r="U7617" s="1047"/>
    </row>
    <row r="7618" ht="26.25" customHeight="1" spans="21:21">
      <c r="U7618" s="1047"/>
    </row>
    <row r="7619" ht="26.25" customHeight="1" spans="21:21">
      <c r="U7619" s="1047"/>
    </row>
    <row r="7620" ht="26.25" customHeight="1" spans="21:21">
      <c r="U7620" s="1047"/>
    </row>
    <row r="7621" ht="26.25" customHeight="1" spans="21:21">
      <c r="U7621" s="1047"/>
    </row>
    <row r="7622" ht="26.25" customHeight="1" spans="21:21">
      <c r="U7622" s="1047"/>
    </row>
    <row r="7623" ht="26.25" customHeight="1" spans="21:21">
      <c r="U7623" s="1047"/>
    </row>
    <row r="7624" ht="26.25" customHeight="1" spans="21:21">
      <c r="U7624" s="1047"/>
    </row>
    <row r="7625" ht="26.25" customHeight="1" spans="21:21">
      <c r="U7625" s="1047"/>
    </row>
    <row r="7626" ht="26.25" customHeight="1" spans="21:21">
      <c r="U7626" s="1047"/>
    </row>
    <row r="7627" ht="26.25" customHeight="1" spans="21:21">
      <c r="U7627" s="1047"/>
    </row>
    <row r="7628" ht="26.25" customHeight="1" spans="21:21">
      <c r="U7628" s="1047"/>
    </row>
    <row r="7629" ht="26.25" customHeight="1" spans="21:21">
      <c r="U7629" s="1047"/>
    </row>
    <row r="7630" ht="26.25" customHeight="1" spans="21:21">
      <c r="U7630" s="1047"/>
    </row>
    <row r="7631" ht="26.25" customHeight="1" spans="21:21">
      <c r="U7631" s="1047"/>
    </row>
    <row r="7632" ht="26.25" customHeight="1" spans="21:21">
      <c r="U7632" s="1047"/>
    </row>
    <row r="7633" ht="26.25" customHeight="1" spans="21:21">
      <c r="U7633" s="1047"/>
    </row>
    <row r="7634" ht="26.25" customHeight="1" spans="21:21">
      <c r="U7634" s="1047"/>
    </row>
    <row r="7635" ht="26.25" customHeight="1" spans="21:21">
      <c r="U7635" s="1047"/>
    </row>
    <row r="7636" ht="26.25" customHeight="1" spans="21:21">
      <c r="U7636" s="1047"/>
    </row>
    <row r="7637" ht="26.25" customHeight="1" spans="21:21">
      <c r="U7637" s="1047"/>
    </row>
    <row r="7638" ht="26.25" customHeight="1" spans="21:21">
      <c r="U7638" s="1047"/>
    </row>
    <row r="7639" ht="26.25" customHeight="1" spans="21:21">
      <c r="U7639" s="1047"/>
    </row>
    <row r="7640" ht="26.25" customHeight="1" spans="21:21">
      <c r="U7640" s="1047"/>
    </row>
    <row r="7641" ht="26.25" customHeight="1" spans="21:21">
      <c r="U7641" s="1047"/>
    </row>
    <row r="7642" ht="26.25" customHeight="1" spans="21:21">
      <c r="U7642" s="1047"/>
    </row>
    <row r="7643" ht="26.25" customHeight="1" spans="21:21">
      <c r="U7643" s="1047"/>
    </row>
    <row r="7644" ht="26.25" customHeight="1" spans="21:21">
      <c r="U7644" s="1047"/>
    </row>
    <row r="7645" ht="26.25" customHeight="1" spans="21:21">
      <c r="U7645" s="1047"/>
    </row>
    <row r="7646" ht="26.25" customHeight="1" spans="21:21">
      <c r="U7646" s="1047"/>
    </row>
    <row r="7647" ht="26.25" customHeight="1" spans="21:21">
      <c r="U7647" s="1047"/>
    </row>
    <row r="7648" ht="26.25" customHeight="1" spans="21:21">
      <c r="U7648" s="1047"/>
    </row>
    <row r="7649" ht="26.25" customHeight="1" spans="21:21">
      <c r="U7649" s="1047"/>
    </row>
    <row r="7650" ht="26.25" customHeight="1" spans="21:21">
      <c r="U7650" s="1047"/>
    </row>
    <row r="7651" ht="26.25" customHeight="1" spans="21:21">
      <c r="U7651" s="1047"/>
    </row>
    <row r="7652" ht="26.25" customHeight="1" spans="21:21">
      <c r="U7652" s="1047"/>
    </row>
    <row r="7653" ht="26.25" customHeight="1" spans="21:21">
      <c r="U7653" s="1047"/>
    </row>
    <row r="7654" ht="26.25" customHeight="1" spans="21:21">
      <c r="U7654" s="1047"/>
    </row>
    <row r="7655" ht="26.25" customHeight="1" spans="21:21">
      <c r="U7655" s="1047"/>
    </row>
    <row r="7656" ht="26.25" customHeight="1" spans="21:21">
      <c r="U7656" s="1047"/>
    </row>
    <row r="7657" ht="26.25" customHeight="1" spans="21:21">
      <c r="U7657" s="1047"/>
    </row>
    <row r="7658" ht="26.25" customHeight="1" spans="21:21">
      <c r="U7658" s="1047"/>
    </row>
    <row r="7659" ht="26.25" customHeight="1" spans="21:21">
      <c r="U7659" s="1047"/>
    </row>
    <row r="7660" ht="26.25" customHeight="1" spans="21:21">
      <c r="U7660" s="1047"/>
    </row>
    <row r="7661" ht="26.25" customHeight="1" spans="21:21">
      <c r="U7661" s="1047"/>
    </row>
    <row r="7662" ht="26.25" customHeight="1" spans="21:21">
      <c r="U7662" s="1047"/>
    </row>
    <row r="7663" ht="26.25" customHeight="1" spans="21:21">
      <c r="U7663" s="1047"/>
    </row>
    <row r="7664" ht="26.25" customHeight="1" spans="21:21">
      <c r="U7664" s="1047"/>
    </row>
    <row r="7665" ht="26.25" customHeight="1" spans="21:21">
      <c r="U7665" s="1047"/>
    </row>
    <row r="7666" ht="26.25" customHeight="1" spans="21:21">
      <c r="U7666" s="1047"/>
    </row>
    <row r="7667" ht="26.25" customHeight="1" spans="21:21">
      <c r="U7667" s="1047"/>
    </row>
    <row r="7668" ht="26.25" customHeight="1" spans="21:21">
      <c r="U7668" s="1047"/>
    </row>
    <row r="7669" ht="26.25" customHeight="1" spans="21:21">
      <c r="U7669" s="1047"/>
    </row>
    <row r="7670" ht="26.25" customHeight="1" spans="21:21">
      <c r="U7670" s="1047"/>
    </row>
    <row r="7671" ht="26.25" customHeight="1" spans="21:21">
      <c r="U7671" s="1047"/>
    </row>
    <row r="7672" ht="26.25" customHeight="1" spans="21:21">
      <c r="U7672" s="1047"/>
    </row>
    <row r="7673" ht="26.25" customHeight="1" spans="21:21">
      <c r="U7673" s="1047"/>
    </row>
    <row r="7674" ht="26.25" customHeight="1" spans="21:21">
      <c r="U7674" s="1047"/>
    </row>
    <row r="7675" ht="26.25" customHeight="1" spans="21:21">
      <c r="U7675" s="1047"/>
    </row>
    <row r="7676" ht="26.25" customHeight="1" spans="21:21">
      <c r="U7676" s="1047"/>
    </row>
    <row r="7677" ht="26.25" customHeight="1" spans="21:21">
      <c r="U7677" s="1047"/>
    </row>
    <row r="7678" ht="26.25" customHeight="1" spans="21:21">
      <c r="U7678" s="1047"/>
    </row>
    <row r="7679" ht="26.25" customHeight="1" spans="21:21">
      <c r="U7679" s="1047"/>
    </row>
    <row r="7680" ht="26.25" customHeight="1" spans="21:21">
      <c r="U7680" s="1047"/>
    </row>
    <row r="7681" ht="26.25" customHeight="1" spans="21:21">
      <c r="U7681" s="1047"/>
    </row>
    <row r="7682" ht="26.25" customHeight="1" spans="21:21">
      <c r="U7682" s="1047"/>
    </row>
    <row r="7683" ht="26.25" customHeight="1" spans="21:21">
      <c r="U7683" s="1047"/>
    </row>
    <row r="7684" ht="26.25" customHeight="1" spans="21:21">
      <c r="U7684" s="1047"/>
    </row>
    <row r="7685" ht="26.25" customHeight="1" spans="21:21">
      <c r="U7685" s="1047"/>
    </row>
    <row r="7686" ht="26.25" customHeight="1" spans="21:21">
      <c r="U7686" s="1047"/>
    </row>
    <row r="7687" ht="26.25" customHeight="1" spans="21:21">
      <c r="U7687" s="1047"/>
    </row>
    <row r="7688" ht="26.25" customHeight="1" spans="21:21">
      <c r="U7688" s="1047"/>
    </row>
    <row r="7689" ht="26.25" customHeight="1" spans="21:21">
      <c r="U7689" s="1047"/>
    </row>
    <row r="7690" ht="26.25" customHeight="1" spans="21:21">
      <c r="U7690" s="1047"/>
    </row>
    <row r="7691" ht="26.25" customHeight="1" spans="21:21">
      <c r="U7691" s="1047"/>
    </row>
    <row r="7692" ht="26.25" customHeight="1" spans="21:21">
      <c r="U7692" s="1047"/>
    </row>
    <row r="7693" ht="26.25" customHeight="1" spans="21:21">
      <c r="U7693" s="1047"/>
    </row>
    <row r="7694" ht="26.25" customHeight="1" spans="21:21">
      <c r="U7694" s="1047"/>
    </row>
    <row r="7695" ht="26.25" customHeight="1" spans="21:21">
      <c r="U7695" s="1047"/>
    </row>
    <row r="7696" ht="26.25" customHeight="1" spans="21:21">
      <c r="U7696" s="1047"/>
    </row>
    <row r="7697" ht="26.25" customHeight="1" spans="21:21">
      <c r="U7697" s="1047"/>
    </row>
    <row r="7698" ht="26.25" customHeight="1" spans="21:21">
      <c r="U7698" s="1047"/>
    </row>
    <row r="7699" ht="26.25" customHeight="1" spans="21:21">
      <c r="U7699" s="1047"/>
    </row>
    <row r="7700" ht="26.25" customHeight="1" spans="21:21">
      <c r="U7700" s="1047"/>
    </row>
    <row r="7701" ht="26.25" customHeight="1" spans="21:21">
      <c r="U7701" s="1047"/>
    </row>
    <row r="7702" ht="26.25" customHeight="1" spans="21:21">
      <c r="U7702" s="1047"/>
    </row>
    <row r="7703" ht="26.25" customHeight="1" spans="21:21">
      <c r="U7703" s="1047"/>
    </row>
    <row r="7704" ht="26.25" customHeight="1" spans="21:21">
      <c r="U7704" s="1047"/>
    </row>
    <row r="7705" ht="26.25" customHeight="1" spans="21:21">
      <c r="U7705" s="1047"/>
    </row>
    <row r="7706" ht="26.25" customHeight="1" spans="21:21">
      <c r="U7706" s="1047"/>
    </row>
    <row r="7707" ht="26.25" customHeight="1" spans="21:21">
      <c r="U7707" s="1047"/>
    </row>
    <row r="7708" ht="26.25" customHeight="1" spans="21:21">
      <c r="U7708" s="1047"/>
    </row>
    <row r="7709" ht="26.25" customHeight="1" spans="21:21">
      <c r="U7709" s="1047"/>
    </row>
    <row r="7710" ht="26.25" customHeight="1" spans="21:21">
      <c r="U7710" s="1047"/>
    </row>
    <row r="7711" ht="26.25" customHeight="1" spans="21:21">
      <c r="U7711" s="1047"/>
    </row>
    <row r="7712" ht="26.25" customHeight="1" spans="21:21">
      <c r="U7712" s="1047"/>
    </row>
    <row r="7713" ht="26.25" customHeight="1" spans="21:21">
      <c r="U7713" s="1047"/>
    </row>
    <row r="7714" ht="26.25" customHeight="1" spans="21:21">
      <c r="U7714" s="1047"/>
    </row>
    <row r="7715" ht="26.25" customHeight="1" spans="21:21">
      <c r="U7715" s="1047"/>
    </row>
    <row r="7716" ht="26.25" customHeight="1" spans="21:21">
      <c r="U7716" s="1047"/>
    </row>
    <row r="7717" ht="26.25" customHeight="1" spans="21:21">
      <c r="U7717" s="1047"/>
    </row>
    <row r="7718" ht="26.25" customHeight="1" spans="21:21">
      <c r="U7718" s="1047"/>
    </row>
    <row r="7719" ht="26.25" customHeight="1" spans="21:21">
      <c r="U7719" s="1047"/>
    </row>
    <row r="7720" ht="26.25" customHeight="1" spans="21:21">
      <c r="U7720" s="1047"/>
    </row>
    <row r="7721" ht="26.25" customHeight="1" spans="21:21">
      <c r="U7721" s="1047"/>
    </row>
    <row r="7722" ht="26.25" customHeight="1" spans="21:21">
      <c r="U7722" s="1047"/>
    </row>
    <row r="7723" ht="26.25" customHeight="1" spans="21:21">
      <c r="U7723" s="1047"/>
    </row>
    <row r="7724" ht="26.25" customHeight="1" spans="21:21">
      <c r="U7724" s="1047"/>
    </row>
    <row r="7725" ht="26.25" customHeight="1" spans="21:21">
      <c r="U7725" s="1047"/>
    </row>
    <row r="7726" ht="26.25" customHeight="1" spans="21:21">
      <c r="U7726" s="1047"/>
    </row>
    <row r="7727" ht="26.25" customHeight="1" spans="21:21">
      <c r="U7727" s="1047"/>
    </row>
    <row r="7728" ht="26.25" customHeight="1" spans="21:21">
      <c r="U7728" s="1047"/>
    </row>
    <row r="7729" ht="26.25" customHeight="1" spans="21:21">
      <c r="U7729" s="1047"/>
    </row>
    <row r="7730" ht="26.25" customHeight="1" spans="21:21">
      <c r="U7730" s="1047"/>
    </row>
    <row r="7731" ht="26.25" customHeight="1" spans="21:21">
      <c r="U7731" s="1047"/>
    </row>
    <row r="7732" ht="26.25" customHeight="1" spans="21:21">
      <c r="U7732" s="1047"/>
    </row>
    <row r="7733" ht="26.25" customHeight="1" spans="21:21">
      <c r="U7733" s="1047"/>
    </row>
    <row r="7734" ht="26.25" customHeight="1" spans="21:21">
      <c r="U7734" s="1047"/>
    </row>
    <row r="7735" ht="26.25" customHeight="1" spans="21:21">
      <c r="U7735" s="1047"/>
    </row>
    <row r="7736" ht="26.25" customHeight="1" spans="21:21">
      <c r="U7736" s="1047"/>
    </row>
    <row r="7737" ht="26.25" customHeight="1" spans="21:21">
      <c r="U7737" s="1047"/>
    </row>
    <row r="7738" ht="26.25" customHeight="1" spans="21:21">
      <c r="U7738" s="1047"/>
    </row>
    <row r="7739" ht="26.25" customHeight="1" spans="21:21">
      <c r="U7739" s="1047"/>
    </row>
    <row r="7740" ht="26.25" customHeight="1" spans="21:21">
      <c r="U7740" s="1047"/>
    </row>
    <row r="7741" ht="26.25" customHeight="1" spans="21:21">
      <c r="U7741" s="1047"/>
    </row>
    <row r="7742" ht="26.25" customHeight="1" spans="21:21">
      <c r="U7742" s="1047"/>
    </row>
    <row r="7743" ht="26.25" customHeight="1" spans="21:21">
      <c r="U7743" s="1047"/>
    </row>
    <row r="7744" ht="26.25" customHeight="1" spans="21:21">
      <c r="U7744" s="1047"/>
    </row>
    <row r="7745" ht="26.25" customHeight="1" spans="21:21">
      <c r="U7745" s="1047"/>
    </row>
    <row r="7746" ht="26.25" customHeight="1" spans="21:21">
      <c r="U7746" s="1047"/>
    </row>
    <row r="7747" ht="26.25" customHeight="1" spans="21:21">
      <c r="U7747" s="1047"/>
    </row>
    <row r="7748" ht="26.25" customHeight="1" spans="21:21">
      <c r="U7748" s="1047"/>
    </row>
    <row r="7749" ht="26.25" customHeight="1" spans="21:21">
      <c r="U7749" s="1047"/>
    </row>
    <row r="7750" ht="26.25" customHeight="1" spans="21:21">
      <c r="U7750" s="1047"/>
    </row>
    <row r="7751" ht="26.25" customHeight="1" spans="21:21">
      <c r="U7751" s="1047"/>
    </row>
    <row r="7752" ht="26.25" customHeight="1" spans="21:21">
      <c r="U7752" s="1047"/>
    </row>
    <row r="7753" ht="26.25" customHeight="1" spans="21:21">
      <c r="U7753" s="1047"/>
    </row>
    <row r="7754" ht="26.25" customHeight="1" spans="21:21">
      <c r="U7754" s="1047"/>
    </row>
    <row r="7755" ht="26.25" customHeight="1" spans="21:21">
      <c r="U7755" s="1047"/>
    </row>
    <row r="7756" ht="26.25" customHeight="1" spans="21:21">
      <c r="U7756" s="1047"/>
    </row>
    <row r="7757" ht="26.25" customHeight="1" spans="21:21">
      <c r="U7757" s="1047"/>
    </row>
    <row r="7758" ht="26.25" customHeight="1" spans="21:21">
      <c r="U7758" s="1047"/>
    </row>
    <row r="7759" ht="26.25" customHeight="1" spans="21:21">
      <c r="U7759" s="1047"/>
    </row>
    <row r="7760" ht="26.25" customHeight="1" spans="21:21">
      <c r="U7760" s="1047"/>
    </row>
    <row r="7761" ht="26.25" customHeight="1" spans="21:21">
      <c r="U7761" s="1047"/>
    </row>
    <row r="7762" ht="26.25" customHeight="1" spans="21:21">
      <c r="U7762" s="1047"/>
    </row>
    <row r="7763" ht="26.25" customHeight="1" spans="21:21">
      <c r="U7763" s="1047"/>
    </row>
    <row r="7764" ht="26.25" customHeight="1" spans="21:21">
      <c r="U7764" s="1047"/>
    </row>
    <row r="7765" ht="26.25" customHeight="1" spans="21:21">
      <c r="U7765" s="1047"/>
    </row>
    <row r="7766" ht="26.25" customHeight="1" spans="21:21">
      <c r="U7766" s="1047"/>
    </row>
    <row r="7767" ht="26.25" customHeight="1" spans="21:21">
      <c r="U7767" s="1047"/>
    </row>
    <row r="7768" ht="26.25" customHeight="1" spans="21:21">
      <c r="U7768" s="1047"/>
    </row>
    <row r="7769" ht="26.25" customHeight="1" spans="21:21">
      <c r="U7769" s="1047"/>
    </row>
    <row r="7770" ht="26.25" customHeight="1" spans="21:21">
      <c r="U7770" s="1047"/>
    </row>
    <row r="7771" ht="26.25" customHeight="1" spans="21:21">
      <c r="U7771" s="1047"/>
    </row>
    <row r="7772" ht="26.25" customHeight="1" spans="21:21">
      <c r="U7772" s="1047"/>
    </row>
    <row r="7773" ht="26.25" customHeight="1" spans="21:21">
      <c r="U7773" s="1047"/>
    </row>
    <row r="7774" ht="26.25" customHeight="1" spans="21:21">
      <c r="U7774" s="1047"/>
    </row>
    <row r="7775" ht="26.25" customHeight="1" spans="21:21">
      <c r="U7775" s="1047"/>
    </row>
    <row r="7776" ht="26.25" customHeight="1" spans="21:21">
      <c r="U7776" s="1047"/>
    </row>
    <row r="7777" ht="26.25" customHeight="1" spans="21:21">
      <c r="U7777" s="1047"/>
    </row>
    <row r="7778" ht="26.25" customHeight="1" spans="21:21">
      <c r="U7778" s="1047"/>
    </row>
    <row r="7779" ht="26.25" customHeight="1" spans="21:21">
      <c r="U7779" s="1047"/>
    </row>
    <row r="7780" ht="26.25" customHeight="1" spans="21:21">
      <c r="U7780" s="1047"/>
    </row>
    <row r="7781" ht="26.25" customHeight="1" spans="21:21">
      <c r="U7781" s="1047"/>
    </row>
    <row r="7782" ht="26.25" customHeight="1" spans="21:21">
      <c r="U7782" s="1047"/>
    </row>
    <row r="7783" ht="26.25" customHeight="1" spans="21:21">
      <c r="U7783" s="1047"/>
    </row>
    <row r="7784" ht="26.25" customHeight="1" spans="21:21">
      <c r="U7784" s="1047"/>
    </row>
    <row r="7785" ht="26.25" customHeight="1" spans="21:21">
      <c r="U7785" s="1047"/>
    </row>
    <row r="7786" ht="26.25" customHeight="1" spans="21:21">
      <c r="U7786" s="1047"/>
    </row>
    <row r="7787" ht="26.25" customHeight="1" spans="21:21">
      <c r="U7787" s="1047"/>
    </row>
    <row r="7788" ht="26.25" customHeight="1" spans="21:21">
      <c r="U7788" s="1047"/>
    </row>
    <row r="7789" ht="26.25" customHeight="1" spans="21:21">
      <c r="U7789" s="1047"/>
    </row>
    <row r="7790" ht="26.25" customHeight="1" spans="21:21">
      <c r="U7790" s="1047"/>
    </row>
    <row r="7791" ht="26.25" customHeight="1" spans="21:21">
      <c r="U7791" s="1047"/>
    </row>
    <row r="7792" ht="26.25" customHeight="1" spans="21:21">
      <c r="U7792" s="1047"/>
    </row>
    <row r="7793" ht="26.25" customHeight="1" spans="21:21">
      <c r="U7793" s="1047"/>
    </row>
    <row r="7794" ht="26.25" customHeight="1" spans="21:21">
      <c r="U7794" s="1047"/>
    </row>
    <row r="7795" ht="26.25" customHeight="1" spans="21:21">
      <c r="U7795" s="1047"/>
    </row>
    <row r="7796" ht="26.25" customHeight="1" spans="21:21">
      <c r="U7796" s="1047"/>
    </row>
    <row r="7797" ht="26.25" customHeight="1" spans="21:21">
      <c r="U7797" s="1047"/>
    </row>
    <row r="7798" ht="26.25" customHeight="1" spans="21:21">
      <c r="U7798" s="1047"/>
    </row>
    <row r="7799" ht="26.25" customHeight="1" spans="21:21">
      <c r="U7799" s="1047"/>
    </row>
    <row r="7800" ht="26.25" customHeight="1" spans="21:21">
      <c r="U7800" s="1047"/>
    </row>
    <row r="7801" ht="26.25" customHeight="1" spans="21:21">
      <c r="U7801" s="1047"/>
    </row>
    <row r="7802" ht="26.25" customHeight="1" spans="21:21">
      <c r="U7802" s="1047"/>
    </row>
    <row r="7803" ht="26.25" customHeight="1" spans="21:21">
      <c r="U7803" s="1047"/>
    </row>
    <row r="7804" ht="26.25" customHeight="1" spans="21:21">
      <c r="U7804" s="1047"/>
    </row>
    <row r="7805" ht="26.25" customHeight="1" spans="21:21">
      <c r="U7805" s="1047"/>
    </row>
    <row r="7806" ht="26.25" customHeight="1" spans="21:21">
      <c r="U7806" s="1047"/>
    </row>
    <row r="7807" ht="26.25" customHeight="1" spans="21:21">
      <c r="U7807" s="1047"/>
    </row>
    <row r="7808" ht="26.25" customHeight="1" spans="21:21">
      <c r="U7808" s="1047"/>
    </row>
    <row r="7809" ht="26.25" customHeight="1" spans="21:21">
      <c r="U7809" s="1047"/>
    </row>
    <row r="7810" ht="26.25" customHeight="1" spans="21:21">
      <c r="U7810" s="1047"/>
    </row>
    <row r="7811" ht="26.25" customHeight="1" spans="21:21">
      <c r="U7811" s="1047"/>
    </row>
    <row r="7812" ht="26.25" customHeight="1" spans="21:21">
      <c r="U7812" s="1047"/>
    </row>
    <row r="7813" ht="26.25" customHeight="1" spans="21:21">
      <c r="U7813" s="1047"/>
    </row>
    <row r="7814" ht="26.25" customHeight="1" spans="21:21">
      <c r="U7814" s="1047"/>
    </row>
    <row r="7815" ht="26.25" customHeight="1" spans="21:21">
      <c r="U7815" s="1047"/>
    </row>
    <row r="7816" ht="26.25" customHeight="1" spans="21:21">
      <c r="U7816" s="1047"/>
    </row>
    <row r="7817" ht="26.25" customHeight="1" spans="21:21">
      <c r="U7817" s="1047"/>
    </row>
    <row r="7818" ht="26.25" customHeight="1" spans="21:21">
      <c r="U7818" s="1047"/>
    </row>
    <row r="7819" ht="26.25" customHeight="1" spans="21:21">
      <c r="U7819" s="1047"/>
    </row>
    <row r="7820" ht="26.25" customHeight="1" spans="21:21">
      <c r="U7820" s="1047"/>
    </row>
    <row r="7821" ht="26.25" customHeight="1" spans="21:21">
      <c r="U7821" s="1047"/>
    </row>
    <row r="7822" ht="26.25" customHeight="1" spans="21:21">
      <c r="U7822" s="1047"/>
    </row>
    <row r="7823" ht="26.25" customHeight="1" spans="21:21">
      <c r="U7823" s="1047"/>
    </row>
    <row r="7824" ht="26.25" customHeight="1" spans="21:21">
      <c r="U7824" s="1047"/>
    </row>
    <row r="7825" ht="26.25" customHeight="1" spans="21:21">
      <c r="U7825" s="1047"/>
    </row>
    <row r="7826" ht="26.25" customHeight="1" spans="21:21">
      <c r="U7826" s="1047"/>
    </row>
    <row r="7827" ht="26.25" customHeight="1" spans="21:21">
      <c r="U7827" s="1047"/>
    </row>
    <row r="7828" ht="26.25" customHeight="1" spans="21:21">
      <c r="U7828" s="1047"/>
    </row>
    <row r="7829" ht="26.25" customHeight="1" spans="21:21">
      <c r="U7829" s="1047"/>
    </row>
    <row r="7830" ht="26.25" customHeight="1" spans="21:21">
      <c r="U7830" s="1047"/>
    </row>
    <row r="7831" ht="26.25" customHeight="1" spans="21:21">
      <c r="U7831" s="1047"/>
    </row>
    <row r="7832" ht="26.25" customHeight="1" spans="21:21">
      <c r="U7832" s="1047"/>
    </row>
    <row r="7833" ht="26.25" customHeight="1" spans="21:21">
      <c r="U7833" s="1047"/>
    </row>
    <row r="7834" ht="26.25" customHeight="1" spans="21:21">
      <c r="U7834" s="1047"/>
    </row>
    <row r="7835" ht="26.25" customHeight="1" spans="21:21">
      <c r="U7835" s="1047"/>
    </row>
    <row r="7836" ht="26.25" customHeight="1" spans="21:21">
      <c r="U7836" s="1047"/>
    </row>
    <row r="7837" ht="26.25" customHeight="1" spans="21:21">
      <c r="U7837" s="1047"/>
    </row>
    <row r="7838" ht="26.25" customHeight="1" spans="21:21">
      <c r="U7838" s="1047"/>
    </row>
    <row r="7839" ht="26.25" customHeight="1" spans="21:21">
      <c r="U7839" s="1047"/>
    </row>
    <row r="7840" ht="26.25" customHeight="1" spans="21:21">
      <c r="U7840" s="1047"/>
    </row>
    <row r="7841" ht="26.25" customHeight="1" spans="21:21">
      <c r="U7841" s="1047"/>
    </row>
    <row r="7842" ht="26.25" customHeight="1" spans="21:21">
      <c r="U7842" s="1047"/>
    </row>
    <row r="7843" ht="26.25" customHeight="1" spans="21:21">
      <c r="U7843" s="1047"/>
    </row>
    <row r="7844" ht="26.25" customHeight="1" spans="21:21">
      <c r="U7844" s="1047"/>
    </row>
    <row r="7845" ht="26.25" customHeight="1" spans="21:21">
      <c r="U7845" s="1047"/>
    </row>
    <row r="7846" ht="26.25" customHeight="1" spans="21:21">
      <c r="U7846" s="1047"/>
    </row>
    <row r="7847" ht="26.25" customHeight="1" spans="21:21">
      <c r="U7847" s="1047"/>
    </row>
    <row r="7848" ht="26.25" customHeight="1" spans="21:21">
      <c r="U7848" s="1047"/>
    </row>
    <row r="7849" ht="26.25" customHeight="1" spans="21:21">
      <c r="U7849" s="1047"/>
    </row>
    <row r="7850" ht="26.25" customHeight="1" spans="21:21">
      <c r="U7850" s="1047"/>
    </row>
    <row r="7851" ht="26.25" customHeight="1" spans="21:21">
      <c r="U7851" s="1047"/>
    </row>
    <row r="7852" ht="26.25" customHeight="1" spans="21:21">
      <c r="U7852" s="1047"/>
    </row>
    <row r="7853" ht="26.25" customHeight="1" spans="21:21">
      <c r="U7853" s="1047"/>
    </row>
    <row r="7854" ht="26.25" customHeight="1" spans="21:21">
      <c r="U7854" s="1047"/>
    </row>
    <row r="7855" ht="26.25" customHeight="1" spans="21:21">
      <c r="U7855" s="1047"/>
    </row>
    <row r="7856" ht="26.25" customHeight="1" spans="21:21">
      <c r="U7856" s="1047"/>
    </row>
    <row r="7857" ht="26.25" customHeight="1" spans="21:21">
      <c r="U7857" s="1047"/>
    </row>
    <row r="7858" ht="26.25" customHeight="1" spans="21:21">
      <c r="U7858" s="1047"/>
    </row>
    <row r="7859" ht="26.25" customHeight="1" spans="21:21">
      <c r="U7859" s="1047"/>
    </row>
    <row r="7860" ht="26.25" customHeight="1" spans="21:21">
      <c r="U7860" s="1047"/>
    </row>
    <row r="7861" ht="26.25" customHeight="1" spans="21:21">
      <c r="U7861" s="1047"/>
    </row>
    <row r="7862" ht="26.25" customHeight="1" spans="21:21">
      <c r="U7862" s="1047"/>
    </row>
    <row r="7863" ht="26.25" customHeight="1" spans="21:21">
      <c r="U7863" s="1047"/>
    </row>
    <row r="7864" ht="26.25" customHeight="1" spans="21:21">
      <c r="U7864" s="1047"/>
    </row>
    <row r="7865" ht="26.25" customHeight="1" spans="21:21">
      <c r="U7865" s="1047"/>
    </row>
    <row r="7866" ht="26.25" customHeight="1" spans="21:21">
      <c r="U7866" s="1047"/>
    </row>
    <row r="7867" ht="26.25" customHeight="1" spans="21:21">
      <c r="U7867" s="1047"/>
    </row>
    <row r="7868" ht="26.25" customHeight="1" spans="21:21">
      <c r="U7868" s="1047"/>
    </row>
    <row r="7869" ht="26.25" customHeight="1" spans="21:21">
      <c r="U7869" s="1047"/>
    </row>
    <row r="7870" ht="26.25" customHeight="1" spans="21:21">
      <c r="U7870" s="1047"/>
    </row>
    <row r="7871" ht="26.25" customHeight="1" spans="21:21">
      <c r="U7871" s="1047"/>
    </row>
    <row r="7872" ht="26.25" customHeight="1" spans="21:21">
      <c r="U7872" s="1047"/>
    </row>
    <row r="7873" ht="26.25" customHeight="1" spans="21:21">
      <c r="U7873" s="1047"/>
    </row>
    <row r="7874" ht="26.25" customHeight="1" spans="21:21">
      <c r="U7874" s="1047"/>
    </row>
    <row r="7875" ht="26.25" customHeight="1" spans="21:21">
      <c r="U7875" s="1047"/>
    </row>
    <row r="7876" ht="26.25" customHeight="1" spans="21:21">
      <c r="U7876" s="1047"/>
    </row>
    <row r="7877" ht="26.25" customHeight="1" spans="21:21">
      <c r="U7877" s="1047"/>
    </row>
    <row r="7878" ht="26.25" customHeight="1" spans="21:21">
      <c r="U7878" s="1047"/>
    </row>
    <row r="7879" ht="26.25" customHeight="1" spans="21:21">
      <c r="U7879" s="1047"/>
    </row>
    <row r="7880" ht="26.25" customHeight="1" spans="21:21">
      <c r="U7880" s="1047"/>
    </row>
    <row r="7881" ht="26.25" customHeight="1" spans="21:21">
      <c r="U7881" s="1047"/>
    </row>
    <row r="7882" ht="26.25" customHeight="1" spans="21:21">
      <c r="U7882" s="1047"/>
    </row>
    <row r="7883" ht="26.25" customHeight="1" spans="21:21">
      <c r="U7883" s="1047"/>
    </row>
    <row r="7884" ht="26.25" customHeight="1" spans="21:21">
      <c r="U7884" s="1047"/>
    </row>
    <row r="7885" ht="26.25" customHeight="1" spans="21:21">
      <c r="U7885" s="1047"/>
    </row>
    <row r="7886" ht="26.25" customHeight="1" spans="21:21">
      <c r="U7886" s="1047"/>
    </row>
    <row r="7887" ht="26.25" customHeight="1" spans="21:21">
      <c r="U7887" s="1047"/>
    </row>
    <row r="7888" ht="26.25" customHeight="1" spans="21:21">
      <c r="U7888" s="1047"/>
    </row>
    <row r="7889" ht="26.25" customHeight="1" spans="21:21">
      <c r="U7889" s="1047"/>
    </row>
    <row r="7890" ht="26.25" customHeight="1" spans="21:21">
      <c r="U7890" s="1047"/>
    </row>
    <row r="7891" ht="26.25" customHeight="1" spans="21:21">
      <c r="U7891" s="1047"/>
    </row>
    <row r="7892" ht="26.25" customHeight="1" spans="21:21">
      <c r="U7892" s="1047"/>
    </row>
    <row r="7893" ht="26.25" customHeight="1" spans="21:21">
      <c r="U7893" s="1047"/>
    </row>
    <row r="7894" ht="26.25" customHeight="1" spans="21:21">
      <c r="U7894" s="1047"/>
    </row>
    <row r="7895" ht="26.25" customHeight="1" spans="21:21">
      <c r="U7895" s="1047"/>
    </row>
    <row r="7896" ht="26.25" customHeight="1" spans="21:21">
      <c r="U7896" s="1047"/>
    </row>
    <row r="7897" ht="26.25" customHeight="1" spans="21:21">
      <c r="U7897" s="1047"/>
    </row>
    <row r="7898" ht="26.25" customHeight="1" spans="21:21">
      <c r="U7898" s="1047"/>
    </row>
    <row r="7899" ht="26.25" customHeight="1" spans="21:21">
      <c r="U7899" s="1047"/>
    </row>
    <row r="7900" ht="26.25" customHeight="1" spans="21:21">
      <c r="U7900" s="1047"/>
    </row>
    <row r="7901" ht="26.25" customHeight="1" spans="21:21">
      <c r="U7901" s="1047"/>
    </row>
    <row r="7902" ht="26.25" customHeight="1" spans="21:21">
      <c r="U7902" s="1047"/>
    </row>
    <row r="7903" ht="26.25" customHeight="1" spans="21:21">
      <c r="U7903" s="1047"/>
    </row>
    <row r="7904" ht="26.25" customHeight="1" spans="21:21">
      <c r="U7904" s="1047"/>
    </row>
    <row r="7905" ht="26.25" customHeight="1" spans="21:21">
      <c r="U7905" s="1047"/>
    </row>
    <row r="7906" ht="26.25" customHeight="1" spans="21:21">
      <c r="U7906" s="1047"/>
    </row>
    <row r="7907" ht="26.25" customHeight="1" spans="21:21">
      <c r="U7907" s="1047"/>
    </row>
    <row r="7908" ht="26.25" customHeight="1" spans="21:21">
      <c r="U7908" s="1047"/>
    </row>
    <row r="7909" ht="26.25" customHeight="1" spans="21:21">
      <c r="U7909" s="1047"/>
    </row>
    <row r="7910" ht="26.25" customHeight="1" spans="21:21">
      <c r="U7910" s="1047"/>
    </row>
    <row r="7911" ht="26.25" customHeight="1" spans="21:21">
      <c r="U7911" s="1047"/>
    </row>
    <row r="7912" ht="26.25" customHeight="1" spans="21:21">
      <c r="U7912" s="1047"/>
    </row>
    <row r="7913" ht="26.25" customHeight="1" spans="21:21">
      <c r="U7913" s="1047"/>
    </row>
    <row r="7914" ht="26.25" customHeight="1" spans="21:21">
      <c r="U7914" s="1047"/>
    </row>
    <row r="7915" ht="26.25" customHeight="1" spans="21:21">
      <c r="U7915" s="1047"/>
    </row>
    <row r="7916" ht="26.25" customHeight="1" spans="21:21">
      <c r="U7916" s="1047"/>
    </row>
    <row r="7917" ht="26.25" customHeight="1" spans="21:21">
      <c r="U7917" s="1047"/>
    </row>
    <row r="7918" ht="26.25" customHeight="1" spans="21:21">
      <c r="U7918" s="1047"/>
    </row>
    <row r="7919" ht="26.25" customHeight="1" spans="21:21">
      <c r="U7919" s="1047"/>
    </row>
    <row r="7920" ht="26.25" customHeight="1" spans="21:21">
      <c r="U7920" s="1047"/>
    </row>
    <row r="7921" ht="26.25" customHeight="1" spans="21:21">
      <c r="U7921" s="1047"/>
    </row>
    <row r="7922" ht="26.25" customHeight="1" spans="21:21">
      <c r="U7922" s="1047"/>
    </row>
    <row r="7923" ht="26.25" customHeight="1" spans="21:21">
      <c r="U7923" s="1047"/>
    </row>
    <row r="7924" ht="26.25" customHeight="1" spans="21:21">
      <c r="U7924" s="1047"/>
    </row>
    <row r="7925" ht="26.25" customHeight="1" spans="21:21">
      <c r="U7925" s="1047"/>
    </row>
    <row r="7926" ht="26.25" customHeight="1" spans="21:21">
      <c r="U7926" s="1047"/>
    </row>
    <row r="7927" ht="26.25" customHeight="1" spans="21:21">
      <c r="U7927" s="1047"/>
    </row>
    <row r="7928" ht="26.25" customHeight="1" spans="21:21">
      <c r="U7928" s="1047"/>
    </row>
    <row r="7929" ht="26.25" customHeight="1" spans="21:21">
      <c r="U7929" s="1047"/>
    </row>
    <row r="7930" ht="26.25" customHeight="1" spans="21:21">
      <c r="U7930" s="1047"/>
    </row>
    <row r="7931" ht="26.25" customHeight="1" spans="21:21">
      <c r="U7931" s="1047"/>
    </row>
    <row r="7932" ht="26.25" customHeight="1" spans="21:21">
      <c r="U7932" s="1047"/>
    </row>
    <row r="7933" ht="26.25" customHeight="1" spans="21:21">
      <c r="U7933" s="1047"/>
    </row>
    <row r="7934" ht="26.25" customHeight="1" spans="21:21">
      <c r="U7934" s="1047"/>
    </row>
    <row r="7935" ht="26.25" customHeight="1" spans="21:21">
      <c r="U7935" s="1047"/>
    </row>
    <row r="7936" ht="26.25" customHeight="1" spans="21:21">
      <c r="U7936" s="1047"/>
    </row>
    <row r="7937" ht="26.25" customHeight="1" spans="21:21">
      <c r="U7937" s="1047"/>
    </row>
    <row r="7938" ht="26.25" customHeight="1" spans="21:21">
      <c r="U7938" s="1047"/>
    </row>
    <row r="7939" ht="26.25" customHeight="1" spans="21:21">
      <c r="U7939" s="1047"/>
    </row>
    <row r="7940" ht="26.25" customHeight="1" spans="21:21">
      <c r="U7940" s="1047"/>
    </row>
    <row r="7941" ht="26.25" customHeight="1" spans="21:21">
      <c r="U7941" s="1047"/>
    </row>
    <row r="7942" ht="26.25" customHeight="1" spans="21:21">
      <c r="U7942" s="1047"/>
    </row>
    <row r="7943" ht="26.25" customHeight="1" spans="21:21">
      <c r="U7943" s="1047"/>
    </row>
    <row r="7944" ht="26.25" customHeight="1" spans="21:21">
      <c r="U7944" s="1047"/>
    </row>
    <row r="7945" ht="26.25" customHeight="1" spans="21:21">
      <c r="U7945" s="1047"/>
    </row>
    <row r="7946" ht="26.25" customHeight="1" spans="21:21">
      <c r="U7946" s="1047"/>
    </row>
    <row r="7947" ht="26.25" customHeight="1" spans="21:21">
      <c r="U7947" s="1047"/>
    </row>
    <row r="7948" ht="26.25" customHeight="1" spans="21:21">
      <c r="U7948" s="1047"/>
    </row>
    <row r="7949" ht="26.25" customHeight="1" spans="21:21">
      <c r="U7949" s="1047"/>
    </row>
    <row r="7950" ht="26.25" customHeight="1" spans="21:21">
      <c r="U7950" s="1047"/>
    </row>
    <row r="7951" ht="26.25" customHeight="1" spans="21:21">
      <c r="U7951" s="1047"/>
    </row>
    <row r="7952" ht="26.25" customHeight="1" spans="21:21">
      <c r="U7952" s="1047"/>
    </row>
    <row r="7953" ht="26.25" customHeight="1" spans="21:21">
      <c r="U7953" s="1047"/>
    </row>
    <row r="7954" ht="26.25" customHeight="1" spans="21:21">
      <c r="U7954" s="1047"/>
    </row>
    <row r="7955" ht="26.25" customHeight="1" spans="21:21">
      <c r="U7955" s="1047"/>
    </row>
    <row r="7956" ht="26.25" customHeight="1" spans="21:21">
      <c r="U7956" s="1047"/>
    </row>
    <row r="7957" ht="26.25" customHeight="1" spans="21:21">
      <c r="U7957" s="1047"/>
    </row>
    <row r="7958" ht="26.25" customHeight="1" spans="21:21">
      <c r="U7958" s="1047"/>
    </row>
    <row r="7959" ht="26.25" customHeight="1" spans="21:21">
      <c r="U7959" s="1047"/>
    </row>
    <row r="7960" ht="26.25" customHeight="1" spans="21:21">
      <c r="U7960" s="1047"/>
    </row>
    <row r="7961" ht="26.25" customHeight="1" spans="21:21">
      <c r="U7961" s="1047"/>
    </row>
    <row r="7962" ht="26.25" customHeight="1" spans="21:21">
      <c r="U7962" s="1047"/>
    </row>
    <row r="7963" ht="26.25" customHeight="1" spans="21:21">
      <c r="U7963" s="1047"/>
    </row>
    <row r="7964" ht="26.25" customHeight="1" spans="21:21">
      <c r="U7964" s="1047"/>
    </row>
    <row r="7965" ht="26.25" customHeight="1" spans="21:21">
      <c r="U7965" s="1047"/>
    </row>
    <row r="7966" ht="26.25" customHeight="1" spans="21:21">
      <c r="U7966" s="1047"/>
    </row>
    <row r="7967" ht="26.25" customHeight="1" spans="21:21">
      <c r="U7967" s="1047"/>
    </row>
    <row r="7968" ht="26.25" customHeight="1" spans="21:21">
      <c r="U7968" s="1047"/>
    </row>
    <row r="7969" ht="26.25" customHeight="1" spans="21:21">
      <c r="U7969" s="1047"/>
    </row>
    <row r="7970" ht="26.25" customHeight="1" spans="21:21">
      <c r="U7970" s="1047"/>
    </row>
    <row r="7971" ht="26.25" customHeight="1" spans="21:21">
      <c r="U7971" s="1047"/>
    </row>
    <row r="7972" ht="26.25" customHeight="1" spans="21:21">
      <c r="U7972" s="1047"/>
    </row>
    <row r="7973" ht="26.25" customHeight="1" spans="21:21">
      <c r="U7973" s="1047"/>
    </row>
    <row r="7974" ht="26.25" customHeight="1" spans="21:21">
      <c r="U7974" s="1047"/>
    </row>
    <row r="7975" ht="26.25" customHeight="1" spans="21:21">
      <c r="U7975" s="1047"/>
    </row>
    <row r="7976" ht="26.25" customHeight="1" spans="21:21">
      <c r="U7976" s="1047"/>
    </row>
    <row r="7977" ht="26.25" customHeight="1" spans="21:21">
      <c r="U7977" s="1047"/>
    </row>
    <row r="7978" ht="26.25" customHeight="1" spans="21:21">
      <c r="U7978" s="1047"/>
    </row>
    <row r="7979" ht="26.25" customHeight="1" spans="21:21">
      <c r="U7979" s="1047"/>
    </row>
    <row r="7980" ht="26.25" customHeight="1" spans="21:21">
      <c r="U7980" s="1047"/>
    </row>
    <row r="7981" ht="26.25" customHeight="1" spans="21:21">
      <c r="U7981" s="1047"/>
    </row>
    <row r="7982" ht="26.25" customHeight="1" spans="21:21">
      <c r="U7982" s="1047"/>
    </row>
    <row r="7983" ht="26.25" customHeight="1" spans="21:21">
      <c r="U7983" s="1047"/>
    </row>
    <row r="7984" ht="26.25" customHeight="1" spans="21:21">
      <c r="U7984" s="1047"/>
    </row>
    <row r="7985" ht="26.25" customHeight="1" spans="21:21">
      <c r="U7985" s="1047"/>
    </row>
    <row r="7986" ht="26.25" customHeight="1" spans="21:21">
      <c r="U7986" s="1047"/>
    </row>
    <row r="7987" ht="26.25" customHeight="1" spans="21:21">
      <c r="U7987" s="1047"/>
    </row>
    <row r="7988" ht="26.25" customHeight="1" spans="21:21">
      <c r="U7988" s="1047"/>
    </row>
    <row r="7989" ht="26.25" customHeight="1" spans="21:21">
      <c r="U7989" s="1047"/>
    </row>
    <row r="7990" ht="26.25" customHeight="1" spans="21:21">
      <c r="U7990" s="1047"/>
    </row>
    <row r="7991" ht="26.25" customHeight="1" spans="21:21">
      <c r="U7991" s="1047"/>
    </row>
    <row r="7992" ht="26.25" customHeight="1" spans="21:21">
      <c r="U7992" s="1047"/>
    </row>
    <row r="7993" ht="26.25" customHeight="1" spans="21:21">
      <c r="U7993" s="1047"/>
    </row>
    <row r="7994" ht="26.25" customHeight="1" spans="21:21">
      <c r="U7994" s="1047"/>
    </row>
    <row r="7995" ht="26.25" customHeight="1" spans="21:21">
      <c r="U7995" s="1047"/>
    </row>
    <row r="7996" ht="26.25" customHeight="1" spans="21:21">
      <c r="U7996" s="1047"/>
    </row>
    <row r="7997" ht="26.25" customHeight="1" spans="21:21">
      <c r="U7997" s="1047"/>
    </row>
    <row r="7998" ht="26.25" customHeight="1" spans="21:21">
      <c r="U7998" s="1047"/>
    </row>
    <row r="7999" ht="26.25" customHeight="1" spans="21:21">
      <c r="U7999" s="1047"/>
    </row>
    <row r="8000" ht="26.25" customHeight="1" spans="21:21">
      <c r="U8000" s="1047"/>
    </row>
    <row r="8001" ht="26.25" customHeight="1" spans="21:21">
      <c r="U8001" s="1047"/>
    </row>
    <row r="8002" ht="26.25" customHeight="1" spans="21:21">
      <c r="U8002" s="1047"/>
    </row>
    <row r="8003" ht="26.25" customHeight="1" spans="21:21">
      <c r="U8003" s="1047"/>
    </row>
    <row r="8004" ht="26.25" customHeight="1" spans="21:21">
      <c r="U8004" s="1047"/>
    </row>
    <row r="8005" ht="26.25" customHeight="1" spans="21:21">
      <c r="U8005" s="1047"/>
    </row>
    <row r="8006" ht="26.25" customHeight="1" spans="21:21">
      <c r="U8006" s="1047"/>
    </row>
    <row r="8007" ht="26.25" customHeight="1" spans="21:21">
      <c r="U8007" s="1047"/>
    </row>
    <row r="8008" ht="26.25" customHeight="1" spans="21:21">
      <c r="U8008" s="1047"/>
    </row>
    <row r="8009" ht="26.25" customHeight="1" spans="21:21">
      <c r="U8009" s="1047"/>
    </row>
    <row r="8010" ht="26.25" customHeight="1" spans="21:21">
      <c r="U8010" s="1047"/>
    </row>
    <row r="8011" ht="26.25" customHeight="1" spans="21:21">
      <c r="U8011" s="1047"/>
    </row>
    <row r="8012" ht="26.25" customHeight="1" spans="21:21">
      <c r="U8012" s="1047"/>
    </row>
    <row r="8013" ht="26.25" customHeight="1" spans="21:21">
      <c r="U8013" s="1047"/>
    </row>
    <row r="8014" ht="26.25" customHeight="1" spans="21:21">
      <c r="U8014" s="1047"/>
    </row>
    <row r="8015" ht="26.25" customHeight="1" spans="21:21">
      <c r="U8015" s="1047"/>
    </row>
    <row r="8016" ht="26.25" customHeight="1" spans="21:21">
      <c r="U8016" s="1047"/>
    </row>
    <row r="8017" ht="26.25" customHeight="1" spans="21:21">
      <c r="U8017" s="1047"/>
    </row>
    <row r="8018" ht="26.25" customHeight="1" spans="21:21">
      <c r="U8018" s="1047"/>
    </row>
    <row r="8019" ht="26.25" customHeight="1" spans="21:21">
      <c r="U8019" s="1047"/>
    </row>
    <row r="8020" ht="26.25" customHeight="1" spans="21:21">
      <c r="U8020" s="1047"/>
    </row>
    <row r="8021" ht="26.25" customHeight="1" spans="21:21">
      <c r="U8021" s="1047"/>
    </row>
    <row r="8022" ht="26.25" customHeight="1" spans="21:21">
      <c r="U8022" s="1047"/>
    </row>
    <row r="8023" ht="26.25" customHeight="1" spans="21:21">
      <c r="U8023" s="1047"/>
    </row>
    <row r="8024" ht="26.25" customHeight="1" spans="21:21">
      <c r="U8024" s="1047"/>
    </row>
    <row r="8025" ht="26.25" customHeight="1" spans="21:21">
      <c r="U8025" s="1047"/>
    </row>
    <row r="8026" ht="26.25" customHeight="1" spans="21:21">
      <c r="U8026" s="1047"/>
    </row>
    <row r="8027" ht="26.25" customHeight="1" spans="21:21">
      <c r="U8027" s="1047"/>
    </row>
    <row r="8028" ht="26.25" customHeight="1" spans="21:21">
      <c r="U8028" s="1047"/>
    </row>
    <row r="8029" ht="26.25" customHeight="1" spans="21:21">
      <c r="U8029" s="1047"/>
    </row>
    <row r="8030" ht="26.25" customHeight="1" spans="21:21">
      <c r="U8030" s="1047"/>
    </row>
    <row r="8031" ht="26.25" customHeight="1" spans="21:21">
      <c r="U8031" s="1047"/>
    </row>
    <row r="8032" ht="26.25" customHeight="1" spans="21:21">
      <c r="U8032" s="1047"/>
    </row>
    <row r="8033" ht="26.25" customHeight="1" spans="21:21">
      <c r="U8033" s="1047"/>
    </row>
    <row r="8034" ht="26.25" customHeight="1" spans="21:21">
      <c r="U8034" s="1047"/>
    </row>
    <row r="8035" ht="26.25" customHeight="1" spans="21:21">
      <c r="U8035" s="1047"/>
    </row>
    <row r="8036" ht="26.25" customHeight="1" spans="21:21">
      <c r="U8036" s="1047"/>
    </row>
    <row r="8037" ht="26.25" customHeight="1" spans="21:21">
      <c r="U8037" s="1047"/>
    </row>
    <row r="8038" ht="26.25" customHeight="1" spans="21:21">
      <c r="U8038" s="1047"/>
    </row>
    <row r="8039" ht="26.25" customHeight="1" spans="21:21">
      <c r="U8039" s="1047"/>
    </row>
    <row r="8040" ht="26.25" customHeight="1" spans="21:21">
      <c r="U8040" s="1047"/>
    </row>
    <row r="8041" ht="26.25" customHeight="1" spans="21:21">
      <c r="U8041" s="1047"/>
    </row>
    <row r="8042" ht="26.25" customHeight="1" spans="21:21">
      <c r="U8042" s="1047"/>
    </row>
    <row r="8043" ht="26.25" customHeight="1" spans="21:21">
      <c r="U8043" s="1047"/>
    </row>
    <row r="8044" ht="26.25" customHeight="1" spans="21:21">
      <c r="U8044" s="1047"/>
    </row>
    <row r="8045" ht="26.25" customHeight="1" spans="21:21">
      <c r="U8045" s="1047"/>
    </row>
    <row r="8046" ht="26.25" customHeight="1" spans="21:21">
      <c r="U8046" s="1047"/>
    </row>
    <row r="8047" ht="26.25" customHeight="1" spans="21:21">
      <c r="U8047" s="1047"/>
    </row>
    <row r="8048" ht="26.25" customHeight="1" spans="21:21">
      <c r="U8048" s="1047"/>
    </row>
    <row r="8049" ht="26.25" customHeight="1" spans="21:21">
      <c r="U8049" s="1047"/>
    </row>
    <row r="8050" ht="26.25" customHeight="1" spans="21:21">
      <c r="U8050" s="1047"/>
    </row>
    <row r="8051" ht="26.25" customHeight="1" spans="21:21">
      <c r="U8051" s="1047"/>
    </row>
    <row r="8052" ht="26.25" customHeight="1" spans="21:21">
      <c r="U8052" s="1047"/>
    </row>
    <row r="8053" ht="26.25" customHeight="1" spans="21:21">
      <c r="U8053" s="1047"/>
    </row>
    <row r="8054" ht="26.25" customHeight="1" spans="21:21">
      <c r="U8054" s="1047"/>
    </row>
    <row r="8055" ht="26.25" customHeight="1" spans="21:21">
      <c r="U8055" s="1047"/>
    </row>
    <row r="8056" ht="26.25" customHeight="1" spans="21:21">
      <c r="U8056" s="1047"/>
    </row>
    <row r="8057" ht="26.25" customHeight="1" spans="21:21">
      <c r="U8057" s="1047"/>
    </row>
    <row r="8058" ht="26.25" customHeight="1" spans="21:21">
      <c r="U8058" s="1047"/>
    </row>
    <row r="8059" ht="26.25" customHeight="1" spans="21:21">
      <c r="U8059" s="1047"/>
    </row>
    <row r="8060" ht="26.25" customHeight="1" spans="21:21">
      <c r="U8060" s="1047"/>
    </row>
    <row r="8061" ht="26.25" customHeight="1" spans="21:21">
      <c r="U8061" s="1047"/>
    </row>
    <row r="8062" ht="26.25" customHeight="1" spans="21:21">
      <c r="U8062" s="1047"/>
    </row>
    <row r="8063" ht="26.25" customHeight="1" spans="21:21">
      <c r="U8063" s="1047"/>
    </row>
    <row r="8064" ht="26.25" customHeight="1" spans="21:21">
      <c r="U8064" s="1047"/>
    </row>
    <row r="8065" ht="26.25" customHeight="1" spans="21:21">
      <c r="U8065" s="1047"/>
    </row>
    <row r="8066" ht="26.25" customHeight="1" spans="21:21">
      <c r="U8066" s="1047"/>
    </row>
    <row r="8067" ht="26.25" customHeight="1" spans="21:21">
      <c r="U8067" s="1047"/>
    </row>
    <row r="8068" ht="26.25" customHeight="1" spans="21:21">
      <c r="U8068" s="1047"/>
    </row>
    <row r="8069" ht="26.25" customHeight="1" spans="21:21">
      <c r="U8069" s="1047"/>
    </row>
    <row r="8070" ht="26.25" customHeight="1" spans="21:21">
      <c r="U8070" s="1047"/>
    </row>
    <row r="8071" ht="26.25" customHeight="1" spans="21:21">
      <c r="U8071" s="1047"/>
    </row>
    <row r="8072" ht="26.25" customHeight="1" spans="21:21">
      <c r="U8072" s="1047"/>
    </row>
    <row r="8073" ht="26.25" customHeight="1" spans="21:21">
      <c r="U8073" s="1047"/>
    </row>
    <row r="8074" ht="26.25" customHeight="1" spans="21:21">
      <c r="U8074" s="1047"/>
    </row>
    <row r="8075" ht="26.25" customHeight="1" spans="21:21">
      <c r="U8075" s="1047"/>
    </row>
    <row r="8076" ht="26.25" customHeight="1" spans="21:21">
      <c r="U8076" s="1047"/>
    </row>
    <row r="8077" ht="26.25" customHeight="1" spans="21:21">
      <c r="U8077" s="1047"/>
    </row>
    <row r="8078" ht="26.25" customHeight="1" spans="21:21">
      <c r="U8078" s="1047"/>
    </row>
    <row r="8079" ht="26.25" customHeight="1" spans="21:21">
      <c r="U8079" s="1047"/>
    </row>
    <row r="8080" ht="26.25" customHeight="1" spans="21:21">
      <c r="U8080" s="1047"/>
    </row>
    <row r="8081" ht="26.25" customHeight="1" spans="21:21">
      <c r="U8081" s="1047"/>
    </row>
    <row r="8082" ht="26.25" customHeight="1" spans="21:21">
      <c r="U8082" s="1047"/>
    </row>
    <row r="8083" ht="26.25" customHeight="1" spans="21:21">
      <c r="U8083" s="1047"/>
    </row>
    <row r="8084" ht="26.25" customHeight="1" spans="21:21">
      <c r="U8084" s="1047"/>
    </row>
    <row r="8085" ht="26.25" customHeight="1" spans="21:21">
      <c r="U8085" s="1047"/>
    </row>
    <row r="8086" ht="26.25" customHeight="1" spans="21:21">
      <c r="U8086" s="1047"/>
    </row>
    <row r="8087" ht="26.25" customHeight="1" spans="21:21">
      <c r="U8087" s="1047"/>
    </row>
    <row r="8088" ht="26.25" customHeight="1" spans="21:21">
      <c r="U8088" s="1047"/>
    </row>
    <row r="8089" ht="26.25" customHeight="1" spans="21:21">
      <c r="U8089" s="1047"/>
    </row>
    <row r="8090" ht="26.25" customHeight="1" spans="21:21">
      <c r="U8090" s="1047"/>
    </row>
    <row r="8091" ht="26.25" customHeight="1" spans="21:21">
      <c r="U8091" s="1047"/>
    </row>
    <row r="8092" ht="26.25" customHeight="1" spans="21:21">
      <c r="U8092" s="1047"/>
    </row>
    <row r="8093" ht="26.25" customHeight="1" spans="21:21">
      <c r="U8093" s="1047"/>
    </row>
    <row r="8094" ht="26.25" customHeight="1" spans="21:21">
      <c r="U8094" s="1047"/>
    </row>
    <row r="8095" ht="26.25" customHeight="1" spans="21:21">
      <c r="U8095" s="1047"/>
    </row>
    <row r="8096" ht="26.25" customHeight="1" spans="21:21">
      <c r="U8096" s="1047"/>
    </row>
    <row r="8097" ht="26.25" customHeight="1" spans="21:21">
      <c r="U8097" s="1047"/>
    </row>
    <row r="8098" ht="26.25" customHeight="1" spans="21:21">
      <c r="U8098" s="1047"/>
    </row>
    <row r="8099" ht="26.25" customHeight="1" spans="21:21">
      <c r="U8099" s="1047"/>
    </row>
    <row r="8100" ht="26.25" customHeight="1" spans="21:21">
      <c r="U8100" s="1047"/>
    </row>
    <row r="8101" ht="26.25" customHeight="1" spans="21:21">
      <c r="U8101" s="1047"/>
    </row>
    <row r="8102" ht="26.25" customHeight="1" spans="21:21">
      <c r="U8102" s="1047"/>
    </row>
    <row r="8103" ht="26.25" customHeight="1" spans="21:21">
      <c r="U8103" s="1047"/>
    </row>
    <row r="8104" ht="26.25" customHeight="1" spans="21:21">
      <c r="U8104" s="1047"/>
    </row>
    <row r="8105" ht="26.25" customHeight="1" spans="21:21">
      <c r="U8105" s="1047"/>
    </row>
    <row r="8106" ht="26.25" customHeight="1" spans="21:21">
      <c r="U8106" s="1047"/>
    </row>
    <row r="8107" ht="26.25" customHeight="1" spans="21:21">
      <c r="U8107" s="1047"/>
    </row>
    <row r="8108" ht="26.25" customHeight="1" spans="21:21">
      <c r="U8108" s="1047"/>
    </row>
    <row r="8109" ht="26.25" customHeight="1" spans="21:21">
      <c r="U8109" s="1047"/>
    </row>
    <row r="8110" ht="26.25" customHeight="1" spans="21:21">
      <c r="U8110" s="1047"/>
    </row>
    <row r="8111" ht="26.25" customHeight="1" spans="21:21">
      <c r="U8111" s="1047"/>
    </row>
    <row r="8112" ht="26.25" customHeight="1" spans="21:21">
      <c r="U8112" s="1047"/>
    </row>
    <row r="8113" ht="26.25" customHeight="1" spans="21:21">
      <c r="U8113" s="1047"/>
    </row>
    <row r="8114" ht="26.25" customHeight="1" spans="21:21">
      <c r="U8114" s="1047"/>
    </row>
    <row r="8115" ht="26.25" customHeight="1" spans="21:21">
      <c r="U8115" s="1047"/>
    </row>
    <row r="8116" ht="26.25" customHeight="1" spans="21:21">
      <c r="U8116" s="1047"/>
    </row>
    <row r="8117" ht="26.25" customHeight="1" spans="21:21">
      <c r="U8117" s="1047"/>
    </row>
    <row r="8118" ht="26.25" customHeight="1" spans="21:21">
      <c r="U8118" s="1047"/>
    </row>
    <row r="8119" ht="26.25" customHeight="1" spans="21:21">
      <c r="U8119" s="1047"/>
    </row>
    <row r="8120" ht="26.25" customHeight="1" spans="21:21">
      <c r="U8120" s="1047"/>
    </row>
    <row r="8121" ht="26.25" customHeight="1" spans="21:21">
      <c r="U8121" s="1047"/>
    </row>
    <row r="8122" ht="26.25" customHeight="1" spans="21:21">
      <c r="U8122" s="1047"/>
    </row>
    <row r="8123" ht="26.25" customHeight="1" spans="21:21">
      <c r="U8123" s="1047"/>
    </row>
    <row r="8124" ht="26.25" customHeight="1" spans="21:21">
      <c r="U8124" s="1047"/>
    </row>
    <row r="8125" ht="26.25" customHeight="1" spans="21:21">
      <c r="U8125" s="1047"/>
    </row>
    <row r="8126" ht="26.25" customHeight="1" spans="21:21">
      <c r="U8126" s="1047"/>
    </row>
    <row r="8127" ht="26.25" customHeight="1" spans="21:21">
      <c r="U8127" s="1047"/>
    </row>
    <row r="8128" ht="26.25" customHeight="1" spans="21:21">
      <c r="U8128" s="1047"/>
    </row>
    <row r="8129" ht="26.25" customHeight="1" spans="21:21">
      <c r="U8129" s="1047"/>
    </row>
    <row r="8130" ht="26.25" customHeight="1" spans="21:21">
      <c r="U8130" s="1047"/>
    </row>
    <row r="8131" ht="26.25" customHeight="1" spans="21:21">
      <c r="U8131" s="1047"/>
    </row>
    <row r="8132" ht="26.25" customHeight="1" spans="21:21">
      <c r="U8132" s="1047"/>
    </row>
    <row r="8133" ht="26.25" customHeight="1" spans="21:21">
      <c r="U8133" s="1047"/>
    </row>
    <row r="8134" ht="26.25" customHeight="1" spans="21:21">
      <c r="U8134" s="1047"/>
    </row>
    <row r="8135" ht="26.25" customHeight="1" spans="21:21">
      <c r="U8135" s="1047"/>
    </row>
    <row r="8136" ht="26.25" customHeight="1" spans="21:21">
      <c r="U8136" s="1047"/>
    </row>
    <row r="8137" ht="26.25" customHeight="1" spans="21:21">
      <c r="U8137" s="1047"/>
    </row>
    <row r="8138" ht="26.25" customHeight="1" spans="21:21">
      <c r="U8138" s="1047"/>
    </row>
    <row r="8139" ht="26.25" customHeight="1" spans="21:21">
      <c r="U8139" s="1047"/>
    </row>
    <row r="8140" ht="26.25" customHeight="1" spans="21:21">
      <c r="U8140" s="1047"/>
    </row>
    <row r="8141" ht="26.25" customHeight="1" spans="21:21">
      <c r="U8141" s="1047"/>
    </row>
    <row r="8142" ht="26.25" customHeight="1" spans="21:21">
      <c r="U8142" s="1047"/>
    </row>
    <row r="8143" ht="26.25" customHeight="1" spans="21:21">
      <c r="U8143" s="1047"/>
    </row>
    <row r="8144" ht="26.25" customHeight="1" spans="21:21">
      <c r="U8144" s="1047"/>
    </row>
    <row r="8145" ht="26.25" customHeight="1" spans="21:21">
      <c r="U8145" s="1047"/>
    </row>
    <row r="8146" ht="26.25" customHeight="1" spans="21:21">
      <c r="U8146" s="1047"/>
    </row>
    <row r="8147" ht="26.25" customHeight="1" spans="21:21">
      <c r="U8147" s="1047"/>
    </row>
    <row r="8148" ht="26.25" customHeight="1" spans="21:21">
      <c r="U8148" s="1047"/>
    </row>
    <row r="8149" ht="26.25" customHeight="1" spans="21:21">
      <c r="U8149" s="1047"/>
    </row>
    <row r="8150" ht="26.25" customHeight="1" spans="21:21">
      <c r="U8150" s="1047"/>
    </row>
    <row r="8151" ht="26.25" customHeight="1" spans="21:21">
      <c r="U8151" s="1047"/>
    </row>
    <row r="8152" ht="26.25" customHeight="1" spans="21:21">
      <c r="U8152" s="1047"/>
    </row>
    <row r="8153" ht="26.25" customHeight="1" spans="21:21">
      <c r="U8153" s="1047"/>
    </row>
    <row r="8154" ht="26.25" customHeight="1" spans="21:21">
      <c r="U8154" s="1047"/>
    </row>
    <row r="8155" ht="26.25" customHeight="1" spans="21:21">
      <c r="U8155" s="1047"/>
    </row>
    <row r="8156" ht="26.25" customHeight="1" spans="21:21">
      <c r="U8156" s="1047"/>
    </row>
    <row r="8157" ht="26.25" customHeight="1" spans="21:21">
      <c r="U8157" s="1047"/>
    </row>
    <row r="8158" ht="26.25" customHeight="1" spans="21:21">
      <c r="U8158" s="1047"/>
    </row>
    <row r="8159" ht="26.25" customHeight="1" spans="21:21">
      <c r="U8159" s="1047"/>
    </row>
    <row r="8160" ht="26.25" customHeight="1" spans="21:21">
      <c r="U8160" s="1047"/>
    </row>
    <row r="8161" ht="26.25" customHeight="1" spans="21:21">
      <c r="U8161" s="1047"/>
    </row>
    <row r="8162" ht="26.25" customHeight="1" spans="21:21">
      <c r="U8162" s="1047"/>
    </row>
    <row r="8163" ht="26.25" customHeight="1" spans="21:21">
      <c r="U8163" s="1047"/>
    </row>
    <row r="8164" ht="26.25" customHeight="1" spans="21:21">
      <c r="U8164" s="1047"/>
    </row>
    <row r="8165" ht="26.25" customHeight="1" spans="21:21">
      <c r="U8165" s="1047"/>
    </row>
    <row r="8166" ht="26.25" customHeight="1" spans="21:21">
      <c r="U8166" s="1047"/>
    </row>
    <row r="8167" ht="26.25" customHeight="1" spans="21:21">
      <c r="U8167" s="1047"/>
    </row>
    <row r="8168" ht="26.25" customHeight="1" spans="21:21">
      <c r="U8168" s="1047"/>
    </row>
    <row r="8169" ht="26.25" customHeight="1" spans="21:21">
      <c r="U8169" s="1047"/>
    </row>
    <row r="8170" ht="26.25" customHeight="1" spans="21:21">
      <c r="U8170" s="1047"/>
    </row>
    <row r="8171" ht="26.25" customHeight="1" spans="21:21">
      <c r="U8171" s="1047"/>
    </row>
    <row r="8172" ht="26.25" customHeight="1" spans="21:21">
      <c r="U8172" s="1047"/>
    </row>
    <row r="8173" ht="26.25" customHeight="1" spans="21:21">
      <c r="U8173" s="1047"/>
    </row>
    <row r="8174" ht="26.25" customHeight="1" spans="21:21">
      <c r="U8174" s="1047"/>
    </row>
    <row r="8175" ht="26.25" customHeight="1" spans="21:21">
      <c r="U8175" s="1047"/>
    </row>
    <row r="8176" ht="26.25" customHeight="1" spans="21:21">
      <c r="U8176" s="1047"/>
    </row>
    <row r="8177" ht="26.25" customHeight="1" spans="21:21">
      <c r="U8177" s="1047"/>
    </row>
    <row r="8178" ht="26.25" customHeight="1" spans="21:21">
      <c r="U8178" s="1047"/>
    </row>
    <row r="8179" ht="26.25" customHeight="1" spans="21:21">
      <c r="U8179" s="1047"/>
    </row>
    <row r="8180" ht="26.25" customHeight="1" spans="21:21">
      <c r="U8180" s="1047"/>
    </row>
    <row r="8181" ht="26.25" customHeight="1" spans="21:21">
      <c r="U8181" s="1047"/>
    </row>
    <row r="8182" ht="26.25" customHeight="1" spans="21:21">
      <c r="U8182" s="1047"/>
    </row>
    <row r="8183" ht="26.25" customHeight="1" spans="21:21">
      <c r="U8183" s="1047"/>
    </row>
    <row r="8184" ht="26.25" customHeight="1" spans="21:21">
      <c r="U8184" s="1047"/>
    </row>
    <row r="8185" ht="26.25" customHeight="1" spans="21:21">
      <c r="U8185" s="1047"/>
    </row>
    <row r="8186" ht="26.25" customHeight="1" spans="21:21">
      <c r="U8186" s="1047"/>
    </row>
    <row r="8187" ht="26.25" customHeight="1" spans="21:21">
      <c r="U8187" s="1047"/>
    </row>
    <row r="8188" ht="26.25" customHeight="1" spans="21:21">
      <c r="U8188" s="1047"/>
    </row>
    <row r="8189" ht="26.25" customHeight="1" spans="21:21">
      <c r="U8189" s="1047"/>
    </row>
    <row r="8190" ht="26.25" customHeight="1" spans="21:21">
      <c r="U8190" s="1047"/>
    </row>
    <row r="8191" ht="26.25" customHeight="1" spans="21:21">
      <c r="U8191" s="1047"/>
    </row>
    <row r="8192" ht="26.25" customHeight="1" spans="21:21">
      <c r="U8192" s="1047"/>
    </row>
    <row r="8193" ht="26.25" customHeight="1" spans="21:21">
      <c r="U8193" s="1047"/>
    </row>
    <row r="8194" ht="26.25" customHeight="1" spans="21:21">
      <c r="U8194" s="1047"/>
    </row>
    <row r="8195" ht="26.25" customHeight="1" spans="21:21">
      <c r="U8195" s="1047"/>
    </row>
    <row r="8196" ht="26.25" customHeight="1" spans="21:21">
      <c r="U8196" s="1047"/>
    </row>
    <row r="8197" ht="26.25" customHeight="1" spans="21:21">
      <c r="U8197" s="1047"/>
    </row>
    <row r="8198" ht="26.25" customHeight="1" spans="21:21">
      <c r="U8198" s="1047"/>
    </row>
    <row r="8199" ht="26.25" customHeight="1" spans="21:21">
      <c r="U8199" s="1047"/>
    </row>
    <row r="8200" ht="26.25" customHeight="1" spans="21:21">
      <c r="U8200" s="1047"/>
    </row>
    <row r="8201" ht="26.25" customHeight="1" spans="21:21">
      <c r="U8201" s="1047"/>
    </row>
    <row r="8202" ht="26.25" customHeight="1" spans="21:21">
      <c r="U8202" s="1047"/>
    </row>
    <row r="8203" ht="26.25" customHeight="1" spans="21:21">
      <c r="U8203" s="1047"/>
    </row>
    <row r="8204" ht="26.25" customHeight="1" spans="21:21">
      <c r="U8204" s="1047"/>
    </row>
    <row r="8205" ht="26.25" customHeight="1" spans="21:21">
      <c r="U8205" s="1047"/>
    </row>
    <row r="8206" ht="26.25" customHeight="1" spans="21:21">
      <c r="U8206" s="1047"/>
    </row>
    <row r="8207" ht="26.25" customHeight="1" spans="21:21">
      <c r="U8207" s="1047"/>
    </row>
    <row r="8208" ht="26.25" customHeight="1" spans="21:21">
      <c r="U8208" s="1047"/>
    </row>
    <row r="8209" ht="26.25" customHeight="1" spans="21:21">
      <c r="U8209" s="1047"/>
    </row>
    <row r="8210" ht="26.25" customHeight="1" spans="21:21">
      <c r="U8210" s="1047"/>
    </row>
    <row r="8211" ht="26.25" customHeight="1" spans="21:21">
      <c r="U8211" s="1047"/>
    </row>
    <row r="8212" ht="26.25" customHeight="1" spans="21:21">
      <c r="U8212" s="1047"/>
    </row>
    <row r="8213" ht="26.25" customHeight="1" spans="21:21">
      <c r="U8213" s="1047"/>
    </row>
    <row r="8214" ht="26.25" customHeight="1" spans="21:21">
      <c r="U8214" s="1047"/>
    </row>
    <row r="8215" ht="26.25" customHeight="1" spans="21:21">
      <c r="U8215" s="1047"/>
    </row>
    <row r="8216" ht="26.25" customHeight="1" spans="21:21">
      <c r="U8216" s="1047"/>
    </row>
    <row r="8217" ht="26.25" customHeight="1" spans="21:21">
      <c r="U8217" s="1047"/>
    </row>
    <row r="8218" ht="26.25" customHeight="1" spans="21:21">
      <c r="U8218" s="1047"/>
    </row>
    <row r="8219" ht="26.25" customHeight="1" spans="21:21">
      <c r="U8219" s="1047"/>
    </row>
    <row r="8220" ht="26.25" customHeight="1" spans="21:21">
      <c r="U8220" s="1047"/>
    </row>
    <row r="8221" ht="26.25" customHeight="1" spans="21:21">
      <c r="U8221" s="1047"/>
    </row>
    <row r="8222" ht="26.25" customHeight="1" spans="21:21">
      <c r="U8222" s="1047"/>
    </row>
    <row r="8223" ht="26.25" customHeight="1" spans="21:21">
      <c r="U8223" s="1047"/>
    </row>
    <row r="8224" ht="26.25" customHeight="1" spans="21:21">
      <c r="U8224" s="1047"/>
    </row>
    <row r="8225" ht="26.25" customHeight="1" spans="21:21">
      <c r="U8225" s="1047"/>
    </row>
    <row r="8226" ht="26.25" customHeight="1" spans="21:21">
      <c r="U8226" s="1047"/>
    </row>
    <row r="8227" ht="26.25" customHeight="1" spans="21:21">
      <c r="U8227" s="1047"/>
    </row>
    <row r="8228" ht="26.25" customHeight="1" spans="21:21">
      <c r="U8228" s="1047"/>
    </row>
    <row r="8229" ht="26.25" customHeight="1" spans="21:21">
      <c r="U8229" s="1047"/>
    </row>
    <row r="8230" ht="26.25" customHeight="1" spans="21:21">
      <c r="U8230" s="1047"/>
    </row>
    <row r="8231" ht="26.25" customHeight="1" spans="21:21">
      <c r="U8231" s="1047"/>
    </row>
    <row r="8232" ht="26.25" customHeight="1" spans="21:21">
      <c r="U8232" s="1047"/>
    </row>
    <row r="8233" ht="26.25" customHeight="1" spans="21:21">
      <c r="U8233" s="1047"/>
    </row>
    <row r="8234" ht="26.25" customHeight="1" spans="21:21">
      <c r="U8234" s="1047"/>
    </row>
    <row r="8235" ht="26.25" customHeight="1" spans="21:21">
      <c r="U8235" s="1047"/>
    </row>
    <row r="8236" ht="26.25" customHeight="1" spans="21:21">
      <c r="U8236" s="1047"/>
    </row>
    <row r="8237" ht="26.25" customHeight="1" spans="21:21">
      <c r="U8237" s="1047"/>
    </row>
    <row r="8238" ht="26.25" customHeight="1" spans="21:21">
      <c r="U8238" s="1047"/>
    </row>
    <row r="8239" ht="26.25" customHeight="1" spans="21:21">
      <c r="U8239" s="1047"/>
    </row>
    <row r="8240" ht="26.25" customHeight="1" spans="21:21">
      <c r="U8240" s="1047"/>
    </row>
    <row r="8241" ht="26.25" customHeight="1" spans="21:21">
      <c r="U8241" s="1047"/>
    </row>
    <row r="8242" ht="26.25" customHeight="1" spans="21:21">
      <c r="U8242" s="1047"/>
    </row>
    <row r="8243" ht="26.25" customHeight="1" spans="21:21">
      <c r="U8243" s="1047"/>
    </row>
    <row r="8244" ht="26.25" customHeight="1" spans="21:21">
      <c r="U8244" s="1047"/>
    </row>
    <row r="8245" ht="26.25" customHeight="1" spans="21:21">
      <c r="U8245" s="1047"/>
    </row>
    <row r="8246" ht="26.25" customHeight="1" spans="21:21">
      <c r="U8246" s="1047"/>
    </row>
    <row r="8247" ht="26.25" customHeight="1" spans="21:21">
      <c r="U8247" s="1047"/>
    </row>
    <row r="8248" ht="26.25" customHeight="1" spans="21:21">
      <c r="U8248" s="1047"/>
    </row>
    <row r="8249" ht="26.25" customHeight="1" spans="21:21">
      <c r="U8249" s="1047"/>
    </row>
    <row r="8250" ht="26.25" customHeight="1" spans="21:21">
      <c r="U8250" s="1047"/>
    </row>
    <row r="8251" ht="26.25" customHeight="1" spans="21:21">
      <c r="U8251" s="1047"/>
    </row>
    <row r="8252" ht="26.25" customHeight="1" spans="21:21">
      <c r="U8252" s="1047"/>
    </row>
    <row r="8253" ht="26.25" customHeight="1" spans="21:21">
      <c r="U8253" s="1047"/>
    </row>
    <row r="8254" ht="26.25" customHeight="1" spans="21:21">
      <c r="U8254" s="1047"/>
    </row>
    <row r="8255" ht="26.25" customHeight="1" spans="21:21">
      <c r="U8255" s="1047"/>
    </row>
    <row r="8256" ht="26.25" customHeight="1" spans="21:21">
      <c r="U8256" s="1047"/>
    </row>
    <row r="8257" ht="26.25" customHeight="1" spans="21:21">
      <c r="U8257" s="1047"/>
    </row>
    <row r="8258" ht="26.25" customHeight="1" spans="21:21">
      <c r="U8258" s="1047"/>
    </row>
    <row r="8259" ht="26.25" customHeight="1" spans="21:21">
      <c r="U8259" s="1047"/>
    </row>
    <row r="8260" ht="26.25" customHeight="1" spans="21:21">
      <c r="U8260" s="1047"/>
    </row>
    <row r="8261" ht="26.25" customHeight="1" spans="21:21">
      <c r="U8261" s="1047"/>
    </row>
    <row r="8262" ht="26.25" customHeight="1" spans="21:21">
      <c r="U8262" s="1047"/>
    </row>
    <row r="8263" ht="26.25" customHeight="1" spans="21:21">
      <c r="U8263" s="1047"/>
    </row>
    <row r="8264" ht="26.25" customHeight="1" spans="21:21">
      <c r="U8264" s="1047"/>
    </row>
    <row r="8265" ht="26.25" customHeight="1" spans="21:21">
      <c r="U8265" s="1047"/>
    </row>
    <row r="8266" ht="26.25" customHeight="1" spans="21:21">
      <c r="U8266" s="1047"/>
    </row>
    <row r="8267" ht="26.25" customHeight="1" spans="21:21">
      <c r="U8267" s="1047"/>
    </row>
    <row r="8268" ht="26.25" customHeight="1" spans="21:21">
      <c r="U8268" s="1047"/>
    </row>
    <row r="8269" ht="26.25" customHeight="1" spans="21:21">
      <c r="U8269" s="1047"/>
    </row>
    <row r="8270" ht="26.25" customHeight="1" spans="21:21">
      <c r="U8270" s="1047"/>
    </row>
    <row r="8271" ht="26.25" customHeight="1" spans="21:21">
      <c r="U8271" s="1047"/>
    </row>
    <row r="8272" ht="26.25" customHeight="1" spans="21:21">
      <c r="U8272" s="1047"/>
    </row>
    <row r="8273" ht="26.25" customHeight="1" spans="21:21">
      <c r="U8273" s="1047"/>
    </row>
    <row r="8274" ht="26.25" customHeight="1" spans="21:21">
      <c r="U8274" s="1047"/>
    </row>
    <row r="8275" ht="26.25" customHeight="1" spans="21:21">
      <c r="U8275" s="1047"/>
    </row>
    <row r="8276" ht="26.25" customHeight="1" spans="21:21">
      <c r="U8276" s="1047"/>
    </row>
    <row r="8277" ht="26.25" customHeight="1" spans="21:21">
      <c r="U8277" s="1047"/>
    </row>
    <row r="8278" ht="26.25" customHeight="1" spans="21:21">
      <c r="U8278" s="1047"/>
    </row>
    <row r="8279" ht="26.25" customHeight="1" spans="21:21">
      <c r="U8279" s="1047"/>
    </row>
    <row r="8280" ht="26.25" customHeight="1" spans="21:21">
      <c r="U8280" s="1047"/>
    </row>
    <row r="8281" ht="26.25" customHeight="1" spans="21:21">
      <c r="U8281" s="1047"/>
    </row>
    <row r="8282" ht="26.25" customHeight="1" spans="21:21">
      <c r="U8282" s="1047"/>
    </row>
    <row r="8283" ht="26.25" customHeight="1" spans="21:21">
      <c r="U8283" s="1047"/>
    </row>
    <row r="8284" ht="26.25" customHeight="1" spans="21:21">
      <c r="U8284" s="1047"/>
    </row>
    <row r="8285" ht="26.25" customHeight="1" spans="21:21">
      <c r="U8285" s="1047"/>
    </row>
    <row r="8286" ht="26.25" customHeight="1" spans="21:21">
      <c r="U8286" s="1047"/>
    </row>
    <row r="8287" ht="26.25" customHeight="1" spans="21:21">
      <c r="U8287" s="1047"/>
    </row>
    <row r="8288" ht="26.25" customHeight="1" spans="21:21">
      <c r="U8288" s="1047"/>
    </row>
    <row r="8289" ht="26.25" customHeight="1" spans="21:21">
      <c r="U8289" s="1047"/>
    </row>
    <row r="8290" ht="26.25" customHeight="1" spans="21:21">
      <c r="U8290" s="1047"/>
    </row>
    <row r="8291" ht="26.25" customHeight="1" spans="21:21">
      <c r="U8291" s="1047"/>
    </row>
    <row r="8292" ht="26.25" customHeight="1" spans="21:21">
      <c r="U8292" s="1047"/>
    </row>
    <row r="8293" ht="26.25" customHeight="1" spans="21:21">
      <c r="U8293" s="1047"/>
    </row>
    <row r="8294" ht="26.25" customHeight="1" spans="21:21">
      <c r="U8294" s="1047"/>
    </row>
    <row r="8295" ht="26.25" customHeight="1" spans="21:21">
      <c r="U8295" s="1047"/>
    </row>
    <row r="8296" ht="26.25" customHeight="1" spans="21:21">
      <c r="U8296" s="1047"/>
    </row>
    <row r="8297" ht="26.25" customHeight="1" spans="21:21">
      <c r="U8297" s="1047"/>
    </row>
    <row r="8298" ht="26.25" customHeight="1" spans="21:21">
      <c r="U8298" s="1047"/>
    </row>
    <row r="8299" ht="26.25" customHeight="1" spans="21:21">
      <c r="U8299" s="1047"/>
    </row>
    <row r="8300" ht="26.25" customHeight="1" spans="21:21">
      <c r="U8300" s="1047"/>
    </row>
    <row r="8301" ht="26.25" customHeight="1" spans="21:21">
      <c r="U8301" s="1047"/>
    </row>
    <row r="8302" ht="26.25" customHeight="1" spans="21:21">
      <c r="U8302" s="1047"/>
    </row>
    <row r="8303" ht="26.25" customHeight="1" spans="21:21">
      <c r="U8303" s="1047"/>
    </row>
    <row r="8304" ht="26.25" customHeight="1" spans="21:21">
      <c r="U8304" s="1047"/>
    </row>
    <row r="8305" ht="26.25" customHeight="1" spans="21:21">
      <c r="U8305" s="1047"/>
    </row>
    <row r="8306" ht="26.25" customHeight="1" spans="21:21">
      <c r="U8306" s="1047"/>
    </row>
    <row r="8307" ht="26.25" customHeight="1" spans="21:21">
      <c r="U8307" s="1047"/>
    </row>
    <row r="8308" ht="26.25" customHeight="1" spans="21:21">
      <c r="U8308" s="1047"/>
    </row>
    <row r="8309" ht="26.25" customHeight="1" spans="21:21">
      <c r="U8309" s="1047"/>
    </row>
    <row r="8310" ht="26.25" customHeight="1" spans="21:21">
      <c r="U8310" s="1047"/>
    </row>
    <row r="8311" ht="26.25" customHeight="1" spans="21:21">
      <c r="U8311" s="1047"/>
    </row>
    <row r="8312" ht="26.25" customHeight="1" spans="21:21">
      <c r="U8312" s="1047"/>
    </row>
    <row r="8313" ht="26.25" customHeight="1" spans="21:21">
      <c r="U8313" s="1047"/>
    </row>
    <row r="8314" ht="26.25" customHeight="1" spans="21:21">
      <c r="U8314" s="1047"/>
    </row>
    <row r="8315" ht="26.25" customHeight="1" spans="21:21">
      <c r="U8315" s="1047"/>
    </row>
    <row r="8316" ht="26.25" customHeight="1" spans="21:21">
      <c r="U8316" s="1047"/>
    </row>
    <row r="8317" ht="26.25" customHeight="1" spans="21:21">
      <c r="U8317" s="1047"/>
    </row>
    <row r="8318" ht="26.25" customHeight="1" spans="21:21">
      <c r="U8318" s="1047"/>
    </row>
    <row r="8319" ht="26.25" customHeight="1" spans="21:21">
      <c r="U8319" s="1047"/>
    </row>
    <row r="8320" ht="26.25" customHeight="1" spans="21:21">
      <c r="U8320" s="1047"/>
    </row>
    <row r="8321" ht="26.25" customHeight="1" spans="21:21">
      <c r="U8321" s="1047"/>
    </row>
    <row r="8322" ht="26.25" customHeight="1" spans="21:21">
      <c r="U8322" s="1047"/>
    </row>
    <row r="8323" ht="26.25" customHeight="1" spans="21:21">
      <c r="U8323" s="1047"/>
    </row>
    <row r="8324" ht="26.25" customHeight="1" spans="21:21">
      <c r="U8324" s="1047"/>
    </row>
    <row r="8325" ht="26.25" customHeight="1" spans="21:21">
      <c r="U8325" s="1047"/>
    </row>
    <row r="8326" ht="26.25" customHeight="1" spans="21:21">
      <c r="U8326" s="1047"/>
    </row>
    <row r="8327" ht="26.25" customHeight="1" spans="21:21">
      <c r="U8327" s="1047"/>
    </row>
    <row r="8328" ht="26.25" customHeight="1" spans="21:21">
      <c r="U8328" s="1047"/>
    </row>
    <row r="8329" ht="26.25" customHeight="1" spans="21:21">
      <c r="U8329" s="1047"/>
    </row>
    <row r="8330" ht="26.25" customHeight="1" spans="21:21">
      <c r="U8330" s="1047"/>
    </row>
    <row r="8331" ht="26.25" customHeight="1" spans="21:21">
      <c r="U8331" s="1047"/>
    </row>
    <row r="8332" ht="26.25" customHeight="1" spans="21:21">
      <c r="U8332" s="1047"/>
    </row>
    <row r="8333" ht="26.25" customHeight="1" spans="21:21">
      <c r="U8333" s="1047"/>
    </row>
    <row r="8334" ht="26.25" customHeight="1" spans="21:21">
      <c r="U8334" s="1047"/>
    </row>
    <row r="8335" ht="26.25" customHeight="1" spans="21:21">
      <c r="U8335" s="1047"/>
    </row>
    <row r="8336" ht="26.25" customHeight="1" spans="21:21">
      <c r="U8336" s="1047"/>
    </row>
    <row r="8337" ht="26.25" customHeight="1" spans="21:21">
      <c r="U8337" s="1047"/>
    </row>
    <row r="8338" ht="26.25" customHeight="1" spans="21:21">
      <c r="U8338" s="1047"/>
    </row>
    <row r="8339" ht="26.25" customHeight="1" spans="21:21">
      <c r="U8339" s="1047"/>
    </row>
    <row r="8340" ht="26.25" customHeight="1" spans="21:21">
      <c r="U8340" s="1047"/>
    </row>
    <row r="8341" ht="26.25" customHeight="1" spans="21:21">
      <c r="U8341" s="1047"/>
    </row>
    <row r="8342" ht="26.25" customHeight="1" spans="21:21">
      <c r="U8342" s="1047"/>
    </row>
    <row r="8343" ht="26.25" customHeight="1" spans="21:21">
      <c r="U8343" s="1047"/>
    </row>
    <row r="8344" ht="26.25" customHeight="1" spans="21:21">
      <c r="U8344" s="1047"/>
    </row>
    <row r="8345" ht="26.25" customHeight="1" spans="21:21">
      <c r="U8345" s="1047"/>
    </row>
    <row r="8346" ht="26.25" customHeight="1" spans="21:21">
      <c r="U8346" s="1047"/>
    </row>
    <row r="8347" ht="26.25" customHeight="1" spans="21:21">
      <c r="U8347" s="1047"/>
    </row>
    <row r="8348" ht="26.25" customHeight="1" spans="21:21">
      <c r="U8348" s="1047"/>
    </row>
    <row r="8349" ht="26.25" customHeight="1" spans="21:21">
      <c r="U8349" s="1047"/>
    </row>
    <row r="8350" ht="26.25" customHeight="1" spans="21:21">
      <c r="U8350" s="1047"/>
    </row>
    <row r="8351" ht="26.25" customHeight="1" spans="21:21">
      <c r="U8351" s="1047"/>
    </row>
    <row r="8352" ht="26.25" customHeight="1" spans="21:21">
      <c r="U8352" s="1047"/>
    </row>
    <row r="8353" ht="26.25" customHeight="1" spans="21:21">
      <c r="U8353" s="1047"/>
    </row>
    <row r="8354" ht="26.25" customHeight="1" spans="21:21">
      <c r="U8354" s="1047"/>
    </row>
    <row r="8355" ht="26.25" customHeight="1" spans="21:21">
      <c r="U8355" s="1047"/>
    </row>
    <row r="8356" ht="26.25" customHeight="1" spans="21:21">
      <c r="U8356" s="1047"/>
    </row>
    <row r="8357" ht="26.25" customHeight="1" spans="21:21">
      <c r="U8357" s="1047"/>
    </row>
    <row r="8358" ht="26.25" customHeight="1" spans="21:21">
      <c r="U8358" s="1047"/>
    </row>
    <row r="8359" ht="26.25" customHeight="1" spans="21:21">
      <c r="U8359" s="1047"/>
    </row>
    <row r="8360" ht="26.25" customHeight="1" spans="21:21">
      <c r="U8360" s="1047"/>
    </row>
    <row r="8361" ht="26.25" customHeight="1" spans="21:21">
      <c r="U8361" s="1047"/>
    </row>
    <row r="8362" ht="26.25" customHeight="1" spans="21:21">
      <c r="U8362" s="1047"/>
    </row>
    <row r="8363" ht="26.25" customHeight="1" spans="21:21">
      <c r="U8363" s="1047"/>
    </row>
    <row r="8364" ht="26.25" customHeight="1" spans="21:21">
      <c r="U8364" s="1047"/>
    </row>
    <row r="8365" ht="26.25" customHeight="1" spans="21:21">
      <c r="U8365" s="1047"/>
    </row>
    <row r="8366" ht="26.25" customHeight="1" spans="21:21">
      <c r="U8366" s="1047"/>
    </row>
    <row r="8367" ht="26.25" customHeight="1" spans="21:21">
      <c r="U8367" s="1047"/>
    </row>
    <row r="8368" ht="26.25" customHeight="1" spans="21:21">
      <c r="U8368" s="1047"/>
    </row>
    <row r="8369" ht="26.25" customHeight="1" spans="21:21">
      <c r="U8369" s="1047"/>
    </row>
    <row r="8370" ht="26.25" customHeight="1" spans="21:21">
      <c r="U8370" s="1047"/>
    </row>
    <row r="8371" ht="26.25" customHeight="1" spans="21:21">
      <c r="U8371" s="1047"/>
    </row>
    <row r="8372" ht="26.25" customHeight="1" spans="21:21">
      <c r="U8372" s="1047"/>
    </row>
    <row r="8373" ht="26.25" customHeight="1" spans="21:21">
      <c r="U8373" s="1047"/>
    </row>
    <row r="8374" ht="26.25" customHeight="1" spans="21:21">
      <c r="U8374" s="1047"/>
    </row>
    <row r="8375" ht="26.25" customHeight="1" spans="21:21">
      <c r="U8375" s="1047"/>
    </row>
    <row r="8376" ht="26.25" customHeight="1" spans="21:21">
      <c r="U8376" s="1047"/>
    </row>
    <row r="8377" ht="26.25" customHeight="1" spans="21:21">
      <c r="U8377" s="1047"/>
    </row>
    <row r="8378" ht="26.25" customHeight="1" spans="21:21">
      <c r="U8378" s="1047"/>
    </row>
    <row r="8379" ht="26.25" customHeight="1" spans="21:21">
      <c r="U8379" s="1047"/>
    </row>
    <row r="8380" ht="26.25" customHeight="1" spans="21:21">
      <c r="U8380" s="1047"/>
    </row>
    <row r="8381" ht="26.25" customHeight="1" spans="21:21">
      <c r="U8381" s="1047"/>
    </row>
    <row r="8382" ht="26.25" customHeight="1" spans="21:21">
      <c r="U8382" s="1047"/>
    </row>
    <row r="8383" ht="26.25" customHeight="1" spans="21:21">
      <c r="U8383" s="1047"/>
    </row>
    <row r="8384" ht="26.25" customHeight="1" spans="21:21">
      <c r="U8384" s="1047"/>
    </row>
    <row r="8385" ht="26.25" customHeight="1" spans="21:21">
      <c r="U8385" s="1047"/>
    </row>
    <row r="8386" ht="26.25" customHeight="1" spans="21:21">
      <c r="U8386" s="1047"/>
    </row>
    <row r="8387" ht="26.25" customHeight="1" spans="21:21">
      <c r="U8387" s="1047"/>
    </row>
    <row r="8388" ht="26.25" customHeight="1" spans="21:21">
      <c r="U8388" s="1047"/>
    </row>
    <row r="8389" ht="26.25" customHeight="1" spans="21:21">
      <c r="U8389" s="1047"/>
    </row>
    <row r="8390" ht="26.25" customHeight="1" spans="21:21">
      <c r="U8390" s="1047"/>
    </row>
    <row r="8391" ht="26.25" customHeight="1" spans="21:21">
      <c r="U8391" s="1047"/>
    </row>
    <row r="8392" ht="26.25" customHeight="1" spans="21:21">
      <c r="U8392" s="1047"/>
    </row>
    <row r="8393" ht="26.25" customHeight="1" spans="21:21">
      <c r="U8393" s="1047"/>
    </row>
    <row r="8394" ht="26.25" customHeight="1" spans="21:21">
      <c r="U8394" s="1047"/>
    </row>
    <row r="8395" ht="26.25" customHeight="1" spans="21:21">
      <c r="U8395" s="1047"/>
    </row>
    <row r="8396" ht="26.25" customHeight="1" spans="21:21">
      <c r="U8396" s="1047"/>
    </row>
    <row r="8397" ht="26.25" customHeight="1" spans="21:21">
      <c r="U8397" s="1047"/>
    </row>
    <row r="8398" ht="26.25" customHeight="1" spans="21:21">
      <c r="U8398" s="1047"/>
    </row>
    <row r="8399" ht="26.25" customHeight="1" spans="21:21">
      <c r="U8399" s="1047"/>
    </row>
    <row r="8400" ht="26.25" customHeight="1" spans="21:21">
      <c r="U8400" s="1047"/>
    </row>
    <row r="8401" ht="26.25" customHeight="1" spans="21:21">
      <c r="U8401" s="1047"/>
    </row>
    <row r="8402" ht="26.25" customHeight="1" spans="21:21">
      <c r="U8402" s="1047"/>
    </row>
    <row r="8403" ht="26.25" customHeight="1" spans="21:21">
      <c r="U8403" s="1047"/>
    </row>
    <row r="8404" ht="26.25" customHeight="1" spans="21:21">
      <c r="U8404" s="1047"/>
    </row>
    <row r="8405" ht="26.25" customHeight="1" spans="21:21">
      <c r="U8405" s="1047"/>
    </row>
    <row r="8406" ht="26.25" customHeight="1" spans="21:21">
      <c r="U8406" s="1047"/>
    </row>
    <row r="8407" ht="26.25" customHeight="1" spans="21:21">
      <c r="U8407" s="1047"/>
    </row>
    <row r="8408" ht="26.25" customHeight="1" spans="21:21">
      <c r="U8408" s="1047"/>
    </row>
    <row r="8409" ht="26.25" customHeight="1" spans="21:21">
      <c r="U8409" s="1047"/>
    </row>
    <row r="8410" ht="26.25" customHeight="1" spans="21:21">
      <c r="U8410" s="1047"/>
    </row>
    <row r="8411" ht="26.25" customHeight="1" spans="21:21">
      <c r="U8411" s="1047"/>
    </row>
    <row r="8412" ht="26.25" customHeight="1" spans="21:21">
      <c r="U8412" s="1047"/>
    </row>
    <row r="8413" ht="26.25" customHeight="1" spans="21:21">
      <c r="U8413" s="1047"/>
    </row>
    <row r="8414" ht="26.25" customHeight="1" spans="21:21">
      <c r="U8414" s="1047"/>
    </row>
    <row r="8415" ht="26.25" customHeight="1" spans="21:21">
      <c r="U8415" s="1047"/>
    </row>
    <row r="8416" ht="26.25" customHeight="1" spans="21:21">
      <c r="U8416" s="1047"/>
    </row>
    <row r="8417" ht="26.25" customHeight="1" spans="21:21">
      <c r="U8417" s="1047"/>
    </row>
    <row r="8418" ht="26.25" customHeight="1" spans="21:21">
      <c r="U8418" s="1047"/>
    </row>
    <row r="8419" ht="26.25" customHeight="1" spans="21:21">
      <c r="U8419" s="1047"/>
    </row>
    <row r="8420" ht="26.25" customHeight="1" spans="21:21">
      <c r="U8420" s="1047"/>
    </row>
    <row r="8421" ht="26.25" customHeight="1" spans="21:21">
      <c r="U8421" s="1047"/>
    </row>
    <row r="8422" ht="26.25" customHeight="1" spans="21:21">
      <c r="U8422" s="1047"/>
    </row>
    <row r="8423" ht="26.25" customHeight="1" spans="21:21">
      <c r="U8423" s="1047"/>
    </row>
    <row r="8424" ht="26.25" customHeight="1" spans="21:21">
      <c r="U8424" s="1047"/>
    </row>
    <row r="8425" ht="26.25" customHeight="1" spans="21:21">
      <c r="U8425" s="1047"/>
    </row>
    <row r="8426" ht="26.25" customHeight="1" spans="21:21">
      <c r="U8426" s="1047"/>
    </row>
    <row r="8427" ht="26.25" customHeight="1" spans="21:21">
      <c r="U8427" s="1047"/>
    </row>
    <row r="8428" ht="26.25" customHeight="1" spans="21:21">
      <c r="U8428" s="1047"/>
    </row>
    <row r="8429" ht="26.25" customHeight="1" spans="21:21">
      <c r="U8429" s="1047"/>
    </row>
    <row r="8430" ht="26.25" customHeight="1" spans="21:21">
      <c r="U8430" s="1047"/>
    </row>
    <row r="8431" ht="26.25" customHeight="1" spans="21:21">
      <c r="U8431" s="1047"/>
    </row>
    <row r="8432" ht="26.25" customHeight="1" spans="21:21">
      <c r="U8432" s="1047"/>
    </row>
    <row r="8433" ht="26.25" customHeight="1" spans="21:21">
      <c r="U8433" s="1047"/>
    </row>
    <row r="8434" ht="26.25" customHeight="1" spans="21:21">
      <c r="U8434" s="1047"/>
    </row>
    <row r="8435" ht="26.25" customHeight="1" spans="21:21">
      <c r="U8435" s="1047"/>
    </row>
    <row r="8436" ht="26.25" customHeight="1" spans="21:21">
      <c r="U8436" s="1047"/>
    </row>
    <row r="8437" ht="26.25" customHeight="1" spans="21:21">
      <c r="U8437" s="1047"/>
    </row>
    <row r="8438" ht="26.25" customHeight="1" spans="21:21">
      <c r="U8438" s="1047"/>
    </row>
    <row r="8439" ht="26.25" customHeight="1" spans="21:21">
      <c r="U8439" s="1047"/>
    </row>
    <row r="8440" ht="26.25" customHeight="1" spans="21:21">
      <c r="U8440" s="1047"/>
    </row>
    <row r="8441" ht="26.25" customHeight="1" spans="21:21">
      <c r="U8441" s="1047"/>
    </row>
    <row r="8442" ht="26.25" customHeight="1" spans="21:21">
      <c r="U8442" s="1047"/>
    </row>
    <row r="8443" ht="26.25" customHeight="1" spans="21:21">
      <c r="U8443" s="1047"/>
    </row>
    <row r="8444" ht="26.25" customHeight="1" spans="21:21">
      <c r="U8444" s="1047"/>
    </row>
    <row r="8445" ht="26.25" customHeight="1" spans="21:21">
      <c r="U8445" s="1047"/>
    </row>
    <row r="8446" ht="26.25" customHeight="1" spans="21:21">
      <c r="U8446" s="1047"/>
    </row>
    <row r="8447" ht="26.25" customHeight="1" spans="21:21">
      <c r="U8447" s="1047"/>
    </row>
    <row r="8448" ht="26.25" customHeight="1" spans="21:21">
      <c r="U8448" s="1047"/>
    </row>
    <row r="8449" ht="26.25" customHeight="1" spans="21:21">
      <c r="U8449" s="1047"/>
    </row>
    <row r="8450" ht="26.25" customHeight="1" spans="21:21">
      <c r="U8450" s="1047"/>
    </row>
    <row r="8451" ht="26.25" customHeight="1" spans="21:21">
      <c r="U8451" s="1047"/>
    </row>
    <row r="8452" ht="26.25" customHeight="1" spans="21:21">
      <c r="U8452" s="1047"/>
    </row>
    <row r="8453" ht="26.25" customHeight="1" spans="21:21">
      <c r="U8453" s="1047"/>
    </row>
    <row r="8454" ht="26.25" customHeight="1" spans="21:21">
      <c r="U8454" s="1047"/>
    </row>
    <row r="8455" ht="26.25" customHeight="1" spans="21:21">
      <c r="U8455" s="1047"/>
    </row>
    <row r="8456" ht="26.25" customHeight="1" spans="21:21">
      <c r="U8456" s="1047"/>
    </row>
    <row r="8457" ht="26.25" customHeight="1" spans="21:21">
      <c r="U8457" s="1047"/>
    </row>
    <row r="8458" ht="26.25" customHeight="1" spans="21:21">
      <c r="U8458" s="1047"/>
    </row>
    <row r="8459" ht="26.25" customHeight="1" spans="21:21">
      <c r="U8459" s="1047"/>
    </row>
    <row r="8460" ht="26.25" customHeight="1" spans="21:21">
      <c r="U8460" s="1047"/>
    </row>
    <row r="8461" ht="26.25" customHeight="1" spans="21:21">
      <c r="U8461" s="1047"/>
    </row>
    <row r="8462" ht="26.25" customHeight="1" spans="21:21">
      <c r="U8462" s="1047"/>
    </row>
    <row r="8463" ht="26.25" customHeight="1" spans="21:21">
      <c r="U8463" s="1047"/>
    </row>
    <row r="8464" ht="26.25" customHeight="1" spans="21:21">
      <c r="U8464" s="1047"/>
    </row>
    <row r="8465" ht="26.25" customHeight="1" spans="21:21">
      <c r="U8465" s="1047"/>
    </row>
    <row r="8466" ht="26.25" customHeight="1" spans="21:21">
      <c r="U8466" s="1047"/>
    </row>
    <row r="8467" ht="26.25" customHeight="1" spans="21:21">
      <c r="U8467" s="1047"/>
    </row>
    <row r="8468" ht="26.25" customHeight="1" spans="21:21">
      <c r="U8468" s="1047"/>
    </row>
    <row r="8469" ht="26.25" customHeight="1" spans="21:21">
      <c r="U8469" s="1047"/>
    </row>
    <row r="8470" ht="26.25" customHeight="1" spans="21:21">
      <c r="U8470" s="1047"/>
    </row>
    <row r="8471" ht="26.25" customHeight="1" spans="21:21">
      <c r="U8471" s="1047"/>
    </row>
    <row r="8472" ht="26.25" customHeight="1" spans="21:21">
      <c r="U8472" s="1047"/>
    </row>
    <row r="8473" ht="26.25" customHeight="1" spans="21:21">
      <c r="U8473" s="1047"/>
    </row>
    <row r="8474" ht="26.25" customHeight="1" spans="21:21">
      <c r="U8474" s="1047"/>
    </row>
    <row r="8475" ht="26.25" customHeight="1" spans="21:21">
      <c r="U8475" s="1047"/>
    </row>
    <row r="8476" ht="26.25" customHeight="1" spans="21:21">
      <c r="U8476" s="1047"/>
    </row>
    <row r="8477" ht="26.25" customHeight="1" spans="21:21">
      <c r="U8477" s="1047"/>
    </row>
    <row r="8478" ht="26.25" customHeight="1" spans="21:21">
      <c r="U8478" s="1047"/>
    </row>
    <row r="8479" ht="26.25" customHeight="1" spans="21:21">
      <c r="U8479" s="1047"/>
    </row>
    <row r="8480" ht="26.25" customHeight="1" spans="21:21">
      <c r="U8480" s="1047"/>
    </row>
    <row r="8481" ht="26.25" customHeight="1" spans="21:21">
      <c r="U8481" s="1047"/>
    </row>
    <row r="8482" ht="26.25" customHeight="1" spans="21:21">
      <c r="U8482" s="1047"/>
    </row>
    <row r="8483" ht="26.25" customHeight="1" spans="21:21">
      <c r="U8483" s="1047"/>
    </row>
    <row r="8484" ht="26.25" customHeight="1" spans="21:21">
      <c r="U8484" s="1047"/>
    </row>
    <row r="8485" ht="26.25" customHeight="1" spans="21:21">
      <c r="U8485" s="1047"/>
    </row>
    <row r="8486" ht="26.25" customHeight="1" spans="21:21">
      <c r="U8486" s="1047"/>
    </row>
    <row r="8487" ht="26.25" customHeight="1" spans="21:21">
      <c r="U8487" s="1047"/>
    </row>
    <row r="8488" ht="26.25" customHeight="1" spans="21:21">
      <c r="U8488" s="1047"/>
    </row>
    <row r="8489" ht="26.25" customHeight="1" spans="21:21">
      <c r="U8489" s="1047"/>
    </row>
    <row r="8490" ht="26.25" customHeight="1" spans="21:21">
      <c r="U8490" s="1047"/>
    </row>
    <row r="8491" ht="26.25" customHeight="1" spans="21:21">
      <c r="U8491" s="1047"/>
    </row>
    <row r="8492" ht="26.25" customHeight="1" spans="21:21">
      <c r="U8492" s="1047"/>
    </row>
    <row r="8493" ht="26.25" customHeight="1" spans="21:21">
      <c r="U8493" s="1047"/>
    </row>
    <row r="8494" ht="26.25" customHeight="1" spans="21:21">
      <c r="U8494" s="1047"/>
    </row>
    <row r="8495" ht="26.25" customHeight="1" spans="21:21">
      <c r="U8495" s="1047"/>
    </row>
    <row r="8496" ht="26.25" customHeight="1" spans="21:21">
      <c r="U8496" s="1047"/>
    </row>
    <row r="8497" ht="26.25" customHeight="1" spans="21:21">
      <c r="U8497" s="1047"/>
    </row>
    <row r="8498" ht="26.25" customHeight="1" spans="21:21">
      <c r="U8498" s="1047"/>
    </row>
    <row r="8499" ht="26.25" customHeight="1" spans="21:21">
      <c r="U8499" s="1047"/>
    </row>
    <row r="8500" ht="26.25" customHeight="1" spans="21:21">
      <c r="U8500" s="1047"/>
    </row>
    <row r="8501" ht="26.25" customHeight="1" spans="21:21">
      <c r="U8501" s="1047"/>
    </row>
    <row r="8502" ht="26.25" customHeight="1" spans="21:21">
      <c r="U8502" s="1047"/>
    </row>
    <row r="8503" ht="26.25" customHeight="1" spans="21:21">
      <c r="U8503" s="1047"/>
    </row>
    <row r="8504" ht="26.25" customHeight="1" spans="21:21">
      <c r="U8504" s="1047"/>
    </row>
    <row r="8505" ht="26.25" customHeight="1" spans="21:21">
      <c r="U8505" s="1047"/>
    </row>
    <row r="8506" ht="26.25" customHeight="1" spans="21:21">
      <c r="U8506" s="1047"/>
    </row>
    <row r="8507" ht="26.25" customHeight="1" spans="21:21">
      <c r="U8507" s="1047"/>
    </row>
    <row r="8508" ht="26.25" customHeight="1" spans="21:21">
      <c r="U8508" s="1047"/>
    </row>
    <row r="8509" ht="26.25" customHeight="1" spans="21:21">
      <c r="U8509" s="1047"/>
    </row>
    <row r="8510" ht="26.25" customHeight="1" spans="21:21">
      <c r="U8510" s="1047"/>
    </row>
    <row r="8511" ht="26.25" customHeight="1" spans="21:21">
      <c r="U8511" s="1047"/>
    </row>
    <row r="8512" ht="26.25" customHeight="1" spans="21:21">
      <c r="U8512" s="1047"/>
    </row>
    <row r="8513" ht="26.25" customHeight="1" spans="21:21">
      <c r="U8513" s="1047"/>
    </row>
    <row r="8514" ht="26.25" customHeight="1" spans="21:21">
      <c r="U8514" s="1047"/>
    </row>
    <row r="8515" ht="26.25" customHeight="1" spans="21:21">
      <c r="U8515" s="1047"/>
    </row>
    <row r="8516" ht="26.25" customHeight="1" spans="21:21">
      <c r="U8516" s="1047"/>
    </row>
    <row r="8517" ht="26.25" customHeight="1" spans="21:21">
      <c r="U8517" s="1047"/>
    </row>
    <row r="8518" ht="26.25" customHeight="1" spans="21:21">
      <c r="U8518" s="1047"/>
    </row>
    <row r="8519" ht="26.25" customHeight="1" spans="21:21">
      <c r="U8519" s="1047"/>
    </row>
    <row r="8520" ht="26.25" customHeight="1" spans="21:21">
      <c r="U8520" s="1047"/>
    </row>
    <row r="8521" ht="26.25" customHeight="1" spans="21:21">
      <c r="U8521" s="1047"/>
    </row>
    <row r="8522" ht="26.25" customHeight="1" spans="21:21">
      <c r="U8522" s="1047"/>
    </row>
    <row r="8523" ht="26.25" customHeight="1" spans="21:21">
      <c r="U8523" s="1047"/>
    </row>
    <row r="8524" ht="26.25" customHeight="1" spans="21:21">
      <c r="U8524" s="1047"/>
    </row>
    <row r="8525" ht="26.25" customHeight="1" spans="21:21">
      <c r="U8525" s="1047"/>
    </row>
    <row r="8526" ht="26.25" customHeight="1" spans="21:21">
      <c r="U8526" s="1047"/>
    </row>
    <row r="8527" ht="26.25" customHeight="1" spans="21:21">
      <c r="U8527" s="1047"/>
    </row>
    <row r="8528" ht="26.25" customHeight="1" spans="21:21">
      <c r="U8528" s="1047"/>
    </row>
    <row r="8529" ht="26.25" customHeight="1" spans="21:21">
      <c r="U8529" s="1047"/>
    </row>
    <row r="8530" ht="26.25" customHeight="1" spans="21:21">
      <c r="U8530" s="1047"/>
    </row>
    <row r="8531" ht="26.25" customHeight="1" spans="21:21">
      <c r="U8531" s="1047"/>
    </row>
    <row r="8532" ht="26.25" customHeight="1" spans="21:21">
      <c r="U8532" s="1047"/>
    </row>
    <row r="8533" ht="26.25" customHeight="1" spans="21:21">
      <c r="U8533" s="1047"/>
    </row>
    <row r="8534" ht="26.25" customHeight="1" spans="21:21">
      <c r="U8534" s="1047"/>
    </row>
    <row r="8535" ht="26.25" customHeight="1" spans="21:21">
      <c r="U8535" s="1047"/>
    </row>
    <row r="8536" ht="26.25" customHeight="1" spans="21:21">
      <c r="U8536" s="1047"/>
    </row>
    <row r="8537" ht="26.25" customHeight="1" spans="21:21">
      <c r="U8537" s="1047"/>
    </row>
    <row r="8538" ht="26.25" customHeight="1" spans="21:21">
      <c r="U8538" s="1047"/>
    </row>
    <row r="8539" ht="26.25" customHeight="1" spans="21:21">
      <c r="U8539" s="1047"/>
    </row>
    <row r="8540" ht="26.25" customHeight="1" spans="21:21">
      <c r="U8540" s="1047"/>
    </row>
    <row r="8541" ht="26.25" customHeight="1" spans="21:21">
      <c r="U8541" s="1047"/>
    </row>
    <row r="8542" ht="26.25" customHeight="1" spans="21:21">
      <c r="U8542" s="1047"/>
    </row>
    <row r="8543" ht="26.25" customHeight="1" spans="21:21">
      <c r="U8543" s="1047"/>
    </row>
    <row r="8544" ht="26.25" customHeight="1" spans="21:21">
      <c r="U8544" s="1047"/>
    </row>
    <row r="8545" ht="26.25" customHeight="1" spans="21:21">
      <c r="U8545" s="1047"/>
    </row>
    <row r="8546" ht="26.25" customHeight="1" spans="21:21">
      <c r="U8546" s="1047"/>
    </row>
    <row r="8547" ht="26.25" customHeight="1" spans="21:21">
      <c r="U8547" s="1047"/>
    </row>
    <row r="8548" ht="26.25" customHeight="1" spans="21:21">
      <c r="U8548" s="1047"/>
    </row>
    <row r="8549" ht="26.25" customHeight="1" spans="21:21">
      <c r="U8549" s="1047"/>
    </row>
    <row r="8550" ht="26.25" customHeight="1" spans="21:21">
      <c r="U8550" s="1047"/>
    </row>
    <row r="8551" ht="26.25" customHeight="1" spans="21:21">
      <c r="U8551" s="1047"/>
    </row>
    <row r="8552" ht="26.25" customHeight="1" spans="21:21">
      <c r="U8552" s="1047"/>
    </row>
    <row r="8553" ht="26.25" customHeight="1" spans="21:21">
      <c r="U8553" s="1047"/>
    </row>
    <row r="8554" ht="26.25" customHeight="1" spans="21:21">
      <c r="U8554" s="1047"/>
    </row>
    <row r="8555" ht="26.25" customHeight="1" spans="21:21">
      <c r="U8555" s="1047"/>
    </row>
    <row r="8556" ht="26.25" customHeight="1" spans="21:21">
      <c r="U8556" s="1047"/>
    </row>
    <row r="8557" ht="26.25" customHeight="1" spans="21:21">
      <c r="U8557" s="1047"/>
    </row>
    <row r="8558" ht="26.25" customHeight="1" spans="21:21">
      <c r="U8558" s="1047"/>
    </row>
    <row r="8559" ht="26.25" customHeight="1" spans="21:21">
      <c r="U8559" s="1047"/>
    </row>
    <row r="8560" ht="26.25" customHeight="1" spans="21:21">
      <c r="U8560" s="1047"/>
    </row>
    <row r="8561" ht="26.25" customHeight="1" spans="21:21">
      <c r="U8561" s="1047"/>
    </row>
    <row r="8562" ht="26.25" customHeight="1" spans="21:21">
      <c r="U8562" s="1047"/>
    </row>
    <row r="8563" ht="26.25" customHeight="1" spans="21:21">
      <c r="U8563" s="1047"/>
    </row>
    <row r="8564" ht="26.25" customHeight="1" spans="21:21">
      <c r="U8564" s="1047"/>
    </row>
    <row r="8565" ht="26.25" customHeight="1" spans="21:21">
      <c r="U8565" s="1047"/>
    </row>
    <row r="8566" ht="26.25" customHeight="1" spans="21:21">
      <c r="U8566" s="1047"/>
    </row>
    <row r="8567" ht="26.25" customHeight="1" spans="21:21">
      <c r="U8567" s="1047"/>
    </row>
    <row r="8568" ht="26.25" customHeight="1" spans="21:21">
      <c r="U8568" s="1047"/>
    </row>
    <row r="8569" ht="26.25" customHeight="1" spans="21:21">
      <c r="U8569" s="1047"/>
    </row>
    <row r="8570" ht="26.25" customHeight="1" spans="21:21">
      <c r="U8570" s="1047"/>
    </row>
    <row r="8571" ht="26.25" customHeight="1" spans="21:21">
      <c r="U8571" s="1047"/>
    </row>
    <row r="8572" ht="26.25" customHeight="1" spans="21:21">
      <c r="U8572" s="1047"/>
    </row>
    <row r="8573" ht="26.25" customHeight="1" spans="21:21">
      <c r="U8573" s="1047"/>
    </row>
    <row r="8574" ht="26.25" customHeight="1" spans="21:21">
      <c r="U8574" s="1047"/>
    </row>
    <row r="8575" ht="26.25" customHeight="1" spans="21:21">
      <c r="U8575" s="1047"/>
    </row>
    <row r="8576" ht="26.25" customHeight="1" spans="21:21">
      <c r="U8576" s="1047"/>
    </row>
    <row r="8577" ht="26.25" customHeight="1" spans="21:21">
      <c r="U8577" s="1047"/>
    </row>
    <row r="8578" ht="26.25" customHeight="1" spans="21:21">
      <c r="U8578" s="1047"/>
    </row>
    <row r="8579" ht="26.25" customHeight="1" spans="21:21">
      <c r="U8579" s="1047"/>
    </row>
    <row r="8580" ht="26.25" customHeight="1" spans="21:21">
      <c r="U8580" s="1047"/>
    </row>
    <row r="8581" ht="26.25" customHeight="1" spans="21:21">
      <c r="U8581" s="1047"/>
    </row>
    <row r="8582" ht="26.25" customHeight="1" spans="21:21">
      <c r="U8582" s="1047"/>
    </row>
    <row r="8583" ht="26.25" customHeight="1" spans="21:21">
      <c r="U8583" s="1047"/>
    </row>
    <row r="8584" ht="26.25" customHeight="1" spans="21:21">
      <c r="U8584" s="1047"/>
    </row>
    <row r="8585" ht="26.25" customHeight="1" spans="21:21">
      <c r="U8585" s="1047"/>
    </row>
    <row r="8586" ht="26.25" customHeight="1" spans="21:21">
      <c r="U8586" s="1047"/>
    </row>
    <row r="8587" ht="26.25" customHeight="1" spans="21:21">
      <c r="U8587" s="1047"/>
    </row>
    <row r="8588" ht="26.25" customHeight="1" spans="21:21">
      <c r="U8588" s="1047"/>
    </row>
    <row r="8589" ht="26.25" customHeight="1" spans="21:21">
      <c r="U8589" s="1047"/>
    </row>
    <row r="8590" ht="26.25" customHeight="1" spans="21:21">
      <c r="U8590" s="1047"/>
    </row>
    <row r="8591" ht="26.25" customHeight="1" spans="21:21">
      <c r="U8591" s="1047"/>
    </row>
    <row r="8592" ht="26.25" customHeight="1" spans="21:21">
      <c r="U8592" s="1047"/>
    </row>
    <row r="8593" ht="26.25" customHeight="1" spans="21:21">
      <c r="U8593" s="1047"/>
    </row>
    <row r="8594" ht="26.25" customHeight="1" spans="21:21">
      <c r="U8594" s="1047"/>
    </row>
    <row r="8595" ht="26.25" customHeight="1" spans="21:21">
      <c r="U8595" s="1047"/>
    </row>
    <row r="8596" ht="26.25" customHeight="1" spans="21:21">
      <c r="U8596" s="1047"/>
    </row>
    <row r="8597" ht="26.25" customHeight="1" spans="21:21">
      <c r="U8597" s="1047"/>
    </row>
    <row r="8598" ht="26.25" customHeight="1" spans="21:21">
      <c r="U8598" s="1047"/>
    </row>
    <row r="8599" ht="26.25" customHeight="1" spans="21:21">
      <c r="U8599" s="1047"/>
    </row>
    <row r="8600" ht="26.25" customHeight="1" spans="21:21">
      <c r="U8600" s="1047"/>
    </row>
    <row r="8601" ht="26.25" customHeight="1" spans="21:21">
      <c r="U8601" s="1047"/>
    </row>
    <row r="8602" ht="26.25" customHeight="1" spans="21:21">
      <c r="U8602" s="1047"/>
    </row>
    <row r="8603" ht="26.25" customHeight="1" spans="21:21">
      <c r="U8603" s="1047"/>
    </row>
    <row r="8604" ht="26.25" customHeight="1" spans="21:21">
      <c r="U8604" s="1047"/>
    </row>
    <row r="8605" ht="26.25" customHeight="1" spans="21:21">
      <c r="U8605" s="1047"/>
    </row>
    <row r="8606" ht="26.25" customHeight="1" spans="21:21">
      <c r="U8606" s="1047"/>
    </row>
    <row r="8607" ht="26.25" customHeight="1" spans="21:21">
      <c r="U8607" s="1047"/>
    </row>
    <row r="8608" ht="26.25" customHeight="1" spans="21:21">
      <c r="U8608" s="1047"/>
    </row>
    <row r="8609" ht="26.25" customHeight="1" spans="21:21">
      <c r="U8609" s="1047"/>
    </row>
    <row r="8610" ht="26.25" customHeight="1" spans="21:21">
      <c r="U8610" s="1047"/>
    </row>
    <row r="8611" ht="26.25" customHeight="1" spans="21:21">
      <c r="U8611" s="1047"/>
    </row>
    <row r="8612" ht="26.25" customHeight="1" spans="21:21">
      <c r="U8612" s="1047"/>
    </row>
    <row r="8613" ht="26.25" customHeight="1" spans="21:21">
      <c r="U8613" s="1047"/>
    </row>
    <row r="8614" ht="26.25" customHeight="1" spans="21:21">
      <c r="U8614" s="1047"/>
    </row>
    <row r="8615" ht="26.25" customHeight="1" spans="21:21">
      <c r="U8615" s="1047"/>
    </row>
    <row r="8616" ht="26.25" customHeight="1" spans="21:21">
      <c r="U8616" s="1047"/>
    </row>
    <row r="8617" ht="26.25" customHeight="1" spans="21:21">
      <c r="U8617" s="1047"/>
    </row>
    <row r="8618" ht="26.25" customHeight="1" spans="21:21">
      <c r="U8618" s="1047"/>
    </row>
    <row r="8619" ht="26.25" customHeight="1" spans="21:21">
      <c r="U8619" s="1047"/>
    </row>
    <row r="8620" ht="26.25" customHeight="1" spans="21:21">
      <c r="U8620" s="1047"/>
    </row>
    <row r="8621" ht="26.25" customHeight="1" spans="21:21">
      <c r="U8621" s="1047"/>
    </row>
    <row r="8622" ht="26.25" customHeight="1" spans="21:21">
      <c r="U8622" s="1047"/>
    </row>
    <row r="8623" ht="26.25" customHeight="1" spans="21:21">
      <c r="U8623" s="1047"/>
    </row>
    <row r="8624" ht="26.25" customHeight="1" spans="21:21">
      <c r="U8624" s="1047"/>
    </row>
    <row r="8625" ht="26.25" customHeight="1" spans="21:21">
      <c r="U8625" s="1047"/>
    </row>
    <row r="8626" ht="26.25" customHeight="1" spans="21:21">
      <c r="U8626" s="1047"/>
    </row>
    <row r="8627" ht="26.25" customHeight="1" spans="21:21">
      <c r="U8627" s="1047"/>
    </row>
    <row r="8628" ht="26.25" customHeight="1" spans="21:21">
      <c r="U8628" s="1047"/>
    </row>
    <row r="8629" ht="26.25" customHeight="1" spans="21:21">
      <c r="U8629" s="1047"/>
    </row>
    <row r="8630" ht="26.25" customHeight="1" spans="21:21">
      <c r="U8630" s="1047"/>
    </row>
    <row r="8631" ht="26.25" customHeight="1" spans="21:21">
      <c r="U8631" s="1047"/>
    </row>
    <row r="8632" ht="26.25" customHeight="1" spans="21:21">
      <c r="U8632" s="1047"/>
    </row>
    <row r="8633" ht="26.25" customHeight="1" spans="21:21">
      <c r="U8633" s="1047"/>
    </row>
    <row r="8634" ht="26.25" customHeight="1" spans="21:21">
      <c r="U8634" s="1047"/>
    </row>
    <row r="8635" ht="26.25" customHeight="1" spans="21:21">
      <c r="U8635" s="1047"/>
    </row>
    <row r="8636" ht="26.25" customHeight="1" spans="21:21">
      <c r="U8636" s="1047"/>
    </row>
    <row r="8637" ht="26.25" customHeight="1" spans="21:21">
      <c r="U8637" s="1047"/>
    </row>
    <row r="8638" ht="26.25" customHeight="1" spans="21:21">
      <c r="U8638" s="1047"/>
    </row>
    <row r="8639" ht="26.25" customHeight="1" spans="21:21">
      <c r="U8639" s="1047"/>
    </row>
    <row r="8640" ht="26.25" customHeight="1" spans="21:21">
      <c r="U8640" s="1047"/>
    </row>
    <row r="8641" ht="26.25" customHeight="1" spans="21:21">
      <c r="U8641" s="1047"/>
    </row>
    <row r="8642" ht="26.25" customHeight="1" spans="21:21">
      <c r="U8642" s="1047"/>
    </row>
    <row r="8643" ht="26.25" customHeight="1" spans="21:21">
      <c r="U8643" s="1047"/>
    </row>
    <row r="8644" ht="26.25" customHeight="1" spans="21:21">
      <c r="U8644" s="1047"/>
    </row>
    <row r="8645" ht="26.25" customHeight="1" spans="21:21">
      <c r="U8645" s="1047"/>
    </row>
    <row r="8646" ht="26.25" customHeight="1" spans="21:21">
      <c r="U8646" s="1047"/>
    </row>
    <row r="8647" ht="26.25" customHeight="1" spans="21:21">
      <c r="U8647" s="1047"/>
    </row>
    <row r="8648" ht="26.25" customHeight="1" spans="21:21">
      <c r="U8648" s="1047"/>
    </row>
    <row r="8649" ht="26.25" customHeight="1" spans="21:21">
      <c r="U8649" s="1047"/>
    </row>
    <row r="8650" ht="26.25" customHeight="1" spans="21:21">
      <c r="U8650" s="1047"/>
    </row>
    <row r="8651" ht="26.25" customHeight="1" spans="21:21">
      <c r="U8651" s="1047"/>
    </row>
    <row r="8652" ht="26.25" customHeight="1" spans="21:21">
      <c r="U8652" s="1047"/>
    </row>
    <row r="8653" ht="26.25" customHeight="1" spans="21:21">
      <c r="U8653" s="1047"/>
    </row>
    <row r="8654" ht="26.25" customHeight="1" spans="21:21">
      <c r="U8654" s="1047"/>
    </row>
    <row r="8655" ht="26.25" customHeight="1" spans="21:21">
      <c r="U8655" s="1047"/>
    </row>
    <row r="8656" ht="26.25" customHeight="1" spans="21:21">
      <c r="U8656" s="1047"/>
    </row>
    <row r="8657" ht="26.25" customHeight="1" spans="21:21">
      <c r="U8657" s="1047"/>
    </row>
    <row r="8658" ht="26.25" customHeight="1" spans="21:21">
      <c r="U8658" s="1047"/>
    </row>
    <row r="8659" ht="26.25" customHeight="1" spans="21:21">
      <c r="U8659" s="1047"/>
    </row>
    <row r="8660" ht="26.25" customHeight="1" spans="21:21">
      <c r="U8660" s="1047"/>
    </row>
    <row r="8661" ht="26.25" customHeight="1" spans="21:21">
      <c r="U8661" s="1047"/>
    </row>
    <row r="8662" ht="26.25" customHeight="1" spans="21:21">
      <c r="U8662" s="1047"/>
    </row>
    <row r="8663" ht="26.25" customHeight="1" spans="21:21">
      <c r="U8663" s="1047"/>
    </row>
    <row r="8664" ht="26.25" customHeight="1" spans="21:21">
      <c r="U8664" s="1047"/>
    </row>
    <row r="8665" ht="26.25" customHeight="1" spans="21:21">
      <c r="U8665" s="1047"/>
    </row>
    <row r="8666" ht="26.25" customHeight="1" spans="21:21">
      <c r="U8666" s="1047"/>
    </row>
    <row r="8667" ht="26.25" customHeight="1" spans="21:21">
      <c r="U8667" s="1047"/>
    </row>
    <row r="8668" ht="26.25" customHeight="1" spans="21:21">
      <c r="U8668" s="1047"/>
    </row>
    <row r="8669" ht="26.25" customHeight="1" spans="21:21">
      <c r="U8669" s="1047"/>
    </row>
    <row r="8670" ht="26.25" customHeight="1" spans="21:21">
      <c r="U8670" s="1047"/>
    </row>
    <row r="8671" ht="26.25" customHeight="1" spans="21:21">
      <c r="U8671" s="1047"/>
    </row>
    <row r="8672" ht="26.25" customHeight="1" spans="21:21">
      <c r="U8672" s="1047"/>
    </row>
    <row r="8673" ht="26.25" customHeight="1" spans="21:21">
      <c r="U8673" s="1047"/>
    </row>
    <row r="8674" ht="26.25" customHeight="1" spans="21:21">
      <c r="U8674" s="1047"/>
    </row>
    <row r="8675" ht="26.25" customHeight="1" spans="21:21">
      <c r="U8675" s="1047"/>
    </row>
    <row r="8676" ht="26.25" customHeight="1" spans="21:21">
      <c r="U8676" s="1047"/>
    </row>
    <row r="8677" ht="26.25" customHeight="1" spans="21:21">
      <c r="U8677" s="1047"/>
    </row>
    <row r="8678" ht="26.25" customHeight="1" spans="21:21">
      <c r="U8678" s="1047"/>
    </row>
    <row r="8679" ht="26.25" customHeight="1" spans="21:21">
      <c r="U8679" s="1047"/>
    </row>
    <row r="8680" ht="26.25" customHeight="1" spans="21:21">
      <c r="U8680" s="1047"/>
    </row>
    <row r="8681" ht="26.25" customHeight="1" spans="21:21">
      <c r="U8681" s="1047"/>
    </row>
    <row r="8682" ht="26.25" customHeight="1" spans="21:21">
      <c r="U8682" s="1047"/>
    </row>
    <row r="8683" ht="26.25" customHeight="1" spans="21:21">
      <c r="U8683" s="1047"/>
    </row>
    <row r="8684" ht="26.25" customHeight="1" spans="21:21">
      <c r="U8684" s="1047"/>
    </row>
    <row r="8685" ht="26.25" customHeight="1" spans="21:21">
      <c r="U8685" s="1047"/>
    </row>
    <row r="8686" ht="26.25" customHeight="1" spans="21:21">
      <c r="U8686" s="1047"/>
    </row>
    <row r="8687" ht="26.25" customHeight="1" spans="21:21">
      <c r="U8687" s="1047"/>
    </row>
    <row r="8688" ht="26.25" customHeight="1" spans="21:21">
      <c r="U8688" s="1047"/>
    </row>
    <row r="8689" ht="26.25" customHeight="1" spans="21:21">
      <c r="U8689" s="1047"/>
    </row>
    <row r="8690" ht="26.25" customHeight="1" spans="21:21">
      <c r="U8690" s="1047"/>
    </row>
    <row r="8691" ht="26.25" customHeight="1" spans="21:21">
      <c r="U8691" s="1047"/>
    </row>
    <row r="8692" ht="26.25" customHeight="1" spans="21:21">
      <c r="U8692" s="1047"/>
    </row>
    <row r="8693" ht="26.25" customHeight="1" spans="21:21">
      <c r="U8693" s="1047"/>
    </row>
    <row r="8694" ht="26.25" customHeight="1" spans="21:21">
      <c r="U8694" s="1047"/>
    </row>
    <row r="8695" ht="26.25" customHeight="1" spans="21:21">
      <c r="U8695" s="1047"/>
    </row>
    <row r="8696" ht="26.25" customHeight="1" spans="21:21">
      <c r="U8696" s="1047"/>
    </row>
    <row r="8697" ht="26.25" customHeight="1" spans="21:21">
      <c r="U8697" s="1047"/>
    </row>
    <row r="8698" ht="26.25" customHeight="1" spans="21:21">
      <c r="U8698" s="1047"/>
    </row>
    <row r="8699" ht="26.25" customHeight="1" spans="21:21">
      <c r="U8699" s="1047"/>
    </row>
    <row r="8700" ht="26.25" customHeight="1" spans="21:21">
      <c r="U8700" s="1047"/>
    </row>
    <row r="8701" ht="26.25" customHeight="1" spans="21:21">
      <c r="U8701" s="1047"/>
    </row>
    <row r="8702" ht="26.25" customHeight="1" spans="21:21">
      <c r="U8702" s="1047"/>
    </row>
    <row r="8703" ht="26.25" customHeight="1" spans="21:21">
      <c r="U8703" s="1047"/>
    </row>
    <row r="8704" ht="26.25" customHeight="1" spans="21:21">
      <c r="U8704" s="1047"/>
    </row>
    <row r="8705" ht="26.25" customHeight="1" spans="21:21">
      <c r="U8705" s="1047"/>
    </row>
    <row r="8706" ht="26.25" customHeight="1" spans="21:21">
      <c r="U8706" s="1047"/>
    </row>
    <row r="8707" ht="26.25" customHeight="1" spans="21:21">
      <c r="U8707" s="1047"/>
    </row>
    <row r="8708" ht="26.25" customHeight="1" spans="21:21">
      <c r="U8708" s="1047"/>
    </row>
    <row r="8709" ht="26.25" customHeight="1" spans="21:21">
      <c r="U8709" s="1047"/>
    </row>
    <row r="8710" ht="26.25" customHeight="1" spans="21:21">
      <c r="U8710" s="1047"/>
    </row>
    <row r="8711" ht="26.25" customHeight="1" spans="21:21">
      <c r="U8711" s="1047"/>
    </row>
    <row r="8712" ht="26.25" customHeight="1" spans="21:21">
      <c r="U8712" s="1047"/>
    </row>
    <row r="8713" ht="26.25" customHeight="1" spans="21:21">
      <c r="U8713" s="1047"/>
    </row>
    <row r="8714" ht="26.25" customHeight="1" spans="21:21">
      <c r="U8714" s="1047"/>
    </row>
    <row r="8715" ht="26.25" customHeight="1" spans="21:21">
      <c r="U8715" s="1047"/>
    </row>
    <row r="8716" ht="26.25" customHeight="1" spans="21:21">
      <c r="U8716" s="1047"/>
    </row>
    <row r="8717" ht="26.25" customHeight="1" spans="21:21">
      <c r="U8717" s="1047"/>
    </row>
    <row r="8718" ht="26.25" customHeight="1" spans="21:21">
      <c r="U8718" s="1047"/>
    </row>
    <row r="8719" ht="26.25" customHeight="1" spans="21:21">
      <c r="U8719" s="1047"/>
    </row>
    <row r="8720" ht="26.25" customHeight="1" spans="21:21">
      <c r="U8720" s="1047"/>
    </row>
    <row r="8721" ht="26.25" customHeight="1" spans="21:21">
      <c r="U8721" s="1047"/>
    </row>
    <row r="8722" ht="26.25" customHeight="1" spans="21:21">
      <c r="U8722" s="1047"/>
    </row>
    <row r="8723" ht="26.25" customHeight="1" spans="21:21">
      <c r="U8723" s="1047"/>
    </row>
    <row r="8724" ht="26.25" customHeight="1" spans="21:21">
      <c r="U8724" s="1047"/>
    </row>
    <row r="8725" ht="26.25" customHeight="1" spans="21:21">
      <c r="U8725" s="1047"/>
    </row>
    <row r="8726" ht="26.25" customHeight="1" spans="21:21">
      <c r="U8726" s="1047"/>
    </row>
    <row r="8727" ht="26.25" customHeight="1" spans="21:21">
      <c r="U8727" s="1047"/>
    </row>
    <row r="8728" ht="26.25" customHeight="1" spans="21:21">
      <c r="U8728" s="1047"/>
    </row>
    <row r="8729" ht="26.25" customHeight="1" spans="21:21">
      <c r="U8729" s="1047"/>
    </row>
    <row r="8730" ht="26.25" customHeight="1" spans="21:21">
      <c r="U8730" s="1047"/>
    </row>
    <row r="8731" ht="26.25" customHeight="1" spans="21:21">
      <c r="U8731" s="1047"/>
    </row>
    <row r="8732" ht="26.25" customHeight="1" spans="21:21">
      <c r="U8732" s="1047"/>
    </row>
    <row r="8733" ht="26.25" customHeight="1" spans="21:21">
      <c r="U8733" s="1047"/>
    </row>
    <row r="8734" ht="26.25" customHeight="1" spans="21:21">
      <c r="U8734" s="1047"/>
    </row>
    <row r="8735" ht="26.25" customHeight="1" spans="21:21">
      <c r="U8735" s="1047"/>
    </row>
    <row r="8736" ht="26.25" customHeight="1" spans="21:21">
      <c r="U8736" s="1047"/>
    </row>
    <row r="8737" ht="26.25" customHeight="1" spans="21:21">
      <c r="U8737" s="1047"/>
    </row>
    <row r="8738" ht="26.25" customHeight="1" spans="21:21">
      <c r="U8738" s="1047"/>
    </row>
    <row r="8739" ht="26.25" customHeight="1" spans="21:21">
      <c r="U8739" s="1047"/>
    </row>
    <row r="8740" ht="26.25" customHeight="1" spans="21:21">
      <c r="U8740" s="1047"/>
    </row>
    <row r="8741" ht="26.25" customHeight="1" spans="21:21">
      <c r="U8741" s="1047"/>
    </row>
    <row r="8742" ht="26.25" customHeight="1" spans="21:21">
      <c r="U8742" s="1047"/>
    </row>
    <row r="8743" ht="26.25" customHeight="1" spans="21:21">
      <c r="U8743" s="1047"/>
    </row>
    <row r="8744" ht="26.25" customHeight="1" spans="21:21">
      <c r="U8744" s="1047"/>
    </row>
    <row r="8745" ht="26.25" customHeight="1" spans="21:21">
      <c r="U8745" s="1047"/>
    </row>
    <row r="8746" ht="26.25" customHeight="1" spans="21:21">
      <c r="U8746" s="1047"/>
    </row>
    <row r="8747" ht="26.25" customHeight="1" spans="21:21">
      <c r="U8747" s="1047"/>
    </row>
    <row r="8748" ht="26.25" customHeight="1" spans="21:21">
      <c r="U8748" s="1047"/>
    </row>
    <row r="8749" ht="26.25" customHeight="1" spans="21:21">
      <c r="U8749" s="1047"/>
    </row>
    <row r="8750" ht="26.25" customHeight="1" spans="21:21">
      <c r="U8750" s="1047"/>
    </row>
    <row r="8751" ht="26.25" customHeight="1" spans="21:21">
      <c r="U8751" s="1047"/>
    </row>
    <row r="8752" ht="26.25" customHeight="1" spans="21:21">
      <c r="U8752" s="1047"/>
    </row>
    <row r="8753" ht="26.25" customHeight="1" spans="21:21">
      <c r="U8753" s="1047"/>
    </row>
    <row r="8754" ht="26.25" customHeight="1" spans="21:21">
      <c r="U8754" s="1047"/>
    </row>
    <row r="8755" ht="26.25" customHeight="1" spans="21:21">
      <c r="U8755" s="1047"/>
    </row>
    <row r="8756" ht="26.25" customHeight="1" spans="21:21">
      <c r="U8756" s="1047"/>
    </row>
    <row r="8757" ht="26.25" customHeight="1" spans="21:21">
      <c r="U8757" s="1047"/>
    </row>
    <row r="8758" ht="26.25" customHeight="1" spans="21:21">
      <c r="U8758" s="1047"/>
    </row>
    <row r="8759" ht="26.25" customHeight="1" spans="21:21">
      <c r="U8759" s="1047"/>
    </row>
    <row r="8760" ht="26.25" customHeight="1" spans="21:21">
      <c r="U8760" s="1047"/>
    </row>
    <row r="8761" ht="26.25" customHeight="1" spans="21:21">
      <c r="U8761" s="1047"/>
    </row>
    <row r="8762" ht="26.25" customHeight="1" spans="21:21">
      <c r="U8762" s="1047"/>
    </row>
    <row r="8763" ht="26.25" customHeight="1" spans="21:21">
      <c r="U8763" s="1047"/>
    </row>
    <row r="8764" ht="26.25" customHeight="1" spans="21:21">
      <c r="U8764" s="1047"/>
    </row>
    <row r="8765" ht="26.25" customHeight="1" spans="21:21">
      <c r="U8765" s="1047"/>
    </row>
    <row r="8766" ht="26.25" customHeight="1" spans="21:21">
      <c r="U8766" s="1047"/>
    </row>
    <row r="8767" ht="26.25" customHeight="1" spans="21:21">
      <c r="U8767" s="1047"/>
    </row>
    <row r="8768" ht="26.25" customHeight="1" spans="21:21">
      <c r="U8768" s="1047"/>
    </row>
    <row r="8769" ht="26.25" customHeight="1" spans="21:21">
      <c r="U8769" s="1047"/>
    </row>
    <row r="8770" ht="26.25" customHeight="1" spans="21:21">
      <c r="U8770" s="1047"/>
    </row>
    <row r="8771" ht="26.25" customHeight="1" spans="21:21">
      <c r="U8771" s="1047"/>
    </row>
    <row r="8772" ht="26.25" customHeight="1" spans="21:21">
      <c r="U8772" s="1047"/>
    </row>
    <row r="8773" ht="26.25" customHeight="1" spans="21:21">
      <c r="U8773" s="1047"/>
    </row>
    <row r="8774" ht="26.25" customHeight="1" spans="21:21">
      <c r="U8774" s="1047"/>
    </row>
    <row r="8775" ht="26.25" customHeight="1" spans="21:21">
      <c r="U8775" s="1047"/>
    </row>
    <row r="8776" ht="26.25" customHeight="1" spans="21:21">
      <c r="U8776" s="1047"/>
    </row>
    <row r="8777" ht="26.25" customHeight="1" spans="21:21">
      <c r="U8777" s="1047"/>
    </row>
    <row r="8778" ht="26.25" customHeight="1" spans="21:21">
      <c r="U8778" s="1047"/>
    </row>
    <row r="8779" ht="26.25" customHeight="1" spans="21:21">
      <c r="U8779" s="1047"/>
    </row>
    <row r="8780" ht="26.25" customHeight="1" spans="21:21">
      <c r="U8780" s="1047"/>
    </row>
    <row r="8781" ht="26.25" customHeight="1" spans="21:21">
      <c r="U8781" s="1047"/>
    </row>
    <row r="8782" ht="26.25" customHeight="1" spans="21:21">
      <c r="U8782" s="1047"/>
    </row>
    <row r="8783" ht="26.25" customHeight="1" spans="21:21">
      <c r="U8783" s="1047"/>
    </row>
    <row r="8784" ht="26.25" customHeight="1" spans="21:21">
      <c r="U8784" s="1047"/>
    </row>
    <row r="8785" ht="26.25" customHeight="1" spans="21:21">
      <c r="U8785" s="1047"/>
    </row>
    <row r="8786" ht="26.25" customHeight="1" spans="21:21">
      <c r="U8786" s="1047"/>
    </row>
    <row r="8787" ht="26.25" customHeight="1" spans="21:21">
      <c r="U8787" s="1047"/>
    </row>
    <row r="8788" ht="26.25" customHeight="1" spans="21:21">
      <c r="U8788" s="1047"/>
    </row>
    <row r="8789" ht="26.25" customHeight="1" spans="21:21">
      <c r="U8789" s="1047"/>
    </row>
    <row r="8790" ht="26.25" customHeight="1" spans="21:21">
      <c r="U8790" s="1047"/>
    </row>
    <row r="8791" ht="26.25" customHeight="1" spans="21:21">
      <c r="U8791" s="1047"/>
    </row>
    <row r="8792" ht="26.25" customHeight="1" spans="21:21">
      <c r="U8792" s="1047"/>
    </row>
    <row r="8793" ht="26.25" customHeight="1" spans="21:21">
      <c r="U8793" s="1047"/>
    </row>
    <row r="8794" ht="26.25" customHeight="1" spans="21:21">
      <c r="U8794" s="1047"/>
    </row>
    <row r="8795" ht="26.25" customHeight="1" spans="21:21">
      <c r="U8795" s="1047"/>
    </row>
    <row r="8796" ht="26.25" customHeight="1" spans="21:21">
      <c r="U8796" s="1047"/>
    </row>
    <row r="8797" ht="26.25" customHeight="1" spans="21:21">
      <c r="U8797" s="1047"/>
    </row>
    <row r="8798" ht="26.25" customHeight="1" spans="21:21">
      <c r="U8798" s="1047"/>
    </row>
    <row r="8799" ht="26.25" customHeight="1" spans="21:21">
      <c r="U8799" s="1047"/>
    </row>
    <row r="8800" ht="26.25" customHeight="1" spans="21:21">
      <c r="U8800" s="1047"/>
    </row>
    <row r="8801" ht="26.25" customHeight="1" spans="21:21">
      <c r="U8801" s="1047"/>
    </row>
    <row r="8802" ht="26.25" customHeight="1" spans="21:21">
      <c r="U8802" s="1047"/>
    </row>
    <row r="8803" ht="26.25" customHeight="1" spans="21:21">
      <c r="U8803" s="1047"/>
    </row>
    <row r="8804" ht="26.25" customHeight="1" spans="21:21">
      <c r="U8804" s="1047"/>
    </row>
    <row r="8805" ht="26.25" customHeight="1" spans="21:21">
      <c r="U8805" s="1047"/>
    </row>
    <row r="8806" ht="26.25" customHeight="1" spans="21:21">
      <c r="U8806" s="1047"/>
    </row>
    <row r="8807" ht="26.25" customHeight="1" spans="21:21">
      <c r="U8807" s="1047"/>
    </row>
    <row r="8808" ht="26.25" customHeight="1" spans="21:21">
      <c r="U8808" s="1047"/>
    </row>
    <row r="8809" ht="26.25" customHeight="1" spans="21:21">
      <c r="U8809" s="1047"/>
    </row>
    <row r="8810" ht="26.25" customHeight="1" spans="21:21">
      <c r="U8810" s="1047"/>
    </row>
    <row r="8811" ht="26.25" customHeight="1" spans="21:21">
      <c r="U8811" s="1047"/>
    </row>
    <row r="8812" ht="26.25" customHeight="1" spans="21:21">
      <c r="U8812" s="1047"/>
    </row>
    <row r="8813" ht="26.25" customHeight="1" spans="21:21">
      <c r="U8813" s="1047"/>
    </row>
    <row r="8814" ht="26.25" customHeight="1" spans="21:21">
      <c r="U8814" s="1047"/>
    </row>
    <row r="8815" ht="26.25" customHeight="1" spans="21:21">
      <c r="U8815" s="1047"/>
    </row>
    <row r="8816" ht="26.25" customHeight="1" spans="21:21">
      <c r="U8816" s="1047"/>
    </row>
    <row r="8817" ht="26.25" customHeight="1" spans="21:21">
      <c r="U8817" s="1047"/>
    </row>
    <row r="8818" ht="26.25" customHeight="1" spans="21:21">
      <c r="U8818" s="1047"/>
    </row>
    <row r="8819" ht="26.25" customHeight="1" spans="21:21">
      <c r="U8819" s="1047"/>
    </row>
    <row r="8820" ht="26.25" customHeight="1" spans="21:21">
      <c r="U8820" s="1047"/>
    </row>
    <row r="8821" ht="26.25" customHeight="1" spans="21:21">
      <c r="U8821" s="1047"/>
    </row>
    <row r="8822" ht="26.25" customHeight="1" spans="21:21">
      <c r="U8822" s="1047"/>
    </row>
    <row r="8823" ht="26.25" customHeight="1" spans="21:21">
      <c r="U8823" s="1047"/>
    </row>
    <row r="8824" ht="26.25" customHeight="1" spans="21:21">
      <c r="U8824" s="1047"/>
    </row>
    <row r="8825" ht="26.25" customHeight="1" spans="21:21">
      <c r="U8825" s="1047"/>
    </row>
    <row r="8826" ht="26.25" customHeight="1" spans="21:21">
      <c r="U8826" s="1047"/>
    </row>
    <row r="8827" ht="26.25" customHeight="1" spans="21:21">
      <c r="U8827" s="1047"/>
    </row>
    <row r="8828" ht="26.25" customHeight="1" spans="21:21">
      <c r="U8828" s="1047"/>
    </row>
    <row r="8829" ht="26.25" customHeight="1" spans="21:21">
      <c r="U8829" s="1047"/>
    </row>
    <row r="8830" ht="26.25" customHeight="1" spans="21:21">
      <c r="U8830" s="1047"/>
    </row>
    <row r="8831" ht="26.25" customHeight="1" spans="21:21">
      <c r="U8831" s="1047"/>
    </row>
    <row r="8832" ht="26.25" customHeight="1" spans="21:21">
      <c r="U8832" s="1047"/>
    </row>
    <row r="8833" ht="26.25" customHeight="1" spans="21:21">
      <c r="U8833" s="1047"/>
    </row>
    <row r="8834" ht="26.25" customHeight="1" spans="21:21">
      <c r="U8834" s="1047"/>
    </row>
    <row r="8835" ht="26.25" customHeight="1" spans="21:21">
      <c r="U8835" s="1047"/>
    </row>
    <row r="8836" ht="26.25" customHeight="1" spans="21:21">
      <c r="U8836" s="1047"/>
    </row>
    <row r="8837" ht="26.25" customHeight="1" spans="21:21">
      <c r="U8837" s="1047"/>
    </row>
    <row r="8838" ht="26.25" customHeight="1" spans="21:21">
      <c r="U8838" s="1047"/>
    </row>
    <row r="8839" ht="26.25" customHeight="1" spans="21:21">
      <c r="U8839" s="1047"/>
    </row>
    <row r="8840" ht="26.25" customHeight="1" spans="21:21">
      <c r="U8840" s="1047"/>
    </row>
    <row r="8841" ht="26.25" customHeight="1" spans="21:21">
      <c r="U8841" s="1047"/>
    </row>
    <row r="8842" ht="26.25" customHeight="1" spans="21:21">
      <c r="U8842" s="1047"/>
    </row>
    <row r="8843" ht="26.25" customHeight="1" spans="21:21">
      <c r="U8843" s="1047"/>
    </row>
    <row r="8844" ht="26.25" customHeight="1" spans="21:21">
      <c r="U8844" s="1047"/>
    </row>
    <row r="8845" ht="26.25" customHeight="1" spans="21:21">
      <c r="U8845" s="1047"/>
    </row>
    <row r="8846" ht="26.25" customHeight="1" spans="21:21">
      <c r="U8846" s="1047"/>
    </row>
    <row r="8847" ht="26.25" customHeight="1" spans="21:21">
      <c r="U8847" s="1047"/>
    </row>
    <row r="8848" ht="26.25" customHeight="1" spans="21:21">
      <c r="U8848" s="1047"/>
    </row>
    <row r="8849" ht="26.25" customHeight="1" spans="21:21">
      <c r="U8849" s="1047"/>
    </row>
    <row r="8850" ht="26.25" customHeight="1" spans="21:21">
      <c r="U8850" s="1047"/>
    </row>
    <row r="8851" ht="26.25" customHeight="1" spans="21:21">
      <c r="U8851" s="1047"/>
    </row>
    <row r="8852" ht="26.25" customHeight="1" spans="21:21">
      <c r="U8852" s="1047"/>
    </row>
    <row r="8853" ht="26.25" customHeight="1" spans="21:21">
      <c r="U8853" s="1047"/>
    </row>
    <row r="8854" ht="26.25" customHeight="1" spans="21:21">
      <c r="U8854" s="1047"/>
    </row>
    <row r="8855" ht="26.25" customHeight="1" spans="21:21">
      <c r="U8855" s="1047"/>
    </row>
    <row r="8856" ht="26.25" customHeight="1" spans="21:21">
      <c r="U8856" s="1047"/>
    </row>
    <row r="8857" ht="26.25" customHeight="1" spans="21:21">
      <c r="U8857" s="1047"/>
    </row>
    <row r="8858" ht="26.25" customHeight="1" spans="21:21">
      <c r="U8858" s="1047"/>
    </row>
    <row r="8859" ht="26.25" customHeight="1" spans="21:21">
      <c r="U8859" s="1047"/>
    </row>
    <row r="8860" ht="26.25" customHeight="1" spans="21:21">
      <c r="U8860" s="1047"/>
    </row>
    <row r="8861" ht="26.25" customHeight="1" spans="21:21">
      <c r="U8861" s="1047"/>
    </row>
    <row r="8862" ht="26.25" customHeight="1" spans="21:21">
      <c r="U8862" s="1047"/>
    </row>
    <row r="8863" ht="26.25" customHeight="1" spans="21:21">
      <c r="U8863" s="1047"/>
    </row>
    <row r="8864" ht="26.25" customHeight="1" spans="21:21">
      <c r="U8864" s="1047"/>
    </row>
    <row r="8865" ht="26.25" customHeight="1" spans="21:21">
      <c r="U8865" s="1047"/>
    </row>
    <row r="8866" ht="26.25" customHeight="1" spans="21:21">
      <c r="U8866" s="1047"/>
    </row>
    <row r="8867" ht="26.25" customHeight="1" spans="21:21">
      <c r="U8867" s="1047"/>
    </row>
    <row r="8868" ht="26.25" customHeight="1" spans="21:21">
      <c r="U8868" s="1047"/>
    </row>
    <row r="8869" ht="26.25" customHeight="1" spans="21:21">
      <c r="U8869" s="1047"/>
    </row>
    <row r="8870" ht="26.25" customHeight="1" spans="21:21">
      <c r="U8870" s="1047"/>
    </row>
    <row r="8871" ht="26.25" customHeight="1" spans="21:21">
      <c r="U8871" s="1047"/>
    </row>
    <row r="8872" ht="26.25" customHeight="1" spans="21:21">
      <c r="U8872" s="1047"/>
    </row>
    <row r="8873" ht="26.25" customHeight="1" spans="21:21">
      <c r="U8873" s="1047"/>
    </row>
    <row r="8874" ht="26.25" customHeight="1" spans="21:21">
      <c r="U8874" s="1047"/>
    </row>
    <row r="8875" ht="26.25" customHeight="1" spans="21:21">
      <c r="U8875" s="1047"/>
    </row>
    <row r="8876" ht="26.25" customHeight="1" spans="21:21">
      <c r="U8876" s="1047"/>
    </row>
    <row r="8877" ht="26.25" customHeight="1" spans="21:21">
      <c r="U8877" s="1047"/>
    </row>
    <row r="8878" ht="26.25" customHeight="1" spans="21:21">
      <c r="U8878" s="1047"/>
    </row>
    <row r="8879" ht="26.25" customHeight="1" spans="21:21">
      <c r="U8879" s="1047"/>
    </row>
    <row r="8880" ht="26.25" customHeight="1" spans="21:21">
      <c r="U8880" s="1047"/>
    </row>
    <row r="8881" ht="26.25" customHeight="1" spans="21:21">
      <c r="U8881" s="1047"/>
    </row>
    <row r="8882" ht="26.25" customHeight="1" spans="21:21">
      <c r="U8882" s="1047"/>
    </row>
    <row r="8883" ht="26.25" customHeight="1" spans="21:21">
      <c r="U8883" s="1047"/>
    </row>
    <row r="8884" ht="26.25" customHeight="1" spans="21:21">
      <c r="U8884" s="1047"/>
    </row>
    <row r="8885" ht="26.25" customHeight="1" spans="21:21">
      <c r="U8885" s="1047"/>
    </row>
    <row r="8886" ht="26.25" customHeight="1" spans="21:21">
      <c r="U8886" s="1047"/>
    </row>
    <row r="8887" ht="26.25" customHeight="1" spans="21:21">
      <c r="U8887" s="1047"/>
    </row>
    <row r="8888" ht="26.25" customHeight="1" spans="21:21">
      <c r="U8888" s="1047"/>
    </row>
    <row r="8889" ht="26.25" customHeight="1" spans="21:21">
      <c r="U8889" s="1047"/>
    </row>
    <row r="8890" ht="26.25" customHeight="1" spans="21:21">
      <c r="U8890" s="1047"/>
    </row>
    <row r="8891" ht="26.25" customHeight="1" spans="21:21">
      <c r="U8891" s="1047"/>
    </row>
    <row r="8892" ht="26.25" customHeight="1" spans="21:21">
      <c r="U8892" s="1047"/>
    </row>
    <row r="8893" ht="26.25" customHeight="1" spans="21:21">
      <c r="U8893" s="1047"/>
    </row>
    <row r="8894" ht="26.25" customHeight="1" spans="21:21">
      <c r="U8894" s="1047"/>
    </row>
    <row r="8895" ht="26.25" customHeight="1" spans="21:21">
      <c r="U8895" s="1047"/>
    </row>
    <row r="8896" ht="26.25" customHeight="1" spans="21:21">
      <c r="U8896" s="1047"/>
    </row>
    <row r="8897" ht="26.25" customHeight="1" spans="21:21">
      <c r="U8897" s="1047"/>
    </row>
    <row r="8898" ht="26.25" customHeight="1" spans="21:21">
      <c r="U8898" s="1047"/>
    </row>
    <row r="8899" ht="26.25" customHeight="1" spans="21:21">
      <c r="U8899" s="1047"/>
    </row>
    <row r="8900" ht="26.25" customHeight="1" spans="21:21">
      <c r="U8900" s="1047"/>
    </row>
    <row r="8901" ht="26.25" customHeight="1" spans="21:21">
      <c r="U8901" s="1047"/>
    </row>
    <row r="8902" ht="26.25" customHeight="1" spans="21:21">
      <c r="U8902" s="1047"/>
    </row>
    <row r="8903" ht="26.25" customHeight="1" spans="21:21">
      <c r="U8903" s="1047"/>
    </row>
    <row r="8904" ht="26.25" customHeight="1" spans="21:21">
      <c r="U8904" s="1047"/>
    </row>
    <row r="8905" ht="26.25" customHeight="1" spans="21:21">
      <c r="U8905" s="1047"/>
    </row>
    <row r="8906" ht="26.25" customHeight="1" spans="21:21">
      <c r="U8906" s="1047"/>
    </row>
    <row r="8907" ht="26.25" customHeight="1" spans="21:21">
      <c r="U8907" s="1047"/>
    </row>
    <row r="8908" ht="26.25" customHeight="1" spans="21:21">
      <c r="U8908" s="1047"/>
    </row>
    <row r="8909" ht="26.25" customHeight="1" spans="21:21">
      <c r="U8909" s="1047"/>
    </row>
    <row r="8910" ht="26.25" customHeight="1" spans="21:21">
      <c r="U8910" s="1047"/>
    </row>
    <row r="8911" ht="26.25" customHeight="1" spans="21:21">
      <c r="U8911" s="1047"/>
    </row>
    <row r="8912" ht="26.25" customHeight="1" spans="21:21">
      <c r="U8912" s="1047"/>
    </row>
    <row r="8913" ht="26.25" customHeight="1" spans="21:21">
      <c r="U8913" s="1047"/>
    </row>
    <row r="8914" ht="26.25" customHeight="1" spans="21:21">
      <c r="U8914" s="1047"/>
    </row>
    <row r="8915" ht="26.25" customHeight="1" spans="21:21">
      <c r="U8915" s="1047"/>
    </row>
    <row r="8916" ht="26.25" customHeight="1" spans="21:21">
      <c r="U8916" s="1047"/>
    </row>
    <row r="8917" ht="26.25" customHeight="1" spans="21:21">
      <c r="U8917" s="1047"/>
    </row>
    <row r="8918" ht="26.25" customHeight="1" spans="21:21">
      <c r="U8918" s="1047"/>
    </row>
    <row r="8919" ht="26.25" customHeight="1" spans="21:21">
      <c r="U8919" s="1047"/>
    </row>
    <row r="8920" ht="26.25" customHeight="1" spans="21:21">
      <c r="U8920" s="1047"/>
    </row>
    <row r="8921" ht="26.25" customHeight="1" spans="21:21">
      <c r="U8921" s="1047"/>
    </row>
    <row r="8922" ht="26.25" customHeight="1" spans="21:21">
      <c r="U8922" s="1047"/>
    </row>
    <row r="8923" ht="26.25" customHeight="1" spans="21:21">
      <c r="U8923" s="1047"/>
    </row>
    <row r="8924" ht="26.25" customHeight="1" spans="21:21">
      <c r="U8924" s="1047"/>
    </row>
    <row r="8925" ht="26.25" customHeight="1" spans="21:21">
      <c r="U8925" s="1047"/>
    </row>
    <row r="8926" ht="26.25" customHeight="1" spans="21:21">
      <c r="U8926" s="1047"/>
    </row>
    <row r="8927" ht="26.25" customHeight="1" spans="21:21">
      <c r="U8927" s="1047"/>
    </row>
    <row r="8928" ht="26.25" customHeight="1" spans="21:21">
      <c r="U8928" s="1047"/>
    </row>
    <row r="8929" ht="26.25" customHeight="1" spans="21:21">
      <c r="U8929" s="1047"/>
    </row>
    <row r="8930" ht="26.25" customHeight="1" spans="21:21">
      <c r="U8930" s="1047"/>
    </row>
    <row r="8931" ht="26.25" customHeight="1" spans="21:21">
      <c r="U8931" s="1047"/>
    </row>
    <row r="8932" ht="26.25" customHeight="1" spans="21:21">
      <c r="U8932" s="1047"/>
    </row>
    <row r="8933" ht="26.25" customHeight="1" spans="21:21">
      <c r="U8933" s="1047"/>
    </row>
    <row r="8934" ht="26.25" customHeight="1" spans="21:21">
      <c r="U8934" s="1047"/>
    </row>
    <row r="8935" ht="26.25" customHeight="1" spans="21:21">
      <c r="U8935" s="1047"/>
    </row>
    <row r="8936" ht="26.25" customHeight="1" spans="21:21">
      <c r="U8936" s="1047"/>
    </row>
    <row r="8937" ht="26.25" customHeight="1" spans="21:21">
      <c r="U8937" s="1047"/>
    </row>
    <row r="8938" ht="26.25" customHeight="1" spans="21:21">
      <c r="U8938" s="1047"/>
    </row>
    <row r="8939" ht="26.25" customHeight="1" spans="21:21">
      <c r="U8939" s="1047"/>
    </row>
    <row r="8940" ht="26.25" customHeight="1" spans="21:21">
      <c r="U8940" s="1047"/>
    </row>
    <row r="8941" ht="26.25" customHeight="1" spans="21:21">
      <c r="U8941" s="1047"/>
    </row>
    <row r="8942" ht="26.25" customHeight="1" spans="21:21">
      <c r="U8942" s="1047"/>
    </row>
    <row r="8943" ht="26.25" customHeight="1" spans="21:21">
      <c r="U8943" s="1047"/>
    </row>
    <row r="8944" ht="26.25" customHeight="1" spans="21:21">
      <c r="U8944" s="1047"/>
    </row>
    <row r="8945" ht="26.25" customHeight="1" spans="21:21">
      <c r="U8945" s="1047"/>
    </row>
    <row r="8946" ht="26.25" customHeight="1" spans="21:21">
      <c r="U8946" s="1047"/>
    </row>
    <row r="8947" ht="26.25" customHeight="1" spans="21:21">
      <c r="U8947" s="1047"/>
    </row>
    <row r="8948" ht="26.25" customHeight="1" spans="21:21">
      <c r="U8948" s="1047"/>
    </row>
    <row r="8949" ht="26.25" customHeight="1" spans="21:21">
      <c r="U8949" s="1047"/>
    </row>
    <row r="8950" ht="26.25" customHeight="1" spans="21:21">
      <c r="U8950" s="1047"/>
    </row>
    <row r="8951" ht="26.25" customHeight="1" spans="21:21">
      <c r="U8951" s="1047"/>
    </row>
    <row r="8952" ht="26.25" customHeight="1" spans="21:21">
      <c r="U8952" s="1047"/>
    </row>
    <row r="8953" ht="26.25" customHeight="1" spans="21:21">
      <c r="U8953" s="1047"/>
    </row>
    <row r="8954" ht="26.25" customHeight="1" spans="21:21">
      <c r="U8954" s="1047"/>
    </row>
    <row r="8955" ht="26.25" customHeight="1" spans="21:21">
      <c r="U8955" s="1047"/>
    </row>
    <row r="8956" ht="26.25" customHeight="1" spans="21:21">
      <c r="U8956" s="1047"/>
    </row>
    <row r="8957" ht="26.25" customHeight="1" spans="21:21">
      <c r="U8957" s="1047"/>
    </row>
    <row r="8958" ht="26.25" customHeight="1" spans="21:21">
      <c r="U8958" s="1047"/>
    </row>
    <row r="8959" ht="26.25" customHeight="1" spans="21:21">
      <c r="U8959" s="1047"/>
    </row>
    <row r="8960" ht="26.25" customHeight="1" spans="21:21">
      <c r="U8960" s="1047"/>
    </row>
    <row r="8961" ht="26.25" customHeight="1" spans="21:21">
      <c r="U8961" s="1047"/>
    </row>
    <row r="8962" ht="26.25" customHeight="1" spans="21:21">
      <c r="U8962" s="1047"/>
    </row>
    <row r="8963" ht="26.25" customHeight="1" spans="21:21">
      <c r="U8963" s="1047"/>
    </row>
    <row r="8964" ht="26.25" customHeight="1" spans="21:21">
      <c r="U8964" s="1047"/>
    </row>
    <row r="8965" ht="26.25" customHeight="1" spans="21:21">
      <c r="U8965" s="1047"/>
    </row>
    <row r="8966" ht="26.25" customHeight="1" spans="21:21">
      <c r="U8966" s="1047"/>
    </row>
    <row r="8967" ht="26.25" customHeight="1" spans="21:21">
      <c r="U8967" s="1047"/>
    </row>
    <row r="8968" ht="26.25" customHeight="1" spans="21:21">
      <c r="U8968" s="1047"/>
    </row>
    <row r="8969" ht="26.25" customHeight="1" spans="21:21">
      <c r="U8969" s="1047"/>
    </row>
    <row r="8970" ht="26.25" customHeight="1" spans="21:21">
      <c r="U8970" s="1047"/>
    </row>
    <row r="8971" ht="26.25" customHeight="1" spans="21:21">
      <c r="U8971" s="1047"/>
    </row>
    <row r="8972" ht="26.25" customHeight="1" spans="21:21">
      <c r="U8972" s="1047"/>
    </row>
    <row r="8973" ht="26.25" customHeight="1" spans="21:21">
      <c r="U8973" s="1047"/>
    </row>
    <row r="8974" ht="26.25" customHeight="1" spans="21:21">
      <c r="U8974" s="1047"/>
    </row>
    <row r="8975" ht="26.25" customHeight="1" spans="21:21">
      <c r="U8975" s="1047"/>
    </row>
    <row r="8976" ht="26.25" customHeight="1" spans="21:21">
      <c r="U8976" s="1047"/>
    </row>
    <row r="8977" ht="26.25" customHeight="1" spans="21:21">
      <c r="U8977" s="1047"/>
    </row>
    <row r="8978" ht="26.25" customHeight="1" spans="21:21">
      <c r="U8978" s="1047"/>
    </row>
    <row r="8979" ht="26.25" customHeight="1" spans="21:21">
      <c r="U8979" s="1047"/>
    </row>
    <row r="8980" ht="26.25" customHeight="1" spans="21:21">
      <c r="U8980" s="1047"/>
    </row>
    <row r="8981" ht="26.25" customHeight="1" spans="21:21">
      <c r="U8981" s="1047"/>
    </row>
    <row r="8982" ht="26.25" customHeight="1" spans="21:21">
      <c r="U8982" s="1047"/>
    </row>
    <row r="8983" ht="26.25" customHeight="1" spans="21:21">
      <c r="U8983" s="1047"/>
    </row>
    <row r="8984" ht="26.25" customHeight="1" spans="21:21">
      <c r="U8984" s="1047"/>
    </row>
    <row r="8985" ht="26.25" customHeight="1" spans="21:21">
      <c r="U8985" s="1047"/>
    </row>
    <row r="8986" ht="26.25" customHeight="1" spans="21:21">
      <c r="U8986" s="1047"/>
    </row>
    <row r="8987" ht="26.25" customHeight="1" spans="21:21">
      <c r="U8987" s="1047"/>
    </row>
    <row r="8988" ht="26.25" customHeight="1" spans="21:21">
      <c r="U8988" s="1047"/>
    </row>
    <row r="8989" ht="26.25" customHeight="1" spans="21:21">
      <c r="U8989" s="1047"/>
    </row>
    <row r="8990" ht="26.25" customHeight="1" spans="21:21">
      <c r="U8990" s="1047"/>
    </row>
    <row r="8991" ht="26.25" customHeight="1" spans="21:21">
      <c r="U8991" s="1047"/>
    </row>
    <row r="8992" ht="26.25" customHeight="1" spans="21:21">
      <c r="U8992" s="1047"/>
    </row>
    <row r="8993" ht="26.25" customHeight="1" spans="21:21">
      <c r="U8993" s="1047"/>
    </row>
    <row r="8994" ht="26.25" customHeight="1" spans="21:21">
      <c r="U8994" s="1047"/>
    </row>
    <row r="8995" ht="26.25" customHeight="1" spans="21:21">
      <c r="U8995" s="1047"/>
    </row>
    <row r="8996" ht="26.25" customHeight="1" spans="21:21">
      <c r="U8996" s="1047"/>
    </row>
    <row r="8997" ht="26.25" customHeight="1" spans="21:21">
      <c r="U8997" s="1047"/>
    </row>
    <row r="8998" ht="26.25" customHeight="1" spans="21:21">
      <c r="U8998" s="1047"/>
    </row>
    <row r="8999" ht="26.25" customHeight="1" spans="21:21">
      <c r="U8999" s="1047"/>
    </row>
    <row r="9000" ht="26.25" customHeight="1" spans="21:21">
      <c r="U9000" s="1047"/>
    </row>
    <row r="9001" ht="26.25" customHeight="1" spans="21:21">
      <c r="U9001" s="1047"/>
    </row>
    <row r="9002" ht="26.25" customHeight="1" spans="21:21">
      <c r="U9002" s="1047"/>
    </row>
    <row r="9003" ht="26.25" customHeight="1" spans="21:21">
      <c r="U9003" s="1047"/>
    </row>
    <row r="9004" ht="26.25" customHeight="1" spans="21:21">
      <c r="U9004" s="1047"/>
    </row>
    <row r="9005" ht="26.25" customHeight="1" spans="21:21">
      <c r="U9005" s="1047"/>
    </row>
    <row r="9006" ht="26.25" customHeight="1" spans="21:21">
      <c r="U9006" s="1047"/>
    </row>
    <row r="9007" ht="26.25" customHeight="1" spans="21:21">
      <c r="U9007" s="1047"/>
    </row>
    <row r="9008" ht="26.25" customHeight="1" spans="21:21">
      <c r="U9008" s="1047"/>
    </row>
    <row r="9009" ht="26.25" customHeight="1" spans="21:21">
      <c r="U9009" s="1047"/>
    </row>
    <row r="9010" ht="26.25" customHeight="1" spans="21:21">
      <c r="U9010" s="1047"/>
    </row>
    <row r="9011" ht="26.25" customHeight="1" spans="21:21">
      <c r="U9011" s="1047"/>
    </row>
    <row r="9012" ht="26.25" customHeight="1" spans="21:21">
      <c r="U9012" s="1047"/>
    </row>
    <row r="9013" ht="26.25" customHeight="1" spans="21:21">
      <c r="U9013" s="1047"/>
    </row>
    <row r="9014" ht="26.25" customHeight="1" spans="21:21">
      <c r="U9014" s="1047"/>
    </row>
    <row r="9015" ht="26.25" customHeight="1" spans="21:21">
      <c r="U9015" s="1047"/>
    </row>
    <row r="9016" ht="26.25" customHeight="1" spans="21:21">
      <c r="U9016" s="1047"/>
    </row>
    <row r="9017" ht="26.25" customHeight="1" spans="21:21">
      <c r="U9017" s="1047"/>
    </row>
    <row r="9018" ht="26.25" customHeight="1" spans="21:21">
      <c r="U9018" s="1047"/>
    </row>
    <row r="9019" ht="26.25" customHeight="1" spans="21:21">
      <c r="U9019" s="1047"/>
    </row>
    <row r="9020" ht="26.25" customHeight="1" spans="21:21">
      <c r="U9020" s="1047"/>
    </row>
    <row r="9021" ht="26.25" customHeight="1" spans="21:21">
      <c r="U9021" s="1047"/>
    </row>
    <row r="9022" ht="26.25" customHeight="1" spans="21:21">
      <c r="U9022" s="1047"/>
    </row>
    <row r="9023" ht="26.25" customHeight="1" spans="21:21">
      <c r="U9023" s="1047"/>
    </row>
    <row r="9024" ht="26.25" customHeight="1" spans="21:21">
      <c r="U9024" s="1047"/>
    </row>
    <row r="9025" ht="26.25" customHeight="1" spans="21:21">
      <c r="U9025" s="1047"/>
    </row>
    <row r="9026" ht="26.25" customHeight="1" spans="21:21">
      <c r="U9026" s="1047"/>
    </row>
    <row r="9027" ht="26.25" customHeight="1" spans="21:21">
      <c r="U9027" s="1047"/>
    </row>
    <row r="9028" ht="26.25" customHeight="1" spans="21:21">
      <c r="U9028" s="1047"/>
    </row>
    <row r="9029" ht="26.25" customHeight="1" spans="21:21">
      <c r="U9029" s="1047"/>
    </row>
    <row r="9030" ht="26.25" customHeight="1" spans="21:21">
      <c r="U9030" s="1047"/>
    </row>
    <row r="9031" ht="26.25" customHeight="1" spans="21:21">
      <c r="U9031" s="1047"/>
    </row>
    <row r="9032" ht="26.25" customHeight="1" spans="21:21">
      <c r="U9032" s="1047"/>
    </row>
    <row r="9033" ht="26.25" customHeight="1" spans="21:21">
      <c r="U9033" s="1047"/>
    </row>
    <row r="9034" ht="26.25" customHeight="1" spans="21:21">
      <c r="U9034" s="1047"/>
    </row>
    <row r="9035" ht="26.25" customHeight="1" spans="21:21">
      <c r="U9035" s="1047"/>
    </row>
    <row r="9036" ht="26.25" customHeight="1" spans="21:21">
      <c r="U9036" s="1047"/>
    </row>
    <row r="9037" ht="26.25" customHeight="1" spans="21:21">
      <c r="U9037" s="1047"/>
    </row>
    <row r="9038" ht="26.25" customHeight="1" spans="21:21">
      <c r="U9038" s="1047"/>
    </row>
    <row r="9039" ht="26.25" customHeight="1" spans="21:21">
      <c r="U9039" s="1047"/>
    </row>
    <row r="9040" ht="26.25" customHeight="1" spans="21:21">
      <c r="U9040" s="1047"/>
    </row>
    <row r="9041" ht="26.25" customHeight="1" spans="21:21">
      <c r="U9041" s="1047"/>
    </row>
    <row r="9042" ht="26.25" customHeight="1" spans="21:21">
      <c r="U9042" s="1047"/>
    </row>
    <row r="9043" ht="26.25" customHeight="1" spans="21:21">
      <c r="U9043" s="1047"/>
    </row>
    <row r="9044" ht="26.25" customHeight="1" spans="21:21">
      <c r="U9044" s="1047"/>
    </row>
    <row r="9045" ht="26.25" customHeight="1" spans="21:21">
      <c r="U9045" s="1047"/>
    </row>
    <row r="9046" ht="26.25" customHeight="1" spans="21:21">
      <c r="U9046" s="1047"/>
    </row>
    <row r="9047" ht="26.25" customHeight="1" spans="21:21">
      <c r="U9047" s="1047"/>
    </row>
    <row r="9048" ht="26.25" customHeight="1" spans="21:21">
      <c r="U9048" s="1047"/>
    </row>
    <row r="9049" ht="26.25" customHeight="1" spans="21:21">
      <c r="U9049" s="1047"/>
    </row>
    <row r="9050" ht="26.25" customHeight="1" spans="21:21">
      <c r="U9050" s="1047"/>
    </row>
    <row r="9051" ht="26.25" customHeight="1" spans="21:21">
      <c r="U9051" s="1047"/>
    </row>
    <row r="9052" ht="26.25" customHeight="1" spans="21:21">
      <c r="U9052" s="1047"/>
    </row>
    <row r="9053" ht="26.25" customHeight="1" spans="21:21">
      <c r="U9053" s="1047"/>
    </row>
    <row r="9054" ht="26.25" customHeight="1" spans="21:21">
      <c r="U9054" s="1047"/>
    </row>
    <row r="9055" ht="26.25" customHeight="1" spans="21:21">
      <c r="U9055" s="1047"/>
    </row>
    <row r="9056" ht="26.25" customHeight="1" spans="21:21">
      <c r="U9056" s="1047"/>
    </row>
    <row r="9057" ht="26.25" customHeight="1" spans="21:21">
      <c r="U9057" s="1047"/>
    </row>
    <row r="9058" ht="26.25" customHeight="1" spans="21:21">
      <c r="U9058" s="1047"/>
    </row>
    <row r="9059" ht="26.25" customHeight="1" spans="21:21">
      <c r="U9059" s="1047"/>
    </row>
    <row r="9060" ht="26.25" customHeight="1" spans="21:21">
      <c r="U9060" s="1047"/>
    </row>
    <row r="9061" ht="26.25" customHeight="1" spans="21:21">
      <c r="U9061" s="1047"/>
    </row>
    <row r="9062" ht="26.25" customHeight="1" spans="21:21">
      <c r="U9062" s="1047"/>
    </row>
    <row r="9063" ht="26.25" customHeight="1" spans="21:21">
      <c r="U9063" s="1047"/>
    </row>
    <row r="9064" ht="26.25" customHeight="1" spans="21:21">
      <c r="U9064" s="1047"/>
    </row>
    <row r="9065" ht="26.25" customHeight="1" spans="21:21">
      <c r="U9065" s="1047"/>
    </row>
    <row r="9066" ht="26.25" customHeight="1" spans="21:21">
      <c r="U9066" s="1047"/>
    </row>
    <row r="9067" ht="26.25" customHeight="1" spans="21:21">
      <c r="U9067" s="1047"/>
    </row>
    <row r="9068" ht="26.25" customHeight="1" spans="21:21">
      <c r="U9068" s="1047"/>
    </row>
    <row r="9069" ht="26.25" customHeight="1" spans="21:21">
      <c r="U9069" s="1047"/>
    </row>
    <row r="9070" ht="26.25" customHeight="1" spans="21:21">
      <c r="U9070" s="1047"/>
    </row>
    <row r="9071" ht="26.25" customHeight="1" spans="21:21">
      <c r="U9071" s="1047"/>
    </row>
    <row r="9072" ht="26.25" customHeight="1" spans="21:21">
      <c r="U9072" s="1047"/>
    </row>
    <row r="9073" ht="26.25" customHeight="1" spans="21:21">
      <c r="U9073" s="1047"/>
    </row>
    <row r="9074" ht="26.25" customHeight="1" spans="21:21">
      <c r="U9074" s="1047"/>
    </row>
    <row r="9075" ht="26.25" customHeight="1" spans="21:21">
      <c r="U9075" s="1047"/>
    </row>
    <row r="9076" ht="26.25" customHeight="1" spans="21:21">
      <c r="U9076" s="1047"/>
    </row>
    <row r="9077" ht="26.25" customHeight="1" spans="21:21">
      <c r="U9077" s="1047"/>
    </row>
    <row r="9078" ht="26.25" customHeight="1" spans="21:21">
      <c r="U9078" s="1047"/>
    </row>
    <row r="9079" ht="26.25" customHeight="1" spans="21:21">
      <c r="U9079" s="1047"/>
    </row>
    <row r="9080" ht="26.25" customHeight="1" spans="21:21">
      <c r="U9080" s="1047"/>
    </row>
    <row r="9081" ht="26.25" customHeight="1" spans="21:21">
      <c r="U9081" s="1047"/>
    </row>
    <row r="9082" ht="26.25" customHeight="1" spans="21:21">
      <c r="U9082" s="1047"/>
    </row>
    <row r="9083" ht="26.25" customHeight="1" spans="21:21">
      <c r="U9083" s="1047"/>
    </row>
    <row r="9084" ht="26.25" customHeight="1" spans="21:21">
      <c r="U9084" s="1047"/>
    </row>
    <row r="9085" ht="26.25" customHeight="1" spans="21:21">
      <c r="U9085" s="1047"/>
    </row>
    <row r="9086" ht="26.25" customHeight="1" spans="21:21">
      <c r="U9086" s="1047"/>
    </row>
    <row r="9087" ht="26.25" customHeight="1" spans="21:21">
      <c r="U9087" s="1047"/>
    </row>
    <row r="9088" ht="26.25" customHeight="1" spans="21:21">
      <c r="U9088" s="1047"/>
    </row>
    <row r="9089" ht="26.25" customHeight="1" spans="21:21">
      <c r="U9089" s="1047"/>
    </row>
    <row r="9090" ht="26.25" customHeight="1" spans="21:21">
      <c r="U9090" s="1047"/>
    </row>
    <row r="9091" ht="26.25" customHeight="1" spans="21:21">
      <c r="U9091" s="1047"/>
    </row>
    <row r="9092" ht="26.25" customHeight="1" spans="21:21">
      <c r="U9092" s="1047"/>
    </row>
    <row r="9093" ht="26.25" customHeight="1" spans="21:21">
      <c r="U9093" s="1047"/>
    </row>
    <row r="9094" ht="26.25" customHeight="1" spans="21:21">
      <c r="U9094" s="1047"/>
    </row>
    <row r="9095" ht="26.25" customHeight="1" spans="21:21">
      <c r="U9095" s="1047"/>
    </row>
    <row r="9096" ht="26.25" customHeight="1" spans="21:21">
      <c r="U9096" s="1047"/>
    </row>
    <row r="9097" ht="26.25" customHeight="1" spans="21:21">
      <c r="U9097" s="1047"/>
    </row>
    <row r="9098" ht="26.25" customHeight="1" spans="21:21">
      <c r="U9098" s="1047"/>
    </row>
    <row r="9099" ht="26.25" customHeight="1" spans="21:21">
      <c r="U9099" s="1047"/>
    </row>
    <row r="9100" ht="26.25" customHeight="1" spans="21:21">
      <c r="U9100" s="1047"/>
    </row>
    <row r="9101" ht="26.25" customHeight="1" spans="21:21">
      <c r="U9101" s="1047"/>
    </row>
    <row r="9102" ht="26.25" customHeight="1" spans="21:21">
      <c r="U9102" s="1047"/>
    </row>
    <row r="9103" ht="26.25" customHeight="1" spans="21:21">
      <c r="U9103" s="1047"/>
    </row>
    <row r="9104" ht="26.25" customHeight="1" spans="21:21">
      <c r="U9104" s="1047"/>
    </row>
    <row r="9105" ht="26.25" customHeight="1" spans="21:21">
      <c r="U9105" s="1047"/>
    </row>
    <row r="9106" ht="26.25" customHeight="1" spans="21:21">
      <c r="U9106" s="1047"/>
    </row>
    <row r="9107" ht="26.25" customHeight="1" spans="21:21">
      <c r="U9107" s="1047"/>
    </row>
    <row r="9108" ht="26.25" customHeight="1" spans="21:21">
      <c r="U9108" s="1047"/>
    </row>
    <row r="9109" ht="26.25" customHeight="1" spans="21:21">
      <c r="U9109" s="1047"/>
    </row>
    <row r="9110" ht="26.25" customHeight="1" spans="21:21">
      <c r="U9110" s="1047"/>
    </row>
    <row r="9111" ht="26.25" customHeight="1" spans="21:21">
      <c r="U9111" s="1047"/>
    </row>
    <row r="9112" ht="26.25" customHeight="1" spans="21:21">
      <c r="U9112" s="1047"/>
    </row>
    <row r="9113" ht="26.25" customHeight="1" spans="21:21">
      <c r="U9113" s="1047"/>
    </row>
    <row r="9114" ht="26.25" customHeight="1" spans="21:21">
      <c r="U9114" s="1047"/>
    </row>
    <row r="9115" ht="26.25" customHeight="1" spans="21:21">
      <c r="U9115" s="1047"/>
    </row>
    <row r="9116" ht="26.25" customHeight="1" spans="21:21">
      <c r="U9116" s="1047"/>
    </row>
    <row r="9117" ht="26.25" customHeight="1" spans="21:21">
      <c r="U9117" s="1047"/>
    </row>
    <row r="9118" ht="26.25" customHeight="1" spans="21:21">
      <c r="U9118" s="1047"/>
    </row>
    <row r="9119" ht="26.25" customHeight="1" spans="21:21">
      <c r="U9119" s="1047"/>
    </row>
    <row r="9120" ht="26.25" customHeight="1" spans="21:21">
      <c r="U9120" s="1047"/>
    </row>
    <row r="9121" ht="26.25" customHeight="1" spans="21:21">
      <c r="U9121" s="1047"/>
    </row>
    <row r="9122" ht="26.25" customHeight="1" spans="21:21">
      <c r="U9122" s="1047"/>
    </row>
    <row r="9123" ht="26.25" customHeight="1" spans="21:21">
      <c r="U9123" s="1047"/>
    </row>
    <row r="9124" ht="26.25" customHeight="1" spans="21:21">
      <c r="U9124" s="1047"/>
    </row>
    <row r="9125" ht="26.25" customHeight="1" spans="21:21">
      <c r="U9125" s="1047"/>
    </row>
    <row r="9126" ht="26.25" customHeight="1" spans="21:21">
      <c r="U9126" s="1047"/>
    </row>
    <row r="9127" ht="26.25" customHeight="1" spans="21:21">
      <c r="U9127" s="1047"/>
    </row>
    <row r="9128" ht="26.25" customHeight="1" spans="21:21">
      <c r="U9128" s="1047"/>
    </row>
    <row r="9129" ht="26.25" customHeight="1" spans="21:21">
      <c r="U9129" s="1047"/>
    </row>
    <row r="9130" ht="26.25" customHeight="1" spans="21:21">
      <c r="U9130" s="1047"/>
    </row>
    <row r="9131" ht="26.25" customHeight="1" spans="21:21">
      <c r="U9131" s="1047"/>
    </row>
    <row r="9132" ht="26.25" customHeight="1" spans="21:21">
      <c r="U9132" s="1047"/>
    </row>
    <row r="9133" ht="26.25" customHeight="1" spans="21:21">
      <c r="U9133" s="1047"/>
    </row>
    <row r="9134" ht="26.25" customHeight="1" spans="21:21">
      <c r="U9134" s="1047"/>
    </row>
    <row r="9135" ht="26.25" customHeight="1" spans="21:21">
      <c r="U9135" s="1047"/>
    </row>
    <row r="9136" ht="26.25" customHeight="1" spans="21:21">
      <c r="U9136" s="1047"/>
    </row>
    <row r="9137" ht="26.25" customHeight="1" spans="21:21">
      <c r="U9137" s="1047"/>
    </row>
    <row r="9138" ht="26.25" customHeight="1" spans="21:21">
      <c r="U9138" s="1047"/>
    </row>
    <row r="9139" ht="26.25" customHeight="1" spans="21:21">
      <c r="U9139" s="1047"/>
    </row>
    <row r="9140" ht="26.25" customHeight="1" spans="21:21">
      <c r="U9140" s="1047"/>
    </row>
    <row r="9141" ht="26.25" customHeight="1" spans="21:21">
      <c r="U9141" s="1047"/>
    </row>
    <row r="9142" ht="26.25" customHeight="1" spans="21:21">
      <c r="U9142" s="1047"/>
    </row>
    <row r="9143" ht="26.25" customHeight="1" spans="21:21">
      <c r="U9143" s="1047"/>
    </row>
    <row r="9144" ht="26.25" customHeight="1" spans="21:21">
      <c r="U9144" s="1047"/>
    </row>
    <row r="9145" ht="26.25" customHeight="1" spans="21:21">
      <c r="U9145" s="1047"/>
    </row>
    <row r="9146" ht="26.25" customHeight="1" spans="21:21">
      <c r="U9146" s="1047"/>
    </row>
    <row r="9147" ht="26.25" customHeight="1" spans="21:21">
      <c r="U9147" s="1047"/>
    </row>
    <row r="9148" ht="26.25" customHeight="1" spans="21:21">
      <c r="U9148" s="1047"/>
    </row>
    <row r="9149" ht="26.25" customHeight="1" spans="21:21">
      <c r="U9149" s="1047"/>
    </row>
    <row r="9150" ht="26.25" customHeight="1" spans="21:21">
      <c r="U9150" s="1047"/>
    </row>
    <row r="9151" ht="26.25" customHeight="1" spans="21:21">
      <c r="U9151" s="1047"/>
    </row>
    <row r="9152" ht="26.25" customHeight="1" spans="21:21">
      <c r="U9152" s="1047"/>
    </row>
    <row r="9153" ht="26.25" customHeight="1" spans="21:21">
      <c r="U9153" s="1047"/>
    </row>
    <row r="9154" ht="26.25" customHeight="1" spans="21:21">
      <c r="U9154" s="1047"/>
    </row>
    <row r="9155" ht="26.25" customHeight="1" spans="21:21">
      <c r="U9155" s="1047"/>
    </row>
    <row r="9156" ht="26.25" customHeight="1" spans="21:21">
      <c r="U9156" s="1047"/>
    </row>
    <row r="9157" ht="26.25" customHeight="1" spans="21:21">
      <c r="U9157" s="1047"/>
    </row>
    <row r="9158" ht="26.25" customHeight="1" spans="21:21">
      <c r="U9158" s="1047"/>
    </row>
    <row r="9159" ht="26.25" customHeight="1" spans="21:21">
      <c r="U9159" s="1047"/>
    </row>
    <row r="9160" ht="26.25" customHeight="1" spans="21:21">
      <c r="U9160" s="1047"/>
    </row>
    <row r="9161" ht="26.25" customHeight="1" spans="21:21">
      <c r="U9161" s="1047"/>
    </row>
    <row r="9162" ht="26.25" customHeight="1" spans="21:21">
      <c r="U9162" s="1047"/>
    </row>
    <row r="9163" ht="26.25" customHeight="1" spans="21:21">
      <c r="U9163" s="1047"/>
    </row>
    <row r="9164" ht="26.25" customHeight="1" spans="21:21">
      <c r="U9164" s="1047"/>
    </row>
    <row r="9165" ht="26.25" customHeight="1" spans="21:21">
      <c r="U9165" s="1047"/>
    </row>
    <row r="9166" ht="26.25" customHeight="1" spans="21:21">
      <c r="U9166" s="1047"/>
    </row>
    <row r="9167" ht="26.25" customHeight="1" spans="21:21">
      <c r="U9167" s="1047"/>
    </row>
    <row r="9168" ht="26.25" customHeight="1" spans="21:21">
      <c r="U9168" s="1047"/>
    </row>
    <row r="9169" ht="26.25" customHeight="1" spans="21:21">
      <c r="U9169" s="1047"/>
    </row>
    <row r="9170" ht="26.25" customHeight="1" spans="21:21">
      <c r="U9170" s="1047"/>
    </row>
    <row r="9171" ht="26.25" customHeight="1" spans="21:21">
      <c r="U9171" s="1047"/>
    </row>
    <row r="9172" ht="26.25" customHeight="1" spans="21:21">
      <c r="U9172" s="1047"/>
    </row>
    <row r="9173" ht="26.25" customHeight="1" spans="21:21">
      <c r="U9173" s="1047"/>
    </row>
    <row r="9174" ht="26.25" customHeight="1" spans="21:21">
      <c r="U9174" s="1047"/>
    </row>
    <row r="9175" ht="26.25" customHeight="1" spans="21:21">
      <c r="U9175" s="1047"/>
    </row>
    <row r="9176" ht="26.25" customHeight="1" spans="21:21">
      <c r="U9176" s="1047"/>
    </row>
    <row r="9177" ht="26.25" customHeight="1" spans="21:21">
      <c r="U9177" s="1047"/>
    </row>
    <row r="9178" ht="26.25" customHeight="1" spans="21:21">
      <c r="U9178" s="1047"/>
    </row>
    <row r="9179" ht="26.25" customHeight="1" spans="21:21">
      <c r="U9179" s="1047"/>
    </row>
    <row r="9180" ht="26.25" customHeight="1" spans="21:21">
      <c r="U9180" s="1047"/>
    </row>
    <row r="9181" ht="26.25" customHeight="1" spans="21:21">
      <c r="U9181" s="1047"/>
    </row>
    <row r="9182" ht="26.25" customHeight="1" spans="21:21">
      <c r="U9182" s="1047"/>
    </row>
    <row r="9183" ht="26.25" customHeight="1" spans="21:21">
      <c r="U9183" s="1047"/>
    </row>
    <row r="9184" ht="26.25" customHeight="1" spans="21:21">
      <c r="U9184" s="1047"/>
    </row>
    <row r="9185" ht="26.25" customHeight="1" spans="21:21">
      <c r="U9185" s="1047"/>
    </row>
    <row r="9186" ht="26.25" customHeight="1" spans="21:21">
      <c r="U9186" s="1047"/>
    </row>
    <row r="9187" ht="26.25" customHeight="1" spans="21:21">
      <c r="U9187" s="1047"/>
    </row>
    <row r="9188" ht="26.25" customHeight="1" spans="21:21">
      <c r="U9188" s="1047"/>
    </row>
    <row r="9189" ht="26.25" customHeight="1" spans="21:21">
      <c r="U9189" s="1047"/>
    </row>
    <row r="9190" ht="26.25" customHeight="1" spans="21:21">
      <c r="U9190" s="1047"/>
    </row>
    <row r="9191" ht="26.25" customHeight="1" spans="21:21">
      <c r="U9191" s="1047"/>
    </row>
    <row r="9192" ht="26.25" customHeight="1" spans="21:21">
      <c r="U9192" s="1047"/>
    </row>
    <row r="9193" ht="26.25" customHeight="1" spans="21:21">
      <c r="U9193" s="1047"/>
    </row>
    <row r="9194" ht="26.25" customHeight="1" spans="21:21">
      <c r="U9194" s="1047"/>
    </row>
    <row r="9195" ht="26.25" customHeight="1" spans="21:21">
      <c r="U9195" s="1047"/>
    </row>
    <row r="9196" ht="26.25" customHeight="1" spans="21:21">
      <c r="U9196" s="1047"/>
    </row>
    <row r="9197" ht="26.25" customHeight="1" spans="21:21">
      <c r="U9197" s="1047"/>
    </row>
    <row r="9198" ht="26.25" customHeight="1" spans="21:21">
      <c r="U9198" s="1047"/>
    </row>
    <row r="9199" ht="26.25" customHeight="1" spans="21:21">
      <c r="U9199" s="1047"/>
    </row>
    <row r="9200" ht="26.25" customHeight="1" spans="21:21">
      <c r="U9200" s="1047"/>
    </row>
    <row r="9201" ht="26.25" customHeight="1" spans="21:21">
      <c r="U9201" s="1047"/>
    </row>
    <row r="9202" ht="26.25" customHeight="1" spans="21:21">
      <c r="U9202" s="1047"/>
    </row>
    <row r="9203" ht="26.25" customHeight="1" spans="21:21">
      <c r="U9203" s="1047"/>
    </row>
    <row r="9204" ht="26.25" customHeight="1" spans="21:21">
      <c r="U9204" s="1047"/>
    </row>
    <row r="9205" ht="26.25" customHeight="1" spans="21:21">
      <c r="U9205" s="1047"/>
    </row>
    <row r="9206" ht="26.25" customHeight="1" spans="21:21">
      <c r="U9206" s="1047"/>
    </row>
    <row r="9207" ht="26.25" customHeight="1" spans="21:21">
      <c r="U9207" s="1047"/>
    </row>
    <row r="9208" ht="26.25" customHeight="1" spans="21:21">
      <c r="U9208" s="1047"/>
    </row>
    <row r="9209" ht="26.25" customHeight="1" spans="21:21">
      <c r="U9209" s="1047"/>
    </row>
    <row r="9210" ht="26.25" customHeight="1" spans="21:21">
      <c r="U9210" s="1047"/>
    </row>
    <row r="9211" ht="26.25" customHeight="1" spans="21:21">
      <c r="U9211" s="1047"/>
    </row>
    <row r="9212" ht="26.25" customHeight="1" spans="21:21">
      <c r="U9212" s="1047"/>
    </row>
    <row r="9213" ht="26.25" customHeight="1" spans="21:21">
      <c r="U9213" s="1047"/>
    </row>
    <row r="9214" ht="26.25" customHeight="1" spans="21:21">
      <c r="U9214" s="1047"/>
    </row>
    <row r="9215" ht="26.25" customHeight="1" spans="21:21">
      <c r="U9215" s="1047"/>
    </row>
    <row r="9216" ht="26.25" customHeight="1" spans="21:21">
      <c r="U9216" s="1047"/>
    </row>
    <row r="9217" ht="26.25" customHeight="1" spans="21:21">
      <c r="U9217" s="1047"/>
    </row>
    <row r="9218" ht="26.25" customHeight="1" spans="21:21">
      <c r="U9218" s="1047"/>
    </row>
    <row r="9219" ht="26.25" customHeight="1" spans="21:21">
      <c r="U9219" s="1047"/>
    </row>
    <row r="9220" ht="26.25" customHeight="1" spans="21:21">
      <c r="U9220" s="1047"/>
    </row>
    <row r="9221" ht="26.25" customHeight="1" spans="21:21">
      <c r="U9221" s="1047"/>
    </row>
    <row r="9222" ht="26.25" customHeight="1" spans="21:21">
      <c r="U9222" s="1047"/>
    </row>
    <row r="9223" ht="26.25" customHeight="1" spans="21:21">
      <c r="U9223" s="1047"/>
    </row>
    <row r="9224" ht="26.25" customHeight="1" spans="21:21">
      <c r="U9224" s="1047"/>
    </row>
    <row r="9225" ht="26.25" customHeight="1" spans="21:21">
      <c r="U9225" s="1047"/>
    </row>
    <row r="9226" ht="26.25" customHeight="1" spans="21:21">
      <c r="U9226" s="1047"/>
    </row>
    <row r="9227" ht="26.25" customHeight="1" spans="21:21">
      <c r="U9227" s="1047"/>
    </row>
    <row r="9228" ht="26.25" customHeight="1" spans="21:21">
      <c r="U9228" s="1047"/>
    </row>
    <row r="9229" ht="26.25" customHeight="1" spans="21:21">
      <c r="U9229" s="1047"/>
    </row>
    <row r="9230" ht="26.25" customHeight="1" spans="21:21">
      <c r="U9230" s="1047"/>
    </row>
    <row r="9231" ht="26.25" customHeight="1" spans="21:21">
      <c r="U9231" s="1047"/>
    </row>
    <row r="9232" ht="26.25" customHeight="1" spans="21:21">
      <c r="U9232" s="1047"/>
    </row>
    <row r="9233" ht="26.25" customHeight="1" spans="21:21">
      <c r="U9233" s="1047"/>
    </row>
    <row r="9234" ht="26.25" customHeight="1" spans="21:21">
      <c r="U9234" s="1047"/>
    </row>
    <row r="9235" ht="26.25" customHeight="1" spans="21:21">
      <c r="U9235" s="1047"/>
    </row>
    <row r="9236" ht="26.25" customHeight="1" spans="21:21">
      <c r="U9236" s="1047"/>
    </row>
    <row r="9237" ht="26.25" customHeight="1" spans="21:21">
      <c r="U9237" s="1047"/>
    </row>
    <row r="9238" ht="26.25" customHeight="1" spans="21:21">
      <c r="U9238" s="1047"/>
    </row>
    <row r="9239" ht="26.25" customHeight="1" spans="21:21">
      <c r="U9239" s="1047"/>
    </row>
    <row r="9240" ht="26.25" customHeight="1" spans="21:21">
      <c r="U9240" s="1047"/>
    </row>
    <row r="9241" ht="26.25" customHeight="1" spans="21:21">
      <c r="U9241" s="1047"/>
    </row>
    <row r="9242" ht="26.25" customHeight="1" spans="21:21">
      <c r="U9242" s="1047"/>
    </row>
    <row r="9243" ht="26.25" customHeight="1" spans="21:21">
      <c r="U9243" s="1047"/>
    </row>
    <row r="9244" ht="26.25" customHeight="1" spans="21:21">
      <c r="U9244" s="1047"/>
    </row>
    <row r="9245" ht="26.25" customHeight="1" spans="21:21">
      <c r="U9245" s="1047"/>
    </row>
    <row r="9246" ht="26.25" customHeight="1" spans="21:21">
      <c r="U9246" s="1047"/>
    </row>
    <row r="9247" ht="26.25" customHeight="1" spans="21:21">
      <c r="U9247" s="1047"/>
    </row>
    <row r="9248" ht="26.25" customHeight="1" spans="21:21">
      <c r="U9248" s="1047"/>
    </row>
    <row r="9249" ht="26.25" customHeight="1" spans="21:21">
      <c r="U9249" s="1047"/>
    </row>
    <row r="9250" ht="26.25" customHeight="1" spans="21:21">
      <c r="U9250" s="1047"/>
    </row>
    <row r="9251" ht="26.25" customHeight="1" spans="21:21">
      <c r="U9251" s="1047"/>
    </row>
    <row r="9252" ht="26.25" customHeight="1" spans="21:21">
      <c r="U9252" s="1047"/>
    </row>
    <row r="9253" ht="26.25" customHeight="1" spans="21:21">
      <c r="U9253" s="1047"/>
    </row>
    <row r="9254" ht="26.25" customHeight="1" spans="21:21">
      <c r="U9254" s="1047"/>
    </row>
    <row r="9255" ht="26.25" customHeight="1" spans="21:21">
      <c r="U9255" s="1047"/>
    </row>
    <row r="9256" ht="26.25" customHeight="1" spans="21:21">
      <c r="U9256" s="1047"/>
    </row>
    <row r="9257" ht="26.25" customHeight="1" spans="21:21">
      <c r="U9257" s="1047"/>
    </row>
    <row r="9258" ht="26.25" customHeight="1" spans="21:21">
      <c r="U9258" s="1047"/>
    </row>
    <row r="9259" ht="26.25" customHeight="1" spans="21:21">
      <c r="U9259" s="1047"/>
    </row>
    <row r="9260" ht="26.25" customHeight="1" spans="21:21">
      <c r="U9260" s="1047"/>
    </row>
    <row r="9261" ht="26.25" customHeight="1" spans="21:21">
      <c r="U9261" s="1047"/>
    </row>
    <row r="9262" ht="26.25" customHeight="1" spans="21:21">
      <c r="U9262" s="1047"/>
    </row>
    <row r="9263" ht="26.25" customHeight="1" spans="21:21">
      <c r="U9263" s="1047"/>
    </row>
    <row r="9264" ht="26.25" customHeight="1" spans="21:21">
      <c r="U9264" s="1047"/>
    </row>
    <row r="9265" ht="26.25" customHeight="1" spans="21:21">
      <c r="U9265" s="1047"/>
    </row>
    <row r="9266" ht="26.25" customHeight="1" spans="21:21">
      <c r="U9266" s="1047"/>
    </row>
    <row r="9267" ht="26.25" customHeight="1" spans="21:21">
      <c r="U9267" s="1047"/>
    </row>
    <row r="9268" ht="26.25" customHeight="1" spans="21:21">
      <c r="U9268" s="1047"/>
    </row>
    <row r="9269" ht="26.25" customHeight="1" spans="21:21">
      <c r="U9269" s="1047"/>
    </row>
    <row r="9270" ht="26.25" customHeight="1" spans="21:21">
      <c r="U9270" s="1047"/>
    </row>
    <row r="9271" ht="26.25" customHeight="1" spans="21:21">
      <c r="U9271" s="1047"/>
    </row>
    <row r="9272" ht="26.25" customHeight="1" spans="21:21">
      <c r="U9272" s="1047"/>
    </row>
    <row r="9273" ht="26.25" customHeight="1" spans="21:21">
      <c r="U9273" s="1047"/>
    </row>
    <row r="9274" ht="26.25" customHeight="1" spans="21:21">
      <c r="U9274" s="1047"/>
    </row>
    <row r="9275" ht="26.25" customHeight="1" spans="21:21">
      <c r="U9275" s="1047"/>
    </row>
    <row r="9276" ht="26.25" customHeight="1" spans="21:21">
      <c r="U9276" s="1047"/>
    </row>
    <row r="9277" ht="26.25" customHeight="1" spans="21:21">
      <c r="U9277" s="1047"/>
    </row>
    <row r="9278" ht="26.25" customHeight="1" spans="21:21">
      <c r="U9278" s="1047"/>
    </row>
    <row r="9279" ht="26.25" customHeight="1" spans="21:21">
      <c r="U9279" s="1047"/>
    </row>
    <row r="9280" ht="26.25" customHeight="1" spans="21:21">
      <c r="U9280" s="1047"/>
    </row>
    <row r="9281" ht="26.25" customHeight="1" spans="21:21">
      <c r="U9281" s="1047"/>
    </row>
    <row r="9282" ht="26.25" customHeight="1" spans="21:21">
      <c r="U9282" s="1047"/>
    </row>
    <row r="9283" ht="26.25" customHeight="1" spans="21:21">
      <c r="U9283" s="1047"/>
    </row>
    <row r="9284" ht="26.25" customHeight="1" spans="21:21">
      <c r="U9284" s="1047"/>
    </row>
    <row r="9285" ht="26.25" customHeight="1" spans="21:21">
      <c r="U9285" s="1047"/>
    </row>
    <row r="9286" ht="26.25" customHeight="1" spans="21:21">
      <c r="U9286" s="1047"/>
    </row>
    <row r="9287" ht="26.25" customHeight="1" spans="21:21">
      <c r="U9287" s="1047"/>
    </row>
    <row r="9288" ht="26.25" customHeight="1" spans="21:21">
      <c r="U9288" s="1047"/>
    </row>
    <row r="9289" ht="26.25" customHeight="1" spans="21:21">
      <c r="U9289" s="1047"/>
    </row>
    <row r="9290" ht="26.25" customHeight="1" spans="21:21">
      <c r="U9290" s="1047"/>
    </row>
    <row r="9291" ht="26.25" customHeight="1" spans="21:21">
      <c r="U9291" s="1047"/>
    </row>
    <row r="9292" ht="26.25" customHeight="1" spans="21:21">
      <c r="U9292" s="1047"/>
    </row>
    <row r="9293" ht="26.25" customHeight="1" spans="21:21">
      <c r="U9293" s="1047"/>
    </row>
    <row r="9294" ht="26.25" customHeight="1" spans="21:21">
      <c r="U9294" s="1047"/>
    </row>
    <row r="9295" ht="26.25" customHeight="1" spans="21:21">
      <c r="U9295" s="1047"/>
    </row>
    <row r="9296" ht="26.25" customHeight="1" spans="21:21">
      <c r="U9296" s="1047"/>
    </row>
    <row r="9297" ht="26.25" customHeight="1" spans="21:21">
      <c r="U9297" s="1047"/>
    </row>
    <row r="9298" ht="26.25" customHeight="1" spans="21:21">
      <c r="U9298" s="1047"/>
    </row>
    <row r="9299" ht="26.25" customHeight="1" spans="21:21">
      <c r="U9299" s="1047"/>
    </row>
    <row r="9300" ht="26.25" customHeight="1" spans="21:21">
      <c r="U9300" s="1047"/>
    </row>
    <row r="9301" ht="26.25" customHeight="1" spans="21:21">
      <c r="U9301" s="1047"/>
    </row>
    <row r="9302" ht="26.25" customHeight="1" spans="21:21">
      <c r="U9302" s="1047"/>
    </row>
    <row r="9303" ht="26.25" customHeight="1" spans="21:21">
      <c r="U9303" s="1047"/>
    </row>
    <row r="9304" ht="26.25" customHeight="1" spans="21:21">
      <c r="U9304" s="1047"/>
    </row>
    <row r="9305" ht="26.25" customHeight="1" spans="21:21">
      <c r="U9305" s="1047"/>
    </row>
    <row r="9306" ht="26.25" customHeight="1" spans="21:21">
      <c r="U9306" s="1047"/>
    </row>
    <row r="9307" ht="26.25" customHeight="1" spans="21:21">
      <c r="U9307" s="1047"/>
    </row>
    <row r="9308" ht="26.25" customHeight="1" spans="21:21">
      <c r="U9308" s="1047"/>
    </row>
    <row r="9309" ht="26.25" customHeight="1" spans="21:21">
      <c r="U9309" s="1047"/>
    </row>
    <row r="9310" ht="26.25" customHeight="1" spans="21:21">
      <c r="U9310" s="1047"/>
    </row>
    <row r="9311" ht="26.25" customHeight="1" spans="21:21">
      <c r="U9311" s="1047"/>
    </row>
    <row r="9312" ht="26.25" customHeight="1" spans="21:21">
      <c r="U9312" s="1047"/>
    </row>
    <row r="9313" ht="26.25" customHeight="1" spans="21:21">
      <c r="U9313" s="1047"/>
    </row>
    <row r="9314" ht="26.25" customHeight="1" spans="21:21">
      <c r="U9314" s="1047"/>
    </row>
    <row r="9315" ht="26.25" customHeight="1" spans="21:21">
      <c r="U9315" s="1047"/>
    </row>
    <row r="9316" ht="26.25" customHeight="1" spans="21:21">
      <c r="U9316" s="1047"/>
    </row>
    <row r="9317" ht="26.25" customHeight="1" spans="21:21">
      <c r="U9317" s="1047"/>
    </row>
    <row r="9318" ht="26.25" customHeight="1" spans="21:21">
      <c r="U9318" s="1047"/>
    </row>
    <row r="9319" ht="26.25" customHeight="1" spans="21:21">
      <c r="U9319" s="1047"/>
    </row>
    <row r="9320" ht="26.25" customHeight="1" spans="21:21">
      <c r="U9320" s="1047"/>
    </row>
    <row r="9321" ht="26.25" customHeight="1" spans="21:21">
      <c r="U9321" s="1047"/>
    </row>
    <row r="9322" ht="26.25" customHeight="1" spans="21:21">
      <c r="U9322" s="1047"/>
    </row>
    <row r="9323" ht="26.25" customHeight="1" spans="21:21">
      <c r="U9323" s="1047"/>
    </row>
    <row r="9324" ht="26.25" customHeight="1" spans="21:21">
      <c r="U9324" s="1047"/>
    </row>
    <row r="9325" ht="26.25" customHeight="1" spans="21:21">
      <c r="U9325" s="1047"/>
    </row>
    <row r="9326" ht="26.25" customHeight="1" spans="21:21">
      <c r="U9326" s="1047"/>
    </row>
    <row r="9327" ht="26.25" customHeight="1" spans="21:21">
      <c r="U9327" s="1047"/>
    </row>
    <row r="9328" ht="26.25" customHeight="1" spans="21:21">
      <c r="U9328" s="1047"/>
    </row>
    <row r="9329" ht="26.25" customHeight="1" spans="21:21">
      <c r="U9329" s="1047"/>
    </row>
    <row r="9330" ht="26.25" customHeight="1" spans="21:21">
      <c r="U9330" s="1047"/>
    </row>
    <row r="9331" ht="26.25" customHeight="1" spans="21:21">
      <c r="U9331" s="1047"/>
    </row>
    <row r="9332" ht="26.25" customHeight="1" spans="21:21">
      <c r="U9332" s="1047"/>
    </row>
    <row r="9333" ht="26.25" customHeight="1" spans="21:21">
      <c r="U9333" s="1047"/>
    </row>
    <row r="9334" ht="26.25" customHeight="1" spans="21:21">
      <c r="U9334" s="1047"/>
    </row>
    <row r="9335" ht="26.25" customHeight="1" spans="21:21">
      <c r="U9335" s="1047"/>
    </row>
    <row r="9336" ht="26.25" customHeight="1" spans="21:21">
      <c r="U9336" s="1047"/>
    </row>
    <row r="9337" ht="26.25" customHeight="1" spans="21:21">
      <c r="U9337" s="1047"/>
    </row>
    <row r="9338" ht="26.25" customHeight="1" spans="21:21">
      <c r="U9338" s="1047"/>
    </row>
    <row r="9339" ht="26.25" customHeight="1" spans="21:21">
      <c r="U9339" s="1047"/>
    </row>
    <row r="9340" ht="26.25" customHeight="1" spans="21:21">
      <c r="U9340" s="1047"/>
    </row>
    <row r="9341" ht="26.25" customHeight="1" spans="21:21">
      <c r="U9341" s="1047"/>
    </row>
    <row r="9342" ht="26.25" customHeight="1" spans="21:21">
      <c r="U9342" s="1047"/>
    </row>
    <row r="9343" ht="26.25" customHeight="1" spans="21:21">
      <c r="U9343" s="1047"/>
    </row>
    <row r="9344" ht="26.25" customHeight="1" spans="21:21">
      <c r="U9344" s="1047"/>
    </row>
    <row r="9345" ht="26.25" customHeight="1" spans="21:21">
      <c r="U9345" s="1047"/>
    </row>
    <row r="9346" ht="26.25" customHeight="1" spans="21:21">
      <c r="U9346" s="1047"/>
    </row>
    <row r="9347" ht="26.25" customHeight="1" spans="21:21">
      <c r="U9347" s="1047"/>
    </row>
    <row r="9348" ht="26.25" customHeight="1" spans="21:21">
      <c r="U9348" s="1047"/>
    </row>
    <row r="9349" ht="26.25" customHeight="1" spans="21:21">
      <c r="U9349" s="1047"/>
    </row>
    <row r="9350" ht="26.25" customHeight="1" spans="21:21">
      <c r="U9350" s="1047"/>
    </row>
    <row r="9351" ht="26.25" customHeight="1" spans="21:21">
      <c r="U9351" s="1047"/>
    </row>
    <row r="9352" ht="26.25" customHeight="1" spans="21:21">
      <c r="U9352" s="1047"/>
    </row>
    <row r="9353" ht="26.25" customHeight="1" spans="21:21">
      <c r="U9353" s="1047"/>
    </row>
    <row r="9354" ht="26.25" customHeight="1" spans="21:21">
      <c r="U9354" s="1047"/>
    </row>
    <row r="9355" ht="26.25" customHeight="1" spans="21:21">
      <c r="U9355" s="1047"/>
    </row>
    <row r="9356" ht="26.25" customHeight="1" spans="21:21">
      <c r="U9356" s="1047"/>
    </row>
    <row r="9357" ht="26.25" customHeight="1" spans="21:21">
      <c r="U9357" s="1047"/>
    </row>
    <row r="9358" ht="26.25" customHeight="1" spans="21:21">
      <c r="U9358" s="1047"/>
    </row>
    <row r="9359" ht="26.25" customHeight="1" spans="21:21">
      <c r="U9359" s="1047"/>
    </row>
    <row r="9360" ht="26.25" customHeight="1" spans="21:21">
      <c r="U9360" s="1047"/>
    </row>
    <row r="9361" ht="26.25" customHeight="1" spans="21:21">
      <c r="U9361" s="1047"/>
    </row>
    <row r="9362" ht="26.25" customHeight="1" spans="21:21">
      <c r="U9362" s="1047"/>
    </row>
    <row r="9363" ht="26.25" customHeight="1" spans="21:21">
      <c r="U9363" s="1047"/>
    </row>
    <row r="9364" ht="26.25" customHeight="1" spans="21:21">
      <c r="U9364" s="1047"/>
    </row>
    <row r="9365" ht="26.25" customHeight="1" spans="21:21">
      <c r="U9365" s="1047"/>
    </row>
    <row r="9366" ht="26.25" customHeight="1" spans="21:21">
      <c r="U9366" s="1047"/>
    </row>
    <row r="9367" ht="26.25" customHeight="1" spans="21:21">
      <c r="U9367" s="1047"/>
    </row>
    <row r="9368" ht="26.25" customHeight="1" spans="21:21">
      <c r="U9368" s="1047"/>
    </row>
    <row r="9369" ht="26.25" customHeight="1" spans="21:21">
      <c r="U9369" s="1047"/>
    </row>
    <row r="9370" ht="26.25" customHeight="1" spans="21:21">
      <c r="U9370" s="1047"/>
    </row>
    <row r="9371" ht="26.25" customHeight="1" spans="21:21">
      <c r="U9371" s="1047"/>
    </row>
    <row r="9372" ht="26.25" customHeight="1" spans="21:21">
      <c r="U9372" s="1047"/>
    </row>
    <row r="9373" ht="26.25" customHeight="1" spans="21:21">
      <c r="U9373" s="1047"/>
    </row>
    <row r="9374" ht="26.25" customHeight="1" spans="21:21">
      <c r="U9374" s="1047"/>
    </row>
    <row r="9375" ht="26.25" customHeight="1" spans="21:21">
      <c r="U9375" s="1047"/>
    </row>
    <row r="9376" ht="26.25" customHeight="1" spans="21:21">
      <c r="U9376" s="1047"/>
    </row>
    <row r="9377" ht="26.25" customHeight="1" spans="21:21">
      <c r="U9377" s="1047"/>
    </row>
    <row r="9378" ht="26.25" customHeight="1" spans="21:21">
      <c r="U9378" s="1047"/>
    </row>
    <row r="9379" ht="26.25" customHeight="1" spans="21:21">
      <c r="U9379" s="1047"/>
    </row>
    <row r="9380" ht="26.25" customHeight="1" spans="21:21">
      <c r="U9380" s="1047"/>
    </row>
    <row r="9381" ht="26.25" customHeight="1" spans="21:21">
      <c r="U9381" s="1047"/>
    </row>
    <row r="9382" ht="26.25" customHeight="1" spans="21:21">
      <c r="U9382" s="1047"/>
    </row>
    <row r="9383" ht="26.25" customHeight="1" spans="21:21">
      <c r="U9383" s="1047"/>
    </row>
    <row r="9384" ht="26.25" customHeight="1" spans="21:21">
      <c r="U9384" s="1047"/>
    </row>
    <row r="9385" ht="26.25" customHeight="1" spans="21:21">
      <c r="U9385" s="1047"/>
    </row>
    <row r="9386" ht="26.25" customHeight="1" spans="21:21">
      <c r="U9386" s="1047"/>
    </row>
    <row r="9387" ht="26.25" customHeight="1" spans="21:21">
      <c r="U9387" s="1047"/>
    </row>
    <row r="9388" ht="26.25" customHeight="1" spans="21:21">
      <c r="U9388" s="1047"/>
    </row>
    <row r="9389" ht="26.25" customHeight="1" spans="21:21">
      <c r="U9389" s="1047"/>
    </row>
    <row r="9390" ht="26.25" customHeight="1" spans="21:21">
      <c r="U9390" s="1047"/>
    </row>
    <row r="9391" ht="26.25" customHeight="1" spans="21:21">
      <c r="U9391" s="1047"/>
    </row>
    <row r="9392" ht="26.25" customHeight="1" spans="21:21">
      <c r="U9392" s="1047"/>
    </row>
    <row r="9393" ht="26.25" customHeight="1" spans="21:21">
      <c r="U9393" s="1047"/>
    </row>
    <row r="9394" ht="26.25" customHeight="1" spans="21:21">
      <c r="U9394" s="1047"/>
    </row>
    <row r="9395" ht="26.25" customHeight="1" spans="21:21">
      <c r="U9395" s="1047"/>
    </row>
    <row r="9396" ht="26.25" customHeight="1" spans="21:21">
      <c r="U9396" s="1047"/>
    </row>
    <row r="9397" ht="26.25" customHeight="1" spans="21:21">
      <c r="U9397" s="1047"/>
    </row>
    <row r="9398" ht="26.25" customHeight="1" spans="21:21">
      <c r="U9398" s="1047"/>
    </row>
    <row r="9399" ht="26.25" customHeight="1" spans="21:21">
      <c r="U9399" s="1047"/>
    </row>
    <row r="9400" ht="26.25" customHeight="1" spans="21:21">
      <c r="U9400" s="1047"/>
    </row>
    <row r="9401" ht="26.25" customHeight="1" spans="21:21">
      <c r="U9401" s="1047"/>
    </row>
    <row r="9402" ht="26.25" customHeight="1" spans="21:21">
      <c r="U9402" s="1047"/>
    </row>
    <row r="9403" ht="26.25" customHeight="1" spans="21:21">
      <c r="U9403" s="1047"/>
    </row>
    <row r="9404" ht="26.25" customHeight="1" spans="21:21">
      <c r="U9404" s="1047"/>
    </row>
    <row r="9405" ht="26.25" customHeight="1" spans="21:21">
      <c r="U9405" s="1047"/>
    </row>
    <row r="9406" ht="26.25" customHeight="1" spans="21:21">
      <c r="U9406" s="1047"/>
    </row>
    <row r="9407" ht="26.25" customHeight="1" spans="21:21">
      <c r="U9407" s="1047"/>
    </row>
    <row r="9408" ht="26.25" customHeight="1" spans="21:21">
      <c r="U9408" s="1047"/>
    </row>
    <row r="9409" ht="26.25" customHeight="1" spans="21:21">
      <c r="U9409" s="1047"/>
    </row>
    <row r="9410" ht="26.25" customHeight="1" spans="21:21">
      <c r="U9410" s="1047"/>
    </row>
    <row r="9411" ht="26.25" customHeight="1" spans="21:21">
      <c r="U9411" s="1047"/>
    </row>
    <row r="9412" ht="26.25" customHeight="1" spans="21:21">
      <c r="U9412" s="1047"/>
    </row>
    <row r="9413" ht="26.25" customHeight="1" spans="21:21">
      <c r="U9413" s="1047"/>
    </row>
    <row r="9414" ht="26.25" customHeight="1" spans="21:21">
      <c r="U9414" s="1047"/>
    </row>
    <row r="9415" ht="26.25" customHeight="1" spans="21:21">
      <c r="U9415" s="1047"/>
    </row>
    <row r="9416" ht="26.25" customHeight="1" spans="21:21">
      <c r="U9416" s="1047"/>
    </row>
    <row r="9417" ht="26.25" customHeight="1" spans="21:21">
      <c r="U9417" s="1047"/>
    </row>
    <row r="9418" ht="26.25" customHeight="1" spans="21:21">
      <c r="U9418" s="1047"/>
    </row>
    <row r="9419" ht="26.25" customHeight="1" spans="21:21">
      <c r="U9419" s="1047"/>
    </row>
    <row r="9420" ht="26.25" customHeight="1" spans="21:21">
      <c r="U9420" s="1047"/>
    </row>
    <row r="9421" ht="26.25" customHeight="1" spans="21:21">
      <c r="U9421" s="1047"/>
    </row>
    <row r="9422" ht="26.25" customHeight="1" spans="21:21">
      <c r="U9422" s="1047"/>
    </row>
    <row r="9423" ht="26.25" customHeight="1" spans="21:21">
      <c r="U9423" s="1047"/>
    </row>
    <row r="9424" ht="26.25" customHeight="1" spans="21:21">
      <c r="U9424" s="1047"/>
    </row>
    <row r="9425" ht="26.25" customHeight="1" spans="21:21">
      <c r="U9425" s="1047"/>
    </row>
    <row r="9426" ht="26.25" customHeight="1" spans="21:21">
      <c r="U9426" s="1047"/>
    </row>
    <row r="9427" ht="26.25" customHeight="1" spans="21:21">
      <c r="U9427" s="1047"/>
    </row>
    <row r="9428" ht="26.25" customHeight="1" spans="21:21">
      <c r="U9428" s="1047"/>
    </row>
    <row r="9429" ht="26.25" customHeight="1" spans="21:21">
      <c r="U9429" s="1047"/>
    </row>
    <row r="9430" ht="26.25" customHeight="1" spans="21:21">
      <c r="U9430" s="1047"/>
    </row>
    <row r="9431" ht="26.25" customHeight="1" spans="21:21">
      <c r="U9431" s="1047"/>
    </row>
    <row r="9432" ht="26.25" customHeight="1" spans="21:21">
      <c r="U9432" s="1047"/>
    </row>
    <row r="9433" ht="26.25" customHeight="1" spans="21:21">
      <c r="U9433" s="1047"/>
    </row>
    <row r="9434" ht="26.25" customHeight="1" spans="21:21">
      <c r="U9434" s="1047"/>
    </row>
    <row r="9435" ht="26.25" customHeight="1" spans="21:21">
      <c r="U9435" s="1047"/>
    </row>
    <row r="9436" ht="26.25" customHeight="1" spans="21:21">
      <c r="U9436" s="1047"/>
    </row>
    <row r="9437" ht="26.25" customHeight="1" spans="21:21">
      <c r="U9437" s="1047"/>
    </row>
    <row r="9438" ht="26.25" customHeight="1" spans="21:21">
      <c r="U9438" s="1047"/>
    </row>
    <row r="9439" ht="26.25" customHeight="1" spans="21:21">
      <c r="U9439" s="1047"/>
    </row>
    <row r="9440" ht="26.25" customHeight="1" spans="21:21">
      <c r="U9440" s="1047"/>
    </row>
    <row r="9441" ht="26.25" customHeight="1" spans="21:21">
      <c r="U9441" s="1047"/>
    </row>
    <row r="9442" ht="26.25" customHeight="1" spans="21:21">
      <c r="U9442" s="1047"/>
    </row>
    <row r="9443" ht="26.25" customHeight="1" spans="21:21">
      <c r="U9443" s="1047"/>
    </row>
    <row r="9444" ht="26.25" customHeight="1" spans="21:21">
      <c r="U9444" s="1047"/>
    </row>
    <row r="9445" ht="26.25" customHeight="1" spans="21:21">
      <c r="U9445" s="1047"/>
    </row>
    <row r="9446" ht="26.25" customHeight="1" spans="21:21">
      <c r="U9446" s="1047"/>
    </row>
    <row r="9447" ht="26.25" customHeight="1" spans="21:21">
      <c r="U9447" s="1047"/>
    </row>
    <row r="9448" ht="26.25" customHeight="1" spans="21:21">
      <c r="U9448" s="1047"/>
    </row>
    <row r="9449" ht="26.25" customHeight="1" spans="21:21">
      <c r="U9449" s="1047"/>
    </row>
    <row r="9450" ht="26.25" customHeight="1" spans="21:21">
      <c r="U9450" s="1047"/>
    </row>
    <row r="9451" ht="26.25" customHeight="1" spans="21:21">
      <c r="U9451" s="1047"/>
    </row>
    <row r="9452" ht="26.25" customHeight="1" spans="21:21">
      <c r="U9452" s="1047"/>
    </row>
    <row r="9453" ht="26.25" customHeight="1" spans="21:21">
      <c r="U9453" s="1047"/>
    </row>
    <row r="9454" ht="26.25" customHeight="1" spans="21:21">
      <c r="U9454" s="1047"/>
    </row>
    <row r="9455" ht="26.25" customHeight="1" spans="21:21">
      <c r="U9455" s="1047"/>
    </row>
    <row r="9456" ht="26.25" customHeight="1" spans="21:21">
      <c r="U9456" s="1047"/>
    </row>
    <row r="9457" ht="26.25" customHeight="1" spans="21:21">
      <c r="U9457" s="1047"/>
    </row>
    <row r="9458" ht="26.25" customHeight="1" spans="21:21">
      <c r="U9458" s="1047"/>
    </row>
    <row r="9459" ht="26.25" customHeight="1" spans="21:21">
      <c r="U9459" s="1047"/>
    </row>
    <row r="9460" ht="26.25" customHeight="1" spans="21:21">
      <c r="U9460" s="1047"/>
    </row>
    <row r="9461" ht="26.25" customHeight="1" spans="21:21">
      <c r="U9461" s="1047"/>
    </row>
    <row r="9462" ht="26.25" customHeight="1" spans="21:21">
      <c r="U9462" s="1047"/>
    </row>
    <row r="9463" ht="26.25" customHeight="1" spans="21:21">
      <c r="U9463" s="1047"/>
    </row>
    <row r="9464" ht="26.25" customHeight="1" spans="21:21">
      <c r="U9464" s="1047"/>
    </row>
    <row r="9465" ht="26.25" customHeight="1" spans="21:21">
      <c r="U9465" s="1047"/>
    </row>
    <row r="9466" ht="26.25" customHeight="1" spans="21:21">
      <c r="U9466" s="1047"/>
    </row>
    <row r="9467" ht="26.25" customHeight="1" spans="21:21">
      <c r="U9467" s="1047"/>
    </row>
    <row r="9468" ht="26.25" customHeight="1" spans="21:21">
      <c r="U9468" s="1047"/>
    </row>
    <row r="9469" ht="26.25" customHeight="1" spans="21:21">
      <c r="U9469" s="1047"/>
    </row>
    <row r="9470" ht="26.25" customHeight="1" spans="21:21">
      <c r="U9470" s="1047"/>
    </row>
    <row r="9471" ht="26.25" customHeight="1" spans="21:21">
      <c r="U9471" s="1047"/>
    </row>
    <row r="9472" ht="26.25" customHeight="1" spans="21:21">
      <c r="U9472" s="1047"/>
    </row>
    <row r="9473" ht="26.25" customHeight="1" spans="21:21">
      <c r="U9473" s="1047"/>
    </row>
    <row r="9474" ht="26.25" customHeight="1" spans="21:21">
      <c r="U9474" s="1047"/>
    </row>
    <row r="9475" ht="26.25" customHeight="1" spans="21:21">
      <c r="U9475" s="1047"/>
    </row>
    <row r="9476" ht="26.25" customHeight="1" spans="21:21">
      <c r="U9476" s="1047"/>
    </row>
    <row r="9477" ht="26.25" customHeight="1" spans="21:21">
      <c r="U9477" s="1047"/>
    </row>
    <row r="9478" ht="26.25" customHeight="1" spans="21:21">
      <c r="U9478" s="1047"/>
    </row>
    <row r="9479" ht="26.25" customHeight="1" spans="21:21">
      <c r="U9479" s="1047"/>
    </row>
    <row r="9480" ht="26.25" customHeight="1" spans="21:21">
      <c r="U9480" s="1047"/>
    </row>
    <row r="9481" ht="26.25" customHeight="1" spans="21:21">
      <c r="U9481" s="1047"/>
    </row>
    <row r="9482" ht="26.25" customHeight="1" spans="21:21">
      <c r="U9482" s="1047"/>
    </row>
    <row r="9483" ht="26.25" customHeight="1" spans="21:21">
      <c r="U9483" s="1047"/>
    </row>
    <row r="9484" ht="26.25" customHeight="1" spans="21:21">
      <c r="U9484" s="1047"/>
    </row>
    <row r="9485" ht="26.25" customHeight="1" spans="21:21">
      <c r="U9485" s="1047"/>
    </row>
    <row r="9486" ht="26.25" customHeight="1" spans="21:21">
      <c r="U9486" s="1047"/>
    </row>
    <row r="9487" ht="26.25" customHeight="1" spans="21:21">
      <c r="U9487" s="1047"/>
    </row>
    <row r="9488" ht="26.25" customHeight="1" spans="21:21">
      <c r="U9488" s="1047"/>
    </row>
    <row r="9489" ht="26.25" customHeight="1" spans="21:21">
      <c r="U9489" s="1047"/>
    </row>
    <row r="9490" ht="26.25" customHeight="1" spans="21:21">
      <c r="U9490" s="1047"/>
    </row>
    <row r="9491" ht="26.25" customHeight="1" spans="21:21">
      <c r="U9491" s="1047"/>
    </row>
    <row r="9492" ht="26.25" customHeight="1" spans="21:21">
      <c r="U9492" s="1047"/>
    </row>
    <row r="9493" ht="26.25" customHeight="1" spans="21:21">
      <c r="U9493" s="1047"/>
    </row>
    <row r="9494" ht="26.25" customHeight="1" spans="21:21">
      <c r="U9494" s="1047"/>
    </row>
    <row r="9495" ht="26.25" customHeight="1" spans="21:21">
      <c r="U9495" s="1047"/>
    </row>
    <row r="9496" ht="26.25" customHeight="1" spans="21:21">
      <c r="U9496" s="1047"/>
    </row>
    <row r="9497" ht="26.25" customHeight="1" spans="21:21">
      <c r="U9497" s="1047"/>
    </row>
    <row r="9498" ht="26.25" customHeight="1" spans="21:21">
      <c r="U9498" s="1047"/>
    </row>
    <row r="9499" ht="26.25" customHeight="1" spans="21:21">
      <c r="U9499" s="1047"/>
    </row>
    <row r="9500" ht="26.25" customHeight="1" spans="21:21">
      <c r="U9500" s="1047"/>
    </row>
    <row r="9501" ht="26.25" customHeight="1" spans="21:21">
      <c r="U9501" s="1047"/>
    </row>
    <row r="9502" ht="26.25" customHeight="1" spans="21:21">
      <c r="U9502" s="1047"/>
    </row>
    <row r="9503" ht="26.25" customHeight="1" spans="21:21">
      <c r="U9503" s="1047"/>
    </row>
    <row r="9504" ht="26.25" customHeight="1" spans="21:21">
      <c r="U9504" s="1047"/>
    </row>
    <row r="9505" ht="26.25" customHeight="1" spans="21:21">
      <c r="U9505" s="1047"/>
    </row>
    <row r="9506" ht="26.25" customHeight="1" spans="21:21">
      <c r="U9506" s="1047"/>
    </row>
    <row r="9507" ht="26.25" customHeight="1" spans="21:21">
      <c r="U9507" s="1047"/>
    </row>
    <row r="9508" ht="26.25" customHeight="1" spans="21:21">
      <c r="U9508" s="1047"/>
    </row>
    <row r="9509" ht="26.25" customHeight="1" spans="21:21">
      <c r="U9509" s="1047"/>
    </row>
    <row r="9510" ht="26.25" customHeight="1" spans="21:21">
      <c r="U9510" s="1047"/>
    </row>
    <row r="9511" ht="26.25" customHeight="1" spans="21:21">
      <c r="U9511" s="1047"/>
    </row>
    <row r="9512" ht="26.25" customHeight="1" spans="21:21">
      <c r="U9512" s="1047"/>
    </row>
    <row r="9513" ht="26.25" customHeight="1" spans="21:21">
      <c r="U9513" s="1047"/>
    </row>
    <row r="9514" ht="26.25" customHeight="1" spans="21:21">
      <c r="U9514" s="1047"/>
    </row>
    <row r="9515" ht="26.25" customHeight="1" spans="21:21">
      <c r="U9515" s="1047"/>
    </row>
    <row r="9516" ht="26.25" customHeight="1" spans="21:21">
      <c r="U9516" s="1047"/>
    </row>
    <row r="9517" ht="26.25" customHeight="1" spans="21:21">
      <c r="U9517" s="1047"/>
    </row>
    <row r="9518" ht="26.25" customHeight="1" spans="21:21">
      <c r="U9518" s="1047"/>
    </row>
    <row r="9519" ht="26.25" customHeight="1" spans="21:21">
      <c r="U9519" s="1047"/>
    </row>
    <row r="9520" ht="26.25" customHeight="1" spans="21:21">
      <c r="U9520" s="1047"/>
    </row>
    <row r="9521" ht="26.25" customHeight="1" spans="21:21">
      <c r="U9521" s="1047"/>
    </row>
    <row r="9522" ht="26.25" customHeight="1" spans="21:21">
      <c r="U9522" s="1047"/>
    </row>
    <row r="9523" ht="26.25" customHeight="1" spans="21:21">
      <c r="U9523" s="1047"/>
    </row>
    <row r="9524" ht="26.25" customHeight="1" spans="21:21">
      <c r="U9524" s="1047"/>
    </row>
    <row r="9525" ht="26.25" customHeight="1" spans="21:21">
      <c r="U9525" s="1047"/>
    </row>
    <row r="9526" ht="26.25" customHeight="1" spans="21:21">
      <c r="U9526" s="1047"/>
    </row>
    <row r="9527" ht="26.25" customHeight="1" spans="21:21">
      <c r="U9527" s="1047"/>
    </row>
    <row r="9528" ht="26.25" customHeight="1" spans="21:21">
      <c r="U9528" s="1047"/>
    </row>
    <row r="9529" ht="26.25" customHeight="1" spans="21:21">
      <c r="U9529" s="1047"/>
    </row>
    <row r="9530" ht="26.25" customHeight="1" spans="21:21">
      <c r="U9530" s="1047"/>
    </row>
    <row r="9531" ht="26.25" customHeight="1" spans="21:21">
      <c r="U9531" s="1047"/>
    </row>
    <row r="9532" ht="26.25" customHeight="1" spans="21:21">
      <c r="U9532" s="1047"/>
    </row>
    <row r="9533" ht="26.25" customHeight="1" spans="21:21">
      <c r="U9533" s="1047"/>
    </row>
    <row r="9534" ht="26.25" customHeight="1" spans="21:21">
      <c r="U9534" s="1047"/>
    </row>
    <row r="9535" ht="26.25" customHeight="1" spans="21:21">
      <c r="U9535" s="1047"/>
    </row>
    <row r="9536" ht="26.25" customHeight="1" spans="21:21">
      <c r="U9536" s="1047"/>
    </row>
    <row r="9537" ht="26.25" customHeight="1" spans="21:21">
      <c r="U9537" s="1047"/>
    </row>
    <row r="9538" ht="26.25" customHeight="1" spans="21:21">
      <c r="U9538" s="1047"/>
    </row>
    <row r="9539" ht="26.25" customHeight="1" spans="21:21">
      <c r="U9539" s="1047"/>
    </row>
    <row r="9540" ht="26.25" customHeight="1" spans="21:21">
      <c r="U9540" s="1047"/>
    </row>
    <row r="9541" ht="26.25" customHeight="1" spans="21:21">
      <c r="U9541" s="1047"/>
    </row>
    <row r="9542" ht="26.25" customHeight="1" spans="21:21">
      <c r="U9542" s="1047"/>
    </row>
    <row r="9543" ht="26.25" customHeight="1" spans="21:21">
      <c r="U9543" s="1047"/>
    </row>
    <row r="9544" ht="26.25" customHeight="1" spans="21:21">
      <c r="U9544" s="1047"/>
    </row>
    <row r="9545" ht="26.25" customHeight="1" spans="21:21">
      <c r="U9545" s="1047"/>
    </row>
    <row r="9546" ht="26.25" customHeight="1" spans="21:21">
      <c r="U9546" s="1047"/>
    </row>
    <row r="9547" ht="26.25" customHeight="1" spans="21:21">
      <c r="U9547" s="1047"/>
    </row>
    <row r="9548" ht="26.25" customHeight="1" spans="21:21">
      <c r="U9548" s="1047"/>
    </row>
    <row r="9549" ht="26.25" customHeight="1" spans="21:21">
      <c r="U9549" s="1047"/>
    </row>
    <row r="9550" ht="26.25" customHeight="1" spans="21:21">
      <c r="U9550" s="1047"/>
    </row>
    <row r="9551" ht="26.25" customHeight="1" spans="21:21">
      <c r="U9551" s="1047"/>
    </row>
    <row r="9552" ht="26.25" customHeight="1" spans="21:21">
      <c r="U9552" s="1047"/>
    </row>
    <row r="9553" ht="26.25" customHeight="1" spans="21:21">
      <c r="U9553" s="1047"/>
    </row>
    <row r="9554" ht="26.25" customHeight="1" spans="21:21">
      <c r="U9554" s="1047"/>
    </row>
    <row r="9555" ht="26.25" customHeight="1" spans="21:21">
      <c r="U9555" s="1047"/>
    </row>
    <row r="9556" ht="26.25" customHeight="1" spans="21:21">
      <c r="U9556" s="1047"/>
    </row>
    <row r="9557" ht="26.25" customHeight="1" spans="21:21">
      <c r="U9557" s="1047"/>
    </row>
    <row r="9558" ht="26.25" customHeight="1" spans="21:21">
      <c r="U9558" s="1047"/>
    </row>
    <row r="9559" ht="26.25" customHeight="1" spans="21:21">
      <c r="U9559" s="1047"/>
    </row>
    <row r="9560" ht="26.25" customHeight="1" spans="21:21">
      <c r="U9560" s="1047"/>
    </row>
    <row r="9561" ht="26.25" customHeight="1" spans="21:21">
      <c r="U9561" s="1047"/>
    </row>
    <row r="9562" ht="26.25" customHeight="1" spans="21:21">
      <c r="U9562" s="1047"/>
    </row>
    <row r="9563" ht="26.25" customHeight="1" spans="21:21">
      <c r="U9563" s="1047"/>
    </row>
    <row r="9564" ht="26.25" customHeight="1" spans="21:21">
      <c r="U9564" s="1047"/>
    </row>
    <row r="9565" ht="26.25" customHeight="1" spans="21:21">
      <c r="U9565" s="1047"/>
    </row>
    <row r="9566" ht="26.25" customHeight="1" spans="21:21">
      <c r="U9566" s="1047"/>
    </row>
    <row r="9567" ht="26.25" customHeight="1" spans="21:21">
      <c r="U9567" s="1047"/>
    </row>
    <row r="9568" ht="26.25" customHeight="1" spans="21:21">
      <c r="U9568" s="1047"/>
    </row>
    <row r="9569" ht="26.25" customHeight="1" spans="21:21">
      <c r="U9569" s="1047"/>
    </row>
    <row r="9570" ht="26.25" customHeight="1" spans="21:21">
      <c r="U9570" s="1047"/>
    </row>
    <row r="9571" ht="26.25" customHeight="1" spans="21:21">
      <c r="U9571" s="1047"/>
    </row>
    <row r="9572" ht="26.25" customHeight="1" spans="21:21">
      <c r="U9572" s="1047"/>
    </row>
    <row r="9573" ht="26.25" customHeight="1" spans="21:21">
      <c r="U9573" s="1047"/>
    </row>
    <row r="9574" ht="26.25" customHeight="1" spans="21:21">
      <c r="U9574" s="1047"/>
    </row>
    <row r="9575" ht="26.25" customHeight="1" spans="21:21">
      <c r="U9575" s="1047"/>
    </row>
    <row r="9576" ht="26.25" customHeight="1" spans="21:21">
      <c r="U9576" s="1047"/>
    </row>
    <row r="9577" ht="26.25" customHeight="1" spans="21:21">
      <c r="U9577" s="1047"/>
    </row>
    <row r="9578" ht="26.25" customHeight="1" spans="21:21">
      <c r="U9578" s="1047"/>
    </row>
    <row r="9579" ht="26.25" customHeight="1" spans="21:21">
      <c r="U9579" s="1047"/>
    </row>
    <row r="9580" ht="26.25" customHeight="1" spans="21:21">
      <c r="U9580" s="1047"/>
    </row>
    <row r="9581" ht="26.25" customHeight="1" spans="21:21">
      <c r="U9581" s="1047"/>
    </row>
    <row r="9582" ht="26.25" customHeight="1" spans="21:21">
      <c r="U9582" s="1047"/>
    </row>
    <row r="9583" ht="26.25" customHeight="1" spans="21:21">
      <c r="U9583" s="1047"/>
    </row>
    <row r="9584" ht="26.25" customHeight="1" spans="21:21">
      <c r="U9584" s="1047"/>
    </row>
    <row r="9585" ht="26.25" customHeight="1" spans="21:21">
      <c r="U9585" s="1047"/>
    </row>
    <row r="9586" ht="26.25" customHeight="1" spans="21:21">
      <c r="U9586" s="1047"/>
    </row>
    <row r="9587" ht="26.25" customHeight="1" spans="21:21">
      <c r="U9587" s="1047"/>
    </row>
    <row r="9588" ht="26.25" customHeight="1" spans="21:21">
      <c r="U9588" s="1047"/>
    </row>
    <row r="9589" ht="26.25" customHeight="1" spans="21:21">
      <c r="U9589" s="1047"/>
    </row>
    <row r="9590" ht="26.25" customHeight="1" spans="21:21">
      <c r="U9590" s="1047"/>
    </row>
    <row r="9591" ht="26.25" customHeight="1" spans="21:21">
      <c r="U9591" s="1047"/>
    </row>
    <row r="9592" ht="26.25" customHeight="1" spans="21:21">
      <c r="U9592" s="1047"/>
    </row>
    <row r="9593" ht="26.25" customHeight="1" spans="21:21">
      <c r="U9593" s="1047"/>
    </row>
    <row r="9594" ht="26.25" customHeight="1" spans="21:21">
      <c r="U9594" s="1047"/>
    </row>
    <row r="9595" ht="26.25" customHeight="1" spans="21:21">
      <c r="U9595" s="1047"/>
    </row>
    <row r="9596" ht="26.25" customHeight="1" spans="21:21">
      <c r="U9596" s="1047"/>
    </row>
    <row r="9597" ht="26.25" customHeight="1" spans="21:21">
      <c r="U9597" s="1047"/>
    </row>
    <row r="9598" ht="26.25" customHeight="1" spans="21:21">
      <c r="U9598" s="1047"/>
    </row>
    <row r="9599" ht="26.25" customHeight="1" spans="21:21">
      <c r="U9599" s="1047"/>
    </row>
    <row r="9600" ht="26.25" customHeight="1" spans="21:21">
      <c r="U9600" s="1047"/>
    </row>
    <row r="9601" ht="26.25" customHeight="1" spans="21:21">
      <c r="U9601" s="1047"/>
    </row>
    <row r="9602" ht="26.25" customHeight="1" spans="21:21">
      <c r="U9602" s="1047"/>
    </row>
    <row r="9603" ht="26.25" customHeight="1" spans="21:21">
      <c r="U9603" s="1047"/>
    </row>
    <row r="9604" ht="26.25" customHeight="1" spans="21:21">
      <c r="U9604" s="1047"/>
    </row>
    <row r="9605" ht="26.25" customHeight="1" spans="21:21">
      <c r="U9605" s="1047"/>
    </row>
    <row r="9606" ht="26.25" customHeight="1" spans="21:21">
      <c r="U9606" s="1047"/>
    </row>
    <row r="9607" ht="26.25" customHeight="1" spans="21:21">
      <c r="U9607" s="1047"/>
    </row>
    <row r="9608" ht="26.25" customHeight="1" spans="21:21">
      <c r="U9608" s="1047"/>
    </row>
    <row r="9609" ht="26.25" customHeight="1" spans="21:21">
      <c r="U9609" s="1047"/>
    </row>
    <row r="9610" ht="26.25" customHeight="1" spans="21:21">
      <c r="U9610" s="1047"/>
    </row>
    <row r="9611" ht="26.25" customHeight="1" spans="21:21">
      <c r="U9611" s="1047"/>
    </row>
    <row r="9612" ht="26.25" customHeight="1" spans="21:21">
      <c r="U9612" s="1047"/>
    </row>
    <row r="9613" ht="26.25" customHeight="1" spans="21:21">
      <c r="U9613" s="1047"/>
    </row>
    <row r="9614" ht="26.25" customHeight="1" spans="21:21">
      <c r="U9614" s="1047"/>
    </row>
    <row r="9615" ht="26.25" customHeight="1" spans="21:21">
      <c r="U9615" s="1047"/>
    </row>
    <row r="9616" ht="26.25" customHeight="1" spans="21:21">
      <c r="U9616" s="1047"/>
    </row>
    <row r="9617" ht="26.25" customHeight="1" spans="21:21">
      <c r="U9617" s="1047"/>
    </row>
    <row r="9618" ht="26.25" customHeight="1" spans="21:21">
      <c r="U9618" s="1047"/>
    </row>
    <row r="9619" ht="26.25" customHeight="1" spans="21:21">
      <c r="U9619" s="1047"/>
    </row>
    <row r="9620" ht="26.25" customHeight="1" spans="21:21">
      <c r="U9620" s="1047"/>
    </row>
    <row r="9621" ht="26.25" customHeight="1" spans="21:21">
      <c r="U9621" s="1047"/>
    </row>
    <row r="9622" ht="26.25" customHeight="1" spans="21:21">
      <c r="U9622" s="1047"/>
    </row>
    <row r="9623" ht="26.25" customHeight="1" spans="21:21">
      <c r="U9623" s="1047"/>
    </row>
    <row r="9624" ht="26.25" customHeight="1" spans="21:21">
      <c r="U9624" s="1047"/>
    </row>
    <row r="9625" ht="26.25" customHeight="1" spans="21:21">
      <c r="U9625" s="1047"/>
    </row>
    <row r="9626" ht="26.25" customHeight="1" spans="21:21">
      <c r="U9626" s="1047"/>
    </row>
    <row r="9627" ht="26.25" customHeight="1" spans="21:21">
      <c r="U9627" s="1047"/>
    </row>
    <row r="9628" ht="26.25" customHeight="1" spans="21:21">
      <c r="U9628" s="1047"/>
    </row>
    <row r="9629" ht="26.25" customHeight="1" spans="21:21">
      <c r="U9629" s="1047"/>
    </row>
    <row r="9630" ht="26.25" customHeight="1" spans="21:21">
      <c r="U9630" s="1047"/>
    </row>
    <row r="9631" ht="26.25" customHeight="1" spans="21:21">
      <c r="U9631" s="1047"/>
    </row>
    <row r="9632" ht="26.25" customHeight="1" spans="21:21">
      <c r="U9632" s="1047"/>
    </row>
    <row r="9633" ht="26.25" customHeight="1" spans="21:21">
      <c r="U9633" s="1047"/>
    </row>
    <row r="9634" ht="26.25" customHeight="1" spans="21:21">
      <c r="U9634" s="1047"/>
    </row>
    <row r="9635" ht="26.25" customHeight="1" spans="21:21">
      <c r="U9635" s="1047"/>
    </row>
    <row r="9636" ht="26.25" customHeight="1" spans="21:21">
      <c r="U9636" s="1047"/>
    </row>
    <row r="9637" ht="26.25" customHeight="1" spans="21:21">
      <c r="U9637" s="1047"/>
    </row>
    <row r="9638" ht="26.25" customHeight="1" spans="21:21">
      <c r="U9638" s="1047"/>
    </row>
    <row r="9639" ht="26.25" customHeight="1" spans="21:21">
      <c r="U9639" s="1047"/>
    </row>
    <row r="9640" ht="26.25" customHeight="1" spans="21:21">
      <c r="U9640" s="1047"/>
    </row>
    <row r="9641" ht="26.25" customHeight="1" spans="21:21">
      <c r="U9641" s="1047"/>
    </row>
    <row r="9642" ht="26.25" customHeight="1" spans="21:21">
      <c r="U9642" s="1047"/>
    </row>
    <row r="9643" ht="26.25" customHeight="1" spans="21:21">
      <c r="U9643" s="1047"/>
    </row>
    <row r="9644" ht="26.25" customHeight="1" spans="21:21">
      <c r="U9644" s="1047"/>
    </row>
    <row r="9645" ht="26.25" customHeight="1" spans="21:21">
      <c r="U9645" s="1047"/>
    </row>
    <row r="9646" ht="26.25" customHeight="1" spans="21:21">
      <c r="U9646" s="1047"/>
    </row>
    <row r="9647" ht="26.25" customHeight="1" spans="21:21">
      <c r="U9647" s="1047"/>
    </row>
    <row r="9648" ht="26.25" customHeight="1" spans="21:21">
      <c r="U9648" s="1047"/>
    </row>
    <row r="9649" ht="26.25" customHeight="1" spans="21:21">
      <c r="U9649" s="1047"/>
    </row>
    <row r="9650" ht="26.25" customHeight="1" spans="21:21">
      <c r="U9650" s="1047"/>
    </row>
    <row r="9651" ht="26.25" customHeight="1" spans="21:21">
      <c r="U9651" s="1047"/>
    </row>
    <row r="9652" ht="26.25" customHeight="1" spans="21:21">
      <c r="U9652" s="1047"/>
    </row>
    <row r="9653" ht="26.25" customHeight="1" spans="21:21">
      <c r="U9653" s="1047"/>
    </row>
    <row r="9654" ht="26.25" customHeight="1" spans="21:21">
      <c r="U9654" s="1047"/>
    </row>
    <row r="9655" ht="26.25" customHeight="1" spans="21:21">
      <c r="U9655" s="1047"/>
    </row>
    <row r="9656" ht="26.25" customHeight="1" spans="21:21">
      <c r="U9656" s="1047"/>
    </row>
    <row r="9657" ht="26.25" customHeight="1" spans="21:21">
      <c r="U9657" s="1047"/>
    </row>
    <row r="9658" ht="26.25" customHeight="1" spans="21:21">
      <c r="U9658" s="1047"/>
    </row>
    <row r="9659" ht="26.25" customHeight="1" spans="21:21">
      <c r="U9659" s="1047"/>
    </row>
    <row r="9660" ht="26.25" customHeight="1" spans="21:21">
      <c r="U9660" s="1047"/>
    </row>
    <row r="9661" ht="26.25" customHeight="1" spans="21:21">
      <c r="U9661" s="1047"/>
    </row>
    <row r="9662" ht="26.25" customHeight="1" spans="21:21">
      <c r="U9662" s="1047"/>
    </row>
    <row r="9663" ht="26.25" customHeight="1" spans="21:21">
      <c r="U9663" s="1047"/>
    </row>
    <row r="9664" ht="26.25" customHeight="1" spans="21:21">
      <c r="U9664" s="1047"/>
    </row>
    <row r="9665" ht="26.25" customHeight="1" spans="21:21">
      <c r="U9665" s="1047"/>
    </row>
    <row r="9666" ht="26.25" customHeight="1" spans="21:21">
      <c r="U9666" s="1047"/>
    </row>
    <row r="9667" ht="26.25" customHeight="1" spans="21:21">
      <c r="U9667" s="1047"/>
    </row>
    <row r="9668" ht="26.25" customHeight="1" spans="21:21">
      <c r="U9668" s="1047"/>
    </row>
    <row r="9669" ht="26.25" customHeight="1" spans="21:21">
      <c r="U9669" s="1047"/>
    </row>
    <row r="9670" ht="26.25" customHeight="1" spans="21:21">
      <c r="U9670" s="1047"/>
    </row>
    <row r="9671" ht="26.25" customHeight="1" spans="21:21">
      <c r="U9671" s="1047"/>
    </row>
    <row r="9672" ht="26.25" customHeight="1" spans="21:21">
      <c r="U9672" s="1047"/>
    </row>
    <row r="9673" ht="26.25" customHeight="1" spans="21:21">
      <c r="U9673" s="1047"/>
    </row>
    <row r="9674" ht="26.25" customHeight="1" spans="21:21">
      <c r="U9674" s="1047"/>
    </row>
    <row r="9675" ht="26.25" customHeight="1" spans="21:21">
      <c r="U9675" s="1047"/>
    </row>
    <row r="9676" ht="26.25" customHeight="1" spans="21:21">
      <c r="U9676" s="1047"/>
    </row>
    <row r="9677" ht="26.25" customHeight="1" spans="21:21">
      <c r="U9677" s="1047"/>
    </row>
    <row r="9678" ht="26.25" customHeight="1" spans="21:21">
      <c r="U9678" s="1047"/>
    </row>
    <row r="9679" ht="26.25" customHeight="1" spans="21:21">
      <c r="U9679" s="1047"/>
    </row>
    <row r="9680" ht="26.25" customHeight="1" spans="21:21">
      <c r="U9680" s="1047"/>
    </row>
    <row r="9681" ht="26.25" customHeight="1" spans="21:21">
      <c r="U9681" s="1047"/>
    </row>
    <row r="9682" ht="26.25" customHeight="1" spans="21:21">
      <c r="U9682" s="1047"/>
    </row>
    <row r="9683" ht="26.25" customHeight="1" spans="21:21">
      <c r="U9683" s="1047"/>
    </row>
    <row r="9684" ht="26.25" customHeight="1" spans="21:21">
      <c r="U9684" s="1047"/>
    </row>
    <row r="9685" ht="26.25" customHeight="1" spans="21:21">
      <c r="U9685" s="1047"/>
    </row>
    <row r="9686" ht="26.25" customHeight="1" spans="21:21">
      <c r="U9686" s="1047"/>
    </row>
    <row r="9687" ht="26.25" customHeight="1" spans="21:21">
      <c r="U9687" s="1047"/>
    </row>
    <row r="9688" ht="26.25" customHeight="1" spans="21:21">
      <c r="U9688" s="1047"/>
    </row>
    <row r="9689" ht="26.25" customHeight="1" spans="21:21">
      <c r="U9689" s="1047"/>
    </row>
    <row r="9690" ht="26.25" customHeight="1" spans="21:21">
      <c r="U9690" s="1047"/>
    </row>
    <row r="9691" ht="26.25" customHeight="1" spans="21:21">
      <c r="U9691" s="1047"/>
    </row>
    <row r="9692" ht="26.25" customHeight="1" spans="21:21">
      <c r="U9692" s="1047"/>
    </row>
    <row r="9693" ht="26.25" customHeight="1" spans="21:21">
      <c r="U9693" s="1047"/>
    </row>
    <row r="9694" ht="26.25" customHeight="1" spans="21:21">
      <c r="U9694" s="1047"/>
    </row>
    <row r="9695" ht="26.25" customHeight="1" spans="21:21">
      <c r="U9695" s="1047"/>
    </row>
    <row r="9696" ht="26.25" customHeight="1" spans="21:21">
      <c r="U9696" s="1047"/>
    </row>
    <row r="9697" ht="26.25" customHeight="1" spans="21:21">
      <c r="U9697" s="1047"/>
    </row>
    <row r="9698" ht="26.25" customHeight="1" spans="21:21">
      <c r="U9698" s="1047"/>
    </row>
    <row r="9699" ht="26.25" customHeight="1" spans="21:21">
      <c r="U9699" s="1047"/>
    </row>
    <row r="9700" ht="26.25" customHeight="1" spans="21:21">
      <c r="U9700" s="1047"/>
    </row>
    <row r="9701" ht="26.25" customHeight="1" spans="21:21">
      <c r="U9701" s="1047"/>
    </row>
    <row r="9702" ht="26.25" customHeight="1" spans="21:21">
      <c r="U9702" s="1047"/>
    </row>
    <row r="9703" ht="26.25" customHeight="1" spans="21:21">
      <c r="U9703" s="1047"/>
    </row>
    <row r="9704" ht="26.25" customHeight="1" spans="21:21">
      <c r="U9704" s="1047"/>
    </row>
    <row r="9705" ht="26.25" customHeight="1" spans="21:21">
      <c r="U9705" s="1047"/>
    </row>
    <row r="9706" ht="26.25" customHeight="1" spans="21:21">
      <c r="U9706" s="1047"/>
    </row>
    <row r="9707" ht="26.25" customHeight="1" spans="21:21">
      <c r="U9707" s="1047"/>
    </row>
    <row r="9708" ht="26.25" customHeight="1" spans="21:21">
      <c r="U9708" s="1047"/>
    </row>
    <row r="9709" ht="26.25" customHeight="1" spans="21:21">
      <c r="U9709" s="1047"/>
    </row>
    <row r="9710" ht="26.25" customHeight="1" spans="21:21">
      <c r="U9710" s="1047"/>
    </row>
    <row r="9711" ht="26.25" customHeight="1" spans="21:21">
      <c r="U9711" s="1047"/>
    </row>
    <row r="9712" ht="26.25" customHeight="1" spans="21:21">
      <c r="U9712" s="1047"/>
    </row>
    <row r="9713" ht="26.25" customHeight="1" spans="21:21">
      <c r="U9713" s="1047"/>
    </row>
    <row r="9714" ht="26.25" customHeight="1" spans="21:21">
      <c r="U9714" s="1047"/>
    </row>
    <row r="9715" ht="26.25" customHeight="1" spans="21:21">
      <c r="U9715" s="1047"/>
    </row>
    <row r="9716" ht="26.25" customHeight="1" spans="21:21">
      <c r="U9716" s="1047"/>
    </row>
    <row r="9717" ht="26.25" customHeight="1" spans="21:21">
      <c r="U9717" s="1047"/>
    </row>
    <row r="9718" ht="26.25" customHeight="1" spans="21:21">
      <c r="U9718" s="1047"/>
    </row>
    <row r="9719" ht="26.25" customHeight="1" spans="21:21">
      <c r="U9719" s="1047"/>
    </row>
    <row r="9720" ht="26.25" customHeight="1" spans="21:21">
      <c r="U9720" s="1047"/>
    </row>
    <row r="9721" ht="26.25" customHeight="1" spans="21:21">
      <c r="U9721" s="1047"/>
    </row>
    <row r="9722" ht="26.25" customHeight="1" spans="21:21">
      <c r="U9722" s="1047"/>
    </row>
    <row r="9723" ht="26.25" customHeight="1" spans="21:21">
      <c r="U9723" s="1047"/>
    </row>
    <row r="9724" ht="26.25" customHeight="1" spans="21:21">
      <c r="U9724" s="1047"/>
    </row>
    <row r="9725" ht="26.25" customHeight="1" spans="21:21">
      <c r="U9725" s="1047"/>
    </row>
    <row r="9726" ht="26.25" customHeight="1" spans="21:21">
      <c r="U9726" s="1047"/>
    </row>
    <row r="9727" ht="26.25" customHeight="1" spans="21:21">
      <c r="U9727" s="1047"/>
    </row>
    <row r="9728" ht="26.25" customHeight="1" spans="21:21">
      <c r="U9728" s="1047"/>
    </row>
    <row r="9729" ht="26.25" customHeight="1" spans="21:21">
      <c r="U9729" s="1047"/>
    </row>
    <row r="9730" ht="26.25" customHeight="1" spans="21:21">
      <c r="U9730" s="1047"/>
    </row>
    <row r="9731" ht="26.25" customHeight="1" spans="21:21">
      <c r="U9731" s="1047"/>
    </row>
    <row r="9732" ht="26.25" customHeight="1" spans="21:21">
      <c r="U9732" s="1047"/>
    </row>
    <row r="9733" ht="26.25" customHeight="1" spans="21:21">
      <c r="U9733" s="1047"/>
    </row>
    <row r="9734" ht="26.25" customHeight="1" spans="21:21">
      <c r="U9734" s="1047"/>
    </row>
    <row r="9735" ht="26.25" customHeight="1" spans="21:21">
      <c r="U9735" s="1047"/>
    </row>
    <row r="9736" ht="26.25" customHeight="1" spans="21:21">
      <c r="U9736" s="1047"/>
    </row>
    <row r="9737" ht="26.25" customHeight="1" spans="21:21">
      <c r="U9737" s="1047"/>
    </row>
    <row r="9738" ht="26.25" customHeight="1" spans="21:21">
      <c r="U9738" s="1047"/>
    </row>
    <row r="9739" ht="26.25" customHeight="1" spans="21:21">
      <c r="U9739" s="1047"/>
    </row>
    <row r="9740" ht="26.25" customHeight="1" spans="21:21">
      <c r="U9740" s="1047"/>
    </row>
    <row r="9741" ht="26.25" customHeight="1" spans="21:21">
      <c r="U9741" s="1047"/>
    </row>
    <row r="9742" ht="26.25" customHeight="1" spans="21:21">
      <c r="U9742" s="1047"/>
    </row>
    <row r="9743" ht="26.25" customHeight="1" spans="21:21">
      <c r="U9743" s="1047"/>
    </row>
    <row r="9744" ht="26.25" customHeight="1" spans="21:21">
      <c r="U9744" s="1047"/>
    </row>
    <row r="9745" ht="26.25" customHeight="1" spans="21:21">
      <c r="U9745" s="1047"/>
    </row>
    <row r="9746" ht="26.25" customHeight="1" spans="21:21">
      <c r="U9746" s="1047"/>
    </row>
    <row r="9747" ht="26.25" customHeight="1" spans="21:21">
      <c r="U9747" s="1047"/>
    </row>
    <row r="9748" ht="26.25" customHeight="1" spans="21:21">
      <c r="U9748" s="1047"/>
    </row>
    <row r="9749" ht="26.25" customHeight="1" spans="21:21">
      <c r="U9749" s="1047"/>
    </row>
    <row r="9750" ht="26.25" customHeight="1" spans="21:21">
      <c r="U9750" s="1047"/>
    </row>
    <row r="9751" ht="26.25" customHeight="1" spans="21:21">
      <c r="U9751" s="1047"/>
    </row>
    <row r="9752" ht="26.25" customHeight="1" spans="21:21">
      <c r="U9752" s="1047"/>
    </row>
    <row r="9753" ht="26.25" customHeight="1" spans="21:21">
      <c r="U9753" s="1047"/>
    </row>
    <row r="9754" ht="26.25" customHeight="1" spans="21:21">
      <c r="U9754" s="1047"/>
    </row>
    <row r="9755" ht="26.25" customHeight="1" spans="21:21">
      <c r="U9755" s="1047"/>
    </row>
    <row r="9756" ht="26.25" customHeight="1" spans="21:21">
      <c r="U9756" s="1047"/>
    </row>
    <row r="9757" ht="26.25" customHeight="1" spans="21:21">
      <c r="U9757" s="1047"/>
    </row>
    <row r="9758" ht="26.25" customHeight="1" spans="21:21">
      <c r="U9758" s="1047"/>
    </row>
    <row r="9759" ht="26.25" customHeight="1" spans="21:21">
      <c r="U9759" s="1047"/>
    </row>
    <row r="9760" ht="26.25" customHeight="1" spans="21:21">
      <c r="U9760" s="1047"/>
    </row>
    <row r="9761" ht="26.25" customHeight="1" spans="21:21">
      <c r="U9761" s="1047"/>
    </row>
    <row r="9762" ht="26.25" customHeight="1" spans="21:21">
      <c r="U9762" s="1047"/>
    </row>
    <row r="9763" ht="26.25" customHeight="1" spans="21:21">
      <c r="U9763" s="1047"/>
    </row>
    <row r="9764" ht="26.25" customHeight="1" spans="21:21">
      <c r="U9764" s="1047"/>
    </row>
    <row r="9765" ht="26.25" customHeight="1" spans="21:21">
      <c r="U9765" s="1047"/>
    </row>
    <row r="9766" ht="26.25" customHeight="1" spans="21:21">
      <c r="U9766" s="1047"/>
    </row>
    <row r="9767" ht="26.25" customHeight="1" spans="21:21">
      <c r="U9767" s="1047"/>
    </row>
    <row r="9768" ht="26.25" customHeight="1" spans="21:21">
      <c r="U9768" s="1047"/>
    </row>
    <row r="9769" ht="26.25" customHeight="1" spans="21:21">
      <c r="U9769" s="1047"/>
    </row>
    <row r="9770" ht="26.25" customHeight="1" spans="21:21">
      <c r="U9770" s="1047"/>
    </row>
    <row r="9771" ht="26.25" customHeight="1" spans="21:21">
      <c r="U9771" s="1047"/>
    </row>
    <row r="9772" ht="26.25" customHeight="1" spans="21:21">
      <c r="U9772" s="1047"/>
    </row>
    <row r="9773" ht="26.25" customHeight="1" spans="21:21">
      <c r="U9773" s="1047"/>
    </row>
    <row r="9774" ht="26.25" customHeight="1" spans="21:21">
      <c r="U9774" s="1047"/>
    </row>
    <row r="9775" ht="26.25" customHeight="1" spans="21:21">
      <c r="U9775" s="1047"/>
    </row>
    <row r="9776" ht="26.25" customHeight="1" spans="21:21">
      <c r="U9776" s="1047"/>
    </row>
    <row r="9777" ht="26.25" customHeight="1" spans="21:21">
      <c r="U9777" s="1047"/>
    </row>
    <row r="9778" ht="26.25" customHeight="1" spans="21:21">
      <c r="U9778" s="1047"/>
    </row>
    <row r="9779" ht="26.25" customHeight="1" spans="21:21">
      <c r="U9779" s="1047"/>
    </row>
    <row r="9780" ht="26.25" customHeight="1" spans="21:21">
      <c r="U9780" s="1047"/>
    </row>
    <row r="9781" ht="26.25" customHeight="1" spans="21:21">
      <c r="U9781" s="1047"/>
    </row>
    <row r="9782" ht="26.25" customHeight="1" spans="21:21">
      <c r="U9782" s="1047"/>
    </row>
    <row r="9783" ht="26.25" customHeight="1" spans="21:21">
      <c r="U9783" s="1047"/>
    </row>
    <row r="9784" ht="26.25" customHeight="1" spans="21:21">
      <c r="U9784" s="1047"/>
    </row>
    <row r="9785" ht="26.25" customHeight="1" spans="21:21">
      <c r="U9785" s="1047"/>
    </row>
    <row r="9786" ht="26.25" customHeight="1" spans="21:21">
      <c r="U9786" s="1047"/>
    </row>
    <row r="9787" ht="26.25" customHeight="1" spans="21:21">
      <c r="U9787" s="1047"/>
    </row>
    <row r="9788" ht="26.25" customHeight="1" spans="21:21">
      <c r="U9788" s="1047"/>
    </row>
    <row r="9789" ht="26.25" customHeight="1" spans="21:21">
      <c r="U9789" s="1047"/>
    </row>
    <row r="9790" ht="26.25" customHeight="1" spans="21:21">
      <c r="U9790" s="1047"/>
    </row>
    <row r="9791" ht="26.25" customHeight="1" spans="21:21">
      <c r="U9791" s="1047"/>
    </row>
    <row r="9792" ht="26.25" customHeight="1" spans="21:21">
      <c r="U9792" s="1047"/>
    </row>
    <row r="9793" ht="26.25" customHeight="1" spans="21:21">
      <c r="U9793" s="1047"/>
    </row>
    <row r="9794" ht="26.25" customHeight="1" spans="21:21">
      <c r="U9794" s="1047"/>
    </row>
    <row r="9795" ht="26.25" customHeight="1" spans="21:21">
      <c r="U9795" s="1047"/>
    </row>
    <row r="9796" ht="26.25" customHeight="1" spans="21:21">
      <c r="U9796" s="1047"/>
    </row>
    <row r="9797" ht="26.25" customHeight="1" spans="21:21">
      <c r="U9797" s="1047"/>
    </row>
    <row r="9798" ht="26.25" customHeight="1" spans="21:21">
      <c r="U9798" s="1047"/>
    </row>
    <row r="9799" ht="26.25" customHeight="1" spans="21:21">
      <c r="U9799" s="1047"/>
    </row>
    <row r="9800" ht="26.25" customHeight="1" spans="21:21">
      <c r="U9800" s="1047"/>
    </row>
    <row r="9801" ht="26.25" customHeight="1" spans="21:21">
      <c r="U9801" s="1047"/>
    </row>
    <row r="9802" ht="26.25" customHeight="1" spans="21:21">
      <c r="U9802" s="1047"/>
    </row>
    <row r="9803" ht="26.25" customHeight="1" spans="21:21">
      <c r="U9803" s="1047"/>
    </row>
    <row r="9804" ht="26.25" customHeight="1" spans="21:21">
      <c r="U9804" s="1047"/>
    </row>
    <row r="9805" ht="26.25" customHeight="1" spans="21:21">
      <c r="U9805" s="1047"/>
    </row>
    <row r="9806" ht="26.25" customHeight="1" spans="21:21">
      <c r="U9806" s="1047"/>
    </row>
    <row r="9807" ht="26.25" customHeight="1" spans="21:21">
      <c r="U9807" s="1047"/>
    </row>
    <row r="9808" ht="26.25" customHeight="1" spans="21:21">
      <c r="U9808" s="1047"/>
    </row>
    <row r="9809" ht="26.25" customHeight="1" spans="21:21">
      <c r="U9809" s="1047"/>
    </row>
    <row r="9810" ht="26.25" customHeight="1" spans="21:21">
      <c r="U9810" s="1047"/>
    </row>
    <row r="9811" ht="26.25" customHeight="1" spans="21:21">
      <c r="U9811" s="1047"/>
    </row>
    <row r="9812" ht="26.25" customHeight="1" spans="21:21">
      <c r="U9812" s="1047"/>
    </row>
    <row r="9813" ht="26.25" customHeight="1" spans="21:21">
      <c r="U9813" s="1047"/>
    </row>
    <row r="9814" ht="26.25" customHeight="1" spans="21:21">
      <c r="U9814" s="1047"/>
    </row>
    <row r="9815" ht="26.25" customHeight="1" spans="21:21">
      <c r="U9815" s="1047"/>
    </row>
    <row r="9816" ht="26.25" customHeight="1" spans="21:21">
      <c r="U9816" s="1047"/>
    </row>
    <row r="9817" ht="26.25" customHeight="1" spans="21:21">
      <c r="U9817" s="1047"/>
    </row>
    <row r="9818" ht="26.25" customHeight="1" spans="21:21">
      <c r="U9818" s="1047"/>
    </row>
    <row r="9819" ht="26.25" customHeight="1" spans="21:21">
      <c r="U9819" s="1047"/>
    </row>
    <row r="9820" ht="26.25" customHeight="1" spans="21:21">
      <c r="U9820" s="1047"/>
    </row>
    <row r="9821" ht="26.25" customHeight="1" spans="21:21">
      <c r="U9821" s="1047"/>
    </row>
    <row r="9822" ht="26.25" customHeight="1" spans="21:21">
      <c r="U9822" s="1047"/>
    </row>
    <row r="9823" ht="26.25" customHeight="1" spans="21:21">
      <c r="U9823" s="1047"/>
    </row>
    <row r="9824" ht="26.25" customHeight="1" spans="21:21">
      <c r="U9824" s="1047"/>
    </row>
    <row r="9825" ht="26.25" customHeight="1" spans="21:21">
      <c r="U9825" s="1047"/>
    </row>
    <row r="9826" ht="26.25" customHeight="1" spans="21:21">
      <c r="U9826" s="1047"/>
    </row>
    <row r="9827" ht="26.25" customHeight="1" spans="21:21">
      <c r="U9827" s="1047"/>
    </row>
    <row r="9828" ht="26.25" customHeight="1" spans="21:21">
      <c r="U9828" s="1047"/>
    </row>
    <row r="9829" ht="26.25" customHeight="1" spans="21:21">
      <c r="U9829" s="1047"/>
    </row>
    <row r="9830" ht="26.25" customHeight="1" spans="21:21">
      <c r="U9830" s="1047"/>
    </row>
    <row r="9831" ht="26.25" customHeight="1" spans="21:21">
      <c r="U9831" s="1047"/>
    </row>
    <row r="9832" ht="26.25" customHeight="1" spans="21:21">
      <c r="U9832" s="1047"/>
    </row>
    <row r="9833" ht="26.25" customHeight="1" spans="21:21">
      <c r="U9833" s="1047"/>
    </row>
    <row r="9834" ht="26.25" customHeight="1" spans="21:21">
      <c r="U9834" s="1047"/>
    </row>
    <row r="9835" ht="26.25" customHeight="1" spans="21:21">
      <c r="U9835" s="1047"/>
    </row>
    <row r="9836" ht="26.25" customHeight="1" spans="21:21">
      <c r="U9836" s="1047"/>
    </row>
    <row r="9837" ht="26.25" customHeight="1" spans="21:21">
      <c r="U9837" s="1047"/>
    </row>
    <row r="9838" ht="26.25" customHeight="1" spans="21:21">
      <c r="U9838" s="1047"/>
    </row>
    <row r="9839" ht="26.25" customHeight="1" spans="21:21">
      <c r="U9839" s="1047"/>
    </row>
    <row r="9840" ht="26.25" customHeight="1" spans="21:21">
      <c r="U9840" s="1047"/>
    </row>
    <row r="9841" ht="26.25" customHeight="1" spans="21:21">
      <c r="U9841" s="1047"/>
    </row>
    <row r="9842" ht="26.25" customHeight="1" spans="21:21">
      <c r="U9842" s="1047"/>
    </row>
    <row r="9843" ht="26.25" customHeight="1" spans="21:21">
      <c r="U9843" s="1047"/>
    </row>
    <row r="9844" ht="26.25" customHeight="1" spans="21:21">
      <c r="U9844" s="1047"/>
    </row>
    <row r="9845" ht="26.25" customHeight="1" spans="21:21">
      <c r="U9845" s="1047"/>
    </row>
    <row r="9846" ht="26.25" customHeight="1" spans="21:21">
      <c r="U9846" s="1047"/>
    </row>
    <row r="9847" ht="26.25" customHeight="1" spans="21:21">
      <c r="U9847" s="1047"/>
    </row>
    <row r="9848" ht="26.25" customHeight="1" spans="21:21">
      <c r="U9848" s="1047"/>
    </row>
    <row r="9849" ht="26.25" customHeight="1" spans="21:21">
      <c r="U9849" s="1047"/>
    </row>
    <row r="9850" ht="26.25" customHeight="1" spans="21:21">
      <c r="U9850" s="1047"/>
    </row>
    <row r="9851" ht="26.25" customHeight="1" spans="21:21">
      <c r="U9851" s="1047"/>
    </row>
    <row r="9852" ht="26.25" customHeight="1" spans="21:21">
      <c r="U9852" s="1047"/>
    </row>
    <row r="9853" ht="26.25" customHeight="1" spans="21:21">
      <c r="U9853" s="1047"/>
    </row>
    <row r="9854" ht="26.25" customHeight="1" spans="21:21">
      <c r="U9854" s="1047"/>
    </row>
    <row r="9855" ht="26.25" customHeight="1" spans="21:21">
      <c r="U9855" s="1047"/>
    </row>
    <row r="9856" ht="26.25" customHeight="1" spans="21:21">
      <c r="U9856" s="1047"/>
    </row>
    <row r="9857" ht="26.25" customHeight="1" spans="21:21">
      <c r="U9857" s="1047"/>
    </row>
    <row r="9858" ht="26.25" customHeight="1" spans="21:21">
      <c r="U9858" s="1047"/>
    </row>
    <row r="9859" ht="26.25" customHeight="1" spans="21:21">
      <c r="U9859" s="1047"/>
    </row>
    <row r="9860" ht="26.25" customHeight="1" spans="21:21">
      <c r="U9860" s="1047"/>
    </row>
    <row r="9861" ht="26.25" customHeight="1" spans="21:21">
      <c r="U9861" s="1047"/>
    </row>
    <row r="9862" ht="26.25" customHeight="1" spans="21:21">
      <c r="U9862" s="1047"/>
    </row>
    <row r="9863" ht="26.25" customHeight="1" spans="21:21">
      <c r="U9863" s="1047"/>
    </row>
    <row r="9864" ht="26.25" customHeight="1" spans="21:21">
      <c r="U9864" s="1047"/>
    </row>
    <row r="9865" ht="26.25" customHeight="1" spans="21:21">
      <c r="U9865" s="1047"/>
    </row>
    <row r="9866" ht="26.25" customHeight="1" spans="21:21">
      <c r="U9866" s="1047"/>
    </row>
    <row r="9867" ht="26.25" customHeight="1" spans="21:21">
      <c r="U9867" s="1047"/>
    </row>
    <row r="9868" ht="26.25" customHeight="1" spans="21:21">
      <c r="U9868" s="1047"/>
    </row>
    <row r="9869" ht="26.25" customHeight="1" spans="21:21">
      <c r="U9869" s="1047"/>
    </row>
    <row r="9870" ht="26.25" customHeight="1" spans="21:21">
      <c r="U9870" s="1047"/>
    </row>
    <row r="9871" ht="26.25" customHeight="1" spans="21:21">
      <c r="U9871" s="1047"/>
    </row>
    <row r="9872" ht="26.25" customHeight="1" spans="21:21">
      <c r="U9872" s="1047"/>
    </row>
    <row r="9873" ht="26.25" customHeight="1" spans="21:21">
      <c r="U9873" s="1047"/>
    </row>
    <row r="9874" ht="26.25" customHeight="1" spans="21:21">
      <c r="U9874" s="1047"/>
    </row>
    <row r="9875" ht="26.25" customHeight="1" spans="21:21">
      <c r="U9875" s="1047"/>
    </row>
    <row r="9876" ht="26.25" customHeight="1" spans="21:21">
      <c r="U9876" s="1047"/>
    </row>
    <row r="9877" ht="26.25" customHeight="1" spans="21:21">
      <c r="U9877" s="1047"/>
    </row>
    <row r="9878" ht="26.25" customHeight="1" spans="21:21">
      <c r="U9878" s="1047"/>
    </row>
    <row r="9879" ht="26.25" customHeight="1" spans="21:21">
      <c r="U9879" s="1047"/>
    </row>
    <row r="9880" ht="26.25" customHeight="1" spans="21:21">
      <c r="U9880" s="1047"/>
    </row>
    <row r="9881" ht="26.25" customHeight="1" spans="21:21">
      <c r="U9881" s="1047"/>
    </row>
    <row r="9882" ht="26.25" customHeight="1" spans="21:21">
      <c r="U9882" s="1047"/>
    </row>
    <row r="9883" ht="26.25" customHeight="1" spans="21:21">
      <c r="U9883" s="1047"/>
    </row>
    <row r="9884" ht="26.25" customHeight="1" spans="21:21">
      <c r="U9884" s="1047"/>
    </row>
    <row r="9885" ht="26.25" customHeight="1" spans="21:21">
      <c r="U9885" s="1047"/>
    </row>
    <row r="9886" ht="26.25" customHeight="1" spans="21:21">
      <c r="U9886" s="1047"/>
    </row>
    <row r="9887" ht="26.25" customHeight="1" spans="21:21">
      <c r="U9887" s="1047"/>
    </row>
    <row r="9888" ht="26.25" customHeight="1" spans="21:21">
      <c r="U9888" s="1047"/>
    </row>
    <row r="9889" ht="26.25" customHeight="1" spans="21:21">
      <c r="U9889" s="1047"/>
    </row>
    <row r="9890" ht="26.25" customHeight="1" spans="21:21">
      <c r="U9890" s="1047"/>
    </row>
    <row r="9891" ht="26.25" customHeight="1" spans="21:21">
      <c r="U9891" s="1047"/>
    </row>
    <row r="9892" ht="26.25" customHeight="1" spans="21:21">
      <c r="U9892" s="1047"/>
    </row>
    <row r="9893" ht="26.25" customHeight="1" spans="21:21">
      <c r="U9893" s="1047"/>
    </row>
    <row r="9894" ht="26.25" customHeight="1" spans="21:21">
      <c r="U9894" s="1047"/>
    </row>
    <row r="9895" ht="26.25" customHeight="1" spans="21:21">
      <c r="U9895" s="1047"/>
    </row>
    <row r="9896" ht="26.25" customHeight="1" spans="21:21">
      <c r="U9896" s="1047"/>
    </row>
    <row r="9897" ht="26.25" customHeight="1" spans="21:21">
      <c r="U9897" s="1047"/>
    </row>
    <row r="9898" ht="26.25" customHeight="1" spans="21:21">
      <c r="U9898" s="1047"/>
    </row>
    <row r="9899" ht="26.25" customHeight="1" spans="21:21">
      <c r="U9899" s="1047"/>
    </row>
    <row r="9900" ht="26.25" customHeight="1" spans="21:21">
      <c r="U9900" s="1047"/>
    </row>
    <row r="9901" ht="26.25" customHeight="1" spans="21:21">
      <c r="U9901" s="1047"/>
    </row>
    <row r="9902" ht="26.25" customHeight="1" spans="21:21">
      <c r="U9902" s="1047"/>
    </row>
    <row r="9903" ht="26.25" customHeight="1" spans="21:21">
      <c r="U9903" s="1047"/>
    </row>
    <row r="9904" ht="26.25" customHeight="1" spans="21:21">
      <c r="U9904" s="1047"/>
    </row>
    <row r="9905" ht="26.25" customHeight="1" spans="21:21">
      <c r="U9905" s="1047"/>
    </row>
    <row r="9906" ht="26.25" customHeight="1" spans="21:21">
      <c r="U9906" s="1047"/>
    </row>
    <row r="9907" ht="26.25" customHeight="1" spans="21:21">
      <c r="U9907" s="1047"/>
    </row>
    <row r="9908" ht="26.25" customHeight="1" spans="21:21">
      <c r="U9908" s="1047"/>
    </row>
    <row r="9909" ht="26.25" customHeight="1" spans="21:21">
      <c r="U9909" s="1047"/>
    </row>
    <row r="9910" ht="26.25" customHeight="1" spans="21:21">
      <c r="U9910" s="1047"/>
    </row>
    <row r="9911" ht="26.25" customHeight="1" spans="21:21">
      <c r="U9911" s="1047"/>
    </row>
    <row r="9912" ht="26.25" customHeight="1" spans="21:21">
      <c r="U9912" s="1047"/>
    </row>
    <row r="9913" ht="26.25" customHeight="1" spans="21:21">
      <c r="U9913" s="1047"/>
    </row>
    <row r="9914" ht="26.25" customHeight="1" spans="21:21">
      <c r="U9914" s="1047"/>
    </row>
    <row r="9915" ht="26.25" customHeight="1" spans="21:21">
      <c r="U9915" s="1047"/>
    </row>
    <row r="9916" ht="26.25" customHeight="1" spans="21:21">
      <c r="U9916" s="1047"/>
    </row>
    <row r="9917" ht="26.25" customHeight="1" spans="21:21">
      <c r="U9917" s="1047"/>
    </row>
    <row r="9918" ht="26.25" customHeight="1" spans="21:21">
      <c r="U9918" s="1047"/>
    </row>
    <row r="9919" ht="26.25" customHeight="1" spans="21:21">
      <c r="U9919" s="1047"/>
    </row>
    <row r="9920" ht="26.25" customHeight="1" spans="21:21">
      <c r="U9920" s="1047"/>
    </row>
    <row r="9921" ht="26.25" customHeight="1" spans="21:21">
      <c r="U9921" s="1047"/>
    </row>
    <row r="9922" ht="26.25" customHeight="1" spans="21:21">
      <c r="U9922" s="1047"/>
    </row>
    <row r="9923" ht="26.25" customHeight="1" spans="21:21">
      <c r="U9923" s="1047"/>
    </row>
    <row r="9924" ht="26.25" customHeight="1" spans="21:21">
      <c r="U9924" s="1047"/>
    </row>
    <row r="9925" ht="26.25" customHeight="1" spans="21:21">
      <c r="U9925" s="1047"/>
    </row>
    <row r="9926" ht="26.25" customHeight="1" spans="21:21">
      <c r="U9926" s="1047"/>
    </row>
    <row r="9927" ht="26.25" customHeight="1" spans="21:21">
      <c r="U9927" s="1047"/>
    </row>
    <row r="9928" ht="26.25" customHeight="1" spans="21:21">
      <c r="U9928" s="1047"/>
    </row>
    <row r="9929" ht="26.25" customHeight="1" spans="21:21">
      <c r="U9929" s="1047"/>
    </row>
    <row r="9930" ht="26.25" customHeight="1" spans="21:21">
      <c r="U9930" s="1047"/>
    </row>
    <row r="9931" ht="26.25" customHeight="1" spans="21:21">
      <c r="U9931" s="1047"/>
    </row>
    <row r="9932" ht="26.25" customHeight="1" spans="21:21">
      <c r="U9932" s="1047"/>
    </row>
    <row r="9933" ht="26.25" customHeight="1" spans="21:21">
      <c r="U9933" s="1047"/>
    </row>
    <row r="9934" ht="26.25" customHeight="1" spans="21:21">
      <c r="U9934" s="1047"/>
    </row>
    <row r="9935" ht="26.25" customHeight="1" spans="21:21">
      <c r="U9935" s="1047"/>
    </row>
    <row r="9936" ht="26.25" customHeight="1" spans="21:21">
      <c r="U9936" s="1047"/>
    </row>
    <row r="9937" ht="26.25" customHeight="1" spans="21:21">
      <c r="U9937" s="1047"/>
    </row>
    <row r="9938" ht="26.25" customHeight="1" spans="21:21">
      <c r="U9938" s="1047"/>
    </row>
    <row r="9939" ht="26.25" customHeight="1" spans="21:21">
      <c r="U9939" s="1047"/>
    </row>
    <row r="9940" ht="26.25" customHeight="1" spans="21:21">
      <c r="U9940" s="1047"/>
    </row>
    <row r="9941" ht="26.25" customHeight="1" spans="21:21">
      <c r="U9941" s="1047"/>
    </row>
    <row r="9942" ht="26.25" customHeight="1" spans="21:21">
      <c r="U9942" s="1047"/>
    </row>
    <row r="9943" ht="26.25" customHeight="1" spans="21:21">
      <c r="U9943" s="1047"/>
    </row>
    <row r="9944" ht="26.25" customHeight="1" spans="21:21">
      <c r="U9944" s="1047"/>
    </row>
    <row r="9945" ht="26.25" customHeight="1" spans="21:21">
      <c r="U9945" s="1047"/>
    </row>
    <row r="9946" ht="26.25" customHeight="1" spans="21:21">
      <c r="U9946" s="1047"/>
    </row>
    <row r="9947" ht="26.25" customHeight="1" spans="21:21">
      <c r="U9947" s="1047"/>
    </row>
    <row r="9948" ht="26.25" customHeight="1" spans="21:21">
      <c r="U9948" s="1047"/>
    </row>
    <row r="9949" ht="26.25" customHeight="1" spans="21:21">
      <c r="U9949" s="1047"/>
    </row>
    <row r="9950" ht="26.25" customHeight="1" spans="21:21">
      <c r="U9950" s="1047"/>
    </row>
    <row r="9951" ht="26.25" customHeight="1" spans="21:21">
      <c r="U9951" s="1047"/>
    </row>
    <row r="9952" ht="26.25" customHeight="1" spans="21:21">
      <c r="U9952" s="1047"/>
    </row>
    <row r="9953" ht="26.25" customHeight="1" spans="21:21">
      <c r="U9953" s="1047"/>
    </row>
    <row r="9954" ht="26.25" customHeight="1" spans="21:21">
      <c r="U9954" s="1047"/>
    </row>
    <row r="9955" ht="26.25" customHeight="1" spans="21:21">
      <c r="U9955" s="1047"/>
    </row>
    <row r="9956" ht="26.25" customHeight="1" spans="21:21">
      <c r="U9956" s="1047"/>
    </row>
    <row r="9957" ht="26.25" customHeight="1" spans="21:21">
      <c r="U9957" s="1047"/>
    </row>
    <row r="9958" ht="26.25" customHeight="1" spans="21:21">
      <c r="U9958" s="1047"/>
    </row>
    <row r="9959" ht="26.25" customHeight="1" spans="21:21">
      <c r="U9959" s="1047"/>
    </row>
    <row r="9960" ht="26.25" customHeight="1" spans="21:21">
      <c r="U9960" s="1047"/>
    </row>
    <row r="9961" ht="26.25" customHeight="1" spans="21:21">
      <c r="U9961" s="1047"/>
    </row>
    <row r="9962" ht="26.25" customHeight="1" spans="21:21">
      <c r="U9962" s="1047"/>
    </row>
    <row r="9963" ht="26.25" customHeight="1" spans="21:21">
      <c r="U9963" s="1047"/>
    </row>
    <row r="9964" ht="26.25" customHeight="1" spans="21:21">
      <c r="U9964" s="1047"/>
    </row>
    <row r="9965" ht="26.25" customHeight="1" spans="21:21">
      <c r="U9965" s="1047"/>
    </row>
    <row r="9966" ht="26.25" customHeight="1" spans="21:21">
      <c r="U9966" s="1047"/>
    </row>
    <row r="9967" ht="26.25" customHeight="1" spans="21:21">
      <c r="U9967" s="1047"/>
    </row>
    <row r="9968" ht="26.25" customHeight="1" spans="21:21">
      <c r="U9968" s="1047"/>
    </row>
    <row r="9969" ht="26.25" customHeight="1" spans="21:21">
      <c r="U9969" s="1047"/>
    </row>
    <row r="9970" ht="26.25" customHeight="1" spans="21:21">
      <c r="U9970" s="1047"/>
    </row>
    <row r="9971" ht="26.25" customHeight="1" spans="21:21">
      <c r="U9971" s="1047"/>
    </row>
    <row r="9972" ht="26.25" customHeight="1" spans="21:21">
      <c r="U9972" s="1047"/>
    </row>
    <row r="9973" ht="26.25" customHeight="1" spans="21:21">
      <c r="U9973" s="1047"/>
    </row>
    <row r="9974" ht="26.25" customHeight="1" spans="21:21">
      <c r="U9974" s="1047"/>
    </row>
    <row r="9975" ht="26.25" customHeight="1" spans="21:21">
      <c r="U9975" s="1047"/>
    </row>
    <row r="9976" ht="26.25" customHeight="1" spans="21:21">
      <c r="U9976" s="1047"/>
    </row>
    <row r="9977" ht="26.25" customHeight="1" spans="21:21">
      <c r="U9977" s="1047"/>
    </row>
    <row r="9978" ht="26.25" customHeight="1" spans="21:21">
      <c r="U9978" s="1047"/>
    </row>
    <row r="9979" ht="26.25" customHeight="1" spans="21:21">
      <c r="U9979" s="1047"/>
    </row>
    <row r="9980" ht="26.25" customHeight="1" spans="21:21">
      <c r="U9980" s="1047"/>
    </row>
    <row r="9981" ht="26.25" customHeight="1" spans="21:21">
      <c r="U9981" s="1047"/>
    </row>
    <row r="9982" ht="26.25" customHeight="1" spans="21:21">
      <c r="U9982" s="1047"/>
    </row>
    <row r="9983" ht="26.25" customHeight="1" spans="21:21">
      <c r="U9983" s="1047"/>
    </row>
    <row r="9984" ht="26.25" customHeight="1" spans="21:21">
      <c r="U9984" s="1047"/>
    </row>
    <row r="9985" ht="26.25" customHeight="1" spans="21:21">
      <c r="U9985" s="1047"/>
    </row>
    <row r="9986" ht="26.25" customHeight="1" spans="21:21">
      <c r="U9986" s="1047"/>
    </row>
    <row r="9987" ht="26.25" customHeight="1" spans="21:21">
      <c r="U9987" s="1047"/>
    </row>
    <row r="9988" ht="26.25" customHeight="1" spans="21:21">
      <c r="U9988" s="1047"/>
    </row>
    <row r="9989" ht="26.25" customHeight="1" spans="21:21">
      <c r="U9989" s="1047"/>
    </row>
    <row r="9990" ht="26.25" customHeight="1" spans="21:21">
      <c r="U9990" s="1047"/>
    </row>
    <row r="9991" ht="26.25" customHeight="1" spans="21:21">
      <c r="U9991" s="1047"/>
    </row>
    <row r="9992" ht="26.25" customHeight="1" spans="21:21">
      <c r="U9992" s="1047"/>
    </row>
    <row r="9993" ht="26.25" customHeight="1" spans="21:21">
      <c r="U9993" s="1047"/>
    </row>
    <row r="9994" ht="26.25" customHeight="1" spans="21:21">
      <c r="U9994" s="1047"/>
    </row>
    <row r="9995" ht="26.25" customHeight="1" spans="21:21">
      <c r="U9995" s="1047"/>
    </row>
    <row r="9996" ht="26.25" customHeight="1" spans="21:21">
      <c r="U9996" s="1047"/>
    </row>
    <row r="9997" ht="26.25" customHeight="1" spans="21:21">
      <c r="U9997" s="1047"/>
    </row>
    <row r="9998" ht="26.25" customHeight="1" spans="21:21">
      <c r="U9998" s="1047"/>
    </row>
    <row r="9999" ht="26.25" customHeight="1" spans="21:21">
      <c r="U9999" s="1047"/>
    </row>
    <row r="10000" ht="26.25" customHeight="1" spans="21:21">
      <c r="U10000" s="1047"/>
    </row>
    <row r="10001" ht="26.25" customHeight="1" spans="21:21">
      <c r="U10001" s="1047"/>
    </row>
    <row r="10002" ht="26.25" customHeight="1" spans="21:21">
      <c r="U10002" s="1047"/>
    </row>
    <row r="10003" ht="26.25" customHeight="1" spans="21:21">
      <c r="U10003" s="1047"/>
    </row>
    <row r="10004" ht="26.25" customHeight="1" spans="21:21">
      <c r="U10004" s="1047"/>
    </row>
    <row r="10005" ht="26.25" customHeight="1" spans="21:21">
      <c r="U10005" s="1047"/>
    </row>
    <row r="10006" ht="26.25" customHeight="1" spans="21:21">
      <c r="U10006" s="1047"/>
    </row>
    <row r="10007" ht="26.25" customHeight="1" spans="21:21">
      <c r="U10007" s="1047"/>
    </row>
    <row r="10008" ht="26.25" customHeight="1" spans="21:21">
      <c r="U10008" s="1047"/>
    </row>
    <row r="10009" ht="26.25" customHeight="1" spans="21:21">
      <c r="U10009" s="1047"/>
    </row>
    <row r="10010" ht="26.25" customHeight="1" spans="21:21">
      <c r="U10010" s="1047"/>
    </row>
    <row r="10011" ht="26.25" customHeight="1" spans="21:21">
      <c r="U10011" s="1047"/>
    </row>
    <row r="10012" ht="26.25" customHeight="1" spans="21:21">
      <c r="U10012" s="1047"/>
    </row>
    <row r="10013" ht="26.25" customHeight="1" spans="21:21">
      <c r="U10013" s="1047"/>
    </row>
    <row r="10014" ht="26.25" customHeight="1" spans="21:21">
      <c r="U10014" s="1047"/>
    </row>
    <row r="10015" ht="26.25" customHeight="1" spans="21:21">
      <c r="U10015" s="1047"/>
    </row>
    <row r="10016" ht="26.25" customHeight="1" spans="21:21">
      <c r="U10016" s="1047"/>
    </row>
    <row r="10017" ht="26.25" customHeight="1" spans="21:21">
      <c r="U10017" s="1047"/>
    </row>
    <row r="10018" ht="26.25" customHeight="1" spans="21:21">
      <c r="U10018" s="1047"/>
    </row>
    <row r="10019" ht="26.25" customHeight="1" spans="21:21">
      <c r="U10019" s="1047"/>
    </row>
    <row r="10020" ht="26.25" customHeight="1" spans="21:21">
      <c r="U10020" s="1047"/>
    </row>
    <row r="10021" ht="26.25" customHeight="1" spans="21:21">
      <c r="U10021" s="1047"/>
    </row>
    <row r="10022" ht="26.25" customHeight="1" spans="21:21">
      <c r="U10022" s="1047"/>
    </row>
    <row r="10023" ht="26.25" customHeight="1" spans="21:21">
      <c r="U10023" s="1047"/>
    </row>
    <row r="10024" ht="26.25" customHeight="1" spans="21:21">
      <c r="U10024" s="1047"/>
    </row>
    <row r="10025" ht="26.25" customHeight="1" spans="21:21">
      <c r="U10025" s="1047"/>
    </row>
    <row r="10026" ht="26.25" customHeight="1" spans="21:21">
      <c r="U10026" s="1047"/>
    </row>
    <row r="10027" ht="26.25" customHeight="1" spans="21:21">
      <c r="U10027" s="1047"/>
    </row>
    <row r="10028" ht="26.25" customHeight="1" spans="21:21">
      <c r="U10028" s="1047"/>
    </row>
    <row r="10029" ht="26.25" customHeight="1" spans="21:21">
      <c r="U10029" s="1047"/>
    </row>
    <row r="10030" ht="26.25" customHeight="1" spans="21:21">
      <c r="U10030" s="1047"/>
    </row>
    <row r="10031" ht="26.25" customHeight="1" spans="21:21">
      <c r="U10031" s="1047"/>
    </row>
    <row r="10032" ht="26.25" customHeight="1" spans="21:21">
      <c r="U10032" s="1047"/>
    </row>
    <row r="10033" ht="26.25" customHeight="1" spans="21:21">
      <c r="U10033" s="1047"/>
    </row>
    <row r="10034" ht="26.25" customHeight="1" spans="21:21">
      <c r="U10034" s="1047"/>
    </row>
    <row r="10035" ht="26.25" customHeight="1" spans="21:21">
      <c r="U10035" s="1047"/>
    </row>
    <row r="10036" ht="26.25" customHeight="1" spans="21:21">
      <c r="U10036" s="1047"/>
    </row>
    <row r="10037" ht="26.25" customHeight="1" spans="21:21">
      <c r="U10037" s="1047"/>
    </row>
    <row r="10038" ht="26.25" customHeight="1" spans="21:21">
      <c r="U10038" s="1047"/>
    </row>
    <row r="10039" ht="26.25" customHeight="1" spans="21:21">
      <c r="U10039" s="1047"/>
    </row>
    <row r="10040" ht="26.25" customHeight="1" spans="21:21">
      <c r="U10040" s="1047"/>
    </row>
    <row r="10041" ht="26.25" customHeight="1" spans="21:21">
      <c r="U10041" s="1047"/>
    </row>
    <row r="10042" ht="26.25" customHeight="1" spans="21:21">
      <c r="U10042" s="1047"/>
    </row>
    <row r="10043" ht="26.25" customHeight="1" spans="21:21">
      <c r="U10043" s="1047"/>
    </row>
    <row r="10044" ht="26.25" customHeight="1" spans="21:21">
      <c r="U10044" s="1047"/>
    </row>
    <row r="10045" ht="26.25" customHeight="1" spans="21:21">
      <c r="U10045" s="1047"/>
    </row>
    <row r="10046" ht="26.25" customHeight="1" spans="21:21">
      <c r="U10046" s="1047"/>
    </row>
    <row r="10047" ht="26.25" customHeight="1" spans="21:21">
      <c r="U10047" s="1047"/>
    </row>
    <row r="10048" ht="26.25" customHeight="1" spans="21:21">
      <c r="U10048" s="1047"/>
    </row>
    <row r="10049" ht="26.25" customHeight="1" spans="21:21">
      <c r="U10049" s="1047"/>
    </row>
    <row r="10050" ht="26.25" customHeight="1" spans="21:21">
      <c r="U10050" s="1047"/>
    </row>
    <row r="10051" ht="26.25" customHeight="1" spans="21:21">
      <c r="U10051" s="1047"/>
    </row>
    <row r="10052" ht="26.25" customHeight="1" spans="21:21">
      <c r="U10052" s="1047"/>
    </row>
    <row r="10053" ht="26.25" customHeight="1" spans="21:21">
      <c r="U10053" s="1047"/>
    </row>
    <row r="10054" ht="26.25" customHeight="1" spans="21:21">
      <c r="U10054" s="1047"/>
    </row>
    <row r="10055" ht="26.25" customHeight="1" spans="21:21">
      <c r="U10055" s="1047"/>
    </row>
    <row r="10056" ht="26.25" customHeight="1" spans="21:21">
      <c r="U10056" s="1047"/>
    </row>
    <row r="10057" ht="26.25" customHeight="1" spans="21:21">
      <c r="U10057" s="1047"/>
    </row>
    <row r="10058" ht="26.25" customHeight="1" spans="21:21">
      <c r="U10058" s="1047"/>
    </row>
    <row r="10059" ht="26.25" customHeight="1" spans="21:21">
      <c r="U10059" s="1047"/>
    </row>
    <row r="10060" ht="26.25" customHeight="1" spans="21:21">
      <c r="U10060" s="1047"/>
    </row>
    <row r="10061" ht="26.25" customHeight="1" spans="21:21">
      <c r="U10061" s="1047"/>
    </row>
    <row r="10062" ht="26.25" customHeight="1" spans="21:21">
      <c r="U10062" s="1047"/>
    </row>
    <row r="10063" ht="26.25" customHeight="1" spans="21:21">
      <c r="U10063" s="1047"/>
    </row>
    <row r="10064" ht="26.25" customHeight="1" spans="21:21">
      <c r="U10064" s="1047"/>
    </row>
    <row r="10065" ht="26.25" customHeight="1" spans="21:21">
      <c r="U10065" s="1047"/>
    </row>
    <row r="10066" ht="26.25" customHeight="1" spans="21:21">
      <c r="U10066" s="1047"/>
    </row>
    <row r="10067" ht="26.25" customHeight="1" spans="21:21">
      <c r="U10067" s="1047"/>
    </row>
    <row r="10068" ht="26.25" customHeight="1" spans="21:21">
      <c r="U10068" s="1047"/>
    </row>
    <row r="10069" ht="26.25" customHeight="1" spans="21:21">
      <c r="U10069" s="1047"/>
    </row>
    <row r="10070" ht="26.25" customHeight="1" spans="21:21">
      <c r="U10070" s="1047"/>
    </row>
    <row r="10071" ht="26.25" customHeight="1" spans="21:21">
      <c r="U10071" s="1047"/>
    </row>
    <row r="10072" ht="26.25" customHeight="1" spans="21:21">
      <c r="U10072" s="1047"/>
    </row>
    <row r="10073" ht="26.25" customHeight="1" spans="21:21">
      <c r="U10073" s="1047"/>
    </row>
    <row r="10074" ht="26.25" customHeight="1" spans="21:21">
      <c r="U10074" s="1047"/>
    </row>
    <row r="10075" ht="26.25" customHeight="1" spans="21:21">
      <c r="U10075" s="1047"/>
    </row>
    <row r="10076" ht="26.25" customHeight="1" spans="21:21">
      <c r="U10076" s="1047"/>
    </row>
    <row r="10077" ht="26.25" customHeight="1" spans="21:21">
      <c r="U10077" s="1047"/>
    </row>
    <row r="10078" ht="26.25" customHeight="1" spans="21:21">
      <c r="U10078" s="1047"/>
    </row>
    <row r="10079" ht="26.25" customHeight="1" spans="21:21">
      <c r="U10079" s="1047"/>
    </row>
    <row r="10080" ht="26.25" customHeight="1" spans="21:21">
      <c r="U10080" s="1047"/>
    </row>
    <row r="10081" ht="26.25" customHeight="1" spans="21:21">
      <c r="U10081" s="1047"/>
    </row>
    <row r="10082" ht="26.25" customHeight="1" spans="21:21">
      <c r="U10082" s="1047"/>
    </row>
    <row r="10083" ht="26.25" customHeight="1" spans="21:21">
      <c r="U10083" s="1047"/>
    </row>
    <row r="10084" ht="26.25" customHeight="1" spans="21:21">
      <c r="U10084" s="1047"/>
    </row>
    <row r="10085" ht="26.25" customHeight="1" spans="21:21">
      <c r="U10085" s="1047"/>
    </row>
    <row r="10086" ht="26.25" customHeight="1" spans="21:21">
      <c r="U10086" s="1047"/>
    </row>
    <row r="10087" ht="26.25" customHeight="1" spans="21:21">
      <c r="U10087" s="1047"/>
    </row>
    <row r="10088" ht="26.25" customHeight="1" spans="21:21">
      <c r="U10088" s="1047"/>
    </row>
    <row r="10089" ht="26.25" customHeight="1" spans="21:21">
      <c r="U10089" s="1047"/>
    </row>
    <row r="10090" ht="26.25" customHeight="1" spans="21:21">
      <c r="U10090" s="1047"/>
    </row>
    <row r="10091" ht="26.25" customHeight="1" spans="21:21">
      <c r="U10091" s="1047"/>
    </row>
    <row r="10092" ht="26.25" customHeight="1" spans="21:21">
      <c r="U10092" s="1047"/>
    </row>
    <row r="10093" ht="26.25" customHeight="1" spans="21:21">
      <c r="U10093" s="1047"/>
    </row>
    <row r="10094" ht="26.25" customHeight="1" spans="21:21">
      <c r="U10094" s="1047"/>
    </row>
    <row r="10095" ht="26.25" customHeight="1" spans="21:21">
      <c r="U10095" s="1047"/>
    </row>
    <row r="10096" ht="26.25" customHeight="1" spans="21:21">
      <c r="U10096" s="1047"/>
    </row>
    <row r="10097" ht="26.25" customHeight="1" spans="21:21">
      <c r="U10097" s="1047"/>
    </row>
    <row r="10098" ht="26.25" customHeight="1" spans="21:21">
      <c r="U10098" s="1047"/>
    </row>
    <row r="10099" ht="26.25" customHeight="1" spans="21:21">
      <c r="U10099" s="1047"/>
    </row>
    <row r="10100" ht="26.25" customHeight="1" spans="21:21">
      <c r="U10100" s="1047"/>
    </row>
    <row r="10101" ht="26.25" customHeight="1" spans="21:21">
      <c r="U10101" s="1047"/>
    </row>
    <row r="10102" ht="26.25" customHeight="1" spans="21:21">
      <c r="U10102" s="1047"/>
    </row>
    <row r="10103" ht="26.25" customHeight="1" spans="21:21">
      <c r="U10103" s="1047"/>
    </row>
    <row r="10104" ht="26.25" customHeight="1" spans="21:21">
      <c r="U10104" s="1047"/>
    </row>
    <row r="10105" ht="26.25" customHeight="1" spans="21:21">
      <c r="U10105" s="1047"/>
    </row>
    <row r="10106" ht="26.25" customHeight="1" spans="21:21">
      <c r="U10106" s="1047"/>
    </row>
    <row r="10107" ht="26.25" customHeight="1" spans="21:21">
      <c r="U10107" s="1047"/>
    </row>
    <row r="10108" ht="26.25" customHeight="1" spans="21:21">
      <c r="U10108" s="1047"/>
    </row>
    <row r="10109" ht="26.25" customHeight="1" spans="21:21">
      <c r="U10109" s="1047"/>
    </row>
    <row r="10110" ht="26.25" customHeight="1" spans="21:21">
      <c r="U10110" s="1047"/>
    </row>
    <row r="10111" ht="26.25" customHeight="1" spans="21:21">
      <c r="U10111" s="1047"/>
    </row>
    <row r="10112" ht="26.25" customHeight="1" spans="21:21">
      <c r="U10112" s="1047"/>
    </row>
    <row r="10113" ht="26.25" customHeight="1" spans="21:21">
      <c r="U10113" s="1047"/>
    </row>
    <row r="10114" ht="26.25" customHeight="1" spans="21:21">
      <c r="U10114" s="1047"/>
    </row>
    <row r="10115" ht="26.25" customHeight="1" spans="21:21">
      <c r="U10115" s="1047"/>
    </row>
    <row r="10116" ht="26.25" customHeight="1" spans="21:21">
      <c r="U10116" s="1047"/>
    </row>
    <row r="10117" ht="26.25" customHeight="1" spans="21:21">
      <c r="U10117" s="1047"/>
    </row>
    <row r="10118" ht="26.25" customHeight="1" spans="21:21">
      <c r="U10118" s="1047"/>
    </row>
    <row r="10119" ht="26.25" customHeight="1" spans="21:21">
      <c r="U10119" s="1047"/>
    </row>
    <row r="10120" ht="26.25" customHeight="1" spans="21:21">
      <c r="U10120" s="1047"/>
    </row>
    <row r="10121" ht="26.25" customHeight="1" spans="21:21">
      <c r="U10121" s="1047"/>
    </row>
    <row r="10122" ht="26.25" customHeight="1" spans="21:21">
      <c r="U10122" s="1047"/>
    </row>
    <row r="10123" ht="26.25" customHeight="1" spans="21:21">
      <c r="U10123" s="1047"/>
    </row>
    <row r="10124" ht="26.25" customHeight="1" spans="21:21">
      <c r="U10124" s="1047"/>
    </row>
    <row r="10125" ht="26.25" customHeight="1" spans="21:21">
      <c r="U10125" s="1047"/>
    </row>
    <row r="10126" ht="26.25" customHeight="1" spans="21:21">
      <c r="U10126" s="1047"/>
    </row>
    <row r="10127" ht="26.25" customHeight="1" spans="21:21">
      <c r="U10127" s="1047"/>
    </row>
    <row r="10128" ht="26.25" customHeight="1" spans="21:21">
      <c r="U10128" s="1047"/>
    </row>
    <row r="10129" ht="26.25" customHeight="1" spans="21:21">
      <c r="U10129" s="1047"/>
    </row>
    <row r="10130" ht="26.25" customHeight="1" spans="21:21">
      <c r="U10130" s="1047"/>
    </row>
    <row r="10131" ht="26.25" customHeight="1" spans="21:21">
      <c r="U10131" s="1047"/>
    </row>
    <row r="10132" ht="26.25" customHeight="1" spans="21:21">
      <c r="U10132" s="1047"/>
    </row>
    <row r="10133" ht="26.25" customHeight="1" spans="21:21">
      <c r="U10133" s="1047"/>
    </row>
    <row r="10134" ht="26.25" customHeight="1" spans="21:21">
      <c r="U10134" s="1047"/>
    </row>
    <row r="10135" ht="26.25" customHeight="1" spans="21:21">
      <c r="U10135" s="1047"/>
    </row>
    <row r="10136" ht="26.25" customHeight="1" spans="21:21">
      <c r="U10136" s="1047"/>
    </row>
    <row r="10137" ht="26.25" customHeight="1" spans="21:21">
      <c r="U10137" s="1047"/>
    </row>
    <row r="10138" ht="26.25" customHeight="1" spans="21:21">
      <c r="U10138" s="1047"/>
    </row>
    <row r="10139" ht="26.25" customHeight="1" spans="21:21">
      <c r="U10139" s="1047"/>
    </row>
    <row r="10140" ht="26.25" customHeight="1" spans="21:21">
      <c r="U10140" s="1047"/>
    </row>
    <row r="10141" ht="26.25" customHeight="1" spans="21:21">
      <c r="U10141" s="1047"/>
    </row>
    <row r="10142" ht="26.25" customHeight="1" spans="21:21">
      <c r="U10142" s="1047"/>
    </row>
    <row r="10143" ht="26.25" customHeight="1" spans="21:21">
      <c r="U10143" s="1047"/>
    </row>
    <row r="10144" ht="26.25" customHeight="1" spans="21:21">
      <c r="U10144" s="1047"/>
    </row>
    <row r="10145" ht="26.25" customHeight="1" spans="21:21">
      <c r="U10145" s="1047"/>
    </row>
    <row r="10146" ht="26.25" customHeight="1" spans="21:21">
      <c r="U10146" s="1047"/>
    </row>
    <row r="10147" ht="26.25" customHeight="1" spans="21:21">
      <c r="U10147" s="1047"/>
    </row>
    <row r="10148" ht="26.25" customHeight="1" spans="21:21">
      <c r="U10148" s="1047"/>
    </row>
    <row r="10149" ht="26.25" customHeight="1" spans="21:21">
      <c r="U10149" s="1047"/>
    </row>
    <row r="10150" ht="26.25" customHeight="1" spans="21:21">
      <c r="U10150" s="1047"/>
    </row>
    <row r="10151" ht="26.25" customHeight="1" spans="21:21">
      <c r="U10151" s="1047"/>
    </row>
    <row r="10152" ht="26.25" customHeight="1" spans="21:21">
      <c r="U10152" s="1047"/>
    </row>
    <row r="10153" ht="26.25" customHeight="1" spans="21:21">
      <c r="U10153" s="1047"/>
    </row>
    <row r="10154" ht="26.25" customHeight="1" spans="21:21">
      <c r="U10154" s="1047"/>
    </row>
    <row r="10155" ht="26.25" customHeight="1" spans="21:21">
      <c r="U10155" s="1047"/>
    </row>
    <row r="10156" ht="26.25" customHeight="1" spans="21:21">
      <c r="U10156" s="1047"/>
    </row>
    <row r="10157" ht="26.25" customHeight="1" spans="21:21">
      <c r="U10157" s="1047"/>
    </row>
    <row r="10158" ht="26.25" customHeight="1" spans="21:21">
      <c r="U10158" s="1047"/>
    </row>
    <row r="10159" ht="26.25" customHeight="1" spans="21:21">
      <c r="U10159" s="1047"/>
    </row>
    <row r="10160" ht="26.25" customHeight="1" spans="21:21">
      <c r="U10160" s="1047"/>
    </row>
    <row r="10161" ht="26.25" customHeight="1" spans="21:21">
      <c r="U10161" s="1047"/>
    </row>
    <row r="10162" ht="26.25" customHeight="1" spans="21:21">
      <c r="U10162" s="1047"/>
    </row>
    <row r="10163" ht="26.25" customHeight="1" spans="21:21">
      <c r="U10163" s="1047"/>
    </row>
    <row r="10164" ht="26.25" customHeight="1" spans="21:21">
      <c r="U10164" s="1047"/>
    </row>
    <row r="10165" ht="26.25" customHeight="1" spans="21:21">
      <c r="U10165" s="1047"/>
    </row>
    <row r="10166" ht="26.25" customHeight="1" spans="21:21">
      <c r="U10166" s="1047"/>
    </row>
    <row r="10167" ht="26.25" customHeight="1" spans="21:21">
      <c r="U10167" s="1047"/>
    </row>
    <row r="10168" ht="26.25" customHeight="1" spans="21:21">
      <c r="U10168" s="1047"/>
    </row>
    <row r="10169" ht="26.25" customHeight="1" spans="21:21">
      <c r="U10169" s="1047"/>
    </row>
    <row r="10170" ht="26.25" customHeight="1" spans="21:21">
      <c r="U10170" s="1047"/>
    </row>
    <row r="10171" ht="26.25" customHeight="1" spans="21:21">
      <c r="U10171" s="1047"/>
    </row>
    <row r="10172" ht="26.25" customHeight="1" spans="21:21">
      <c r="U10172" s="1047"/>
    </row>
    <row r="10173" ht="26.25" customHeight="1" spans="21:21">
      <c r="U10173" s="1047"/>
    </row>
    <row r="10174" ht="26.25" customHeight="1" spans="21:21">
      <c r="U10174" s="1047"/>
    </row>
    <row r="10175" ht="26.25" customHeight="1" spans="21:21">
      <c r="U10175" s="1047"/>
    </row>
    <row r="10176" ht="26.25" customHeight="1" spans="21:21">
      <c r="U10176" s="1047"/>
    </row>
    <row r="10177" ht="26.25" customHeight="1" spans="21:21">
      <c r="U10177" s="1047"/>
    </row>
    <row r="10178" ht="26.25" customHeight="1" spans="21:21">
      <c r="U10178" s="1047"/>
    </row>
    <row r="10179" ht="26.25" customHeight="1" spans="21:21">
      <c r="U10179" s="1047"/>
    </row>
    <row r="10180" ht="26.25" customHeight="1" spans="21:21">
      <c r="U10180" s="1047"/>
    </row>
    <row r="10181" ht="26.25" customHeight="1" spans="21:21">
      <c r="U10181" s="1047"/>
    </row>
    <row r="10182" ht="26.25" customHeight="1" spans="21:21">
      <c r="U10182" s="1047"/>
    </row>
    <row r="10183" ht="26.25" customHeight="1" spans="21:21">
      <c r="U10183" s="1047"/>
    </row>
    <row r="10184" ht="26.25" customHeight="1" spans="21:21">
      <c r="U10184" s="1047"/>
    </row>
    <row r="10185" ht="26.25" customHeight="1" spans="21:21">
      <c r="U10185" s="1047"/>
    </row>
    <row r="10186" ht="26.25" customHeight="1" spans="21:21">
      <c r="U10186" s="1047"/>
    </row>
    <row r="10187" ht="26.25" customHeight="1" spans="21:21">
      <c r="U10187" s="1047"/>
    </row>
    <row r="10188" ht="26.25" customHeight="1" spans="21:21">
      <c r="U10188" s="1047"/>
    </row>
    <row r="10189" ht="26.25" customHeight="1" spans="21:21">
      <c r="U10189" s="1047"/>
    </row>
    <row r="10190" ht="26.25" customHeight="1" spans="21:21">
      <c r="U10190" s="1047"/>
    </row>
    <row r="10191" ht="26.25" customHeight="1" spans="21:21">
      <c r="U10191" s="1047"/>
    </row>
    <row r="10192" ht="26.25" customHeight="1" spans="21:21">
      <c r="U10192" s="1047"/>
    </row>
    <row r="10193" ht="26.25" customHeight="1" spans="21:21">
      <c r="U10193" s="1047"/>
    </row>
    <row r="10194" ht="26.25" customHeight="1" spans="21:21">
      <c r="U10194" s="1047"/>
    </row>
    <row r="10195" ht="26.25" customHeight="1" spans="21:21">
      <c r="U10195" s="1047"/>
    </row>
    <row r="10196" ht="26.25" customHeight="1" spans="21:21">
      <c r="U10196" s="1047"/>
    </row>
    <row r="10197" ht="26.25" customHeight="1" spans="21:21">
      <c r="U10197" s="1047"/>
    </row>
    <row r="10198" ht="26.25" customHeight="1" spans="21:21">
      <c r="U10198" s="1047"/>
    </row>
    <row r="10199" ht="26.25" customHeight="1" spans="21:21">
      <c r="U10199" s="1047"/>
    </row>
    <row r="10200" ht="26.25" customHeight="1" spans="21:21">
      <c r="U10200" s="1047"/>
    </row>
    <row r="10201" ht="26.25" customHeight="1" spans="21:21">
      <c r="U10201" s="1047"/>
    </row>
    <row r="10202" ht="26.25" customHeight="1" spans="21:21">
      <c r="U10202" s="1047"/>
    </row>
    <row r="10203" ht="26.25" customHeight="1" spans="21:21">
      <c r="U10203" s="1047"/>
    </row>
    <row r="10204" ht="26.25" customHeight="1" spans="21:21">
      <c r="U10204" s="1047"/>
    </row>
    <row r="10205" ht="26.25" customHeight="1" spans="21:21">
      <c r="U10205" s="1047"/>
    </row>
    <row r="10206" ht="26.25" customHeight="1" spans="21:21">
      <c r="U10206" s="1047"/>
    </row>
    <row r="10207" ht="26.25" customHeight="1" spans="21:21">
      <c r="U10207" s="1047"/>
    </row>
    <row r="10208" ht="26.25" customHeight="1" spans="21:21">
      <c r="U10208" s="1047"/>
    </row>
    <row r="10209" ht="26.25" customHeight="1" spans="21:21">
      <c r="U10209" s="1047"/>
    </row>
    <row r="10210" ht="26.25" customHeight="1" spans="21:21">
      <c r="U10210" s="1047"/>
    </row>
    <row r="10211" ht="26.25" customHeight="1" spans="21:21">
      <c r="U10211" s="1047"/>
    </row>
    <row r="10212" ht="26.25" customHeight="1" spans="21:21">
      <c r="U10212" s="1047"/>
    </row>
    <row r="10213" ht="26.25" customHeight="1" spans="21:21">
      <c r="U10213" s="1047"/>
    </row>
    <row r="10214" ht="26.25" customHeight="1" spans="21:21">
      <c r="U10214" s="1047"/>
    </row>
    <row r="10215" ht="26.25" customHeight="1" spans="21:21">
      <c r="U10215" s="1047"/>
    </row>
    <row r="10216" ht="26.25" customHeight="1" spans="21:21">
      <c r="U10216" s="1047"/>
    </row>
    <row r="10217" ht="26.25" customHeight="1" spans="21:21">
      <c r="U10217" s="1047"/>
    </row>
    <row r="10218" ht="26.25" customHeight="1" spans="21:21">
      <c r="U10218" s="1047"/>
    </row>
    <row r="10219" ht="26.25" customHeight="1" spans="21:21">
      <c r="U10219" s="1047"/>
    </row>
    <row r="10220" ht="26.25" customHeight="1" spans="21:21">
      <c r="U10220" s="1047"/>
    </row>
    <row r="10221" ht="26.25" customHeight="1" spans="21:21">
      <c r="U10221" s="1047"/>
    </row>
    <row r="10222" ht="26.25" customHeight="1" spans="21:21">
      <c r="U10222" s="1047"/>
    </row>
    <row r="10223" ht="26.25" customHeight="1" spans="21:21">
      <c r="U10223" s="1047"/>
    </row>
    <row r="10224" ht="26.25" customHeight="1" spans="21:21">
      <c r="U10224" s="1047"/>
    </row>
    <row r="10225" ht="26.25" customHeight="1" spans="21:21">
      <c r="U10225" s="1047"/>
    </row>
    <row r="10226" ht="26.25" customHeight="1" spans="21:21">
      <c r="U10226" s="1047"/>
    </row>
    <row r="10227" ht="26.25" customHeight="1" spans="21:21">
      <c r="U10227" s="1047"/>
    </row>
    <row r="10228" ht="26.25" customHeight="1" spans="21:21">
      <c r="U10228" s="1047"/>
    </row>
    <row r="10229" ht="26.25" customHeight="1" spans="21:21">
      <c r="U10229" s="1047"/>
    </row>
    <row r="10230" ht="26.25" customHeight="1" spans="21:21">
      <c r="U10230" s="1047"/>
    </row>
    <row r="10231" ht="26.25" customHeight="1" spans="21:21">
      <c r="U10231" s="1047"/>
    </row>
    <row r="10232" ht="26.25" customHeight="1" spans="21:21">
      <c r="U10232" s="1047"/>
    </row>
    <row r="10233" ht="26.25" customHeight="1" spans="21:21">
      <c r="U10233" s="1047"/>
    </row>
    <row r="10234" ht="26.25" customHeight="1" spans="21:21">
      <c r="U10234" s="1047"/>
    </row>
    <row r="10235" ht="26.25" customHeight="1" spans="21:21">
      <c r="U10235" s="1047"/>
    </row>
    <row r="10236" ht="26.25" customHeight="1" spans="21:21">
      <c r="U10236" s="1047"/>
    </row>
    <row r="10237" ht="26.25" customHeight="1" spans="21:21">
      <c r="U10237" s="1047"/>
    </row>
    <row r="10238" ht="26.25" customHeight="1" spans="21:21">
      <c r="U10238" s="1047"/>
    </row>
    <row r="10239" ht="26.25" customHeight="1" spans="21:21">
      <c r="U10239" s="1047"/>
    </row>
    <row r="10240" ht="26.25" customHeight="1" spans="21:21">
      <c r="U10240" s="1047"/>
    </row>
    <row r="10241" ht="26.25" customHeight="1" spans="21:21">
      <c r="U10241" s="1047"/>
    </row>
    <row r="10242" ht="26.25" customHeight="1" spans="21:21">
      <c r="U10242" s="1047"/>
    </row>
    <row r="10243" ht="26.25" customHeight="1" spans="21:21">
      <c r="U10243" s="1047"/>
    </row>
    <row r="10244" ht="26.25" customHeight="1" spans="21:21">
      <c r="U10244" s="1047"/>
    </row>
    <row r="10245" ht="26.25" customHeight="1" spans="21:21">
      <c r="U10245" s="1047"/>
    </row>
    <row r="10246" ht="26.25" customHeight="1" spans="21:21">
      <c r="U10246" s="1047"/>
    </row>
    <row r="10247" ht="26.25" customHeight="1" spans="21:21">
      <c r="U10247" s="1047"/>
    </row>
    <row r="10248" ht="26.25" customHeight="1" spans="21:21">
      <c r="U10248" s="1047"/>
    </row>
    <row r="10249" ht="26.25" customHeight="1" spans="21:21">
      <c r="U10249" s="1047"/>
    </row>
    <row r="10250" ht="26.25" customHeight="1" spans="21:21">
      <c r="U10250" s="1047"/>
    </row>
    <row r="10251" ht="26.25" customHeight="1" spans="21:21">
      <c r="U10251" s="1047"/>
    </row>
    <row r="10252" ht="26.25" customHeight="1" spans="21:21">
      <c r="U10252" s="1047"/>
    </row>
    <row r="10253" ht="26.25" customHeight="1" spans="21:21">
      <c r="U10253" s="1047"/>
    </row>
    <row r="10254" ht="26.25" customHeight="1" spans="21:21">
      <c r="U10254" s="1047"/>
    </row>
    <row r="10255" ht="26.25" customHeight="1" spans="21:21">
      <c r="U10255" s="1047"/>
    </row>
    <row r="10256" ht="26.25" customHeight="1" spans="21:21">
      <c r="U10256" s="1047"/>
    </row>
    <row r="10257" ht="26.25" customHeight="1" spans="21:21">
      <c r="U10257" s="1047"/>
    </row>
    <row r="10258" ht="26.25" customHeight="1" spans="21:21">
      <c r="U10258" s="1047"/>
    </row>
    <row r="10259" ht="26.25" customHeight="1" spans="21:21">
      <c r="U10259" s="1047"/>
    </row>
    <row r="10260" ht="26.25" customHeight="1" spans="21:21">
      <c r="U10260" s="1047"/>
    </row>
    <row r="10261" ht="26.25" customHeight="1" spans="21:21">
      <c r="U10261" s="1047"/>
    </row>
    <row r="10262" ht="26.25" customHeight="1" spans="21:21">
      <c r="U10262" s="1047"/>
    </row>
    <row r="10263" ht="26.25" customHeight="1" spans="21:21">
      <c r="U10263" s="1047"/>
    </row>
    <row r="10264" ht="26.25" customHeight="1" spans="21:21">
      <c r="U10264" s="1047"/>
    </row>
    <row r="10265" ht="26.25" customHeight="1" spans="21:21">
      <c r="U10265" s="1047"/>
    </row>
    <row r="10266" ht="26.25" customHeight="1" spans="21:21">
      <c r="U10266" s="1047"/>
    </row>
    <row r="10267" ht="26.25" customHeight="1" spans="21:21">
      <c r="U10267" s="1047"/>
    </row>
    <row r="10268" ht="26.25" customHeight="1" spans="21:21">
      <c r="U10268" s="1047"/>
    </row>
    <row r="10269" ht="26.25" customHeight="1" spans="21:21">
      <c r="U10269" s="1047"/>
    </row>
    <row r="10270" ht="26.25" customHeight="1" spans="21:21">
      <c r="U10270" s="1047"/>
    </row>
    <row r="10271" ht="26.25" customHeight="1" spans="21:21">
      <c r="U10271" s="1047"/>
    </row>
    <row r="10272" ht="26.25" customHeight="1" spans="21:21">
      <c r="U10272" s="1047"/>
    </row>
    <row r="10273" ht="26.25" customHeight="1" spans="21:21">
      <c r="U10273" s="1047"/>
    </row>
    <row r="10274" ht="26.25" customHeight="1" spans="21:21">
      <c r="U10274" s="1047"/>
    </row>
    <row r="10275" ht="26.25" customHeight="1" spans="21:21">
      <c r="U10275" s="1047"/>
    </row>
    <row r="10276" ht="26.25" customHeight="1" spans="21:21">
      <c r="U10276" s="1047"/>
    </row>
    <row r="10277" ht="26.25" customHeight="1" spans="21:21">
      <c r="U10277" s="1047"/>
    </row>
    <row r="10278" ht="26.25" customHeight="1" spans="21:21">
      <c r="U10278" s="1047"/>
    </row>
    <row r="10279" ht="26.25" customHeight="1" spans="21:21">
      <c r="U10279" s="1047"/>
    </row>
    <row r="10280" ht="26.25" customHeight="1" spans="21:21">
      <c r="U10280" s="1047"/>
    </row>
    <row r="10281" ht="26.25" customHeight="1" spans="21:21">
      <c r="U10281" s="1047"/>
    </row>
    <row r="10282" ht="26.25" customHeight="1" spans="21:21">
      <c r="U10282" s="1047"/>
    </row>
    <row r="10283" ht="26.25" customHeight="1" spans="21:21">
      <c r="U10283" s="1047"/>
    </row>
    <row r="10284" ht="26.25" customHeight="1" spans="21:21">
      <c r="U10284" s="1047"/>
    </row>
    <row r="10285" ht="26.25" customHeight="1" spans="21:21">
      <c r="U10285" s="1047"/>
    </row>
    <row r="10286" ht="26.25" customHeight="1" spans="21:21">
      <c r="U10286" s="1047"/>
    </row>
    <row r="10287" ht="26.25" customHeight="1" spans="21:21">
      <c r="U10287" s="1047"/>
    </row>
    <row r="10288" ht="26.25" customHeight="1" spans="21:21">
      <c r="U10288" s="1047"/>
    </row>
    <row r="10289" ht="26.25" customHeight="1" spans="21:21">
      <c r="U10289" s="1047"/>
    </row>
    <row r="10290" ht="26.25" customHeight="1" spans="21:21">
      <c r="U10290" s="1047"/>
    </row>
    <row r="10291" ht="26.25" customHeight="1" spans="21:21">
      <c r="U10291" s="1047"/>
    </row>
    <row r="10292" ht="26.25" customHeight="1" spans="21:21">
      <c r="U10292" s="1047"/>
    </row>
    <row r="10293" ht="26.25" customHeight="1" spans="21:21">
      <c r="U10293" s="1047"/>
    </row>
    <row r="10294" ht="26.25" customHeight="1" spans="21:21">
      <c r="U10294" s="1047"/>
    </row>
    <row r="10295" ht="26.25" customHeight="1" spans="21:21">
      <c r="U10295" s="1047"/>
    </row>
    <row r="10296" ht="26.25" customHeight="1" spans="21:21">
      <c r="U10296" s="1047"/>
    </row>
    <row r="10297" ht="26.25" customHeight="1" spans="21:21">
      <c r="U10297" s="1047"/>
    </row>
    <row r="10298" ht="26.25" customHeight="1" spans="21:21">
      <c r="U10298" s="1047"/>
    </row>
    <row r="10299" ht="26.25" customHeight="1" spans="21:21">
      <c r="U10299" s="1047"/>
    </row>
    <row r="10300" ht="26.25" customHeight="1" spans="21:21">
      <c r="U10300" s="1047"/>
    </row>
    <row r="10301" ht="26.25" customHeight="1" spans="21:21">
      <c r="U10301" s="1047"/>
    </row>
    <row r="10302" ht="26.25" customHeight="1" spans="21:21">
      <c r="U10302" s="1047"/>
    </row>
    <row r="10303" ht="26.25" customHeight="1" spans="21:21">
      <c r="U10303" s="1047"/>
    </row>
    <row r="10304" ht="26.25" customHeight="1" spans="21:21">
      <c r="U10304" s="1047"/>
    </row>
    <row r="10305" ht="26.25" customHeight="1" spans="21:21">
      <c r="U10305" s="1047"/>
    </row>
    <row r="10306" ht="26.25" customHeight="1" spans="21:21">
      <c r="U10306" s="1047"/>
    </row>
    <row r="10307" ht="26.25" customHeight="1" spans="21:21">
      <c r="U10307" s="1047"/>
    </row>
    <row r="10308" ht="26.25" customHeight="1" spans="21:21">
      <c r="U10308" s="1047"/>
    </row>
    <row r="10309" ht="26.25" customHeight="1" spans="21:21">
      <c r="U10309" s="1047"/>
    </row>
    <row r="10310" ht="26.25" customHeight="1" spans="21:21">
      <c r="U10310" s="1047"/>
    </row>
    <row r="10311" ht="26.25" customHeight="1" spans="21:21">
      <c r="U10311" s="1047"/>
    </row>
    <row r="10312" ht="26.25" customHeight="1" spans="21:21">
      <c r="U10312" s="1047"/>
    </row>
    <row r="10313" ht="26.25" customHeight="1" spans="21:21">
      <c r="U10313" s="1047"/>
    </row>
    <row r="10314" ht="26.25" customHeight="1" spans="21:21">
      <c r="U10314" s="1047"/>
    </row>
    <row r="10315" ht="26.25" customHeight="1" spans="21:21">
      <c r="U10315" s="1047"/>
    </row>
    <row r="10316" ht="26.25" customHeight="1" spans="21:21">
      <c r="U10316" s="1047"/>
    </row>
    <row r="10317" ht="26.25" customHeight="1" spans="21:21">
      <c r="U10317" s="1047"/>
    </row>
    <row r="10318" ht="26.25" customHeight="1" spans="21:21">
      <c r="U10318" s="1047"/>
    </row>
    <row r="10319" ht="26.25" customHeight="1" spans="21:21">
      <c r="U10319" s="1047"/>
    </row>
    <row r="10320" ht="26.25" customHeight="1" spans="21:21">
      <c r="U10320" s="1047"/>
    </row>
    <row r="10321" ht="26.25" customHeight="1" spans="21:21">
      <c r="U10321" s="1047"/>
    </row>
    <row r="10322" ht="26.25" customHeight="1" spans="21:21">
      <c r="U10322" s="1047"/>
    </row>
    <row r="10323" ht="26.25" customHeight="1" spans="21:21">
      <c r="U10323" s="1047"/>
    </row>
    <row r="10324" ht="26.25" customHeight="1" spans="21:21">
      <c r="U10324" s="1047"/>
    </row>
    <row r="10325" ht="26.25" customHeight="1" spans="21:21">
      <c r="U10325" s="1047"/>
    </row>
    <row r="10326" ht="26.25" customHeight="1" spans="21:21">
      <c r="U10326" s="1047"/>
    </row>
    <row r="10327" ht="26.25" customHeight="1" spans="21:21">
      <c r="U10327" s="1047"/>
    </row>
    <row r="10328" ht="26.25" customHeight="1" spans="21:21">
      <c r="U10328" s="1047"/>
    </row>
    <row r="10329" ht="26.25" customHeight="1" spans="21:21">
      <c r="U10329" s="1047"/>
    </row>
    <row r="10330" ht="26.25" customHeight="1" spans="21:21">
      <c r="U10330" s="1047"/>
    </row>
    <row r="10331" ht="26.25" customHeight="1" spans="21:21">
      <c r="U10331" s="1047"/>
    </row>
    <row r="10332" ht="26.25" customHeight="1" spans="21:21">
      <c r="U10332" s="1047"/>
    </row>
    <row r="10333" ht="26.25" customHeight="1" spans="21:21">
      <c r="U10333" s="1047"/>
    </row>
    <row r="10334" ht="26.25" customHeight="1" spans="21:21">
      <c r="U10334" s="1047"/>
    </row>
    <row r="10335" ht="26.25" customHeight="1" spans="21:21">
      <c r="U10335" s="1047"/>
    </row>
    <row r="10336" ht="26.25" customHeight="1" spans="21:21">
      <c r="U10336" s="1047"/>
    </row>
    <row r="10337" ht="26.25" customHeight="1" spans="21:21">
      <c r="U10337" s="1047"/>
    </row>
    <row r="10338" ht="26.25" customHeight="1" spans="21:21">
      <c r="U10338" s="1047"/>
    </row>
    <row r="10339" ht="26.25" customHeight="1" spans="21:21">
      <c r="U10339" s="1047"/>
    </row>
    <row r="10340" ht="26.25" customHeight="1" spans="21:21">
      <c r="U10340" s="1047"/>
    </row>
    <row r="10341" ht="26.25" customHeight="1" spans="21:21">
      <c r="U10341" s="1047"/>
    </row>
    <row r="10342" ht="26.25" customHeight="1" spans="21:21">
      <c r="U10342" s="1047"/>
    </row>
    <row r="10343" ht="26.25" customHeight="1" spans="21:21">
      <c r="U10343" s="1047"/>
    </row>
    <row r="10344" ht="26.25" customHeight="1" spans="21:21">
      <c r="U10344" s="1047"/>
    </row>
    <row r="10345" ht="26.25" customHeight="1" spans="21:21">
      <c r="U10345" s="1047"/>
    </row>
    <row r="10346" ht="26.25" customHeight="1" spans="21:21">
      <c r="U10346" s="1047"/>
    </row>
    <row r="10347" ht="26.25" customHeight="1" spans="21:21">
      <c r="U10347" s="1047"/>
    </row>
    <row r="10348" ht="26.25" customHeight="1" spans="21:21">
      <c r="U10348" s="1047"/>
    </row>
    <row r="10349" ht="26.25" customHeight="1" spans="21:21">
      <c r="U10349" s="1047"/>
    </row>
    <row r="10350" ht="26.25" customHeight="1" spans="21:21">
      <c r="U10350" s="1047"/>
    </row>
    <row r="10351" ht="26.25" customHeight="1" spans="21:21">
      <c r="U10351" s="1047"/>
    </row>
    <row r="10352" ht="26.25" customHeight="1" spans="21:21">
      <c r="U10352" s="1047"/>
    </row>
    <row r="10353" ht="26.25" customHeight="1" spans="21:21">
      <c r="U10353" s="1047"/>
    </row>
    <row r="10354" ht="26.25" customHeight="1" spans="21:21">
      <c r="U10354" s="1047"/>
    </row>
    <row r="10355" ht="26.25" customHeight="1" spans="21:21">
      <c r="U10355" s="1047"/>
    </row>
    <row r="10356" ht="26.25" customHeight="1" spans="21:21">
      <c r="U10356" s="1047"/>
    </row>
    <row r="10357" ht="26.25" customHeight="1" spans="21:21">
      <c r="U10357" s="1047"/>
    </row>
    <row r="10358" ht="26.25" customHeight="1" spans="21:21">
      <c r="U10358" s="1047"/>
    </row>
    <row r="10359" ht="26.25" customHeight="1" spans="21:21">
      <c r="U10359" s="1047"/>
    </row>
    <row r="10360" ht="26.25" customHeight="1" spans="21:21">
      <c r="U10360" s="1047"/>
    </row>
    <row r="10361" ht="26.25" customHeight="1" spans="21:21">
      <c r="U10361" s="1047"/>
    </row>
    <row r="10362" ht="26.25" customHeight="1" spans="21:21">
      <c r="U10362" s="1047"/>
    </row>
    <row r="10363" ht="26.25" customHeight="1" spans="21:21">
      <c r="U10363" s="1047"/>
    </row>
    <row r="10364" ht="26.25" customHeight="1" spans="21:21">
      <c r="U10364" s="1047"/>
    </row>
    <row r="10365" ht="26.25" customHeight="1" spans="21:21">
      <c r="U10365" s="1047"/>
    </row>
    <row r="10366" ht="26.25" customHeight="1" spans="21:21">
      <c r="U10366" s="1047"/>
    </row>
    <row r="10367" ht="26.25" customHeight="1" spans="21:21">
      <c r="U10367" s="1047"/>
    </row>
    <row r="10368" ht="26.25" customHeight="1" spans="21:21">
      <c r="U10368" s="1047"/>
    </row>
    <row r="10369" ht="26.25" customHeight="1" spans="21:21">
      <c r="U10369" s="1047"/>
    </row>
    <row r="10370" ht="26.25" customHeight="1" spans="21:21">
      <c r="U10370" s="1047"/>
    </row>
    <row r="10371" ht="26.25" customHeight="1" spans="21:21">
      <c r="U10371" s="1047"/>
    </row>
    <row r="10372" ht="26.25" customHeight="1" spans="21:21">
      <c r="U10372" s="1047"/>
    </row>
    <row r="10373" ht="26.25" customHeight="1" spans="21:21">
      <c r="U10373" s="1047"/>
    </row>
    <row r="10374" ht="26.25" customHeight="1" spans="21:21">
      <c r="U10374" s="1047"/>
    </row>
    <row r="10375" ht="26.25" customHeight="1" spans="21:21">
      <c r="U10375" s="1047"/>
    </row>
    <row r="10376" ht="26.25" customHeight="1" spans="21:21">
      <c r="U10376" s="1047"/>
    </row>
    <row r="10377" ht="26.25" customHeight="1" spans="21:21">
      <c r="U10377" s="1047"/>
    </row>
    <row r="10378" ht="26.25" customHeight="1" spans="21:21">
      <c r="U10378" s="1047"/>
    </row>
    <row r="10379" ht="26.25" customHeight="1" spans="21:21">
      <c r="U10379" s="1047"/>
    </row>
    <row r="10380" ht="26.25" customHeight="1" spans="21:21">
      <c r="U10380" s="1047"/>
    </row>
    <row r="10381" ht="26.25" customHeight="1" spans="21:21">
      <c r="U10381" s="1047"/>
    </row>
    <row r="10382" ht="26.25" customHeight="1" spans="21:21">
      <c r="U10382" s="1047"/>
    </row>
    <row r="10383" ht="26.25" customHeight="1" spans="21:21">
      <c r="U10383" s="1047"/>
    </row>
    <row r="10384" ht="26.25" customHeight="1" spans="21:21">
      <c r="U10384" s="1047"/>
    </row>
    <row r="10385" ht="26.25" customHeight="1" spans="21:21">
      <c r="U10385" s="1047"/>
    </row>
    <row r="10386" ht="26.25" customHeight="1" spans="21:21">
      <c r="U10386" s="1047"/>
    </row>
    <row r="10387" ht="26.25" customHeight="1" spans="21:21">
      <c r="U10387" s="1047"/>
    </row>
    <row r="10388" ht="26.25" customHeight="1" spans="21:21">
      <c r="U10388" s="1047"/>
    </row>
    <row r="10389" ht="26.25" customHeight="1" spans="21:21">
      <c r="U10389" s="1047"/>
    </row>
    <row r="10390" ht="26.25" customHeight="1" spans="21:21">
      <c r="U10390" s="1047"/>
    </row>
    <row r="10391" ht="26.25" customHeight="1" spans="21:21">
      <c r="U10391" s="1047"/>
    </row>
    <row r="10392" ht="26.25" customHeight="1" spans="21:21">
      <c r="U10392" s="1047"/>
    </row>
    <row r="10393" ht="26.25" customHeight="1" spans="21:21">
      <c r="U10393" s="1047"/>
    </row>
    <row r="10394" ht="26.25" customHeight="1" spans="21:21">
      <c r="U10394" s="1047"/>
    </row>
    <row r="10395" ht="26.25" customHeight="1" spans="21:21">
      <c r="U10395" s="1047"/>
    </row>
    <row r="10396" ht="26.25" customHeight="1" spans="21:21">
      <c r="U10396" s="1047"/>
    </row>
    <row r="10397" ht="26.25" customHeight="1" spans="21:21">
      <c r="U10397" s="1047"/>
    </row>
    <row r="10398" ht="26.25" customHeight="1" spans="21:21">
      <c r="U10398" s="1047"/>
    </row>
    <row r="10399" ht="26.25" customHeight="1" spans="21:21">
      <c r="U10399" s="1047"/>
    </row>
    <row r="10400" ht="26.25" customHeight="1" spans="21:21">
      <c r="U10400" s="1047"/>
    </row>
    <row r="10401" ht="26.25" customHeight="1" spans="21:21">
      <c r="U10401" s="1047"/>
    </row>
    <row r="10402" ht="26.25" customHeight="1" spans="21:21">
      <c r="U10402" s="1047"/>
    </row>
    <row r="10403" ht="26.25" customHeight="1" spans="21:21">
      <c r="U10403" s="1047"/>
    </row>
    <row r="10404" ht="26.25" customHeight="1" spans="21:21">
      <c r="U10404" s="1047"/>
    </row>
    <row r="10405" ht="26.25" customHeight="1" spans="21:21">
      <c r="U10405" s="1047"/>
    </row>
    <row r="10406" ht="26.25" customHeight="1" spans="21:21">
      <c r="U10406" s="1047"/>
    </row>
    <row r="10407" ht="26.25" customHeight="1" spans="21:21">
      <c r="U10407" s="1047"/>
    </row>
    <row r="10408" ht="26.25" customHeight="1" spans="21:21">
      <c r="U10408" s="1047"/>
    </row>
    <row r="10409" ht="26.25" customHeight="1" spans="21:21">
      <c r="U10409" s="1047"/>
    </row>
    <row r="10410" ht="26.25" customHeight="1" spans="21:21">
      <c r="U10410" s="1047"/>
    </row>
    <row r="10411" ht="26.25" customHeight="1" spans="21:21">
      <c r="U10411" s="1047"/>
    </row>
    <row r="10412" ht="26.25" customHeight="1" spans="21:21">
      <c r="U10412" s="1047"/>
    </row>
    <row r="10413" ht="26.25" customHeight="1" spans="21:21">
      <c r="U10413" s="1047"/>
    </row>
    <row r="10414" ht="26.25" customHeight="1" spans="21:21">
      <c r="U10414" s="1047"/>
    </row>
    <row r="10415" ht="26.25" customHeight="1" spans="21:21">
      <c r="U10415" s="1047"/>
    </row>
    <row r="10416" ht="26.25" customHeight="1" spans="21:21">
      <c r="U10416" s="1047"/>
    </row>
    <row r="10417" ht="26.25" customHeight="1" spans="21:21">
      <c r="U10417" s="1047"/>
    </row>
    <row r="10418" ht="26.25" customHeight="1" spans="21:21">
      <c r="U10418" s="1047"/>
    </row>
    <row r="10419" ht="26.25" customHeight="1" spans="21:21">
      <c r="U10419" s="1047"/>
    </row>
    <row r="10420" ht="26.25" customHeight="1" spans="21:21">
      <c r="U10420" s="1047"/>
    </row>
    <row r="10421" ht="26.25" customHeight="1" spans="21:21">
      <c r="U10421" s="1047"/>
    </row>
    <row r="10422" ht="26.25" customHeight="1" spans="21:21">
      <c r="U10422" s="1047"/>
    </row>
    <row r="10423" ht="26.25" customHeight="1" spans="21:21">
      <c r="U10423" s="1047"/>
    </row>
    <row r="10424" ht="26.25" customHeight="1" spans="21:21">
      <c r="U10424" s="1047"/>
    </row>
    <row r="10425" ht="26.25" customHeight="1" spans="21:21">
      <c r="U10425" s="1047"/>
    </row>
    <row r="10426" ht="26.25" customHeight="1" spans="21:21">
      <c r="U10426" s="1047"/>
    </row>
    <row r="10427" ht="26.25" customHeight="1" spans="21:21">
      <c r="U10427" s="1047"/>
    </row>
    <row r="10428" ht="26.25" customHeight="1" spans="21:21">
      <c r="U10428" s="1047"/>
    </row>
    <row r="10429" ht="26.25" customHeight="1" spans="21:21">
      <c r="U10429" s="1047"/>
    </row>
    <row r="10430" ht="26.25" customHeight="1" spans="21:21">
      <c r="U10430" s="1047"/>
    </row>
    <row r="10431" ht="26.25" customHeight="1" spans="21:21">
      <c r="U10431" s="1047"/>
    </row>
    <row r="10432" ht="26.25" customHeight="1" spans="21:21">
      <c r="U10432" s="1047"/>
    </row>
    <row r="10433" ht="26.25" customHeight="1" spans="21:21">
      <c r="U10433" s="1047"/>
    </row>
    <row r="10434" ht="26.25" customHeight="1" spans="21:21">
      <c r="U10434" s="1047"/>
    </row>
    <row r="10435" ht="26.25" customHeight="1" spans="21:21">
      <c r="U10435" s="1047"/>
    </row>
    <row r="10436" ht="26.25" customHeight="1" spans="21:21">
      <c r="U10436" s="1047"/>
    </row>
    <row r="10437" ht="26.25" customHeight="1" spans="21:21">
      <c r="U10437" s="1047"/>
    </row>
    <row r="10438" ht="26.25" customHeight="1" spans="21:21">
      <c r="U10438" s="1047"/>
    </row>
    <row r="10439" ht="26.25" customHeight="1" spans="21:21">
      <c r="U10439" s="1047"/>
    </row>
    <row r="10440" ht="26.25" customHeight="1" spans="21:21">
      <c r="U10440" s="1047"/>
    </row>
    <row r="10441" ht="26.25" customHeight="1" spans="21:21">
      <c r="U10441" s="1047"/>
    </row>
    <row r="10442" ht="26.25" customHeight="1" spans="21:21">
      <c r="U10442" s="1047"/>
    </row>
    <row r="10443" ht="26.25" customHeight="1" spans="21:21">
      <c r="U10443" s="1047"/>
    </row>
    <row r="10444" ht="26.25" customHeight="1" spans="21:21">
      <c r="U10444" s="1047"/>
    </row>
    <row r="10445" ht="26.25" customHeight="1" spans="21:21">
      <c r="U10445" s="1047"/>
    </row>
    <row r="10446" ht="26.25" customHeight="1" spans="21:21">
      <c r="U10446" s="1047"/>
    </row>
    <row r="10447" ht="26.25" customHeight="1" spans="21:21">
      <c r="U10447" s="1047"/>
    </row>
    <row r="10448" ht="26.25" customHeight="1" spans="21:21">
      <c r="U10448" s="1047"/>
    </row>
    <row r="10449" ht="26.25" customHeight="1" spans="21:21">
      <c r="U10449" s="1047"/>
    </row>
    <row r="10450" ht="26.25" customHeight="1" spans="21:21">
      <c r="U10450" s="1047"/>
    </row>
    <row r="10451" ht="26.25" customHeight="1" spans="21:21">
      <c r="U10451" s="1047"/>
    </row>
    <row r="10452" ht="26.25" customHeight="1" spans="21:21">
      <c r="U10452" s="1047"/>
    </row>
    <row r="10453" ht="26.25" customHeight="1" spans="21:21">
      <c r="U10453" s="1047"/>
    </row>
    <row r="10454" ht="26.25" customHeight="1" spans="21:21">
      <c r="U10454" s="1047"/>
    </row>
    <row r="10455" ht="26.25" customHeight="1" spans="21:21">
      <c r="U10455" s="1047"/>
    </row>
    <row r="10456" ht="26.25" customHeight="1" spans="21:21">
      <c r="U10456" s="1047"/>
    </row>
    <row r="10457" ht="26.25" customHeight="1" spans="21:21">
      <c r="U10457" s="1047"/>
    </row>
    <row r="10458" ht="26.25" customHeight="1" spans="21:21">
      <c r="U10458" s="1047"/>
    </row>
    <row r="10459" ht="26.25" customHeight="1" spans="21:21">
      <c r="U10459" s="1047"/>
    </row>
    <row r="10460" ht="26.25" customHeight="1" spans="21:21">
      <c r="U10460" s="1047"/>
    </row>
    <row r="10461" ht="26.25" customHeight="1" spans="21:21">
      <c r="U10461" s="1047"/>
    </row>
    <row r="10462" ht="26.25" customHeight="1" spans="21:21">
      <c r="U10462" s="1047"/>
    </row>
    <row r="10463" ht="26.25" customHeight="1" spans="21:21">
      <c r="U10463" s="1047"/>
    </row>
    <row r="10464" ht="26.25" customHeight="1" spans="21:21">
      <c r="U10464" s="1047"/>
    </row>
    <row r="10465" ht="26.25" customHeight="1" spans="21:21">
      <c r="U10465" s="1047"/>
    </row>
    <row r="10466" ht="26.25" customHeight="1" spans="21:21">
      <c r="U10466" s="1047"/>
    </row>
    <row r="10467" ht="26.25" customHeight="1" spans="21:21">
      <c r="U10467" s="1047"/>
    </row>
    <row r="10468" ht="26.25" customHeight="1" spans="21:21">
      <c r="U10468" s="1047"/>
    </row>
    <row r="10469" ht="26.25" customHeight="1" spans="21:21">
      <c r="U10469" s="1047"/>
    </row>
    <row r="10470" ht="26.25" customHeight="1" spans="21:21">
      <c r="U10470" s="1047"/>
    </row>
    <row r="10471" ht="26.25" customHeight="1" spans="21:21">
      <c r="U10471" s="1047"/>
    </row>
    <row r="10472" ht="26.25" customHeight="1" spans="21:21">
      <c r="U10472" s="1047"/>
    </row>
    <row r="10473" ht="26.25" customHeight="1" spans="21:21">
      <c r="U10473" s="1047"/>
    </row>
    <row r="10474" ht="26.25" customHeight="1" spans="21:21">
      <c r="U10474" s="1047"/>
    </row>
    <row r="10475" ht="26.25" customHeight="1" spans="21:21">
      <c r="U10475" s="1047"/>
    </row>
    <row r="10476" ht="26.25" customHeight="1" spans="21:21">
      <c r="U10476" s="1047"/>
    </row>
    <row r="10477" ht="26.25" customHeight="1" spans="21:21">
      <c r="U10477" s="1047"/>
    </row>
    <row r="10478" ht="26.25" customHeight="1" spans="21:21">
      <c r="U10478" s="1047"/>
    </row>
    <row r="10479" ht="26.25" customHeight="1" spans="21:21">
      <c r="U10479" s="1047"/>
    </row>
    <row r="10480" ht="26.25" customHeight="1" spans="21:21">
      <c r="U10480" s="1047"/>
    </row>
    <row r="10481" ht="26.25" customHeight="1" spans="21:21">
      <c r="U10481" s="1047"/>
    </row>
    <row r="10482" ht="26.25" customHeight="1" spans="21:21">
      <c r="U10482" s="1047"/>
    </row>
    <row r="10483" ht="26.25" customHeight="1" spans="21:21">
      <c r="U10483" s="1047"/>
    </row>
    <row r="10484" ht="26.25" customHeight="1" spans="21:21">
      <c r="U10484" s="1047"/>
    </row>
    <row r="10485" ht="26.25" customHeight="1" spans="21:21">
      <c r="U10485" s="1047"/>
    </row>
    <row r="10486" ht="26.25" customHeight="1" spans="21:21">
      <c r="U10486" s="1047"/>
    </row>
    <row r="10487" ht="26.25" customHeight="1" spans="21:21">
      <c r="U10487" s="1047"/>
    </row>
    <row r="10488" ht="26.25" customHeight="1" spans="21:21">
      <c r="U10488" s="1047"/>
    </row>
    <row r="10489" ht="26.25" customHeight="1" spans="21:21">
      <c r="U10489" s="1047"/>
    </row>
    <row r="10490" ht="26.25" customHeight="1" spans="21:21">
      <c r="U10490" s="1047"/>
    </row>
    <row r="10491" ht="26.25" customHeight="1" spans="21:21">
      <c r="U10491" s="1047"/>
    </row>
    <row r="10492" ht="26.25" customHeight="1" spans="21:21">
      <c r="U10492" s="1047"/>
    </row>
    <row r="10493" ht="26.25" customHeight="1" spans="21:21">
      <c r="U10493" s="1047"/>
    </row>
    <row r="10494" ht="26.25" customHeight="1" spans="21:21">
      <c r="U10494" s="1047"/>
    </row>
    <row r="10495" ht="26.25" customHeight="1" spans="21:21">
      <c r="U10495" s="1047"/>
    </row>
    <row r="10496" ht="26.25" customHeight="1" spans="21:21">
      <c r="U10496" s="1047"/>
    </row>
    <row r="10497" ht="26.25" customHeight="1" spans="21:21">
      <c r="U10497" s="1047"/>
    </row>
    <row r="10498" ht="26.25" customHeight="1" spans="21:21">
      <c r="U10498" s="1047"/>
    </row>
    <row r="10499" ht="26.25" customHeight="1" spans="21:21">
      <c r="U10499" s="1047"/>
    </row>
    <row r="10500" ht="26.25" customHeight="1" spans="21:21">
      <c r="U10500" s="1047"/>
    </row>
    <row r="10501" ht="26.25" customHeight="1" spans="21:21">
      <c r="U10501" s="1047"/>
    </row>
    <row r="10502" ht="26.25" customHeight="1" spans="21:21">
      <c r="U10502" s="1047"/>
    </row>
    <row r="10503" ht="26.25" customHeight="1" spans="21:21">
      <c r="U10503" s="1047"/>
    </row>
    <row r="10504" ht="26.25" customHeight="1" spans="21:21">
      <c r="U10504" s="1047"/>
    </row>
    <row r="10505" ht="26.25" customHeight="1" spans="21:21">
      <c r="U10505" s="1047"/>
    </row>
    <row r="10506" ht="26.25" customHeight="1" spans="21:21">
      <c r="U10506" s="1047"/>
    </row>
    <row r="10507" ht="26.25" customHeight="1" spans="21:21">
      <c r="U10507" s="1047"/>
    </row>
    <row r="10508" ht="26.25" customHeight="1" spans="21:21">
      <c r="U10508" s="1047"/>
    </row>
    <row r="10509" ht="26.25" customHeight="1" spans="21:21">
      <c r="U10509" s="1047"/>
    </row>
    <row r="10510" ht="26.25" customHeight="1" spans="21:21">
      <c r="U10510" s="1047"/>
    </row>
    <row r="10511" ht="26.25" customHeight="1" spans="21:21">
      <c r="U10511" s="1047"/>
    </row>
    <row r="10512" ht="26.25" customHeight="1" spans="21:21">
      <c r="U10512" s="1047"/>
    </row>
    <row r="10513" ht="26.25" customHeight="1" spans="21:21">
      <c r="U10513" s="1047"/>
    </row>
    <row r="10514" ht="26.25" customHeight="1" spans="21:21">
      <c r="U10514" s="1047"/>
    </row>
    <row r="10515" ht="26.25" customHeight="1" spans="21:21">
      <c r="U10515" s="1047"/>
    </row>
    <row r="10516" ht="26.25" customHeight="1" spans="21:21">
      <c r="U10516" s="1047"/>
    </row>
    <row r="10517" ht="26.25" customHeight="1" spans="21:21">
      <c r="U10517" s="1047"/>
    </row>
    <row r="10518" ht="26.25" customHeight="1" spans="21:21">
      <c r="U10518" s="1047"/>
    </row>
    <row r="10519" ht="26.25" customHeight="1" spans="21:21">
      <c r="U10519" s="1047"/>
    </row>
    <row r="10520" ht="26.25" customHeight="1" spans="21:21">
      <c r="U10520" s="1047"/>
    </row>
    <row r="10521" ht="26.25" customHeight="1" spans="21:21">
      <c r="U10521" s="1047"/>
    </row>
    <row r="10522" ht="26.25" customHeight="1" spans="21:21">
      <c r="U10522" s="1047"/>
    </row>
    <row r="10523" ht="26.25" customHeight="1" spans="21:21">
      <c r="U10523" s="1047"/>
    </row>
    <row r="10524" ht="26.25" customHeight="1" spans="21:21">
      <c r="U10524" s="1047"/>
    </row>
    <row r="10525" ht="26.25" customHeight="1" spans="21:21">
      <c r="U10525" s="1047"/>
    </row>
    <row r="10526" ht="26.25" customHeight="1" spans="21:21">
      <c r="U10526" s="1047"/>
    </row>
    <row r="10527" ht="26.25" customHeight="1" spans="21:21">
      <c r="U10527" s="1047"/>
    </row>
    <row r="10528" ht="26.25" customHeight="1" spans="21:21">
      <c r="U10528" s="1047"/>
    </row>
    <row r="10529" ht="26.25" customHeight="1" spans="21:21">
      <c r="U10529" s="1047"/>
    </row>
    <row r="10530" ht="26.25" customHeight="1" spans="21:21">
      <c r="U10530" s="1047"/>
    </row>
    <row r="10531" ht="26.25" customHeight="1" spans="21:21">
      <c r="U10531" s="1047"/>
    </row>
    <row r="10532" ht="26.25" customHeight="1" spans="21:21">
      <c r="U10532" s="1047"/>
    </row>
    <row r="10533" ht="26.25" customHeight="1" spans="21:21">
      <c r="U10533" s="1047"/>
    </row>
    <row r="10534" ht="26.25" customHeight="1" spans="21:21">
      <c r="U10534" s="1047"/>
    </row>
    <row r="10535" ht="26.25" customHeight="1" spans="21:21">
      <c r="U10535" s="1047"/>
    </row>
    <row r="10536" ht="26.25" customHeight="1" spans="21:21">
      <c r="U10536" s="1047"/>
    </row>
    <row r="10537" ht="26.25" customHeight="1" spans="21:21">
      <c r="U10537" s="1047"/>
    </row>
    <row r="10538" ht="26.25" customHeight="1" spans="21:21">
      <c r="U10538" s="1047"/>
    </row>
    <row r="10539" ht="26.25" customHeight="1" spans="21:21">
      <c r="U10539" s="1047"/>
    </row>
    <row r="10540" ht="26.25" customHeight="1" spans="21:21">
      <c r="U10540" s="1047"/>
    </row>
    <row r="10541" ht="26.25" customHeight="1" spans="21:21">
      <c r="U10541" s="1047"/>
    </row>
    <row r="10542" ht="26.25" customHeight="1" spans="21:21">
      <c r="U10542" s="1047"/>
    </row>
    <row r="10543" ht="26.25" customHeight="1" spans="21:21">
      <c r="U10543" s="1047"/>
    </row>
    <row r="10544" ht="26.25" customHeight="1" spans="21:21">
      <c r="U10544" s="1047"/>
    </row>
    <row r="10545" ht="26.25" customHeight="1" spans="21:21">
      <c r="U10545" s="1047"/>
    </row>
    <row r="10546" ht="26.25" customHeight="1" spans="21:21">
      <c r="U10546" s="1047"/>
    </row>
    <row r="10547" ht="26.25" customHeight="1" spans="21:21">
      <c r="U10547" s="1047"/>
    </row>
    <row r="10548" ht="26.25" customHeight="1" spans="21:21">
      <c r="U10548" s="1047"/>
    </row>
    <row r="10549" ht="26.25" customHeight="1" spans="21:21">
      <c r="U10549" s="1047"/>
    </row>
    <row r="10550" ht="26.25" customHeight="1" spans="21:21">
      <c r="U10550" s="1047"/>
    </row>
    <row r="10551" ht="26.25" customHeight="1" spans="21:21">
      <c r="U10551" s="1047"/>
    </row>
    <row r="10552" ht="26.25" customHeight="1" spans="21:21">
      <c r="U10552" s="1047"/>
    </row>
    <row r="10553" ht="26.25" customHeight="1" spans="21:21">
      <c r="U10553" s="1047"/>
    </row>
    <row r="10554" ht="26.25" customHeight="1" spans="21:21">
      <c r="U10554" s="1047"/>
    </row>
    <row r="10555" ht="26.25" customHeight="1" spans="21:21">
      <c r="U10555" s="1047"/>
    </row>
    <row r="10556" ht="26.25" customHeight="1" spans="21:21">
      <c r="U10556" s="1047"/>
    </row>
    <row r="10557" ht="26.25" customHeight="1" spans="21:21">
      <c r="U10557" s="1047"/>
    </row>
    <row r="10558" ht="26.25" customHeight="1" spans="21:21">
      <c r="U10558" s="1047"/>
    </row>
    <row r="10559" ht="26.25" customHeight="1" spans="21:21">
      <c r="U10559" s="1047"/>
    </row>
    <row r="10560" ht="26.25" customHeight="1" spans="21:21">
      <c r="U10560" s="1047"/>
    </row>
    <row r="10561" ht="26.25" customHeight="1" spans="21:21">
      <c r="U10561" s="1047"/>
    </row>
    <row r="10562" ht="26.25" customHeight="1" spans="21:21">
      <c r="U10562" s="1047"/>
    </row>
    <row r="10563" ht="26.25" customHeight="1" spans="21:21">
      <c r="U10563" s="1047"/>
    </row>
    <row r="10564" ht="26.25" customHeight="1" spans="21:21">
      <c r="U10564" s="1047"/>
    </row>
    <row r="10565" ht="26.25" customHeight="1" spans="21:21">
      <c r="U10565" s="1047"/>
    </row>
    <row r="10566" ht="26.25" customHeight="1" spans="21:21">
      <c r="U10566" s="1047"/>
    </row>
    <row r="10567" ht="26.25" customHeight="1" spans="21:21">
      <c r="U10567" s="1047"/>
    </row>
    <row r="10568" ht="26.25" customHeight="1" spans="21:21">
      <c r="U10568" s="1047"/>
    </row>
    <row r="10569" ht="26.25" customHeight="1" spans="21:21">
      <c r="U10569" s="1047"/>
    </row>
    <row r="10570" ht="26.25" customHeight="1" spans="21:21">
      <c r="U10570" s="1047"/>
    </row>
    <row r="10571" ht="26.25" customHeight="1" spans="21:21">
      <c r="U10571" s="1047"/>
    </row>
    <row r="10572" ht="26.25" customHeight="1" spans="21:21">
      <c r="U10572" s="1047"/>
    </row>
    <row r="10573" ht="26.25" customHeight="1" spans="21:21">
      <c r="U10573" s="1047"/>
    </row>
    <row r="10574" ht="26.25" customHeight="1" spans="21:21">
      <c r="U10574" s="1047"/>
    </row>
    <row r="10575" ht="26.25" customHeight="1" spans="21:21">
      <c r="U10575" s="1047"/>
    </row>
    <row r="10576" ht="26.25" customHeight="1" spans="21:21">
      <c r="U10576" s="1047"/>
    </row>
    <row r="10577" ht="26.25" customHeight="1" spans="21:21">
      <c r="U10577" s="1047"/>
    </row>
    <row r="10578" ht="26.25" customHeight="1" spans="21:21">
      <c r="U10578" s="1047"/>
    </row>
    <row r="10579" ht="26.25" customHeight="1" spans="21:21">
      <c r="U10579" s="1047"/>
    </row>
    <row r="10580" ht="26.25" customHeight="1" spans="21:21">
      <c r="U10580" s="1047"/>
    </row>
    <row r="10581" ht="26.25" customHeight="1" spans="21:21">
      <c r="U10581" s="1047"/>
    </row>
    <row r="10582" ht="26.25" customHeight="1" spans="21:21">
      <c r="U10582" s="1047"/>
    </row>
    <row r="10583" ht="26.25" customHeight="1" spans="21:21">
      <c r="U10583" s="1047"/>
    </row>
    <row r="10584" ht="26.25" customHeight="1" spans="21:21">
      <c r="U10584" s="1047"/>
    </row>
    <row r="10585" ht="26.25" customHeight="1" spans="21:21">
      <c r="U10585" s="1047"/>
    </row>
    <row r="10586" ht="26.25" customHeight="1" spans="21:21">
      <c r="U10586" s="1047"/>
    </row>
    <row r="10587" ht="26.25" customHeight="1" spans="21:21">
      <c r="U10587" s="1047"/>
    </row>
    <row r="10588" ht="26.25" customHeight="1" spans="21:21">
      <c r="U10588" s="1047"/>
    </row>
    <row r="10589" ht="26.25" customHeight="1" spans="21:21">
      <c r="U10589" s="1047"/>
    </row>
    <row r="10590" ht="26.25" customHeight="1" spans="21:21">
      <c r="U10590" s="1047"/>
    </row>
    <row r="10591" ht="26.25" customHeight="1" spans="21:21">
      <c r="U10591" s="1047"/>
    </row>
    <row r="10592" ht="26.25" customHeight="1" spans="21:21">
      <c r="U10592" s="1047"/>
    </row>
    <row r="10593" ht="26.25" customHeight="1" spans="21:21">
      <c r="U10593" s="1047"/>
    </row>
    <row r="10594" ht="26.25" customHeight="1" spans="21:21">
      <c r="U10594" s="1047"/>
    </row>
    <row r="10595" ht="26.25" customHeight="1" spans="21:21">
      <c r="U10595" s="1047"/>
    </row>
    <row r="10596" ht="26.25" customHeight="1" spans="21:21">
      <c r="U10596" s="1047"/>
    </row>
    <row r="10597" ht="26.25" customHeight="1" spans="21:21">
      <c r="U10597" s="1047"/>
    </row>
    <row r="10598" ht="26.25" customHeight="1" spans="21:21">
      <c r="U10598" s="1047"/>
    </row>
    <row r="10599" ht="26.25" customHeight="1" spans="21:21">
      <c r="U10599" s="1047"/>
    </row>
    <row r="10600" ht="26.25" customHeight="1" spans="21:21">
      <c r="U10600" s="1047"/>
    </row>
    <row r="10601" ht="26.25" customHeight="1" spans="21:21">
      <c r="U10601" s="1047"/>
    </row>
    <row r="10602" ht="26.25" customHeight="1" spans="21:21">
      <c r="U10602" s="1047"/>
    </row>
    <row r="10603" ht="26.25" customHeight="1" spans="21:21">
      <c r="U10603" s="1047"/>
    </row>
    <row r="10604" ht="26.25" customHeight="1" spans="21:21">
      <c r="U10604" s="1047"/>
    </row>
    <row r="10605" ht="26.25" customHeight="1" spans="21:21">
      <c r="U10605" s="1047"/>
    </row>
    <row r="10606" ht="26.25" customHeight="1" spans="21:21">
      <c r="U10606" s="1047"/>
    </row>
    <row r="10607" ht="26.25" customHeight="1" spans="21:21">
      <c r="U10607" s="1047"/>
    </row>
    <row r="10608" ht="26.25" customHeight="1" spans="21:21">
      <c r="U10608" s="1047"/>
    </row>
    <row r="10609" ht="26.25" customHeight="1" spans="21:21">
      <c r="U10609" s="1047"/>
    </row>
    <row r="10610" ht="26.25" customHeight="1" spans="21:21">
      <c r="U10610" s="1047"/>
    </row>
    <row r="10611" ht="26.25" customHeight="1" spans="21:21">
      <c r="U10611" s="1047"/>
    </row>
    <row r="10612" ht="26.25" customHeight="1" spans="21:21">
      <c r="U10612" s="1047"/>
    </row>
    <row r="10613" ht="26.25" customHeight="1" spans="21:21">
      <c r="U10613" s="1047"/>
    </row>
    <row r="10614" ht="26.25" customHeight="1" spans="21:21">
      <c r="U10614" s="1047"/>
    </row>
    <row r="10615" ht="26.25" customHeight="1" spans="21:21">
      <c r="U10615" s="1047"/>
    </row>
    <row r="10616" ht="26.25" customHeight="1" spans="21:21">
      <c r="U10616" s="1047"/>
    </row>
    <row r="10617" ht="26.25" customHeight="1" spans="21:21">
      <c r="U10617" s="1047"/>
    </row>
    <row r="10618" ht="26.25" customHeight="1" spans="21:21">
      <c r="U10618" s="1047"/>
    </row>
    <row r="10619" ht="26.25" customHeight="1" spans="21:21">
      <c r="U10619" s="1047"/>
    </row>
    <row r="10620" ht="26.25" customHeight="1" spans="21:21">
      <c r="U10620" s="1047"/>
    </row>
    <row r="10621" ht="26.25" customHeight="1" spans="21:21">
      <c r="U10621" s="1047"/>
    </row>
    <row r="10622" ht="26.25" customHeight="1" spans="21:21">
      <c r="U10622" s="1047"/>
    </row>
    <row r="10623" ht="26.25" customHeight="1" spans="21:21">
      <c r="U10623" s="1047"/>
    </row>
    <row r="10624" ht="26.25" customHeight="1" spans="21:21">
      <c r="U10624" s="1047"/>
    </row>
    <row r="10625" ht="26.25" customHeight="1" spans="21:21">
      <c r="U10625" s="1047"/>
    </row>
    <row r="10626" ht="26.25" customHeight="1" spans="21:21">
      <c r="U10626" s="1047"/>
    </row>
    <row r="10627" ht="26.25" customHeight="1" spans="21:21">
      <c r="U10627" s="1047"/>
    </row>
    <row r="10628" ht="26.25" customHeight="1" spans="21:21">
      <c r="U10628" s="1047"/>
    </row>
    <row r="10629" ht="26.25" customHeight="1" spans="21:21">
      <c r="U10629" s="1047"/>
    </row>
    <row r="10630" ht="26.25" customHeight="1" spans="21:21">
      <c r="U10630" s="1047"/>
    </row>
    <row r="10631" ht="26.25" customHeight="1" spans="21:21">
      <c r="U10631" s="1047"/>
    </row>
    <row r="10632" ht="26.25" customHeight="1" spans="21:21">
      <c r="U10632" s="1047"/>
    </row>
    <row r="10633" ht="26.25" customHeight="1" spans="21:21">
      <c r="U10633" s="1047"/>
    </row>
    <row r="10634" ht="26.25" customHeight="1" spans="21:21">
      <c r="U10634" s="1047"/>
    </row>
    <row r="10635" ht="26.25" customHeight="1" spans="21:21">
      <c r="U10635" s="1047"/>
    </row>
    <row r="10636" ht="26.25" customHeight="1" spans="21:21">
      <c r="U10636" s="1047"/>
    </row>
    <row r="10637" ht="26.25" customHeight="1" spans="21:21">
      <c r="U10637" s="1047"/>
    </row>
    <row r="10638" ht="26.25" customHeight="1" spans="21:21">
      <c r="U10638" s="1047"/>
    </row>
    <row r="10639" ht="26.25" customHeight="1" spans="21:21">
      <c r="U10639" s="1047"/>
    </row>
    <row r="10640" ht="26.25" customHeight="1" spans="21:21">
      <c r="U10640" s="1047"/>
    </row>
    <row r="10641" ht="26.25" customHeight="1" spans="21:21">
      <c r="U10641" s="1047"/>
    </row>
    <row r="10642" ht="26.25" customHeight="1" spans="21:21">
      <c r="U10642" s="1047"/>
    </row>
    <row r="10643" ht="26.25" customHeight="1" spans="21:21">
      <c r="U10643" s="1047"/>
    </row>
    <row r="10644" ht="26.25" customHeight="1" spans="21:21">
      <c r="U10644" s="1047"/>
    </row>
    <row r="10645" ht="26.25" customHeight="1" spans="21:21">
      <c r="U10645" s="1047"/>
    </row>
    <row r="10646" ht="26.25" customHeight="1" spans="21:21">
      <c r="U10646" s="1047"/>
    </row>
    <row r="10647" ht="26.25" customHeight="1" spans="21:21">
      <c r="U10647" s="1047"/>
    </row>
    <row r="10648" ht="26.25" customHeight="1" spans="21:21">
      <c r="U10648" s="1047"/>
    </row>
    <row r="10649" ht="26.25" customHeight="1" spans="21:21">
      <c r="U10649" s="1047"/>
    </row>
    <row r="10650" ht="26.25" customHeight="1" spans="21:21">
      <c r="U10650" s="1047"/>
    </row>
    <row r="10651" ht="26.25" customHeight="1" spans="21:21">
      <c r="U10651" s="1047"/>
    </row>
    <row r="10652" ht="26.25" customHeight="1" spans="21:21">
      <c r="U10652" s="1047"/>
    </row>
    <row r="10653" ht="26.25" customHeight="1" spans="21:21">
      <c r="U10653" s="1047"/>
    </row>
    <row r="10654" ht="26.25" customHeight="1" spans="21:21">
      <c r="U10654" s="1047"/>
    </row>
    <row r="10655" ht="26.25" customHeight="1" spans="21:21">
      <c r="U10655" s="1047"/>
    </row>
    <row r="10656" ht="26.25" customHeight="1" spans="21:21">
      <c r="U10656" s="1047"/>
    </row>
    <row r="10657" ht="26.25" customHeight="1" spans="21:21">
      <c r="U10657" s="1047"/>
    </row>
    <row r="10658" ht="26.25" customHeight="1" spans="21:21">
      <c r="U10658" s="1047"/>
    </row>
    <row r="10659" ht="26.25" customHeight="1" spans="21:21">
      <c r="U10659" s="1047"/>
    </row>
    <row r="10660" ht="26.25" customHeight="1" spans="21:21">
      <c r="U10660" s="1047"/>
    </row>
    <row r="10661" ht="26.25" customHeight="1" spans="21:21">
      <c r="U10661" s="1047"/>
    </row>
    <row r="10662" ht="26.25" customHeight="1" spans="21:21">
      <c r="U10662" s="1047"/>
    </row>
    <row r="10663" ht="26.25" customHeight="1" spans="21:21">
      <c r="U10663" s="1047"/>
    </row>
    <row r="10664" ht="26.25" customHeight="1" spans="21:21">
      <c r="U10664" s="1047"/>
    </row>
    <row r="10665" ht="26.25" customHeight="1" spans="21:21">
      <c r="U10665" s="1047"/>
    </row>
    <row r="10666" ht="26.25" customHeight="1" spans="21:21">
      <c r="U10666" s="1047"/>
    </row>
    <row r="10667" ht="26.25" customHeight="1" spans="21:21">
      <c r="U10667" s="1047"/>
    </row>
    <row r="10668" ht="26.25" customHeight="1" spans="21:21">
      <c r="U10668" s="1047"/>
    </row>
    <row r="10669" ht="26.25" customHeight="1" spans="21:21">
      <c r="U10669" s="1047"/>
    </row>
    <row r="10670" ht="26.25" customHeight="1" spans="21:21">
      <c r="U10670" s="1047"/>
    </row>
    <row r="10671" ht="26.25" customHeight="1" spans="21:21">
      <c r="U10671" s="1047"/>
    </row>
    <row r="10672" ht="26.25" customHeight="1" spans="21:21">
      <c r="U10672" s="1047"/>
    </row>
    <row r="10673" ht="26.25" customHeight="1" spans="21:21">
      <c r="U10673" s="1047"/>
    </row>
    <row r="10674" ht="26.25" customHeight="1" spans="21:21">
      <c r="U10674" s="1047"/>
    </row>
    <row r="10675" ht="26.25" customHeight="1" spans="21:21">
      <c r="U10675" s="1047"/>
    </row>
    <row r="10676" ht="26.25" customHeight="1" spans="21:21">
      <c r="U10676" s="1047"/>
    </row>
    <row r="10677" ht="26.25" customHeight="1" spans="21:21">
      <c r="U10677" s="1047"/>
    </row>
    <row r="10678" ht="26.25" customHeight="1" spans="21:21">
      <c r="U10678" s="1047"/>
    </row>
    <row r="10679" ht="26.25" customHeight="1" spans="21:21">
      <c r="U10679" s="1047"/>
    </row>
    <row r="10680" ht="26.25" customHeight="1" spans="21:21">
      <c r="U10680" s="1047"/>
    </row>
    <row r="10681" ht="26.25" customHeight="1" spans="21:21">
      <c r="U10681" s="1047"/>
    </row>
    <row r="10682" ht="26.25" customHeight="1" spans="21:21">
      <c r="U10682" s="1047"/>
    </row>
    <row r="10683" ht="26.25" customHeight="1" spans="21:21">
      <c r="U10683" s="1047"/>
    </row>
    <row r="10684" ht="26.25" customHeight="1" spans="21:21">
      <c r="U10684" s="1047"/>
    </row>
    <row r="10685" ht="26.25" customHeight="1" spans="21:21">
      <c r="U10685" s="1047"/>
    </row>
    <row r="10686" ht="26.25" customHeight="1" spans="21:21">
      <c r="U10686" s="1047"/>
    </row>
    <row r="10687" ht="26.25" customHeight="1" spans="21:21">
      <c r="U10687" s="1047"/>
    </row>
    <row r="10688" ht="26.25" customHeight="1" spans="21:21">
      <c r="U10688" s="1047"/>
    </row>
    <row r="10689" ht="26.25" customHeight="1" spans="21:21">
      <c r="U10689" s="1047"/>
    </row>
    <row r="10690" ht="26.25" customHeight="1" spans="21:21">
      <c r="U10690" s="1047"/>
    </row>
    <row r="10691" ht="26.25" customHeight="1" spans="21:21">
      <c r="U10691" s="1047"/>
    </row>
    <row r="10692" ht="26.25" customHeight="1" spans="21:21">
      <c r="U10692" s="1047"/>
    </row>
    <row r="10693" ht="26.25" customHeight="1" spans="21:21">
      <c r="U10693" s="1047"/>
    </row>
    <row r="10694" ht="26.25" customHeight="1" spans="21:21">
      <c r="U10694" s="1047"/>
    </row>
    <row r="10695" ht="26.25" customHeight="1" spans="21:21">
      <c r="U10695" s="1047"/>
    </row>
    <row r="10696" ht="26.25" customHeight="1" spans="21:21">
      <c r="U10696" s="1047"/>
    </row>
    <row r="10697" ht="26.25" customHeight="1" spans="21:21">
      <c r="U10697" s="1047"/>
    </row>
    <row r="10698" ht="26.25" customHeight="1" spans="21:21">
      <c r="U10698" s="1047"/>
    </row>
    <row r="10699" ht="26.25" customHeight="1" spans="21:21">
      <c r="U10699" s="1047"/>
    </row>
    <row r="10700" ht="26.25" customHeight="1" spans="21:21">
      <c r="U10700" s="1047"/>
    </row>
    <row r="10701" ht="26.25" customHeight="1" spans="21:21">
      <c r="U10701" s="1047"/>
    </row>
    <row r="10702" ht="26.25" customHeight="1" spans="21:21">
      <c r="U10702" s="1047"/>
    </row>
    <row r="10703" ht="26.25" customHeight="1" spans="21:21">
      <c r="U10703" s="1047"/>
    </row>
    <row r="10704" ht="26.25" customHeight="1" spans="21:21">
      <c r="U10704" s="1047"/>
    </row>
    <row r="10705" ht="26.25" customHeight="1" spans="21:21">
      <c r="U10705" s="1047"/>
    </row>
    <row r="10706" ht="26.25" customHeight="1" spans="21:21">
      <c r="U10706" s="1047"/>
    </row>
    <row r="10707" ht="26.25" customHeight="1" spans="21:21">
      <c r="U10707" s="1047"/>
    </row>
    <row r="10708" ht="26.25" customHeight="1" spans="21:21">
      <c r="U10708" s="1047"/>
    </row>
    <row r="10709" ht="26.25" customHeight="1" spans="21:21">
      <c r="U10709" s="1047"/>
    </row>
    <row r="10710" ht="26.25" customHeight="1" spans="21:21">
      <c r="U10710" s="1047"/>
    </row>
    <row r="10711" ht="26.25" customHeight="1" spans="21:21">
      <c r="U10711" s="1047"/>
    </row>
    <row r="10712" ht="26.25" customHeight="1" spans="21:21">
      <c r="U10712" s="1047"/>
    </row>
    <row r="10713" ht="26.25" customHeight="1" spans="21:21">
      <c r="U10713" s="1047"/>
    </row>
    <row r="10714" ht="26.25" customHeight="1" spans="21:21">
      <c r="U10714" s="1047"/>
    </row>
    <row r="10715" ht="26.25" customHeight="1" spans="21:21">
      <c r="U10715" s="1047"/>
    </row>
    <row r="10716" ht="26.25" customHeight="1" spans="21:21">
      <c r="U10716" s="1047"/>
    </row>
    <row r="10717" ht="26.25" customHeight="1" spans="21:21">
      <c r="U10717" s="1047"/>
    </row>
    <row r="10718" ht="26.25" customHeight="1" spans="21:21">
      <c r="U10718" s="1047"/>
    </row>
    <row r="10719" ht="26.25" customHeight="1" spans="21:21">
      <c r="U10719" s="1047"/>
    </row>
    <row r="10720" ht="26.25" customHeight="1" spans="21:21">
      <c r="U10720" s="1047"/>
    </row>
    <row r="10721" ht="26.25" customHeight="1" spans="21:21">
      <c r="U10721" s="1047"/>
    </row>
    <row r="10722" ht="26.25" customHeight="1" spans="21:21">
      <c r="U10722" s="1047"/>
    </row>
    <row r="10723" ht="26.25" customHeight="1" spans="21:21">
      <c r="U10723" s="1047"/>
    </row>
    <row r="10724" ht="26.25" customHeight="1" spans="21:21">
      <c r="U10724" s="1047"/>
    </row>
    <row r="10725" ht="26.25" customHeight="1" spans="21:21">
      <c r="U10725" s="1047"/>
    </row>
    <row r="10726" ht="26.25" customHeight="1" spans="21:21">
      <c r="U10726" s="1047"/>
    </row>
    <row r="10727" ht="26.25" customHeight="1" spans="21:21">
      <c r="U10727" s="1047"/>
    </row>
    <row r="10728" ht="26.25" customHeight="1" spans="21:21">
      <c r="U10728" s="1047"/>
    </row>
    <row r="10729" ht="26.25" customHeight="1" spans="21:21">
      <c r="U10729" s="1047"/>
    </row>
    <row r="10730" ht="26.25" customHeight="1" spans="21:21">
      <c r="U10730" s="1047"/>
    </row>
    <row r="10731" ht="26.25" customHeight="1" spans="21:21">
      <c r="U10731" s="1047"/>
    </row>
    <row r="10732" ht="26.25" customHeight="1" spans="21:21">
      <c r="U10732" s="1047"/>
    </row>
    <row r="10733" ht="26.25" customHeight="1" spans="21:21">
      <c r="U10733" s="1047"/>
    </row>
    <row r="10734" ht="26.25" customHeight="1" spans="21:21">
      <c r="U10734" s="1047"/>
    </row>
    <row r="10735" ht="26.25" customHeight="1" spans="21:21">
      <c r="U10735" s="1047"/>
    </row>
    <row r="10736" ht="26.25" customHeight="1" spans="21:21">
      <c r="U10736" s="1047"/>
    </row>
    <row r="10737" ht="26.25" customHeight="1" spans="21:21">
      <c r="U10737" s="1047"/>
    </row>
    <row r="10738" ht="26.25" customHeight="1" spans="21:21">
      <c r="U10738" s="1047"/>
    </row>
    <row r="10739" ht="26.25" customHeight="1" spans="21:21">
      <c r="U10739" s="1047"/>
    </row>
    <row r="10740" ht="26.25" customHeight="1" spans="21:21">
      <c r="U10740" s="1047"/>
    </row>
    <row r="10741" ht="26.25" customHeight="1" spans="21:21">
      <c r="U10741" s="1047"/>
    </row>
    <row r="10742" ht="26.25" customHeight="1" spans="21:21">
      <c r="U10742" s="1047"/>
    </row>
    <row r="10743" ht="26.25" customHeight="1" spans="21:21">
      <c r="U10743" s="1047"/>
    </row>
    <row r="10744" ht="26.25" customHeight="1" spans="21:21">
      <c r="U10744" s="1047"/>
    </row>
    <row r="10745" ht="26.25" customHeight="1" spans="21:21">
      <c r="U10745" s="1047"/>
    </row>
    <row r="10746" ht="26.25" customHeight="1" spans="21:21">
      <c r="U10746" s="1047"/>
    </row>
    <row r="10747" ht="26.25" customHeight="1" spans="21:21">
      <c r="U10747" s="1047"/>
    </row>
    <row r="10748" ht="26.25" customHeight="1" spans="21:21">
      <c r="U10748" s="1047"/>
    </row>
    <row r="10749" ht="26.25" customHeight="1" spans="21:21">
      <c r="U10749" s="1047"/>
    </row>
    <row r="10750" ht="26.25" customHeight="1" spans="21:21">
      <c r="U10750" s="1047"/>
    </row>
    <row r="10751" ht="26.25" customHeight="1" spans="21:21">
      <c r="U10751" s="1047"/>
    </row>
    <row r="10752" ht="26.25" customHeight="1" spans="21:21">
      <c r="U10752" s="1047"/>
    </row>
    <row r="10753" ht="26.25" customHeight="1" spans="21:21">
      <c r="U10753" s="1047"/>
    </row>
    <row r="10754" ht="26.25" customHeight="1" spans="21:21">
      <c r="U10754" s="1047"/>
    </row>
    <row r="10755" ht="26.25" customHeight="1" spans="21:21">
      <c r="U10755" s="1047"/>
    </row>
    <row r="10756" ht="26.25" customHeight="1" spans="21:21">
      <c r="U10756" s="1047"/>
    </row>
    <row r="10757" ht="26.25" customHeight="1" spans="21:21">
      <c r="U10757" s="1047"/>
    </row>
    <row r="10758" ht="26.25" customHeight="1" spans="21:21">
      <c r="U10758" s="1047"/>
    </row>
    <row r="10759" ht="26.25" customHeight="1" spans="21:21">
      <c r="U10759" s="1047"/>
    </row>
    <row r="10760" ht="26.25" customHeight="1" spans="21:21">
      <c r="U10760" s="1047"/>
    </row>
    <row r="10761" ht="26.25" customHeight="1" spans="21:21">
      <c r="U10761" s="1047"/>
    </row>
    <row r="10762" ht="26.25" customHeight="1" spans="21:21">
      <c r="U10762" s="1047"/>
    </row>
    <row r="10763" ht="26.25" customHeight="1" spans="21:21">
      <c r="U10763" s="1047"/>
    </row>
    <row r="10764" ht="26.25" customHeight="1" spans="21:21">
      <c r="U10764" s="1047"/>
    </row>
    <row r="10765" ht="26.25" customHeight="1" spans="21:21">
      <c r="U10765" s="1047"/>
    </row>
    <row r="10766" ht="26.25" customHeight="1" spans="21:21">
      <c r="U10766" s="1047"/>
    </row>
    <row r="10767" ht="26.25" customHeight="1" spans="21:21">
      <c r="U10767" s="1047"/>
    </row>
    <row r="10768" ht="26.25" customHeight="1" spans="21:21">
      <c r="U10768" s="1047"/>
    </row>
    <row r="10769" ht="26.25" customHeight="1" spans="21:21">
      <c r="U10769" s="1047"/>
    </row>
    <row r="10770" ht="26.25" customHeight="1" spans="21:21">
      <c r="U10770" s="1047"/>
    </row>
    <row r="10771" ht="26.25" customHeight="1" spans="21:21">
      <c r="U10771" s="1047"/>
    </row>
    <row r="10772" ht="26.25" customHeight="1" spans="21:21">
      <c r="U10772" s="1047"/>
    </row>
    <row r="10773" ht="26.25" customHeight="1" spans="21:21">
      <c r="U10773" s="1047"/>
    </row>
    <row r="10774" ht="26.25" customHeight="1" spans="21:21">
      <c r="U10774" s="1047"/>
    </row>
    <row r="10775" ht="26.25" customHeight="1" spans="21:21">
      <c r="U10775" s="1047"/>
    </row>
    <row r="10776" ht="26.25" customHeight="1" spans="21:21">
      <c r="U10776" s="1047"/>
    </row>
    <row r="10777" ht="26.25" customHeight="1" spans="21:21">
      <c r="U10777" s="1047"/>
    </row>
    <row r="10778" ht="26.25" customHeight="1" spans="21:21">
      <c r="U10778" s="1047"/>
    </row>
    <row r="10779" ht="26.25" customHeight="1" spans="21:21">
      <c r="U10779" s="1047"/>
    </row>
    <row r="10780" ht="26.25" customHeight="1" spans="21:21">
      <c r="U10780" s="1047"/>
    </row>
    <row r="10781" ht="26.25" customHeight="1" spans="21:21">
      <c r="U10781" s="1047"/>
    </row>
    <row r="10782" ht="26.25" customHeight="1" spans="21:21">
      <c r="U10782" s="1047"/>
    </row>
    <row r="10783" ht="26.25" customHeight="1" spans="21:21">
      <c r="U10783" s="1047"/>
    </row>
    <row r="10784" ht="26.25" customHeight="1" spans="21:21">
      <c r="U10784" s="1047"/>
    </row>
    <row r="10785" ht="26.25" customHeight="1" spans="21:21">
      <c r="U10785" s="1047"/>
    </row>
    <row r="10786" ht="26.25" customHeight="1" spans="21:21">
      <c r="U10786" s="1047"/>
    </row>
    <row r="10787" ht="26.25" customHeight="1" spans="21:21">
      <c r="U10787" s="1047"/>
    </row>
    <row r="10788" ht="26.25" customHeight="1" spans="21:21">
      <c r="U10788" s="1047"/>
    </row>
    <row r="10789" ht="26.25" customHeight="1" spans="21:21">
      <c r="U10789" s="1047"/>
    </row>
    <row r="10790" ht="26.25" customHeight="1" spans="21:21">
      <c r="U10790" s="1047"/>
    </row>
    <row r="10791" ht="26.25" customHeight="1" spans="21:21">
      <c r="U10791" s="1047"/>
    </row>
    <row r="10792" ht="26.25" customHeight="1" spans="21:21">
      <c r="U10792" s="1047"/>
    </row>
    <row r="10793" ht="26.25" customHeight="1" spans="21:21">
      <c r="U10793" s="1047"/>
    </row>
    <row r="10794" ht="26.25" customHeight="1" spans="21:21">
      <c r="U10794" s="1047"/>
    </row>
    <row r="10795" ht="26.25" customHeight="1" spans="21:21">
      <c r="U10795" s="1047"/>
    </row>
    <row r="10796" ht="26.25" customHeight="1" spans="21:21">
      <c r="U10796" s="1047"/>
    </row>
    <row r="10797" ht="26.25" customHeight="1" spans="21:21">
      <c r="U10797" s="1047"/>
    </row>
    <row r="10798" ht="26.25" customHeight="1" spans="21:21">
      <c r="U10798" s="1047"/>
    </row>
    <row r="10799" ht="26.25" customHeight="1" spans="21:21">
      <c r="U10799" s="1047"/>
    </row>
    <row r="10800" ht="26.25" customHeight="1" spans="21:21">
      <c r="U10800" s="1047"/>
    </row>
    <row r="10801" ht="26.25" customHeight="1" spans="21:21">
      <c r="U10801" s="1047"/>
    </row>
    <row r="10802" ht="26.25" customHeight="1" spans="21:21">
      <c r="U10802" s="1047"/>
    </row>
    <row r="10803" ht="26.25" customHeight="1" spans="21:21">
      <c r="U10803" s="1047"/>
    </row>
    <row r="10804" ht="26.25" customHeight="1" spans="21:21">
      <c r="U10804" s="1047"/>
    </row>
    <row r="10805" ht="26.25" customHeight="1" spans="21:21">
      <c r="U10805" s="1047"/>
    </row>
    <row r="10806" ht="26.25" customHeight="1" spans="21:21">
      <c r="U10806" s="1047"/>
    </row>
    <row r="10807" ht="26.25" customHeight="1" spans="21:21">
      <c r="U10807" s="1047"/>
    </row>
    <row r="10808" ht="26.25" customHeight="1" spans="21:21">
      <c r="U10808" s="1047"/>
    </row>
    <row r="10809" ht="26.25" customHeight="1" spans="21:21">
      <c r="U10809" s="1047"/>
    </row>
    <row r="10810" ht="26.25" customHeight="1" spans="21:21">
      <c r="U10810" s="1047"/>
    </row>
    <row r="10811" ht="26.25" customHeight="1" spans="21:21">
      <c r="U10811" s="1047"/>
    </row>
    <row r="10812" ht="26.25" customHeight="1" spans="21:21">
      <c r="U10812" s="1047"/>
    </row>
    <row r="10813" ht="26.25" customHeight="1" spans="21:21">
      <c r="U10813" s="1047"/>
    </row>
    <row r="10814" ht="26.25" customHeight="1" spans="21:21">
      <c r="U10814" s="1047"/>
    </row>
    <row r="10815" ht="26.25" customHeight="1" spans="21:21">
      <c r="U10815" s="1047"/>
    </row>
    <row r="10816" ht="26.25" customHeight="1" spans="21:21">
      <c r="U10816" s="1047"/>
    </row>
    <row r="10817" ht="26.25" customHeight="1" spans="21:21">
      <c r="U10817" s="1047"/>
    </row>
    <row r="10818" ht="26.25" customHeight="1" spans="21:21">
      <c r="U10818" s="1047"/>
    </row>
    <row r="10819" ht="26.25" customHeight="1" spans="21:21">
      <c r="U10819" s="1047"/>
    </row>
    <row r="10820" ht="26.25" customHeight="1" spans="21:21">
      <c r="U10820" s="1047"/>
    </row>
    <row r="10821" ht="26.25" customHeight="1" spans="21:21">
      <c r="U10821" s="1047"/>
    </row>
    <row r="10822" ht="26.25" customHeight="1" spans="21:21">
      <c r="U10822" s="1047"/>
    </row>
    <row r="10823" ht="26.25" customHeight="1" spans="21:21">
      <c r="U10823" s="1047"/>
    </row>
    <row r="10824" ht="26.25" customHeight="1" spans="21:21">
      <c r="U10824" s="1047"/>
    </row>
    <row r="10825" ht="26.25" customHeight="1" spans="21:21">
      <c r="U10825" s="1047"/>
    </row>
    <row r="10826" ht="26.25" customHeight="1" spans="21:21">
      <c r="U10826" s="1047"/>
    </row>
    <row r="10827" ht="26.25" customHeight="1" spans="21:21">
      <c r="U10827" s="1047"/>
    </row>
    <row r="10828" ht="26.25" customHeight="1" spans="21:21">
      <c r="U10828" s="1047"/>
    </row>
    <row r="10829" ht="26.25" customHeight="1" spans="21:21">
      <c r="U10829" s="1047"/>
    </row>
    <row r="10830" ht="26.25" customHeight="1" spans="21:21">
      <c r="U10830" s="1047"/>
    </row>
    <row r="10831" ht="26.25" customHeight="1" spans="21:21">
      <c r="U10831" s="1047"/>
    </row>
    <row r="10832" ht="26.25" customHeight="1" spans="21:21">
      <c r="U10832" s="1047"/>
    </row>
    <row r="10833" ht="26.25" customHeight="1" spans="21:21">
      <c r="U10833" s="1047"/>
    </row>
    <row r="10834" ht="26.25" customHeight="1" spans="21:21">
      <c r="U10834" s="1047"/>
    </row>
    <row r="10835" ht="26.25" customHeight="1" spans="21:21">
      <c r="U10835" s="1047"/>
    </row>
    <row r="10836" ht="26.25" customHeight="1" spans="21:21">
      <c r="U10836" s="1047"/>
    </row>
    <row r="10837" ht="26.25" customHeight="1" spans="21:21">
      <c r="U10837" s="1047"/>
    </row>
    <row r="10838" ht="26.25" customHeight="1" spans="21:21">
      <c r="U10838" s="1047"/>
    </row>
    <row r="10839" ht="26.25" customHeight="1" spans="21:21">
      <c r="U10839" s="1047"/>
    </row>
    <row r="10840" ht="26.25" customHeight="1" spans="21:21">
      <c r="U10840" s="1047"/>
    </row>
    <row r="10841" ht="26.25" customHeight="1" spans="21:21">
      <c r="U10841" s="1047"/>
    </row>
    <row r="10842" ht="26.25" customHeight="1" spans="21:21">
      <c r="U10842" s="1047"/>
    </row>
    <row r="10843" ht="26.25" customHeight="1" spans="21:21">
      <c r="U10843" s="1047"/>
    </row>
    <row r="10844" ht="26.25" customHeight="1" spans="21:21">
      <c r="U10844" s="1047"/>
    </row>
    <row r="10845" ht="26.25" customHeight="1" spans="21:21">
      <c r="U10845" s="1047"/>
    </row>
    <row r="10846" ht="26.25" customHeight="1" spans="21:21">
      <c r="U10846" s="1047"/>
    </row>
    <row r="10847" ht="26.25" customHeight="1" spans="21:21">
      <c r="U10847" s="1047"/>
    </row>
    <row r="10848" ht="26.25" customHeight="1" spans="21:21">
      <c r="U10848" s="1047"/>
    </row>
    <row r="10849" ht="26.25" customHeight="1" spans="21:21">
      <c r="U10849" s="1047"/>
    </row>
    <row r="10850" ht="26.25" customHeight="1" spans="21:21">
      <c r="U10850" s="1047"/>
    </row>
    <row r="10851" ht="26.25" customHeight="1" spans="21:21">
      <c r="U10851" s="1047"/>
    </row>
    <row r="10852" ht="26.25" customHeight="1" spans="21:21">
      <c r="U10852" s="1047"/>
    </row>
    <row r="10853" ht="26.25" customHeight="1" spans="21:21">
      <c r="U10853" s="1047"/>
    </row>
    <row r="10854" ht="26.25" customHeight="1" spans="21:21">
      <c r="U10854" s="1047"/>
    </row>
    <row r="10855" ht="26.25" customHeight="1" spans="21:21">
      <c r="U10855" s="1047"/>
    </row>
    <row r="10856" ht="26.25" customHeight="1" spans="21:21">
      <c r="U10856" s="1047"/>
    </row>
    <row r="10857" ht="26.25" customHeight="1" spans="21:21">
      <c r="U10857" s="1047"/>
    </row>
    <row r="10858" ht="26.25" customHeight="1" spans="21:21">
      <c r="U10858" s="1047"/>
    </row>
    <row r="10859" ht="26.25" customHeight="1" spans="21:21">
      <c r="U10859" s="1047"/>
    </row>
    <row r="10860" ht="26.25" customHeight="1" spans="21:21">
      <c r="U10860" s="1047"/>
    </row>
    <row r="10861" ht="26.25" customHeight="1" spans="21:21">
      <c r="U10861" s="1047"/>
    </row>
    <row r="10862" ht="26.25" customHeight="1" spans="21:21">
      <c r="U10862" s="1047"/>
    </row>
    <row r="10863" ht="26.25" customHeight="1" spans="21:21">
      <c r="U10863" s="1047"/>
    </row>
    <row r="10864" ht="26.25" customHeight="1" spans="21:21">
      <c r="U10864" s="1047"/>
    </row>
    <row r="10865" ht="26.25" customHeight="1" spans="21:21">
      <c r="U10865" s="1047"/>
    </row>
    <row r="10866" ht="26.25" customHeight="1" spans="21:21">
      <c r="U10866" s="1047"/>
    </row>
    <row r="10867" ht="26.25" customHeight="1" spans="21:21">
      <c r="U10867" s="1047"/>
    </row>
    <row r="10868" ht="26.25" customHeight="1" spans="21:21">
      <c r="U10868" s="1047"/>
    </row>
    <row r="10869" ht="26.25" customHeight="1" spans="21:21">
      <c r="U10869" s="1047"/>
    </row>
    <row r="10870" ht="26.25" customHeight="1" spans="21:21">
      <c r="U10870" s="1047"/>
    </row>
    <row r="10871" ht="26.25" customHeight="1" spans="21:21">
      <c r="U10871" s="1047"/>
    </row>
    <row r="10872" ht="26.25" customHeight="1" spans="21:21">
      <c r="U10872" s="1047"/>
    </row>
    <row r="10873" ht="26.25" customHeight="1" spans="21:21">
      <c r="U10873" s="1047"/>
    </row>
    <row r="10874" ht="26.25" customHeight="1" spans="21:21">
      <c r="U10874" s="1047"/>
    </row>
    <row r="10875" ht="26.25" customHeight="1" spans="21:21">
      <c r="U10875" s="1047"/>
    </row>
    <row r="10876" ht="26.25" customHeight="1" spans="21:21">
      <c r="U10876" s="1047"/>
    </row>
    <row r="10877" ht="26.25" customHeight="1" spans="21:21">
      <c r="U10877" s="1047"/>
    </row>
    <row r="10878" ht="26.25" customHeight="1" spans="21:21">
      <c r="U10878" s="1047"/>
    </row>
    <row r="10879" ht="26.25" customHeight="1" spans="21:21">
      <c r="U10879" s="1047"/>
    </row>
    <row r="10880" ht="26.25" customHeight="1" spans="21:21">
      <c r="U10880" s="1047"/>
    </row>
    <row r="10881" ht="26.25" customHeight="1" spans="21:21">
      <c r="U10881" s="1047"/>
    </row>
    <row r="10882" ht="26.25" customHeight="1" spans="21:21">
      <c r="U10882" s="1047"/>
    </row>
    <row r="10883" ht="26.25" customHeight="1" spans="21:21">
      <c r="U10883" s="1047"/>
    </row>
    <row r="10884" ht="26.25" customHeight="1" spans="21:21">
      <c r="U10884" s="1047"/>
    </row>
    <row r="10885" ht="26.25" customHeight="1" spans="21:21">
      <c r="U10885" s="1047"/>
    </row>
    <row r="10886" ht="26.25" customHeight="1" spans="21:21">
      <c r="U10886" s="1047"/>
    </row>
    <row r="10887" ht="26.25" customHeight="1" spans="21:21">
      <c r="U10887" s="1047"/>
    </row>
    <row r="10888" ht="26.25" customHeight="1" spans="21:21">
      <c r="U10888" s="1047"/>
    </row>
    <row r="10889" ht="26.25" customHeight="1" spans="21:21">
      <c r="U10889" s="1047"/>
    </row>
    <row r="10890" ht="26.25" customHeight="1" spans="21:21">
      <c r="U10890" s="1047"/>
    </row>
    <row r="10891" ht="26.25" customHeight="1" spans="21:21">
      <c r="U10891" s="1047"/>
    </row>
    <row r="10892" ht="26.25" customHeight="1" spans="21:21">
      <c r="U10892" s="1047"/>
    </row>
    <row r="10893" ht="26.25" customHeight="1" spans="21:21">
      <c r="U10893" s="1047"/>
    </row>
    <row r="10894" ht="26.25" customHeight="1" spans="21:21">
      <c r="U10894" s="1047"/>
    </row>
    <row r="10895" ht="26.25" customHeight="1" spans="21:21">
      <c r="U10895" s="1047"/>
    </row>
    <row r="10896" ht="26.25" customHeight="1" spans="21:21">
      <c r="U10896" s="1047"/>
    </row>
    <row r="10897" ht="26.25" customHeight="1" spans="21:21">
      <c r="U10897" s="1047"/>
    </row>
    <row r="10898" ht="26.25" customHeight="1" spans="21:21">
      <c r="U10898" s="1047"/>
    </row>
    <row r="10899" ht="26.25" customHeight="1" spans="21:21">
      <c r="U10899" s="1047"/>
    </row>
    <row r="10900" ht="26.25" customHeight="1" spans="21:21">
      <c r="U10900" s="1047"/>
    </row>
    <row r="10901" ht="26.25" customHeight="1" spans="21:21">
      <c r="U10901" s="1047"/>
    </row>
    <row r="10902" ht="26.25" customHeight="1" spans="21:21">
      <c r="U10902" s="1047"/>
    </row>
    <row r="10903" ht="26.25" customHeight="1" spans="21:21">
      <c r="U10903" s="1047"/>
    </row>
    <row r="10904" ht="26.25" customHeight="1" spans="21:21">
      <c r="U10904" s="1047"/>
    </row>
    <row r="10905" ht="26.25" customHeight="1" spans="21:21">
      <c r="U10905" s="1047"/>
    </row>
    <row r="10906" ht="26.25" customHeight="1" spans="21:21">
      <c r="U10906" s="1047"/>
    </row>
    <row r="10907" ht="26.25" customHeight="1" spans="21:21">
      <c r="U10907" s="1047"/>
    </row>
    <row r="10908" ht="26.25" customHeight="1" spans="21:21">
      <c r="U10908" s="1047"/>
    </row>
    <row r="10909" ht="26.25" customHeight="1" spans="21:21">
      <c r="U10909" s="1047"/>
    </row>
    <row r="10910" ht="26.25" customHeight="1" spans="21:21">
      <c r="U10910" s="1047"/>
    </row>
    <row r="10911" ht="26.25" customHeight="1" spans="21:21">
      <c r="U10911" s="1047"/>
    </row>
    <row r="10912" ht="26.25" customHeight="1" spans="21:21">
      <c r="U10912" s="1047"/>
    </row>
    <row r="10913" ht="26.25" customHeight="1" spans="21:21">
      <c r="U10913" s="1047"/>
    </row>
    <row r="10914" ht="26.25" customHeight="1" spans="21:21">
      <c r="U10914" s="1047"/>
    </row>
    <row r="10915" ht="26.25" customHeight="1" spans="21:21">
      <c r="U10915" s="1047"/>
    </row>
    <row r="10916" ht="26.25" customHeight="1" spans="21:21">
      <c r="U10916" s="1047"/>
    </row>
    <row r="10917" ht="26.25" customHeight="1" spans="21:21">
      <c r="U10917" s="1047"/>
    </row>
    <row r="10918" ht="26.25" customHeight="1" spans="21:21">
      <c r="U10918" s="1047"/>
    </row>
    <row r="10919" ht="26.25" customHeight="1" spans="21:21">
      <c r="U10919" s="1047"/>
    </row>
    <row r="10920" ht="26.25" customHeight="1" spans="21:21">
      <c r="U10920" s="1047"/>
    </row>
    <row r="10921" ht="26.25" customHeight="1" spans="21:21">
      <c r="U10921" s="1047"/>
    </row>
    <row r="10922" ht="26.25" customHeight="1" spans="21:21">
      <c r="U10922" s="1047"/>
    </row>
    <row r="10923" ht="26.25" customHeight="1" spans="21:21">
      <c r="U10923" s="1047"/>
    </row>
    <row r="10924" ht="26.25" customHeight="1" spans="21:21">
      <c r="U10924" s="1047"/>
    </row>
    <row r="10925" ht="26.25" customHeight="1" spans="21:21">
      <c r="U10925" s="1047"/>
    </row>
    <row r="10926" ht="26.25" customHeight="1" spans="21:21">
      <c r="U10926" s="1047"/>
    </row>
    <row r="10927" ht="26.25" customHeight="1" spans="21:21">
      <c r="U10927" s="1047"/>
    </row>
    <row r="10928" ht="26.25" customHeight="1" spans="21:21">
      <c r="U10928" s="1047"/>
    </row>
    <row r="10929" ht="26.25" customHeight="1" spans="21:21">
      <c r="U10929" s="1047"/>
    </row>
    <row r="10930" ht="26.25" customHeight="1" spans="21:21">
      <c r="U10930" s="1047"/>
    </row>
    <row r="10931" ht="26.25" customHeight="1" spans="21:21">
      <c r="U10931" s="1047"/>
    </row>
    <row r="10932" ht="26.25" customHeight="1" spans="21:21">
      <c r="U10932" s="1047"/>
    </row>
    <row r="10933" ht="26.25" customHeight="1" spans="21:21">
      <c r="U10933" s="1047"/>
    </row>
    <row r="10934" ht="26.25" customHeight="1" spans="21:21">
      <c r="U10934" s="1047"/>
    </row>
    <row r="10935" ht="26.25" customHeight="1" spans="21:21">
      <c r="U10935" s="1047"/>
    </row>
    <row r="10936" ht="26.25" customHeight="1" spans="21:21">
      <c r="U10936" s="1047"/>
    </row>
    <row r="10937" ht="26.25" customHeight="1" spans="21:21">
      <c r="U10937" s="1047"/>
    </row>
    <row r="10938" ht="26.25" customHeight="1" spans="21:21">
      <c r="U10938" s="1047"/>
    </row>
    <row r="10939" ht="26.25" customHeight="1" spans="21:21">
      <c r="U10939" s="1047"/>
    </row>
    <row r="10940" ht="26.25" customHeight="1" spans="21:21">
      <c r="U10940" s="1047"/>
    </row>
    <row r="10941" ht="26.25" customHeight="1" spans="21:21">
      <c r="U10941" s="1047"/>
    </row>
    <row r="10942" ht="26.25" customHeight="1" spans="21:21">
      <c r="U10942" s="1047"/>
    </row>
    <row r="10943" ht="26.25" customHeight="1" spans="21:21">
      <c r="U10943" s="1047"/>
    </row>
    <row r="10944" ht="26.25" customHeight="1" spans="21:21">
      <c r="U10944" s="1047"/>
    </row>
    <row r="10945" ht="26.25" customHeight="1" spans="21:21">
      <c r="U10945" s="1047"/>
    </row>
    <row r="10946" ht="26.25" customHeight="1" spans="21:21">
      <c r="U10946" s="1047"/>
    </row>
    <row r="10947" ht="26.25" customHeight="1" spans="21:21">
      <c r="U10947" s="1047"/>
    </row>
    <row r="10948" ht="26.25" customHeight="1" spans="21:21">
      <c r="U10948" s="1047"/>
    </row>
    <row r="10949" ht="26.25" customHeight="1" spans="21:21">
      <c r="U10949" s="1047"/>
    </row>
    <row r="10950" ht="26.25" customHeight="1" spans="21:21">
      <c r="U10950" s="1047"/>
    </row>
    <row r="10951" ht="26.25" customHeight="1" spans="21:21">
      <c r="U10951" s="1047"/>
    </row>
    <row r="10952" ht="26.25" customHeight="1" spans="21:21">
      <c r="U10952" s="1047"/>
    </row>
    <row r="10953" ht="26.25" customHeight="1" spans="21:21">
      <c r="U10953" s="1047"/>
    </row>
    <row r="10954" ht="26.25" customHeight="1" spans="21:21">
      <c r="U10954" s="1047"/>
    </row>
    <row r="10955" ht="26.25" customHeight="1" spans="21:21">
      <c r="U10955" s="1047"/>
    </row>
    <row r="10956" ht="26.25" customHeight="1" spans="21:21">
      <c r="U10956" s="1047"/>
    </row>
    <row r="10957" ht="26.25" customHeight="1" spans="21:21">
      <c r="U10957" s="1047"/>
    </row>
    <row r="10958" ht="26.25" customHeight="1" spans="21:21">
      <c r="U10958" s="1047"/>
    </row>
    <row r="10959" ht="26.25" customHeight="1" spans="21:21">
      <c r="U10959" s="1047"/>
    </row>
    <row r="10960" ht="26.25" customHeight="1" spans="21:21">
      <c r="U10960" s="1047"/>
    </row>
    <row r="10961" ht="26.25" customHeight="1" spans="21:21">
      <c r="U10961" s="1047"/>
    </row>
    <row r="10962" ht="26.25" customHeight="1" spans="21:21">
      <c r="U10962" s="1047"/>
    </row>
    <row r="10963" ht="26.25" customHeight="1" spans="21:21">
      <c r="U10963" s="1047"/>
    </row>
    <row r="10964" ht="26.25" customHeight="1" spans="21:21">
      <c r="U10964" s="1047"/>
    </row>
    <row r="10965" ht="26.25" customHeight="1" spans="21:21">
      <c r="U10965" s="1047"/>
    </row>
    <row r="10966" ht="26.25" customHeight="1" spans="21:21">
      <c r="U10966" s="1047"/>
    </row>
    <row r="10967" ht="26.25" customHeight="1" spans="21:21">
      <c r="U10967" s="1047"/>
    </row>
    <row r="10968" ht="26.25" customHeight="1" spans="21:21">
      <c r="U10968" s="1047"/>
    </row>
    <row r="10969" ht="26.25" customHeight="1" spans="21:21">
      <c r="U10969" s="1047"/>
    </row>
    <row r="10970" ht="26.25" customHeight="1" spans="21:21">
      <c r="U10970" s="1047"/>
    </row>
    <row r="10971" ht="26.25" customHeight="1" spans="21:21">
      <c r="U10971" s="1047"/>
    </row>
    <row r="10972" ht="26.25" customHeight="1" spans="21:21">
      <c r="U10972" s="1047"/>
    </row>
    <row r="10973" ht="26.25" customHeight="1" spans="21:21">
      <c r="U10973" s="1047"/>
    </row>
    <row r="10974" ht="26.25" customHeight="1" spans="21:21">
      <c r="U10974" s="1047"/>
    </row>
    <row r="10975" ht="26.25" customHeight="1" spans="21:21">
      <c r="U10975" s="1047"/>
    </row>
    <row r="10976" ht="26.25" customHeight="1" spans="21:21">
      <c r="U10976" s="1047"/>
    </row>
    <row r="10977" ht="26.25" customHeight="1" spans="21:21">
      <c r="U10977" s="1047"/>
    </row>
    <row r="10978" ht="26.25" customHeight="1" spans="21:21">
      <c r="U10978" s="1047"/>
    </row>
    <row r="10979" ht="26.25" customHeight="1" spans="21:21">
      <c r="U10979" s="1047"/>
    </row>
    <row r="10980" ht="26.25" customHeight="1" spans="21:21">
      <c r="U10980" s="1047"/>
    </row>
    <row r="10981" ht="26.25" customHeight="1" spans="21:21">
      <c r="U10981" s="1047"/>
    </row>
    <row r="10982" ht="26.25" customHeight="1" spans="21:21">
      <c r="U10982" s="1047"/>
    </row>
    <row r="10983" ht="26.25" customHeight="1" spans="21:21">
      <c r="U10983" s="1047"/>
    </row>
    <row r="10984" ht="26.25" customHeight="1" spans="21:21">
      <c r="U10984" s="1047"/>
    </row>
    <row r="10985" ht="26.25" customHeight="1" spans="21:21">
      <c r="U10985" s="1047"/>
    </row>
    <row r="10986" ht="26.25" customHeight="1" spans="21:21">
      <c r="U10986" s="1047"/>
    </row>
    <row r="10987" ht="26.25" customHeight="1" spans="21:21">
      <c r="U10987" s="1047"/>
    </row>
    <row r="10988" ht="26.25" customHeight="1" spans="21:21">
      <c r="U10988" s="1047"/>
    </row>
    <row r="10989" ht="26.25" customHeight="1" spans="21:21">
      <c r="U10989" s="1047"/>
    </row>
    <row r="10990" ht="26.25" customHeight="1" spans="21:21">
      <c r="U10990" s="1047"/>
    </row>
    <row r="10991" ht="26.25" customHeight="1" spans="21:21">
      <c r="U10991" s="1047"/>
    </row>
    <row r="10992" ht="26.25" customHeight="1" spans="21:21">
      <c r="U10992" s="1047"/>
    </row>
    <row r="10993" ht="26.25" customHeight="1" spans="21:21">
      <c r="U10993" s="1047"/>
    </row>
    <row r="10994" ht="26.25" customHeight="1" spans="21:21">
      <c r="U10994" s="1047"/>
    </row>
    <row r="10995" ht="26.25" customHeight="1" spans="21:21">
      <c r="U10995" s="1047"/>
    </row>
    <row r="10996" ht="26.25" customHeight="1" spans="21:21">
      <c r="U10996" s="1047"/>
    </row>
    <row r="10997" ht="26.25" customHeight="1" spans="21:21">
      <c r="U10997" s="1047"/>
    </row>
    <row r="10998" ht="26.25" customHeight="1" spans="21:21">
      <c r="U10998" s="1047"/>
    </row>
    <row r="10999" ht="26.25" customHeight="1" spans="21:21">
      <c r="U10999" s="1047"/>
    </row>
    <row r="11000" ht="26.25" customHeight="1" spans="21:21">
      <c r="U11000" s="1047"/>
    </row>
    <row r="11001" ht="26.25" customHeight="1" spans="21:21">
      <c r="U11001" s="1047"/>
    </row>
    <row r="11002" ht="26.25" customHeight="1" spans="21:21">
      <c r="U11002" s="1047"/>
    </row>
    <row r="11003" ht="26.25" customHeight="1" spans="21:21">
      <c r="U11003" s="1047"/>
    </row>
    <row r="11004" ht="26.25" customHeight="1" spans="21:21">
      <c r="U11004" s="1047"/>
    </row>
    <row r="11005" ht="26.25" customHeight="1" spans="21:21">
      <c r="U11005" s="1047"/>
    </row>
    <row r="11006" ht="26.25" customHeight="1" spans="21:21">
      <c r="U11006" s="1047"/>
    </row>
    <row r="11007" ht="26.25" customHeight="1" spans="21:21">
      <c r="U11007" s="1047"/>
    </row>
    <row r="11008" ht="26.25" customHeight="1" spans="21:21">
      <c r="U11008" s="1047"/>
    </row>
    <row r="11009" ht="26.25" customHeight="1" spans="21:21">
      <c r="U11009" s="1047"/>
    </row>
    <row r="11010" ht="26.25" customHeight="1" spans="21:21">
      <c r="U11010" s="1047"/>
    </row>
    <row r="11011" ht="26.25" customHeight="1" spans="21:21">
      <c r="U11011" s="1047"/>
    </row>
    <row r="11012" ht="26.25" customHeight="1" spans="21:21">
      <c r="U11012" s="1047"/>
    </row>
    <row r="11013" ht="26.25" customHeight="1" spans="21:21">
      <c r="U11013" s="1047"/>
    </row>
    <row r="11014" ht="26.25" customHeight="1" spans="21:21">
      <c r="U11014" s="1047"/>
    </row>
    <row r="11015" ht="26.25" customHeight="1" spans="21:21">
      <c r="U11015" s="1047"/>
    </row>
    <row r="11016" ht="26.25" customHeight="1" spans="21:21">
      <c r="U11016" s="1047"/>
    </row>
    <row r="11017" ht="26.25" customHeight="1" spans="21:21">
      <c r="U11017" s="1047"/>
    </row>
    <row r="11018" ht="26.25" customHeight="1" spans="21:21">
      <c r="U11018" s="1047"/>
    </row>
    <row r="11019" ht="26.25" customHeight="1" spans="21:21">
      <c r="U11019" s="1047"/>
    </row>
    <row r="11020" ht="26.25" customHeight="1" spans="21:21">
      <c r="U11020" s="1047"/>
    </row>
    <row r="11021" ht="26.25" customHeight="1" spans="21:21">
      <c r="U11021" s="1047"/>
    </row>
    <row r="11022" ht="26.25" customHeight="1" spans="21:21">
      <c r="U11022" s="1047"/>
    </row>
    <row r="11023" ht="26.25" customHeight="1" spans="21:21">
      <c r="U11023" s="1047"/>
    </row>
    <row r="11024" ht="26.25" customHeight="1" spans="21:21">
      <c r="U11024" s="1047"/>
    </row>
    <row r="11025" ht="26.25" customHeight="1" spans="21:21">
      <c r="U11025" s="1047"/>
    </row>
    <row r="11026" ht="26.25" customHeight="1" spans="21:21">
      <c r="U11026" s="1047"/>
    </row>
    <row r="11027" ht="26.25" customHeight="1" spans="21:21">
      <c r="U11027" s="1047"/>
    </row>
    <row r="11028" ht="26.25" customHeight="1" spans="21:21">
      <c r="U11028" s="1047"/>
    </row>
    <row r="11029" ht="26.25" customHeight="1" spans="21:21">
      <c r="U11029" s="1047"/>
    </row>
    <row r="11030" ht="26.25" customHeight="1" spans="21:21">
      <c r="U11030" s="1047"/>
    </row>
    <row r="11031" ht="26.25" customHeight="1" spans="21:21">
      <c r="U11031" s="1047"/>
    </row>
    <row r="11032" ht="26.25" customHeight="1" spans="21:21">
      <c r="U11032" s="1047"/>
    </row>
    <row r="11033" ht="26.25" customHeight="1" spans="21:21">
      <c r="U11033" s="1047"/>
    </row>
    <row r="11034" ht="26.25" customHeight="1" spans="21:21">
      <c r="U11034" s="1047"/>
    </row>
    <row r="11035" ht="26.25" customHeight="1" spans="21:21">
      <c r="U11035" s="1047"/>
    </row>
    <row r="11036" ht="26.25" customHeight="1" spans="21:21">
      <c r="U11036" s="1047"/>
    </row>
    <row r="11037" ht="26.25" customHeight="1" spans="21:21">
      <c r="U11037" s="1047"/>
    </row>
    <row r="11038" ht="26.25" customHeight="1" spans="21:21">
      <c r="U11038" s="1047"/>
    </row>
    <row r="11039" ht="26.25" customHeight="1" spans="21:21">
      <c r="U11039" s="1047"/>
    </row>
    <row r="11040" ht="26.25" customHeight="1" spans="21:21">
      <c r="U11040" s="1047"/>
    </row>
    <row r="11041" ht="26.25" customHeight="1" spans="21:21">
      <c r="U11041" s="1047"/>
    </row>
    <row r="11042" ht="26.25" customHeight="1" spans="21:21">
      <c r="U11042" s="1047"/>
    </row>
    <row r="11043" ht="26.25" customHeight="1" spans="21:21">
      <c r="U11043" s="1047"/>
    </row>
    <row r="11044" ht="26.25" customHeight="1" spans="21:21">
      <c r="U11044" s="1047"/>
    </row>
    <row r="11045" ht="26.25" customHeight="1" spans="21:21">
      <c r="U11045" s="1047"/>
    </row>
    <row r="11046" ht="26.25" customHeight="1" spans="21:21">
      <c r="U11046" s="1047"/>
    </row>
    <row r="11047" ht="26.25" customHeight="1" spans="21:21">
      <c r="U11047" s="1047"/>
    </row>
    <row r="11048" ht="26.25" customHeight="1" spans="21:21">
      <c r="U11048" s="1047"/>
    </row>
    <row r="11049" ht="26.25" customHeight="1" spans="21:21">
      <c r="U11049" s="1047"/>
    </row>
    <row r="11050" ht="26.25" customHeight="1" spans="21:21">
      <c r="U11050" s="1047"/>
    </row>
    <row r="11051" ht="26.25" customHeight="1" spans="21:21">
      <c r="U11051" s="1047"/>
    </row>
    <row r="11052" ht="26.25" customHeight="1" spans="21:21">
      <c r="U11052" s="1047"/>
    </row>
    <row r="11053" ht="26.25" customHeight="1" spans="21:21">
      <c r="U11053" s="1047"/>
    </row>
    <row r="11054" ht="26.25" customHeight="1" spans="21:21">
      <c r="U11054" s="1047"/>
    </row>
    <row r="11055" ht="26.25" customHeight="1" spans="21:21">
      <c r="U11055" s="1047"/>
    </row>
    <row r="11056" ht="26.25" customHeight="1" spans="21:21">
      <c r="U11056" s="1047"/>
    </row>
    <row r="11057" ht="26.25" customHeight="1" spans="21:21">
      <c r="U11057" s="1047"/>
    </row>
    <row r="11058" ht="26.25" customHeight="1" spans="21:21">
      <c r="U11058" s="1047"/>
    </row>
    <row r="11059" ht="26.25" customHeight="1" spans="21:21">
      <c r="U11059" s="1047"/>
    </row>
    <row r="11060" ht="26.25" customHeight="1" spans="21:21">
      <c r="U11060" s="1047"/>
    </row>
    <row r="11061" ht="26.25" customHeight="1" spans="21:21">
      <c r="U11061" s="1047"/>
    </row>
    <row r="11062" ht="26.25" customHeight="1" spans="21:21">
      <c r="U11062" s="1047"/>
    </row>
    <row r="11063" ht="26.25" customHeight="1" spans="21:21">
      <c r="U11063" s="1047"/>
    </row>
    <row r="11064" ht="26.25" customHeight="1" spans="21:21">
      <c r="U11064" s="1047"/>
    </row>
    <row r="11065" ht="26.25" customHeight="1" spans="21:21">
      <c r="U11065" s="1047"/>
    </row>
    <row r="11066" ht="26.25" customHeight="1" spans="21:21">
      <c r="U11066" s="1047"/>
    </row>
    <row r="11067" ht="26.25" customHeight="1" spans="21:21">
      <c r="U11067" s="1047"/>
    </row>
    <row r="11068" ht="26.25" customHeight="1" spans="21:21">
      <c r="U11068" s="1047"/>
    </row>
    <row r="11069" ht="26.25" customHeight="1" spans="21:21">
      <c r="U11069" s="1047"/>
    </row>
    <row r="11070" ht="26.25" customHeight="1" spans="21:21">
      <c r="U11070" s="1047"/>
    </row>
    <row r="11071" ht="26.25" customHeight="1" spans="21:21">
      <c r="U11071" s="1047"/>
    </row>
    <row r="11072" ht="26.25" customHeight="1" spans="21:21">
      <c r="U11072" s="1047"/>
    </row>
    <row r="11073" ht="26.25" customHeight="1" spans="21:21">
      <c r="U11073" s="1047"/>
    </row>
    <row r="11074" ht="26.25" customHeight="1" spans="21:21">
      <c r="U11074" s="1047"/>
    </row>
    <row r="11075" ht="26.25" customHeight="1" spans="21:21">
      <c r="U11075" s="1047"/>
    </row>
    <row r="11076" ht="26.25" customHeight="1" spans="21:21">
      <c r="U11076" s="1047"/>
    </row>
    <row r="11077" ht="26.25" customHeight="1" spans="21:21">
      <c r="U11077" s="1047"/>
    </row>
    <row r="11078" ht="26.25" customHeight="1" spans="21:21">
      <c r="U11078" s="1047"/>
    </row>
    <row r="11079" ht="26.25" customHeight="1" spans="21:21">
      <c r="U11079" s="1047"/>
    </row>
    <row r="11080" ht="26.25" customHeight="1" spans="21:21">
      <c r="U11080" s="1047"/>
    </row>
    <row r="11081" ht="26.25" customHeight="1" spans="21:21">
      <c r="U11081" s="1047"/>
    </row>
    <row r="11082" ht="26.25" customHeight="1" spans="21:21">
      <c r="U11082" s="1047"/>
    </row>
    <row r="11083" ht="26.25" customHeight="1" spans="21:21">
      <c r="U11083" s="1047"/>
    </row>
    <row r="11084" ht="26.25" customHeight="1" spans="21:21">
      <c r="U11084" s="1047"/>
    </row>
    <row r="11085" ht="26.25" customHeight="1" spans="21:21">
      <c r="U11085" s="1047"/>
    </row>
    <row r="11086" ht="26.25" customHeight="1" spans="21:21">
      <c r="U11086" s="1047"/>
    </row>
    <row r="11087" ht="26.25" customHeight="1" spans="21:21">
      <c r="U11087" s="1047"/>
    </row>
    <row r="11088" ht="26.25" customHeight="1" spans="21:21">
      <c r="U11088" s="1047"/>
    </row>
    <row r="11089" ht="26.25" customHeight="1" spans="21:21">
      <c r="U11089" s="1047"/>
    </row>
    <row r="11090" ht="26.25" customHeight="1" spans="21:21">
      <c r="U11090" s="1047"/>
    </row>
    <row r="11091" ht="26.25" customHeight="1" spans="21:21">
      <c r="U11091" s="1047"/>
    </row>
    <row r="11092" ht="26.25" customHeight="1" spans="21:21">
      <c r="U11092" s="1047"/>
    </row>
    <row r="11093" ht="26.25" customHeight="1" spans="21:21">
      <c r="U11093" s="1047"/>
    </row>
    <row r="11094" ht="26.25" customHeight="1" spans="21:21">
      <c r="U11094" s="1047"/>
    </row>
    <row r="11095" ht="26.25" customHeight="1" spans="21:21">
      <c r="U11095" s="1047"/>
    </row>
    <row r="11096" ht="26.25" customHeight="1" spans="21:21">
      <c r="U11096" s="1047"/>
    </row>
    <row r="11097" ht="26.25" customHeight="1" spans="21:21">
      <c r="U11097" s="1047"/>
    </row>
    <row r="11098" ht="26.25" customHeight="1" spans="21:21">
      <c r="U11098" s="1047"/>
    </row>
    <row r="11099" ht="26.25" customHeight="1" spans="21:21">
      <c r="U11099" s="1047"/>
    </row>
    <row r="11100" ht="26.25" customHeight="1" spans="21:21">
      <c r="U11100" s="1047"/>
    </row>
    <row r="11101" ht="26.25" customHeight="1" spans="21:21">
      <c r="U11101" s="1047"/>
    </row>
    <row r="11102" ht="26.25" customHeight="1" spans="21:21">
      <c r="U11102" s="1047"/>
    </row>
    <row r="11103" ht="26.25" customHeight="1" spans="21:21">
      <c r="U11103" s="1047"/>
    </row>
    <row r="11104" ht="26.25" customHeight="1" spans="21:21">
      <c r="U11104" s="1047"/>
    </row>
    <row r="11105" ht="26.25" customHeight="1" spans="21:21">
      <c r="U11105" s="1047"/>
    </row>
    <row r="11106" ht="26.25" customHeight="1" spans="21:21">
      <c r="U11106" s="1047"/>
    </row>
    <row r="11107" ht="26.25" customHeight="1" spans="21:21">
      <c r="U11107" s="1047"/>
    </row>
    <row r="11108" ht="26.25" customHeight="1" spans="21:21">
      <c r="U11108" s="1047"/>
    </row>
    <row r="11109" ht="26.25" customHeight="1" spans="21:21">
      <c r="U11109" s="1047"/>
    </row>
    <row r="11110" ht="26.25" customHeight="1" spans="21:21">
      <c r="U11110" s="1047"/>
    </row>
    <row r="11111" ht="26.25" customHeight="1" spans="21:21">
      <c r="U11111" s="1047"/>
    </row>
    <row r="11112" ht="26.25" customHeight="1" spans="21:21">
      <c r="U11112" s="1047"/>
    </row>
    <row r="11113" ht="26.25" customHeight="1" spans="21:21">
      <c r="U11113" s="1047"/>
    </row>
    <row r="11114" ht="26.25" customHeight="1" spans="21:21">
      <c r="U11114" s="1047"/>
    </row>
    <row r="11115" ht="26.25" customHeight="1" spans="21:21">
      <c r="U11115" s="1047"/>
    </row>
    <row r="11116" ht="26.25" customHeight="1" spans="21:21">
      <c r="U11116" s="1047"/>
    </row>
    <row r="11117" ht="26.25" customHeight="1" spans="21:21">
      <c r="U11117" s="1047"/>
    </row>
    <row r="11118" ht="26.25" customHeight="1" spans="21:21">
      <c r="U11118" s="1047"/>
    </row>
    <row r="11119" ht="26.25" customHeight="1" spans="21:21">
      <c r="U11119" s="1047"/>
    </row>
    <row r="11120" ht="26.25" customHeight="1" spans="21:21">
      <c r="U11120" s="1047"/>
    </row>
    <row r="11121" ht="26.25" customHeight="1" spans="21:21">
      <c r="U11121" s="1047"/>
    </row>
    <row r="11122" ht="26.25" customHeight="1" spans="21:21">
      <c r="U11122" s="1047"/>
    </row>
    <row r="11123" ht="26.25" customHeight="1" spans="21:21">
      <c r="U11123" s="1047"/>
    </row>
    <row r="11124" ht="26.25" customHeight="1" spans="21:21">
      <c r="U11124" s="1047"/>
    </row>
    <row r="11125" ht="26.25" customHeight="1" spans="21:21">
      <c r="U11125" s="1047"/>
    </row>
    <row r="11126" ht="26.25" customHeight="1" spans="21:21">
      <c r="U11126" s="1047"/>
    </row>
    <row r="11127" ht="26.25" customHeight="1" spans="21:21">
      <c r="U11127" s="1047"/>
    </row>
    <row r="11128" ht="26.25" customHeight="1" spans="21:21">
      <c r="U11128" s="1047"/>
    </row>
    <row r="11129" ht="26.25" customHeight="1" spans="21:21">
      <c r="U11129" s="1047"/>
    </row>
    <row r="11130" ht="26.25" customHeight="1" spans="21:21">
      <c r="U11130" s="1047"/>
    </row>
    <row r="11131" ht="26.25" customHeight="1" spans="21:21">
      <c r="U11131" s="1047"/>
    </row>
    <row r="11132" ht="26.25" customHeight="1" spans="21:21">
      <c r="U11132" s="1047"/>
    </row>
    <row r="11133" ht="26.25" customHeight="1" spans="21:21">
      <c r="U11133" s="1047"/>
    </row>
    <row r="11134" ht="26.25" customHeight="1" spans="21:21">
      <c r="U11134" s="1047"/>
    </row>
    <row r="11135" ht="26.25" customHeight="1" spans="21:21">
      <c r="U11135" s="1047"/>
    </row>
    <row r="11136" ht="26.25" customHeight="1" spans="21:21">
      <c r="U11136" s="1047"/>
    </row>
    <row r="11137" ht="26.25" customHeight="1" spans="21:21">
      <c r="U11137" s="1047"/>
    </row>
    <row r="11138" ht="26.25" customHeight="1" spans="21:21">
      <c r="U11138" s="1047"/>
    </row>
    <row r="11139" ht="26.25" customHeight="1" spans="21:21">
      <c r="U11139" s="1047"/>
    </row>
    <row r="11140" ht="26.25" customHeight="1" spans="21:21">
      <c r="U11140" s="1047"/>
    </row>
    <row r="11141" ht="26.25" customHeight="1" spans="21:21">
      <c r="U11141" s="1047"/>
    </row>
    <row r="11142" ht="26.25" customHeight="1" spans="21:21">
      <c r="U11142" s="1047"/>
    </row>
    <row r="11143" ht="26.25" customHeight="1" spans="21:21">
      <c r="U11143" s="1047"/>
    </row>
    <row r="11144" ht="26.25" customHeight="1" spans="21:21">
      <c r="U11144" s="1047"/>
    </row>
    <row r="11145" ht="26.25" customHeight="1" spans="21:21">
      <c r="U11145" s="1047"/>
    </row>
    <row r="11146" ht="26.25" customHeight="1" spans="21:21">
      <c r="U11146" s="1047"/>
    </row>
    <row r="11147" ht="26.25" customHeight="1" spans="21:21">
      <c r="U11147" s="1047"/>
    </row>
    <row r="11148" ht="26.25" customHeight="1" spans="21:21">
      <c r="U11148" s="1047"/>
    </row>
    <row r="11149" ht="26.25" customHeight="1" spans="21:21">
      <c r="U11149" s="1047"/>
    </row>
    <row r="11150" ht="26.25" customHeight="1" spans="21:21">
      <c r="U11150" s="1047"/>
    </row>
    <row r="11151" ht="26.25" customHeight="1" spans="21:21">
      <c r="U11151" s="1047"/>
    </row>
    <row r="11152" ht="26.25" customHeight="1" spans="21:21">
      <c r="U11152" s="1047"/>
    </row>
    <row r="11153" ht="26.25" customHeight="1" spans="21:21">
      <c r="U11153" s="1047"/>
    </row>
    <row r="11154" ht="26.25" customHeight="1" spans="21:21">
      <c r="U11154" s="1047"/>
    </row>
    <row r="11155" ht="26.25" customHeight="1" spans="21:21">
      <c r="U11155" s="1047"/>
    </row>
    <row r="11156" ht="26.25" customHeight="1" spans="21:21">
      <c r="U11156" s="1047"/>
    </row>
    <row r="11157" ht="26.25" customHeight="1" spans="21:21">
      <c r="U11157" s="1047"/>
    </row>
    <row r="11158" ht="26.25" customHeight="1" spans="21:21">
      <c r="U11158" s="1047"/>
    </row>
    <row r="11159" ht="26.25" customHeight="1" spans="21:21">
      <c r="U11159" s="1047"/>
    </row>
    <row r="11160" ht="26.25" customHeight="1" spans="21:21">
      <c r="U11160" s="1047"/>
    </row>
    <row r="11161" ht="26.25" customHeight="1" spans="21:21">
      <c r="U11161" s="1047"/>
    </row>
    <row r="11162" ht="26.25" customHeight="1" spans="21:21">
      <c r="U11162" s="1047"/>
    </row>
    <row r="11163" ht="26.25" customHeight="1" spans="21:21">
      <c r="U11163" s="1047"/>
    </row>
    <row r="11164" ht="26.25" customHeight="1" spans="21:21">
      <c r="U11164" s="1047"/>
    </row>
    <row r="11165" ht="26.25" customHeight="1" spans="21:21">
      <c r="U11165" s="1047"/>
    </row>
    <row r="11166" ht="26.25" customHeight="1" spans="21:21">
      <c r="U11166" s="1047"/>
    </row>
    <row r="11167" ht="26.25" customHeight="1" spans="21:21">
      <c r="U11167" s="1047"/>
    </row>
    <row r="11168" ht="26.25" customHeight="1" spans="21:21">
      <c r="U11168" s="1047"/>
    </row>
    <row r="11169" ht="26.25" customHeight="1" spans="21:21">
      <c r="U11169" s="1047"/>
    </row>
    <row r="11170" ht="26.25" customHeight="1" spans="21:21">
      <c r="U11170" s="1047"/>
    </row>
    <row r="11171" ht="26.25" customHeight="1" spans="21:21">
      <c r="U11171" s="1047"/>
    </row>
    <row r="11172" ht="26.25" customHeight="1" spans="21:21">
      <c r="U11172" s="1047"/>
    </row>
    <row r="11173" ht="26.25" customHeight="1" spans="21:21">
      <c r="U11173" s="1047"/>
    </row>
    <row r="11174" ht="26.25" customHeight="1" spans="21:21">
      <c r="U11174" s="1047"/>
    </row>
    <row r="11175" ht="26.25" customHeight="1" spans="21:21">
      <c r="U11175" s="1047"/>
    </row>
    <row r="11176" ht="26.25" customHeight="1" spans="21:21">
      <c r="U11176" s="1047"/>
    </row>
    <row r="11177" ht="26.25" customHeight="1" spans="21:21">
      <c r="U11177" s="1047"/>
    </row>
    <row r="11178" ht="26.25" customHeight="1" spans="21:21">
      <c r="U11178" s="1047"/>
    </row>
    <row r="11179" ht="26.25" customHeight="1" spans="21:21">
      <c r="U11179" s="1047"/>
    </row>
    <row r="11180" ht="26.25" customHeight="1" spans="21:21">
      <c r="U11180" s="1047"/>
    </row>
    <row r="11181" ht="26.25" customHeight="1" spans="21:21">
      <c r="U11181" s="1047"/>
    </row>
    <row r="11182" ht="26.25" customHeight="1" spans="21:21">
      <c r="U11182" s="1047"/>
    </row>
    <row r="11183" ht="26.25" customHeight="1" spans="21:21">
      <c r="U11183" s="1047"/>
    </row>
    <row r="11184" ht="26.25" customHeight="1" spans="21:21">
      <c r="U11184" s="1047"/>
    </row>
    <row r="11185" ht="26.25" customHeight="1" spans="21:21">
      <c r="U11185" s="1047"/>
    </row>
    <row r="11186" ht="26.25" customHeight="1" spans="21:21">
      <c r="U11186" s="1047"/>
    </row>
    <row r="11187" ht="26.25" customHeight="1" spans="21:21">
      <c r="U11187" s="1047"/>
    </row>
    <row r="11188" ht="26.25" customHeight="1" spans="21:21">
      <c r="U11188" s="1047"/>
    </row>
    <row r="11189" ht="26.25" customHeight="1" spans="21:21">
      <c r="U11189" s="1047"/>
    </row>
    <row r="11190" ht="26.25" customHeight="1" spans="21:21">
      <c r="U11190" s="1047"/>
    </row>
    <row r="11191" ht="26.25" customHeight="1" spans="21:21">
      <c r="U11191" s="1047"/>
    </row>
    <row r="11192" ht="26.25" customHeight="1" spans="21:21">
      <c r="U11192" s="1047"/>
    </row>
    <row r="11193" ht="26.25" customHeight="1" spans="21:21">
      <c r="U11193" s="1047"/>
    </row>
    <row r="11194" ht="26.25" customHeight="1" spans="21:21">
      <c r="U11194" s="1047"/>
    </row>
    <row r="11195" ht="26.25" customHeight="1" spans="21:21">
      <c r="U11195" s="1047"/>
    </row>
    <row r="11196" ht="26.25" customHeight="1" spans="21:21">
      <c r="U11196" s="1047"/>
    </row>
    <row r="11197" ht="26.25" customHeight="1" spans="21:21">
      <c r="U11197" s="1047"/>
    </row>
    <row r="11198" ht="26.25" customHeight="1" spans="21:21">
      <c r="U11198" s="1047"/>
    </row>
    <row r="11199" ht="26.25" customHeight="1" spans="21:21">
      <c r="U11199" s="1047"/>
    </row>
    <row r="11200" ht="26.25" customHeight="1" spans="21:21">
      <c r="U11200" s="1047"/>
    </row>
    <row r="11201" ht="26.25" customHeight="1" spans="21:21">
      <c r="U11201" s="1047"/>
    </row>
    <row r="11202" ht="26.25" customHeight="1" spans="21:21">
      <c r="U11202" s="1047"/>
    </row>
    <row r="11203" ht="26.25" customHeight="1" spans="21:21">
      <c r="U11203" s="1047"/>
    </row>
    <row r="11204" ht="26.25" customHeight="1" spans="21:21">
      <c r="U11204" s="1047"/>
    </row>
    <row r="11205" ht="26.25" customHeight="1" spans="21:21">
      <c r="U11205" s="1047"/>
    </row>
    <row r="11206" ht="26.25" customHeight="1" spans="21:21">
      <c r="U11206" s="1047"/>
    </row>
    <row r="11207" ht="26.25" customHeight="1" spans="21:21">
      <c r="U11207" s="1047"/>
    </row>
    <row r="11208" ht="26.25" customHeight="1" spans="21:21">
      <c r="U11208" s="1047"/>
    </row>
    <row r="11209" ht="26.25" customHeight="1" spans="21:21">
      <c r="U11209" s="1047"/>
    </row>
    <row r="11210" ht="26.25" customHeight="1" spans="21:21">
      <c r="U11210" s="1047"/>
    </row>
    <row r="11211" ht="26.25" customHeight="1" spans="21:21">
      <c r="U11211" s="1047"/>
    </row>
    <row r="11212" ht="26.25" customHeight="1" spans="21:21">
      <c r="U11212" s="1047"/>
    </row>
    <row r="11213" ht="26.25" customHeight="1" spans="21:21">
      <c r="U11213" s="1047"/>
    </row>
    <row r="11214" ht="26.25" customHeight="1" spans="21:21">
      <c r="U11214" s="1047"/>
    </row>
    <row r="11215" ht="26.25" customHeight="1" spans="21:21">
      <c r="U11215" s="1047"/>
    </row>
    <row r="11216" ht="26.25" customHeight="1" spans="21:21">
      <c r="U11216" s="1047"/>
    </row>
    <row r="11217" ht="26.25" customHeight="1" spans="21:21">
      <c r="U11217" s="1047"/>
    </row>
    <row r="11218" ht="26.25" customHeight="1" spans="21:21">
      <c r="U11218" s="1047"/>
    </row>
    <row r="11219" ht="26.25" customHeight="1" spans="21:21">
      <c r="U11219" s="1047"/>
    </row>
    <row r="11220" ht="26.25" customHeight="1" spans="21:21">
      <c r="U11220" s="1047"/>
    </row>
    <row r="11221" ht="26.25" customHeight="1" spans="21:21">
      <c r="U11221" s="1047"/>
    </row>
    <row r="11222" ht="26.25" customHeight="1" spans="21:21">
      <c r="U11222" s="1047"/>
    </row>
    <row r="11223" ht="26.25" customHeight="1" spans="21:21">
      <c r="U11223" s="1047"/>
    </row>
    <row r="11224" ht="26.25" customHeight="1" spans="21:21">
      <c r="U11224" s="1047"/>
    </row>
    <row r="11225" ht="26.25" customHeight="1" spans="21:21">
      <c r="U11225" s="1047"/>
    </row>
    <row r="11226" ht="26.25" customHeight="1" spans="21:21">
      <c r="U11226" s="1047"/>
    </row>
    <row r="11227" ht="26.25" customHeight="1" spans="21:21">
      <c r="U11227" s="1047"/>
    </row>
    <row r="11228" ht="26.25" customHeight="1" spans="21:21">
      <c r="U11228" s="1047"/>
    </row>
    <row r="11229" ht="26.25" customHeight="1" spans="21:21">
      <c r="U11229" s="1047"/>
    </row>
    <row r="11230" ht="26.25" customHeight="1" spans="21:21">
      <c r="U11230" s="1047"/>
    </row>
    <row r="11231" ht="26.25" customHeight="1" spans="21:21">
      <c r="U11231" s="1047"/>
    </row>
    <row r="11232" ht="26.25" customHeight="1" spans="21:21">
      <c r="U11232" s="1047"/>
    </row>
    <row r="11233" ht="26.25" customHeight="1" spans="21:21">
      <c r="U11233" s="1047"/>
    </row>
    <row r="11234" ht="26.25" customHeight="1" spans="21:21">
      <c r="U11234" s="1047"/>
    </row>
    <row r="11235" ht="26.25" customHeight="1" spans="21:21">
      <c r="U11235" s="1047"/>
    </row>
    <row r="11236" ht="26.25" customHeight="1" spans="21:21">
      <c r="U11236" s="1047"/>
    </row>
    <row r="11237" ht="26.25" customHeight="1" spans="21:21">
      <c r="U11237" s="1047"/>
    </row>
    <row r="11238" ht="26.25" customHeight="1" spans="21:21">
      <c r="U11238" s="1047"/>
    </row>
    <row r="11239" ht="26.25" customHeight="1" spans="21:21">
      <c r="U11239" s="1047"/>
    </row>
    <row r="11240" ht="26.25" customHeight="1" spans="21:21">
      <c r="U11240" s="1047"/>
    </row>
    <row r="11241" ht="26.25" customHeight="1" spans="21:21">
      <c r="U11241" s="1047"/>
    </row>
    <row r="11242" ht="26.25" customHeight="1" spans="21:21">
      <c r="U11242" s="1047"/>
    </row>
    <row r="11243" ht="26.25" customHeight="1" spans="21:21">
      <c r="U11243" s="1047"/>
    </row>
    <row r="11244" ht="26.25" customHeight="1" spans="21:21">
      <c r="U11244" s="1047"/>
    </row>
    <row r="11245" ht="26.25" customHeight="1" spans="21:21">
      <c r="U11245" s="1047"/>
    </row>
    <row r="11246" ht="26.25" customHeight="1" spans="21:21">
      <c r="U11246" s="1047"/>
    </row>
    <row r="11247" ht="26.25" customHeight="1" spans="21:21">
      <c r="U11247" s="1047"/>
    </row>
    <row r="11248" ht="26.25" customHeight="1" spans="21:21">
      <c r="U11248" s="1047"/>
    </row>
    <row r="11249" ht="26.25" customHeight="1" spans="21:21">
      <c r="U11249" s="1047"/>
    </row>
    <row r="11250" ht="26.25" customHeight="1" spans="21:21">
      <c r="U11250" s="1047"/>
    </row>
    <row r="11251" ht="26.25" customHeight="1" spans="21:21">
      <c r="U11251" s="1047"/>
    </row>
    <row r="11252" ht="26.25" customHeight="1" spans="21:21">
      <c r="U11252" s="1047"/>
    </row>
    <row r="11253" ht="26.25" customHeight="1" spans="21:21">
      <c r="U11253" s="1047"/>
    </row>
    <row r="11254" ht="26.25" customHeight="1" spans="21:21">
      <c r="U11254" s="1047"/>
    </row>
    <row r="11255" ht="26.25" customHeight="1" spans="21:21">
      <c r="U11255" s="1047"/>
    </row>
    <row r="11256" ht="26.25" customHeight="1" spans="21:21">
      <c r="U11256" s="1047"/>
    </row>
    <row r="11257" ht="26.25" customHeight="1" spans="21:21">
      <c r="U11257" s="1047"/>
    </row>
    <row r="11258" ht="26.25" customHeight="1" spans="21:21">
      <c r="U11258" s="1047"/>
    </row>
    <row r="11259" ht="26.25" customHeight="1" spans="21:21">
      <c r="U11259" s="1047"/>
    </row>
    <row r="11260" ht="26.25" customHeight="1" spans="21:21">
      <c r="U11260" s="1047"/>
    </row>
    <row r="11261" ht="26.25" customHeight="1" spans="21:21">
      <c r="U11261" s="1047"/>
    </row>
    <row r="11262" ht="26.25" customHeight="1" spans="21:21">
      <c r="U11262" s="1047"/>
    </row>
    <row r="11263" ht="26.25" customHeight="1" spans="21:21">
      <c r="U11263" s="1047"/>
    </row>
    <row r="11264" ht="26.25" customHeight="1" spans="21:21">
      <c r="U11264" s="1047"/>
    </row>
    <row r="11265" ht="26.25" customHeight="1" spans="21:21">
      <c r="U11265" s="1047"/>
    </row>
    <row r="11266" ht="26.25" customHeight="1" spans="21:21">
      <c r="U11266" s="1047"/>
    </row>
    <row r="11267" ht="26.25" customHeight="1" spans="21:21">
      <c r="U11267" s="1047"/>
    </row>
    <row r="11268" ht="26.25" customHeight="1" spans="21:21">
      <c r="U11268" s="1047"/>
    </row>
    <row r="11269" ht="26.25" customHeight="1" spans="21:21">
      <c r="U11269" s="1047"/>
    </row>
    <row r="11270" ht="26.25" customHeight="1" spans="21:21">
      <c r="U11270" s="1047"/>
    </row>
    <row r="11271" ht="26.25" customHeight="1" spans="21:21">
      <c r="U11271" s="1047"/>
    </row>
    <row r="11272" ht="26.25" customHeight="1" spans="21:21">
      <c r="U11272" s="1047"/>
    </row>
    <row r="11273" ht="26.25" customHeight="1" spans="21:21">
      <c r="U11273" s="1047"/>
    </row>
    <row r="11274" ht="26.25" customHeight="1" spans="21:21">
      <c r="U11274" s="1047"/>
    </row>
    <row r="11275" ht="26.25" customHeight="1" spans="21:21">
      <c r="U11275" s="1047"/>
    </row>
    <row r="11276" ht="26.25" customHeight="1" spans="21:21">
      <c r="U11276" s="1047"/>
    </row>
    <row r="11277" ht="26.25" customHeight="1" spans="21:21">
      <c r="U11277" s="1047"/>
    </row>
    <row r="11278" ht="26.25" customHeight="1" spans="21:21">
      <c r="U11278" s="1047"/>
    </row>
    <row r="11279" ht="26.25" customHeight="1" spans="21:21">
      <c r="U11279" s="1047"/>
    </row>
    <row r="11280" ht="26.25" customHeight="1" spans="21:21">
      <c r="U11280" s="1047"/>
    </row>
    <row r="11281" ht="26.25" customHeight="1" spans="21:21">
      <c r="U11281" s="1047"/>
    </row>
    <row r="11282" ht="26.25" customHeight="1" spans="21:21">
      <c r="U11282" s="1047"/>
    </row>
    <row r="11283" ht="26.25" customHeight="1" spans="21:21">
      <c r="U11283" s="1047"/>
    </row>
    <row r="11284" ht="26.25" customHeight="1" spans="21:21">
      <c r="U11284" s="1047"/>
    </row>
    <row r="11285" ht="26.25" customHeight="1" spans="21:21">
      <c r="U11285" s="1047"/>
    </row>
    <row r="11286" ht="26.25" customHeight="1" spans="21:21">
      <c r="U11286" s="1047"/>
    </row>
    <row r="11287" ht="26.25" customHeight="1" spans="21:21">
      <c r="U11287" s="1047"/>
    </row>
    <row r="11288" ht="26.25" customHeight="1" spans="21:21">
      <c r="U11288" s="1047"/>
    </row>
    <row r="11289" ht="26.25" customHeight="1" spans="21:21">
      <c r="U11289" s="1047"/>
    </row>
    <row r="11290" ht="26.25" customHeight="1" spans="21:21">
      <c r="U11290" s="1047"/>
    </row>
    <row r="11291" ht="26.25" customHeight="1" spans="21:21">
      <c r="U11291" s="1047"/>
    </row>
    <row r="11292" ht="26.25" customHeight="1" spans="21:21">
      <c r="U11292" s="1047"/>
    </row>
    <row r="11293" ht="26.25" customHeight="1" spans="21:21">
      <c r="U11293" s="1047"/>
    </row>
    <row r="11294" ht="26.25" customHeight="1" spans="21:21">
      <c r="U11294" s="1047"/>
    </row>
    <row r="11295" ht="26.25" customHeight="1" spans="21:21">
      <c r="U11295" s="1047"/>
    </row>
    <row r="11296" ht="26.25" customHeight="1" spans="21:21">
      <c r="U11296" s="1047"/>
    </row>
    <row r="11297" ht="26.25" customHeight="1" spans="21:21">
      <c r="U11297" s="1047"/>
    </row>
    <row r="11298" ht="26.25" customHeight="1" spans="21:21">
      <c r="U11298" s="1047"/>
    </row>
    <row r="11299" ht="26.25" customHeight="1" spans="21:21">
      <c r="U11299" s="1047"/>
    </row>
    <row r="11300" ht="26.25" customHeight="1" spans="21:21">
      <c r="U11300" s="1047"/>
    </row>
    <row r="11301" ht="26.25" customHeight="1" spans="21:21">
      <c r="U11301" s="1047"/>
    </row>
    <row r="11302" ht="26.25" customHeight="1" spans="21:21">
      <c r="U11302" s="1047"/>
    </row>
    <row r="11303" ht="26.25" customHeight="1" spans="21:21">
      <c r="U11303" s="1047"/>
    </row>
    <row r="11304" ht="26.25" customHeight="1" spans="21:21">
      <c r="U11304" s="1047"/>
    </row>
    <row r="11305" ht="26.25" customHeight="1" spans="21:21">
      <c r="U11305" s="1047"/>
    </row>
    <row r="11306" ht="26.25" customHeight="1" spans="21:21">
      <c r="U11306" s="1047"/>
    </row>
    <row r="11307" ht="26.25" customHeight="1" spans="21:21">
      <c r="U11307" s="1047"/>
    </row>
    <row r="11308" ht="26.25" customHeight="1" spans="21:21">
      <c r="U11308" s="1047"/>
    </row>
    <row r="11309" ht="26.25" customHeight="1" spans="21:21">
      <c r="U11309" s="1047"/>
    </row>
    <row r="11310" ht="26.25" customHeight="1" spans="21:21">
      <c r="U11310" s="1047"/>
    </row>
    <row r="11311" ht="26.25" customHeight="1" spans="21:21">
      <c r="U11311" s="1047"/>
    </row>
    <row r="11312" ht="26.25" customHeight="1" spans="21:21">
      <c r="U11312" s="1047"/>
    </row>
    <row r="11313" ht="26.25" customHeight="1" spans="21:21">
      <c r="U11313" s="1047"/>
    </row>
    <row r="11314" ht="26.25" customHeight="1" spans="21:21">
      <c r="U11314" s="1047"/>
    </row>
    <row r="11315" ht="26.25" customHeight="1" spans="21:21">
      <c r="U11315" s="1047"/>
    </row>
    <row r="11316" ht="26.25" customHeight="1" spans="21:21">
      <c r="U11316" s="1047"/>
    </row>
    <row r="11317" ht="26.25" customHeight="1" spans="21:21">
      <c r="U11317" s="1047"/>
    </row>
    <row r="11318" ht="26.25" customHeight="1" spans="21:21">
      <c r="U11318" s="1047"/>
    </row>
    <row r="11319" ht="26.25" customHeight="1" spans="21:21">
      <c r="U11319" s="1047"/>
    </row>
    <row r="11320" ht="26.25" customHeight="1" spans="21:21">
      <c r="U11320" s="1047"/>
    </row>
    <row r="11321" ht="26.25" customHeight="1" spans="21:21">
      <c r="U11321" s="1047"/>
    </row>
    <row r="11322" ht="26.25" customHeight="1" spans="21:21">
      <c r="U11322" s="1047"/>
    </row>
    <row r="11323" ht="26.25" customHeight="1" spans="21:21">
      <c r="U11323" s="1047"/>
    </row>
    <row r="11324" ht="26.25" customHeight="1" spans="21:21">
      <c r="U11324" s="1047"/>
    </row>
    <row r="11325" ht="26.25" customHeight="1" spans="21:21">
      <c r="U11325" s="1047"/>
    </row>
    <row r="11326" ht="26.25" customHeight="1" spans="21:21">
      <c r="U11326" s="1047"/>
    </row>
    <row r="11327" ht="26.25" customHeight="1" spans="21:21">
      <c r="U11327" s="1047"/>
    </row>
    <row r="11328" ht="26.25" customHeight="1" spans="21:21">
      <c r="U11328" s="1047"/>
    </row>
    <row r="11329" ht="26.25" customHeight="1" spans="21:21">
      <c r="U11329" s="1047"/>
    </row>
    <row r="11330" ht="26.25" customHeight="1" spans="21:21">
      <c r="U11330" s="1047"/>
    </row>
    <row r="11331" ht="26.25" customHeight="1" spans="21:21">
      <c r="U11331" s="1047"/>
    </row>
    <row r="11332" ht="26.25" customHeight="1" spans="21:21">
      <c r="U11332" s="1047"/>
    </row>
    <row r="11333" ht="26.25" customHeight="1" spans="21:21">
      <c r="U11333" s="1047"/>
    </row>
    <row r="11334" ht="26.25" customHeight="1" spans="21:21">
      <c r="U11334" s="1047"/>
    </row>
    <row r="11335" ht="26.25" customHeight="1" spans="21:21">
      <c r="U11335" s="1047"/>
    </row>
    <row r="11336" ht="26.25" customHeight="1" spans="21:21">
      <c r="U11336" s="1047"/>
    </row>
    <row r="11337" ht="26.25" customHeight="1" spans="21:21">
      <c r="U11337" s="1047"/>
    </row>
    <row r="11338" ht="26.25" customHeight="1" spans="21:21">
      <c r="U11338" s="1047"/>
    </row>
    <row r="11339" ht="26.25" customHeight="1" spans="21:21">
      <c r="U11339" s="1047"/>
    </row>
    <row r="11340" ht="26.25" customHeight="1" spans="21:21">
      <c r="U11340" s="1047"/>
    </row>
    <row r="11341" ht="26.25" customHeight="1" spans="21:21">
      <c r="U11341" s="1047"/>
    </row>
    <row r="11342" ht="26.25" customHeight="1" spans="21:21">
      <c r="U11342" s="1047"/>
    </row>
    <row r="11343" ht="26.25" customHeight="1" spans="21:21">
      <c r="U11343" s="1047"/>
    </row>
    <row r="11344" ht="26.25" customHeight="1" spans="21:21">
      <c r="U11344" s="1047"/>
    </row>
    <row r="11345" ht="26.25" customHeight="1" spans="21:21">
      <c r="U11345" s="1047"/>
    </row>
    <row r="11346" ht="26.25" customHeight="1" spans="21:21">
      <c r="U11346" s="1047"/>
    </row>
    <row r="11347" ht="26.25" customHeight="1" spans="21:21">
      <c r="U11347" s="1047"/>
    </row>
    <row r="11348" ht="26.25" customHeight="1" spans="21:21">
      <c r="U11348" s="1047"/>
    </row>
    <row r="11349" ht="26.25" customHeight="1" spans="21:21">
      <c r="U11349" s="1047"/>
    </row>
    <row r="11350" ht="26.25" customHeight="1" spans="21:21">
      <c r="U11350" s="1047"/>
    </row>
    <row r="11351" ht="26.25" customHeight="1" spans="21:21">
      <c r="U11351" s="1047"/>
    </row>
    <row r="11352" ht="26.25" customHeight="1" spans="21:21">
      <c r="U11352" s="1047"/>
    </row>
    <row r="11353" ht="26.25" customHeight="1" spans="21:21">
      <c r="U11353" s="1047"/>
    </row>
    <row r="11354" ht="26.25" customHeight="1" spans="21:21">
      <c r="U11354" s="1047"/>
    </row>
    <row r="11355" ht="26.25" customHeight="1" spans="21:21">
      <c r="U11355" s="1047"/>
    </row>
    <row r="11356" ht="26.25" customHeight="1" spans="21:21">
      <c r="U11356" s="1047"/>
    </row>
    <row r="11357" ht="26.25" customHeight="1" spans="21:21">
      <c r="U11357" s="1047"/>
    </row>
    <row r="11358" ht="26.25" customHeight="1" spans="21:21">
      <c r="U11358" s="1047"/>
    </row>
    <row r="11359" ht="26.25" customHeight="1" spans="21:21">
      <c r="U11359" s="1047"/>
    </row>
    <row r="11360" ht="26.25" customHeight="1" spans="21:21">
      <c r="U11360" s="1047"/>
    </row>
    <row r="11361" ht="26.25" customHeight="1" spans="21:21">
      <c r="U11361" s="1047"/>
    </row>
    <row r="11362" ht="26.25" customHeight="1" spans="21:21">
      <c r="U11362" s="1047"/>
    </row>
    <row r="11363" ht="26.25" customHeight="1" spans="21:21">
      <c r="U11363" s="1047"/>
    </row>
    <row r="11364" ht="26.25" customHeight="1" spans="21:21">
      <c r="U11364" s="1047"/>
    </row>
    <row r="11365" ht="26.25" customHeight="1" spans="21:21">
      <c r="U11365" s="1047"/>
    </row>
    <row r="11366" ht="26.25" customHeight="1" spans="21:21">
      <c r="U11366" s="1047"/>
    </row>
    <row r="11367" ht="26.25" customHeight="1" spans="21:21">
      <c r="U11367" s="1047"/>
    </row>
    <row r="11368" ht="26.25" customHeight="1" spans="21:21">
      <c r="U11368" s="1047"/>
    </row>
    <row r="11369" ht="26.25" customHeight="1" spans="21:21">
      <c r="U11369" s="1047"/>
    </row>
    <row r="11370" ht="26.25" customHeight="1" spans="21:21">
      <c r="U11370" s="1047"/>
    </row>
    <row r="11371" ht="26.25" customHeight="1" spans="21:21">
      <c r="U11371" s="1047"/>
    </row>
    <row r="11372" ht="26.25" customHeight="1" spans="21:21">
      <c r="U11372" s="1047"/>
    </row>
    <row r="11373" ht="26.25" customHeight="1" spans="21:21">
      <c r="U11373" s="1047"/>
    </row>
    <row r="11374" ht="26.25" customHeight="1" spans="21:21">
      <c r="U11374" s="1047"/>
    </row>
    <row r="11375" ht="26.25" customHeight="1" spans="21:21">
      <c r="U11375" s="1047"/>
    </row>
    <row r="11376" ht="26.25" customHeight="1" spans="21:21">
      <c r="U11376" s="1047"/>
    </row>
    <row r="11377" ht="26.25" customHeight="1" spans="21:21">
      <c r="U11377" s="1047"/>
    </row>
    <row r="11378" ht="26.25" customHeight="1" spans="21:21">
      <c r="U11378" s="1047"/>
    </row>
    <row r="11379" ht="26.25" customHeight="1" spans="21:21">
      <c r="U11379" s="1047"/>
    </row>
    <row r="11380" ht="26.25" customHeight="1" spans="21:21">
      <c r="U11380" s="1047"/>
    </row>
    <row r="11381" ht="26.25" customHeight="1" spans="21:21">
      <c r="U11381" s="1047"/>
    </row>
    <row r="11382" ht="26.25" customHeight="1" spans="21:21">
      <c r="U11382" s="1047"/>
    </row>
    <row r="11383" ht="26.25" customHeight="1" spans="21:21">
      <c r="U11383" s="1047"/>
    </row>
    <row r="11384" ht="26.25" customHeight="1" spans="21:21">
      <c r="U11384" s="1047"/>
    </row>
    <row r="11385" ht="26.25" customHeight="1" spans="21:21">
      <c r="U11385" s="1047"/>
    </row>
    <row r="11386" ht="26.25" customHeight="1" spans="21:21">
      <c r="U11386" s="1047"/>
    </row>
    <row r="11387" ht="26.25" customHeight="1" spans="21:21">
      <c r="U11387" s="1047"/>
    </row>
    <row r="11388" ht="26.25" customHeight="1" spans="21:21">
      <c r="U11388" s="1047"/>
    </row>
    <row r="11389" ht="26.25" customHeight="1" spans="21:21">
      <c r="U11389" s="1047"/>
    </row>
    <row r="11390" ht="26.25" customHeight="1" spans="21:21">
      <c r="U11390" s="1047"/>
    </row>
    <row r="11391" ht="26.25" customHeight="1" spans="21:21">
      <c r="U11391" s="1047"/>
    </row>
    <row r="11392" ht="26.25" customHeight="1" spans="21:21">
      <c r="U11392" s="1047"/>
    </row>
    <row r="11393" ht="26.25" customHeight="1" spans="21:21">
      <c r="U11393" s="1047"/>
    </row>
    <row r="11394" ht="26.25" customHeight="1" spans="21:21">
      <c r="U11394" s="1047"/>
    </row>
    <row r="11395" ht="26.25" customHeight="1" spans="21:21">
      <c r="U11395" s="1047"/>
    </row>
    <row r="11396" ht="26.25" customHeight="1" spans="21:21">
      <c r="U11396" s="1047"/>
    </row>
    <row r="11397" ht="26.25" customHeight="1" spans="21:21">
      <c r="U11397" s="1047"/>
    </row>
    <row r="11398" ht="26.25" customHeight="1" spans="21:21">
      <c r="U11398" s="1047"/>
    </row>
    <row r="11399" ht="26.25" customHeight="1" spans="21:21">
      <c r="U11399" s="1047"/>
    </row>
    <row r="11400" ht="26.25" customHeight="1" spans="21:21">
      <c r="U11400" s="1047"/>
    </row>
    <row r="11401" ht="26.25" customHeight="1" spans="21:21">
      <c r="U11401" s="1047"/>
    </row>
    <row r="11402" ht="26.25" customHeight="1" spans="21:21">
      <c r="U11402" s="1047"/>
    </row>
    <row r="11403" ht="26.25" customHeight="1" spans="21:21">
      <c r="U11403" s="1047"/>
    </row>
    <row r="11404" ht="26.25" customHeight="1" spans="21:21">
      <c r="U11404" s="1047"/>
    </row>
    <row r="11405" ht="26.25" customHeight="1" spans="21:21">
      <c r="U11405" s="1047"/>
    </row>
    <row r="11406" ht="26.25" customHeight="1" spans="21:21">
      <c r="U11406" s="1047"/>
    </row>
    <row r="11407" ht="26.25" customHeight="1" spans="21:21">
      <c r="U11407" s="1047"/>
    </row>
    <row r="11408" ht="26.25" customHeight="1" spans="21:21">
      <c r="U11408" s="1047"/>
    </row>
    <row r="11409" ht="26.25" customHeight="1" spans="21:21">
      <c r="U11409" s="1047"/>
    </row>
    <row r="11410" ht="26.25" customHeight="1" spans="21:21">
      <c r="U11410" s="1047"/>
    </row>
    <row r="11411" ht="26.25" customHeight="1" spans="21:21">
      <c r="U11411" s="1047"/>
    </row>
    <row r="11412" ht="26.25" customHeight="1" spans="21:21">
      <c r="U11412" s="1047"/>
    </row>
    <row r="11413" ht="26.25" customHeight="1" spans="21:21">
      <c r="U11413" s="1047"/>
    </row>
    <row r="11414" ht="26.25" customHeight="1" spans="21:21">
      <c r="U11414" s="1047"/>
    </row>
    <row r="11415" ht="26.25" customHeight="1" spans="21:21">
      <c r="U11415" s="1047"/>
    </row>
    <row r="11416" ht="26.25" customHeight="1" spans="21:21">
      <c r="U11416" s="1047"/>
    </row>
    <row r="11417" ht="26.25" customHeight="1" spans="21:21">
      <c r="U11417" s="1047"/>
    </row>
    <row r="11418" ht="26.25" customHeight="1" spans="21:21">
      <c r="U11418" s="1047"/>
    </row>
    <row r="11419" ht="26.25" customHeight="1" spans="21:21">
      <c r="U11419" s="1047"/>
    </row>
    <row r="11420" ht="26.25" customHeight="1" spans="21:21">
      <c r="U11420" s="1047"/>
    </row>
    <row r="11421" ht="26.25" customHeight="1" spans="21:21">
      <c r="U11421" s="1047"/>
    </row>
    <row r="11422" ht="26.25" customHeight="1" spans="21:21">
      <c r="U11422" s="1047"/>
    </row>
    <row r="11423" ht="26.25" customHeight="1" spans="21:21">
      <c r="U11423" s="1047"/>
    </row>
    <row r="11424" ht="26.25" customHeight="1" spans="21:21">
      <c r="U11424" s="1047"/>
    </row>
    <row r="11425" ht="26.25" customHeight="1" spans="21:21">
      <c r="U11425" s="1047"/>
    </row>
    <row r="11426" ht="26.25" customHeight="1" spans="21:21">
      <c r="U11426" s="1047"/>
    </row>
    <row r="11427" ht="26.25" customHeight="1" spans="21:21">
      <c r="U11427" s="1047"/>
    </row>
    <row r="11428" ht="26.25" customHeight="1" spans="21:21">
      <c r="U11428" s="1047"/>
    </row>
    <row r="11429" ht="26.25" customHeight="1" spans="21:21">
      <c r="U11429" s="1047"/>
    </row>
    <row r="11430" ht="26.25" customHeight="1" spans="21:21">
      <c r="U11430" s="1047"/>
    </row>
    <row r="11431" ht="26.25" customHeight="1" spans="21:21">
      <c r="U11431" s="1047"/>
    </row>
    <row r="11432" ht="26.25" customHeight="1" spans="21:21">
      <c r="U11432" s="1047"/>
    </row>
    <row r="11433" ht="26.25" customHeight="1" spans="21:21">
      <c r="U11433" s="1047"/>
    </row>
    <row r="11434" ht="26.25" customHeight="1" spans="21:21">
      <c r="U11434" s="1047"/>
    </row>
    <row r="11435" ht="26.25" customHeight="1" spans="21:21">
      <c r="U11435" s="1047"/>
    </row>
    <row r="11436" ht="26.25" customHeight="1" spans="21:21">
      <c r="U11436" s="1047"/>
    </row>
    <row r="11437" ht="26.25" customHeight="1" spans="21:21">
      <c r="U11437" s="1047"/>
    </row>
    <row r="11438" ht="26.25" customHeight="1" spans="21:21">
      <c r="U11438" s="1047"/>
    </row>
    <row r="11439" ht="26.25" customHeight="1" spans="21:21">
      <c r="U11439" s="1047"/>
    </row>
    <row r="11440" ht="26.25" customHeight="1" spans="21:21">
      <c r="U11440" s="1047"/>
    </row>
    <row r="11441" ht="26.25" customHeight="1" spans="21:21">
      <c r="U11441" s="1047"/>
    </row>
    <row r="11442" ht="26.25" customHeight="1" spans="21:21">
      <c r="U11442" s="1047"/>
    </row>
    <row r="11443" ht="26.25" customHeight="1" spans="21:21">
      <c r="U11443" s="1047"/>
    </row>
    <row r="11444" ht="26.25" customHeight="1" spans="21:21">
      <c r="U11444" s="1047"/>
    </row>
    <row r="11445" ht="26.25" customHeight="1" spans="21:21">
      <c r="U11445" s="1047"/>
    </row>
    <row r="11446" ht="26.25" customHeight="1" spans="21:21">
      <c r="U11446" s="1047"/>
    </row>
    <row r="11447" ht="26.25" customHeight="1" spans="21:21">
      <c r="U11447" s="1047"/>
    </row>
    <row r="11448" ht="26.25" customHeight="1" spans="21:21">
      <c r="U11448" s="1047"/>
    </row>
    <row r="11449" ht="26.25" customHeight="1" spans="21:21">
      <c r="U11449" s="1047"/>
    </row>
    <row r="11450" ht="26.25" customHeight="1" spans="21:21">
      <c r="U11450" s="1047"/>
    </row>
    <row r="11451" ht="26.25" customHeight="1" spans="21:21">
      <c r="U11451" s="1047"/>
    </row>
    <row r="11452" ht="26.25" customHeight="1" spans="21:21">
      <c r="U11452" s="1047"/>
    </row>
    <row r="11453" ht="26.25" customHeight="1" spans="21:21">
      <c r="U11453" s="1047"/>
    </row>
    <row r="11454" ht="26.25" customHeight="1" spans="21:21">
      <c r="U11454" s="1047"/>
    </row>
    <row r="11455" ht="26.25" customHeight="1" spans="21:21">
      <c r="U11455" s="1047"/>
    </row>
    <row r="11456" ht="26.25" customHeight="1" spans="21:21">
      <c r="U11456" s="1047"/>
    </row>
    <row r="11457" ht="26.25" customHeight="1" spans="21:21">
      <c r="U11457" s="1047"/>
    </row>
    <row r="11458" ht="26.25" customHeight="1" spans="21:21">
      <c r="U11458" s="1047"/>
    </row>
    <row r="11459" ht="26.25" customHeight="1" spans="21:21">
      <c r="U11459" s="1047"/>
    </row>
    <row r="11460" ht="26.25" customHeight="1" spans="21:21">
      <c r="U11460" s="1047"/>
    </row>
    <row r="11461" ht="26.25" customHeight="1" spans="21:21">
      <c r="U11461" s="1047"/>
    </row>
    <row r="11462" ht="26.25" customHeight="1" spans="21:21">
      <c r="U11462" s="1047"/>
    </row>
    <row r="11463" ht="26.25" customHeight="1" spans="21:21">
      <c r="U11463" s="1047"/>
    </row>
    <row r="11464" ht="26.25" customHeight="1" spans="21:21">
      <c r="U11464" s="1047"/>
    </row>
    <row r="11465" ht="26.25" customHeight="1" spans="21:21">
      <c r="U11465" s="1047"/>
    </row>
    <row r="11466" ht="26.25" customHeight="1" spans="21:21">
      <c r="U11466" s="1047"/>
    </row>
    <row r="11467" ht="26.25" customHeight="1" spans="21:21">
      <c r="U11467" s="1047"/>
    </row>
    <row r="11468" ht="26.25" customHeight="1" spans="21:21">
      <c r="U11468" s="1047"/>
    </row>
    <row r="11469" ht="26.25" customHeight="1" spans="21:21">
      <c r="U11469" s="1047"/>
    </row>
    <row r="11470" ht="26.25" customHeight="1" spans="21:21">
      <c r="U11470" s="1047"/>
    </row>
    <row r="11471" ht="26.25" customHeight="1" spans="21:21">
      <c r="U11471" s="1047"/>
    </row>
    <row r="11472" ht="26.25" customHeight="1" spans="21:21">
      <c r="U11472" s="1047"/>
    </row>
    <row r="11473" ht="26.25" customHeight="1" spans="21:21">
      <c r="U11473" s="1047"/>
    </row>
    <row r="11474" ht="26.25" customHeight="1" spans="21:21">
      <c r="U11474" s="1047"/>
    </row>
    <row r="11475" ht="26.25" customHeight="1" spans="21:21">
      <c r="U11475" s="1047"/>
    </row>
    <row r="11476" ht="26.25" customHeight="1" spans="21:21">
      <c r="U11476" s="1047"/>
    </row>
    <row r="11477" ht="26.25" customHeight="1" spans="21:21">
      <c r="U11477" s="1047"/>
    </row>
    <row r="11478" ht="26.25" customHeight="1" spans="21:21">
      <c r="U11478" s="1047"/>
    </row>
    <row r="11479" ht="26.25" customHeight="1" spans="21:21">
      <c r="U11479" s="1047"/>
    </row>
    <row r="11480" ht="26.25" customHeight="1" spans="21:21">
      <c r="U11480" s="1047"/>
    </row>
    <row r="11481" ht="26.25" customHeight="1" spans="21:21">
      <c r="U11481" s="1047"/>
    </row>
    <row r="11482" ht="26.25" customHeight="1" spans="21:21">
      <c r="U11482" s="1047"/>
    </row>
    <row r="11483" ht="26.25" customHeight="1" spans="21:21">
      <c r="U11483" s="1047"/>
    </row>
    <row r="11484" ht="26.25" customHeight="1" spans="21:21">
      <c r="U11484" s="1047"/>
    </row>
    <row r="11485" ht="26.25" customHeight="1" spans="21:21">
      <c r="U11485" s="1047"/>
    </row>
    <row r="11486" ht="26.25" customHeight="1" spans="21:21">
      <c r="U11486" s="1047"/>
    </row>
    <row r="11487" ht="26.25" customHeight="1" spans="21:21">
      <c r="U11487" s="1047"/>
    </row>
    <row r="11488" ht="26.25" customHeight="1" spans="21:21">
      <c r="U11488" s="1047"/>
    </row>
    <row r="11489" ht="26.25" customHeight="1" spans="21:21">
      <c r="U11489" s="1047"/>
    </row>
    <row r="11490" ht="26.25" customHeight="1" spans="21:21">
      <c r="U11490" s="1047"/>
    </row>
    <row r="11491" ht="26.25" customHeight="1" spans="21:21">
      <c r="U11491" s="1047"/>
    </row>
    <row r="11492" ht="26.25" customHeight="1" spans="21:21">
      <c r="U11492" s="1047"/>
    </row>
    <row r="11493" ht="26.25" customHeight="1" spans="21:21">
      <c r="U11493" s="1047"/>
    </row>
    <row r="11494" ht="26.25" customHeight="1" spans="21:21">
      <c r="U11494" s="1047"/>
    </row>
    <row r="11495" ht="26.25" customHeight="1" spans="21:21">
      <c r="U11495" s="1047"/>
    </row>
    <row r="11496" ht="26.25" customHeight="1" spans="21:21">
      <c r="U11496" s="1047"/>
    </row>
    <row r="11497" ht="26.25" customHeight="1" spans="21:21">
      <c r="U11497" s="1047"/>
    </row>
    <row r="11498" ht="26.25" customHeight="1" spans="21:21">
      <c r="U11498" s="1047"/>
    </row>
    <row r="11499" ht="26.25" customHeight="1" spans="21:21">
      <c r="U11499" s="1047"/>
    </row>
    <row r="11500" ht="26.25" customHeight="1" spans="21:21">
      <c r="U11500" s="1047"/>
    </row>
    <row r="11501" ht="26.25" customHeight="1" spans="21:21">
      <c r="U11501" s="1047"/>
    </row>
    <row r="11502" ht="26.25" customHeight="1" spans="21:21">
      <c r="U11502" s="1047"/>
    </row>
    <row r="11503" ht="26.25" customHeight="1" spans="21:21">
      <c r="U11503" s="1047"/>
    </row>
    <row r="11504" ht="26.25" customHeight="1" spans="21:21">
      <c r="U11504" s="1047"/>
    </row>
    <row r="11505" ht="26.25" customHeight="1" spans="21:21">
      <c r="U11505" s="1047"/>
    </row>
    <row r="11506" ht="26.25" customHeight="1" spans="21:21">
      <c r="U11506" s="1047"/>
    </row>
    <row r="11507" ht="26.25" customHeight="1" spans="21:21">
      <c r="U11507" s="1047"/>
    </row>
    <row r="11508" ht="26.25" customHeight="1" spans="21:21">
      <c r="U11508" s="1047"/>
    </row>
    <row r="11509" ht="26.25" customHeight="1" spans="21:21">
      <c r="U11509" s="1047"/>
    </row>
    <row r="11510" ht="26.25" customHeight="1" spans="21:21">
      <c r="U11510" s="1047"/>
    </row>
    <row r="11511" ht="26.25" customHeight="1" spans="21:21">
      <c r="U11511" s="1047"/>
    </row>
    <row r="11512" ht="26.25" customHeight="1" spans="21:21">
      <c r="U11512" s="1047"/>
    </row>
    <row r="11513" ht="26.25" customHeight="1" spans="21:21">
      <c r="U11513" s="1047"/>
    </row>
    <row r="11514" ht="26.25" customHeight="1" spans="21:21">
      <c r="U11514" s="1047"/>
    </row>
    <row r="11515" ht="26.25" customHeight="1" spans="21:21">
      <c r="U11515" s="1047"/>
    </row>
    <row r="11516" ht="26.25" customHeight="1" spans="21:21">
      <c r="U11516" s="1047"/>
    </row>
    <row r="11517" ht="26.25" customHeight="1" spans="21:21">
      <c r="U11517" s="1047"/>
    </row>
    <row r="11518" ht="26.25" customHeight="1" spans="21:21">
      <c r="U11518" s="1047"/>
    </row>
    <row r="11519" ht="26.25" customHeight="1" spans="21:21">
      <c r="U11519" s="1047"/>
    </row>
    <row r="11520" ht="26.25" customHeight="1" spans="21:21">
      <c r="U11520" s="1047"/>
    </row>
    <row r="11521" ht="26.25" customHeight="1" spans="21:21">
      <c r="U11521" s="1047"/>
    </row>
    <row r="11522" ht="26.25" customHeight="1" spans="21:21">
      <c r="U11522" s="1047"/>
    </row>
    <row r="11523" ht="26.25" customHeight="1" spans="21:21">
      <c r="U11523" s="1047"/>
    </row>
    <row r="11524" ht="26.25" customHeight="1" spans="21:21">
      <c r="U11524" s="1047"/>
    </row>
    <row r="11525" ht="26.25" customHeight="1" spans="21:21">
      <c r="U11525" s="1047"/>
    </row>
    <row r="11526" ht="26.25" customHeight="1" spans="21:21">
      <c r="U11526" s="1047"/>
    </row>
    <row r="11527" ht="26.25" customHeight="1" spans="21:21">
      <c r="U11527" s="1047"/>
    </row>
    <row r="11528" ht="26.25" customHeight="1" spans="21:21">
      <c r="U11528" s="1047"/>
    </row>
    <row r="11529" ht="26.25" customHeight="1" spans="21:21">
      <c r="U11529" s="1047"/>
    </row>
    <row r="11530" ht="26.25" customHeight="1" spans="21:21">
      <c r="U11530" s="1047"/>
    </row>
    <row r="11531" ht="26.25" customHeight="1" spans="21:21">
      <c r="U11531" s="1047"/>
    </row>
    <row r="11532" ht="26.25" customHeight="1" spans="21:21">
      <c r="U11532" s="1047"/>
    </row>
    <row r="11533" ht="26.25" customHeight="1" spans="21:21">
      <c r="U11533" s="1047"/>
    </row>
    <row r="11534" ht="26.25" customHeight="1" spans="21:21">
      <c r="U11534" s="1047"/>
    </row>
    <row r="11535" ht="26.25" customHeight="1" spans="21:21">
      <c r="U11535" s="1047"/>
    </row>
    <row r="11536" ht="26.25" customHeight="1" spans="21:21">
      <c r="U11536" s="1047"/>
    </row>
    <row r="11537" ht="26.25" customHeight="1" spans="21:21">
      <c r="U11537" s="1047"/>
    </row>
    <row r="11538" ht="26.25" customHeight="1" spans="21:21">
      <c r="U11538" s="1047"/>
    </row>
    <row r="11539" ht="26.25" customHeight="1" spans="21:21">
      <c r="U11539" s="1047"/>
    </row>
    <row r="11540" ht="26.25" customHeight="1" spans="21:21">
      <c r="U11540" s="1047"/>
    </row>
    <row r="11541" ht="26.25" customHeight="1" spans="21:21">
      <c r="U11541" s="1047"/>
    </row>
    <row r="11542" ht="26.25" customHeight="1" spans="21:21">
      <c r="U11542" s="1047"/>
    </row>
    <row r="11543" ht="26.25" customHeight="1" spans="21:21">
      <c r="U11543" s="1047"/>
    </row>
    <row r="11544" ht="26.25" customHeight="1" spans="21:21">
      <c r="U11544" s="1047"/>
    </row>
    <row r="11545" ht="26.25" customHeight="1" spans="21:21">
      <c r="U11545" s="1047"/>
    </row>
    <row r="11546" ht="26.25" customHeight="1" spans="21:21">
      <c r="U11546" s="1047"/>
    </row>
    <row r="11547" ht="26.25" customHeight="1" spans="21:21">
      <c r="U11547" s="1047"/>
    </row>
    <row r="11548" ht="26.25" customHeight="1" spans="21:21">
      <c r="U11548" s="1047"/>
    </row>
    <row r="11549" ht="26.25" customHeight="1" spans="21:21">
      <c r="U11549" s="1047"/>
    </row>
    <row r="11550" ht="26.25" customHeight="1" spans="21:21">
      <c r="U11550" s="1047"/>
    </row>
    <row r="11551" ht="26.25" customHeight="1" spans="21:21">
      <c r="U11551" s="1047"/>
    </row>
    <row r="11552" ht="26.25" customHeight="1" spans="21:21">
      <c r="U11552" s="1047"/>
    </row>
    <row r="11553" ht="26.25" customHeight="1" spans="21:21">
      <c r="U11553" s="1047"/>
    </row>
    <row r="11554" ht="26.25" customHeight="1" spans="21:21">
      <c r="U11554" s="1047"/>
    </row>
    <row r="11555" ht="26.25" customHeight="1" spans="21:21">
      <c r="U11555" s="1047"/>
    </row>
    <row r="11556" ht="26.25" customHeight="1" spans="21:21">
      <c r="U11556" s="1047"/>
    </row>
    <row r="11557" ht="26.25" customHeight="1" spans="21:21">
      <c r="U11557" s="1047"/>
    </row>
    <row r="11558" ht="26.25" customHeight="1" spans="21:21">
      <c r="U11558" s="1047"/>
    </row>
    <row r="11559" ht="26.25" customHeight="1" spans="21:21">
      <c r="U11559" s="1047"/>
    </row>
    <row r="11560" ht="26.25" customHeight="1" spans="21:21">
      <c r="U11560" s="1047"/>
    </row>
    <row r="11561" ht="26.25" customHeight="1" spans="21:21">
      <c r="U11561" s="1047"/>
    </row>
    <row r="11562" ht="26.25" customHeight="1" spans="21:21">
      <c r="U11562" s="1047"/>
    </row>
    <row r="11563" ht="26.25" customHeight="1" spans="21:21">
      <c r="U11563" s="1047"/>
    </row>
    <row r="11564" ht="26.25" customHeight="1" spans="21:21">
      <c r="U11564" s="1047"/>
    </row>
    <row r="11565" ht="26.25" customHeight="1" spans="21:21">
      <c r="U11565" s="1047"/>
    </row>
    <row r="11566" ht="26.25" customHeight="1" spans="21:21">
      <c r="U11566" s="1047"/>
    </row>
    <row r="11567" ht="26.25" customHeight="1" spans="21:21">
      <c r="U11567" s="1047"/>
    </row>
    <row r="11568" ht="26.25" customHeight="1" spans="21:21">
      <c r="U11568" s="1047"/>
    </row>
    <row r="11569" ht="26.25" customHeight="1" spans="21:21">
      <c r="U11569" s="1047"/>
    </row>
    <row r="11570" ht="26.25" customHeight="1" spans="21:21">
      <c r="U11570" s="1047"/>
    </row>
    <row r="11571" ht="26.25" customHeight="1" spans="21:21">
      <c r="U11571" s="1047"/>
    </row>
    <row r="11572" ht="26.25" customHeight="1" spans="21:21">
      <c r="U11572" s="1047"/>
    </row>
    <row r="11573" ht="26.25" customHeight="1" spans="21:21">
      <c r="U11573" s="1047"/>
    </row>
    <row r="11574" ht="26.25" customHeight="1" spans="21:21">
      <c r="U11574" s="1047"/>
    </row>
    <row r="11575" ht="26.25" customHeight="1" spans="21:21">
      <c r="U11575" s="1047"/>
    </row>
    <row r="11576" ht="26.25" customHeight="1" spans="21:21">
      <c r="U11576" s="1047"/>
    </row>
    <row r="11577" ht="26.25" customHeight="1" spans="21:21">
      <c r="U11577" s="1047"/>
    </row>
    <row r="11578" ht="26.25" customHeight="1" spans="21:21">
      <c r="U11578" s="1047"/>
    </row>
    <row r="11579" ht="26.25" customHeight="1" spans="21:21">
      <c r="U11579" s="1047"/>
    </row>
    <row r="11580" ht="26.25" customHeight="1" spans="21:21">
      <c r="U11580" s="1047"/>
    </row>
    <row r="11581" ht="26.25" customHeight="1" spans="21:21">
      <c r="U11581" s="1047"/>
    </row>
    <row r="11582" ht="26.25" customHeight="1" spans="21:21">
      <c r="U11582" s="1047"/>
    </row>
    <row r="11583" ht="26.25" customHeight="1" spans="21:21">
      <c r="U11583" s="1047"/>
    </row>
    <row r="11584" ht="26.25" customHeight="1" spans="21:21">
      <c r="U11584" s="1047"/>
    </row>
    <row r="11585" ht="26.25" customHeight="1" spans="21:21">
      <c r="U11585" s="1047"/>
    </row>
    <row r="11586" ht="26.25" customHeight="1" spans="21:21">
      <c r="U11586" s="1047"/>
    </row>
    <row r="11587" ht="26.25" customHeight="1" spans="21:21">
      <c r="U11587" s="1047"/>
    </row>
    <row r="11588" ht="26.25" customHeight="1" spans="21:21">
      <c r="U11588" s="1047"/>
    </row>
    <row r="11589" ht="26.25" customHeight="1" spans="21:21">
      <c r="U11589" s="1047"/>
    </row>
    <row r="11590" ht="26.25" customHeight="1" spans="21:21">
      <c r="U11590" s="1047"/>
    </row>
    <row r="11591" ht="26.25" customHeight="1" spans="21:21">
      <c r="U11591" s="1047"/>
    </row>
    <row r="11592" ht="26.25" customHeight="1" spans="21:21">
      <c r="U11592" s="1047"/>
    </row>
    <row r="11593" ht="26.25" customHeight="1" spans="21:21">
      <c r="U11593" s="1047"/>
    </row>
    <row r="11594" ht="26.25" customHeight="1" spans="21:21">
      <c r="U11594" s="1047"/>
    </row>
    <row r="11595" ht="26.25" customHeight="1" spans="21:21">
      <c r="U11595" s="1047"/>
    </row>
    <row r="11596" ht="26.25" customHeight="1" spans="21:21">
      <c r="U11596" s="1047"/>
    </row>
    <row r="11597" ht="26.25" customHeight="1" spans="21:21">
      <c r="U11597" s="1047"/>
    </row>
    <row r="11598" ht="26.25" customHeight="1" spans="21:21">
      <c r="U11598" s="1047"/>
    </row>
    <row r="11599" ht="26.25" customHeight="1" spans="21:21">
      <c r="U11599" s="1047"/>
    </row>
    <row r="11600" ht="26.25" customHeight="1" spans="21:21">
      <c r="U11600" s="1047"/>
    </row>
    <row r="11601" ht="26.25" customHeight="1" spans="21:21">
      <c r="U11601" s="1047"/>
    </row>
    <row r="11602" ht="26.25" customHeight="1" spans="21:21">
      <c r="U11602" s="1047"/>
    </row>
    <row r="11603" ht="26.25" customHeight="1" spans="21:21">
      <c r="U11603" s="1047"/>
    </row>
    <row r="11604" ht="26.25" customHeight="1" spans="21:21">
      <c r="U11604" s="1047"/>
    </row>
    <row r="11605" ht="26.25" customHeight="1" spans="21:21">
      <c r="U11605" s="1047"/>
    </row>
    <row r="11606" ht="26.25" customHeight="1" spans="21:21">
      <c r="U11606" s="1047"/>
    </row>
    <row r="11607" ht="26.25" customHeight="1" spans="21:21">
      <c r="U11607" s="1047"/>
    </row>
    <row r="11608" ht="26.25" customHeight="1" spans="21:21">
      <c r="U11608" s="1047"/>
    </row>
    <row r="11609" ht="26.25" customHeight="1" spans="21:21">
      <c r="U11609" s="1047"/>
    </row>
    <row r="11610" ht="26.25" customHeight="1" spans="21:21">
      <c r="U11610" s="1047"/>
    </row>
    <row r="11611" ht="26.25" customHeight="1" spans="21:21">
      <c r="U11611" s="1047"/>
    </row>
    <row r="11612" ht="26.25" customHeight="1" spans="21:21">
      <c r="U11612" s="1047"/>
    </row>
    <row r="11613" ht="26.25" customHeight="1" spans="21:21">
      <c r="U11613" s="1047"/>
    </row>
    <row r="11614" ht="26.25" customHeight="1" spans="21:21">
      <c r="U11614" s="1047"/>
    </row>
    <row r="11615" ht="26.25" customHeight="1" spans="21:21">
      <c r="U11615" s="1047"/>
    </row>
    <row r="11616" ht="26.25" customHeight="1" spans="21:21">
      <c r="U11616" s="1047"/>
    </row>
    <row r="11617" ht="26.25" customHeight="1" spans="21:21">
      <c r="U11617" s="1047"/>
    </row>
    <row r="11618" ht="26.25" customHeight="1" spans="21:21">
      <c r="U11618" s="1047"/>
    </row>
    <row r="11619" ht="26.25" customHeight="1" spans="21:21">
      <c r="U11619" s="1047"/>
    </row>
    <row r="11620" ht="26.25" customHeight="1" spans="21:21">
      <c r="U11620" s="1047"/>
    </row>
    <row r="11621" ht="26.25" customHeight="1" spans="21:21">
      <c r="U11621" s="1047"/>
    </row>
    <row r="11622" ht="26.25" customHeight="1" spans="21:21">
      <c r="U11622" s="1047"/>
    </row>
    <row r="11623" ht="26.25" customHeight="1" spans="21:21">
      <c r="U11623" s="1047"/>
    </row>
    <row r="11624" ht="26.25" customHeight="1" spans="21:21">
      <c r="U11624" s="1047"/>
    </row>
    <row r="11625" ht="26.25" customHeight="1" spans="21:21">
      <c r="U11625" s="1047"/>
    </row>
    <row r="11626" ht="26.25" customHeight="1" spans="21:21">
      <c r="U11626" s="1047"/>
    </row>
    <row r="11627" ht="26.25" customHeight="1" spans="21:21">
      <c r="U11627" s="1047"/>
    </row>
    <row r="11628" ht="26.25" customHeight="1" spans="21:21">
      <c r="U11628" s="1047"/>
    </row>
    <row r="11629" ht="26.25" customHeight="1" spans="21:21">
      <c r="U11629" s="1047"/>
    </row>
    <row r="11630" ht="26.25" customHeight="1" spans="21:21">
      <c r="U11630" s="1047"/>
    </row>
    <row r="11631" ht="26.25" customHeight="1" spans="21:21">
      <c r="U11631" s="1047"/>
    </row>
    <row r="11632" ht="26.25" customHeight="1" spans="21:21">
      <c r="U11632" s="1047"/>
    </row>
    <row r="11633" ht="26.25" customHeight="1" spans="21:21">
      <c r="U11633" s="1047"/>
    </row>
    <row r="11634" ht="26.25" customHeight="1" spans="21:21">
      <c r="U11634" s="1047"/>
    </row>
    <row r="11635" ht="26.25" customHeight="1" spans="21:21">
      <c r="U11635" s="1047"/>
    </row>
    <row r="11636" ht="26.25" customHeight="1" spans="21:21">
      <c r="U11636" s="1047"/>
    </row>
    <row r="11637" ht="26.25" customHeight="1" spans="21:21">
      <c r="U11637" s="1047"/>
    </row>
    <row r="11638" ht="26.25" customHeight="1" spans="21:21">
      <c r="U11638" s="1047"/>
    </row>
    <row r="11639" ht="26.25" customHeight="1" spans="21:21">
      <c r="U11639" s="1047"/>
    </row>
    <row r="11640" ht="26.25" customHeight="1" spans="21:21">
      <c r="U11640" s="1047"/>
    </row>
    <row r="11641" ht="26.25" customHeight="1" spans="21:21">
      <c r="U11641" s="1047"/>
    </row>
    <row r="11642" ht="26.25" customHeight="1" spans="21:21">
      <c r="U11642" s="1047"/>
    </row>
    <row r="11643" ht="26.25" customHeight="1" spans="21:21">
      <c r="U11643" s="1047"/>
    </row>
    <row r="11644" ht="26.25" customHeight="1" spans="21:21">
      <c r="U11644" s="1047"/>
    </row>
    <row r="11645" ht="26.25" customHeight="1" spans="21:21">
      <c r="U11645" s="1047"/>
    </row>
    <row r="11646" ht="26.25" customHeight="1" spans="21:21">
      <c r="U11646" s="1047"/>
    </row>
    <row r="11647" ht="26.25" customHeight="1" spans="21:21">
      <c r="U11647" s="1047"/>
    </row>
    <row r="11648" ht="26.25" customHeight="1" spans="21:21">
      <c r="U11648" s="1047"/>
    </row>
    <row r="11649" ht="26.25" customHeight="1" spans="21:21">
      <c r="U11649" s="1047"/>
    </row>
    <row r="11650" ht="26.25" customHeight="1" spans="21:21">
      <c r="U11650" s="1047"/>
    </row>
    <row r="11651" ht="26.25" customHeight="1" spans="21:21">
      <c r="U11651" s="1047"/>
    </row>
    <row r="11652" ht="26.25" customHeight="1" spans="21:21">
      <c r="U11652" s="1047"/>
    </row>
    <row r="11653" ht="26.25" customHeight="1" spans="21:21">
      <c r="U11653" s="1047"/>
    </row>
    <row r="11654" ht="26.25" customHeight="1" spans="21:21">
      <c r="U11654" s="1047"/>
    </row>
    <row r="11655" ht="26.25" customHeight="1" spans="21:21">
      <c r="U11655" s="1047"/>
    </row>
    <row r="11656" ht="26.25" customHeight="1" spans="21:21">
      <c r="U11656" s="1047"/>
    </row>
    <row r="11657" ht="26.25" customHeight="1" spans="21:21">
      <c r="U11657" s="1047"/>
    </row>
    <row r="11658" ht="26.25" customHeight="1" spans="21:21">
      <c r="U11658" s="1047"/>
    </row>
    <row r="11659" ht="26.25" customHeight="1" spans="21:21">
      <c r="U11659" s="1047"/>
    </row>
    <row r="11660" ht="26.25" customHeight="1" spans="21:21">
      <c r="U11660" s="1047"/>
    </row>
    <row r="11661" ht="26.25" customHeight="1" spans="21:21">
      <c r="U11661" s="1047"/>
    </row>
    <row r="11662" ht="26.25" customHeight="1" spans="21:21">
      <c r="U11662" s="1047"/>
    </row>
    <row r="11663" ht="26.25" customHeight="1" spans="21:21">
      <c r="U11663" s="1047"/>
    </row>
    <row r="11664" ht="26.25" customHeight="1" spans="21:21">
      <c r="U11664" s="1047"/>
    </row>
    <row r="11665" ht="26.25" customHeight="1" spans="21:21">
      <c r="U11665" s="1047"/>
    </row>
    <row r="11666" ht="26.25" customHeight="1" spans="21:21">
      <c r="U11666" s="1047"/>
    </row>
    <row r="11667" ht="26.25" customHeight="1" spans="21:21">
      <c r="U11667" s="1047"/>
    </row>
    <row r="11668" ht="26.25" customHeight="1" spans="21:21">
      <c r="U11668" s="1047"/>
    </row>
    <row r="11669" ht="26.25" customHeight="1" spans="21:21">
      <c r="U11669" s="1047"/>
    </row>
    <row r="11670" ht="26.25" customHeight="1" spans="21:21">
      <c r="U11670" s="1047"/>
    </row>
    <row r="11671" ht="26.25" customHeight="1" spans="21:21">
      <c r="U11671" s="1047"/>
    </row>
    <row r="11672" ht="26.25" customHeight="1" spans="21:21">
      <c r="U11672" s="1047"/>
    </row>
    <row r="11673" ht="26.25" customHeight="1" spans="21:21">
      <c r="U11673" s="1047"/>
    </row>
    <row r="11674" ht="26.25" customHeight="1" spans="21:21">
      <c r="U11674" s="1047"/>
    </row>
    <row r="11675" ht="26.25" customHeight="1" spans="21:21">
      <c r="U11675" s="1047"/>
    </row>
    <row r="11676" ht="26.25" customHeight="1" spans="21:21">
      <c r="U11676" s="1047"/>
    </row>
    <row r="11677" ht="26.25" customHeight="1" spans="21:21">
      <c r="U11677" s="1047"/>
    </row>
    <row r="11678" ht="26.25" customHeight="1" spans="21:21">
      <c r="U11678" s="1047"/>
    </row>
    <row r="11679" ht="26.25" customHeight="1" spans="21:21">
      <c r="U11679" s="1047"/>
    </row>
    <row r="11680" ht="26.25" customHeight="1" spans="21:21">
      <c r="U11680" s="1047"/>
    </row>
    <row r="11681" ht="26.25" customHeight="1" spans="21:21">
      <c r="U11681" s="1047"/>
    </row>
    <row r="11682" ht="26.25" customHeight="1" spans="21:21">
      <c r="U11682" s="1047"/>
    </row>
    <row r="11683" ht="26.25" customHeight="1" spans="21:21">
      <c r="U11683" s="1047"/>
    </row>
    <row r="11684" ht="26.25" customHeight="1" spans="21:21">
      <c r="U11684" s="1047"/>
    </row>
    <row r="11685" ht="26.25" customHeight="1" spans="21:21">
      <c r="U11685" s="1047"/>
    </row>
    <row r="11686" ht="26.25" customHeight="1" spans="21:21">
      <c r="U11686" s="1047"/>
    </row>
    <row r="11687" ht="26.25" customHeight="1" spans="21:21">
      <c r="U11687" s="1047"/>
    </row>
    <row r="11688" ht="26.25" customHeight="1" spans="21:21">
      <c r="U11688" s="1047"/>
    </row>
    <row r="11689" ht="26.25" customHeight="1" spans="21:21">
      <c r="U11689" s="1047"/>
    </row>
    <row r="11690" ht="26.25" customHeight="1" spans="21:21">
      <c r="U11690" s="1047"/>
    </row>
    <row r="11691" ht="26.25" customHeight="1" spans="21:21">
      <c r="U11691" s="1047"/>
    </row>
    <row r="11692" ht="26.25" customHeight="1" spans="21:21">
      <c r="U11692" s="1047"/>
    </row>
    <row r="11693" ht="26.25" customHeight="1" spans="21:21">
      <c r="U11693" s="1047"/>
    </row>
    <row r="11694" ht="26.25" customHeight="1" spans="21:21">
      <c r="U11694" s="1047"/>
    </row>
    <row r="11695" ht="26.25" customHeight="1" spans="21:21">
      <c r="U11695" s="1047"/>
    </row>
    <row r="11696" ht="26.25" customHeight="1" spans="21:21">
      <c r="U11696" s="1047"/>
    </row>
    <row r="11697" ht="26.25" customHeight="1" spans="21:21">
      <c r="U11697" s="1047"/>
    </row>
    <row r="11698" ht="26.25" customHeight="1" spans="21:21">
      <c r="U11698" s="1047"/>
    </row>
    <row r="11699" ht="26.25" customHeight="1" spans="21:21">
      <c r="U11699" s="1047"/>
    </row>
    <row r="11700" ht="26.25" customHeight="1" spans="21:21">
      <c r="U11700" s="1047"/>
    </row>
    <row r="11701" ht="26.25" customHeight="1" spans="21:21">
      <c r="U11701" s="1047"/>
    </row>
    <row r="11702" ht="26.25" customHeight="1" spans="21:21">
      <c r="U11702" s="1047"/>
    </row>
    <row r="11703" ht="26.25" customHeight="1" spans="21:21">
      <c r="U11703" s="1047"/>
    </row>
    <row r="11704" ht="26.25" customHeight="1" spans="21:21">
      <c r="U11704" s="1047"/>
    </row>
    <row r="11705" ht="26.25" customHeight="1" spans="21:21">
      <c r="U11705" s="1047"/>
    </row>
    <row r="11706" ht="26.25" customHeight="1" spans="21:21">
      <c r="U11706" s="1047"/>
    </row>
    <row r="11707" ht="26.25" customHeight="1" spans="21:21">
      <c r="U11707" s="1047"/>
    </row>
    <row r="11708" ht="26.25" customHeight="1" spans="21:21">
      <c r="U11708" s="1047"/>
    </row>
    <row r="11709" ht="26.25" customHeight="1" spans="21:21">
      <c r="U11709" s="1047"/>
    </row>
    <row r="11710" ht="26.25" customHeight="1" spans="21:21">
      <c r="U11710" s="1047"/>
    </row>
    <row r="11711" ht="26.25" customHeight="1" spans="21:21">
      <c r="U11711" s="1047"/>
    </row>
    <row r="11712" ht="26.25" customHeight="1" spans="21:21">
      <c r="U11712" s="1047"/>
    </row>
    <row r="11713" ht="26.25" customHeight="1" spans="21:21">
      <c r="U11713" s="1047"/>
    </row>
    <row r="11714" ht="26.25" customHeight="1" spans="21:21">
      <c r="U11714" s="1047"/>
    </row>
    <row r="11715" ht="26.25" customHeight="1" spans="21:21">
      <c r="U11715" s="1047"/>
    </row>
    <row r="11716" ht="26.25" customHeight="1" spans="21:21">
      <c r="U11716" s="1047"/>
    </row>
    <row r="11717" ht="26.25" customHeight="1" spans="21:21">
      <c r="U11717" s="1047"/>
    </row>
    <row r="11718" ht="26.25" customHeight="1" spans="21:21">
      <c r="U11718" s="1047"/>
    </row>
    <row r="11719" ht="26.25" customHeight="1" spans="21:21">
      <c r="U11719" s="1047"/>
    </row>
    <row r="11720" ht="26.25" customHeight="1" spans="21:21">
      <c r="U11720" s="1047"/>
    </row>
    <row r="11721" ht="26.25" customHeight="1" spans="21:21">
      <c r="U11721" s="1047"/>
    </row>
    <row r="11722" ht="26.25" customHeight="1" spans="21:21">
      <c r="U11722" s="1047"/>
    </row>
    <row r="11723" ht="26.25" customHeight="1" spans="21:21">
      <c r="U11723" s="1047"/>
    </row>
    <row r="11724" ht="26.25" customHeight="1" spans="21:21">
      <c r="U11724" s="1047"/>
    </row>
    <row r="11725" ht="26.25" customHeight="1" spans="21:21">
      <c r="U11725" s="1047"/>
    </row>
    <row r="11726" ht="26.25" customHeight="1" spans="21:21">
      <c r="U11726" s="1047"/>
    </row>
    <row r="11727" ht="26.25" customHeight="1" spans="21:21">
      <c r="U11727" s="1047"/>
    </row>
    <row r="11728" ht="26.25" customHeight="1" spans="21:21">
      <c r="U11728" s="1047"/>
    </row>
    <row r="11729" ht="26.25" customHeight="1" spans="21:21">
      <c r="U11729" s="1047"/>
    </row>
    <row r="11730" ht="26.25" customHeight="1" spans="21:21">
      <c r="U11730" s="1047"/>
    </row>
    <row r="11731" ht="26.25" customHeight="1" spans="21:21">
      <c r="U11731" s="1047"/>
    </row>
    <row r="11732" ht="26.25" customHeight="1" spans="21:21">
      <c r="U11732" s="1047"/>
    </row>
    <row r="11733" ht="26.25" customHeight="1" spans="21:21">
      <c r="U11733" s="1047"/>
    </row>
    <row r="11734" ht="26.25" customHeight="1" spans="21:21">
      <c r="U11734" s="1047"/>
    </row>
    <row r="11735" ht="26.25" customHeight="1" spans="21:21">
      <c r="U11735" s="1047"/>
    </row>
    <row r="11736" ht="26.25" customHeight="1" spans="21:21">
      <c r="U11736" s="1047"/>
    </row>
    <row r="11737" ht="26.25" customHeight="1" spans="21:21">
      <c r="U11737" s="1047"/>
    </row>
    <row r="11738" ht="26.25" customHeight="1" spans="21:21">
      <c r="U11738" s="1047"/>
    </row>
    <row r="11739" ht="26.25" customHeight="1" spans="21:21">
      <c r="U11739" s="1047"/>
    </row>
    <row r="11740" ht="26.25" customHeight="1" spans="21:21">
      <c r="U11740" s="1047"/>
    </row>
    <row r="11741" ht="26.25" customHeight="1" spans="21:21">
      <c r="U11741" s="1047"/>
    </row>
    <row r="11742" ht="26.25" customHeight="1" spans="21:21">
      <c r="U11742" s="1047"/>
    </row>
    <row r="11743" ht="26.25" customHeight="1" spans="21:21">
      <c r="U11743" s="1047"/>
    </row>
    <row r="11744" ht="26.25" customHeight="1" spans="21:21">
      <c r="U11744" s="1047"/>
    </row>
    <row r="11745" ht="26.25" customHeight="1" spans="21:21">
      <c r="U11745" s="1047"/>
    </row>
    <row r="11746" ht="26.25" customHeight="1" spans="21:21">
      <c r="U11746" s="1047"/>
    </row>
    <row r="11747" ht="26.25" customHeight="1" spans="21:21">
      <c r="U11747" s="1047"/>
    </row>
    <row r="11748" ht="26.25" customHeight="1" spans="21:21">
      <c r="U11748" s="1047"/>
    </row>
    <row r="11749" ht="26.25" customHeight="1" spans="21:21">
      <c r="U11749" s="1047"/>
    </row>
    <row r="11750" ht="26.25" customHeight="1" spans="21:21">
      <c r="U11750" s="1047"/>
    </row>
    <row r="11751" ht="26.25" customHeight="1" spans="21:21">
      <c r="U11751" s="1047"/>
    </row>
    <row r="11752" ht="26.25" customHeight="1" spans="21:21">
      <c r="U11752" s="1047"/>
    </row>
    <row r="11753" ht="26.25" customHeight="1" spans="21:21">
      <c r="U11753" s="1047"/>
    </row>
    <row r="11754" ht="26.25" customHeight="1" spans="21:21">
      <c r="U11754" s="1047"/>
    </row>
    <row r="11755" ht="26.25" customHeight="1" spans="21:21">
      <c r="U11755" s="1047"/>
    </row>
    <row r="11756" ht="26.25" customHeight="1" spans="21:21">
      <c r="U11756" s="1047"/>
    </row>
    <row r="11757" ht="26.25" customHeight="1" spans="21:21">
      <c r="U11757" s="1047"/>
    </row>
    <row r="11758" ht="26.25" customHeight="1" spans="21:21">
      <c r="U11758" s="1047"/>
    </row>
    <row r="11759" ht="26.25" customHeight="1" spans="21:21">
      <c r="U11759" s="1047"/>
    </row>
    <row r="11760" ht="26.25" customHeight="1" spans="21:21">
      <c r="U11760" s="1047"/>
    </row>
    <row r="11761" ht="26.25" customHeight="1" spans="21:21">
      <c r="U11761" s="1047"/>
    </row>
    <row r="11762" ht="26.25" customHeight="1" spans="21:21">
      <c r="U11762" s="1047"/>
    </row>
    <row r="11763" ht="26.25" customHeight="1" spans="21:21">
      <c r="U11763" s="1047"/>
    </row>
    <row r="11764" ht="26.25" customHeight="1" spans="21:21">
      <c r="U11764" s="1047"/>
    </row>
    <row r="11765" ht="26.25" customHeight="1" spans="21:21">
      <c r="U11765" s="1047"/>
    </row>
    <row r="11766" ht="26.25" customHeight="1" spans="21:21">
      <c r="U11766" s="1047"/>
    </row>
    <row r="11767" ht="26.25" customHeight="1" spans="21:21">
      <c r="U11767" s="1047"/>
    </row>
    <row r="11768" ht="26.25" customHeight="1" spans="21:21">
      <c r="U11768" s="1047"/>
    </row>
    <row r="11769" ht="26.25" customHeight="1" spans="21:21">
      <c r="U11769" s="1047"/>
    </row>
    <row r="11770" ht="26.25" customHeight="1" spans="21:21">
      <c r="U11770" s="1047"/>
    </row>
    <row r="11771" ht="26.25" customHeight="1" spans="21:21">
      <c r="U11771" s="1047"/>
    </row>
    <row r="11772" ht="26.25" customHeight="1" spans="21:21">
      <c r="U11772" s="1047"/>
    </row>
    <row r="11773" ht="26.25" customHeight="1" spans="21:21">
      <c r="U11773" s="1047"/>
    </row>
    <row r="11774" ht="26.25" customHeight="1" spans="21:21">
      <c r="U11774" s="1047"/>
    </row>
    <row r="11775" ht="26.25" customHeight="1" spans="21:21">
      <c r="U11775" s="1047"/>
    </row>
    <row r="11776" ht="26.25" customHeight="1" spans="21:21">
      <c r="U11776" s="1047"/>
    </row>
    <row r="11777" ht="26.25" customHeight="1" spans="21:21">
      <c r="U11777" s="1047"/>
    </row>
    <row r="11778" ht="26.25" customHeight="1" spans="21:21">
      <c r="U11778" s="1047"/>
    </row>
    <row r="11779" ht="26.25" customHeight="1" spans="21:21">
      <c r="U11779" s="1047"/>
    </row>
    <row r="11780" ht="26.25" customHeight="1" spans="21:21">
      <c r="U11780" s="1047"/>
    </row>
    <row r="11781" ht="26.25" customHeight="1" spans="21:21">
      <c r="U11781" s="1047"/>
    </row>
    <row r="11782" ht="26.25" customHeight="1" spans="21:21">
      <c r="U11782" s="1047"/>
    </row>
    <row r="11783" ht="26.25" customHeight="1" spans="21:21">
      <c r="U11783" s="1047"/>
    </row>
    <row r="11784" ht="26.25" customHeight="1" spans="21:21">
      <c r="U11784" s="1047"/>
    </row>
    <row r="11785" ht="26.25" customHeight="1" spans="21:21">
      <c r="U11785" s="1047"/>
    </row>
    <row r="11786" ht="26.25" customHeight="1" spans="21:21">
      <c r="U11786" s="1047"/>
    </row>
    <row r="11787" ht="26.25" customHeight="1" spans="21:21">
      <c r="U11787" s="1047"/>
    </row>
    <row r="11788" ht="26.25" customHeight="1" spans="21:21">
      <c r="U11788" s="1047"/>
    </row>
    <row r="11789" ht="26.25" customHeight="1" spans="21:21">
      <c r="U11789" s="1047"/>
    </row>
    <row r="11790" ht="26.25" customHeight="1" spans="21:21">
      <c r="U11790" s="1047"/>
    </row>
    <row r="11791" ht="26.25" customHeight="1" spans="21:21">
      <c r="U11791" s="1047"/>
    </row>
    <row r="11792" ht="26.25" customHeight="1" spans="21:21">
      <c r="U11792" s="1047"/>
    </row>
    <row r="11793" ht="26.25" customHeight="1" spans="21:21">
      <c r="U11793" s="1047"/>
    </row>
    <row r="11794" ht="26.25" customHeight="1" spans="21:21">
      <c r="U11794" s="1047"/>
    </row>
    <row r="11795" ht="26.25" customHeight="1" spans="21:21">
      <c r="U11795" s="1047"/>
    </row>
    <row r="11796" ht="26.25" customHeight="1" spans="21:21">
      <c r="U11796" s="1047"/>
    </row>
    <row r="11797" ht="26.25" customHeight="1" spans="21:21">
      <c r="U11797" s="1047"/>
    </row>
    <row r="11798" ht="26.25" customHeight="1" spans="21:21">
      <c r="U11798" s="1047"/>
    </row>
    <row r="11799" ht="26.25" customHeight="1" spans="21:21">
      <c r="U11799" s="1047"/>
    </row>
    <row r="11800" ht="26.25" customHeight="1" spans="21:21">
      <c r="U11800" s="1047"/>
    </row>
    <row r="11801" ht="26.25" customHeight="1" spans="21:21">
      <c r="U11801" s="1047"/>
    </row>
    <row r="11802" ht="26.25" customHeight="1" spans="21:21">
      <c r="U11802" s="1047"/>
    </row>
    <row r="11803" ht="26.25" customHeight="1" spans="21:21">
      <c r="U11803" s="1047"/>
    </row>
    <row r="11804" ht="26.25" customHeight="1" spans="21:21">
      <c r="U11804" s="1047"/>
    </row>
    <row r="11805" ht="26.25" customHeight="1" spans="21:21">
      <c r="U11805" s="1047"/>
    </row>
    <row r="11806" ht="26.25" customHeight="1" spans="21:21">
      <c r="U11806" s="1047"/>
    </row>
    <row r="11807" ht="26.25" customHeight="1" spans="21:21">
      <c r="U11807" s="1047"/>
    </row>
    <row r="11808" ht="26.25" customHeight="1" spans="21:21">
      <c r="U11808" s="1047"/>
    </row>
    <row r="11809" ht="26.25" customHeight="1" spans="21:21">
      <c r="U11809" s="1047"/>
    </row>
    <row r="11810" ht="26.25" customHeight="1" spans="21:21">
      <c r="U11810" s="1047"/>
    </row>
    <row r="11811" ht="26.25" customHeight="1" spans="21:21">
      <c r="U11811" s="1047"/>
    </row>
    <row r="11812" ht="26.25" customHeight="1" spans="21:21">
      <c r="U11812" s="1047"/>
    </row>
    <row r="11813" ht="26.25" customHeight="1" spans="21:21">
      <c r="U11813" s="1047"/>
    </row>
    <row r="11814" ht="26.25" customHeight="1" spans="21:21">
      <c r="U11814" s="1047"/>
    </row>
    <row r="11815" ht="26.25" customHeight="1" spans="21:21">
      <c r="U11815" s="1047"/>
    </row>
    <row r="11816" ht="26.25" customHeight="1" spans="21:21">
      <c r="U11816" s="1047"/>
    </row>
    <row r="11817" ht="26.25" customHeight="1" spans="21:21">
      <c r="U11817" s="1047"/>
    </row>
    <row r="11818" ht="26.25" customHeight="1" spans="21:21">
      <c r="U11818" s="1047"/>
    </row>
    <row r="11819" ht="26.25" customHeight="1" spans="21:21">
      <c r="U11819" s="1047"/>
    </row>
    <row r="11820" ht="26.25" customHeight="1" spans="21:21">
      <c r="U11820" s="1047"/>
    </row>
    <row r="11821" ht="26.25" customHeight="1" spans="21:21">
      <c r="U11821" s="1047"/>
    </row>
    <row r="11822" ht="26.25" customHeight="1" spans="21:21">
      <c r="U11822" s="1047"/>
    </row>
    <row r="11823" ht="26.25" customHeight="1" spans="21:21">
      <c r="U11823" s="1047"/>
    </row>
    <row r="11824" ht="26.25" customHeight="1" spans="21:21">
      <c r="U11824" s="1047"/>
    </row>
    <row r="11825" ht="26.25" customHeight="1" spans="21:21">
      <c r="U11825" s="1047"/>
    </row>
    <row r="11826" ht="26.25" customHeight="1" spans="21:21">
      <c r="U11826" s="1047"/>
    </row>
    <row r="11827" ht="26.25" customHeight="1" spans="21:21">
      <c r="U11827" s="1047"/>
    </row>
    <row r="11828" ht="26.25" customHeight="1" spans="21:21">
      <c r="U11828" s="1047"/>
    </row>
    <row r="11829" ht="26.25" customHeight="1" spans="21:21">
      <c r="U11829" s="1047"/>
    </row>
    <row r="11830" ht="26.25" customHeight="1" spans="21:21">
      <c r="U11830" s="1047"/>
    </row>
    <row r="11831" ht="26.25" customHeight="1" spans="21:21">
      <c r="U11831" s="1047"/>
    </row>
    <row r="11832" ht="26.25" customHeight="1" spans="21:21">
      <c r="U11832" s="1047"/>
    </row>
    <row r="11833" ht="26.25" customHeight="1" spans="21:21">
      <c r="U11833" s="1047"/>
    </row>
    <row r="11834" ht="26.25" customHeight="1" spans="21:21">
      <c r="U11834" s="1047"/>
    </row>
    <row r="11835" ht="26.25" customHeight="1" spans="21:21">
      <c r="U11835" s="1047"/>
    </row>
    <row r="11836" ht="26.25" customHeight="1" spans="21:21">
      <c r="U11836" s="1047"/>
    </row>
    <row r="11837" ht="26.25" customHeight="1" spans="21:21">
      <c r="U11837" s="1047"/>
    </row>
    <row r="11838" ht="26.25" customHeight="1" spans="21:21">
      <c r="U11838" s="1047"/>
    </row>
    <row r="11839" ht="26.25" customHeight="1" spans="21:21">
      <c r="U11839" s="1047"/>
    </row>
    <row r="11840" ht="26.25" customHeight="1" spans="21:21">
      <c r="U11840" s="1047"/>
    </row>
    <row r="11841" ht="26.25" customHeight="1" spans="21:21">
      <c r="U11841" s="1047"/>
    </row>
    <row r="11842" ht="26.25" customHeight="1" spans="21:21">
      <c r="U11842" s="1047"/>
    </row>
    <row r="11843" ht="26.25" customHeight="1" spans="21:21">
      <c r="U11843" s="1047"/>
    </row>
    <row r="11844" ht="26.25" customHeight="1" spans="21:21">
      <c r="U11844" s="1047"/>
    </row>
    <row r="11845" ht="26.25" customHeight="1" spans="21:21">
      <c r="U11845" s="1047"/>
    </row>
    <row r="11846" ht="26.25" customHeight="1" spans="21:21">
      <c r="U11846" s="1047"/>
    </row>
    <row r="11847" ht="26.25" customHeight="1" spans="21:21">
      <c r="U11847" s="1047"/>
    </row>
    <row r="11848" ht="26.25" customHeight="1" spans="21:21">
      <c r="U11848" s="1047"/>
    </row>
    <row r="11849" ht="26.25" customHeight="1" spans="21:21">
      <c r="U11849" s="1047"/>
    </row>
    <row r="11850" ht="26.25" customHeight="1" spans="21:21">
      <c r="U11850" s="1047"/>
    </row>
    <row r="11851" ht="26.25" customHeight="1" spans="21:21">
      <c r="U11851" s="1047"/>
    </row>
    <row r="11852" ht="26.25" customHeight="1" spans="21:21">
      <c r="U11852" s="1047"/>
    </row>
    <row r="11853" ht="26.25" customHeight="1" spans="21:21">
      <c r="U11853" s="1047"/>
    </row>
    <row r="11854" ht="26.25" customHeight="1" spans="21:21">
      <c r="U11854" s="1047"/>
    </row>
    <row r="11855" ht="26.25" customHeight="1" spans="21:21">
      <c r="U11855" s="1047"/>
    </row>
    <row r="11856" ht="26.25" customHeight="1" spans="21:21">
      <c r="U11856" s="1047"/>
    </row>
    <row r="11857" ht="26.25" customHeight="1" spans="21:21">
      <c r="U11857" s="1047"/>
    </row>
    <row r="11858" ht="26.25" customHeight="1" spans="21:21">
      <c r="U11858" s="1047"/>
    </row>
    <row r="11859" ht="26.25" customHeight="1" spans="21:21">
      <c r="U11859" s="1047"/>
    </row>
    <row r="11860" ht="26.25" customHeight="1" spans="21:21">
      <c r="U11860" s="1047"/>
    </row>
    <row r="11861" ht="26.25" customHeight="1" spans="21:21">
      <c r="U11861" s="1047"/>
    </row>
    <row r="11862" ht="26.25" customHeight="1" spans="21:21">
      <c r="U11862" s="1047"/>
    </row>
    <row r="11863" ht="26.25" customHeight="1" spans="21:21">
      <c r="U11863" s="1047"/>
    </row>
    <row r="11864" ht="26.25" customHeight="1" spans="21:21">
      <c r="U11864" s="1047"/>
    </row>
    <row r="11865" ht="26.25" customHeight="1" spans="21:21">
      <c r="U11865" s="1047"/>
    </row>
    <row r="11866" ht="26.25" customHeight="1" spans="21:21">
      <c r="U11866" s="1047"/>
    </row>
    <row r="11867" ht="26.25" customHeight="1" spans="21:21">
      <c r="U11867" s="1047"/>
    </row>
    <row r="11868" ht="26.25" customHeight="1" spans="21:21">
      <c r="U11868" s="1047"/>
    </row>
    <row r="11869" ht="26.25" customHeight="1" spans="21:21">
      <c r="U11869" s="1047"/>
    </row>
    <row r="11870" ht="26.25" customHeight="1" spans="21:21">
      <c r="U11870" s="1047"/>
    </row>
    <row r="11871" ht="26.25" customHeight="1" spans="21:21">
      <c r="U11871" s="1047"/>
    </row>
    <row r="11872" ht="26.25" customHeight="1" spans="21:21">
      <c r="U11872" s="1047"/>
    </row>
    <row r="11873" ht="26.25" customHeight="1" spans="21:21">
      <c r="U11873" s="1047"/>
    </row>
    <row r="11874" ht="26.25" customHeight="1" spans="21:21">
      <c r="U11874" s="1047"/>
    </row>
    <row r="11875" ht="26.25" customHeight="1" spans="21:21">
      <c r="U11875" s="1047"/>
    </row>
    <row r="11876" ht="26.25" customHeight="1" spans="21:21">
      <c r="U11876" s="1047"/>
    </row>
    <row r="11877" ht="26.25" customHeight="1" spans="21:21">
      <c r="U11877" s="1047"/>
    </row>
    <row r="11878" ht="26.25" customHeight="1" spans="21:21">
      <c r="U11878" s="1047"/>
    </row>
    <row r="11879" ht="26.25" customHeight="1" spans="21:21">
      <c r="U11879" s="1047"/>
    </row>
    <row r="11880" ht="26.25" customHeight="1" spans="21:21">
      <c r="U11880" s="1047"/>
    </row>
    <row r="11881" ht="26.25" customHeight="1" spans="21:21">
      <c r="U11881" s="1047"/>
    </row>
    <row r="11882" ht="26.25" customHeight="1" spans="21:21">
      <c r="U11882" s="1047"/>
    </row>
    <row r="11883" ht="26.25" customHeight="1" spans="21:21">
      <c r="U11883" s="1047"/>
    </row>
    <row r="11884" ht="26.25" customHeight="1" spans="21:21">
      <c r="U11884" s="1047"/>
    </row>
    <row r="11885" ht="26.25" customHeight="1" spans="21:21">
      <c r="U11885" s="1047"/>
    </row>
    <row r="11886" ht="26.25" customHeight="1" spans="21:21">
      <c r="U11886" s="1047"/>
    </row>
    <row r="11887" ht="26.25" customHeight="1" spans="21:21">
      <c r="U11887" s="1047"/>
    </row>
    <row r="11888" ht="26.25" customHeight="1" spans="21:21">
      <c r="U11888" s="1047"/>
    </row>
    <row r="11889" ht="26.25" customHeight="1" spans="21:21">
      <c r="U11889" s="1047"/>
    </row>
    <row r="11890" ht="26.25" customHeight="1" spans="21:21">
      <c r="U11890" s="1047"/>
    </row>
    <row r="11891" ht="26.25" customHeight="1" spans="21:21">
      <c r="U11891" s="1047"/>
    </row>
    <row r="11892" ht="26.25" customHeight="1" spans="21:21">
      <c r="U11892" s="1047"/>
    </row>
    <row r="11893" ht="26.25" customHeight="1" spans="21:21">
      <c r="U11893" s="1047"/>
    </row>
    <row r="11894" ht="26.25" customHeight="1" spans="21:21">
      <c r="U11894" s="1047"/>
    </row>
    <row r="11895" ht="26.25" customHeight="1" spans="21:21">
      <c r="U11895" s="1047"/>
    </row>
    <row r="11896" ht="26.25" customHeight="1" spans="21:21">
      <c r="U11896" s="1047"/>
    </row>
    <row r="11897" ht="26.25" customHeight="1" spans="21:21">
      <c r="U11897" s="1047"/>
    </row>
    <row r="11898" ht="26.25" customHeight="1" spans="21:21">
      <c r="U11898" s="1047"/>
    </row>
    <row r="11899" ht="26.25" customHeight="1" spans="21:21">
      <c r="U11899" s="1047"/>
    </row>
    <row r="11900" ht="26.25" customHeight="1" spans="21:21">
      <c r="U11900" s="1047"/>
    </row>
    <row r="11901" ht="26.25" customHeight="1" spans="21:21">
      <c r="U11901" s="1047"/>
    </row>
    <row r="11902" ht="26.25" customHeight="1" spans="21:21">
      <c r="U11902" s="1047"/>
    </row>
    <row r="11903" ht="26.25" customHeight="1" spans="21:21">
      <c r="U11903" s="1047"/>
    </row>
    <row r="11904" ht="26.25" customHeight="1" spans="21:21">
      <c r="U11904" s="1047"/>
    </row>
    <row r="11905" ht="26.25" customHeight="1" spans="21:21">
      <c r="U11905" s="1047"/>
    </row>
    <row r="11906" ht="26.25" customHeight="1" spans="21:21">
      <c r="U11906" s="1047"/>
    </row>
    <row r="11907" ht="26.25" customHeight="1" spans="21:21">
      <c r="U11907" s="1047"/>
    </row>
    <row r="11908" ht="26.25" customHeight="1" spans="21:21">
      <c r="U11908" s="1047"/>
    </row>
    <row r="11909" ht="26.25" customHeight="1" spans="21:21">
      <c r="U11909" s="1047"/>
    </row>
    <row r="11910" ht="26.25" customHeight="1" spans="21:21">
      <c r="U11910" s="1047"/>
    </row>
    <row r="11911" ht="26.25" customHeight="1" spans="21:21">
      <c r="U11911" s="1047"/>
    </row>
    <row r="11912" ht="26.25" customHeight="1" spans="21:21">
      <c r="U11912" s="1047"/>
    </row>
    <row r="11913" ht="26.25" customHeight="1" spans="21:21">
      <c r="U11913" s="1047"/>
    </row>
    <row r="11914" ht="26.25" customHeight="1" spans="21:21">
      <c r="U11914" s="1047"/>
    </row>
    <row r="11915" ht="26.25" customHeight="1" spans="21:21">
      <c r="U11915" s="1047"/>
    </row>
    <row r="11916" ht="26.25" customHeight="1" spans="21:21">
      <c r="U11916" s="1047"/>
    </row>
    <row r="11917" ht="26.25" customHeight="1" spans="21:21">
      <c r="U11917" s="1047"/>
    </row>
    <row r="11918" ht="26.25" customHeight="1" spans="21:21">
      <c r="U11918" s="1047"/>
    </row>
    <row r="11919" ht="26.25" customHeight="1" spans="21:21">
      <c r="U11919" s="1047"/>
    </row>
    <row r="11920" ht="26.25" customHeight="1" spans="21:21">
      <c r="U11920" s="1047"/>
    </row>
    <row r="11921" ht="26.25" customHeight="1" spans="21:21">
      <c r="U11921" s="1047"/>
    </row>
    <row r="11922" ht="26.25" customHeight="1" spans="21:21">
      <c r="U11922" s="1047"/>
    </row>
    <row r="11923" ht="26.25" customHeight="1" spans="21:21">
      <c r="U11923" s="1047"/>
    </row>
    <row r="11924" ht="26.25" customHeight="1" spans="21:21">
      <c r="U11924" s="1047"/>
    </row>
    <row r="11925" ht="26.25" customHeight="1" spans="21:21">
      <c r="U11925" s="1047"/>
    </row>
    <row r="11926" ht="26.25" customHeight="1" spans="21:21">
      <c r="U11926" s="1047"/>
    </row>
    <row r="11927" ht="26.25" customHeight="1" spans="21:21">
      <c r="U11927" s="1047"/>
    </row>
    <row r="11928" ht="26.25" customHeight="1" spans="21:21">
      <c r="U11928" s="1047"/>
    </row>
    <row r="11929" ht="26.25" customHeight="1" spans="21:21">
      <c r="U11929" s="1047"/>
    </row>
    <row r="11930" ht="26.25" customHeight="1" spans="21:21">
      <c r="U11930" s="1047"/>
    </row>
    <row r="11931" ht="26.25" customHeight="1" spans="21:21">
      <c r="U11931" s="1047"/>
    </row>
    <row r="11932" ht="26.25" customHeight="1" spans="21:21">
      <c r="U11932" s="1047"/>
    </row>
    <row r="11933" ht="26.25" customHeight="1" spans="21:21">
      <c r="U11933" s="1047"/>
    </row>
    <row r="11934" ht="26.25" customHeight="1" spans="21:21">
      <c r="U11934" s="1047"/>
    </row>
    <row r="11935" ht="26.25" customHeight="1" spans="21:21">
      <c r="U11935" s="1047"/>
    </row>
    <row r="11936" ht="26.25" customHeight="1" spans="21:21">
      <c r="U11936" s="1047"/>
    </row>
    <row r="11937" ht="26.25" customHeight="1" spans="21:21">
      <c r="U11937" s="1047"/>
    </row>
    <row r="11938" ht="26.25" customHeight="1" spans="21:21">
      <c r="U11938" s="1047"/>
    </row>
    <row r="11939" ht="26.25" customHeight="1" spans="21:21">
      <c r="U11939" s="1047"/>
    </row>
    <row r="11940" ht="26.25" customHeight="1" spans="21:21">
      <c r="U11940" s="1047"/>
    </row>
    <row r="11941" ht="26.25" customHeight="1" spans="21:21">
      <c r="U11941" s="1047"/>
    </row>
    <row r="11942" ht="26.25" customHeight="1" spans="21:21">
      <c r="U11942" s="1047"/>
    </row>
    <row r="11943" ht="26.25" customHeight="1" spans="21:21">
      <c r="U11943" s="1047"/>
    </row>
    <row r="11944" ht="26.25" customHeight="1" spans="21:21">
      <c r="U11944" s="1047"/>
    </row>
    <row r="11945" ht="26.25" customHeight="1" spans="21:21">
      <c r="U11945" s="1047"/>
    </row>
    <row r="11946" ht="26.25" customHeight="1" spans="21:21">
      <c r="U11946" s="1047"/>
    </row>
    <row r="11947" ht="26.25" customHeight="1" spans="21:21">
      <c r="U11947" s="1047"/>
    </row>
    <row r="11948" ht="26.25" customHeight="1" spans="21:21">
      <c r="U11948" s="1047"/>
    </row>
    <row r="11949" ht="26.25" customHeight="1" spans="21:21">
      <c r="U11949" s="1047"/>
    </row>
    <row r="11950" ht="26.25" customHeight="1" spans="21:21">
      <c r="U11950" s="1047"/>
    </row>
    <row r="11951" ht="26.25" customHeight="1" spans="21:21">
      <c r="U11951" s="1047"/>
    </row>
    <row r="11952" ht="26.25" customHeight="1" spans="21:21">
      <c r="U11952" s="1047"/>
    </row>
    <row r="11953" ht="26.25" customHeight="1" spans="21:21">
      <c r="U11953" s="1047"/>
    </row>
    <row r="11954" ht="26.25" customHeight="1" spans="21:21">
      <c r="U11954" s="1047"/>
    </row>
    <row r="11955" ht="26.25" customHeight="1" spans="21:21">
      <c r="U11955" s="1047"/>
    </row>
    <row r="11956" ht="26.25" customHeight="1" spans="21:21">
      <c r="U11956" s="1047"/>
    </row>
    <row r="11957" ht="26.25" customHeight="1" spans="21:21">
      <c r="U11957" s="1047"/>
    </row>
    <row r="11958" ht="26.25" customHeight="1" spans="21:21">
      <c r="U11958" s="1047"/>
    </row>
    <row r="11959" ht="26.25" customHeight="1" spans="21:21">
      <c r="U11959" s="1047"/>
    </row>
    <row r="11960" ht="26.25" customHeight="1" spans="21:21">
      <c r="U11960" s="1047"/>
    </row>
    <row r="11961" ht="26.25" customHeight="1" spans="21:21">
      <c r="U11961" s="1047"/>
    </row>
    <row r="11962" ht="26.25" customHeight="1" spans="21:21">
      <c r="U11962" s="1047"/>
    </row>
    <row r="11963" ht="26.25" customHeight="1" spans="21:21">
      <c r="U11963" s="1047"/>
    </row>
    <row r="11964" ht="26.25" customHeight="1" spans="21:21">
      <c r="U11964" s="1047"/>
    </row>
    <row r="11965" ht="26.25" customHeight="1" spans="21:21">
      <c r="U11965" s="1047"/>
    </row>
    <row r="11966" ht="26.25" customHeight="1" spans="21:21">
      <c r="U11966" s="1047"/>
    </row>
    <row r="11967" ht="26.25" customHeight="1" spans="21:21">
      <c r="U11967" s="1047"/>
    </row>
    <row r="11968" ht="26.25" customHeight="1" spans="21:21">
      <c r="U11968" s="1047"/>
    </row>
    <row r="11969" ht="26.25" customHeight="1" spans="21:21">
      <c r="U11969" s="1047"/>
    </row>
    <row r="11970" ht="26.25" customHeight="1" spans="21:21">
      <c r="U11970" s="1047"/>
    </row>
    <row r="11971" ht="26.25" customHeight="1" spans="21:21">
      <c r="U11971" s="1047"/>
    </row>
    <row r="11972" ht="26.25" customHeight="1" spans="21:21">
      <c r="U11972" s="1047"/>
    </row>
    <row r="11973" ht="26.25" customHeight="1" spans="21:21">
      <c r="U11973" s="1047"/>
    </row>
    <row r="11974" ht="26.25" customHeight="1" spans="21:21">
      <c r="U11974" s="1047"/>
    </row>
    <row r="11975" ht="26.25" customHeight="1" spans="21:21">
      <c r="U11975" s="1047"/>
    </row>
    <row r="11976" ht="26.25" customHeight="1" spans="21:21">
      <c r="U11976" s="1047"/>
    </row>
    <row r="11977" ht="26.25" customHeight="1" spans="21:21">
      <c r="U11977" s="1047"/>
    </row>
    <row r="11978" ht="26.25" customHeight="1" spans="21:21">
      <c r="U11978" s="1047"/>
    </row>
    <row r="11979" ht="26.25" customHeight="1" spans="21:21">
      <c r="U11979" s="1047"/>
    </row>
    <row r="11980" ht="26.25" customHeight="1" spans="21:21">
      <c r="U11980" s="1047"/>
    </row>
    <row r="11981" ht="26.25" customHeight="1" spans="21:21">
      <c r="U11981" s="1047"/>
    </row>
    <row r="11982" ht="26.25" customHeight="1" spans="21:21">
      <c r="U11982" s="1047"/>
    </row>
    <row r="11983" ht="26.25" customHeight="1" spans="21:21">
      <c r="U11983" s="1047"/>
    </row>
    <row r="11984" ht="26.25" customHeight="1" spans="21:21">
      <c r="U11984" s="1047"/>
    </row>
    <row r="11985" ht="26.25" customHeight="1" spans="21:21">
      <c r="U11985" s="1047"/>
    </row>
    <row r="11986" ht="26.25" customHeight="1" spans="21:21">
      <c r="U11986" s="1047"/>
    </row>
    <row r="11987" ht="26.25" customHeight="1" spans="21:21">
      <c r="U11987" s="1047"/>
    </row>
    <row r="11988" ht="26.25" customHeight="1" spans="21:21">
      <c r="U11988" s="1047"/>
    </row>
    <row r="11989" ht="26.25" customHeight="1" spans="21:21">
      <c r="U11989" s="1047"/>
    </row>
    <row r="11990" ht="26.25" customHeight="1" spans="21:21">
      <c r="U11990" s="1047"/>
    </row>
    <row r="11991" ht="26.25" customHeight="1" spans="21:21">
      <c r="U11991" s="1047"/>
    </row>
    <row r="11992" ht="26.25" customHeight="1" spans="21:21">
      <c r="U11992" s="1047"/>
    </row>
    <row r="11993" ht="26.25" customHeight="1" spans="21:21">
      <c r="U11993" s="1047"/>
    </row>
    <row r="11994" ht="26.25" customHeight="1" spans="21:21">
      <c r="U11994" s="1047"/>
    </row>
    <row r="11995" ht="26.25" customHeight="1" spans="21:21">
      <c r="U11995" s="1047"/>
    </row>
    <row r="11996" ht="26.25" customHeight="1" spans="21:21">
      <c r="U11996" s="1047"/>
    </row>
    <row r="11997" ht="26.25" customHeight="1" spans="21:21">
      <c r="U11997" s="1047"/>
    </row>
    <row r="11998" ht="26.25" customHeight="1" spans="21:21">
      <c r="U11998" s="1047"/>
    </row>
    <row r="11999" ht="26.25" customHeight="1" spans="21:21">
      <c r="U11999" s="1047"/>
    </row>
    <row r="12000" ht="26.25" customHeight="1" spans="21:21">
      <c r="U12000" s="1047"/>
    </row>
    <row r="12001" ht="26.25" customHeight="1" spans="21:21">
      <c r="U12001" s="1047"/>
    </row>
    <row r="12002" ht="26.25" customHeight="1" spans="21:21">
      <c r="U12002" s="1047"/>
    </row>
    <row r="12003" ht="26.25" customHeight="1" spans="21:21">
      <c r="U12003" s="1047"/>
    </row>
    <row r="12004" ht="26.25" customHeight="1" spans="21:21">
      <c r="U12004" s="1047"/>
    </row>
    <row r="12005" ht="26.25" customHeight="1" spans="21:21">
      <c r="U12005" s="1047"/>
    </row>
    <row r="12006" ht="26.25" customHeight="1" spans="21:21">
      <c r="U12006" s="1047"/>
    </row>
    <row r="12007" ht="26.25" customHeight="1" spans="21:21">
      <c r="U12007" s="1047"/>
    </row>
    <row r="12008" ht="26.25" customHeight="1" spans="21:21">
      <c r="U12008" s="1047"/>
    </row>
    <row r="12009" ht="26.25" customHeight="1" spans="21:21">
      <c r="U12009" s="1047"/>
    </row>
    <row r="12010" ht="26.25" customHeight="1" spans="21:21">
      <c r="U12010" s="1047"/>
    </row>
    <row r="12011" ht="26.25" customHeight="1" spans="21:21">
      <c r="U12011" s="1047"/>
    </row>
    <row r="12012" ht="26.25" customHeight="1" spans="21:21">
      <c r="U12012" s="1047"/>
    </row>
    <row r="12013" ht="26.25" customHeight="1" spans="21:21">
      <c r="U12013" s="1047"/>
    </row>
    <row r="12014" ht="26.25" customHeight="1" spans="21:21">
      <c r="U12014" s="1047"/>
    </row>
    <row r="12015" ht="26.25" customHeight="1" spans="21:21">
      <c r="U12015" s="1047"/>
    </row>
    <row r="12016" ht="26.25" customHeight="1" spans="21:21">
      <c r="U12016" s="1047"/>
    </row>
    <row r="12017" ht="26.25" customHeight="1" spans="21:21">
      <c r="U12017" s="1047"/>
    </row>
    <row r="12018" ht="26.25" customHeight="1" spans="21:21">
      <c r="U12018" s="1047"/>
    </row>
    <row r="12019" ht="26.25" customHeight="1" spans="21:21">
      <c r="U12019" s="1047"/>
    </row>
    <row r="12020" ht="26.25" customHeight="1" spans="21:21">
      <c r="U12020" s="1047"/>
    </row>
    <row r="12021" ht="26.25" customHeight="1" spans="21:21">
      <c r="U12021" s="1047"/>
    </row>
    <row r="12022" ht="26.25" customHeight="1" spans="21:21">
      <c r="U12022" s="1047"/>
    </row>
    <row r="12023" ht="26.25" customHeight="1" spans="21:21">
      <c r="U12023" s="1047"/>
    </row>
    <row r="12024" ht="26.25" customHeight="1" spans="21:21">
      <c r="U12024" s="1047"/>
    </row>
    <row r="12025" ht="26.25" customHeight="1" spans="21:21">
      <c r="U12025" s="1047"/>
    </row>
    <row r="12026" ht="26.25" customHeight="1" spans="21:21">
      <c r="U12026" s="1047"/>
    </row>
    <row r="12027" ht="26.25" customHeight="1" spans="21:21">
      <c r="U12027" s="1047"/>
    </row>
    <row r="12028" ht="26.25" customHeight="1" spans="21:21">
      <c r="U12028" s="1047"/>
    </row>
    <row r="12029" ht="26.25" customHeight="1" spans="21:21">
      <c r="U12029" s="1047"/>
    </row>
    <row r="12030" ht="26.25" customHeight="1" spans="21:21">
      <c r="U12030" s="1047"/>
    </row>
    <row r="12031" ht="26.25" customHeight="1" spans="21:21">
      <c r="U12031" s="1047"/>
    </row>
    <row r="12032" ht="26.25" customHeight="1" spans="21:21">
      <c r="U12032" s="1047"/>
    </row>
    <row r="12033" ht="26.25" customHeight="1" spans="21:21">
      <c r="U12033" s="1047"/>
    </row>
    <row r="12034" ht="26.25" customHeight="1" spans="21:21">
      <c r="U12034" s="1047"/>
    </row>
    <row r="12035" ht="26.25" customHeight="1" spans="21:21">
      <c r="U12035" s="1047"/>
    </row>
    <row r="12036" ht="26.25" customHeight="1" spans="21:21">
      <c r="U12036" s="1047"/>
    </row>
    <row r="12037" ht="26.25" customHeight="1" spans="21:21">
      <c r="U12037" s="1047"/>
    </row>
    <row r="12038" ht="26.25" customHeight="1" spans="21:21">
      <c r="U12038" s="1047"/>
    </row>
    <row r="12039" ht="26.25" customHeight="1" spans="21:21">
      <c r="U12039" s="1047"/>
    </row>
    <row r="12040" ht="26.25" customHeight="1" spans="21:21">
      <c r="U12040" s="1047"/>
    </row>
    <row r="12041" ht="26.25" customHeight="1" spans="21:21">
      <c r="U12041" s="1047"/>
    </row>
    <row r="12042" ht="26.25" customHeight="1" spans="21:21">
      <c r="U12042" s="1047"/>
    </row>
    <row r="12043" ht="26.25" customHeight="1" spans="21:21">
      <c r="U12043" s="1047"/>
    </row>
    <row r="12044" ht="26.25" customHeight="1" spans="21:21">
      <c r="U12044" s="1047"/>
    </row>
    <row r="12045" ht="26.25" customHeight="1" spans="21:21">
      <c r="U12045" s="1047"/>
    </row>
    <row r="12046" ht="26.25" customHeight="1" spans="21:21">
      <c r="U12046" s="1047"/>
    </row>
    <row r="12047" ht="26.25" customHeight="1" spans="21:21">
      <c r="U12047" s="1047"/>
    </row>
    <row r="12048" ht="26.25" customHeight="1" spans="21:21">
      <c r="U12048" s="1047"/>
    </row>
    <row r="12049" ht="26.25" customHeight="1" spans="21:21">
      <c r="U12049" s="1047"/>
    </row>
    <row r="12050" ht="26.25" customHeight="1" spans="21:21">
      <c r="U12050" s="1047"/>
    </row>
    <row r="12051" ht="26.25" customHeight="1" spans="21:21">
      <c r="U12051" s="1047"/>
    </row>
    <row r="12052" ht="26.25" customHeight="1" spans="21:21">
      <c r="U12052" s="1047"/>
    </row>
    <row r="12053" ht="26.25" customHeight="1" spans="21:21">
      <c r="U12053" s="1047"/>
    </row>
    <row r="12054" ht="26.25" customHeight="1" spans="21:21">
      <c r="U12054" s="1047"/>
    </row>
    <row r="12055" ht="26.25" customHeight="1" spans="21:21">
      <c r="U12055" s="1047"/>
    </row>
    <row r="12056" ht="26.25" customHeight="1" spans="21:21">
      <c r="U12056" s="1047"/>
    </row>
    <row r="12057" ht="26.25" customHeight="1" spans="21:21">
      <c r="U12057" s="1047"/>
    </row>
    <row r="12058" ht="26.25" customHeight="1" spans="21:21">
      <c r="U12058" s="1047"/>
    </row>
    <row r="12059" ht="26.25" customHeight="1" spans="21:21">
      <c r="U12059" s="1047"/>
    </row>
    <row r="12060" ht="26.25" customHeight="1" spans="21:21">
      <c r="U12060" s="1047"/>
    </row>
    <row r="12061" ht="26.25" customHeight="1" spans="21:21">
      <c r="U12061" s="1047"/>
    </row>
    <row r="12062" ht="26.25" customHeight="1" spans="21:21">
      <c r="U12062" s="1047"/>
    </row>
    <row r="12063" ht="26.25" customHeight="1" spans="21:21">
      <c r="U12063" s="1047"/>
    </row>
    <row r="12064" ht="26.25" customHeight="1" spans="21:21">
      <c r="U12064" s="1047"/>
    </row>
    <row r="12065" ht="26.25" customHeight="1" spans="21:21">
      <c r="U12065" s="1047"/>
    </row>
    <row r="12066" ht="26.25" customHeight="1" spans="21:21">
      <c r="U12066" s="1047"/>
    </row>
    <row r="12067" ht="26.25" customHeight="1" spans="21:21">
      <c r="U12067" s="1047"/>
    </row>
    <row r="12068" ht="26.25" customHeight="1" spans="21:21">
      <c r="U12068" s="1047"/>
    </row>
    <row r="12069" ht="26.25" customHeight="1" spans="21:21">
      <c r="U12069" s="1047"/>
    </row>
    <row r="12070" ht="26.25" customHeight="1" spans="21:21">
      <c r="U12070" s="1047"/>
    </row>
    <row r="12071" ht="26.25" customHeight="1" spans="21:21">
      <c r="U12071" s="1047"/>
    </row>
    <row r="12072" ht="26.25" customHeight="1" spans="21:21">
      <c r="U12072" s="1047"/>
    </row>
    <row r="12073" ht="26.25" customHeight="1" spans="21:21">
      <c r="U12073" s="1047"/>
    </row>
    <row r="12074" ht="26.25" customHeight="1" spans="21:21">
      <c r="U12074" s="1047"/>
    </row>
    <row r="12075" ht="26.25" customHeight="1" spans="21:21">
      <c r="U12075" s="1047"/>
    </row>
    <row r="12076" ht="26.25" customHeight="1" spans="21:21">
      <c r="U12076" s="1047"/>
    </row>
    <row r="12077" ht="26.25" customHeight="1" spans="21:21">
      <c r="U12077" s="1047"/>
    </row>
    <row r="12078" ht="26.25" customHeight="1" spans="21:21">
      <c r="U12078" s="1047"/>
    </row>
    <row r="12079" ht="26.25" customHeight="1" spans="21:21">
      <c r="U12079" s="1047"/>
    </row>
    <row r="12080" ht="26.25" customHeight="1" spans="21:21">
      <c r="U12080" s="1047"/>
    </row>
    <row r="12081" ht="26.25" customHeight="1" spans="21:21">
      <c r="U12081" s="1047"/>
    </row>
    <row r="12082" ht="26.25" customHeight="1" spans="21:21">
      <c r="U12082" s="1047"/>
    </row>
    <row r="12083" ht="26.25" customHeight="1" spans="21:21">
      <c r="U12083" s="1047"/>
    </row>
    <row r="12084" ht="26.25" customHeight="1" spans="21:21">
      <c r="U12084" s="1047"/>
    </row>
    <row r="12085" ht="26.25" customHeight="1" spans="21:21">
      <c r="U12085" s="1047"/>
    </row>
    <row r="12086" ht="26.25" customHeight="1" spans="21:21">
      <c r="U12086" s="1047"/>
    </row>
    <row r="12087" ht="26.25" customHeight="1" spans="21:21">
      <c r="U12087" s="1047"/>
    </row>
    <row r="12088" ht="26.25" customHeight="1" spans="21:21">
      <c r="U12088" s="1047"/>
    </row>
    <row r="12089" ht="26.25" customHeight="1" spans="21:21">
      <c r="U12089" s="1047"/>
    </row>
    <row r="12090" ht="26.25" customHeight="1" spans="21:21">
      <c r="U12090" s="1047"/>
    </row>
    <row r="12091" ht="26.25" customHeight="1" spans="21:21">
      <c r="U12091" s="1047"/>
    </row>
    <row r="12092" ht="26.25" customHeight="1" spans="21:21">
      <c r="U12092" s="1047"/>
    </row>
    <row r="12093" ht="26.25" customHeight="1" spans="21:21">
      <c r="U12093" s="1047"/>
    </row>
    <row r="12094" ht="26.25" customHeight="1" spans="21:21">
      <c r="U12094" s="1047"/>
    </row>
    <row r="12095" ht="26.25" customHeight="1" spans="21:21">
      <c r="U12095" s="1047"/>
    </row>
    <row r="12096" ht="26.25" customHeight="1" spans="21:21">
      <c r="U12096" s="1047"/>
    </row>
    <row r="12097" ht="26.25" customHeight="1" spans="21:21">
      <c r="U12097" s="1047"/>
    </row>
    <row r="12098" ht="26.25" customHeight="1" spans="21:21">
      <c r="U12098" s="1047"/>
    </row>
    <row r="12099" ht="26.25" customHeight="1" spans="21:21">
      <c r="U12099" s="1047"/>
    </row>
    <row r="12100" ht="26.25" customHeight="1" spans="21:21">
      <c r="U12100" s="1047"/>
    </row>
    <row r="12101" ht="26.25" customHeight="1" spans="21:21">
      <c r="U12101" s="1047"/>
    </row>
    <row r="12102" ht="26.25" customHeight="1" spans="21:21">
      <c r="U12102" s="1047"/>
    </row>
    <row r="12103" ht="26.25" customHeight="1" spans="21:21">
      <c r="U12103" s="1047"/>
    </row>
    <row r="12104" ht="26.25" customHeight="1" spans="21:21">
      <c r="U12104" s="1047"/>
    </row>
    <row r="12105" ht="26.25" customHeight="1" spans="21:21">
      <c r="U12105" s="1047"/>
    </row>
    <row r="12106" ht="26.25" customHeight="1" spans="21:21">
      <c r="U12106" s="1047"/>
    </row>
    <row r="12107" ht="26.25" customHeight="1" spans="21:21">
      <c r="U12107" s="1047"/>
    </row>
    <row r="12108" ht="26.25" customHeight="1" spans="21:21">
      <c r="U12108" s="1047"/>
    </row>
    <row r="12109" ht="26.25" customHeight="1" spans="21:21">
      <c r="U12109" s="1047"/>
    </row>
    <row r="12110" ht="26.25" customHeight="1" spans="21:21">
      <c r="U12110" s="1047"/>
    </row>
    <row r="12111" ht="26.25" customHeight="1" spans="21:21">
      <c r="U12111" s="1047"/>
    </row>
    <row r="12112" ht="26.25" customHeight="1" spans="21:21">
      <c r="U12112" s="1047"/>
    </row>
    <row r="12113" ht="26.25" customHeight="1" spans="21:21">
      <c r="U12113" s="1047"/>
    </row>
    <row r="12114" ht="26.25" customHeight="1" spans="21:21">
      <c r="U12114" s="1047"/>
    </row>
    <row r="12115" ht="26.25" customHeight="1" spans="21:21">
      <c r="U12115" s="1047"/>
    </row>
    <row r="12116" ht="26.25" customHeight="1" spans="21:21">
      <c r="U12116" s="1047"/>
    </row>
    <row r="12117" ht="26.25" customHeight="1" spans="21:21">
      <c r="U12117" s="1047"/>
    </row>
    <row r="12118" ht="26.25" customHeight="1" spans="21:21">
      <c r="U12118" s="1047"/>
    </row>
    <row r="12119" ht="26.25" customHeight="1" spans="21:21">
      <c r="U12119" s="1047"/>
    </row>
    <row r="12120" ht="26.25" customHeight="1" spans="21:21">
      <c r="U12120" s="1047"/>
    </row>
    <row r="12121" ht="26.25" customHeight="1" spans="21:21">
      <c r="U12121" s="1047"/>
    </row>
    <row r="12122" ht="26.25" customHeight="1" spans="21:21">
      <c r="U12122" s="1047"/>
    </row>
    <row r="12123" ht="26.25" customHeight="1" spans="21:21">
      <c r="U12123" s="1047"/>
    </row>
    <row r="12124" ht="26.25" customHeight="1" spans="21:21">
      <c r="U12124" s="1047"/>
    </row>
    <row r="12125" ht="26.25" customHeight="1" spans="21:21">
      <c r="U12125" s="1047"/>
    </row>
    <row r="12126" ht="26.25" customHeight="1" spans="21:21">
      <c r="U12126" s="1047"/>
    </row>
    <row r="12127" ht="26.25" customHeight="1" spans="21:21">
      <c r="U12127" s="1047"/>
    </row>
    <row r="12128" ht="26.25" customHeight="1" spans="21:21">
      <c r="U12128" s="1047"/>
    </row>
    <row r="12129" ht="26.25" customHeight="1" spans="21:21">
      <c r="U12129" s="1047"/>
    </row>
    <row r="12130" ht="26.25" customHeight="1" spans="21:21">
      <c r="U12130" s="1047"/>
    </row>
    <row r="12131" ht="26.25" customHeight="1" spans="21:21">
      <c r="U12131" s="1047"/>
    </row>
    <row r="12132" ht="26.25" customHeight="1" spans="21:21">
      <c r="U12132" s="1047"/>
    </row>
    <row r="12133" ht="26.25" customHeight="1" spans="21:21">
      <c r="U12133" s="1047"/>
    </row>
    <row r="12134" ht="26.25" customHeight="1" spans="21:21">
      <c r="U12134" s="1047"/>
    </row>
    <row r="12135" ht="26.25" customHeight="1" spans="21:21">
      <c r="U12135" s="1047"/>
    </row>
    <row r="12136" ht="26.25" customHeight="1" spans="21:21">
      <c r="U12136" s="1047"/>
    </row>
    <row r="12137" ht="26.25" customHeight="1" spans="21:21">
      <c r="U12137" s="1047"/>
    </row>
    <row r="12138" ht="26.25" customHeight="1" spans="21:21">
      <c r="U12138" s="1047"/>
    </row>
    <row r="12139" ht="26.25" customHeight="1" spans="21:21">
      <c r="U12139" s="1047"/>
    </row>
    <row r="12140" ht="26.25" customHeight="1" spans="21:21">
      <c r="U12140" s="1047"/>
    </row>
    <row r="12141" ht="26.25" customHeight="1" spans="21:21">
      <c r="U12141" s="1047"/>
    </row>
    <row r="12142" ht="26.25" customHeight="1" spans="21:21">
      <c r="U12142" s="1047"/>
    </row>
    <row r="12143" ht="26.25" customHeight="1" spans="21:21">
      <c r="U12143" s="1047"/>
    </row>
    <row r="12144" ht="26.25" customHeight="1" spans="21:21">
      <c r="U12144" s="1047"/>
    </row>
    <row r="12145" ht="26.25" customHeight="1" spans="21:21">
      <c r="U12145" s="1047"/>
    </row>
    <row r="12146" ht="26.25" customHeight="1" spans="21:21">
      <c r="U12146" s="1047"/>
    </row>
    <row r="12147" ht="26.25" customHeight="1" spans="21:21">
      <c r="U12147" s="1047"/>
    </row>
    <row r="12148" ht="26.25" customHeight="1" spans="21:21">
      <c r="U12148" s="1047"/>
    </row>
    <row r="12149" ht="26.25" customHeight="1" spans="21:21">
      <c r="U12149" s="1047"/>
    </row>
    <row r="12150" ht="26.25" customHeight="1" spans="21:21">
      <c r="U12150" s="1047"/>
    </row>
    <row r="12151" ht="26.25" customHeight="1" spans="21:21">
      <c r="U12151" s="1047"/>
    </row>
    <row r="12152" ht="26.25" customHeight="1" spans="21:21">
      <c r="U12152" s="1047"/>
    </row>
    <row r="12153" ht="26.25" customHeight="1" spans="21:21">
      <c r="U12153" s="1047"/>
    </row>
    <row r="12154" ht="26.25" customHeight="1" spans="21:21">
      <c r="U12154" s="1047"/>
    </row>
    <row r="12155" ht="26.25" customHeight="1" spans="21:21">
      <c r="U12155" s="1047"/>
    </row>
    <row r="12156" ht="26.25" customHeight="1" spans="21:21">
      <c r="U12156" s="1047"/>
    </row>
    <row r="12157" ht="26.25" customHeight="1" spans="21:21">
      <c r="U12157" s="1047"/>
    </row>
    <row r="12158" ht="26.25" customHeight="1" spans="21:21">
      <c r="U12158" s="1047"/>
    </row>
    <row r="12159" ht="26.25" customHeight="1" spans="21:21">
      <c r="U12159" s="1047"/>
    </row>
    <row r="12160" ht="26.25" customHeight="1" spans="21:21">
      <c r="U12160" s="1047"/>
    </row>
    <row r="12161" ht="26.25" customHeight="1" spans="21:21">
      <c r="U12161" s="1047"/>
    </row>
    <row r="12162" ht="26.25" customHeight="1" spans="21:21">
      <c r="U12162" s="1047"/>
    </row>
    <row r="12163" ht="26.25" customHeight="1" spans="21:21">
      <c r="U12163" s="1047"/>
    </row>
    <row r="12164" ht="26.25" customHeight="1" spans="21:21">
      <c r="U12164" s="1047"/>
    </row>
    <row r="12165" ht="26.25" customHeight="1" spans="21:21">
      <c r="U12165" s="1047"/>
    </row>
    <row r="12166" ht="26.25" customHeight="1" spans="21:21">
      <c r="U12166" s="1047"/>
    </row>
    <row r="12167" ht="26.25" customHeight="1" spans="21:21">
      <c r="U12167" s="1047"/>
    </row>
    <row r="12168" ht="26.25" customHeight="1" spans="21:21">
      <c r="U12168" s="1047"/>
    </row>
    <row r="12169" ht="26.25" customHeight="1" spans="21:21">
      <c r="U12169" s="1047"/>
    </row>
    <row r="12170" ht="26.25" customHeight="1" spans="21:21">
      <c r="U12170" s="1047"/>
    </row>
    <row r="12171" ht="26.25" customHeight="1" spans="21:21">
      <c r="U12171" s="1047"/>
    </row>
    <row r="12172" ht="26.25" customHeight="1" spans="21:21">
      <c r="U12172" s="1047"/>
    </row>
    <row r="12173" ht="26.25" customHeight="1" spans="21:21">
      <c r="U12173" s="1047"/>
    </row>
    <row r="12174" ht="26.25" customHeight="1" spans="21:21">
      <c r="U12174" s="1047"/>
    </row>
    <row r="12175" ht="26.25" customHeight="1" spans="21:21">
      <c r="U12175" s="1047"/>
    </row>
    <row r="12176" ht="26.25" customHeight="1" spans="21:21">
      <c r="U12176" s="1047"/>
    </row>
    <row r="12177" ht="26.25" customHeight="1" spans="21:21">
      <c r="U12177" s="1047"/>
    </row>
    <row r="12178" ht="26.25" customHeight="1" spans="21:21">
      <c r="U12178" s="1047"/>
    </row>
    <row r="12179" ht="26.25" customHeight="1" spans="21:21">
      <c r="U12179" s="1047"/>
    </row>
    <row r="12180" ht="26.25" customHeight="1" spans="21:21">
      <c r="U12180" s="1047"/>
    </row>
    <row r="12181" ht="26.25" customHeight="1" spans="21:21">
      <c r="U12181" s="1047"/>
    </row>
    <row r="12182" ht="26.25" customHeight="1" spans="21:21">
      <c r="U12182" s="1047"/>
    </row>
    <row r="12183" ht="26.25" customHeight="1" spans="21:21">
      <c r="U12183" s="1047"/>
    </row>
    <row r="12184" ht="26.25" customHeight="1" spans="21:21">
      <c r="U12184" s="1047"/>
    </row>
    <row r="12185" ht="26.25" customHeight="1" spans="21:21">
      <c r="U12185" s="1047"/>
    </row>
    <row r="12186" ht="26.25" customHeight="1" spans="21:21">
      <c r="U12186" s="1047"/>
    </row>
    <row r="12187" ht="26.25" customHeight="1" spans="21:21">
      <c r="U12187" s="1047"/>
    </row>
    <row r="12188" ht="26.25" customHeight="1" spans="21:21">
      <c r="U12188" s="1047"/>
    </row>
    <row r="12189" ht="26.25" customHeight="1" spans="21:21">
      <c r="U12189" s="1047"/>
    </row>
    <row r="12190" ht="26.25" customHeight="1" spans="21:21">
      <c r="U12190" s="1047"/>
    </row>
    <row r="12191" ht="26.25" customHeight="1" spans="21:21">
      <c r="U12191" s="1047"/>
    </row>
    <row r="12192" ht="26.25" customHeight="1" spans="21:21">
      <c r="U12192" s="1047"/>
    </row>
    <row r="12193" ht="26.25" customHeight="1" spans="21:21">
      <c r="U12193" s="1047"/>
    </row>
    <row r="12194" ht="26.25" customHeight="1" spans="21:21">
      <c r="U12194" s="1047"/>
    </row>
    <row r="12195" ht="26.25" customHeight="1" spans="21:21">
      <c r="U12195" s="1047"/>
    </row>
    <row r="12196" ht="26.25" customHeight="1" spans="21:21">
      <c r="U12196" s="1047"/>
    </row>
    <row r="12197" ht="26.25" customHeight="1" spans="21:21">
      <c r="U12197" s="1047"/>
    </row>
    <row r="12198" ht="26.25" customHeight="1" spans="21:21">
      <c r="U12198" s="1047"/>
    </row>
    <row r="12199" ht="26.25" customHeight="1" spans="21:21">
      <c r="U12199" s="1047"/>
    </row>
    <row r="12200" ht="26.25" customHeight="1" spans="21:21">
      <c r="U12200" s="1047"/>
    </row>
    <row r="12201" ht="26.25" customHeight="1" spans="21:21">
      <c r="U12201" s="1047"/>
    </row>
    <row r="12202" ht="26.25" customHeight="1" spans="21:21">
      <c r="U12202" s="1047"/>
    </row>
    <row r="12203" ht="26.25" customHeight="1" spans="21:21">
      <c r="U12203" s="1047"/>
    </row>
    <row r="12204" ht="26.25" customHeight="1" spans="21:21">
      <c r="U12204" s="1047"/>
    </row>
    <row r="12205" ht="26.25" customHeight="1" spans="21:21">
      <c r="U12205" s="1047"/>
    </row>
    <row r="12206" ht="26.25" customHeight="1" spans="21:21">
      <c r="U12206" s="1047"/>
    </row>
    <row r="12207" ht="26.25" customHeight="1" spans="21:21">
      <c r="U12207" s="1047"/>
    </row>
    <row r="12208" ht="26.25" customHeight="1" spans="21:21">
      <c r="U12208" s="1047"/>
    </row>
    <row r="12209" ht="26.25" customHeight="1" spans="21:21">
      <c r="U12209" s="1047"/>
    </row>
    <row r="12210" ht="26.25" customHeight="1" spans="21:21">
      <c r="U12210" s="1047"/>
    </row>
    <row r="12211" ht="26.25" customHeight="1" spans="21:21">
      <c r="U12211" s="1047"/>
    </row>
    <row r="12212" ht="26.25" customHeight="1" spans="21:21">
      <c r="U12212" s="1047"/>
    </row>
    <row r="12213" ht="26.25" customHeight="1" spans="21:21">
      <c r="U12213" s="1047"/>
    </row>
    <row r="12214" ht="26.25" customHeight="1" spans="21:21">
      <c r="U12214" s="1047"/>
    </row>
    <row r="12215" ht="26.25" customHeight="1" spans="21:21">
      <c r="U12215" s="1047"/>
    </row>
    <row r="12216" ht="26.25" customHeight="1" spans="21:21">
      <c r="U12216" s="1047"/>
    </row>
    <row r="12217" ht="26.25" customHeight="1" spans="21:21">
      <c r="U12217" s="1047"/>
    </row>
    <row r="12218" ht="26.25" customHeight="1" spans="21:21">
      <c r="U12218" s="1047"/>
    </row>
    <row r="12219" ht="26.25" customHeight="1" spans="21:21">
      <c r="U12219" s="1047"/>
    </row>
    <row r="12220" ht="26.25" customHeight="1" spans="21:21">
      <c r="U12220" s="1047"/>
    </row>
    <row r="12221" ht="26.25" customHeight="1" spans="21:21">
      <c r="U12221" s="1047"/>
    </row>
    <row r="12222" ht="26.25" customHeight="1" spans="21:21">
      <c r="U12222" s="1047"/>
    </row>
    <row r="12223" ht="26.25" customHeight="1" spans="21:21">
      <c r="U12223" s="1047"/>
    </row>
    <row r="12224" ht="26.25" customHeight="1" spans="21:21">
      <c r="U12224" s="1047"/>
    </row>
    <row r="12225" ht="26.25" customHeight="1" spans="21:21">
      <c r="U12225" s="1047"/>
    </row>
    <row r="12226" ht="26.25" customHeight="1" spans="21:21">
      <c r="U12226" s="1047"/>
    </row>
    <row r="12227" ht="26.25" customHeight="1" spans="21:21">
      <c r="U12227" s="1047"/>
    </row>
    <row r="12228" ht="26.25" customHeight="1" spans="21:21">
      <c r="U12228" s="1047"/>
    </row>
    <row r="12229" ht="26.25" customHeight="1" spans="21:21">
      <c r="U12229" s="1047"/>
    </row>
    <row r="12230" ht="26.25" customHeight="1" spans="21:21">
      <c r="U12230" s="1047"/>
    </row>
    <row r="12231" ht="26.25" customHeight="1" spans="21:21">
      <c r="U12231" s="1047"/>
    </row>
    <row r="12232" ht="26.25" customHeight="1" spans="21:21">
      <c r="U12232" s="1047"/>
    </row>
    <row r="12233" ht="26.25" customHeight="1" spans="21:21">
      <c r="U12233" s="1047"/>
    </row>
    <row r="12234" ht="26.25" customHeight="1" spans="21:21">
      <c r="U12234" s="1047"/>
    </row>
    <row r="12235" ht="26.25" customHeight="1" spans="21:21">
      <c r="U12235" s="1047"/>
    </row>
    <row r="12236" ht="26.25" customHeight="1" spans="21:21">
      <c r="U12236" s="1047"/>
    </row>
    <row r="12237" ht="26.25" customHeight="1" spans="21:21">
      <c r="U12237" s="1047"/>
    </row>
    <row r="12238" ht="26.25" customHeight="1" spans="21:21">
      <c r="U12238" s="1047"/>
    </row>
    <row r="12239" ht="26.25" customHeight="1" spans="21:21">
      <c r="U12239" s="1047"/>
    </row>
    <row r="12240" ht="26.25" customHeight="1" spans="21:21">
      <c r="U12240" s="1047"/>
    </row>
    <row r="12241" ht="26.25" customHeight="1" spans="21:21">
      <c r="U12241" s="1047"/>
    </row>
    <row r="12242" ht="26.25" customHeight="1" spans="21:21">
      <c r="U12242" s="1047"/>
    </row>
    <row r="12243" ht="26.25" customHeight="1" spans="21:21">
      <c r="U12243" s="1047"/>
    </row>
    <row r="12244" ht="26.25" customHeight="1" spans="21:21">
      <c r="U12244" s="1047"/>
    </row>
    <row r="12245" ht="26.25" customHeight="1" spans="21:21">
      <c r="U12245" s="1047"/>
    </row>
    <row r="12246" ht="26.25" customHeight="1" spans="21:21">
      <c r="U12246" s="1047"/>
    </row>
    <row r="12247" ht="26.25" customHeight="1" spans="21:21">
      <c r="U12247" s="1047"/>
    </row>
    <row r="12248" ht="26.25" customHeight="1" spans="21:21">
      <c r="U12248" s="1047"/>
    </row>
    <row r="12249" ht="26.25" customHeight="1" spans="21:21">
      <c r="U12249" s="1047"/>
    </row>
    <row r="12250" ht="26.25" customHeight="1" spans="21:21">
      <c r="U12250" s="1047"/>
    </row>
    <row r="12251" ht="26.25" customHeight="1" spans="21:21">
      <c r="U12251" s="1047"/>
    </row>
    <row r="12252" ht="26.25" customHeight="1" spans="21:21">
      <c r="U12252" s="1047"/>
    </row>
    <row r="12253" ht="26.25" customHeight="1" spans="21:21">
      <c r="U12253" s="1047"/>
    </row>
    <row r="12254" ht="26.25" customHeight="1" spans="21:21">
      <c r="U12254" s="1047"/>
    </row>
    <row r="12255" ht="26.25" customHeight="1" spans="21:21">
      <c r="U12255" s="1047"/>
    </row>
    <row r="12256" ht="26.25" customHeight="1" spans="21:21">
      <c r="U12256" s="1047"/>
    </row>
    <row r="12257" ht="26.25" customHeight="1" spans="21:21">
      <c r="U12257" s="1047"/>
    </row>
    <row r="12258" ht="26.25" customHeight="1" spans="21:21">
      <c r="U12258" s="1047"/>
    </row>
    <row r="12259" ht="26.25" customHeight="1" spans="21:21">
      <c r="U12259" s="1047"/>
    </row>
    <row r="12260" ht="26.25" customHeight="1" spans="21:21">
      <c r="U12260" s="1047"/>
    </row>
    <row r="12261" ht="26.25" customHeight="1" spans="21:21">
      <c r="U12261" s="1047"/>
    </row>
    <row r="12262" ht="26.25" customHeight="1" spans="21:21">
      <c r="U12262" s="1047"/>
    </row>
    <row r="12263" ht="26.25" customHeight="1" spans="21:21">
      <c r="U12263" s="1047"/>
    </row>
    <row r="12264" ht="26.25" customHeight="1" spans="21:21">
      <c r="U12264" s="1047"/>
    </row>
    <row r="12265" ht="26.25" customHeight="1" spans="21:21">
      <c r="U12265" s="1047"/>
    </row>
    <row r="12266" ht="26.25" customHeight="1" spans="21:21">
      <c r="U12266" s="1047"/>
    </row>
    <row r="12267" ht="26.25" customHeight="1" spans="21:21">
      <c r="U12267" s="1047"/>
    </row>
    <row r="12268" ht="26.25" customHeight="1" spans="21:21">
      <c r="U12268" s="1047"/>
    </row>
    <row r="12269" ht="26.25" customHeight="1" spans="21:21">
      <c r="U12269" s="1047"/>
    </row>
    <row r="12270" ht="26.25" customHeight="1" spans="21:21">
      <c r="U12270" s="1047"/>
    </row>
    <row r="12271" ht="26.25" customHeight="1" spans="21:21">
      <c r="U12271" s="1047"/>
    </row>
    <row r="12272" ht="26.25" customHeight="1" spans="21:21">
      <c r="U12272" s="1047"/>
    </row>
    <row r="12273" ht="26.25" customHeight="1" spans="21:21">
      <c r="U12273" s="1047"/>
    </row>
    <row r="12274" ht="26.25" customHeight="1" spans="21:21">
      <c r="U12274" s="1047"/>
    </row>
    <row r="12275" ht="26.25" customHeight="1" spans="21:21">
      <c r="U12275" s="1047"/>
    </row>
    <row r="12276" ht="26.25" customHeight="1" spans="21:21">
      <c r="U12276" s="1047"/>
    </row>
    <row r="12277" ht="26.25" customHeight="1" spans="21:21">
      <c r="U12277" s="1047"/>
    </row>
    <row r="12278" ht="26.25" customHeight="1" spans="21:21">
      <c r="U12278" s="1047"/>
    </row>
    <row r="12279" ht="26.25" customHeight="1" spans="21:21">
      <c r="U12279" s="1047"/>
    </row>
    <row r="12280" ht="26.25" customHeight="1" spans="21:21">
      <c r="U12280" s="1047"/>
    </row>
    <row r="12281" ht="26.25" customHeight="1" spans="21:21">
      <c r="U12281" s="1047"/>
    </row>
    <row r="12282" ht="26.25" customHeight="1" spans="21:21">
      <c r="U12282" s="1047"/>
    </row>
    <row r="12283" ht="26.25" customHeight="1" spans="21:21">
      <c r="U12283" s="1047"/>
    </row>
    <row r="12284" ht="26.25" customHeight="1" spans="21:21">
      <c r="U12284" s="1047"/>
    </row>
    <row r="12285" ht="26.25" customHeight="1" spans="21:21">
      <c r="U12285" s="1047"/>
    </row>
    <row r="12286" ht="26.25" customHeight="1" spans="21:21">
      <c r="U12286" s="1047"/>
    </row>
    <row r="12287" ht="26.25" customHeight="1" spans="21:21">
      <c r="U12287" s="1047"/>
    </row>
    <row r="12288" ht="26.25" customHeight="1" spans="21:21">
      <c r="U12288" s="1047"/>
    </row>
    <row r="12289" ht="26.25" customHeight="1" spans="21:21">
      <c r="U12289" s="1047"/>
    </row>
    <row r="12290" ht="26.25" customHeight="1" spans="21:21">
      <c r="U12290" s="1047"/>
    </row>
    <row r="12291" ht="26.25" customHeight="1" spans="21:21">
      <c r="U12291" s="1047"/>
    </row>
    <row r="12292" ht="26.25" customHeight="1" spans="21:21">
      <c r="U12292" s="1047"/>
    </row>
    <row r="12293" ht="26.25" customHeight="1" spans="21:21">
      <c r="U12293" s="1047"/>
    </row>
    <row r="12294" ht="26.25" customHeight="1" spans="21:21">
      <c r="U12294" s="1047"/>
    </row>
    <row r="12295" ht="26.25" customHeight="1" spans="21:21">
      <c r="U12295" s="1047"/>
    </row>
    <row r="12296" ht="26.25" customHeight="1" spans="21:21">
      <c r="U12296" s="1047"/>
    </row>
    <row r="12297" ht="26.25" customHeight="1" spans="21:21">
      <c r="U12297" s="1047"/>
    </row>
    <row r="12298" ht="26.25" customHeight="1" spans="21:21">
      <c r="U12298" s="1047"/>
    </row>
    <row r="12299" ht="26.25" customHeight="1" spans="21:21">
      <c r="U12299" s="1047"/>
    </row>
    <row r="12300" ht="26.25" customHeight="1" spans="21:21">
      <c r="U12300" s="1047"/>
    </row>
    <row r="12301" ht="26.25" customHeight="1" spans="21:21">
      <c r="U12301" s="1047"/>
    </row>
    <row r="12302" ht="26.25" customHeight="1" spans="21:21">
      <c r="U12302" s="1047"/>
    </row>
    <row r="12303" ht="26.25" customHeight="1" spans="21:21">
      <c r="U12303" s="1047"/>
    </row>
    <row r="12304" ht="26.25" customHeight="1" spans="21:21">
      <c r="U12304" s="1047"/>
    </row>
    <row r="12305" ht="26.25" customHeight="1" spans="21:21">
      <c r="U12305" s="1047"/>
    </row>
    <row r="12306" ht="26.25" customHeight="1" spans="21:21">
      <c r="U12306" s="1047"/>
    </row>
    <row r="12307" ht="26.25" customHeight="1" spans="21:21">
      <c r="U12307" s="1047"/>
    </row>
    <row r="12308" ht="26.25" customHeight="1" spans="21:21">
      <c r="U12308" s="1047"/>
    </row>
    <row r="12309" ht="26.25" customHeight="1" spans="21:21">
      <c r="U12309" s="1047"/>
    </row>
    <row r="12310" ht="26.25" customHeight="1" spans="21:21">
      <c r="U12310" s="1047"/>
    </row>
    <row r="12311" ht="26.25" customHeight="1" spans="21:21">
      <c r="U12311" s="1047"/>
    </row>
    <row r="12312" ht="26.25" customHeight="1" spans="21:21">
      <c r="U12312" s="1047"/>
    </row>
    <row r="12313" ht="26.25" customHeight="1" spans="21:21">
      <c r="U12313" s="1047"/>
    </row>
    <row r="12314" ht="26.25" customHeight="1" spans="21:21">
      <c r="U12314" s="1047"/>
    </row>
    <row r="12315" ht="26.25" customHeight="1" spans="21:21">
      <c r="U12315" s="1047"/>
    </row>
    <row r="12316" ht="26.25" customHeight="1" spans="21:21">
      <c r="U12316" s="1047"/>
    </row>
    <row r="12317" ht="26.25" customHeight="1" spans="21:21">
      <c r="U12317" s="1047"/>
    </row>
    <row r="12318" ht="26.25" customHeight="1" spans="21:21">
      <c r="U12318" s="1047"/>
    </row>
    <row r="12319" ht="26.25" customHeight="1" spans="21:21">
      <c r="U12319" s="1047"/>
    </row>
    <row r="12320" ht="26.25" customHeight="1" spans="21:21">
      <c r="U12320" s="1047"/>
    </row>
    <row r="12321" ht="26.25" customHeight="1" spans="21:21">
      <c r="U12321" s="1047"/>
    </row>
    <row r="12322" ht="26.25" customHeight="1" spans="21:21">
      <c r="U12322" s="1047"/>
    </row>
    <row r="12323" ht="26.25" customHeight="1" spans="21:21">
      <c r="U12323" s="1047"/>
    </row>
    <row r="12324" ht="26.25" customHeight="1" spans="21:21">
      <c r="U12324" s="1047"/>
    </row>
    <row r="12325" ht="26.25" customHeight="1" spans="21:21">
      <c r="U12325" s="1047"/>
    </row>
    <row r="12326" ht="26.25" customHeight="1" spans="21:21">
      <c r="U12326" s="1047"/>
    </row>
    <row r="12327" ht="26.25" customHeight="1" spans="21:21">
      <c r="U12327" s="1047"/>
    </row>
    <row r="12328" ht="26.25" customHeight="1" spans="21:21">
      <c r="U12328" s="1047"/>
    </row>
    <row r="12329" ht="26.25" customHeight="1" spans="21:21">
      <c r="U12329" s="1047"/>
    </row>
    <row r="12330" ht="26.25" customHeight="1" spans="21:21">
      <c r="U12330" s="1047"/>
    </row>
    <row r="12331" ht="26.25" customHeight="1" spans="21:21">
      <c r="U12331" s="1047"/>
    </row>
    <row r="12332" ht="26.25" customHeight="1" spans="21:21">
      <c r="U12332" s="1047"/>
    </row>
    <row r="12333" ht="26.25" customHeight="1" spans="21:21">
      <c r="U12333" s="1047"/>
    </row>
    <row r="12334" ht="26.25" customHeight="1" spans="21:21">
      <c r="U12334" s="1047"/>
    </row>
    <row r="12335" ht="26.25" customHeight="1" spans="21:21">
      <c r="U12335" s="1047"/>
    </row>
    <row r="12336" ht="26.25" customHeight="1" spans="21:21">
      <c r="U12336" s="1047"/>
    </row>
    <row r="12337" ht="26.25" customHeight="1" spans="21:21">
      <c r="U12337" s="1047"/>
    </row>
    <row r="12338" ht="26.25" customHeight="1" spans="21:21">
      <c r="U12338" s="1047"/>
    </row>
    <row r="12339" ht="26.25" customHeight="1" spans="21:21">
      <c r="U12339" s="1047"/>
    </row>
    <row r="12340" ht="26.25" customHeight="1" spans="21:21">
      <c r="U12340" s="1047"/>
    </row>
    <row r="12341" ht="26.25" customHeight="1" spans="21:21">
      <c r="U12341" s="1047"/>
    </row>
    <row r="12342" ht="26.25" customHeight="1" spans="21:21">
      <c r="U12342" s="1047"/>
    </row>
    <row r="12343" ht="26.25" customHeight="1" spans="21:21">
      <c r="U12343" s="1047"/>
    </row>
    <row r="12344" ht="26.25" customHeight="1" spans="21:21">
      <c r="U12344" s="1047"/>
    </row>
    <row r="12345" ht="26.25" customHeight="1" spans="21:21">
      <c r="U12345" s="1047"/>
    </row>
    <row r="12346" ht="26.25" customHeight="1" spans="21:21">
      <c r="U12346" s="1047"/>
    </row>
    <row r="12347" ht="26.25" customHeight="1" spans="21:21">
      <c r="U12347" s="1047"/>
    </row>
    <row r="12348" ht="26.25" customHeight="1" spans="21:21">
      <c r="U12348" s="1047"/>
    </row>
    <row r="12349" ht="26.25" customHeight="1" spans="21:21">
      <c r="U12349" s="1047"/>
    </row>
    <row r="12350" ht="26.25" customHeight="1" spans="21:21">
      <c r="U12350" s="1047"/>
    </row>
    <row r="12351" ht="26.25" customHeight="1" spans="21:21">
      <c r="U12351" s="1047"/>
    </row>
    <row r="12352" ht="26.25" customHeight="1" spans="21:21">
      <c r="U12352" s="1047"/>
    </row>
    <row r="12353" ht="26.25" customHeight="1" spans="21:21">
      <c r="U12353" s="1047"/>
    </row>
    <row r="12354" ht="26.25" customHeight="1" spans="21:21">
      <c r="U12354" s="1047"/>
    </row>
    <row r="12355" ht="26.25" customHeight="1" spans="21:21">
      <c r="U12355" s="1047"/>
    </row>
    <row r="12356" ht="26.25" customHeight="1" spans="21:21">
      <c r="U12356" s="1047"/>
    </row>
    <row r="12357" ht="26.25" customHeight="1" spans="21:21">
      <c r="U12357" s="1047"/>
    </row>
    <row r="12358" ht="26.25" customHeight="1" spans="21:21">
      <c r="U12358" s="1047"/>
    </row>
    <row r="12359" ht="26.25" customHeight="1" spans="21:21">
      <c r="U12359" s="1047"/>
    </row>
    <row r="12360" ht="26.25" customHeight="1" spans="21:21">
      <c r="U12360" s="1047"/>
    </row>
    <row r="12361" ht="26.25" customHeight="1" spans="21:21">
      <c r="U12361" s="1047"/>
    </row>
    <row r="12362" ht="26.25" customHeight="1" spans="21:21">
      <c r="U12362" s="1047"/>
    </row>
    <row r="12363" ht="26.25" customHeight="1" spans="21:21">
      <c r="U12363" s="1047"/>
    </row>
    <row r="12364" ht="26.25" customHeight="1" spans="21:21">
      <c r="U12364" s="1047"/>
    </row>
    <row r="12365" ht="26.25" customHeight="1" spans="21:21">
      <c r="U12365" s="1047"/>
    </row>
    <row r="12366" ht="26.25" customHeight="1" spans="21:21">
      <c r="U12366" s="1047"/>
    </row>
    <row r="12367" ht="26.25" customHeight="1" spans="21:21">
      <c r="U12367" s="1047"/>
    </row>
    <row r="12368" ht="26.25" customHeight="1" spans="21:21">
      <c r="U12368" s="1047"/>
    </row>
    <row r="12369" ht="26.25" customHeight="1" spans="21:21">
      <c r="U12369" s="1047"/>
    </row>
    <row r="12370" ht="26.25" customHeight="1" spans="21:21">
      <c r="U12370" s="1047"/>
    </row>
    <row r="12371" ht="26.25" customHeight="1" spans="21:21">
      <c r="U12371" s="1047"/>
    </row>
    <row r="12372" ht="26.25" customHeight="1" spans="21:21">
      <c r="U12372" s="1047"/>
    </row>
    <row r="12373" ht="26.25" customHeight="1" spans="21:21">
      <c r="U12373" s="1047"/>
    </row>
    <row r="12374" ht="26.25" customHeight="1" spans="21:21">
      <c r="U12374" s="1047"/>
    </row>
    <row r="12375" ht="26.25" customHeight="1" spans="21:21">
      <c r="U12375" s="1047"/>
    </row>
    <row r="12376" ht="26.25" customHeight="1" spans="21:21">
      <c r="U12376" s="1047"/>
    </row>
    <row r="12377" ht="26.25" customHeight="1" spans="21:21">
      <c r="U12377" s="1047"/>
    </row>
    <row r="12378" ht="26.25" customHeight="1" spans="21:21">
      <c r="U12378" s="1047"/>
    </row>
    <row r="12379" ht="26.25" customHeight="1" spans="21:21">
      <c r="U12379" s="1047"/>
    </row>
    <row r="12380" ht="26.25" customHeight="1" spans="21:21">
      <c r="U12380" s="1047"/>
    </row>
    <row r="12381" ht="26.25" customHeight="1" spans="21:21">
      <c r="U12381" s="1047"/>
    </row>
    <row r="12382" ht="26.25" customHeight="1" spans="21:21">
      <c r="U12382" s="1047"/>
    </row>
    <row r="12383" ht="26.25" customHeight="1" spans="21:21">
      <c r="U12383" s="1047"/>
    </row>
    <row r="12384" ht="26.25" customHeight="1" spans="21:21">
      <c r="U12384" s="1047"/>
    </row>
    <row r="12385" ht="26.25" customHeight="1" spans="21:21">
      <c r="U12385" s="1047"/>
    </row>
    <row r="12386" ht="26.25" customHeight="1" spans="21:21">
      <c r="U12386" s="1047"/>
    </row>
    <row r="12387" ht="26.25" customHeight="1" spans="21:21">
      <c r="U12387" s="1047"/>
    </row>
    <row r="12388" ht="26.25" customHeight="1" spans="21:21">
      <c r="U12388" s="1047"/>
    </row>
    <row r="12389" ht="26.25" customHeight="1" spans="21:21">
      <c r="U12389" s="1047"/>
    </row>
    <row r="12390" ht="26.25" customHeight="1" spans="21:21">
      <c r="U12390" s="1047"/>
    </row>
    <row r="12391" ht="26.25" customHeight="1" spans="21:21">
      <c r="U12391" s="1047"/>
    </row>
    <row r="12392" ht="26.25" customHeight="1" spans="21:21">
      <c r="U12392" s="1047"/>
    </row>
    <row r="12393" ht="26.25" customHeight="1" spans="21:21">
      <c r="U12393" s="1047"/>
    </row>
    <row r="12394" ht="26.25" customHeight="1" spans="21:21">
      <c r="U12394" s="1047"/>
    </row>
    <row r="12395" ht="26.25" customHeight="1" spans="21:21">
      <c r="U12395" s="1047"/>
    </row>
    <row r="12396" ht="26.25" customHeight="1" spans="21:21">
      <c r="U12396" s="1047"/>
    </row>
    <row r="12397" ht="26.25" customHeight="1" spans="21:21">
      <c r="U12397" s="1047"/>
    </row>
    <row r="12398" ht="26.25" customHeight="1" spans="21:21">
      <c r="U12398" s="1047"/>
    </row>
    <row r="12399" ht="26.25" customHeight="1" spans="21:21">
      <c r="U12399" s="1047"/>
    </row>
    <row r="12400" ht="26.25" customHeight="1" spans="21:21">
      <c r="U12400" s="1047"/>
    </row>
    <row r="12401" ht="26.25" customHeight="1" spans="21:21">
      <c r="U12401" s="1047"/>
    </row>
    <row r="12402" ht="26.25" customHeight="1" spans="21:21">
      <c r="U12402" s="1047"/>
    </row>
    <row r="12403" ht="26.25" customHeight="1" spans="21:21">
      <c r="U12403" s="1047"/>
    </row>
    <row r="12404" ht="26.25" customHeight="1" spans="21:21">
      <c r="U12404" s="1047"/>
    </row>
    <row r="12405" ht="26.25" customHeight="1" spans="21:21">
      <c r="U12405" s="1047"/>
    </row>
    <row r="12406" ht="26.25" customHeight="1" spans="21:21">
      <c r="U12406" s="1047"/>
    </row>
    <row r="12407" ht="26.25" customHeight="1" spans="21:21">
      <c r="U12407" s="1047"/>
    </row>
    <row r="12408" ht="26.25" customHeight="1" spans="21:21">
      <c r="U12408" s="1047"/>
    </row>
    <row r="12409" ht="26.25" customHeight="1" spans="21:21">
      <c r="U12409" s="1047"/>
    </row>
    <row r="12410" ht="26.25" customHeight="1" spans="21:21">
      <c r="U12410" s="1047"/>
    </row>
    <row r="12411" ht="26.25" customHeight="1" spans="21:21">
      <c r="U12411" s="1047"/>
    </row>
    <row r="12412" ht="26.25" customHeight="1" spans="21:21">
      <c r="U12412" s="1047"/>
    </row>
    <row r="12413" ht="26.25" customHeight="1" spans="21:21">
      <c r="U12413" s="1047"/>
    </row>
    <row r="12414" ht="26.25" customHeight="1" spans="21:21">
      <c r="U12414" s="1047"/>
    </row>
    <row r="12415" ht="26.25" customHeight="1" spans="21:21">
      <c r="U12415" s="1047"/>
    </row>
    <row r="12416" ht="26.25" customHeight="1" spans="21:21">
      <c r="U12416" s="1047"/>
    </row>
    <row r="12417" ht="26.25" customHeight="1" spans="21:21">
      <c r="U12417" s="1047"/>
    </row>
    <row r="12418" ht="26.25" customHeight="1" spans="21:21">
      <c r="U12418" s="1047"/>
    </row>
    <row r="12419" ht="26.25" customHeight="1" spans="21:21">
      <c r="U12419" s="1047"/>
    </row>
    <row r="12420" ht="26.25" customHeight="1" spans="21:21">
      <c r="U12420" s="1047"/>
    </row>
    <row r="12421" ht="26.25" customHeight="1" spans="21:21">
      <c r="U12421" s="1047"/>
    </row>
    <row r="12422" ht="26.25" customHeight="1" spans="21:21">
      <c r="U12422" s="1047"/>
    </row>
    <row r="12423" ht="26.25" customHeight="1" spans="21:21">
      <c r="U12423" s="1047"/>
    </row>
    <row r="12424" ht="26.25" customHeight="1" spans="21:21">
      <c r="U12424" s="1047"/>
    </row>
    <row r="12425" ht="26.25" customHeight="1" spans="21:21">
      <c r="U12425" s="1047"/>
    </row>
    <row r="12426" ht="26.25" customHeight="1" spans="21:21">
      <c r="U12426" s="1047"/>
    </row>
    <row r="12427" ht="26.25" customHeight="1" spans="21:21">
      <c r="U12427" s="1047"/>
    </row>
    <row r="12428" ht="26.25" customHeight="1" spans="21:21">
      <c r="U12428" s="1047"/>
    </row>
    <row r="12429" ht="26.25" customHeight="1" spans="21:21">
      <c r="U12429" s="1047"/>
    </row>
    <row r="12430" ht="26.25" customHeight="1" spans="21:21">
      <c r="U12430" s="1047"/>
    </row>
    <row r="12431" ht="26.25" customHeight="1" spans="21:21">
      <c r="U12431" s="1047"/>
    </row>
    <row r="12432" ht="26.25" customHeight="1" spans="21:21">
      <c r="U12432" s="1047"/>
    </row>
    <row r="12433" ht="26.25" customHeight="1" spans="21:21">
      <c r="U12433" s="1047"/>
    </row>
    <row r="12434" ht="26.25" customHeight="1" spans="21:21">
      <c r="U12434" s="1047"/>
    </row>
    <row r="12435" ht="26.25" customHeight="1" spans="21:21">
      <c r="U12435" s="1047"/>
    </row>
    <row r="12436" ht="26.25" customHeight="1" spans="21:21">
      <c r="U12436" s="1047"/>
    </row>
    <row r="12437" ht="26.25" customHeight="1" spans="21:21">
      <c r="U12437" s="1047"/>
    </row>
    <row r="12438" ht="26.25" customHeight="1" spans="21:21">
      <c r="U12438" s="1047"/>
    </row>
    <row r="12439" ht="26.25" customHeight="1" spans="21:21">
      <c r="U12439" s="1047"/>
    </row>
    <row r="12440" ht="26.25" customHeight="1" spans="21:21">
      <c r="U12440" s="1047"/>
    </row>
    <row r="12441" ht="26.25" customHeight="1" spans="21:21">
      <c r="U12441" s="1047"/>
    </row>
    <row r="12442" ht="26.25" customHeight="1" spans="21:21">
      <c r="U12442" s="1047"/>
    </row>
    <row r="12443" ht="26.25" customHeight="1" spans="21:21">
      <c r="U12443" s="1047"/>
    </row>
    <row r="12444" ht="26.25" customHeight="1" spans="21:21">
      <c r="U12444" s="1047"/>
    </row>
    <row r="12445" ht="26.25" customHeight="1" spans="21:21">
      <c r="U12445" s="1047"/>
    </row>
    <row r="12446" ht="26.25" customHeight="1" spans="21:21">
      <c r="U12446" s="1047"/>
    </row>
    <row r="12447" ht="26.25" customHeight="1" spans="21:21">
      <c r="U12447" s="1047"/>
    </row>
    <row r="12448" ht="26.25" customHeight="1" spans="21:21">
      <c r="U12448" s="1047"/>
    </row>
    <row r="12449" ht="26.25" customHeight="1" spans="21:21">
      <c r="U12449" s="1047"/>
    </row>
    <row r="12450" ht="26.25" customHeight="1" spans="21:21">
      <c r="U12450" s="1047"/>
    </row>
    <row r="12451" ht="26.25" customHeight="1" spans="21:21">
      <c r="U12451" s="1047"/>
    </row>
    <row r="12452" ht="26.25" customHeight="1" spans="21:21">
      <c r="U12452" s="1047"/>
    </row>
    <row r="12453" ht="26.25" customHeight="1" spans="21:21">
      <c r="U12453" s="1047"/>
    </row>
    <row r="12454" ht="26.25" customHeight="1" spans="21:21">
      <c r="U12454" s="1047"/>
    </row>
    <row r="12455" ht="26.25" customHeight="1" spans="21:21">
      <c r="U12455" s="1047"/>
    </row>
    <row r="12456" ht="26.25" customHeight="1" spans="21:21">
      <c r="U12456" s="1047"/>
    </row>
    <row r="12457" ht="26.25" customHeight="1" spans="21:21">
      <c r="U12457" s="1047"/>
    </row>
    <row r="12458" ht="26.25" customHeight="1" spans="21:21">
      <c r="U12458" s="1047"/>
    </row>
    <row r="12459" ht="26.25" customHeight="1" spans="21:21">
      <c r="U12459" s="1047"/>
    </row>
    <row r="12460" ht="26.25" customHeight="1" spans="21:21">
      <c r="U12460" s="1047"/>
    </row>
    <row r="12461" ht="26.25" customHeight="1" spans="21:21">
      <c r="U12461" s="1047"/>
    </row>
    <row r="12462" ht="26.25" customHeight="1" spans="21:21">
      <c r="U12462" s="1047"/>
    </row>
    <row r="12463" ht="26.25" customHeight="1" spans="21:21">
      <c r="U12463" s="1047"/>
    </row>
    <row r="12464" ht="26.25" customHeight="1" spans="21:21">
      <c r="U12464" s="1047"/>
    </row>
    <row r="12465" ht="26.25" customHeight="1" spans="21:21">
      <c r="U12465" s="1047"/>
    </row>
    <row r="12466" ht="26.25" customHeight="1" spans="21:21">
      <c r="U12466" s="1047"/>
    </row>
    <row r="12467" ht="26.25" customHeight="1" spans="21:21">
      <c r="U12467" s="1047"/>
    </row>
    <row r="12468" ht="26.25" customHeight="1" spans="21:21">
      <c r="U12468" s="1047"/>
    </row>
    <row r="12469" ht="26.25" customHeight="1" spans="21:21">
      <c r="U12469" s="1047"/>
    </row>
    <row r="12470" ht="26.25" customHeight="1" spans="21:21">
      <c r="U12470" s="1047"/>
    </row>
    <row r="12471" ht="26.25" customHeight="1" spans="21:21">
      <c r="U12471" s="1047"/>
    </row>
    <row r="12472" ht="26.25" customHeight="1" spans="21:21">
      <c r="U12472" s="1047"/>
    </row>
    <row r="12473" ht="26.25" customHeight="1" spans="21:21">
      <c r="U12473" s="1047"/>
    </row>
    <row r="12474" ht="26.25" customHeight="1" spans="21:21">
      <c r="U12474" s="1047"/>
    </row>
    <row r="12475" ht="26.25" customHeight="1" spans="21:21">
      <c r="U12475" s="1047"/>
    </row>
    <row r="12476" ht="26.25" customHeight="1" spans="21:21">
      <c r="U12476" s="1047"/>
    </row>
    <row r="12477" ht="26.25" customHeight="1" spans="21:21">
      <c r="U12477" s="1047"/>
    </row>
    <row r="12478" ht="26.25" customHeight="1" spans="21:21">
      <c r="U12478" s="1047"/>
    </row>
    <row r="12479" ht="26.25" customHeight="1" spans="21:21">
      <c r="U12479" s="1047"/>
    </row>
    <row r="12480" ht="26.25" customHeight="1" spans="21:21">
      <c r="U12480" s="1047"/>
    </row>
    <row r="12481" ht="26.25" customHeight="1" spans="21:21">
      <c r="U12481" s="1047"/>
    </row>
    <row r="12482" ht="26.25" customHeight="1" spans="21:21">
      <c r="U12482" s="1047"/>
    </row>
    <row r="12483" ht="26.25" customHeight="1" spans="21:21">
      <c r="U12483" s="1047"/>
    </row>
    <row r="12484" ht="26.25" customHeight="1" spans="21:21">
      <c r="U12484" s="1047"/>
    </row>
    <row r="12485" ht="26.25" customHeight="1" spans="21:21">
      <c r="U12485" s="1047"/>
    </row>
    <row r="12486" ht="26.25" customHeight="1" spans="21:21">
      <c r="U12486" s="1047"/>
    </row>
    <row r="12487" ht="26.25" customHeight="1" spans="21:21">
      <c r="U12487" s="1047"/>
    </row>
    <row r="12488" ht="26.25" customHeight="1" spans="21:21">
      <c r="U12488" s="1047"/>
    </row>
    <row r="12489" ht="26.25" customHeight="1" spans="21:21">
      <c r="U12489" s="1047"/>
    </row>
    <row r="12490" ht="26.25" customHeight="1" spans="21:21">
      <c r="U12490" s="1047"/>
    </row>
    <row r="12491" ht="26.25" customHeight="1" spans="21:21">
      <c r="U12491" s="1047"/>
    </row>
    <row r="12492" ht="26.25" customHeight="1" spans="21:21">
      <c r="U12492" s="1047"/>
    </row>
    <row r="12493" ht="26.25" customHeight="1" spans="21:21">
      <c r="U12493" s="1047"/>
    </row>
    <row r="12494" ht="26.25" customHeight="1" spans="21:21">
      <c r="U12494" s="1047"/>
    </row>
    <row r="12495" ht="26.25" customHeight="1" spans="21:21">
      <c r="U12495" s="1047"/>
    </row>
    <row r="12496" ht="26.25" customHeight="1" spans="21:21">
      <c r="U12496" s="1047"/>
    </row>
    <row r="12497" ht="26.25" customHeight="1" spans="21:21">
      <c r="U12497" s="1047"/>
    </row>
    <row r="12498" ht="26.25" customHeight="1" spans="21:21">
      <c r="U12498" s="1047"/>
    </row>
    <row r="12499" ht="26.25" customHeight="1" spans="21:21">
      <c r="U12499" s="1047"/>
    </row>
    <row r="12500" ht="26.25" customHeight="1" spans="21:21">
      <c r="U12500" s="1047"/>
    </row>
    <row r="12501" ht="26.25" customHeight="1" spans="21:21">
      <c r="U12501" s="1047"/>
    </row>
    <row r="12502" ht="26.25" customHeight="1" spans="21:21">
      <c r="U12502" s="1047"/>
    </row>
    <row r="12503" ht="26.25" customHeight="1" spans="21:21">
      <c r="U12503" s="1047"/>
    </row>
    <row r="12504" ht="26.25" customHeight="1" spans="21:21">
      <c r="U12504" s="1047"/>
    </row>
    <row r="12505" ht="26.25" customHeight="1" spans="21:21">
      <c r="U12505" s="1047"/>
    </row>
    <row r="12506" ht="26.25" customHeight="1" spans="21:21">
      <c r="U12506" s="1047"/>
    </row>
    <row r="12507" ht="26.25" customHeight="1" spans="21:21">
      <c r="U12507" s="1047"/>
    </row>
    <row r="12508" ht="26.25" customHeight="1" spans="21:21">
      <c r="U12508" s="1047"/>
    </row>
    <row r="12509" ht="26.25" customHeight="1" spans="21:21">
      <c r="U12509" s="1047"/>
    </row>
    <row r="12510" ht="26.25" customHeight="1" spans="21:21">
      <c r="U12510" s="1047"/>
    </row>
    <row r="12511" ht="26.25" customHeight="1" spans="21:21">
      <c r="U12511" s="1047"/>
    </row>
    <row r="12512" ht="26.25" customHeight="1" spans="21:21">
      <c r="U12512" s="1047"/>
    </row>
    <row r="12513" ht="26.25" customHeight="1" spans="21:21">
      <c r="U12513" s="1047"/>
    </row>
    <row r="12514" ht="26.25" customHeight="1" spans="21:21">
      <c r="U12514" s="1047"/>
    </row>
    <row r="12515" ht="26.25" customHeight="1" spans="21:21">
      <c r="U12515" s="1047"/>
    </row>
    <row r="12516" ht="26.25" customHeight="1" spans="21:21">
      <c r="U12516" s="1047"/>
    </row>
    <row r="12517" ht="26.25" customHeight="1" spans="21:21">
      <c r="U12517" s="1047"/>
    </row>
    <row r="12518" ht="26.25" customHeight="1" spans="21:21">
      <c r="U12518" s="1047"/>
    </row>
    <row r="12519" ht="26.25" customHeight="1" spans="21:21">
      <c r="U12519" s="1047"/>
    </row>
    <row r="12520" ht="26.25" customHeight="1" spans="21:21">
      <c r="U12520" s="1047"/>
    </row>
    <row r="12521" ht="26.25" customHeight="1" spans="21:21">
      <c r="U12521" s="1047"/>
    </row>
    <row r="12522" ht="26.25" customHeight="1" spans="21:21">
      <c r="U12522" s="1047"/>
    </row>
    <row r="12523" ht="26.25" customHeight="1" spans="21:21">
      <c r="U12523" s="1047"/>
    </row>
    <row r="12524" ht="26.25" customHeight="1" spans="21:21">
      <c r="U12524" s="1047"/>
    </row>
    <row r="12525" ht="26.25" customHeight="1" spans="21:21">
      <c r="U12525" s="1047"/>
    </row>
    <row r="12526" ht="26.25" customHeight="1" spans="21:21">
      <c r="U12526" s="1047"/>
    </row>
    <row r="12527" ht="26.25" customHeight="1" spans="21:21">
      <c r="U12527" s="1047"/>
    </row>
    <row r="12528" ht="26.25" customHeight="1" spans="21:21">
      <c r="U12528" s="1047"/>
    </row>
    <row r="12529" ht="26.25" customHeight="1" spans="21:21">
      <c r="U12529" s="1047"/>
    </row>
    <row r="12530" ht="26.25" customHeight="1" spans="21:21">
      <c r="U12530" s="1047"/>
    </row>
    <row r="12531" ht="26.25" customHeight="1" spans="21:21">
      <c r="U12531" s="1047"/>
    </row>
    <row r="12532" ht="26.25" customHeight="1" spans="21:21">
      <c r="U12532" s="1047"/>
    </row>
    <row r="12533" ht="26.25" customHeight="1" spans="21:21">
      <c r="U12533" s="1047"/>
    </row>
    <row r="12534" ht="26.25" customHeight="1" spans="21:21">
      <c r="U12534" s="1047"/>
    </row>
    <row r="12535" ht="26.25" customHeight="1" spans="21:21">
      <c r="U12535" s="1047"/>
    </row>
    <row r="12536" ht="26.25" customHeight="1" spans="21:21">
      <c r="U12536" s="1047"/>
    </row>
    <row r="12537" ht="26.25" customHeight="1" spans="21:21">
      <c r="U12537" s="1047"/>
    </row>
    <row r="12538" ht="26.25" customHeight="1" spans="21:21">
      <c r="U12538" s="1047"/>
    </row>
    <row r="12539" ht="26.25" customHeight="1" spans="21:21">
      <c r="U12539" s="1047"/>
    </row>
    <row r="12540" ht="26.25" customHeight="1" spans="21:21">
      <c r="U12540" s="1047"/>
    </row>
    <row r="12541" ht="26.25" customHeight="1" spans="21:21">
      <c r="U12541" s="1047"/>
    </row>
    <row r="12542" ht="26.25" customHeight="1" spans="21:21">
      <c r="U12542" s="1047"/>
    </row>
    <row r="12543" ht="26.25" customHeight="1" spans="21:21">
      <c r="U12543" s="1047"/>
    </row>
    <row r="12544" ht="26.25" customHeight="1" spans="21:21">
      <c r="U12544" s="1047"/>
    </row>
    <row r="12545" ht="26.25" customHeight="1" spans="21:21">
      <c r="U12545" s="1047"/>
    </row>
    <row r="12546" ht="26.25" customHeight="1" spans="21:21">
      <c r="U12546" s="1047"/>
    </row>
    <row r="12547" ht="26.25" customHeight="1" spans="21:21">
      <c r="U12547" s="1047"/>
    </row>
    <row r="12548" ht="26.25" customHeight="1" spans="21:21">
      <c r="U12548" s="1047"/>
    </row>
    <row r="12549" ht="26.25" customHeight="1" spans="21:21">
      <c r="U12549" s="1047"/>
    </row>
    <row r="12550" ht="26.25" customHeight="1" spans="21:21">
      <c r="U12550" s="1047"/>
    </row>
    <row r="12551" ht="26.25" customHeight="1" spans="21:21">
      <c r="U12551" s="1047"/>
    </row>
    <row r="12552" ht="26.25" customHeight="1" spans="21:21">
      <c r="U12552" s="1047"/>
    </row>
    <row r="12553" ht="26.25" customHeight="1" spans="21:21">
      <c r="U12553" s="1047"/>
    </row>
    <row r="12554" ht="26.25" customHeight="1" spans="21:21">
      <c r="U12554" s="1047"/>
    </row>
    <row r="12555" ht="26.25" customHeight="1" spans="21:21">
      <c r="U12555" s="1047"/>
    </row>
    <row r="12556" ht="26.25" customHeight="1" spans="21:21">
      <c r="U12556" s="1047"/>
    </row>
    <row r="12557" ht="26.25" customHeight="1" spans="21:21">
      <c r="U12557" s="1047"/>
    </row>
    <row r="12558" ht="26.25" customHeight="1" spans="21:21">
      <c r="U12558" s="1047"/>
    </row>
    <row r="12559" ht="26.25" customHeight="1" spans="21:21">
      <c r="U12559" s="1047"/>
    </row>
    <row r="12560" ht="26.25" customHeight="1" spans="21:21">
      <c r="U12560" s="1047"/>
    </row>
    <row r="12561" ht="26.25" customHeight="1" spans="21:21">
      <c r="U12561" s="1047"/>
    </row>
    <row r="12562" ht="26.25" customHeight="1" spans="21:21">
      <c r="U12562" s="1047"/>
    </row>
    <row r="12563" ht="26.25" customHeight="1" spans="21:21">
      <c r="U12563" s="1047"/>
    </row>
    <row r="12564" ht="26.25" customHeight="1" spans="21:21">
      <c r="U12564" s="1047"/>
    </row>
    <row r="12565" ht="26.25" customHeight="1" spans="21:21">
      <c r="U12565" s="1047"/>
    </row>
    <row r="12566" ht="26.25" customHeight="1" spans="21:21">
      <c r="U12566" s="1047"/>
    </row>
    <row r="12567" ht="26.25" customHeight="1" spans="21:21">
      <c r="U12567" s="1047"/>
    </row>
    <row r="12568" ht="26.25" customHeight="1" spans="21:21">
      <c r="U12568" s="1047"/>
    </row>
    <row r="12569" ht="26.25" customHeight="1" spans="21:21">
      <c r="U12569" s="1047"/>
    </row>
    <row r="12570" ht="26.25" customHeight="1" spans="21:21">
      <c r="U12570" s="1047"/>
    </row>
    <row r="12571" ht="26.25" customHeight="1" spans="21:21">
      <c r="U12571" s="1047"/>
    </row>
    <row r="12572" ht="26.25" customHeight="1" spans="21:21">
      <c r="U12572" s="1047"/>
    </row>
    <row r="12573" ht="26.25" customHeight="1" spans="21:21">
      <c r="U12573" s="1047"/>
    </row>
    <row r="12574" ht="26.25" customHeight="1" spans="21:21">
      <c r="U12574" s="1047"/>
    </row>
    <row r="12575" ht="26.25" customHeight="1" spans="21:21">
      <c r="U12575" s="1047"/>
    </row>
    <row r="12576" ht="26.25" customHeight="1" spans="21:21">
      <c r="U12576" s="1047"/>
    </row>
    <row r="12577" ht="26.25" customHeight="1" spans="21:21">
      <c r="U12577" s="1047"/>
    </row>
    <row r="12578" ht="26.25" customHeight="1" spans="21:21">
      <c r="U12578" s="1047"/>
    </row>
    <row r="12579" ht="26.25" customHeight="1" spans="21:21">
      <c r="U12579" s="1047"/>
    </row>
    <row r="12580" ht="26.25" customHeight="1" spans="21:21">
      <c r="U12580" s="1047"/>
    </row>
    <row r="12581" ht="26.25" customHeight="1" spans="21:21">
      <c r="U12581" s="1047"/>
    </row>
    <row r="12582" ht="26.25" customHeight="1" spans="21:21">
      <c r="U12582" s="1047"/>
    </row>
    <row r="12583" ht="26.25" customHeight="1" spans="21:21">
      <c r="U12583" s="1047"/>
    </row>
    <row r="12584" ht="26.25" customHeight="1" spans="21:21">
      <c r="U12584" s="1047"/>
    </row>
    <row r="12585" ht="26.25" customHeight="1" spans="21:21">
      <c r="U12585" s="1047"/>
    </row>
    <row r="12586" ht="26.25" customHeight="1" spans="21:21">
      <c r="U12586" s="1047"/>
    </row>
    <row r="12587" ht="26.25" customHeight="1" spans="21:21">
      <c r="U12587" s="1047"/>
    </row>
    <row r="12588" ht="26.25" customHeight="1" spans="21:21">
      <c r="U12588" s="1047"/>
    </row>
    <row r="12589" ht="26.25" customHeight="1" spans="21:21">
      <c r="U12589" s="1047"/>
    </row>
    <row r="12590" ht="26.25" customHeight="1" spans="21:21">
      <c r="U12590" s="1047"/>
    </row>
    <row r="12591" ht="26.25" customHeight="1" spans="21:21">
      <c r="U12591" s="1047"/>
    </row>
    <row r="12592" ht="26.25" customHeight="1" spans="21:21">
      <c r="U12592" s="1047"/>
    </row>
    <row r="12593" ht="26.25" customHeight="1" spans="21:21">
      <c r="U12593" s="1047"/>
    </row>
    <row r="12594" ht="26.25" customHeight="1" spans="21:21">
      <c r="U12594" s="1047"/>
    </row>
    <row r="12595" ht="26.25" customHeight="1" spans="21:21">
      <c r="U12595" s="1047"/>
    </row>
    <row r="12596" ht="26.25" customHeight="1" spans="21:21">
      <c r="U12596" s="1047"/>
    </row>
    <row r="12597" ht="26.25" customHeight="1" spans="21:21">
      <c r="U12597" s="1047"/>
    </row>
    <row r="12598" ht="26.25" customHeight="1" spans="21:21">
      <c r="U12598" s="1047"/>
    </row>
    <row r="12599" ht="26.25" customHeight="1" spans="21:21">
      <c r="U12599" s="1047"/>
    </row>
    <row r="12600" ht="26.25" customHeight="1" spans="21:21">
      <c r="U12600" s="1047"/>
    </row>
    <row r="12601" ht="26.25" customHeight="1" spans="21:21">
      <c r="U12601" s="1047"/>
    </row>
    <row r="12602" ht="26.25" customHeight="1" spans="21:21">
      <c r="U12602" s="1047"/>
    </row>
    <row r="12603" ht="26.25" customHeight="1" spans="21:21">
      <c r="U12603" s="1047"/>
    </row>
    <row r="12604" ht="26.25" customHeight="1" spans="21:21">
      <c r="U12604" s="1047"/>
    </row>
    <row r="12605" ht="26.25" customHeight="1" spans="21:21">
      <c r="U12605" s="1047"/>
    </row>
    <row r="12606" ht="26.25" customHeight="1" spans="21:21">
      <c r="U12606" s="1047"/>
    </row>
    <row r="12607" ht="26.25" customHeight="1" spans="21:21">
      <c r="U12607" s="1047"/>
    </row>
    <row r="12608" ht="26.25" customHeight="1" spans="21:21">
      <c r="U12608" s="1047"/>
    </row>
    <row r="12609" ht="26.25" customHeight="1" spans="21:21">
      <c r="U12609" s="1047"/>
    </row>
    <row r="12610" ht="26.25" customHeight="1" spans="21:21">
      <c r="U12610" s="1047"/>
    </row>
    <row r="12611" ht="26.25" customHeight="1" spans="21:21">
      <c r="U12611" s="1047"/>
    </row>
    <row r="12612" ht="26.25" customHeight="1" spans="21:21">
      <c r="U12612" s="1047"/>
    </row>
    <row r="12613" ht="26.25" customHeight="1" spans="21:21">
      <c r="U12613" s="1047"/>
    </row>
    <row r="12614" ht="26.25" customHeight="1" spans="21:21">
      <c r="U12614" s="1047"/>
    </row>
    <row r="12615" ht="26.25" customHeight="1" spans="21:21">
      <c r="U12615" s="1047"/>
    </row>
    <row r="12616" ht="26.25" customHeight="1" spans="21:21">
      <c r="U12616" s="1047"/>
    </row>
    <row r="12617" ht="26.25" customHeight="1" spans="21:21">
      <c r="U12617" s="1047"/>
    </row>
    <row r="12618" ht="26.25" customHeight="1" spans="21:21">
      <c r="U12618" s="1047"/>
    </row>
    <row r="12619" ht="26.25" customHeight="1" spans="21:21">
      <c r="U12619" s="1047"/>
    </row>
    <row r="12620" ht="26.25" customHeight="1" spans="21:21">
      <c r="U12620" s="1047"/>
    </row>
    <row r="12621" ht="26.25" customHeight="1" spans="21:21">
      <c r="U12621" s="1047"/>
    </row>
    <row r="12622" ht="26.25" customHeight="1" spans="21:21">
      <c r="U12622" s="1047"/>
    </row>
    <row r="12623" ht="26.25" customHeight="1" spans="21:21">
      <c r="U12623" s="1047"/>
    </row>
    <row r="12624" ht="26.25" customHeight="1" spans="21:21">
      <c r="U12624" s="1047"/>
    </row>
    <row r="12625" ht="26.25" customHeight="1" spans="21:21">
      <c r="U12625" s="1047"/>
    </row>
    <row r="12626" ht="26.25" customHeight="1" spans="21:21">
      <c r="U12626" s="1047"/>
    </row>
    <row r="12627" ht="26.25" customHeight="1" spans="21:21">
      <c r="U12627" s="1047"/>
    </row>
    <row r="12628" ht="26.25" customHeight="1" spans="21:21">
      <c r="U12628" s="1047"/>
    </row>
    <row r="12629" ht="26.25" customHeight="1" spans="21:21">
      <c r="U12629" s="1047"/>
    </row>
    <row r="12630" ht="26.25" customHeight="1" spans="21:21">
      <c r="U12630" s="1047"/>
    </row>
    <row r="12631" ht="26.25" customHeight="1" spans="21:21">
      <c r="U12631" s="1047"/>
    </row>
    <row r="12632" ht="26.25" customHeight="1" spans="21:21">
      <c r="U12632" s="1047"/>
    </row>
    <row r="12633" ht="26.25" customHeight="1" spans="21:21">
      <c r="U12633" s="1047"/>
    </row>
    <row r="12634" ht="26.25" customHeight="1" spans="21:21">
      <c r="U12634" s="1047"/>
    </row>
    <row r="12635" ht="26.25" customHeight="1" spans="21:21">
      <c r="U12635" s="1047"/>
    </row>
    <row r="12636" ht="26.25" customHeight="1" spans="21:21">
      <c r="U12636" s="1047"/>
    </row>
    <row r="12637" ht="26.25" customHeight="1" spans="21:21">
      <c r="U12637" s="1047"/>
    </row>
    <row r="12638" ht="26.25" customHeight="1" spans="21:21">
      <c r="U12638" s="1047"/>
    </row>
    <row r="12639" ht="26.25" customHeight="1" spans="21:21">
      <c r="U12639" s="1047"/>
    </row>
    <row r="12640" ht="26.25" customHeight="1" spans="21:21">
      <c r="U12640" s="1047"/>
    </row>
    <row r="12641" ht="26.25" customHeight="1" spans="21:21">
      <c r="U12641" s="1047"/>
    </row>
    <row r="12642" ht="26.25" customHeight="1" spans="21:21">
      <c r="U12642" s="1047"/>
    </row>
    <row r="12643" ht="26.25" customHeight="1" spans="21:21">
      <c r="U12643" s="1047"/>
    </row>
    <row r="12644" ht="26.25" customHeight="1" spans="21:21">
      <c r="U12644" s="1047"/>
    </row>
    <row r="12645" ht="26.25" customHeight="1" spans="21:21">
      <c r="U12645" s="1047"/>
    </row>
    <row r="12646" ht="26.25" customHeight="1" spans="21:21">
      <c r="U12646" s="1047"/>
    </row>
    <row r="12647" ht="26.25" customHeight="1" spans="21:21">
      <c r="U12647" s="1047"/>
    </row>
    <row r="12648" ht="26.25" customHeight="1" spans="21:21">
      <c r="U12648" s="1047"/>
    </row>
    <row r="12649" ht="26.25" customHeight="1" spans="21:21">
      <c r="U12649" s="1047"/>
    </row>
    <row r="12650" ht="26.25" customHeight="1" spans="21:21">
      <c r="U12650" s="1047"/>
    </row>
    <row r="12651" ht="26.25" customHeight="1" spans="21:21">
      <c r="U12651" s="1047"/>
    </row>
    <row r="12652" ht="26.25" customHeight="1" spans="21:21">
      <c r="U12652" s="1047"/>
    </row>
    <row r="12653" ht="26.25" customHeight="1" spans="21:21">
      <c r="U12653" s="1047"/>
    </row>
    <row r="12654" ht="26.25" customHeight="1" spans="21:21">
      <c r="U12654" s="1047"/>
    </row>
    <row r="12655" ht="26.25" customHeight="1" spans="21:21">
      <c r="U12655" s="1047"/>
    </row>
    <row r="12656" ht="26.25" customHeight="1" spans="21:21">
      <c r="U12656" s="1047"/>
    </row>
    <row r="12657" ht="26.25" customHeight="1" spans="21:21">
      <c r="U12657" s="1047"/>
    </row>
    <row r="12658" ht="26.25" customHeight="1" spans="21:21">
      <c r="U12658" s="1047"/>
    </row>
    <row r="12659" ht="26.25" customHeight="1" spans="21:21">
      <c r="U12659" s="1047"/>
    </row>
    <row r="12660" ht="26.25" customHeight="1" spans="21:21">
      <c r="U12660" s="1047"/>
    </row>
    <row r="12661" ht="26.25" customHeight="1" spans="21:21">
      <c r="U12661" s="1047"/>
    </row>
    <row r="12662" ht="26.25" customHeight="1" spans="21:21">
      <c r="U12662" s="1047"/>
    </row>
    <row r="12663" ht="26.25" customHeight="1" spans="21:21">
      <c r="U12663" s="1047"/>
    </row>
    <row r="12664" ht="26.25" customHeight="1" spans="21:21">
      <c r="U12664" s="1047"/>
    </row>
    <row r="12665" ht="26.25" customHeight="1" spans="21:21">
      <c r="U12665" s="1047"/>
    </row>
    <row r="12666" ht="26.25" customHeight="1" spans="21:21">
      <c r="U12666" s="1047"/>
    </row>
    <row r="12667" ht="26.25" customHeight="1" spans="21:21">
      <c r="U12667" s="1047"/>
    </row>
    <row r="12668" ht="26.25" customHeight="1" spans="21:21">
      <c r="U12668" s="1047"/>
    </row>
    <row r="12669" ht="26.25" customHeight="1" spans="21:21">
      <c r="U12669" s="1047"/>
    </row>
    <row r="12670" ht="26.25" customHeight="1" spans="21:21">
      <c r="U12670" s="1047"/>
    </row>
    <row r="12671" ht="26.25" customHeight="1" spans="21:21">
      <c r="U12671" s="1047"/>
    </row>
    <row r="12672" ht="26.25" customHeight="1" spans="21:21">
      <c r="U12672" s="1047"/>
    </row>
    <row r="12673" ht="26.25" customHeight="1" spans="21:21">
      <c r="U12673" s="1047"/>
    </row>
    <row r="12674" ht="26.25" customHeight="1" spans="21:21">
      <c r="U12674" s="1047"/>
    </row>
    <row r="12675" ht="26.25" customHeight="1" spans="21:21">
      <c r="U12675" s="1047"/>
    </row>
    <row r="12676" ht="26.25" customHeight="1" spans="21:21">
      <c r="U12676" s="1047"/>
    </row>
    <row r="12677" ht="26.25" customHeight="1" spans="21:21">
      <c r="U12677" s="1047"/>
    </row>
    <row r="12678" ht="26.25" customHeight="1" spans="21:21">
      <c r="U12678" s="1047"/>
    </row>
    <row r="12679" ht="26.25" customHeight="1" spans="21:21">
      <c r="U12679" s="1047"/>
    </row>
    <row r="12680" ht="26.25" customHeight="1" spans="21:21">
      <c r="U12680" s="1047"/>
    </row>
    <row r="12681" ht="26.25" customHeight="1" spans="21:21">
      <c r="U12681" s="1047"/>
    </row>
    <row r="12682" ht="26.25" customHeight="1" spans="21:21">
      <c r="U12682" s="1047"/>
    </row>
    <row r="12683" ht="26.25" customHeight="1" spans="21:21">
      <c r="U12683" s="1047"/>
    </row>
    <row r="12684" ht="26.25" customHeight="1" spans="21:21">
      <c r="U12684" s="1047"/>
    </row>
    <row r="12685" ht="26.25" customHeight="1" spans="21:21">
      <c r="U12685" s="1047"/>
    </row>
    <row r="12686" ht="26.25" customHeight="1" spans="21:21">
      <c r="U12686" s="1047"/>
    </row>
    <row r="12687" ht="26.25" customHeight="1" spans="21:21">
      <c r="U12687" s="1047"/>
    </row>
    <row r="12688" ht="26.25" customHeight="1" spans="21:21">
      <c r="U12688" s="1047"/>
    </row>
    <row r="12689" ht="26.25" customHeight="1" spans="21:21">
      <c r="U12689" s="1047"/>
    </row>
    <row r="12690" ht="26.25" customHeight="1" spans="21:21">
      <c r="U12690" s="1047"/>
    </row>
    <row r="12691" ht="26.25" customHeight="1" spans="21:21">
      <c r="U12691" s="1047"/>
    </row>
    <row r="12692" ht="26.25" customHeight="1" spans="21:21">
      <c r="U12692" s="1047"/>
    </row>
    <row r="12693" ht="26.25" customHeight="1" spans="21:21">
      <c r="U12693" s="1047"/>
    </row>
    <row r="12694" ht="26.25" customHeight="1" spans="21:21">
      <c r="U12694" s="1047"/>
    </row>
    <row r="12695" ht="26.25" customHeight="1" spans="21:21">
      <c r="U12695" s="1047"/>
    </row>
    <row r="12696" ht="26.25" customHeight="1" spans="21:21">
      <c r="U12696" s="1047"/>
    </row>
    <row r="12697" ht="26.25" customHeight="1" spans="21:21">
      <c r="U12697" s="1047"/>
    </row>
    <row r="12698" ht="26.25" customHeight="1" spans="21:21">
      <c r="U12698" s="1047"/>
    </row>
    <row r="12699" ht="26.25" customHeight="1" spans="21:21">
      <c r="U12699" s="1047"/>
    </row>
    <row r="12700" ht="26.25" customHeight="1" spans="21:21">
      <c r="U12700" s="1047"/>
    </row>
    <row r="12701" ht="26.25" customHeight="1" spans="21:21">
      <c r="U12701" s="1047"/>
    </row>
    <row r="12702" ht="26.25" customHeight="1" spans="21:21">
      <c r="U12702" s="1047"/>
    </row>
    <row r="12703" ht="26.25" customHeight="1" spans="21:21">
      <c r="U12703" s="1047"/>
    </row>
    <row r="12704" ht="26.25" customHeight="1" spans="21:21">
      <c r="U12704" s="1047"/>
    </row>
    <row r="12705" ht="26.25" customHeight="1" spans="21:21">
      <c r="U12705" s="1047"/>
    </row>
    <row r="12706" ht="26.25" customHeight="1" spans="21:21">
      <c r="U12706" s="1047"/>
    </row>
    <row r="12707" ht="26.25" customHeight="1" spans="21:21">
      <c r="U12707" s="1047"/>
    </row>
    <row r="12708" ht="26.25" customHeight="1" spans="21:21">
      <c r="U12708" s="1047"/>
    </row>
    <row r="12709" ht="26.25" customHeight="1" spans="21:21">
      <c r="U12709" s="1047"/>
    </row>
    <row r="12710" ht="26.25" customHeight="1" spans="21:21">
      <c r="U12710" s="1047"/>
    </row>
    <row r="12711" ht="26.25" customHeight="1" spans="21:21">
      <c r="U12711" s="1047"/>
    </row>
    <row r="12712" ht="26.25" customHeight="1" spans="21:21">
      <c r="U12712" s="1047"/>
    </row>
    <row r="12713" ht="26.25" customHeight="1" spans="21:21">
      <c r="U12713" s="1047"/>
    </row>
    <row r="12714" ht="26.25" customHeight="1" spans="21:21">
      <c r="U12714" s="1047"/>
    </row>
    <row r="12715" ht="26.25" customHeight="1" spans="21:21">
      <c r="U12715" s="1047"/>
    </row>
    <row r="12716" ht="26.25" customHeight="1" spans="21:21">
      <c r="U12716" s="1047"/>
    </row>
    <row r="12717" ht="26.25" customHeight="1" spans="21:21">
      <c r="U12717" s="1047"/>
    </row>
    <row r="12718" ht="26.25" customHeight="1" spans="21:21">
      <c r="U12718" s="1047"/>
    </row>
    <row r="12719" ht="26.25" customHeight="1" spans="21:21">
      <c r="U12719" s="1047"/>
    </row>
    <row r="12720" ht="26.25" customHeight="1" spans="21:21">
      <c r="U12720" s="1047"/>
    </row>
    <row r="12721" ht="26.25" customHeight="1" spans="21:21">
      <c r="U12721" s="1047"/>
    </row>
    <row r="12722" ht="26.25" customHeight="1" spans="21:21">
      <c r="U12722" s="1047"/>
    </row>
    <row r="12723" ht="26.25" customHeight="1" spans="21:21">
      <c r="U12723" s="1047"/>
    </row>
    <row r="12724" ht="26.25" customHeight="1" spans="21:21">
      <c r="U12724" s="1047"/>
    </row>
    <row r="12725" ht="26.25" customHeight="1" spans="21:21">
      <c r="U12725" s="1047"/>
    </row>
    <row r="12726" ht="26.25" customHeight="1" spans="21:21">
      <c r="U12726" s="1047"/>
    </row>
    <row r="12727" ht="26.25" customHeight="1" spans="21:21">
      <c r="U12727" s="1047"/>
    </row>
    <row r="12728" ht="26.25" customHeight="1" spans="21:21">
      <c r="U12728" s="1047"/>
    </row>
    <row r="12729" ht="26.25" customHeight="1" spans="21:21">
      <c r="U12729" s="1047"/>
    </row>
    <row r="12730" ht="26.25" customHeight="1" spans="21:21">
      <c r="U12730" s="1047"/>
    </row>
    <row r="12731" ht="26.25" customHeight="1" spans="21:21">
      <c r="U12731" s="1047"/>
    </row>
    <row r="12732" ht="26.25" customHeight="1" spans="21:21">
      <c r="U12732" s="1047"/>
    </row>
    <row r="12733" ht="26.25" customHeight="1" spans="21:21">
      <c r="U12733" s="1047"/>
    </row>
    <row r="12734" ht="26.25" customHeight="1" spans="21:21">
      <c r="U12734" s="1047"/>
    </row>
    <row r="12735" ht="26.25" customHeight="1" spans="21:21">
      <c r="U12735" s="1047"/>
    </row>
    <row r="12736" ht="26.25" customHeight="1" spans="21:21">
      <c r="U12736" s="1047"/>
    </row>
    <row r="12737" ht="26.25" customHeight="1" spans="21:21">
      <c r="U12737" s="1047"/>
    </row>
    <row r="12738" ht="26.25" customHeight="1" spans="21:21">
      <c r="U12738" s="1047"/>
    </row>
    <row r="12739" ht="26.25" customHeight="1" spans="21:21">
      <c r="U12739" s="1047"/>
    </row>
    <row r="12740" ht="26.25" customHeight="1" spans="21:21">
      <c r="U12740" s="1047"/>
    </row>
    <row r="12741" ht="26.25" customHeight="1" spans="21:21">
      <c r="U12741" s="1047"/>
    </row>
    <row r="12742" ht="26.25" customHeight="1" spans="21:21">
      <c r="U12742" s="1047"/>
    </row>
    <row r="12743" ht="26.25" customHeight="1" spans="21:21">
      <c r="U12743" s="1047"/>
    </row>
    <row r="12744" ht="26.25" customHeight="1" spans="21:21">
      <c r="U12744" s="1047"/>
    </row>
    <row r="12745" ht="26.25" customHeight="1" spans="21:21">
      <c r="U12745" s="1047"/>
    </row>
    <row r="12746" ht="26.25" customHeight="1" spans="21:21">
      <c r="U12746" s="1047"/>
    </row>
    <row r="12747" ht="26.25" customHeight="1" spans="21:21">
      <c r="U12747" s="1047"/>
    </row>
    <row r="12748" ht="26.25" customHeight="1" spans="21:21">
      <c r="U12748" s="1047"/>
    </row>
    <row r="12749" ht="26.25" customHeight="1" spans="21:21">
      <c r="U12749" s="1047"/>
    </row>
    <row r="12750" ht="26.25" customHeight="1" spans="21:21">
      <c r="U12750" s="1047"/>
    </row>
    <row r="12751" ht="26.25" customHeight="1" spans="21:21">
      <c r="U12751" s="1047"/>
    </row>
    <row r="12752" ht="26.25" customHeight="1" spans="21:21">
      <c r="U12752" s="1047"/>
    </row>
    <row r="12753" ht="26.25" customHeight="1" spans="21:21">
      <c r="U12753" s="1047"/>
    </row>
    <row r="12754" ht="26.25" customHeight="1" spans="21:21">
      <c r="U12754" s="1047"/>
    </row>
    <row r="12755" ht="26.25" customHeight="1" spans="21:21">
      <c r="U12755" s="1047"/>
    </row>
    <row r="12756" ht="26.25" customHeight="1" spans="21:21">
      <c r="U12756" s="1047"/>
    </row>
    <row r="12757" ht="26.25" customHeight="1" spans="21:21">
      <c r="U12757" s="1047"/>
    </row>
    <row r="12758" ht="26.25" customHeight="1" spans="21:21">
      <c r="U12758" s="1047"/>
    </row>
    <row r="12759" ht="26.25" customHeight="1" spans="21:21">
      <c r="U12759" s="1047"/>
    </row>
    <row r="12760" ht="26.25" customHeight="1" spans="21:21">
      <c r="U12760" s="1047"/>
    </row>
    <row r="12761" ht="26.25" customHeight="1" spans="21:21">
      <c r="U12761" s="1047"/>
    </row>
    <row r="12762" ht="26.25" customHeight="1" spans="21:21">
      <c r="U12762" s="1047"/>
    </row>
    <row r="12763" ht="26.25" customHeight="1" spans="21:21">
      <c r="U12763" s="1047"/>
    </row>
    <row r="12764" ht="26.25" customHeight="1" spans="21:21">
      <c r="U12764" s="1047"/>
    </row>
    <row r="12765" ht="26.25" customHeight="1" spans="21:21">
      <c r="U12765" s="1047"/>
    </row>
    <row r="12766" ht="26.25" customHeight="1" spans="21:21">
      <c r="U12766" s="1047"/>
    </row>
    <row r="12767" ht="26.25" customHeight="1" spans="21:21">
      <c r="U12767" s="1047"/>
    </row>
    <row r="12768" ht="26.25" customHeight="1" spans="21:21">
      <c r="U12768" s="1047"/>
    </row>
    <row r="12769" ht="26.25" customHeight="1" spans="21:21">
      <c r="U12769" s="1047"/>
    </row>
    <row r="12770" ht="26.25" customHeight="1" spans="21:21">
      <c r="U12770" s="1047"/>
    </row>
    <row r="12771" ht="26.25" customHeight="1" spans="21:21">
      <c r="U12771" s="1047"/>
    </row>
    <row r="12772" ht="26.25" customHeight="1" spans="21:21">
      <c r="U12772" s="1047"/>
    </row>
    <row r="12773" ht="26.25" customHeight="1" spans="21:21">
      <c r="U12773" s="1047"/>
    </row>
    <row r="12774" ht="26.25" customHeight="1" spans="21:21">
      <c r="U12774" s="1047"/>
    </row>
    <row r="12775" ht="26.25" customHeight="1" spans="21:21">
      <c r="U12775" s="1047"/>
    </row>
    <row r="12776" ht="26.25" customHeight="1" spans="21:21">
      <c r="U12776" s="1047"/>
    </row>
    <row r="12777" ht="26.25" customHeight="1" spans="21:21">
      <c r="U12777" s="1047"/>
    </row>
    <row r="12778" ht="26.25" customHeight="1" spans="21:21">
      <c r="U12778" s="1047"/>
    </row>
    <row r="12779" ht="26.25" customHeight="1" spans="21:21">
      <c r="U12779" s="1047"/>
    </row>
    <row r="12780" ht="26.25" customHeight="1" spans="21:21">
      <c r="U12780" s="1047"/>
    </row>
    <row r="12781" ht="26.25" customHeight="1" spans="21:21">
      <c r="U12781" s="1047"/>
    </row>
    <row r="12782" ht="26.25" customHeight="1" spans="21:21">
      <c r="U12782" s="1047"/>
    </row>
    <row r="12783" ht="26.25" customHeight="1" spans="21:21">
      <c r="U12783" s="1047"/>
    </row>
    <row r="12784" ht="26.25" customHeight="1" spans="21:21">
      <c r="U12784" s="1047"/>
    </row>
    <row r="12785" ht="26.25" customHeight="1" spans="21:21">
      <c r="U12785" s="1047"/>
    </row>
    <row r="12786" ht="26.25" customHeight="1" spans="21:21">
      <c r="U12786" s="1047"/>
    </row>
    <row r="12787" ht="26.25" customHeight="1" spans="21:21">
      <c r="U12787" s="1047"/>
    </row>
    <row r="12788" ht="26.25" customHeight="1" spans="21:21">
      <c r="U12788" s="1047"/>
    </row>
    <row r="12789" ht="26.25" customHeight="1" spans="21:21">
      <c r="U12789" s="1047"/>
    </row>
    <row r="12790" ht="26.25" customHeight="1" spans="21:21">
      <c r="U12790" s="1047"/>
    </row>
    <row r="12791" ht="26.25" customHeight="1" spans="21:21">
      <c r="U12791" s="1047"/>
    </row>
    <row r="12792" ht="26.25" customHeight="1" spans="21:21">
      <c r="U12792" s="1047"/>
    </row>
    <row r="12793" ht="26.25" customHeight="1" spans="21:21">
      <c r="U12793" s="1047"/>
    </row>
    <row r="12794" ht="26.25" customHeight="1" spans="21:21">
      <c r="U12794" s="1047"/>
    </row>
    <row r="12795" ht="26.25" customHeight="1" spans="21:21">
      <c r="U12795" s="1047"/>
    </row>
    <row r="12796" ht="26.25" customHeight="1" spans="21:21">
      <c r="U12796" s="1047"/>
    </row>
    <row r="12797" ht="26.25" customHeight="1" spans="21:21">
      <c r="U12797" s="1047"/>
    </row>
    <row r="12798" ht="26.25" customHeight="1" spans="21:21">
      <c r="U12798" s="1047"/>
    </row>
    <row r="12799" ht="26.25" customHeight="1" spans="21:21">
      <c r="U12799" s="1047"/>
    </row>
    <row r="12800" ht="26.25" customHeight="1" spans="21:21">
      <c r="U12800" s="1047"/>
    </row>
    <row r="12801" ht="26.25" customHeight="1" spans="21:21">
      <c r="U12801" s="1047"/>
    </row>
    <row r="12802" ht="26.25" customHeight="1" spans="21:21">
      <c r="U12802" s="1047"/>
    </row>
    <row r="12803" ht="26.25" customHeight="1" spans="21:21">
      <c r="U12803" s="1047"/>
    </row>
    <row r="12804" ht="26.25" customHeight="1" spans="21:21">
      <c r="U12804" s="1047"/>
    </row>
    <row r="12805" ht="26.25" customHeight="1" spans="21:21">
      <c r="U12805" s="1047"/>
    </row>
    <row r="12806" ht="26.25" customHeight="1" spans="21:21">
      <c r="U12806" s="1047"/>
    </row>
    <row r="12807" ht="26.25" customHeight="1" spans="21:21">
      <c r="U12807" s="1047"/>
    </row>
    <row r="12808" ht="26.25" customHeight="1" spans="21:21">
      <c r="U12808" s="1047"/>
    </row>
    <row r="12809" ht="26.25" customHeight="1" spans="21:21">
      <c r="U12809" s="1047"/>
    </row>
    <row r="12810" ht="26.25" customHeight="1" spans="21:21">
      <c r="U12810" s="1047"/>
    </row>
    <row r="12811" ht="26.25" customHeight="1" spans="21:21">
      <c r="U12811" s="1047"/>
    </row>
    <row r="12812" ht="26.25" customHeight="1" spans="21:21">
      <c r="U12812" s="1047"/>
    </row>
    <row r="12813" ht="26.25" customHeight="1" spans="21:21">
      <c r="U12813" s="1047"/>
    </row>
    <row r="12814" ht="26.25" customHeight="1" spans="21:21">
      <c r="U12814" s="1047"/>
    </row>
    <row r="12815" ht="26.25" customHeight="1" spans="21:21">
      <c r="U12815" s="1047"/>
    </row>
    <row r="12816" ht="26.25" customHeight="1" spans="21:21">
      <c r="U12816" s="1047"/>
    </row>
    <row r="12817" ht="26.25" customHeight="1" spans="21:21">
      <c r="U12817" s="1047"/>
    </row>
    <row r="12818" ht="26.25" customHeight="1" spans="21:21">
      <c r="U12818" s="1047"/>
    </row>
    <row r="12819" ht="26.25" customHeight="1" spans="21:21">
      <c r="U12819" s="1047"/>
    </row>
    <row r="12820" ht="26.25" customHeight="1" spans="21:21">
      <c r="U12820" s="1047"/>
    </row>
    <row r="12821" ht="26.25" customHeight="1" spans="21:21">
      <c r="U12821" s="1047"/>
    </row>
    <row r="12822" ht="26.25" customHeight="1" spans="21:21">
      <c r="U12822" s="1047"/>
    </row>
    <row r="12823" ht="26.25" customHeight="1" spans="21:21">
      <c r="U12823" s="1047"/>
    </row>
    <row r="12824" ht="26.25" customHeight="1" spans="21:21">
      <c r="U12824" s="1047"/>
    </row>
    <row r="12825" ht="26.25" customHeight="1" spans="21:21">
      <c r="U12825" s="1047"/>
    </row>
    <row r="12826" ht="26.25" customHeight="1" spans="21:21">
      <c r="U12826" s="1047"/>
    </row>
    <row r="12827" ht="26.25" customHeight="1" spans="21:21">
      <c r="U12827" s="1047"/>
    </row>
    <row r="12828" ht="26.25" customHeight="1" spans="21:21">
      <c r="U12828" s="1047"/>
    </row>
    <row r="12829" ht="26.25" customHeight="1" spans="21:21">
      <c r="U12829" s="1047"/>
    </row>
    <row r="12830" ht="26.25" customHeight="1" spans="21:21">
      <c r="U12830" s="1047"/>
    </row>
    <row r="12831" ht="26.25" customHeight="1" spans="21:21">
      <c r="U12831" s="1047"/>
    </row>
    <row r="12832" ht="26.25" customHeight="1" spans="21:21">
      <c r="U12832" s="1047"/>
    </row>
    <row r="12833" ht="26.25" customHeight="1" spans="21:21">
      <c r="U12833" s="1047"/>
    </row>
    <row r="12834" ht="26.25" customHeight="1" spans="21:21">
      <c r="U12834" s="1047"/>
    </row>
    <row r="12835" ht="26.25" customHeight="1" spans="21:21">
      <c r="U12835" s="1047"/>
    </row>
    <row r="12836" ht="26.25" customHeight="1" spans="21:21">
      <c r="U12836" s="1047"/>
    </row>
    <row r="12837" ht="26.25" customHeight="1" spans="21:21">
      <c r="U12837" s="1047"/>
    </row>
    <row r="12838" ht="26.25" customHeight="1" spans="21:21">
      <c r="U12838" s="1047"/>
    </row>
    <row r="12839" ht="26.25" customHeight="1" spans="21:21">
      <c r="U12839" s="1047"/>
    </row>
    <row r="12840" ht="26.25" customHeight="1" spans="21:21">
      <c r="U12840" s="1047"/>
    </row>
    <row r="12841" ht="26.25" customHeight="1" spans="21:21">
      <c r="U12841" s="1047"/>
    </row>
    <row r="12842" ht="26.25" customHeight="1" spans="21:21">
      <c r="U12842" s="1047"/>
    </row>
    <row r="12843" ht="26.25" customHeight="1" spans="21:21">
      <c r="U12843" s="1047"/>
    </row>
    <row r="12844" ht="26.25" customHeight="1" spans="21:21">
      <c r="U12844" s="1047"/>
    </row>
    <row r="12845" ht="26.25" customHeight="1" spans="21:21">
      <c r="U12845" s="1047"/>
    </row>
    <row r="12846" ht="26.25" customHeight="1" spans="21:21">
      <c r="U12846" s="1047"/>
    </row>
    <row r="12847" ht="26.25" customHeight="1" spans="21:21">
      <c r="U12847" s="1047"/>
    </row>
    <row r="12848" ht="26.25" customHeight="1" spans="21:21">
      <c r="U12848" s="1047"/>
    </row>
    <row r="12849" ht="26.25" customHeight="1" spans="21:21">
      <c r="U12849" s="1047"/>
    </row>
    <row r="12850" ht="26.25" customHeight="1" spans="21:21">
      <c r="U12850" s="1047"/>
    </row>
    <row r="12851" ht="26.25" customHeight="1" spans="21:21">
      <c r="U12851" s="1047"/>
    </row>
    <row r="12852" ht="26.25" customHeight="1" spans="21:21">
      <c r="U12852" s="1047"/>
    </row>
    <row r="12853" ht="26.25" customHeight="1" spans="21:21">
      <c r="U12853" s="1047"/>
    </row>
    <row r="12854" ht="26.25" customHeight="1" spans="21:21">
      <c r="U12854" s="1047"/>
    </row>
    <row r="12855" ht="26.25" customHeight="1" spans="21:21">
      <c r="U12855" s="1047"/>
    </row>
    <row r="12856" ht="26.25" customHeight="1" spans="21:21">
      <c r="U12856" s="1047"/>
    </row>
    <row r="12857" ht="26.25" customHeight="1" spans="21:21">
      <c r="U12857" s="1047"/>
    </row>
    <row r="12858" ht="26.25" customHeight="1" spans="21:21">
      <c r="U12858" s="1047"/>
    </row>
    <row r="12859" ht="26.25" customHeight="1" spans="21:21">
      <c r="U12859" s="1047"/>
    </row>
    <row r="12860" ht="26.25" customHeight="1" spans="21:21">
      <c r="U12860" s="1047"/>
    </row>
    <row r="12861" ht="26.25" customHeight="1" spans="21:21">
      <c r="U12861" s="1047"/>
    </row>
    <row r="12862" ht="26.25" customHeight="1" spans="21:21">
      <c r="U12862" s="1047"/>
    </row>
    <row r="12863" ht="26.25" customHeight="1" spans="21:21">
      <c r="U12863" s="1047"/>
    </row>
    <row r="12864" ht="26.25" customHeight="1" spans="21:21">
      <c r="U12864" s="1047"/>
    </row>
    <row r="12865" ht="26.25" customHeight="1" spans="21:21">
      <c r="U12865" s="1047"/>
    </row>
    <row r="12866" ht="26.25" customHeight="1" spans="21:21">
      <c r="U12866" s="1047"/>
    </row>
    <row r="12867" ht="26.25" customHeight="1" spans="21:21">
      <c r="U12867" s="1047"/>
    </row>
    <row r="12868" ht="26.25" customHeight="1" spans="21:21">
      <c r="U12868" s="1047"/>
    </row>
    <row r="12869" ht="26.25" customHeight="1" spans="21:21">
      <c r="U12869" s="1047"/>
    </row>
    <row r="12870" ht="26.25" customHeight="1" spans="21:21">
      <c r="U12870" s="1047"/>
    </row>
    <row r="12871" ht="26.25" customHeight="1" spans="21:21">
      <c r="U12871" s="1047"/>
    </row>
    <row r="12872" ht="26.25" customHeight="1" spans="21:21">
      <c r="U12872" s="1047"/>
    </row>
    <row r="12873" ht="26.25" customHeight="1" spans="21:21">
      <c r="U12873" s="1047"/>
    </row>
    <row r="12874" ht="26.25" customHeight="1" spans="21:21">
      <c r="U12874" s="1047"/>
    </row>
    <row r="12875" ht="26.25" customHeight="1" spans="21:21">
      <c r="U12875" s="1047"/>
    </row>
    <row r="12876" ht="26.25" customHeight="1" spans="21:21">
      <c r="U12876" s="1047"/>
    </row>
    <row r="12877" ht="26.25" customHeight="1" spans="21:21">
      <c r="U12877" s="1047"/>
    </row>
    <row r="12878" ht="26.25" customHeight="1" spans="21:21">
      <c r="U12878" s="1047"/>
    </row>
    <row r="12879" ht="26.25" customHeight="1" spans="21:21">
      <c r="U12879" s="1047"/>
    </row>
    <row r="12880" ht="26.25" customHeight="1" spans="21:21">
      <c r="U12880" s="1047"/>
    </row>
    <row r="12881" ht="26.25" customHeight="1" spans="21:21">
      <c r="U12881" s="1047"/>
    </row>
    <row r="12882" ht="26.25" customHeight="1" spans="21:21">
      <c r="U12882" s="1047"/>
    </row>
    <row r="12883" ht="26.25" customHeight="1" spans="21:21">
      <c r="U12883" s="1047"/>
    </row>
    <row r="12884" ht="26.25" customHeight="1" spans="21:21">
      <c r="U12884" s="1047"/>
    </row>
    <row r="12885" ht="26.25" customHeight="1" spans="21:21">
      <c r="U12885" s="1047"/>
    </row>
    <row r="12886" ht="26.25" customHeight="1" spans="21:21">
      <c r="U12886" s="1047"/>
    </row>
    <row r="12887" ht="26.25" customHeight="1" spans="21:21">
      <c r="U12887" s="1047"/>
    </row>
    <row r="12888" ht="26.25" customHeight="1" spans="21:21">
      <c r="U12888" s="1047"/>
    </row>
    <row r="12889" ht="26.25" customHeight="1" spans="21:21">
      <c r="U12889" s="1047"/>
    </row>
    <row r="12890" ht="26.25" customHeight="1" spans="21:21">
      <c r="U12890" s="1047"/>
    </row>
    <row r="12891" ht="26.25" customHeight="1" spans="21:21">
      <c r="U12891" s="1047"/>
    </row>
    <row r="12892" ht="26.25" customHeight="1" spans="21:21">
      <c r="U12892" s="1047"/>
    </row>
    <row r="12893" ht="26.25" customHeight="1" spans="21:21">
      <c r="U12893" s="1047"/>
    </row>
    <row r="12894" ht="26.25" customHeight="1" spans="21:21">
      <c r="U12894" s="1047"/>
    </row>
    <row r="12895" ht="26.25" customHeight="1" spans="21:21">
      <c r="U12895" s="1047"/>
    </row>
    <row r="12896" ht="26.25" customHeight="1" spans="21:21">
      <c r="U12896" s="1047"/>
    </row>
    <row r="12897" ht="26.25" customHeight="1" spans="21:21">
      <c r="U12897" s="1047"/>
    </row>
    <row r="12898" ht="26.25" customHeight="1" spans="21:21">
      <c r="U12898" s="1047"/>
    </row>
    <row r="12899" ht="26.25" customHeight="1" spans="21:21">
      <c r="U12899" s="1047"/>
    </row>
    <row r="12900" ht="26.25" customHeight="1" spans="21:21">
      <c r="U12900" s="1047"/>
    </row>
    <row r="12901" ht="26.25" customHeight="1" spans="21:21">
      <c r="U12901" s="1047"/>
    </row>
    <row r="12902" ht="26.25" customHeight="1" spans="21:21">
      <c r="U12902" s="1047"/>
    </row>
    <row r="12903" ht="26.25" customHeight="1" spans="21:21">
      <c r="U12903" s="1047"/>
    </row>
    <row r="12904" ht="26.25" customHeight="1" spans="21:21">
      <c r="U12904" s="1047"/>
    </row>
    <row r="12905" ht="26.25" customHeight="1" spans="21:21">
      <c r="U12905" s="1047"/>
    </row>
    <row r="12906" ht="26.25" customHeight="1" spans="21:21">
      <c r="U12906" s="1047"/>
    </row>
    <row r="12907" ht="26.25" customHeight="1" spans="21:21">
      <c r="U12907" s="1047"/>
    </row>
    <row r="12908" ht="26.25" customHeight="1" spans="21:21">
      <c r="U12908" s="1047"/>
    </row>
    <row r="12909" ht="26.25" customHeight="1" spans="21:21">
      <c r="U12909" s="1047"/>
    </row>
    <row r="12910" ht="26.25" customHeight="1" spans="21:21">
      <c r="U12910" s="1047"/>
    </row>
    <row r="12911" ht="26.25" customHeight="1" spans="21:21">
      <c r="U12911" s="1047"/>
    </row>
    <row r="12912" ht="26.25" customHeight="1" spans="21:21">
      <c r="U12912" s="1047"/>
    </row>
    <row r="12913" ht="26.25" customHeight="1" spans="21:21">
      <c r="U12913" s="1047"/>
    </row>
    <row r="12914" ht="26.25" customHeight="1" spans="21:21">
      <c r="U12914" s="1047"/>
    </row>
    <row r="12915" ht="26.25" customHeight="1" spans="21:21">
      <c r="U12915" s="1047"/>
    </row>
    <row r="12916" ht="26.25" customHeight="1" spans="21:21">
      <c r="U12916" s="1047"/>
    </row>
    <row r="12917" ht="26.25" customHeight="1" spans="21:21">
      <c r="U12917" s="1047"/>
    </row>
    <row r="12918" ht="26.25" customHeight="1" spans="21:21">
      <c r="U12918" s="1047"/>
    </row>
    <row r="12919" ht="26.25" customHeight="1" spans="21:21">
      <c r="U12919" s="1047"/>
    </row>
    <row r="12920" ht="26.25" customHeight="1" spans="21:21">
      <c r="U12920" s="1047"/>
    </row>
    <row r="12921" ht="26.25" customHeight="1" spans="21:21">
      <c r="U12921" s="1047"/>
    </row>
    <row r="12922" ht="26.25" customHeight="1" spans="21:21">
      <c r="U12922" s="1047"/>
    </row>
    <row r="12923" ht="26.25" customHeight="1" spans="21:21">
      <c r="U12923" s="1047"/>
    </row>
    <row r="12924" ht="26.25" customHeight="1" spans="21:21">
      <c r="U12924" s="1047"/>
    </row>
    <row r="12925" ht="26.25" customHeight="1" spans="21:21">
      <c r="U12925" s="1047"/>
    </row>
    <row r="12926" ht="26.25" customHeight="1" spans="21:21">
      <c r="U12926" s="1047"/>
    </row>
    <row r="12927" ht="26.25" customHeight="1" spans="21:21">
      <c r="U12927" s="1047"/>
    </row>
    <row r="12928" ht="26.25" customHeight="1" spans="21:21">
      <c r="U12928" s="1047"/>
    </row>
    <row r="12929" ht="26.25" customHeight="1" spans="21:21">
      <c r="U12929" s="1047"/>
    </row>
    <row r="12930" ht="26.25" customHeight="1" spans="21:21">
      <c r="U12930" s="1047"/>
    </row>
    <row r="12931" ht="26.25" customHeight="1" spans="21:21">
      <c r="U12931" s="1047"/>
    </row>
    <row r="12932" ht="26.25" customHeight="1" spans="21:21">
      <c r="U12932" s="1047"/>
    </row>
    <row r="12933" ht="26.25" customHeight="1" spans="21:21">
      <c r="U12933" s="1047"/>
    </row>
    <row r="12934" ht="26.25" customHeight="1" spans="21:21">
      <c r="U12934" s="1047"/>
    </row>
    <row r="12935" ht="26.25" customHeight="1" spans="21:21">
      <c r="U12935" s="1047"/>
    </row>
    <row r="12936" ht="26.25" customHeight="1" spans="21:21">
      <c r="U12936" s="1047"/>
    </row>
    <row r="12937" ht="26.25" customHeight="1" spans="21:21">
      <c r="U12937" s="1047"/>
    </row>
    <row r="12938" ht="26.25" customHeight="1" spans="21:21">
      <c r="U12938" s="1047"/>
    </row>
    <row r="12939" ht="26.25" customHeight="1" spans="21:21">
      <c r="U12939" s="1047"/>
    </row>
    <row r="12940" ht="26.25" customHeight="1" spans="21:21">
      <c r="U12940" s="1047"/>
    </row>
    <row r="12941" ht="26.25" customHeight="1" spans="21:21">
      <c r="U12941" s="1047"/>
    </row>
    <row r="12942" ht="26.25" customHeight="1" spans="21:21">
      <c r="U12942" s="1047"/>
    </row>
    <row r="12943" ht="26.25" customHeight="1" spans="21:21">
      <c r="U12943" s="1047"/>
    </row>
    <row r="12944" ht="26.25" customHeight="1" spans="21:21">
      <c r="U12944" s="1047"/>
    </row>
    <row r="12945" ht="26.25" customHeight="1" spans="21:21">
      <c r="U12945" s="1047"/>
    </row>
    <row r="12946" ht="26.25" customHeight="1" spans="21:21">
      <c r="U12946" s="1047"/>
    </row>
    <row r="12947" ht="26.25" customHeight="1" spans="21:21">
      <c r="U12947" s="1047"/>
    </row>
    <row r="12948" ht="26.25" customHeight="1" spans="21:21">
      <c r="U12948" s="1047"/>
    </row>
    <row r="12949" ht="26.25" customHeight="1" spans="21:21">
      <c r="U12949" s="1047"/>
    </row>
    <row r="12950" ht="26.25" customHeight="1" spans="21:21">
      <c r="U12950" s="1047"/>
    </row>
    <row r="12951" ht="26.25" customHeight="1" spans="21:21">
      <c r="U12951" s="1047"/>
    </row>
    <row r="12952" ht="26.25" customHeight="1" spans="21:21">
      <c r="U12952" s="1047"/>
    </row>
    <row r="12953" ht="26.25" customHeight="1" spans="21:21">
      <c r="U12953" s="1047"/>
    </row>
    <row r="12954" ht="26.25" customHeight="1" spans="21:21">
      <c r="U12954" s="1047"/>
    </row>
    <row r="12955" ht="26.25" customHeight="1" spans="21:21">
      <c r="U12955" s="1047"/>
    </row>
    <row r="12956" ht="26.25" customHeight="1" spans="21:21">
      <c r="U12956" s="1047"/>
    </row>
    <row r="12957" ht="26.25" customHeight="1" spans="21:21">
      <c r="U12957" s="1047"/>
    </row>
    <row r="12958" ht="26.25" customHeight="1" spans="21:21">
      <c r="U12958" s="1047"/>
    </row>
    <row r="12959" ht="26.25" customHeight="1" spans="21:21">
      <c r="U12959" s="1047"/>
    </row>
    <row r="12960" ht="26.25" customHeight="1" spans="21:21">
      <c r="U12960" s="1047"/>
    </row>
    <row r="12961" ht="26.25" customHeight="1" spans="21:21">
      <c r="U12961" s="1047"/>
    </row>
    <row r="12962" ht="26.25" customHeight="1" spans="21:21">
      <c r="U12962" s="1047"/>
    </row>
    <row r="12963" ht="26.25" customHeight="1" spans="21:21">
      <c r="U12963" s="1047"/>
    </row>
    <row r="12964" ht="26.25" customHeight="1" spans="21:21">
      <c r="U12964" s="1047"/>
    </row>
    <row r="12965" ht="26.25" customHeight="1" spans="21:21">
      <c r="U12965" s="1047"/>
    </row>
    <row r="12966" ht="26.25" customHeight="1" spans="21:21">
      <c r="U12966" s="1047"/>
    </row>
    <row r="12967" ht="26.25" customHeight="1" spans="21:21">
      <c r="U12967" s="1047"/>
    </row>
    <row r="12968" ht="26.25" customHeight="1" spans="21:21">
      <c r="U12968" s="1047"/>
    </row>
    <row r="12969" ht="26.25" customHeight="1" spans="21:21">
      <c r="U12969" s="1047"/>
    </row>
    <row r="12970" ht="26.25" customHeight="1" spans="21:21">
      <c r="U12970" s="1047"/>
    </row>
    <row r="12971" ht="26.25" customHeight="1" spans="21:21">
      <c r="U12971" s="1047"/>
    </row>
    <row r="12972" ht="26.25" customHeight="1" spans="21:21">
      <c r="U12972" s="1047"/>
    </row>
    <row r="12973" ht="26.25" customHeight="1" spans="21:21">
      <c r="U12973" s="1047"/>
    </row>
    <row r="12974" ht="26.25" customHeight="1" spans="21:21">
      <c r="U12974" s="1047"/>
    </row>
    <row r="12975" ht="26.25" customHeight="1" spans="21:21">
      <c r="U12975" s="1047"/>
    </row>
    <row r="12976" ht="26.25" customHeight="1" spans="21:21">
      <c r="U12976" s="1047"/>
    </row>
    <row r="12977" ht="26.25" customHeight="1" spans="21:21">
      <c r="U12977" s="1047"/>
    </row>
    <row r="12978" ht="26.25" customHeight="1" spans="21:21">
      <c r="U12978" s="1047"/>
    </row>
    <row r="12979" ht="26.25" customHeight="1" spans="21:21">
      <c r="U12979" s="1047"/>
    </row>
    <row r="12980" ht="26.25" customHeight="1" spans="21:21">
      <c r="U12980" s="1047"/>
    </row>
    <row r="12981" ht="26.25" customHeight="1" spans="21:21">
      <c r="U12981" s="1047"/>
    </row>
    <row r="12982" ht="26.25" customHeight="1" spans="21:21">
      <c r="U12982" s="1047"/>
    </row>
    <row r="12983" ht="26.25" customHeight="1" spans="21:21">
      <c r="U12983" s="1047"/>
    </row>
    <row r="12984" ht="26.25" customHeight="1" spans="21:21">
      <c r="U12984" s="1047"/>
    </row>
    <row r="12985" ht="26.25" customHeight="1" spans="21:21">
      <c r="U12985" s="1047"/>
    </row>
    <row r="12986" ht="26.25" customHeight="1" spans="21:21">
      <c r="U12986" s="1047"/>
    </row>
    <row r="12987" ht="26.25" customHeight="1" spans="21:21">
      <c r="U12987" s="1047"/>
    </row>
    <row r="12988" ht="26.25" customHeight="1" spans="21:21">
      <c r="U12988" s="1047"/>
    </row>
    <row r="12989" ht="26.25" customHeight="1" spans="21:21">
      <c r="U12989" s="1047"/>
    </row>
    <row r="12990" ht="26.25" customHeight="1" spans="21:21">
      <c r="U12990" s="1047"/>
    </row>
    <row r="12991" ht="26.25" customHeight="1" spans="21:21">
      <c r="U12991" s="1047"/>
    </row>
    <row r="12992" ht="26.25" customHeight="1" spans="21:21">
      <c r="U12992" s="1047"/>
    </row>
    <row r="12993" ht="26.25" customHeight="1" spans="21:21">
      <c r="U12993" s="1047"/>
    </row>
    <row r="12994" ht="26.25" customHeight="1" spans="21:21">
      <c r="U12994" s="1047"/>
    </row>
    <row r="12995" ht="26.25" customHeight="1" spans="21:21">
      <c r="U12995" s="1047"/>
    </row>
    <row r="12996" ht="26.25" customHeight="1" spans="21:21">
      <c r="U12996" s="1047"/>
    </row>
    <row r="12997" ht="26.25" customHeight="1" spans="21:21">
      <c r="U12997" s="1047"/>
    </row>
    <row r="12998" ht="26.25" customHeight="1" spans="21:21">
      <c r="U12998" s="1047"/>
    </row>
    <row r="12999" ht="26.25" customHeight="1" spans="21:21">
      <c r="U12999" s="1047"/>
    </row>
    <row r="13000" ht="26.25" customHeight="1" spans="21:21">
      <c r="U13000" s="1047"/>
    </row>
    <row r="13001" ht="26.25" customHeight="1" spans="21:21">
      <c r="U13001" s="1047"/>
    </row>
    <row r="13002" ht="26.25" customHeight="1" spans="21:21">
      <c r="U13002" s="1047"/>
    </row>
    <row r="13003" ht="26.25" customHeight="1" spans="21:21">
      <c r="U13003" s="1047"/>
    </row>
    <row r="13004" ht="26.25" customHeight="1" spans="21:21">
      <c r="U13004" s="1047"/>
    </row>
    <row r="13005" ht="26.25" customHeight="1" spans="21:21">
      <c r="U13005" s="1047"/>
    </row>
    <row r="13006" ht="26.25" customHeight="1" spans="21:21">
      <c r="U13006" s="1047"/>
    </row>
    <row r="13007" ht="26.25" customHeight="1" spans="21:21">
      <c r="U13007" s="1047"/>
    </row>
    <row r="13008" ht="26.25" customHeight="1" spans="21:21">
      <c r="U13008" s="1047"/>
    </row>
    <row r="13009" ht="26.25" customHeight="1" spans="21:21">
      <c r="U13009" s="1047"/>
    </row>
    <row r="13010" ht="26.25" customHeight="1" spans="21:21">
      <c r="U13010" s="1047"/>
    </row>
    <row r="13011" ht="26.25" customHeight="1" spans="21:21">
      <c r="U13011" s="1047"/>
    </row>
    <row r="13012" ht="26.25" customHeight="1" spans="21:21">
      <c r="U13012" s="1047"/>
    </row>
    <row r="13013" ht="26.25" customHeight="1" spans="21:21">
      <c r="U13013" s="1047"/>
    </row>
    <row r="13014" ht="26.25" customHeight="1" spans="21:21">
      <c r="U13014" s="1047"/>
    </row>
    <row r="13015" ht="26.25" customHeight="1" spans="21:21">
      <c r="U13015" s="1047"/>
    </row>
    <row r="13016" ht="26.25" customHeight="1" spans="21:21">
      <c r="U13016" s="1047"/>
    </row>
    <row r="13017" ht="26.25" customHeight="1" spans="21:21">
      <c r="U13017" s="1047"/>
    </row>
    <row r="13018" ht="26.25" customHeight="1" spans="21:21">
      <c r="U13018" s="1047"/>
    </row>
    <row r="13019" ht="26.25" customHeight="1" spans="21:21">
      <c r="U13019" s="1047"/>
    </row>
    <row r="13020" ht="26.25" customHeight="1" spans="21:21">
      <c r="U13020" s="1047"/>
    </row>
    <row r="13021" ht="26.25" customHeight="1" spans="21:21">
      <c r="U13021" s="1047"/>
    </row>
    <row r="13022" ht="26.25" customHeight="1" spans="21:21">
      <c r="U13022" s="1047"/>
    </row>
    <row r="13023" ht="26.25" customHeight="1" spans="21:21">
      <c r="U13023" s="1047"/>
    </row>
    <row r="13024" ht="26.25" customHeight="1" spans="21:21">
      <c r="U13024" s="1047"/>
    </row>
    <row r="13025" ht="26.25" customHeight="1" spans="21:21">
      <c r="U13025" s="1047"/>
    </row>
    <row r="13026" ht="26.25" customHeight="1" spans="21:21">
      <c r="U13026" s="1047"/>
    </row>
    <row r="13027" ht="26.25" customHeight="1" spans="21:21">
      <c r="U13027" s="1047"/>
    </row>
    <row r="13028" ht="26.25" customHeight="1" spans="21:21">
      <c r="U13028" s="1047"/>
    </row>
    <row r="13029" ht="26.25" customHeight="1" spans="21:21">
      <c r="U13029" s="1047"/>
    </row>
    <row r="13030" ht="26.25" customHeight="1" spans="21:21">
      <c r="U13030" s="1047"/>
    </row>
    <row r="13031" ht="26.25" customHeight="1" spans="21:21">
      <c r="U13031" s="1047"/>
    </row>
    <row r="13032" ht="26.25" customHeight="1" spans="21:21">
      <c r="U13032" s="1047"/>
    </row>
    <row r="13033" ht="26.25" customHeight="1" spans="21:21">
      <c r="U13033" s="1047"/>
    </row>
    <row r="13034" ht="26.25" customHeight="1" spans="21:21">
      <c r="U13034" s="1047"/>
    </row>
    <row r="13035" ht="26.25" customHeight="1" spans="21:21">
      <c r="U13035" s="1047"/>
    </row>
    <row r="13036" ht="26.25" customHeight="1" spans="21:21">
      <c r="U13036" s="1047"/>
    </row>
    <row r="13037" ht="26.25" customHeight="1" spans="21:21">
      <c r="U13037" s="1047"/>
    </row>
    <row r="13038" ht="26.25" customHeight="1" spans="21:21">
      <c r="U13038" s="1047"/>
    </row>
    <row r="13039" ht="26.25" customHeight="1" spans="21:21">
      <c r="U13039" s="1047"/>
    </row>
    <row r="13040" ht="26.25" customHeight="1" spans="21:21">
      <c r="U13040" s="1047"/>
    </row>
    <row r="13041" ht="26.25" customHeight="1" spans="21:21">
      <c r="U13041" s="1047"/>
    </row>
    <row r="13042" ht="26.25" customHeight="1" spans="21:21">
      <c r="U13042" s="1047"/>
    </row>
    <row r="13043" ht="26.25" customHeight="1" spans="21:21">
      <c r="U13043" s="1047"/>
    </row>
    <row r="13044" ht="26.25" customHeight="1" spans="21:21">
      <c r="U13044" s="1047"/>
    </row>
    <row r="13045" ht="26.25" customHeight="1" spans="21:21">
      <c r="U13045" s="1047"/>
    </row>
    <row r="13046" ht="26.25" customHeight="1" spans="21:21">
      <c r="U13046" s="1047"/>
    </row>
    <row r="13047" ht="26.25" customHeight="1" spans="21:21">
      <c r="U13047" s="1047"/>
    </row>
    <row r="13048" ht="26.25" customHeight="1" spans="21:21">
      <c r="U13048" s="1047"/>
    </row>
    <row r="13049" ht="26.25" customHeight="1" spans="21:21">
      <c r="U13049" s="1047"/>
    </row>
    <row r="13050" ht="26.25" customHeight="1" spans="21:21">
      <c r="U13050" s="1047"/>
    </row>
    <row r="13051" ht="26.25" customHeight="1" spans="21:21">
      <c r="U13051" s="1047"/>
    </row>
    <row r="13052" ht="26.25" customHeight="1" spans="21:21">
      <c r="U13052" s="1047"/>
    </row>
    <row r="13053" ht="26.25" customHeight="1" spans="21:21">
      <c r="U13053" s="1047"/>
    </row>
    <row r="13054" ht="26.25" customHeight="1" spans="21:21">
      <c r="U13054" s="1047"/>
    </row>
    <row r="13055" ht="26.25" customHeight="1" spans="21:21">
      <c r="U13055" s="1047"/>
    </row>
    <row r="13056" ht="26.25" customHeight="1" spans="21:21">
      <c r="U13056" s="1047"/>
    </row>
    <row r="13057" ht="26.25" customHeight="1" spans="21:21">
      <c r="U13057" s="1047"/>
    </row>
    <row r="13058" ht="26.25" customHeight="1" spans="21:21">
      <c r="U13058" s="1047"/>
    </row>
    <row r="13059" ht="26.25" customHeight="1" spans="21:21">
      <c r="U13059" s="1047"/>
    </row>
    <row r="13060" ht="26.25" customHeight="1" spans="21:21">
      <c r="U13060" s="1047"/>
    </row>
    <row r="13061" ht="26.25" customHeight="1" spans="21:21">
      <c r="U13061" s="1047"/>
    </row>
    <row r="13062" ht="26.25" customHeight="1" spans="21:21">
      <c r="U13062" s="1047"/>
    </row>
    <row r="13063" ht="26.25" customHeight="1" spans="21:21">
      <c r="U13063" s="1047"/>
    </row>
    <row r="13064" ht="26.25" customHeight="1" spans="21:21">
      <c r="U13064" s="1047"/>
    </row>
    <row r="13065" ht="26.25" customHeight="1" spans="21:21">
      <c r="U13065" s="1047"/>
    </row>
    <row r="13066" ht="26.25" customHeight="1" spans="21:21">
      <c r="U13066" s="1047"/>
    </row>
    <row r="13067" ht="26.25" customHeight="1" spans="21:21">
      <c r="U13067" s="1047"/>
    </row>
    <row r="13068" ht="26.25" customHeight="1" spans="21:21">
      <c r="U13068" s="1047"/>
    </row>
    <row r="13069" ht="26.25" customHeight="1" spans="21:21">
      <c r="U13069" s="1047"/>
    </row>
    <row r="13070" ht="26.25" customHeight="1" spans="21:21">
      <c r="U13070" s="1047"/>
    </row>
    <row r="13071" ht="26.25" customHeight="1" spans="21:21">
      <c r="U13071" s="1047"/>
    </row>
    <row r="13072" ht="26.25" customHeight="1" spans="21:21">
      <c r="U13072" s="1047"/>
    </row>
    <row r="13073" ht="26.25" customHeight="1" spans="21:21">
      <c r="U13073" s="1047"/>
    </row>
    <row r="13074" ht="26.25" customHeight="1" spans="21:21">
      <c r="U13074" s="1047"/>
    </row>
    <row r="13075" ht="26.25" customHeight="1" spans="21:21">
      <c r="U13075" s="1047"/>
    </row>
    <row r="13076" ht="26.25" customHeight="1" spans="21:21">
      <c r="U13076" s="1047"/>
    </row>
    <row r="13077" ht="26.25" customHeight="1" spans="21:21">
      <c r="U13077" s="1047"/>
    </row>
    <row r="13078" ht="26.25" customHeight="1" spans="21:21">
      <c r="U13078" s="1047"/>
    </row>
    <row r="13079" ht="26.25" customHeight="1" spans="21:21">
      <c r="U13079" s="1047"/>
    </row>
    <row r="13080" ht="26.25" customHeight="1" spans="21:21">
      <c r="U13080" s="1047"/>
    </row>
    <row r="13081" ht="26.25" customHeight="1" spans="21:21">
      <c r="U13081" s="1047"/>
    </row>
    <row r="13082" ht="26.25" customHeight="1" spans="21:21">
      <c r="U13082" s="1047"/>
    </row>
    <row r="13083" ht="26.25" customHeight="1" spans="21:21">
      <c r="U13083" s="1047"/>
    </row>
    <row r="13084" ht="26.25" customHeight="1" spans="21:21">
      <c r="U13084" s="1047"/>
    </row>
    <row r="13085" ht="26.25" customHeight="1" spans="21:21">
      <c r="U13085" s="1047"/>
    </row>
    <row r="13086" ht="26.25" customHeight="1" spans="21:21">
      <c r="U13086" s="1047"/>
    </row>
    <row r="13087" ht="26.25" customHeight="1" spans="21:21">
      <c r="U13087" s="1047"/>
    </row>
    <row r="13088" ht="26.25" customHeight="1" spans="21:21">
      <c r="U13088" s="1047"/>
    </row>
    <row r="13089" ht="26.25" customHeight="1" spans="21:21">
      <c r="U13089" s="1047"/>
    </row>
    <row r="13090" ht="26.25" customHeight="1" spans="21:21">
      <c r="U13090" s="1047"/>
    </row>
    <row r="13091" ht="26.25" customHeight="1" spans="21:21">
      <c r="U13091" s="1047"/>
    </row>
    <row r="13092" ht="26.25" customHeight="1" spans="21:21">
      <c r="U13092" s="1047"/>
    </row>
    <row r="13093" ht="26.25" customHeight="1" spans="21:21">
      <c r="U13093" s="1047"/>
    </row>
    <row r="13094" ht="26.25" customHeight="1" spans="21:21">
      <c r="U13094" s="1047"/>
    </row>
    <row r="13095" ht="26.25" customHeight="1" spans="21:21">
      <c r="U13095" s="1047"/>
    </row>
    <row r="13096" ht="26.25" customHeight="1" spans="21:21">
      <c r="U13096" s="1047"/>
    </row>
    <row r="13097" ht="26.25" customHeight="1" spans="21:21">
      <c r="U13097" s="1047"/>
    </row>
    <row r="13098" ht="26.25" customHeight="1" spans="21:21">
      <c r="U13098" s="1047"/>
    </row>
    <row r="13099" ht="26.25" customHeight="1" spans="21:21">
      <c r="U13099" s="1047"/>
    </row>
    <row r="13100" ht="26.25" customHeight="1" spans="21:21">
      <c r="U13100" s="1047"/>
    </row>
    <row r="13101" ht="26.25" customHeight="1" spans="21:21">
      <c r="U13101" s="1047"/>
    </row>
    <row r="13102" ht="26.25" customHeight="1" spans="21:21">
      <c r="U13102" s="1047"/>
    </row>
    <row r="13103" ht="26.25" customHeight="1" spans="21:21">
      <c r="U13103" s="1047"/>
    </row>
    <row r="13104" ht="26.25" customHeight="1" spans="21:21">
      <c r="U13104" s="1047"/>
    </row>
    <row r="13105" ht="26.25" customHeight="1" spans="21:21">
      <c r="U13105" s="1047"/>
    </row>
    <row r="13106" ht="26.25" customHeight="1" spans="21:21">
      <c r="U13106" s="1047"/>
    </row>
    <row r="13107" ht="26.25" customHeight="1" spans="21:21">
      <c r="U13107" s="1047"/>
    </row>
    <row r="13108" ht="26.25" customHeight="1" spans="21:21">
      <c r="U13108" s="1047"/>
    </row>
    <row r="13109" ht="26.25" customHeight="1" spans="21:21">
      <c r="U13109" s="1047"/>
    </row>
    <row r="13110" ht="26.25" customHeight="1" spans="21:21">
      <c r="U13110" s="1047"/>
    </row>
    <row r="13111" ht="26.25" customHeight="1" spans="21:21">
      <c r="U13111" s="1047"/>
    </row>
    <row r="13112" ht="26.25" customHeight="1" spans="21:21">
      <c r="U13112" s="1047"/>
    </row>
    <row r="13113" ht="26.25" customHeight="1" spans="21:21">
      <c r="U13113" s="1047"/>
    </row>
    <row r="13114" ht="26.25" customHeight="1" spans="21:21">
      <c r="U13114" s="1047"/>
    </row>
    <row r="13115" ht="26.25" customHeight="1" spans="21:21">
      <c r="U13115" s="1047"/>
    </row>
    <row r="13116" ht="26.25" customHeight="1" spans="21:21">
      <c r="U13116" s="1047"/>
    </row>
    <row r="13117" ht="26.25" customHeight="1" spans="21:21">
      <c r="U13117" s="1047"/>
    </row>
    <row r="13118" ht="26.25" customHeight="1" spans="21:21">
      <c r="U13118" s="1047"/>
    </row>
    <row r="13119" ht="26.25" customHeight="1" spans="21:21">
      <c r="U13119" s="1047"/>
    </row>
    <row r="13120" ht="26.25" customHeight="1" spans="21:21">
      <c r="U13120" s="1047"/>
    </row>
    <row r="13121" ht="26.25" customHeight="1" spans="21:21">
      <c r="U13121" s="1047"/>
    </row>
    <row r="13122" ht="26.25" customHeight="1" spans="21:21">
      <c r="U13122" s="1047"/>
    </row>
    <row r="13123" ht="26.25" customHeight="1" spans="21:21">
      <c r="U13123" s="1047"/>
    </row>
    <row r="13124" ht="26.25" customHeight="1" spans="21:21">
      <c r="U13124" s="1047"/>
    </row>
    <row r="13125" ht="26.25" customHeight="1" spans="21:21">
      <c r="U13125" s="1047"/>
    </row>
    <row r="13126" ht="26.25" customHeight="1" spans="21:21">
      <c r="U13126" s="1047"/>
    </row>
    <row r="13127" ht="26.25" customHeight="1" spans="21:21">
      <c r="U13127" s="1047"/>
    </row>
    <row r="13128" ht="26.25" customHeight="1" spans="21:21">
      <c r="U13128" s="1047"/>
    </row>
    <row r="13129" ht="26.25" customHeight="1" spans="21:21">
      <c r="U13129" s="1047"/>
    </row>
    <row r="13130" ht="26.25" customHeight="1" spans="21:21">
      <c r="U13130" s="1047"/>
    </row>
    <row r="13131" ht="26.25" customHeight="1" spans="21:21">
      <c r="U13131" s="1047"/>
    </row>
    <row r="13132" ht="26.25" customHeight="1" spans="21:21">
      <c r="U13132" s="1047"/>
    </row>
    <row r="13133" ht="26.25" customHeight="1" spans="21:21">
      <c r="U13133" s="1047"/>
    </row>
    <row r="13134" ht="26.25" customHeight="1" spans="21:21">
      <c r="U13134" s="1047"/>
    </row>
    <row r="13135" ht="26.25" customHeight="1" spans="21:21">
      <c r="U13135" s="1047"/>
    </row>
    <row r="13136" ht="26.25" customHeight="1" spans="21:21">
      <c r="U13136" s="1047"/>
    </row>
    <row r="13137" ht="26.25" customHeight="1" spans="21:21">
      <c r="U13137" s="1047"/>
    </row>
    <row r="13138" ht="26.25" customHeight="1" spans="21:21">
      <c r="U13138" s="1047"/>
    </row>
    <row r="13139" ht="26.25" customHeight="1" spans="21:21">
      <c r="U13139" s="1047"/>
    </row>
    <row r="13140" ht="26.25" customHeight="1" spans="21:21">
      <c r="U13140" s="1047"/>
    </row>
    <row r="13141" ht="26.25" customHeight="1" spans="21:21">
      <c r="U13141" s="1047"/>
    </row>
    <row r="13142" ht="26.25" customHeight="1" spans="21:21">
      <c r="U13142" s="1047"/>
    </row>
    <row r="13143" ht="26.25" customHeight="1" spans="21:21">
      <c r="U13143" s="1047"/>
    </row>
    <row r="13144" ht="26.25" customHeight="1" spans="21:21">
      <c r="U13144" s="1047"/>
    </row>
    <row r="13145" ht="26.25" customHeight="1" spans="21:21">
      <c r="U13145" s="1047"/>
    </row>
    <row r="13146" ht="26.25" customHeight="1" spans="21:21">
      <c r="U13146" s="1047"/>
    </row>
    <row r="13147" ht="26.25" customHeight="1" spans="21:21">
      <c r="U13147" s="1047"/>
    </row>
    <row r="13148" ht="26.25" customHeight="1" spans="21:21">
      <c r="U13148" s="1047"/>
    </row>
    <row r="13149" ht="26.25" customHeight="1" spans="21:21">
      <c r="U13149" s="1047"/>
    </row>
    <row r="13150" ht="26.25" customHeight="1" spans="21:21">
      <c r="U13150" s="1047"/>
    </row>
    <row r="13151" ht="26.25" customHeight="1" spans="21:21">
      <c r="U13151" s="1047"/>
    </row>
    <row r="13152" ht="26.25" customHeight="1" spans="21:21">
      <c r="U13152" s="1047"/>
    </row>
    <row r="13153" ht="26.25" customHeight="1" spans="21:21">
      <c r="U13153" s="1047"/>
    </row>
    <row r="13154" ht="26.25" customHeight="1" spans="21:21">
      <c r="U13154" s="1047"/>
    </row>
    <row r="13155" ht="26.25" customHeight="1" spans="21:21">
      <c r="U13155" s="1047"/>
    </row>
    <row r="13156" ht="26.25" customHeight="1" spans="21:21">
      <c r="U13156" s="1047"/>
    </row>
    <row r="13157" ht="26.25" customHeight="1" spans="21:21">
      <c r="U13157" s="1047"/>
    </row>
    <row r="13158" ht="26.25" customHeight="1" spans="21:21">
      <c r="U13158" s="1047"/>
    </row>
    <row r="13159" ht="26.25" customHeight="1" spans="21:21">
      <c r="U13159" s="1047"/>
    </row>
    <row r="13160" ht="26.25" customHeight="1" spans="21:21">
      <c r="U13160" s="1047"/>
    </row>
    <row r="13161" ht="26.25" customHeight="1" spans="21:21">
      <c r="U13161" s="1047"/>
    </row>
    <row r="13162" ht="26.25" customHeight="1" spans="21:21">
      <c r="U13162" s="1047"/>
    </row>
    <row r="13163" ht="26.25" customHeight="1" spans="21:21">
      <c r="U13163" s="1047"/>
    </row>
    <row r="13164" ht="26.25" customHeight="1" spans="21:21">
      <c r="U13164" s="1047"/>
    </row>
    <row r="13165" ht="26.25" customHeight="1" spans="21:21">
      <c r="U13165" s="1047"/>
    </row>
    <row r="13166" ht="26.25" customHeight="1" spans="21:21">
      <c r="U13166" s="1047"/>
    </row>
    <row r="13167" ht="26.25" customHeight="1" spans="21:21">
      <c r="U13167" s="1047"/>
    </row>
    <row r="13168" ht="26.25" customHeight="1" spans="21:21">
      <c r="U13168" s="1047"/>
    </row>
    <row r="13169" ht="26.25" customHeight="1" spans="21:21">
      <c r="U13169" s="1047"/>
    </row>
    <row r="13170" ht="26.25" customHeight="1" spans="21:21">
      <c r="U13170" s="1047"/>
    </row>
    <row r="13171" ht="26.25" customHeight="1" spans="21:21">
      <c r="U13171" s="1047"/>
    </row>
    <row r="13172" ht="26.25" customHeight="1" spans="21:21">
      <c r="U13172" s="1047"/>
    </row>
    <row r="13173" ht="26.25" customHeight="1" spans="21:21">
      <c r="U13173" s="1047"/>
    </row>
    <row r="13174" ht="26.25" customHeight="1" spans="21:21">
      <c r="U13174" s="1047"/>
    </row>
    <row r="13175" ht="26.25" customHeight="1" spans="21:21">
      <c r="U13175" s="1047"/>
    </row>
    <row r="13176" ht="26.25" customHeight="1" spans="21:21">
      <c r="U13176" s="1047"/>
    </row>
    <row r="13177" ht="26.25" customHeight="1" spans="21:21">
      <c r="U13177" s="1047"/>
    </row>
    <row r="13178" ht="26.25" customHeight="1" spans="21:21">
      <c r="U13178" s="1047"/>
    </row>
    <row r="13179" ht="26.25" customHeight="1" spans="21:21">
      <c r="U13179" s="1047"/>
    </row>
    <row r="13180" ht="26.25" customHeight="1" spans="21:21">
      <c r="U13180" s="1047"/>
    </row>
    <row r="13181" ht="26.25" customHeight="1" spans="21:21">
      <c r="U13181" s="1047"/>
    </row>
    <row r="13182" ht="26.25" customHeight="1" spans="21:21">
      <c r="U13182" s="1047"/>
    </row>
    <row r="13183" ht="26.25" customHeight="1" spans="21:21">
      <c r="U13183" s="1047"/>
    </row>
    <row r="13184" ht="26.25" customHeight="1" spans="21:21">
      <c r="U13184" s="1047"/>
    </row>
    <row r="13185" ht="26.25" customHeight="1" spans="21:21">
      <c r="U13185" s="1047"/>
    </row>
    <row r="13186" ht="26.25" customHeight="1" spans="21:21">
      <c r="U13186" s="1047"/>
    </row>
    <row r="13187" ht="26.25" customHeight="1" spans="21:21">
      <c r="U13187" s="1047"/>
    </row>
    <row r="13188" ht="26.25" customHeight="1" spans="21:21">
      <c r="U13188" s="1047"/>
    </row>
    <row r="13189" ht="26.25" customHeight="1" spans="21:21">
      <c r="U13189" s="1047"/>
    </row>
    <row r="13190" ht="26.25" customHeight="1" spans="21:21">
      <c r="U13190" s="1047"/>
    </row>
    <row r="13191" ht="26.25" customHeight="1" spans="21:21">
      <c r="U13191" s="1047"/>
    </row>
    <row r="13192" ht="26.25" customHeight="1" spans="21:21">
      <c r="U13192" s="1047"/>
    </row>
    <row r="13193" ht="26.25" customHeight="1" spans="21:21">
      <c r="U13193" s="1047"/>
    </row>
    <row r="13194" ht="26.25" customHeight="1" spans="21:21">
      <c r="U13194" s="1047"/>
    </row>
    <row r="13195" ht="26.25" customHeight="1" spans="21:21">
      <c r="U13195" s="1047"/>
    </row>
    <row r="13196" ht="26.25" customHeight="1" spans="21:21">
      <c r="U13196" s="1047"/>
    </row>
    <row r="13197" ht="26.25" customHeight="1" spans="21:21">
      <c r="U13197" s="1047"/>
    </row>
    <row r="13198" ht="26.25" customHeight="1" spans="21:21">
      <c r="U13198" s="1047"/>
    </row>
    <row r="13199" ht="26.25" customHeight="1" spans="21:21">
      <c r="U13199" s="1047"/>
    </row>
    <row r="13200" ht="26.25" customHeight="1" spans="21:21">
      <c r="U13200" s="1047"/>
    </row>
    <row r="13201" ht="26.25" customHeight="1" spans="21:21">
      <c r="U13201" s="1047"/>
    </row>
    <row r="13202" ht="26.25" customHeight="1" spans="21:21">
      <c r="U13202" s="1047"/>
    </row>
    <row r="13203" ht="26.25" customHeight="1" spans="21:21">
      <c r="U13203" s="1047"/>
    </row>
    <row r="13204" ht="26.25" customHeight="1" spans="21:21">
      <c r="U13204" s="1047"/>
    </row>
    <row r="13205" ht="26.25" customHeight="1" spans="21:21">
      <c r="U13205" s="1047"/>
    </row>
    <row r="13206" ht="26.25" customHeight="1" spans="21:21">
      <c r="U13206" s="1047"/>
    </row>
    <row r="13207" ht="26.25" customHeight="1" spans="21:21">
      <c r="U13207" s="1047"/>
    </row>
    <row r="13208" ht="26.25" customHeight="1" spans="21:21">
      <c r="U13208" s="1047"/>
    </row>
    <row r="13209" ht="26.25" customHeight="1" spans="21:21">
      <c r="U13209" s="1047"/>
    </row>
    <row r="13210" ht="26.25" customHeight="1" spans="21:21">
      <c r="U13210" s="1047"/>
    </row>
    <row r="13211" ht="26.25" customHeight="1" spans="21:21">
      <c r="U13211" s="1047"/>
    </row>
    <row r="13212" ht="26.25" customHeight="1" spans="21:21">
      <c r="U13212" s="1047"/>
    </row>
    <row r="13213" ht="26.25" customHeight="1" spans="21:21">
      <c r="U13213" s="1047"/>
    </row>
    <row r="13214" ht="26.25" customHeight="1" spans="21:21">
      <c r="U13214" s="1047"/>
    </row>
    <row r="13215" ht="26.25" customHeight="1" spans="21:21">
      <c r="U13215" s="1047"/>
    </row>
    <row r="13216" ht="26.25" customHeight="1" spans="21:21">
      <c r="U13216" s="1047"/>
    </row>
    <row r="13217" ht="26.25" customHeight="1" spans="21:21">
      <c r="U13217" s="1047"/>
    </row>
    <row r="13218" ht="26.25" customHeight="1" spans="21:21">
      <c r="U13218" s="1047"/>
    </row>
    <row r="13219" ht="26.25" customHeight="1" spans="21:21">
      <c r="U13219" s="1047"/>
    </row>
    <row r="13220" ht="26.25" customHeight="1" spans="21:21">
      <c r="U13220" s="1047"/>
    </row>
    <row r="13221" ht="26.25" customHeight="1" spans="21:21">
      <c r="U13221" s="1047"/>
    </row>
    <row r="13222" ht="26.25" customHeight="1" spans="21:21">
      <c r="U13222" s="1047"/>
    </row>
    <row r="13223" ht="26.25" customHeight="1" spans="21:21">
      <c r="U13223" s="1047"/>
    </row>
    <row r="13224" ht="26.25" customHeight="1" spans="21:21">
      <c r="U13224" s="1047"/>
    </row>
    <row r="13225" ht="26.25" customHeight="1" spans="21:21">
      <c r="U13225" s="1047"/>
    </row>
    <row r="13226" ht="26.25" customHeight="1" spans="21:21">
      <c r="U13226" s="1047"/>
    </row>
    <row r="13227" ht="26.25" customHeight="1" spans="21:21">
      <c r="U13227" s="1047"/>
    </row>
    <row r="13228" ht="26.25" customHeight="1" spans="21:21">
      <c r="U13228" s="1047"/>
    </row>
    <row r="13229" ht="26.25" customHeight="1" spans="21:21">
      <c r="U13229" s="1047"/>
    </row>
    <row r="13230" ht="26.25" customHeight="1" spans="21:21">
      <c r="U13230" s="1047"/>
    </row>
    <row r="13231" ht="26.25" customHeight="1" spans="21:21">
      <c r="U13231" s="1047"/>
    </row>
    <row r="13232" ht="26.25" customHeight="1" spans="21:21">
      <c r="U13232" s="1047"/>
    </row>
    <row r="13233" ht="26.25" customHeight="1" spans="21:21">
      <c r="U13233" s="1047"/>
    </row>
    <row r="13234" ht="26.25" customHeight="1" spans="21:21">
      <c r="U13234" s="1047"/>
    </row>
    <row r="13235" ht="26.25" customHeight="1" spans="21:21">
      <c r="U13235" s="1047"/>
    </row>
    <row r="13236" ht="26.25" customHeight="1" spans="21:21">
      <c r="U13236" s="1047"/>
    </row>
    <row r="13237" ht="26.25" customHeight="1" spans="21:21">
      <c r="U13237" s="1047"/>
    </row>
    <row r="13238" ht="26.25" customHeight="1" spans="21:21">
      <c r="U13238" s="1047"/>
    </row>
    <row r="13239" ht="26.25" customHeight="1" spans="21:21">
      <c r="U13239" s="1047"/>
    </row>
    <row r="13240" ht="26.25" customHeight="1" spans="21:21">
      <c r="U13240" s="1047"/>
    </row>
    <row r="13241" ht="26.25" customHeight="1" spans="21:21">
      <c r="U13241" s="1047"/>
    </row>
    <row r="13242" ht="26.25" customHeight="1" spans="21:21">
      <c r="U13242" s="1047"/>
    </row>
    <row r="13243" ht="26.25" customHeight="1" spans="21:21">
      <c r="U13243" s="1047"/>
    </row>
    <row r="13244" ht="26.25" customHeight="1" spans="21:21">
      <c r="U13244" s="1047"/>
    </row>
    <row r="13245" ht="26.25" customHeight="1" spans="21:21">
      <c r="U13245" s="1047"/>
    </row>
    <row r="13246" ht="26.25" customHeight="1" spans="21:21">
      <c r="U13246" s="1047"/>
    </row>
    <row r="13247" ht="26.25" customHeight="1" spans="21:21">
      <c r="U13247" s="1047"/>
    </row>
    <row r="13248" ht="26.25" customHeight="1" spans="21:21">
      <c r="U13248" s="1047"/>
    </row>
    <row r="13249" ht="26.25" customHeight="1" spans="21:21">
      <c r="U13249" s="1047"/>
    </row>
    <row r="13250" ht="26.25" customHeight="1" spans="21:21">
      <c r="U13250" s="1047"/>
    </row>
    <row r="13251" ht="26.25" customHeight="1" spans="21:21">
      <c r="U13251" s="1047"/>
    </row>
    <row r="13252" ht="26.25" customHeight="1" spans="21:21">
      <c r="U13252" s="1047"/>
    </row>
    <row r="13253" ht="26.25" customHeight="1" spans="21:21">
      <c r="U13253" s="1047"/>
    </row>
    <row r="13254" ht="26.25" customHeight="1" spans="21:21">
      <c r="U13254" s="1047"/>
    </row>
    <row r="13255" ht="26.25" customHeight="1" spans="21:21">
      <c r="U13255" s="1047"/>
    </row>
    <row r="13256" ht="26.25" customHeight="1" spans="21:21">
      <c r="U13256" s="1047"/>
    </row>
    <row r="13257" ht="26.25" customHeight="1" spans="21:21">
      <c r="U13257" s="1047"/>
    </row>
    <row r="13258" ht="26.25" customHeight="1" spans="21:21">
      <c r="U13258" s="1047"/>
    </row>
    <row r="13259" ht="26.25" customHeight="1" spans="21:21">
      <c r="U13259" s="1047"/>
    </row>
    <row r="13260" ht="26.25" customHeight="1" spans="21:21">
      <c r="U13260" s="1047"/>
    </row>
    <row r="13261" ht="26.25" customHeight="1" spans="21:21">
      <c r="U13261" s="1047"/>
    </row>
    <row r="13262" ht="26.25" customHeight="1" spans="21:21">
      <c r="U13262" s="1047"/>
    </row>
    <row r="13263" ht="26.25" customHeight="1" spans="21:21">
      <c r="U13263" s="1047"/>
    </row>
    <row r="13264" ht="26.25" customHeight="1" spans="21:21">
      <c r="U13264" s="1047"/>
    </row>
    <row r="13265" ht="26.25" customHeight="1" spans="21:21">
      <c r="U13265" s="1047"/>
    </row>
    <row r="13266" ht="26.25" customHeight="1" spans="21:21">
      <c r="U13266" s="1047"/>
    </row>
    <row r="13267" ht="26.25" customHeight="1" spans="21:21">
      <c r="U13267" s="1047"/>
    </row>
    <row r="13268" ht="26.25" customHeight="1" spans="21:21">
      <c r="U13268" s="1047"/>
    </row>
    <row r="13269" ht="26.25" customHeight="1" spans="21:21">
      <c r="U13269" s="1047"/>
    </row>
    <row r="13270" ht="26.25" customHeight="1" spans="21:21">
      <c r="U13270" s="1047"/>
    </row>
    <row r="13271" ht="26.25" customHeight="1" spans="21:21">
      <c r="U13271" s="1047"/>
    </row>
    <row r="13272" ht="26.25" customHeight="1" spans="21:21">
      <c r="U13272" s="1047"/>
    </row>
    <row r="13273" ht="26.25" customHeight="1" spans="21:21">
      <c r="U13273" s="1047"/>
    </row>
    <row r="13274" ht="26.25" customHeight="1" spans="21:21">
      <c r="U13274" s="1047"/>
    </row>
    <row r="13275" ht="26.25" customHeight="1" spans="21:21">
      <c r="U13275" s="1047"/>
    </row>
    <row r="13276" ht="26.25" customHeight="1" spans="21:21">
      <c r="U13276" s="1047"/>
    </row>
    <row r="13277" ht="26.25" customHeight="1" spans="21:21">
      <c r="U13277" s="1047"/>
    </row>
    <row r="13278" ht="26.25" customHeight="1" spans="21:21">
      <c r="U13278" s="1047"/>
    </row>
    <row r="13279" ht="26.25" customHeight="1" spans="21:21">
      <c r="U13279" s="1047"/>
    </row>
    <row r="13280" ht="26.25" customHeight="1" spans="21:21">
      <c r="U13280" s="1047"/>
    </row>
    <row r="13281" ht="26.25" customHeight="1" spans="21:21">
      <c r="U13281" s="1047"/>
    </row>
    <row r="13282" ht="26.25" customHeight="1" spans="21:21">
      <c r="U13282" s="1047"/>
    </row>
    <row r="13283" ht="26.25" customHeight="1" spans="21:21">
      <c r="U13283" s="1047"/>
    </row>
    <row r="13284" ht="26.25" customHeight="1" spans="21:21">
      <c r="U13284" s="1047"/>
    </row>
    <row r="13285" ht="26.25" customHeight="1" spans="21:21">
      <c r="U13285" s="1047"/>
    </row>
    <row r="13286" ht="26.25" customHeight="1" spans="21:21">
      <c r="U13286" s="1047"/>
    </row>
    <row r="13287" ht="26.25" customHeight="1" spans="21:21">
      <c r="U13287" s="1047"/>
    </row>
    <row r="13288" ht="26.25" customHeight="1" spans="21:21">
      <c r="U13288" s="1047"/>
    </row>
    <row r="13289" ht="26.25" customHeight="1" spans="21:21">
      <c r="U13289" s="1047"/>
    </row>
    <row r="13290" ht="26.25" customHeight="1" spans="21:21">
      <c r="U13290" s="1047"/>
    </row>
    <row r="13291" ht="26.25" customHeight="1" spans="21:21">
      <c r="U13291" s="1047"/>
    </row>
    <row r="13292" ht="26.25" customHeight="1" spans="21:21">
      <c r="U13292" s="1047"/>
    </row>
    <row r="13293" ht="26.25" customHeight="1" spans="21:21">
      <c r="U13293" s="1047"/>
    </row>
    <row r="13294" ht="26.25" customHeight="1" spans="21:21">
      <c r="U13294" s="1047"/>
    </row>
    <row r="13295" ht="26.25" customHeight="1" spans="21:21">
      <c r="U13295" s="1047"/>
    </row>
    <row r="13296" ht="26.25" customHeight="1" spans="21:21">
      <c r="U13296" s="1047"/>
    </row>
    <row r="13297" ht="26.25" customHeight="1" spans="21:21">
      <c r="U13297" s="1047"/>
    </row>
    <row r="13298" ht="26.25" customHeight="1" spans="21:21">
      <c r="U13298" s="1047"/>
    </row>
    <row r="13299" ht="26.25" customHeight="1" spans="21:21">
      <c r="U13299" s="1047"/>
    </row>
    <row r="13300" ht="26.25" customHeight="1" spans="21:21">
      <c r="U13300" s="1047"/>
    </row>
    <row r="13301" ht="26.25" customHeight="1" spans="21:21">
      <c r="U13301" s="1047"/>
    </row>
    <row r="13302" ht="26.25" customHeight="1" spans="21:21">
      <c r="U13302" s="1047"/>
    </row>
    <row r="13303" ht="26.25" customHeight="1" spans="21:21">
      <c r="U13303" s="1047"/>
    </row>
    <row r="13304" ht="26.25" customHeight="1" spans="21:21">
      <c r="U13304" s="1047"/>
    </row>
    <row r="13305" ht="26.25" customHeight="1" spans="21:21">
      <c r="U13305" s="1047"/>
    </row>
    <row r="13306" ht="26.25" customHeight="1" spans="21:21">
      <c r="U13306" s="1047"/>
    </row>
    <row r="13307" ht="26.25" customHeight="1" spans="21:21">
      <c r="U13307" s="1047"/>
    </row>
    <row r="13308" ht="26.25" customHeight="1" spans="21:21">
      <c r="U13308" s="1047"/>
    </row>
    <row r="13309" ht="26.25" customHeight="1" spans="21:21">
      <c r="U13309" s="1047"/>
    </row>
    <row r="13310" ht="26.25" customHeight="1" spans="21:21">
      <c r="U13310" s="1047"/>
    </row>
    <row r="13311" ht="26.25" customHeight="1" spans="21:21">
      <c r="U13311" s="1047"/>
    </row>
    <row r="13312" ht="26.25" customHeight="1" spans="21:21">
      <c r="U13312" s="1047"/>
    </row>
    <row r="13313" ht="26.25" customHeight="1" spans="21:21">
      <c r="U13313" s="1047"/>
    </row>
    <row r="13314" ht="26.25" customHeight="1" spans="21:21">
      <c r="U13314" s="1047"/>
    </row>
    <row r="13315" ht="26.25" customHeight="1" spans="21:21">
      <c r="U13315" s="1047"/>
    </row>
    <row r="13316" ht="26.25" customHeight="1" spans="21:21">
      <c r="U13316" s="1047"/>
    </row>
    <row r="13317" ht="26.25" customHeight="1" spans="21:21">
      <c r="U13317" s="1047"/>
    </row>
    <row r="13318" ht="26.25" customHeight="1" spans="21:21">
      <c r="U13318" s="1047"/>
    </row>
    <row r="13319" ht="26.25" customHeight="1" spans="21:21">
      <c r="U13319" s="1047"/>
    </row>
    <row r="13320" ht="26.25" customHeight="1" spans="21:21">
      <c r="U13320" s="1047"/>
    </row>
    <row r="13321" ht="26.25" customHeight="1" spans="21:21">
      <c r="U13321" s="1047"/>
    </row>
    <row r="13322" ht="26.25" customHeight="1" spans="21:21">
      <c r="U13322" s="1047"/>
    </row>
    <row r="13323" ht="26.25" customHeight="1" spans="21:21">
      <c r="U13323" s="1047"/>
    </row>
    <row r="13324" ht="26.25" customHeight="1" spans="21:21">
      <c r="U13324" s="1047"/>
    </row>
    <row r="13325" ht="26.25" customHeight="1" spans="21:21">
      <c r="U13325" s="1047"/>
    </row>
    <row r="13326" ht="26.25" customHeight="1" spans="21:21">
      <c r="U13326" s="1047"/>
    </row>
    <row r="13327" ht="26.25" customHeight="1" spans="21:21">
      <c r="U13327" s="1047"/>
    </row>
    <row r="13328" ht="26.25" customHeight="1" spans="21:21">
      <c r="U13328" s="1047"/>
    </row>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row r="65269" ht="26.25" customHeight="1"/>
    <row r="65270" ht="26.25" customHeight="1"/>
    <row r="65271" ht="26.25" customHeight="1"/>
    <row r="65272" ht="26.25" customHeight="1"/>
    <row r="65273" ht="26.25" customHeight="1"/>
    <row r="65274" ht="26.25" customHeight="1"/>
    <row r="65275" ht="26.25" customHeight="1"/>
    <row r="65276" ht="26.25" customHeight="1"/>
    <row r="65277" ht="26.25" customHeight="1"/>
    <row r="65278" ht="26.25" customHeight="1"/>
    <row r="65279" ht="26.25" customHeight="1"/>
    <row r="65280" ht="26.25" customHeight="1"/>
    <row r="65281" ht="26.25" customHeight="1"/>
    <row r="65282" ht="26.25" customHeight="1"/>
    <row r="65283" ht="26.25" customHeight="1"/>
    <row r="65284" ht="26.25" customHeight="1"/>
    <row r="65285" ht="26.25" customHeight="1"/>
    <row r="65286" ht="26.25" customHeight="1"/>
    <row r="65287" ht="26.25" customHeight="1"/>
    <row r="65288" ht="26.25" customHeight="1"/>
    <row r="65289" ht="26.25" customHeight="1"/>
    <row r="65290" ht="26.25" customHeight="1"/>
    <row r="65291" ht="26.25" customHeight="1"/>
    <row r="65292" ht="26.25" customHeight="1"/>
    <row r="65293" ht="26.25" customHeight="1"/>
    <row r="65294" ht="26.25" customHeight="1"/>
    <row r="65295" ht="26.25" customHeight="1"/>
    <row r="65296" ht="26.25" customHeight="1"/>
    <row r="65297" ht="26.25" customHeight="1"/>
    <row r="65298" ht="26.25" customHeight="1"/>
    <row r="65299" ht="26.25" customHeight="1"/>
    <row r="65300" ht="26.25" customHeight="1"/>
    <row r="65301" ht="26.25" customHeight="1"/>
    <row r="65302" ht="26.25" customHeight="1"/>
    <row r="65303" ht="26.25" customHeight="1"/>
    <row r="65304" ht="26.25" customHeight="1"/>
    <row r="65305" ht="26.25" customHeight="1"/>
    <row r="65306" ht="26.25" customHeight="1"/>
    <row r="65307" ht="26.25" customHeight="1"/>
    <row r="65308" ht="26.25" customHeight="1"/>
    <row r="65309" ht="26.25" customHeight="1"/>
    <row r="65310" ht="26.25" customHeight="1"/>
    <row r="65311" ht="26.25" customHeight="1"/>
    <row r="65312" ht="26.25" customHeight="1"/>
    <row r="65313" ht="26.25" customHeight="1"/>
    <row r="65314" ht="26.25" customHeight="1"/>
    <row r="65315" ht="26.25" customHeight="1"/>
    <row r="65316" ht="26.25" customHeight="1"/>
    <row r="65317" ht="26.25" customHeight="1"/>
    <row r="65318" ht="26.25" customHeight="1"/>
    <row r="65319" ht="26.25" customHeight="1"/>
    <row r="65320" ht="26.25" customHeight="1"/>
    <row r="65321" ht="26.25" customHeight="1"/>
    <row r="65322" ht="26.25" customHeight="1"/>
    <row r="65323" ht="26.25" customHeight="1"/>
    <row r="65324" ht="26.25" customHeight="1"/>
    <row r="65325" ht="26.25" customHeight="1"/>
    <row r="65326" ht="26.25" customHeight="1"/>
    <row r="65327" ht="26.25" customHeight="1"/>
    <row r="65328" ht="26.25" customHeight="1"/>
    <row r="65329" ht="26.25" customHeight="1"/>
    <row r="65330" ht="26.25" customHeight="1"/>
    <row r="65331" ht="26.25" customHeight="1"/>
    <row r="65332" ht="26.25" customHeight="1"/>
    <row r="65333" ht="26.25" customHeight="1"/>
    <row r="65334" ht="26.25" customHeight="1"/>
    <row r="65335" ht="26.25" customHeight="1"/>
    <row r="65336" ht="26.25" customHeight="1"/>
    <row r="65337" ht="26.25" customHeight="1"/>
    <row r="65338" ht="26.25" customHeight="1"/>
    <row r="65339" ht="26.25" customHeight="1"/>
    <row r="65340" ht="26.25" customHeight="1"/>
    <row r="65341" ht="26.25" customHeight="1"/>
    <row r="65342" ht="26.25" customHeight="1"/>
    <row r="65343" ht="26.25" customHeight="1"/>
    <row r="65344" ht="26.25" customHeight="1"/>
    <row r="65345" ht="26.25" customHeight="1"/>
    <row r="65346" ht="26.25" customHeight="1"/>
    <row r="65347" ht="26.25" customHeight="1"/>
    <row r="65348" ht="26.25" customHeight="1"/>
    <row r="65349" ht="26.25" customHeight="1"/>
    <row r="65350" ht="26.25" customHeight="1"/>
    <row r="65351" ht="26.25" customHeight="1"/>
    <row r="65352" ht="26.25" customHeight="1"/>
    <row r="65353" ht="26.25" customHeight="1"/>
    <row r="65354" ht="26.25" customHeight="1"/>
    <row r="65355" ht="26.25" customHeight="1"/>
    <row r="65356" ht="26.25" customHeight="1"/>
    <row r="65357" ht="26.25" customHeight="1"/>
    <row r="65358" ht="26.25" customHeight="1"/>
    <row r="65359" ht="26.25" customHeight="1"/>
    <row r="65360" ht="26.25" customHeight="1"/>
    <row r="65361" ht="26.25" customHeight="1"/>
    <row r="65362" ht="26.25" customHeight="1"/>
    <row r="65363" ht="26.25" customHeight="1"/>
    <row r="65364" ht="26.25" customHeight="1"/>
    <row r="65365" ht="26.25" customHeight="1"/>
    <row r="65366" ht="26.25" customHeight="1"/>
    <row r="65367" ht="26.25" customHeight="1"/>
    <row r="65368" ht="26.25" customHeight="1"/>
    <row r="65369" ht="26.25" customHeight="1"/>
    <row r="65370" ht="26.25" customHeight="1"/>
    <row r="65371" ht="26.25" customHeight="1"/>
    <row r="65372" ht="26.25" customHeight="1"/>
    <row r="65373" ht="26.25" customHeight="1"/>
    <row r="65374" ht="26.25" customHeight="1"/>
    <row r="65375" ht="26.25" customHeight="1"/>
    <row r="65376" ht="26.25" customHeight="1"/>
    <row r="65377" ht="26.25" customHeight="1"/>
    <row r="65378" ht="26.25" customHeight="1"/>
    <row r="65379" ht="26.25" customHeight="1"/>
    <row r="65380" ht="26.25" customHeight="1"/>
    <row r="65381" ht="26.25" customHeight="1"/>
    <row r="65382" ht="26.25" customHeight="1"/>
    <row r="65383" ht="26.25" customHeight="1"/>
    <row r="65384" ht="26.25" customHeight="1"/>
    <row r="65385" ht="26.25" customHeight="1"/>
    <row r="65386" ht="26.25" customHeight="1"/>
    <row r="65387" ht="26.25" customHeight="1"/>
    <row r="65388" ht="26.25" customHeight="1"/>
    <row r="65389" ht="26.25" customHeight="1"/>
    <row r="65390" ht="26.25" customHeight="1"/>
    <row r="65391" ht="26.25" customHeight="1"/>
    <row r="65392" ht="26.25" customHeight="1"/>
    <row r="65393" ht="26.25" customHeight="1"/>
    <row r="65394" ht="26.25" customHeight="1"/>
    <row r="65395" ht="26.25" customHeight="1"/>
    <row r="65396" ht="26.25" customHeight="1"/>
    <row r="65397" ht="26.25" customHeight="1"/>
    <row r="65398" ht="26.25" customHeight="1"/>
    <row r="65399" ht="26.25" customHeight="1"/>
    <row r="65400" ht="26.25" customHeight="1"/>
    <row r="65401" ht="26.25" customHeight="1"/>
    <row r="65402" ht="26.25" customHeight="1"/>
    <row r="65403" ht="26.25" customHeight="1"/>
    <row r="65404" ht="26.25" customHeight="1"/>
    <row r="65405" ht="26.25" customHeight="1"/>
    <row r="65406" ht="26.25" customHeight="1"/>
    <row r="65407" ht="26.25" customHeight="1"/>
    <row r="65408" ht="26.25" customHeight="1"/>
    <row r="65409" ht="26.25" customHeight="1"/>
    <row r="65410" ht="26.25" customHeight="1"/>
    <row r="65411" ht="26.25" customHeight="1"/>
    <row r="65412" ht="26.25" customHeight="1"/>
    <row r="65413" ht="26.25" customHeight="1"/>
    <row r="65414" ht="26.25" customHeight="1"/>
    <row r="65415" ht="26.25" customHeight="1"/>
    <row r="65416" ht="26.25" customHeight="1"/>
    <row r="65417" ht="26.25" customHeight="1"/>
    <row r="65418" ht="26.25" customHeight="1"/>
    <row r="65419" ht="26.25" customHeight="1"/>
    <row r="65420" ht="26.25" customHeight="1"/>
    <row r="65421" ht="26.25" customHeight="1"/>
    <row r="65422" ht="26.25" customHeight="1"/>
    <row r="65423" ht="26.25" customHeight="1"/>
    <row r="65424" ht="26.25" customHeight="1"/>
    <row r="65425" ht="26.25" customHeight="1"/>
    <row r="65426" ht="26.25" customHeight="1"/>
    <row r="65427" ht="26.25" customHeight="1"/>
    <row r="65428" ht="26.25" customHeight="1"/>
    <row r="65429" ht="26.25" customHeight="1"/>
    <row r="65430" ht="26.25" customHeight="1"/>
    <row r="65431" ht="26.25" customHeight="1"/>
    <row r="65432" ht="26.25" customHeight="1"/>
    <row r="65433" ht="26.25" customHeight="1"/>
    <row r="65434" ht="26.25" customHeight="1"/>
    <row r="65435" ht="26.25" customHeight="1"/>
    <row r="65436" ht="26.25" customHeight="1"/>
    <row r="65437" ht="26.25" customHeight="1"/>
    <row r="65438" ht="26.25" customHeight="1"/>
    <row r="65439" ht="26.25" customHeight="1"/>
    <row r="65440" ht="26.25" customHeight="1"/>
    <row r="65441" ht="26.25" customHeight="1"/>
    <row r="65442" ht="26.25" customHeight="1"/>
    <row r="65443" ht="26.25" customHeight="1"/>
    <row r="65444" ht="26.25" customHeight="1"/>
    <row r="65445" ht="26.25" customHeight="1"/>
    <row r="65446" ht="26.25" customHeight="1"/>
    <row r="65447" ht="26.25" customHeight="1"/>
    <row r="65448" ht="26.25" customHeight="1"/>
    <row r="65449" ht="26.25" customHeight="1"/>
    <row r="65450" ht="26.25" customHeight="1"/>
    <row r="65451" ht="26.25" customHeight="1"/>
    <row r="65452" ht="26.25" customHeight="1"/>
    <row r="65453" ht="26.25" customHeight="1"/>
    <row r="65454" ht="26.25" customHeight="1"/>
    <row r="65455" ht="26.25" customHeight="1"/>
    <row r="65456" ht="26.25" customHeight="1"/>
    <row r="65457" ht="26.25" customHeight="1"/>
    <row r="65458" ht="26.25" customHeight="1"/>
    <row r="65459" ht="26.25" customHeight="1"/>
    <row r="65460" ht="26.25" customHeight="1"/>
    <row r="65461" ht="26.25" customHeight="1"/>
    <row r="65462" ht="26.25" customHeight="1"/>
    <row r="65463" ht="26.25" customHeight="1"/>
    <row r="65464" ht="26.25" customHeight="1"/>
    <row r="65465" ht="26.25" customHeight="1"/>
    <row r="65466" ht="26.25" customHeight="1"/>
    <row r="65467" ht="26.25" customHeight="1"/>
    <row r="65468" ht="26.25" customHeight="1"/>
    <row r="65469" ht="26.25" customHeight="1"/>
    <row r="65470" ht="26.25" customHeight="1"/>
    <row r="65471" ht="26.25" customHeight="1"/>
    <row r="65472" ht="26.25" customHeight="1"/>
    <row r="65473" ht="26.25" customHeight="1"/>
    <row r="65474" ht="26.25" customHeight="1"/>
    <row r="65475" ht="26.25" customHeight="1"/>
    <row r="65476" ht="26.25" customHeight="1"/>
    <row r="65477" ht="26.25" customHeight="1"/>
    <row r="65478" ht="26.25" customHeight="1"/>
    <row r="65479" ht="26.25" customHeight="1"/>
    <row r="65480" ht="26.25" customHeight="1"/>
    <row r="65481" ht="26.25" customHeight="1"/>
    <row r="65482" ht="26.25" customHeight="1"/>
    <row r="65483" ht="26.25" customHeight="1"/>
    <row r="65484" ht="26.25" customHeight="1"/>
    <row r="65485" ht="26.25" customHeight="1"/>
    <row r="65486" ht="26.25" customHeight="1"/>
    <row r="65487" ht="26.25" customHeight="1"/>
    <row r="65488" ht="26.25" customHeight="1"/>
  </sheetData>
  <sheetProtection selectLockedCells="1" autoFilter="0"/>
  <autoFilter xmlns:etc="http://www.wps.cn/officeDocument/2017/etCustomData" ref="A3:XFD614" etc:filterBottomFollowUsedRange="0">
    <filterColumn colId="6">
      <customFilters>
        <customFilter operator="equal" val="77555GQ4-S001"/>
      </customFilters>
    </filterColumn>
    <extLst/>
  </autoFilter>
  <mergeCells count="10">
    <mergeCell ref="A2:B2"/>
    <mergeCell ref="G2:H2"/>
    <mergeCell ref="AI2:AW2"/>
    <mergeCell ref="AZ2:BF2"/>
    <mergeCell ref="BK2:BO2"/>
    <mergeCell ref="BP2:BR2"/>
    <mergeCell ref="BY2:CB2"/>
    <mergeCell ref="CC2:CF2"/>
    <mergeCell ref="AE416:AE424"/>
    <mergeCell ref="AE496:AE497"/>
  </mergeCells>
  <conditionalFormatting sqref="R4:T4">
    <cfRule type="cellIs" dxfId="0" priority="875" operator="equal">
      <formula>"欠"</formula>
    </cfRule>
  </conditionalFormatting>
  <conditionalFormatting sqref="R7">
    <cfRule type="containsText" dxfId="1" priority="872" operator="between" text="欠">
      <formula>NOT(ISERROR(SEARCH("欠",R7)))</formula>
    </cfRule>
  </conditionalFormatting>
  <conditionalFormatting sqref="S7:T7">
    <cfRule type="cellIs" dxfId="0" priority="871" operator="equal">
      <formula>"欠"</formula>
    </cfRule>
  </conditionalFormatting>
  <conditionalFormatting sqref="R8">
    <cfRule type="cellIs" dxfId="0" priority="869" operator="equal">
      <formula>"欠"</formula>
    </cfRule>
  </conditionalFormatting>
  <conditionalFormatting sqref="S8">
    <cfRule type="cellIs" dxfId="0" priority="868" operator="equal">
      <formula>"欠"</formula>
    </cfRule>
  </conditionalFormatting>
  <conditionalFormatting sqref="T8">
    <cfRule type="cellIs" dxfId="0" priority="867" operator="equal">
      <formula>"欠"</formula>
    </cfRule>
  </conditionalFormatting>
  <conditionalFormatting sqref="S23">
    <cfRule type="cellIs" dxfId="0" priority="853" operator="equal">
      <formula>"欠"</formula>
    </cfRule>
    <cfRule type="containsText" dxfId="1" priority="852" operator="between" text="欠">
      <formula>NOT(ISERROR(SEARCH("欠",S23)))</formula>
    </cfRule>
  </conditionalFormatting>
  <conditionalFormatting sqref="S25">
    <cfRule type="cellIs" dxfId="0" priority="756" operator="equal">
      <formula>"欠"</formula>
    </cfRule>
  </conditionalFormatting>
  <conditionalFormatting sqref="T25">
    <cfRule type="cellIs" dxfId="0" priority="758" operator="equal">
      <formula>"欠"</formula>
    </cfRule>
    <cfRule type="containsText" dxfId="1" priority="757" operator="between" text="欠">
      <formula>NOT(ISERROR(SEARCH("欠",T25)))</formula>
    </cfRule>
  </conditionalFormatting>
  <conditionalFormatting sqref="R29">
    <cfRule type="cellIs" dxfId="0" priority="823" operator="equal">
      <formula>"欠"</formula>
    </cfRule>
    <cfRule type="containsText" dxfId="1" priority="822" operator="between" text="欠">
      <formula>NOT(ISERROR(SEARCH("欠",R29)))</formula>
    </cfRule>
  </conditionalFormatting>
  <conditionalFormatting sqref="S29">
    <cfRule type="cellIs" dxfId="0" priority="826" operator="equal">
      <formula>"欠"</formula>
    </cfRule>
  </conditionalFormatting>
  <conditionalFormatting sqref="T29">
    <cfRule type="containsText" dxfId="1" priority="825" operator="between" text="欠">
      <formula>NOT(ISERROR(SEARCH("欠",T29)))</formula>
    </cfRule>
  </conditionalFormatting>
  <conditionalFormatting sqref="T32">
    <cfRule type="containsText" dxfId="1" priority="798" operator="between" text="欠">
      <formula>NOT(ISERROR(SEARCH("欠",T32)))</formula>
    </cfRule>
  </conditionalFormatting>
  <conditionalFormatting sqref="R33">
    <cfRule type="cellIs" dxfId="0" priority="796" operator="equal">
      <formula>"欠"</formula>
    </cfRule>
    <cfRule type="containsText" dxfId="1" priority="795" operator="between" text="欠">
      <formula>NOT(ISERROR(SEARCH("欠",R33)))</formula>
    </cfRule>
  </conditionalFormatting>
  <conditionalFormatting sqref="R34">
    <cfRule type="cellIs" dxfId="0" priority="792" operator="equal">
      <formula>"欠"</formula>
    </cfRule>
    <cfRule type="containsText" dxfId="1" priority="791" operator="between" text="欠">
      <formula>NOT(ISERROR(SEARCH("欠",R34)))</formula>
    </cfRule>
  </conditionalFormatting>
  <conditionalFormatting sqref="S35">
    <cfRule type="cellIs" dxfId="0" priority="829" operator="equal">
      <formula>"欠"</formula>
    </cfRule>
  </conditionalFormatting>
  <conditionalFormatting sqref="T35">
    <cfRule type="containsText" dxfId="1" priority="828" operator="between" text="欠">
      <formula>NOT(ISERROR(SEARCH("欠",T35)))</formula>
    </cfRule>
    <cfRule type="cellIs" dxfId="0" priority="827" operator="equal">
      <formula>"欠"</formula>
    </cfRule>
  </conditionalFormatting>
  <conditionalFormatting sqref="R47">
    <cfRule type="cellIs" dxfId="0" priority="773" operator="equal">
      <formula>"欠"</formula>
    </cfRule>
    <cfRule type="containsText" dxfId="1" priority="772" operator="between" text="欠">
      <formula>NOT(ISERROR(SEARCH("欠",R47)))</formula>
    </cfRule>
  </conditionalFormatting>
  <conditionalFormatting sqref="S47:T47">
    <cfRule type="containsText" dxfId="1" priority="776" operator="between" text="欠">
      <formula>NOT(ISERROR(SEARCH("欠",S47)))</formula>
    </cfRule>
  </conditionalFormatting>
  <conditionalFormatting sqref="S47">
    <cfRule type="cellIs" dxfId="0" priority="775" operator="equal">
      <formula>"欠"</formula>
    </cfRule>
  </conditionalFormatting>
  <conditionalFormatting sqref="T47">
    <cfRule type="cellIs" dxfId="0" priority="774" operator="equal">
      <formula>"欠"</formula>
    </cfRule>
  </conditionalFormatting>
  <conditionalFormatting sqref="R69">
    <cfRule type="cellIs" dxfId="0" priority="784" operator="equal">
      <formula>"欠"</formula>
    </cfRule>
    <cfRule type="containsText" dxfId="1" priority="783" operator="between" text="欠">
      <formula>NOT(ISERROR(SEARCH("欠",R69)))</formula>
    </cfRule>
  </conditionalFormatting>
  <conditionalFormatting sqref="S69">
    <cfRule type="containsText" dxfId="1" priority="786" operator="between" text="欠">
      <formula>NOT(ISERROR(SEARCH("欠",S69)))</formula>
    </cfRule>
    <cfRule type="cellIs" dxfId="0" priority="785" operator="equal">
      <formula>"欠"</formula>
    </cfRule>
  </conditionalFormatting>
  <conditionalFormatting sqref="S70">
    <cfRule type="containsText" dxfId="1" priority="778" operator="between" text="欠">
      <formula>NOT(ISERROR(SEARCH("欠",S70)))</formula>
    </cfRule>
    <cfRule type="cellIs" dxfId="0" priority="777" operator="equal">
      <formula>"欠"</formula>
    </cfRule>
  </conditionalFormatting>
  <conditionalFormatting sqref="R72">
    <cfRule type="cellIs" dxfId="0" priority="818" operator="equal">
      <formula>"欠"</formula>
    </cfRule>
    <cfRule type="containsText" dxfId="1" priority="817" operator="between" text="欠">
      <formula>NOT(ISERROR(SEARCH("欠",R72)))</formula>
    </cfRule>
  </conditionalFormatting>
  <conditionalFormatting sqref="S72:T72">
    <cfRule type="containsText" dxfId="1" priority="821" operator="between" text="欠">
      <formula>NOT(ISERROR(SEARCH("欠",S72)))</formula>
    </cfRule>
  </conditionalFormatting>
  <conditionalFormatting sqref="S72">
    <cfRule type="cellIs" dxfId="0" priority="820" operator="equal">
      <formula>"欠"</formula>
    </cfRule>
  </conditionalFormatting>
  <conditionalFormatting sqref="T72">
    <cfRule type="cellIs" dxfId="0" priority="819" operator="equal">
      <formula>"欠"</formula>
    </cfRule>
  </conditionalFormatting>
  <conditionalFormatting sqref="R73">
    <cfRule type="cellIs" dxfId="0" priority="766" operator="equal">
      <formula>"欠"</formula>
    </cfRule>
    <cfRule type="containsText" dxfId="1" priority="765" operator="between" text="欠">
      <formula>NOT(ISERROR(SEARCH("欠",R73)))</formula>
    </cfRule>
  </conditionalFormatting>
  <conditionalFormatting sqref="S73">
    <cfRule type="containsText" dxfId="1" priority="764" operator="between" text="欠">
      <formula>NOT(ISERROR(SEARCH("欠",S73)))</formula>
    </cfRule>
    <cfRule type="cellIs" dxfId="0" priority="763" operator="equal">
      <formula>"欠"</formula>
    </cfRule>
  </conditionalFormatting>
  <conditionalFormatting sqref="R81">
    <cfRule type="cellIs" dxfId="0" priority="768" operator="equal">
      <formula>"欠"</formula>
    </cfRule>
    <cfRule type="containsText" dxfId="1" priority="767" operator="between" text="欠">
      <formula>NOT(ISERROR(SEARCH("欠",R81)))</formula>
    </cfRule>
  </conditionalFormatting>
  <conditionalFormatting sqref="S81:T81">
    <cfRule type="containsText" dxfId="1" priority="771" operator="between" text="欠">
      <formula>NOT(ISERROR(SEARCH("欠",S81)))</formula>
    </cfRule>
  </conditionalFormatting>
  <conditionalFormatting sqref="S81">
    <cfRule type="cellIs" dxfId="0" priority="770" operator="equal">
      <formula>"欠"</formula>
    </cfRule>
  </conditionalFormatting>
  <conditionalFormatting sqref="T81">
    <cfRule type="cellIs" dxfId="0" priority="769" operator="equal">
      <formula>"欠"</formula>
    </cfRule>
  </conditionalFormatting>
  <conditionalFormatting sqref="T91">
    <cfRule type="containsText" dxfId="1" priority="782" operator="between" text="欠">
      <formula>NOT(ISERROR(SEARCH("欠",T91)))</formula>
    </cfRule>
    <cfRule type="cellIs" dxfId="0" priority="781" operator="equal">
      <formula>"欠"</formula>
    </cfRule>
  </conditionalFormatting>
  <conditionalFormatting sqref="S96">
    <cfRule type="cellIs" dxfId="0" priority="746" operator="equal">
      <formula>"欠"</formula>
    </cfRule>
  </conditionalFormatting>
  <conditionalFormatting sqref="R99">
    <cfRule type="cellIs" dxfId="0" priority="739" operator="equal">
      <formula>"欠"</formula>
    </cfRule>
  </conditionalFormatting>
  <conditionalFormatting sqref="T99">
    <cfRule type="containsText" dxfId="1" priority="741" operator="between" text="欠">
      <formula>NOT(ISERROR(SEARCH("欠",T99)))</formula>
    </cfRule>
    <cfRule type="cellIs" dxfId="0" priority="740" operator="equal">
      <formula>"欠"</formula>
    </cfRule>
  </conditionalFormatting>
  <conditionalFormatting sqref="R104">
    <cfRule type="cellIs" dxfId="0" priority="755" operator="equal">
      <formula>"欠"</formula>
    </cfRule>
  </conditionalFormatting>
  <conditionalFormatting sqref="R106">
    <cfRule type="cellIs" dxfId="0" priority="719" operator="equal">
      <formula>"欠"</formula>
    </cfRule>
  </conditionalFormatting>
  <conditionalFormatting sqref="T106">
    <cfRule type="containsText" dxfId="1" priority="721" operator="between" text="欠">
      <formula>NOT(ISERROR(SEARCH("欠",T106)))</formula>
    </cfRule>
    <cfRule type="cellIs" dxfId="0" priority="720" operator="equal">
      <formula>"欠"</formula>
    </cfRule>
  </conditionalFormatting>
  <conditionalFormatting sqref="R107">
    <cfRule type="cellIs" dxfId="0" priority="751" operator="equal">
      <formula>"欠"</formula>
    </cfRule>
  </conditionalFormatting>
  <conditionalFormatting sqref="S107:T107">
    <cfRule type="containsText" dxfId="1" priority="754" operator="between" text="欠">
      <formula>NOT(ISERROR(SEARCH("欠",S107)))</formula>
    </cfRule>
  </conditionalFormatting>
  <conditionalFormatting sqref="S107">
    <cfRule type="cellIs" dxfId="0" priority="753" operator="equal">
      <formula>"欠"</formula>
    </cfRule>
  </conditionalFormatting>
  <conditionalFormatting sqref="T107">
    <cfRule type="cellIs" dxfId="0" priority="752" operator="equal">
      <formula>"欠"</formula>
    </cfRule>
  </conditionalFormatting>
  <conditionalFormatting sqref="S108:T108">
    <cfRule type="containsText" dxfId="1" priority="725" operator="between" text="欠">
      <formula>NOT(ISERROR(SEARCH("欠",S108)))</formula>
    </cfRule>
  </conditionalFormatting>
  <conditionalFormatting sqref="S108">
    <cfRule type="cellIs" dxfId="0" priority="724" operator="equal">
      <formula>"欠"</formula>
    </cfRule>
  </conditionalFormatting>
  <conditionalFormatting sqref="T108">
    <cfRule type="cellIs" dxfId="0" priority="723" operator="equal">
      <formula>"欠"</formula>
    </cfRule>
  </conditionalFormatting>
  <conditionalFormatting sqref="R111">
    <cfRule type="cellIs" dxfId="0" priority="712" operator="equal">
      <formula>"欠"</formula>
    </cfRule>
  </conditionalFormatting>
  <conditionalFormatting sqref="R121">
    <cfRule type="cellIs" dxfId="0" priority="735" operator="equal">
      <formula>"欠"</formula>
    </cfRule>
  </conditionalFormatting>
  <conditionalFormatting sqref="T124">
    <cfRule type="containsText" dxfId="1" priority="708" operator="between" text="欠">
      <formula>NOT(ISERROR(SEARCH("欠",T124)))</formula>
    </cfRule>
    <cfRule type="cellIs" dxfId="0" priority="707" operator="equal">
      <formula>"欠"</formula>
    </cfRule>
  </conditionalFormatting>
  <conditionalFormatting sqref="R125">
    <cfRule type="cellIs" dxfId="0" priority="576" operator="equal">
      <formula>"欠"</formula>
    </cfRule>
  </conditionalFormatting>
  <conditionalFormatting sqref="S125">
    <cfRule type="cellIs" dxfId="0" priority="573" operator="equal">
      <formula>"欠"</formula>
    </cfRule>
  </conditionalFormatting>
  <conditionalFormatting sqref="T125">
    <cfRule type="containsText" dxfId="1" priority="575" operator="between" text="欠">
      <formula>NOT(ISERROR(SEARCH("欠",T125)))</formula>
    </cfRule>
    <cfRule type="cellIs" dxfId="0" priority="574" operator="equal">
      <formula>"欠"</formula>
    </cfRule>
  </conditionalFormatting>
  <conditionalFormatting sqref="R126">
    <cfRule type="cellIs" dxfId="0" priority="572" operator="equal">
      <formula>"欠"</formula>
    </cfRule>
  </conditionalFormatting>
  <conditionalFormatting sqref="S126">
    <cfRule type="cellIs" dxfId="0" priority="569" operator="equal">
      <formula>"欠"</formula>
    </cfRule>
  </conditionalFormatting>
  <conditionalFormatting sqref="T126">
    <cfRule type="containsText" dxfId="1" priority="571" operator="between" text="欠">
      <formula>NOT(ISERROR(SEARCH("欠",T126)))</formula>
    </cfRule>
    <cfRule type="cellIs" dxfId="0" priority="570" operator="equal">
      <formula>"欠"</formula>
    </cfRule>
  </conditionalFormatting>
  <conditionalFormatting sqref="R127">
    <cfRule type="cellIs" dxfId="0" priority="546" operator="equal">
      <formula>"欠"</formula>
    </cfRule>
  </conditionalFormatting>
  <conditionalFormatting sqref="S127">
    <cfRule type="cellIs" dxfId="0" priority="543" operator="equal">
      <formula>"欠"</formula>
    </cfRule>
  </conditionalFormatting>
  <conditionalFormatting sqref="T127">
    <cfRule type="containsText" dxfId="1" priority="545" operator="between" text="欠">
      <formula>NOT(ISERROR(SEARCH("欠",T127)))</formula>
    </cfRule>
    <cfRule type="cellIs" dxfId="0" priority="544" operator="equal">
      <formula>"欠"</formula>
    </cfRule>
  </conditionalFormatting>
  <conditionalFormatting sqref="R128">
    <cfRule type="cellIs" dxfId="0" priority="710" operator="equal">
      <formula>"欠"</formula>
    </cfRule>
  </conditionalFormatting>
  <conditionalFormatting sqref="R130">
    <cfRule type="cellIs" dxfId="0" priority="579" operator="equal">
      <formula>"欠"</formula>
    </cfRule>
  </conditionalFormatting>
  <conditionalFormatting sqref="S130">
    <cfRule type="containsText" dxfId="1" priority="578" operator="between" text="欠">
      <formula>NOT(ISERROR(SEARCH("欠",S130)))</formula>
    </cfRule>
    <cfRule type="cellIs" dxfId="0" priority="577" operator="equal">
      <formula>"欠"</formula>
    </cfRule>
  </conditionalFormatting>
  <conditionalFormatting sqref="T130">
    <cfRule type="containsText" dxfId="1" priority="581" operator="between" text="欠">
      <formula>NOT(ISERROR(SEARCH("欠",T130)))</formula>
    </cfRule>
    <cfRule type="cellIs" dxfId="0" priority="580" operator="equal">
      <formula>"欠"</formula>
    </cfRule>
  </conditionalFormatting>
  <conditionalFormatting sqref="R131">
    <cfRule type="cellIs" dxfId="0" priority="683" operator="equal">
      <formula>"欠"</formula>
    </cfRule>
  </conditionalFormatting>
  <conditionalFormatting sqref="S131">
    <cfRule type="containsText" dxfId="1" priority="682" operator="between" text="欠">
      <formula>NOT(ISERROR(SEARCH("欠",S131)))</formula>
    </cfRule>
    <cfRule type="cellIs" dxfId="0" priority="681" operator="equal">
      <formula>"欠"</formula>
    </cfRule>
  </conditionalFormatting>
  <conditionalFormatting sqref="T131">
    <cfRule type="containsText" dxfId="1" priority="685" operator="between" text="欠">
      <formula>NOT(ISERROR(SEARCH("欠",T131)))</formula>
    </cfRule>
    <cfRule type="cellIs" dxfId="0" priority="684" operator="equal">
      <formula>"欠"</formula>
    </cfRule>
  </conditionalFormatting>
  <conditionalFormatting sqref="T144">
    <cfRule type="containsText" dxfId="1" priority="692" operator="between" text="欠">
      <formula>NOT(ISERROR(SEARCH("欠",T144)))</formula>
    </cfRule>
    <cfRule type="cellIs" dxfId="0" priority="691" operator="equal">
      <formula>"欠"</formula>
    </cfRule>
  </conditionalFormatting>
  <conditionalFormatting sqref="S150">
    <cfRule type="cellIs" dxfId="0" priority="678" operator="equal">
      <formula>"欠"</formula>
    </cfRule>
  </conditionalFormatting>
  <conditionalFormatting sqref="T155">
    <cfRule type="containsText" dxfId="1" priority="662" operator="between" text="欠">
      <formula>NOT(ISERROR(SEARCH("欠",T155)))</formula>
    </cfRule>
    <cfRule type="cellIs" dxfId="0" priority="661" operator="equal">
      <formula>"欠"</formula>
    </cfRule>
  </conditionalFormatting>
  <conditionalFormatting sqref="R161">
    <cfRule type="cellIs" dxfId="0" priority="729" operator="equal">
      <formula>"欠"</formula>
    </cfRule>
  </conditionalFormatting>
  <conditionalFormatting sqref="S161">
    <cfRule type="cellIs" dxfId="0" priority="728" operator="equal">
      <formula>"欠"</formula>
    </cfRule>
  </conditionalFormatting>
  <conditionalFormatting sqref="T161">
    <cfRule type="containsText" dxfId="1" priority="727" operator="between" text="欠">
      <formula>NOT(ISERROR(SEARCH("欠",T161)))</formula>
    </cfRule>
    <cfRule type="cellIs" dxfId="0" priority="726" operator="equal">
      <formula>"欠"</formula>
    </cfRule>
  </conditionalFormatting>
  <conditionalFormatting sqref="T166">
    <cfRule type="containsText" dxfId="1" priority="614" operator="between" text="欠">
      <formula>NOT(ISERROR(SEARCH("欠",T166)))</formula>
    </cfRule>
    <cfRule type="cellIs" dxfId="0" priority="613" operator="equal">
      <formula>"欠"</formula>
    </cfRule>
  </conditionalFormatting>
  <conditionalFormatting sqref="R168">
    <cfRule type="cellIs" dxfId="0" priority="670" operator="equal">
      <formula>"欠"</formula>
    </cfRule>
    <cfRule type="containsText" dxfId="1" priority="669" operator="between" text="欠">
      <formula>NOT(ISERROR(SEARCH("欠",R168)))</formula>
    </cfRule>
  </conditionalFormatting>
  <conditionalFormatting sqref="S168">
    <cfRule type="containsText" dxfId="1" priority="672" operator="between" text="欠">
      <formula>NOT(ISERROR(SEARCH("欠",S168)))</formula>
    </cfRule>
    <cfRule type="cellIs" dxfId="0" priority="671" operator="equal">
      <formula>"欠"</formula>
    </cfRule>
  </conditionalFormatting>
  <conditionalFormatting sqref="T168">
    <cfRule type="containsText" dxfId="1" priority="668" operator="between" text="欠">
      <formula>NOT(ISERROR(SEARCH("欠",T168)))</formula>
    </cfRule>
    <cfRule type="cellIs" dxfId="0" priority="667" operator="equal">
      <formula>"欠"</formula>
    </cfRule>
  </conditionalFormatting>
  <conditionalFormatting sqref="R170">
    <cfRule type="cellIs" dxfId="0" priority="600" operator="equal">
      <formula>"欠"</formula>
    </cfRule>
    <cfRule type="containsText" dxfId="1" priority="599" operator="between" text="欠">
      <formula>NOT(ISERROR(SEARCH("欠",R170)))</formula>
    </cfRule>
  </conditionalFormatting>
  <conditionalFormatting sqref="S170:T170">
    <cfRule type="containsText" dxfId="1" priority="603" operator="between" text="欠">
      <formula>NOT(ISERROR(SEARCH("欠",S170)))</formula>
    </cfRule>
  </conditionalFormatting>
  <conditionalFormatting sqref="S170">
    <cfRule type="cellIs" dxfId="0" priority="602" operator="equal">
      <formula>"欠"</formula>
    </cfRule>
  </conditionalFormatting>
  <conditionalFormatting sqref="T170">
    <cfRule type="cellIs" dxfId="0" priority="601" operator="equal">
      <formula>"欠"</formula>
    </cfRule>
  </conditionalFormatting>
  <conditionalFormatting sqref="T171">
    <cfRule type="containsText" dxfId="1" priority="660" operator="between" text="欠">
      <formula>NOT(ISERROR(SEARCH("欠",T171)))</formula>
    </cfRule>
    <cfRule type="cellIs" dxfId="0" priority="659" operator="equal">
      <formula>"欠"</formula>
    </cfRule>
  </conditionalFormatting>
  <conditionalFormatting sqref="R172">
    <cfRule type="cellIs" dxfId="0" priority="596" operator="equal">
      <formula>"欠"</formula>
    </cfRule>
  </conditionalFormatting>
  <conditionalFormatting sqref="S172">
    <cfRule type="containsText" dxfId="1" priority="595" operator="between" text="欠">
      <formula>NOT(ISERROR(SEARCH("欠",S172)))</formula>
    </cfRule>
    <cfRule type="cellIs" dxfId="0" priority="594" operator="equal">
      <formula>"欠"</formula>
    </cfRule>
  </conditionalFormatting>
  <conditionalFormatting sqref="T172">
    <cfRule type="containsText" dxfId="1" priority="598" operator="between" text="欠">
      <formula>NOT(ISERROR(SEARCH("欠",T172)))</formula>
    </cfRule>
    <cfRule type="cellIs" dxfId="0" priority="597" operator="equal">
      <formula>"欠"</formula>
    </cfRule>
  </conditionalFormatting>
  <conditionalFormatting sqref="T173">
    <cfRule type="containsText" dxfId="1" priority="656" operator="between" text="欠">
      <formula>NOT(ISERROR(SEARCH("欠",T173)))</formula>
    </cfRule>
    <cfRule type="cellIs" dxfId="0" priority="655" operator="equal">
      <formula>"欠"</formula>
    </cfRule>
  </conditionalFormatting>
  <conditionalFormatting sqref="T174">
    <cfRule type="containsText" dxfId="1" priority="654" operator="between" text="欠">
      <formula>NOT(ISERROR(SEARCH("欠",T174)))</formula>
    </cfRule>
    <cfRule type="cellIs" dxfId="0" priority="653" operator="equal">
      <formula>"欠"</formula>
    </cfRule>
  </conditionalFormatting>
  <conditionalFormatting sqref="S175">
    <cfRule type="containsText" dxfId="1" priority="645" operator="between" text="欠">
      <formula>NOT(ISERROR(SEARCH("欠",S175)))</formula>
    </cfRule>
    <cfRule type="cellIs" dxfId="0" priority="644" operator="equal">
      <formula>"欠"</formula>
    </cfRule>
  </conditionalFormatting>
  <conditionalFormatting sqref="R180">
    <cfRule type="cellIs" dxfId="0" priority="629" operator="equal">
      <formula>"欠"</formula>
    </cfRule>
    <cfRule type="containsText" dxfId="1" priority="628" operator="between" text="欠">
      <formula>NOT(ISERROR(SEARCH("欠",R180)))</formula>
    </cfRule>
  </conditionalFormatting>
  <conditionalFormatting sqref="T180">
    <cfRule type="containsText" dxfId="1" priority="627" operator="between" text="欠">
      <formula>NOT(ISERROR(SEARCH("欠",T180)))</formula>
    </cfRule>
    <cfRule type="cellIs" dxfId="0" priority="626" operator="equal">
      <formula>"欠"</formula>
    </cfRule>
  </conditionalFormatting>
  <conditionalFormatting sqref="R182">
    <cfRule type="cellIs" dxfId="0" priority="686" operator="equal">
      <formula>"欠"</formula>
    </cfRule>
  </conditionalFormatting>
  <conditionalFormatting sqref="T182">
    <cfRule type="containsText" dxfId="1" priority="703" operator="between" text="欠">
      <formula>NOT(ISERROR(SEARCH("欠",T182)))</formula>
    </cfRule>
    <cfRule type="cellIs" dxfId="0" priority="702" operator="equal">
      <formula>"欠"</formula>
    </cfRule>
  </conditionalFormatting>
  <conditionalFormatting sqref="T183">
    <cfRule type="cellIs" dxfId="0" priority="648" operator="equal">
      <formula>"欠"</formula>
    </cfRule>
  </conditionalFormatting>
  <conditionalFormatting sqref="R186">
    <cfRule type="cellIs" dxfId="0" priority="623" operator="equal">
      <formula>"欠"</formula>
    </cfRule>
  </conditionalFormatting>
  <conditionalFormatting sqref="S186">
    <cfRule type="containsText" dxfId="1" priority="622" operator="between" text="欠">
      <formula>NOT(ISERROR(SEARCH("欠",S186)))</formula>
    </cfRule>
    <cfRule type="cellIs" dxfId="0" priority="621" operator="equal">
      <formula>"欠"</formula>
    </cfRule>
  </conditionalFormatting>
  <conditionalFormatting sqref="T186">
    <cfRule type="containsText" dxfId="1" priority="625" operator="between" text="欠">
      <formula>NOT(ISERROR(SEARCH("欠",T186)))</formula>
    </cfRule>
    <cfRule type="cellIs" dxfId="0" priority="624" operator="equal">
      <formula>"欠"</formula>
    </cfRule>
  </conditionalFormatting>
  <conditionalFormatting sqref="T187">
    <cfRule type="containsText" dxfId="1" priority="676" operator="between" text="欠">
      <formula>NOT(ISERROR(SEARCH("欠",T187)))</formula>
    </cfRule>
    <cfRule type="cellIs" dxfId="0" priority="675" operator="equal">
      <formula>"欠"</formula>
    </cfRule>
  </conditionalFormatting>
  <conditionalFormatting sqref="R188">
    <cfRule type="cellIs" dxfId="0" priority="612" operator="equal">
      <formula>"欠"</formula>
    </cfRule>
    <cfRule type="containsText" dxfId="1" priority="611" operator="between" text="欠">
      <formula>NOT(ISERROR(SEARCH("欠",R188)))</formula>
    </cfRule>
  </conditionalFormatting>
  <conditionalFormatting sqref="T188">
    <cfRule type="containsText" dxfId="1" priority="610" operator="between" text="欠">
      <formula>NOT(ISERROR(SEARCH("欠",T188)))</formula>
    </cfRule>
    <cfRule type="cellIs" dxfId="0" priority="609" operator="equal">
      <formula>"欠"</formula>
    </cfRule>
  </conditionalFormatting>
  <conditionalFormatting sqref="R190">
    <cfRule type="cellIs" dxfId="0" priority="634" operator="equal">
      <formula>"欠"</formula>
    </cfRule>
    <cfRule type="containsText" dxfId="1" priority="633" operator="between" text="欠">
      <formula>NOT(ISERROR(SEARCH("欠",R190)))</formula>
    </cfRule>
  </conditionalFormatting>
  <conditionalFormatting sqref="S190:T190">
    <cfRule type="containsText" dxfId="1" priority="632" operator="between" text="欠">
      <formula>NOT(ISERROR(SEARCH("欠",S190)))</formula>
    </cfRule>
  </conditionalFormatting>
  <conditionalFormatting sqref="S190">
    <cfRule type="cellIs" dxfId="0" priority="631" operator="equal">
      <formula>"欠"</formula>
    </cfRule>
  </conditionalFormatting>
  <conditionalFormatting sqref="T190">
    <cfRule type="cellIs" dxfId="0" priority="630" operator="equal">
      <formula>"欠"</formula>
    </cfRule>
  </conditionalFormatting>
  <conditionalFormatting sqref="R191">
    <cfRule type="cellIs" dxfId="0" priority="587" operator="equal">
      <formula>"欠"</formula>
    </cfRule>
    <cfRule type="containsText" dxfId="1" priority="586" operator="between" text="欠">
      <formula>NOT(ISERROR(SEARCH("欠",R191)))</formula>
    </cfRule>
  </conditionalFormatting>
  <conditionalFormatting sqref="T191">
    <cfRule type="containsText" dxfId="1" priority="585" operator="between" text="欠">
      <formula>NOT(ISERROR(SEARCH("欠",T191)))</formula>
    </cfRule>
    <cfRule type="cellIs" dxfId="0" priority="584" operator="equal">
      <formula>"欠"</formula>
    </cfRule>
  </conditionalFormatting>
  <conditionalFormatting sqref="R193">
    <cfRule type="cellIs" dxfId="0" priority="552" operator="equal">
      <formula>"欠"</formula>
    </cfRule>
  </conditionalFormatting>
  <conditionalFormatting sqref="S193">
    <cfRule type="containsText" dxfId="1" priority="550" operator="between" text="欠">
      <formula>NOT(ISERROR(SEARCH("欠",S193)))</formula>
    </cfRule>
    <cfRule type="cellIs" dxfId="0" priority="548" operator="equal">
      <formula>"欠"</formula>
    </cfRule>
  </conditionalFormatting>
  <conditionalFormatting sqref="T193">
    <cfRule type="containsText" dxfId="1" priority="556" operator="between" text="欠">
      <formula>NOT(ISERROR(SEARCH("欠",T193)))</formula>
    </cfRule>
    <cfRule type="cellIs" dxfId="0" priority="554" operator="equal">
      <formula>"欠"</formula>
    </cfRule>
  </conditionalFormatting>
  <conditionalFormatting sqref="S194">
    <cfRule type="containsText" dxfId="1" priority="549" operator="between" text="欠">
      <formula>NOT(ISERROR(SEARCH("欠",S194)))</formula>
    </cfRule>
    <cfRule type="cellIs" dxfId="0" priority="547" operator="equal">
      <formula>"欠"</formula>
    </cfRule>
  </conditionalFormatting>
  <conditionalFormatting sqref="T194">
    <cfRule type="containsText" dxfId="1" priority="555" operator="between" text="欠">
      <formula>NOT(ISERROR(SEARCH("欠",T194)))</formula>
    </cfRule>
    <cfRule type="cellIs" dxfId="0" priority="553" operator="equal">
      <formula>"欠"</formula>
    </cfRule>
  </conditionalFormatting>
  <conditionalFormatting sqref="S195">
    <cfRule type="containsText" dxfId="1" priority="562" operator="between" text="欠">
      <formula>NOT(ISERROR(SEARCH("欠",S195)))</formula>
    </cfRule>
    <cfRule type="cellIs" dxfId="0" priority="559" operator="equal">
      <formula>"欠"</formula>
    </cfRule>
  </conditionalFormatting>
  <conditionalFormatting sqref="T195">
    <cfRule type="containsText" dxfId="1" priority="568" operator="between" text="欠">
      <formula>NOT(ISERROR(SEARCH("欠",T195)))</formula>
    </cfRule>
    <cfRule type="cellIs" dxfId="0" priority="565" operator="equal">
      <formula>"欠"</formula>
    </cfRule>
  </conditionalFormatting>
  <conditionalFormatting sqref="AE195">
    <cfRule type="containsText" dxfId="1" priority="542" operator="between" text="欠">
      <formula>NOT(ISERROR(SEARCH("欠",AE195)))</formula>
    </cfRule>
    <cfRule type="cellIs" dxfId="0" priority="541" operator="equal">
      <formula>"欠"</formula>
    </cfRule>
  </conditionalFormatting>
  <conditionalFormatting sqref="S196">
    <cfRule type="containsText" dxfId="1" priority="561" operator="between" text="欠">
      <formula>NOT(ISERROR(SEARCH("欠",S196)))</formula>
    </cfRule>
    <cfRule type="cellIs" dxfId="0" priority="558" operator="equal">
      <formula>"欠"</formula>
    </cfRule>
  </conditionalFormatting>
  <conditionalFormatting sqref="T196">
    <cfRule type="containsText" dxfId="1" priority="567" operator="between" text="欠">
      <formula>NOT(ISERROR(SEARCH("欠",T196)))</formula>
    </cfRule>
    <cfRule type="cellIs" dxfId="0" priority="564" operator="equal">
      <formula>"欠"</formula>
    </cfRule>
  </conditionalFormatting>
  <conditionalFormatting sqref="AE196">
    <cfRule type="containsText" dxfId="1" priority="540" operator="between" text="欠">
      <formula>NOT(ISERROR(SEARCH("欠",AE196)))</formula>
    </cfRule>
    <cfRule type="cellIs" dxfId="0" priority="539" operator="equal">
      <formula>"欠"</formula>
    </cfRule>
  </conditionalFormatting>
  <conditionalFormatting sqref="AE197">
    <cfRule type="containsText" dxfId="1" priority="538" operator="between" text="欠">
      <formula>NOT(ISERROR(SEARCH("欠",AE197)))</formula>
    </cfRule>
    <cfRule type="cellIs" dxfId="0" priority="537" operator="equal">
      <formula>"欠"</formula>
    </cfRule>
  </conditionalFormatting>
  <conditionalFormatting sqref="R211">
    <cfRule type="cellIs" dxfId="0" priority="525" operator="equal">
      <formula>"欠"</formula>
    </cfRule>
    <cfRule type="containsText" dxfId="1" priority="524" operator="between" text="欠">
      <formula>NOT(ISERROR(SEARCH("欠",R211)))</formula>
    </cfRule>
  </conditionalFormatting>
  <conditionalFormatting sqref="S211">
    <cfRule type="containsText" dxfId="1" priority="522" operator="between" text="欠">
      <formula>NOT(ISERROR(SEARCH("欠",S211)))</formula>
    </cfRule>
  </conditionalFormatting>
  <conditionalFormatting sqref="T211">
    <cfRule type="containsText" dxfId="1" priority="521" operator="between" text="欠">
      <formula>NOT(ISERROR(SEARCH("欠",T211)))</formula>
    </cfRule>
  </conditionalFormatting>
  <conditionalFormatting sqref="R213">
    <cfRule type="cellIs" dxfId="0" priority="530" operator="equal">
      <formula>"欠"</formula>
    </cfRule>
    <cfRule type="containsText" dxfId="1" priority="529" operator="between" text="欠">
      <formula>NOT(ISERROR(SEARCH("欠",R213)))</formula>
    </cfRule>
  </conditionalFormatting>
  <conditionalFormatting sqref="T213">
    <cfRule type="cellIs" dxfId="0" priority="526" operator="equal">
      <formula>"欠"</formula>
    </cfRule>
  </conditionalFormatting>
  <conditionalFormatting sqref="R214">
    <cfRule type="cellIs" dxfId="0" priority="512" operator="equal">
      <formula>"欠"</formula>
    </cfRule>
    <cfRule type="containsText" dxfId="1" priority="511" operator="between" text="欠">
      <formula>NOT(ISERROR(SEARCH("欠",R214)))</formula>
    </cfRule>
  </conditionalFormatting>
  <conditionalFormatting sqref="S214">
    <cfRule type="containsText" dxfId="1" priority="514" operator="between" text="欠">
      <formula>NOT(ISERROR(SEARCH("欠",S214)))</formula>
    </cfRule>
    <cfRule type="cellIs" dxfId="0" priority="513" operator="equal">
      <formula>"欠"</formula>
    </cfRule>
  </conditionalFormatting>
  <conditionalFormatting sqref="T214">
    <cfRule type="containsText" dxfId="1" priority="510" operator="between" text="欠">
      <formula>NOT(ISERROR(SEARCH("欠",T214)))</formula>
    </cfRule>
    <cfRule type="cellIs" dxfId="0" priority="509" operator="equal">
      <formula>"欠"</formula>
    </cfRule>
  </conditionalFormatting>
  <conditionalFormatting sqref="S234">
    <cfRule type="containsText" dxfId="1" priority="492" operator="between" text="欠">
      <formula>NOT(ISERROR(SEARCH("欠",S234)))</formula>
    </cfRule>
  </conditionalFormatting>
  <conditionalFormatting sqref="R235">
    <cfRule type="cellIs" dxfId="0" priority="618" operator="equal">
      <formula>"欠"</formula>
    </cfRule>
    <cfRule type="containsText" dxfId="1" priority="617" operator="between" text="欠">
      <formula>NOT(ISERROR(SEARCH("欠",R235)))</formula>
    </cfRule>
  </conditionalFormatting>
  <conditionalFormatting sqref="T235">
    <cfRule type="containsText" dxfId="1" priority="616" operator="between" text="欠">
      <formula>NOT(ISERROR(SEARCH("欠",T235)))</formula>
    </cfRule>
    <cfRule type="cellIs" dxfId="0" priority="615" operator="equal">
      <formula>"欠"</formula>
    </cfRule>
  </conditionalFormatting>
  <conditionalFormatting sqref="R239">
    <cfRule type="cellIs" dxfId="0" priority="481" operator="equal">
      <formula>"欠"</formula>
    </cfRule>
    <cfRule type="containsText" dxfId="1" priority="480" operator="between" text="欠">
      <formula>NOT(ISERROR(SEARCH("欠",R239)))</formula>
    </cfRule>
  </conditionalFormatting>
  <conditionalFormatting sqref="R240">
    <cfRule type="cellIs" dxfId="0" priority="478" operator="equal">
      <formula>"欠"</formula>
    </cfRule>
    <cfRule type="containsText" dxfId="1" priority="477" operator="between" text="欠">
      <formula>NOT(ISERROR(SEARCH("欠",R240)))</formula>
    </cfRule>
  </conditionalFormatting>
  <conditionalFormatting sqref="R241">
    <cfRule type="cellIs" dxfId="0" priority="483" operator="equal">
      <formula>"欠"</formula>
    </cfRule>
    <cfRule type="containsText" dxfId="1" priority="482" operator="between" text="欠">
      <formula>NOT(ISERROR(SEARCH("欠",R241)))</formula>
    </cfRule>
  </conditionalFormatting>
  <conditionalFormatting sqref="S241">
    <cfRule type="containsText" dxfId="1" priority="487" operator="between" text="欠">
      <formula>NOT(ISERROR(SEARCH("欠",S241)))</formula>
    </cfRule>
    <cfRule type="cellIs" dxfId="0" priority="486" operator="equal">
      <formula>"欠"</formula>
    </cfRule>
  </conditionalFormatting>
  <conditionalFormatting sqref="S243">
    <cfRule type="containsText" dxfId="1" priority="463" operator="between" text="欠">
      <formula>NOT(ISERROR(SEARCH("欠",S243)))</formula>
    </cfRule>
    <cfRule type="cellIs" dxfId="0" priority="462" operator="equal">
      <formula>"欠"</formula>
    </cfRule>
  </conditionalFormatting>
  <conditionalFormatting sqref="S244">
    <cfRule type="containsText" dxfId="1" priority="461" operator="between" text="欠">
      <formula>NOT(ISERROR(SEARCH("欠",S244)))</formula>
    </cfRule>
    <cfRule type="cellIs" dxfId="0" priority="460" operator="equal">
      <formula>"欠"</formula>
    </cfRule>
  </conditionalFormatting>
  <conditionalFormatting sqref="T246">
    <cfRule type="containsText" dxfId="1" priority="502" operator="between" text="欠">
      <formula>NOT(ISERROR(SEARCH("欠",T246)))</formula>
    </cfRule>
    <cfRule type="cellIs" dxfId="0" priority="501" operator="equal">
      <formula>"欠"</formula>
    </cfRule>
  </conditionalFormatting>
  <conditionalFormatting sqref="R268">
    <cfRule type="cellIs" dxfId="0" priority="407" operator="equal">
      <formula>"欠"</formula>
    </cfRule>
    <cfRule type="containsText" dxfId="1" priority="406" operator="between" text="欠">
      <formula>NOT(ISERROR(SEARCH("欠",R268)))</formula>
    </cfRule>
  </conditionalFormatting>
  <conditionalFormatting sqref="S268">
    <cfRule type="cellIs" dxfId="0" priority="405" operator="equal">
      <formula>"欠"</formula>
    </cfRule>
    <cfRule type="containsText" dxfId="1" priority="404" operator="between" text="欠">
      <formula>NOT(ISERROR(SEARCH("欠",S268)))</formula>
    </cfRule>
  </conditionalFormatting>
  <conditionalFormatting sqref="T268">
    <cfRule type="cellIs" dxfId="0" priority="403" operator="equal">
      <formula>"欠"</formula>
    </cfRule>
    <cfRule type="containsText" dxfId="1" priority="402" operator="between" text="欠">
      <formula>NOT(ISERROR(SEARCH("欠",T268)))</formula>
    </cfRule>
  </conditionalFormatting>
  <conditionalFormatting sqref="AE268">
    <cfRule type="cellIs" dxfId="0" priority="328" operator="equal">
      <formula>"欠"</formula>
    </cfRule>
    <cfRule type="containsText" dxfId="1" priority="327" operator="between" text="欠">
      <formula>NOT(ISERROR(SEARCH("欠",AE268)))</formula>
    </cfRule>
  </conditionalFormatting>
  <conditionalFormatting sqref="R269">
    <cfRule type="cellIs" dxfId="0" priority="450" operator="equal">
      <formula>"欠"</formula>
    </cfRule>
    <cfRule type="containsText" dxfId="1" priority="449" operator="between" text="欠">
      <formula>NOT(ISERROR(SEARCH("欠",R269)))</formula>
    </cfRule>
  </conditionalFormatting>
  <conditionalFormatting sqref="T269">
    <cfRule type="cellIs" dxfId="0" priority="452" operator="equal">
      <formula>"欠"</formula>
    </cfRule>
    <cfRule type="containsText" dxfId="1" priority="451" operator="between" text="欠">
      <formula>NOT(ISERROR(SEARCH("欠",T269)))</formula>
    </cfRule>
  </conditionalFormatting>
  <conditionalFormatting sqref="R270">
    <cfRule type="cellIs" dxfId="0" priority="534" operator="equal">
      <formula>"欠"</formula>
    </cfRule>
    <cfRule type="containsText" dxfId="1" priority="533" operator="between" text="欠">
      <formula>NOT(ISERROR(SEARCH("欠",R270)))</formula>
    </cfRule>
  </conditionalFormatting>
  <conditionalFormatting sqref="T270">
    <cfRule type="containsText" dxfId="1" priority="532" operator="between" text="欠">
      <formula>NOT(ISERROR(SEARCH("欠",T270)))</formula>
    </cfRule>
    <cfRule type="cellIs" dxfId="0" priority="531" operator="equal">
      <formula>"欠"</formula>
    </cfRule>
  </conditionalFormatting>
  <conditionalFormatting sqref="R271">
    <cfRule type="cellIs" dxfId="0" priority="459" operator="equal">
      <formula>"欠"</formula>
    </cfRule>
    <cfRule type="containsText" dxfId="1" priority="458" operator="between" text="欠">
      <formula>NOT(ISERROR(SEARCH("欠",R271)))</formula>
    </cfRule>
  </conditionalFormatting>
  <conditionalFormatting sqref="T271">
    <cfRule type="containsText" dxfId="1" priority="467" operator="between" text="欠">
      <formula>NOT(ISERROR(SEARCH("欠",T271)))</formula>
    </cfRule>
    <cfRule type="cellIs" dxfId="0" priority="466" operator="equal">
      <formula>"欠"</formula>
    </cfRule>
  </conditionalFormatting>
  <conditionalFormatting sqref="R272">
    <cfRule type="cellIs" dxfId="0" priority="591" operator="equal">
      <formula>"欠"</formula>
    </cfRule>
    <cfRule type="containsText" dxfId="1" priority="590" operator="between" text="欠">
      <formula>NOT(ISERROR(SEARCH("欠",R272)))</formula>
    </cfRule>
  </conditionalFormatting>
  <conditionalFormatting sqref="T272">
    <cfRule type="containsText" dxfId="1" priority="593" operator="between" text="欠">
      <formula>NOT(ISERROR(SEARCH("欠",T272)))</formula>
    </cfRule>
    <cfRule type="cellIs" dxfId="0" priority="592" operator="equal">
      <formula>"欠"</formula>
    </cfRule>
  </conditionalFormatting>
  <conditionalFormatting sqref="R273">
    <cfRule type="cellIs" dxfId="0" priority="411" operator="equal">
      <formula>"欠"</formula>
    </cfRule>
    <cfRule type="containsText" dxfId="1" priority="410" operator="between" text="欠">
      <formula>NOT(ISERROR(SEARCH("欠",R273)))</formula>
    </cfRule>
  </conditionalFormatting>
  <conditionalFormatting sqref="S273">
    <cfRule type="containsText" dxfId="1" priority="413" operator="between" text="欠">
      <formula>NOT(ISERROR(SEARCH("欠",S273)))</formula>
    </cfRule>
    <cfRule type="cellIs" dxfId="0" priority="412" operator="equal">
      <formula>"欠"</formula>
    </cfRule>
  </conditionalFormatting>
  <conditionalFormatting sqref="T273">
    <cfRule type="containsText" dxfId="1" priority="409" operator="between" text="欠">
      <formula>NOT(ISERROR(SEARCH("欠",T273)))</formula>
    </cfRule>
    <cfRule type="cellIs" dxfId="0" priority="408" operator="equal">
      <formula>"欠"</formula>
    </cfRule>
  </conditionalFormatting>
  <conditionalFormatting sqref="R274">
    <cfRule type="cellIs" dxfId="0" priority="417" operator="equal">
      <formula>"欠"</formula>
    </cfRule>
    <cfRule type="containsText" dxfId="1" priority="416" operator="between" text="欠">
      <formula>NOT(ISERROR(SEARCH("欠",R274)))</formula>
    </cfRule>
  </conditionalFormatting>
  <conditionalFormatting sqref="S274">
    <cfRule type="containsText" dxfId="1" priority="419" operator="between" text="欠">
      <formula>NOT(ISERROR(SEARCH("欠",S274)))</formula>
    </cfRule>
    <cfRule type="cellIs" dxfId="0" priority="418" operator="equal">
      <formula>"欠"</formula>
    </cfRule>
  </conditionalFormatting>
  <conditionalFormatting sqref="T274">
    <cfRule type="containsText" dxfId="1" priority="415" operator="between" text="欠">
      <formula>NOT(ISERROR(SEARCH("欠",T274)))</formula>
    </cfRule>
    <cfRule type="cellIs" dxfId="0" priority="414" operator="equal">
      <formula>"欠"</formula>
    </cfRule>
  </conditionalFormatting>
  <conditionalFormatting sqref="R275">
    <cfRule type="cellIs" dxfId="0" priority="433" operator="equal">
      <formula>"欠"</formula>
    </cfRule>
    <cfRule type="containsText" dxfId="1" priority="432" operator="between" text="欠">
      <formula>NOT(ISERROR(SEARCH("欠",R275)))</formula>
    </cfRule>
  </conditionalFormatting>
  <conditionalFormatting sqref="S275">
    <cfRule type="containsText" dxfId="1" priority="435" operator="between" text="欠">
      <formula>NOT(ISERROR(SEARCH("欠",S275)))</formula>
    </cfRule>
    <cfRule type="cellIs" dxfId="0" priority="434" operator="equal">
      <formula>"欠"</formula>
    </cfRule>
  </conditionalFormatting>
  <conditionalFormatting sqref="R276">
    <cfRule type="cellIs" dxfId="0" priority="427" operator="equal">
      <formula>"欠"</formula>
    </cfRule>
    <cfRule type="containsText" dxfId="1" priority="426" operator="between" text="欠">
      <formula>NOT(ISERROR(SEARCH("欠",R276)))</formula>
    </cfRule>
  </conditionalFormatting>
  <conditionalFormatting sqref="S276">
    <cfRule type="containsText" dxfId="1" priority="429" operator="between" text="欠">
      <formula>NOT(ISERROR(SEARCH("欠",S276)))</formula>
    </cfRule>
    <cfRule type="cellIs" dxfId="0" priority="428" operator="equal">
      <formula>"欠"</formula>
    </cfRule>
  </conditionalFormatting>
  <conditionalFormatting sqref="R277">
    <cfRule type="cellIs" dxfId="0" priority="423" operator="equal">
      <formula>"欠"</formula>
    </cfRule>
    <cfRule type="containsText" dxfId="1" priority="422" operator="between" text="欠">
      <formula>NOT(ISERROR(SEARCH("欠",R277)))</formula>
    </cfRule>
  </conditionalFormatting>
  <conditionalFormatting sqref="S277">
    <cfRule type="containsText" dxfId="1" priority="425" operator="between" text="欠">
      <formula>NOT(ISERROR(SEARCH("欠",S277)))</formula>
    </cfRule>
    <cfRule type="cellIs" dxfId="0" priority="424" operator="equal">
      <formula>"欠"</formula>
    </cfRule>
  </conditionalFormatting>
  <conditionalFormatting sqref="T277">
    <cfRule type="containsText" dxfId="1" priority="421" operator="between" text="欠">
      <formula>NOT(ISERROR(SEARCH("欠",T277)))</formula>
    </cfRule>
    <cfRule type="cellIs" dxfId="0" priority="420" operator="equal">
      <formula>"欠"</formula>
    </cfRule>
  </conditionalFormatting>
  <conditionalFormatting sqref="R278">
    <cfRule type="cellIs" dxfId="0" priority="439" operator="equal">
      <formula>"欠"</formula>
    </cfRule>
    <cfRule type="containsText" dxfId="1" priority="438" operator="between" text="欠">
      <formula>NOT(ISERROR(SEARCH("欠",R278)))</formula>
    </cfRule>
  </conditionalFormatting>
  <conditionalFormatting sqref="T278">
    <cfRule type="containsText" dxfId="1" priority="437" operator="between" text="欠">
      <formula>NOT(ISERROR(SEARCH("欠",T278)))</formula>
    </cfRule>
    <cfRule type="cellIs" dxfId="0" priority="436" operator="equal">
      <formula>"欠"</formula>
    </cfRule>
  </conditionalFormatting>
  <conditionalFormatting sqref="R283">
    <cfRule type="cellIs" dxfId="0" priority="392" operator="equal">
      <formula>"欠"</formula>
    </cfRule>
  </conditionalFormatting>
  <conditionalFormatting sqref="T283">
    <cfRule type="containsText" dxfId="1" priority="394" operator="between" text="欠">
      <formula>NOT(ISERROR(SEARCH("欠",T283)))</formula>
    </cfRule>
    <cfRule type="cellIs" dxfId="0" priority="393" operator="equal">
      <formula>"欠"</formula>
    </cfRule>
  </conditionalFormatting>
  <conditionalFormatting sqref="R298">
    <cfRule type="cellIs" dxfId="0" priority="360" operator="equal">
      <formula>"欠"</formula>
    </cfRule>
    <cfRule type="containsText" dxfId="1" priority="359" operator="between" text="欠">
      <formula>NOT(ISERROR(SEARCH("欠",R298)))</formula>
    </cfRule>
  </conditionalFormatting>
  <conditionalFormatting sqref="S298">
    <cfRule type="containsText" dxfId="1" priority="358" operator="between" text="欠">
      <formula>NOT(ISERROR(SEARCH("欠",S298)))</formula>
    </cfRule>
    <cfRule type="cellIs" dxfId="0" priority="357" operator="equal">
      <formula>"欠"</formula>
    </cfRule>
  </conditionalFormatting>
  <conditionalFormatting sqref="R311">
    <cfRule type="cellIs" dxfId="0" priority="442" operator="equal">
      <formula>"欠"</formula>
    </cfRule>
  </conditionalFormatting>
  <conditionalFormatting sqref="S311">
    <cfRule type="containsText" dxfId="1" priority="444" operator="between" text="欠">
      <formula>NOT(ISERROR(SEARCH("欠",S311)))</formula>
    </cfRule>
    <cfRule type="cellIs" dxfId="0" priority="443" operator="equal">
      <formula>"欠"</formula>
    </cfRule>
  </conditionalFormatting>
  <conditionalFormatting sqref="T311">
    <cfRule type="containsText" dxfId="1" priority="446" operator="between" text="欠">
      <formula>NOT(ISERROR(SEARCH("欠",T311)))</formula>
    </cfRule>
    <cfRule type="cellIs" dxfId="0" priority="445" operator="equal">
      <formula>"欠"</formula>
    </cfRule>
  </conditionalFormatting>
  <conditionalFormatting sqref="S313">
    <cfRule type="cellIs" dxfId="0" priority="354" operator="equal">
      <formula>"欠"</formula>
    </cfRule>
    <cfRule type="containsText" dxfId="1" priority="353" operator="between" text="欠">
      <formula>NOT(ISERROR(SEARCH("欠",S313)))</formula>
    </cfRule>
  </conditionalFormatting>
  <conditionalFormatting sqref="T313">
    <cfRule type="containsText" dxfId="1" priority="352" operator="between" text="欠">
      <formula>NOT(ISERROR(SEARCH("欠",T313)))</formula>
    </cfRule>
    <cfRule type="cellIs" dxfId="0" priority="351" operator="equal">
      <formula>"欠"</formula>
    </cfRule>
  </conditionalFormatting>
  <conditionalFormatting sqref="R317">
    <cfRule type="cellIs" dxfId="0" priority="376" operator="equal">
      <formula>"欠"</formula>
    </cfRule>
    <cfRule type="containsText" dxfId="1" priority="375" operator="between" text="欠">
      <formula>NOT(ISERROR(SEARCH("欠",R317)))</formula>
    </cfRule>
  </conditionalFormatting>
  <conditionalFormatting sqref="T317">
    <cfRule type="containsText" dxfId="1" priority="374" operator="between" text="欠">
      <formula>NOT(ISERROR(SEARCH("欠",T317)))</formula>
    </cfRule>
    <cfRule type="cellIs" dxfId="0" priority="373" operator="equal">
      <formula>"欠"</formula>
    </cfRule>
  </conditionalFormatting>
  <conditionalFormatting sqref="R324">
    <cfRule type="cellIs" dxfId="0" priority="388" operator="equal">
      <formula>"欠"</formula>
    </cfRule>
    <cfRule type="containsText" dxfId="1" priority="387" operator="between" text="欠">
      <formula>NOT(ISERROR(SEARCH("欠",R324)))</formula>
    </cfRule>
  </conditionalFormatting>
  <conditionalFormatting sqref="S324">
    <cfRule type="cellIs" dxfId="0" priority="390" operator="equal">
      <formula>"欠"</formula>
    </cfRule>
    <cfRule type="containsText" dxfId="1" priority="389" operator="between" text="欠">
      <formula>NOT(ISERROR(SEARCH("欠",S324)))</formula>
    </cfRule>
  </conditionalFormatting>
  <conditionalFormatting sqref="T324">
    <cfRule type="containsText" dxfId="1" priority="391" operator="between" text="欠">
      <formula>NOT(ISERROR(SEARCH("欠",T324)))</formula>
    </cfRule>
  </conditionalFormatting>
  <conditionalFormatting sqref="R325:T325">
    <cfRule type="containsText" dxfId="1" priority="295" operator="between" text="欠">
      <formula>NOT(ISERROR(SEARCH("欠",R325)))</formula>
    </cfRule>
    <cfRule type="cellIs" dxfId="0" priority="294" operator="equal">
      <formula>"欠"</formula>
    </cfRule>
  </conditionalFormatting>
  <conditionalFormatting sqref="R328">
    <cfRule type="cellIs" dxfId="0" priority="323" operator="equal">
      <formula>"欠"</formula>
    </cfRule>
    <cfRule type="containsText" dxfId="1" priority="322" operator="between" text="欠">
      <formula>NOT(ISERROR(SEARCH("欠",R328)))</formula>
    </cfRule>
  </conditionalFormatting>
  <conditionalFormatting sqref="T328">
    <cfRule type="containsText" dxfId="1" priority="324" operator="between" text="欠">
      <formula>NOT(ISERROR(SEARCH("欠",T328)))</formula>
    </cfRule>
    <cfRule type="cellIs" dxfId="0" priority="321" operator="equal">
      <formula>"欠"</formula>
    </cfRule>
  </conditionalFormatting>
  <conditionalFormatting sqref="T329">
    <cfRule type="containsText" dxfId="1" priority="340" operator="between" text="欠">
      <formula>NOT(ISERROR(SEARCH("欠",T329)))</formula>
    </cfRule>
    <cfRule type="cellIs" dxfId="0" priority="339" operator="equal">
      <formula>"欠"</formula>
    </cfRule>
  </conditionalFormatting>
  <conditionalFormatting sqref="T330">
    <cfRule type="containsText" dxfId="1" priority="346" operator="between" text="欠">
      <formula>NOT(ISERROR(SEARCH("欠",T330)))</formula>
    </cfRule>
    <cfRule type="cellIs" dxfId="0" priority="345" operator="equal">
      <formula>"欠"</formula>
    </cfRule>
  </conditionalFormatting>
  <conditionalFormatting sqref="R332">
    <cfRule type="cellIs" dxfId="0" priority="338" operator="equal">
      <formula>"欠"</formula>
    </cfRule>
    <cfRule type="containsText" dxfId="1" priority="337" operator="between" text="欠">
      <formula>NOT(ISERROR(SEARCH("欠",R332)))</formula>
    </cfRule>
  </conditionalFormatting>
  <conditionalFormatting sqref="S332:T332">
    <cfRule type="containsText" dxfId="1" priority="336" operator="between" text="欠">
      <formula>NOT(ISERROR(SEARCH("欠",S332)))</formula>
    </cfRule>
  </conditionalFormatting>
  <conditionalFormatting sqref="S332">
    <cfRule type="cellIs" dxfId="0" priority="335" operator="equal">
      <formula>"欠"</formula>
    </cfRule>
  </conditionalFormatting>
  <conditionalFormatting sqref="T332">
    <cfRule type="cellIs" dxfId="0" priority="334" operator="equal">
      <formula>"欠"</formula>
    </cfRule>
  </conditionalFormatting>
  <conditionalFormatting sqref="T333">
    <cfRule type="containsText" dxfId="1" priority="326" operator="between" text="欠">
      <formula>NOT(ISERROR(SEARCH("欠",T333)))</formula>
    </cfRule>
    <cfRule type="cellIs" dxfId="0" priority="325" operator="equal">
      <formula>"欠"</formula>
    </cfRule>
  </conditionalFormatting>
  <conditionalFormatting sqref="T334">
    <cfRule type="containsText" dxfId="1" priority="330" operator="between" text="欠">
      <formula>NOT(ISERROR(SEARCH("欠",T334)))</formula>
    </cfRule>
    <cfRule type="cellIs" dxfId="0" priority="329" operator="equal">
      <formula>"欠"</formula>
    </cfRule>
  </conditionalFormatting>
  <conditionalFormatting sqref="S339">
    <cfRule type="cellIs" dxfId="0" priority="304" operator="equal">
      <formula>"欠"</formula>
    </cfRule>
  </conditionalFormatting>
  <conditionalFormatting sqref="S340">
    <cfRule type="containsText" dxfId="1" priority="307" operator="between" text="欠">
      <formula>NOT(ISERROR(SEARCH("欠",S340)))</formula>
    </cfRule>
    <cfRule type="cellIs" dxfId="0" priority="306" operator="equal">
      <formula>"欠"</formula>
    </cfRule>
  </conditionalFormatting>
  <conditionalFormatting sqref="S341">
    <cfRule type="containsText" dxfId="1" priority="309" operator="between" text="欠">
      <formula>NOT(ISERROR(SEARCH("欠",S341)))</formula>
    </cfRule>
    <cfRule type="cellIs" dxfId="0" priority="308" operator="equal">
      <formula>"欠"</formula>
    </cfRule>
  </conditionalFormatting>
  <conditionalFormatting sqref="R349">
    <cfRule type="cellIs" dxfId="0" priority="297" operator="equal">
      <formula>"欠"</formula>
    </cfRule>
    <cfRule type="containsText" dxfId="1" priority="296" operator="between" text="欠">
      <formula>NOT(ISERROR(SEARCH("欠",R349)))</formula>
    </cfRule>
  </conditionalFormatting>
  <conditionalFormatting sqref="S353">
    <cfRule type="containsText" dxfId="1" priority="311" operator="between" text="欠">
      <formula>NOT(ISERROR(SEARCH("欠",S353)))</formula>
    </cfRule>
    <cfRule type="cellIs" dxfId="0" priority="310" operator="equal">
      <formula>"欠"</formula>
    </cfRule>
  </conditionalFormatting>
  <conditionalFormatting sqref="T355">
    <cfRule type="cellIs" dxfId="0" priority="298" operator="equal">
      <formula>"欠"</formula>
    </cfRule>
  </conditionalFormatting>
  <conditionalFormatting sqref="S356">
    <cfRule type="cellIs" dxfId="0" priority="320" operator="equal">
      <formula>"欠"</formula>
    </cfRule>
  </conditionalFormatting>
  <conditionalFormatting sqref="T356">
    <cfRule type="containsText" dxfId="1" priority="265" operator="between" text="欠">
      <formula>NOT(ISERROR(SEARCH("欠",T356)))</formula>
    </cfRule>
    <cfRule type="cellIs" dxfId="0" priority="264" operator="equal">
      <formula>"欠"</formula>
    </cfRule>
  </conditionalFormatting>
  <conditionalFormatting sqref="R357">
    <cfRule type="cellIs" dxfId="0" priority="271" operator="equal">
      <formula>"欠"</formula>
    </cfRule>
    <cfRule type="containsText" dxfId="1" priority="270" operator="between" text="欠">
      <formula>NOT(ISERROR(SEARCH("欠",R357)))</formula>
    </cfRule>
  </conditionalFormatting>
  <conditionalFormatting sqref="R358">
    <cfRule type="cellIs" dxfId="0" priority="269" operator="equal">
      <formula>"欠"</formula>
    </cfRule>
    <cfRule type="containsText" dxfId="1" priority="268" operator="between" text="欠">
      <formula>NOT(ISERROR(SEARCH("欠",R358)))</formula>
    </cfRule>
  </conditionalFormatting>
  <conditionalFormatting sqref="T358">
    <cfRule type="containsText" dxfId="1" priority="263" operator="between" text="欠">
      <formula>NOT(ISERROR(SEARCH("欠",T358)))</formula>
    </cfRule>
    <cfRule type="cellIs" dxfId="0" priority="262" operator="equal">
      <formula>"欠"</formula>
    </cfRule>
  </conditionalFormatting>
  <conditionalFormatting sqref="R360">
    <cfRule type="cellIs" dxfId="0" priority="261" operator="equal">
      <formula>"欠"</formula>
    </cfRule>
    <cfRule type="containsText" dxfId="1" priority="260" operator="between" text="欠">
      <formula>NOT(ISERROR(SEARCH("欠",R360)))</formula>
    </cfRule>
  </conditionalFormatting>
  <conditionalFormatting sqref="T360">
    <cfRule type="containsText" dxfId="1" priority="257" operator="between" text="欠">
      <formula>NOT(ISERROR(SEARCH("欠",T360)))</formula>
    </cfRule>
    <cfRule type="cellIs" dxfId="0" priority="256" operator="equal">
      <formula>"欠"</formula>
    </cfRule>
  </conditionalFormatting>
  <conditionalFormatting sqref="S361">
    <cfRule type="cellIs" dxfId="0" priority="278" operator="equal">
      <formula>"欠"</formula>
    </cfRule>
  </conditionalFormatting>
  <conditionalFormatting sqref="S368">
    <cfRule type="containsText" dxfId="1" priority="255" operator="between" text="欠">
      <formula>NOT(ISERROR(SEARCH("欠",S368)))</formula>
    </cfRule>
    <cfRule type="cellIs" dxfId="0" priority="254" operator="equal">
      <formula>"欠"</formula>
    </cfRule>
  </conditionalFormatting>
  <conditionalFormatting sqref="R369">
    <cfRule type="cellIs" dxfId="0" priority="246" operator="equal">
      <formula>"欠"</formula>
    </cfRule>
    <cfRule type="containsText" dxfId="1" priority="245" operator="between" text="欠">
      <formula>NOT(ISERROR(SEARCH("欠",R369)))</formula>
    </cfRule>
  </conditionalFormatting>
  <conditionalFormatting sqref="T369">
    <cfRule type="containsText" dxfId="1" priority="237" operator="between" text="欠">
      <formula>NOT(ISERROR(SEARCH("欠",T369)))</formula>
    </cfRule>
    <cfRule type="cellIs" dxfId="0" priority="236" operator="equal">
      <formula>"欠"</formula>
    </cfRule>
  </conditionalFormatting>
  <conditionalFormatting sqref="T381">
    <cfRule type="containsText" dxfId="1" priority="244" operator="between" text="欠">
      <formula>NOT(ISERROR(SEARCH("欠",T381)))</formula>
    </cfRule>
    <cfRule type="cellIs" dxfId="0" priority="243" operator="equal">
      <formula>"欠"</formula>
    </cfRule>
  </conditionalFormatting>
  <conditionalFormatting sqref="R382">
    <cfRule type="cellIs" dxfId="0" priority="238" operator="equal">
      <formula>"欠"</formula>
    </cfRule>
  </conditionalFormatting>
  <conditionalFormatting sqref="S382">
    <cfRule type="cellIs" dxfId="0" priority="242" operator="equal">
      <formula>"欠"</formula>
    </cfRule>
    <cfRule type="containsText" dxfId="1" priority="241" operator="between" text="欠">
      <formula>NOT(ISERROR(SEARCH("欠",S382)))</formula>
    </cfRule>
  </conditionalFormatting>
  <conditionalFormatting sqref="T382">
    <cfRule type="cellIs" dxfId="0" priority="240" operator="equal">
      <formula>"欠"</formula>
    </cfRule>
    <cfRule type="containsText" dxfId="1" priority="239" operator="between" text="欠">
      <formula>NOT(ISERROR(SEARCH("欠",T382)))</formula>
    </cfRule>
  </conditionalFormatting>
  <conditionalFormatting sqref="S385">
    <cfRule type="cellIs" dxfId="0" priority="223" operator="equal">
      <formula>"欠"</formula>
    </cfRule>
    <cfRule type="containsText" dxfId="1" priority="222" operator="between" text="欠">
      <formula>NOT(ISERROR(SEARCH("欠",S385)))</formula>
    </cfRule>
  </conditionalFormatting>
  <conditionalFormatting sqref="S386">
    <cfRule type="cellIs" dxfId="0" priority="235" operator="equal">
      <formula>"欠"</formula>
    </cfRule>
    <cfRule type="containsText" dxfId="1" priority="234" operator="between" text="欠">
      <formula>NOT(ISERROR(SEARCH("欠",S386)))</formula>
    </cfRule>
  </conditionalFormatting>
  <conditionalFormatting sqref="R393">
    <cfRule type="cellIs" dxfId="0" priority="221" operator="equal">
      <formula>"欠"</formula>
    </cfRule>
    <cfRule type="containsText" dxfId="1" priority="220" operator="between" text="欠">
      <formula>NOT(ISERROR(SEARCH("欠",R393)))</formula>
    </cfRule>
  </conditionalFormatting>
  <conditionalFormatting sqref="S393">
    <cfRule type="containsText" dxfId="1" priority="219" operator="between" text="欠">
      <formula>NOT(ISERROR(SEARCH("欠",S393)))</formula>
    </cfRule>
    <cfRule type="cellIs" dxfId="0" priority="218" operator="equal">
      <formula>"欠"</formula>
    </cfRule>
  </conditionalFormatting>
  <conditionalFormatting sqref="T393">
    <cfRule type="cellIs" dxfId="0" priority="217" operator="equal">
      <formula>"欠"</formula>
    </cfRule>
    <cfRule type="containsText" dxfId="1" priority="216" operator="between" text="欠">
      <formula>NOT(ISERROR(SEARCH("欠",T393)))</formula>
    </cfRule>
  </conditionalFormatting>
  <conditionalFormatting sqref="AE404">
    <cfRule type="containsText" dxfId="1" priority="186" operator="between" text="欠">
      <formula>NOT(ISERROR(SEARCH("欠",AE404)))</formula>
    </cfRule>
    <cfRule type="cellIs" dxfId="0" priority="185" operator="equal">
      <formula>"欠"</formula>
    </cfRule>
  </conditionalFormatting>
  <conditionalFormatting sqref="S412">
    <cfRule type="containsText" dxfId="1" priority="211" operator="between" text="欠">
      <formula>NOT(ISERROR(SEARCH("欠",S412)))</formula>
    </cfRule>
    <cfRule type="cellIs" dxfId="0" priority="210" operator="equal">
      <formula>"欠"</formula>
    </cfRule>
  </conditionalFormatting>
  <conditionalFormatting sqref="T412">
    <cfRule type="containsText" dxfId="1" priority="213" operator="between" text="欠">
      <formula>NOT(ISERROR(SEARCH("欠",T412)))</formula>
    </cfRule>
    <cfRule type="cellIs" dxfId="0" priority="212" operator="equal">
      <formula>"欠"</formula>
    </cfRule>
  </conditionalFormatting>
  <conditionalFormatting sqref="AE447">
    <cfRule type="containsText" dxfId="1" priority="158" operator="between" text="欠">
      <formula>NOT(ISERROR(SEARCH("欠",AE447)))</formula>
    </cfRule>
    <cfRule type="cellIs" dxfId="0" priority="157" operator="equal">
      <formula>"欠"</formula>
    </cfRule>
  </conditionalFormatting>
  <conditionalFormatting sqref="S450">
    <cfRule type="containsText" dxfId="1" priority="192" operator="between" text="欠">
      <formula>NOT(ISERROR(SEARCH("欠",S450)))</formula>
    </cfRule>
    <cfRule type="cellIs" dxfId="0" priority="191" operator="equal">
      <formula>"欠"</formula>
    </cfRule>
  </conditionalFormatting>
  <conditionalFormatting sqref="R478">
    <cfRule type="cellIs" dxfId="0" priority="226" operator="equal">
      <formula>"欠"</formula>
    </cfRule>
  </conditionalFormatting>
  <conditionalFormatting sqref="T478">
    <cfRule type="cellIs" dxfId="0" priority="225" operator="equal">
      <formula>"欠"</formula>
    </cfRule>
    <cfRule type="containsText" dxfId="1" priority="224" operator="between" text="欠">
      <formula>NOT(ISERROR(SEARCH("欠",T478)))</formula>
    </cfRule>
  </conditionalFormatting>
  <conditionalFormatting sqref="T491">
    <cfRule type="cellIs" dxfId="0" priority="194" operator="equal">
      <formula>"欠"</formula>
    </cfRule>
    <cfRule type="containsText" dxfId="1" priority="193" operator="between" text="欠">
      <formula>NOT(ISERROR(SEARCH("欠",T491)))</formula>
    </cfRule>
  </conditionalFormatting>
  <conditionalFormatting sqref="R505">
    <cfRule type="cellIs" dxfId="0" priority="170" operator="equal">
      <formula>"欠"</formula>
    </cfRule>
    <cfRule type="containsText" dxfId="1" priority="169" operator="between" text="欠">
      <formula>NOT(ISERROR(SEARCH("欠",R505)))</formula>
    </cfRule>
  </conditionalFormatting>
  <conditionalFormatting sqref="S508">
    <cfRule type="containsText" dxfId="1" priority="154" operator="between" text="欠">
      <formula>NOT(ISERROR(SEARCH("欠",S508)))</formula>
    </cfRule>
  </conditionalFormatting>
  <conditionalFormatting sqref="T511">
    <cfRule type="cellIs" dxfId="0" priority="146" operator="equal">
      <formula>"欠"</formula>
    </cfRule>
    <cfRule type="containsText" dxfId="1" priority="145" operator="between" text="欠">
      <formula>NOT(ISERROR(SEARCH("欠",T511)))</formula>
    </cfRule>
  </conditionalFormatting>
  <conditionalFormatting sqref="S517">
    <cfRule type="containsText" dxfId="1" priority="128" operator="between" text="欠">
      <formula>NOT(ISERROR(SEARCH("欠",S517)))</formula>
    </cfRule>
    <cfRule type="cellIs" dxfId="0" priority="127" operator="equal">
      <formula>"欠"</formula>
    </cfRule>
  </conditionalFormatting>
  <conditionalFormatting sqref="T519">
    <cfRule type="cellIs" dxfId="0" priority="160" operator="equal">
      <formula>"欠"</formula>
    </cfRule>
    <cfRule type="containsText" dxfId="1" priority="159" operator="between" text="欠">
      <formula>NOT(ISERROR(SEARCH("欠",T519)))</formula>
    </cfRule>
  </conditionalFormatting>
  <conditionalFormatting sqref="T528">
    <cfRule type="containsText" dxfId="1" priority="153" operator="between" text="欠">
      <formula>NOT(ISERROR(SEARCH("欠",T528)))</formula>
    </cfRule>
    <cfRule type="cellIs" dxfId="0" priority="152" operator="equal">
      <formula>"欠"</formula>
    </cfRule>
  </conditionalFormatting>
  <conditionalFormatting sqref="R530">
    <cfRule type="cellIs" dxfId="0" priority="141" operator="equal">
      <formula>"欠"</formula>
    </cfRule>
    <cfRule type="containsText" dxfId="1" priority="140" operator="between" text="欠">
      <formula>NOT(ISERROR(SEARCH("欠",R530)))</formula>
    </cfRule>
  </conditionalFormatting>
  <conditionalFormatting sqref="S530">
    <cfRule type="containsText" dxfId="1" priority="144" operator="between" text="欠">
      <formula>NOT(ISERROR(SEARCH("欠",S530)))</formula>
    </cfRule>
  </conditionalFormatting>
  <conditionalFormatting sqref="T530">
    <cfRule type="cellIs" dxfId="0" priority="143" operator="equal">
      <formula>"欠"</formula>
    </cfRule>
    <cfRule type="containsText" dxfId="1" priority="142" operator="between" text="欠">
      <formula>NOT(ISERROR(SEARCH("欠",T530)))</formula>
    </cfRule>
  </conditionalFormatting>
  <conditionalFormatting sqref="T532">
    <cfRule type="cellIs" dxfId="0" priority="139" operator="equal">
      <formula>"欠"</formula>
    </cfRule>
    <cfRule type="containsText" dxfId="1" priority="138" operator="between" text="欠">
      <formula>NOT(ISERROR(SEARCH("欠",T532)))</formula>
    </cfRule>
  </conditionalFormatting>
  <conditionalFormatting sqref="T533">
    <cfRule type="containsText" dxfId="1" priority="122" operator="between" text="欠">
      <formula>NOT(ISERROR(SEARCH("欠",T533)))</formula>
    </cfRule>
    <cfRule type="cellIs" dxfId="0" priority="121" operator="equal">
      <formula>"欠"</formula>
    </cfRule>
  </conditionalFormatting>
  <conditionalFormatting sqref="T534">
    <cfRule type="containsText" dxfId="1" priority="15" operator="between" text="欠">
      <formula>NOT(ISERROR(SEARCH("欠",T534)))</formula>
    </cfRule>
    <cfRule type="cellIs" dxfId="0" priority="14" operator="equal">
      <formula>"欠"</formula>
    </cfRule>
  </conditionalFormatting>
  <conditionalFormatting sqref="R537">
    <cfRule type="cellIs" dxfId="0" priority="76" operator="equal">
      <formula>"欠"</formula>
    </cfRule>
  </conditionalFormatting>
  <conditionalFormatting sqref="S537">
    <cfRule type="containsText" dxfId="1" priority="75" operator="between" text="欠">
      <formula>NOT(ISERROR(SEARCH("欠",S537)))</formula>
    </cfRule>
  </conditionalFormatting>
  <conditionalFormatting sqref="T537">
    <cfRule type="containsText" dxfId="1" priority="81" operator="between" text="欠">
      <formula>NOT(ISERROR(SEARCH("欠",T537)))</formula>
    </cfRule>
    <cfRule type="cellIs" dxfId="0" priority="80" operator="equal">
      <formula>"欠"</formula>
    </cfRule>
  </conditionalFormatting>
  <conditionalFormatting sqref="R542">
    <cfRule type="cellIs" dxfId="0" priority="148" operator="equal">
      <formula>"欠"</formula>
    </cfRule>
    <cfRule type="containsText" dxfId="1" priority="147" operator="between" text="欠">
      <formula>NOT(ISERROR(SEARCH("欠",R542)))</formula>
    </cfRule>
  </conditionalFormatting>
  <conditionalFormatting sqref="T542">
    <cfRule type="cellIs" dxfId="0" priority="150" operator="equal">
      <formula>"欠"</formula>
    </cfRule>
    <cfRule type="containsText" dxfId="1" priority="149" operator="between" text="欠">
      <formula>NOT(ISERROR(SEARCH("欠",T542)))</formula>
    </cfRule>
  </conditionalFormatting>
  <conditionalFormatting sqref="T551">
    <cfRule type="cellIs" dxfId="0" priority="78" operator="equal">
      <formula>"欠"</formula>
    </cfRule>
    <cfRule type="containsText" dxfId="1" priority="77" operator="between" text="欠">
      <formula>NOT(ISERROR(SEARCH("欠",T551)))</formula>
    </cfRule>
  </conditionalFormatting>
  <conditionalFormatting sqref="R555">
    <cfRule type="cellIs" dxfId="0" priority="62" operator="equal">
      <formula>"欠"</formula>
    </cfRule>
    <cfRule type="containsText" dxfId="1" priority="61" operator="between" text="欠">
      <formula>NOT(ISERROR(SEARCH("欠",R555)))</formula>
    </cfRule>
  </conditionalFormatting>
  <conditionalFormatting sqref="T555">
    <cfRule type="cellIs" dxfId="0" priority="58" operator="equal">
      <formula>"欠"</formula>
    </cfRule>
    <cfRule type="containsText" dxfId="1" priority="57" operator="between" text="欠">
      <formula>NOT(ISERROR(SEARCH("欠",T555)))</formula>
    </cfRule>
  </conditionalFormatting>
  <conditionalFormatting sqref="R556">
    <cfRule type="cellIs" dxfId="0" priority="64" operator="equal">
      <formula>"欠"</formula>
    </cfRule>
    <cfRule type="containsText" dxfId="1" priority="63" operator="between" text="欠">
      <formula>NOT(ISERROR(SEARCH("欠",R556)))</formula>
    </cfRule>
  </conditionalFormatting>
  <conditionalFormatting sqref="R557">
    <cfRule type="cellIs" dxfId="0" priority="50" operator="equal">
      <formula>"欠"</formula>
    </cfRule>
    <cfRule type="containsText" dxfId="1" priority="49" operator="between" text="欠">
      <formula>NOT(ISERROR(SEARCH("欠",R557)))</formula>
    </cfRule>
  </conditionalFormatting>
  <conditionalFormatting sqref="S557">
    <cfRule type="containsText" dxfId="1" priority="51" operator="between" text="欠">
      <formula>NOT(ISERROR(SEARCH("欠",S557)))</formula>
    </cfRule>
  </conditionalFormatting>
  <conditionalFormatting sqref="T557">
    <cfRule type="cellIs" dxfId="0" priority="48" operator="equal">
      <formula>"欠"</formula>
    </cfRule>
    <cfRule type="containsText" dxfId="1" priority="47" operator="between" text="欠">
      <formula>NOT(ISERROR(SEARCH("欠",T557)))</formula>
    </cfRule>
  </conditionalFormatting>
  <conditionalFormatting sqref="T558">
    <cfRule type="cellIs" dxfId="0" priority="40" operator="equal">
      <formula>"欠"</formula>
    </cfRule>
    <cfRule type="containsText" dxfId="1" priority="39" operator="between" text="欠">
      <formula>NOT(ISERROR(SEARCH("欠",T558)))</formula>
    </cfRule>
  </conditionalFormatting>
  <conditionalFormatting sqref="T564">
    <cfRule type="cellIs" dxfId="0" priority="66" operator="equal">
      <formula>"欠"</formula>
    </cfRule>
    <cfRule type="containsText" dxfId="1" priority="65" operator="between" text="欠">
      <formula>NOT(ISERROR(SEARCH("欠",T564)))</formula>
    </cfRule>
  </conditionalFormatting>
  <conditionalFormatting sqref="T565">
    <cfRule type="cellIs" dxfId="0" priority="53" operator="equal">
      <formula>"欠"</formula>
    </cfRule>
    <cfRule type="containsText" dxfId="1" priority="52" operator="between" text="欠">
      <formula>NOT(ISERROR(SEARCH("欠",T565)))</formula>
    </cfRule>
  </conditionalFormatting>
  <conditionalFormatting sqref="R566">
    <cfRule type="cellIs" dxfId="0" priority="17" operator="equal">
      <formula>"欠"</formula>
    </cfRule>
    <cfRule type="containsText" dxfId="1" priority="16" operator="between" text="欠">
      <formula>NOT(ISERROR(SEARCH("欠",R566)))</formula>
    </cfRule>
  </conditionalFormatting>
  <conditionalFormatting sqref="T566">
    <cfRule type="cellIs" dxfId="0" priority="2" operator="equal">
      <formula>"欠"</formula>
    </cfRule>
    <cfRule type="containsText" dxfId="1" priority="1" operator="between" text="欠">
      <formula>NOT(ISERROR(SEARCH("欠",T566)))</formula>
    </cfRule>
  </conditionalFormatting>
  <conditionalFormatting sqref="R567">
    <cfRule type="cellIs" dxfId="0" priority="25" operator="equal">
      <formula>"欠"</formula>
    </cfRule>
    <cfRule type="containsText" dxfId="1" priority="24" operator="between" text="欠">
      <formula>NOT(ISERROR(SEARCH("欠",R567)))</formula>
    </cfRule>
  </conditionalFormatting>
  <conditionalFormatting sqref="T567">
    <cfRule type="cellIs" dxfId="0" priority="23" operator="equal">
      <formula>"欠"</formula>
    </cfRule>
    <cfRule type="containsText" dxfId="1" priority="22" operator="between" text="欠">
      <formula>NOT(ISERROR(SEARCH("欠",T567)))</formula>
    </cfRule>
  </conditionalFormatting>
  <conditionalFormatting sqref="R568">
    <cfRule type="cellIs" dxfId="0" priority="11" operator="equal">
      <formula>"欠"</formula>
    </cfRule>
    <cfRule type="containsText" dxfId="1" priority="10" operator="between" text="欠">
      <formula>NOT(ISERROR(SEARCH("欠",R568)))</formula>
    </cfRule>
  </conditionalFormatting>
  <conditionalFormatting sqref="T568">
    <cfRule type="cellIs" dxfId="0" priority="9" operator="equal">
      <formula>"欠"</formula>
    </cfRule>
    <cfRule type="containsText" dxfId="1" priority="8" operator="between" text="欠">
      <formula>NOT(ISERROR(SEARCH("欠",T568)))</formula>
    </cfRule>
  </conditionalFormatting>
  <conditionalFormatting sqref="R569">
    <cfRule type="cellIs" dxfId="0" priority="38" operator="equal">
      <formula>"欠"</formula>
    </cfRule>
    <cfRule type="containsText" dxfId="1" priority="37" operator="between" text="欠">
      <formula>NOT(ISERROR(SEARCH("欠",R569)))</formula>
    </cfRule>
  </conditionalFormatting>
  <conditionalFormatting sqref="S569">
    <cfRule type="containsText" dxfId="1" priority="36" operator="between" text="欠">
      <formula>NOT(ISERROR(SEARCH("欠",S569)))</formula>
    </cfRule>
    <cfRule type="cellIs" dxfId="0" priority="35" operator="equal">
      <formula>"欠"</formula>
    </cfRule>
  </conditionalFormatting>
  <conditionalFormatting sqref="T569">
    <cfRule type="containsText" dxfId="1" priority="34" operator="between" text="欠">
      <formula>NOT(ISERROR(SEARCH("欠",T569)))</formula>
    </cfRule>
    <cfRule type="cellIs" dxfId="0" priority="33" operator="equal">
      <formula>"欠"</formula>
    </cfRule>
  </conditionalFormatting>
  <conditionalFormatting sqref="R587">
    <cfRule type="cellIs" dxfId="0" priority="5" operator="equal">
      <formula>"欠"</formula>
    </cfRule>
    <cfRule type="containsText" dxfId="1" priority="4" operator="between" text="欠">
      <formula>NOT(ISERROR(SEARCH("欠",R587)))</formula>
    </cfRule>
  </conditionalFormatting>
  <conditionalFormatting sqref="S587">
    <cfRule type="containsText" dxfId="1" priority="3" operator="between" text="欠">
      <formula>NOT(ISERROR(SEARCH("欠",S587)))</formula>
    </cfRule>
  </conditionalFormatting>
  <conditionalFormatting sqref="T587">
    <cfRule type="cellIs" dxfId="0" priority="7" operator="equal">
      <formula>"欠"</formula>
    </cfRule>
    <cfRule type="containsText" dxfId="1" priority="6" operator="between" text="欠">
      <formula>NOT(ISERROR(SEARCH("欠",T587)))</formula>
    </cfRule>
  </conditionalFormatting>
  <conditionalFormatting sqref="T599">
    <cfRule type="containsText" dxfId="1" priority="647" operator="between" text="欠">
      <formula>NOT(ISERROR(SEARCH("欠",T599)))</formula>
    </cfRule>
    <cfRule type="cellIs" dxfId="0" priority="646" operator="equal">
      <formula>"欠"</formula>
    </cfRule>
  </conditionalFormatting>
  <conditionalFormatting sqref="T605">
    <cfRule type="cellIs" dxfId="0" priority="493" operator="equal">
      <formula>"欠"</formula>
    </cfRule>
  </conditionalFormatting>
  <conditionalFormatting sqref="AE605">
    <cfRule type="containsText" dxfId="1" priority="398" operator="between" text="欠">
      <formula>NOT(ISERROR(SEARCH("欠",AE605)))</formula>
    </cfRule>
    <cfRule type="cellIs" dxfId="0" priority="397" operator="equal">
      <formula>"欠"</formula>
    </cfRule>
  </conditionalFormatting>
  <conditionalFormatting sqref="R612">
    <cfRule type="cellIs" dxfId="0" priority="96" operator="equal">
      <formula>"欠"</formula>
    </cfRule>
    <cfRule type="containsText" dxfId="1" priority="95" operator="between" text="欠">
      <formula>NOT(ISERROR(SEARCH("欠",R612)))</formula>
    </cfRule>
  </conditionalFormatting>
  <conditionalFormatting sqref="S612">
    <cfRule type="containsText" dxfId="1" priority="98" operator="between" text="欠">
      <formula>NOT(ISERROR(SEARCH("欠",S612)))</formula>
    </cfRule>
    <cfRule type="cellIs" dxfId="0" priority="97" operator="equal">
      <formula>"欠"</formula>
    </cfRule>
  </conditionalFormatting>
  <conditionalFormatting sqref="T612">
    <cfRule type="containsText" dxfId="1" priority="94" operator="between" text="欠">
      <formula>NOT(ISERROR(SEARCH("欠",T612)))</formula>
    </cfRule>
    <cfRule type="cellIs" dxfId="0" priority="93" operator="equal">
      <formula>"欠"</formula>
    </cfRule>
  </conditionalFormatting>
  <conditionalFormatting sqref="AE612">
    <cfRule type="containsText" dxfId="1" priority="92" operator="between" text="欠">
      <formula>NOT(ISERROR(SEARCH("欠",AE612)))</formula>
    </cfRule>
    <cfRule type="cellIs" dxfId="0" priority="91" operator="equal">
      <formula>"欠"</formula>
    </cfRule>
  </conditionalFormatting>
  <conditionalFormatting sqref="R13:R16">
    <cfRule type="cellIs" dxfId="0" priority="834" operator="equal">
      <formula>"欠"</formula>
    </cfRule>
    <cfRule type="containsText" dxfId="1" priority="833" operator="between" text="欠">
      <formula>NOT(ISERROR(SEARCH("欠",R13)))</formula>
    </cfRule>
  </conditionalFormatting>
  <conditionalFormatting sqref="R48:R52">
    <cfRule type="cellIs" dxfId="0" priority="808" operator="equal">
      <formula>"欠"</formula>
    </cfRule>
    <cfRule type="containsText" dxfId="1" priority="807" operator="between" text="欠">
      <formula>NOT(ISERROR(SEARCH("欠",R48)))</formula>
    </cfRule>
  </conditionalFormatting>
  <conditionalFormatting sqref="R56:R59">
    <cfRule type="cellIs" dxfId="0" priority="813" operator="equal">
      <formula>"欠"</formula>
    </cfRule>
    <cfRule type="containsText" dxfId="1" priority="812" operator="between" text="欠">
      <formula>NOT(ISERROR(SEARCH("欠",R56)))</formula>
    </cfRule>
  </conditionalFormatting>
  <conditionalFormatting sqref="R65:R67">
    <cfRule type="cellIs" dxfId="0" priority="788" operator="equal">
      <formula>"欠"</formula>
    </cfRule>
    <cfRule type="containsText" dxfId="1" priority="787" operator="between" text="欠">
      <formula>NOT(ISERROR(SEARCH("欠",R65)))</formula>
    </cfRule>
  </conditionalFormatting>
  <conditionalFormatting sqref="R83:R85">
    <cfRule type="cellIs" dxfId="0" priority="804" operator="equal">
      <formula>"欠"</formula>
    </cfRule>
    <cfRule type="containsText" dxfId="1" priority="803" operator="between" text="欠">
      <formula>NOT(ISERROR(SEARCH("欠",R83)))</formula>
    </cfRule>
  </conditionalFormatting>
  <conditionalFormatting sqref="R109:R110">
    <cfRule type="cellIs" dxfId="0" priority="716" operator="equal">
      <formula>"欠"</formula>
    </cfRule>
  </conditionalFormatting>
  <conditionalFormatting sqref="R134:R136">
    <cfRule type="cellIs" dxfId="0" priority="688" operator="equal">
      <formula>"欠"</formula>
    </cfRule>
  </conditionalFormatting>
  <conditionalFormatting sqref="R144:R147">
    <cfRule type="cellIs" dxfId="0" priority="674" operator="equal">
      <formula>"欠"</formula>
    </cfRule>
    <cfRule type="containsText" dxfId="1" priority="673" operator="between" text="欠">
      <formula>NOT(ISERROR(SEARCH("欠",R144)))</formula>
    </cfRule>
  </conditionalFormatting>
  <conditionalFormatting sqref="R148:R149">
    <cfRule type="cellIs" dxfId="0" priority="694" operator="equal">
      <formula>"欠"</formula>
    </cfRule>
    <cfRule type="containsText" dxfId="1" priority="693" operator="between" text="欠">
      <formula>NOT(ISERROR(SEARCH("欠",R148)))</formula>
    </cfRule>
  </conditionalFormatting>
  <conditionalFormatting sqref="R184:R185">
    <cfRule type="cellIs" dxfId="0" priority="639" operator="equal">
      <formula>"欠"</formula>
    </cfRule>
    <cfRule type="containsText" dxfId="1" priority="638" operator="between" text="欠">
      <formula>NOT(ISERROR(SEARCH("欠",R184)))</formula>
    </cfRule>
  </conditionalFormatting>
  <conditionalFormatting sqref="R201:R208">
    <cfRule type="cellIs" dxfId="0" priority="518" operator="equal">
      <formula>"欠"</formula>
    </cfRule>
    <cfRule type="containsText" dxfId="1" priority="517" operator="between" text="欠">
      <formula>NOT(ISERROR(SEARCH("欠",R201)))</formula>
    </cfRule>
  </conditionalFormatting>
  <conditionalFormatting sqref="R231:R233">
    <cfRule type="cellIs" dxfId="0" priority="489" operator="equal">
      <formula>"欠"</formula>
    </cfRule>
    <cfRule type="containsText" dxfId="1" priority="488" operator="between" text="欠">
      <formula>NOT(ISERROR(SEARCH("欠",R231)))</formula>
    </cfRule>
  </conditionalFormatting>
  <conditionalFormatting sqref="R236:R238">
    <cfRule type="cellIs" dxfId="0" priority="475" operator="equal">
      <formula>"欠"</formula>
    </cfRule>
    <cfRule type="containsText" dxfId="1" priority="474" operator="between" text="欠">
      <formula>NOT(ISERROR(SEARCH("欠",R236)))</formula>
    </cfRule>
  </conditionalFormatting>
  <conditionalFormatting sqref="R260:R267">
    <cfRule type="cellIs" dxfId="0" priority="455" operator="equal">
      <formula>"欠"</formula>
    </cfRule>
  </conditionalFormatting>
  <conditionalFormatting sqref="R288:R297">
    <cfRule type="cellIs" dxfId="0" priority="386" operator="equal">
      <formula>"欠"</formula>
    </cfRule>
    <cfRule type="containsText" dxfId="1" priority="385" operator="between" text="欠">
      <formula>NOT(ISERROR(SEARCH("欠",R288)))</formula>
    </cfRule>
  </conditionalFormatting>
  <conditionalFormatting sqref="R300:R308">
    <cfRule type="cellIs" dxfId="0" priority="364" operator="equal">
      <formula>"欠"</formula>
    </cfRule>
    <cfRule type="containsText" dxfId="1" priority="363" operator="between" text="欠">
      <formula>NOT(ISERROR(SEARCH("欠",R300)))</formula>
    </cfRule>
  </conditionalFormatting>
  <conditionalFormatting sqref="R313:R314">
    <cfRule type="cellIs" dxfId="0" priority="356" operator="equal">
      <formula>"欠"</formula>
    </cfRule>
    <cfRule type="containsText" dxfId="1" priority="355" operator="between" text="欠">
      <formula>NOT(ISERROR(SEARCH("欠",R313)))</formula>
    </cfRule>
  </conditionalFormatting>
  <conditionalFormatting sqref="R342:R348">
    <cfRule type="cellIs" dxfId="0" priority="293" operator="equal">
      <formula>"欠"</formula>
    </cfRule>
    <cfRule type="containsText" dxfId="1" priority="292" operator="between" text="欠">
      <formula>NOT(ISERROR(SEARCH("欠",R342)))</formula>
    </cfRule>
  </conditionalFormatting>
  <conditionalFormatting sqref="R361:R362">
    <cfRule type="cellIs" dxfId="0" priority="287" operator="equal">
      <formula>"欠"</formula>
    </cfRule>
    <cfRule type="containsText" dxfId="1" priority="286" operator="between" text="欠">
      <formula>NOT(ISERROR(SEARCH("欠",R361)))</formula>
    </cfRule>
  </conditionalFormatting>
  <conditionalFormatting sqref="R366:R367">
    <cfRule type="cellIs" dxfId="0" priority="267" operator="equal">
      <formula>"欠"</formula>
    </cfRule>
    <cfRule type="containsText" dxfId="1" priority="266" operator="between" text="欠">
      <formula>NOT(ISERROR(SEARCH("欠",R366)))</formula>
    </cfRule>
  </conditionalFormatting>
  <conditionalFormatting sqref="R401:R402">
    <cfRule type="cellIs" dxfId="0" priority="231" operator="equal">
      <formula>"欠"</formula>
    </cfRule>
    <cfRule type="containsText" dxfId="1" priority="230" operator="between" text="欠">
      <formula>NOT(ISERROR(SEARCH("欠",R401)))</formula>
    </cfRule>
  </conditionalFormatting>
  <conditionalFormatting sqref="R412:R414">
    <cfRule type="cellIs" dxfId="0" priority="215" operator="equal">
      <formula>"欠"</formula>
    </cfRule>
    <cfRule type="containsText" dxfId="1" priority="214" operator="between" text="欠">
      <formula>NOT(ISERROR(SEARCH("欠",R412)))</formula>
    </cfRule>
  </conditionalFormatting>
  <conditionalFormatting sqref="R457:R477">
    <cfRule type="cellIs" dxfId="0" priority="134" operator="equal">
      <formula>"欠"</formula>
    </cfRule>
    <cfRule type="containsText" dxfId="1" priority="133" operator="between" text="欠">
      <formula>NOT(ISERROR(SEARCH("欠",R457)))</formula>
    </cfRule>
  </conditionalFormatting>
  <conditionalFormatting sqref="R533:R536">
    <cfRule type="cellIs" dxfId="0" priority="124" operator="equal">
      <formula>"欠"</formula>
    </cfRule>
    <cfRule type="containsText" dxfId="1" priority="123" operator="between" text="欠">
      <formula>NOT(ISERROR(SEARCH("欠",R533)))</formula>
    </cfRule>
  </conditionalFormatting>
  <conditionalFormatting sqref="R538:R541">
    <cfRule type="cellIs" dxfId="0" priority="82" operator="equal">
      <formula>"欠"</formula>
    </cfRule>
  </conditionalFormatting>
  <conditionalFormatting sqref="R553:R554">
    <cfRule type="cellIs" dxfId="0" priority="70" operator="equal">
      <formula>"欠"</formula>
    </cfRule>
    <cfRule type="containsText" dxfId="1" priority="69" operator="between" text="欠">
      <formula>NOT(ISERROR(SEARCH("欠",R553)))</formula>
    </cfRule>
  </conditionalFormatting>
  <conditionalFormatting sqref="R558:R562">
    <cfRule type="cellIs" dxfId="0" priority="74" operator="equal">
      <formula>"欠"</formula>
    </cfRule>
    <cfRule type="containsText" dxfId="1" priority="73" operator="between" text="欠">
      <formula>NOT(ISERROR(SEARCH("欠",R558)))</formula>
    </cfRule>
  </conditionalFormatting>
  <conditionalFormatting sqref="R564:R565">
    <cfRule type="cellIs" dxfId="0" priority="56" operator="equal">
      <formula>"欠"</formula>
    </cfRule>
    <cfRule type="containsText" dxfId="1" priority="55" operator="between" text="欠">
      <formula>NOT(ISERROR(SEARCH("欠",R564)))</formula>
    </cfRule>
  </conditionalFormatting>
  <conditionalFormatting sqref="R570:R571">
    <cfRule type="cellIs" dxfId="0" priority="32" operator="equal">
      <formula>"欠"</formula>
    </cfRule>
    <cfRule type="containsText" dxfId="1" priority="31" operator="between" text="欠">
      <formula>NOT(ISERROR(SEARCH("欠",R570)))</formula>
    </cfRule>
  </conditionalFormatting>
  <conditionalFormatting sqref="R572:R576">
    <cfRule type="cellIs" dxfId="0" priority="42" operator="equal">
      <formula>"欠"</formula>
    </cfRule>
    <cfRule type="containsText" dxfId="1" priority="41" operator="between" text="欠">
      <formula>NOT(ISERROR(SEARCH("欠",R572)))</formula>
    </cfRule>
  </conditionalFormatting>
  <conditionalFormatting sqref="R588:R589">
    <cfRule type="cellIs" dxfId="0" priority="21" operator="equal">
      <formula>"欠"</formula>
    </cfRule>
    <cfRule type="containsText" dxfId="1" priority="20" operator="between" text="欠">
      <formula>NOT(ISERROR(SEARCH("欠",R588)))</formula>
    </cfRule>
  </conditionalFormatting>
  <conditionalFormatting sqref="R608:R609">
    <cfRule type="cellIs" dxfId="0" priority="109" operator="equal">
      <formula>"欠"</formula>
    </cfRule>
  </conditionalFormatting>
  <conditionalFormatting sqref="R610:R611">
    <cfRule type="cellIs" dxfId="0" priority="104" operator="equal">
      <formula>"欠"</formula>
    </cfRule>
    <cfRule type="containsText" dxfId="1" priority="103" operator="between" text="欠">
      <formula>NOT(ISERROR(SEARCH("欠",R610)))</formula>
    </cfRule>
  </conditionalFormatting>
  <conditionalFormatting sqref="R613:R614">
    <cfRule type="cellIs" dxfId="0" priority="88" operator="equal">
      <formula>"欠"</formula>
    </cfRule>
    <cfRule type="containsText" dxfId="1" priority="87" operator="between" text="欠">
      <formula>NOT(ISERROR(SEARCH("欠",R613)))</formula>
    </cfRule>
  </conditionalFormatting>
  <conditionalFormatting sqref="S13:S16">
    <cfRule type="cellIs" dxfId="0" priority="831" operator="equal">
      <formula>"欠"</formula>
    </cfRule>
  </conditionalFormatting>
  <conditionalFormatting sqref="S39:S44">
    <cfRule type="containsText" dxfId="1" priority="860" operator="between" text="欠">
      <formula>NOT(ISERROR(SEARCH("欠",S39)))</formula>
    </cfRule>
  </conditionalFormatting>
  <conditionalFormatting sqref="S48:S52">
    <cfRule type="cellIs" dxfId="0" priority="810" operator="equal">
      <formula>"欠"</formula>
    </cfRule>
  </conditionalFormatting>
  <conditionalFormatting sqref="S56:S59">
    <cfRule type="cellIs" dxfId="0" priority="815" operator="equal">
      <formula>"欠"</formula>
    </cfRule>
  </conditionalFormatting>
  <conditionalFormatting sqref="S65:S67">
    <cfRule type="containsText" dxfId="1" priority="790" operator="between" text="欠">
      <formula>NOT(ISERROR(SEARCH("欠",S65)))</formula>
    </cfRule>
    <cfRule type="cellIs" dxfId="0" priority="789" operator="equal">
      <formula>"欠"</formula>
    </cfRule>
  </conditionalFormatting>
  <conditionalFormatting sqref="S109:S110">
    <cfRule type="cellIs" dxfId="0" priority="715" operator="equal">
      <formula>"欠"</formula>
    </cfRule>
  </conditionalFormatting>
  <conditionalFormatting sqref="S134:S136">
    <cfRule type="cellIs" dxfId="0" priority="697" operator="equal">
      <formula>"欠"</formula>
    </cfRule>
  </conditionalFormatting>
  <conditionalFormatting sqref="S137:S138">
    <cfRule type="cellIs" dxfId="0" priority="687" operator="equal">
      <formula>"欠"</formula>
    </cfRule>
  </conditionalFormatting>
  <conditionalFormatting sqref="S184:S185">
    <cfRule type="cellIs" dxfId="0" priority="636" operator="equal">
      <formula>"欠"</formula>
    </cfRule>
  </conditionalFormatting>
  <conditionalFormatting sqref="S201:S208">
    <cfRule type="containsText" dxfId="1" priority="520" operator="between" text="欠">
      <formula>NOT(ISERROR(SEARCH("欠",S201)))</formula>
    </cfRule>
    <cfRule type="cellIs" dxfId="0" priority="519" operator="equal">
      <formula>"欠"</formula>
    </cfRule>
  </conditionalFormatting>
  <conditionalFormatting sqref="S236:S238">
    <cfRule type="containsText" dxfId="1" priority="473" operator="between" text="欠">
      <formula>NOT(ISERROR(SEARCH("欠",S236)))</formula>
    </cfRule>
    <cfRule type="cellIs" dxfId="0" priority="472" operator="equal">
      <formula>"欠"</formula>
    </cfRule>
  </conditionalFormatting>
  <conditionalFormatting sqref="S288:S297">
    <cfRule type="cellIs" dxfId="0" priority="383" operator="equal">
      <formula>"欠"</formula>
    </cfRule>
  </conditionalFormatting>
  <conditionalFormatting sqref="S328:S329">
    <cfRule type="cellIs" dxfId="0" priority="342" operator="equal">
      <formula>"欠"</formula>
    </cfRule>
    <cfRule type="containsText" dxfId="1" priority="341" operator="between" text="欠">
      <formula>NOT(ISERROR(SEARCH("欠",S328)))</formula>
    </cfRule>
  </conditionalFormatting>
  <conditionalFormatting sqref="S426:S430">
    <cfRule type="cellIs" dxfId="0" priority="196" operator="equal">
      <formula>"欠"</formula>
    </cfRule>
  </conditionalFormatting>
  <conditionalFormatting sqref="S457:S477">
    <cfRule type="containsText" dxfId="1" priority="137" operator="between" text="欠">
      <formula>NOT(ISERROR(SEARCH("欠",S457)))</formula>
    </cfRule>
  </conditionalFormatting>
  <conditionalFormatting sqref="S553:S554">
    <cfRule type="containsText" dxfId="1" priority="68" operator="between" text="欠">
      <formula>NOT(ISERROR(SEARCH("欠",S553)))</formula>
    </cfRule>
    <cfRule type="cellIs" dxfId="0" priority="67" operator="equal">
      <formula>"欠"</formula>
    </cfRule>
  </conditionalFormatting>
  <conditionalFormatting sqref="S564:S566">
    <cfRule type="containsText" dxfId="1" priority="54" operator="between" text="欠">
      <formula>NOT(ISERROR(SEARCH("欠",S564)))</formula>
    </cfRule>
  </conditionalFormatting>
  <conditionalFormatting sqref="S567:S568">
    <cfRule type="containsText" dxfId="1" priority="26" operator="between" text="欠">
      <formula>NOT(ISERROR(SEARCH("欠",S567)))</formula>
    </cfRule>
  </conditionalFormatting>
  <conditionalFormatting sqref="S570:S571">
    <cfRule type="containsText" dxfId="1" priority="30" operator="between" text="欠">
      <formula>NOT(ISERROR(SEARCH("欠",S570)))</formula>
    </cfRule>
    <cfRule type="cellIs" dxfId="0" priority="29" operator="equal">
      <formula>"欠"</formula>
    </cfRule>
  </conditionalFormatting>
  <conditionalFormatting sqref="S572:S576">
    <cfRule type="cellIs" dxfId="0" priority="44" operator="equal">
      <formula>"欠"</formula>
    </cfRule>
    <cfRule type="containsText" dxfId="1" priority="43" operator="between" text="欠">
      <formula>NOT(ISERROR(SEARCH("欠",S572)))</formula>
    </cfRule>
  </conditionalFormatting>
  <conditionalFormatting sqref="S608:S609">
    <cfRule type="containsText" dxfId="1" priority="113" operator="between" text="欠">
      <formula>NOT(ISERROR(SEARCH("欠",S608)))</formula>
    </cfRule>
    <cfRule type="cellIs" dxfId="0" priority="112" operator="equal">
      <formula>"欠"</formula>
    </cfRule>
  </conditionalFormatting>
  <conditionalFormatting sqref="S610:S611">
    <cfRule type="containsText" dxfId="1" priority="106" operator="between" text="欠">
      <formula>NOT(ISERROR(SEARCH("欠",S610)))</formula>
    </cfRule>
    <cfRule type="cellIs" dxfId="0" priority="105" operator="equal">
      <formula>"欠"</formula>
    </cfRule>
  </conditionalFormatting>
  <conditionalFormatting sqref="S613:S614">
    <cfRule type="containsText" dxfId="1" priority="90" operator="between" text="欠">
      <formula>NOT(ISERROR(SEARCH("欠",S613)))</formula>
    </cfRule>
    <cfRule type="cellIs" dxfId="0" priority="89" operator="equal">
      <formula>"欠"</formula>
    </cfRule>
  </conditionalFormatting>
  <conditionalFormatting sqref="T9:T10">
    <cfRule type="cellIs" dxfId="0" priority="851" operator="equal">
      <formula>"欠"</formula>
    </cfRule>
    <cfRule type="containsText" dxfId="1" priority="850" operator="between" text="欠">
      <formula>NOT(ISERROR(SEARCH("欠",T9)))</formula>
    </cfRule>
  </conditionalFormatting>
  <conditionalFormatting sqref="T17:T21">
    <cfRule type="containsText" dxfId="1" priority="806" operator="between" text="欠">
      <formula>NOT(ISERROR(SEARCH("欠",T17)))</formula>
    </cfRule>
    <cfRule type="cellIs" dxfId="0" priority="805" operator="equal">
      <formula>"欠"</formula>
    </cfRule>
  </conditionalFormatting>
  <conditionalFormatting sqref="T43:T44">
    <cfRule type="containsText" dxfId="1" priority="862" operator="between" text="欠">
      <formula>NOT(ISERROR(SEARCH("欠",T43)))</formula>
    </cfRule>
  </conditionalFormatting>
  <conditionalFormatting sqref="T48:T52">
    <cfRule type="cellIs" dxfId="0" priority="809" operator="equal">
      <formula>"欠"</formula>
    </cfRule>
  </conditionalFormatting>
  <conditionalFormatting sqref="T56:T59">
    <cfRule type="cellIs" dxfId="0" priority="814" operator="equal">
      <formula>"欠"</formula>
    </cfRule>
  </conditionalFormatting>
  <conditionalFormatting sqref="T83:T85">
    <cfRule type="containsText" dxfId="1" priority="800" operator="between" text="欠">
      <formula>NOT(ISERROR(SEARCH("欠",T83)))</formula>
    </cfRule>
    <cfRule type="cellIs" dxfId="0" priority="799" operator="equal">
      <formula>"欠"</formula>
    </cfRule>
  </conditionalFormatting>
  <conditionalFormatting sqref="T109:T110">
    <cfRule type="containsText" dxfId="1" priority="718" operator="between" text="欠">
      <formula>NOT(ISERROR(SEARCH("欠",T109)))</formula>
    </cfRule>
    <cfRule type="cellIs" dxfId="0" priority="717" operator="equal">
      <formula>"欠"</formula>
    </cfRule>
  </conditionalFormatting>
  <conditionalFormatting sqref="T134:T136">
    <cfRule type="containsText" dxfId="1" priority="699" operator="between" text="欠">
      <formula>NOT(ISERROR(SEARCH("欠",T134)))</formula>
    </cfRule>
    <cfRule type="cellIs" dxfId="0" priority="698" operator="equal">
      <formula>"欠"</formula>
    </cfRule>
  </conditionalFormatting>
  <conditionalFormatting sqref="T145:T149">
    <cfRule type="containsText" dxfId="1" priority="690" operator="between" text="欠">
      <formula>NOT(ISERROR(SEARCH("欠",T145)))</formula>
    </cfRule>
    <cfRule type="cellIs" dxfId="0" priority="689" operator="equal">
      <formula>"欠"</formula>
    </cfRule>
  </conditionalFormatting>
  <conditionalFormatting sqref="T150:T151">
    <cfRule type="cellIs" dxfId="0" priority="677" operator="equal">
      <formula>"欠"</formula>
    </cfRule>
  </conditionalFormatting>
  <conditionalFormatting sqref="T184:T185">
    <cfRule type="cellIs" dxfId="0" priority="635" operator="equal">
      <formula>"欠"</formula>
    </cfRule>
  </conditionalFormatting>
  <conditionalFormatting sqref="T201:T208">
    <cfRule type="containsText" dxfId="1" priority="516" operator="between" text="欠">
      <formula>NOT(ISERROR(SEARCH("欠",T201)))</formula>
    </cfRule>
    <cfRule type="cellIs" dxfId="0" priority="515" operator="equal">
      <formula>"欠"</formula>
    </cfRule>
  </conditionalFormatting>
  <conditionalFormatting sqref="T231:T233">
    <cfRule type="containsText" dxfId="1" priority="491" operator="between" text="欠">
      <formula>NOT(ISERROR(SEARCH("欠",T231)))</formula>
    </cfRule>
    <cfRule type="cellIs" dxfId="0" priority="490" operator="equal">
      <formula>"欠"</formula>
    </cfRule>
  </conditionalFormatting>
  <conditionalFormatting sqref="T236:T238">
    <cfRule type="containsText" dxfId="1" priority="471" operator="between" text="欠">
      <formula>NOT(ISERROR(SEARCH("欠",T236)))</formula>
    </cfRule>
    <cfRule type="cellIs" dxfId="0" priority="470" operator="equal">
      <formula>"欠"</formula>
    </cfRule>
  </conditionalFormatting>
  <conditionalFormatting sqref="T239:T240">
    <cfRule type="containsText" dxfId="1" priority="485" operator="between" text="欠">
      <formula>NOT(ISERROR(SEARCH("欠",T239)))</formula>
    </cfRule>
    <cfRule type="cellIs" dxfId="0" priority="484" operator="equal">
      <formula>"欠"</formula>
    </cfRule>
  </conditionalFormatting>
  <conditionalFormatting sqref="T243:T244">
    <cfRule type="containsText" dxfId="1" priority="465" operator="between" text="欠">
      <formula>NOT(ISERROR(SEARCH("欠",T243)))</formula>
    </cfRule>
    <cfRule type="cellIs" dxfId="0" priority="464" operator="equal">
      <formula>"欠"</formula>
    </cfRule>
  </conditionalFormatting>
  <conditionalFormatting sqref="T260:T267">
    <cfRule type="containsText" dxfId="1" priority="457" operator="between" text="欠">
      <formula>NOT(ISERROR(SEARCH("欠",T260)))</formula>
    </cfRule>
    <cfRule type="cellIs" dxfId="0" priority="456" operator="equal">
      <formula>"欠"</formula>
    </cfRule>
  </conditionalFormatting>
  <conditionalFormatting sqref="T275:T276">
    <cfRule type="containsText" dxfId="1" priority="431" operator="between" text="欠">
      <formula>NOT(ISERROR(SEARCH("欠",T275)))</formula>
    </cfRule>
    <cfRule type="cellIs" dxfId="0" priority="430" operator="equal">
      <formula>"欠"</formula>
    </cfRule>
  </conditionalFormatting>
  <conditionalFormatting sqref="T361:T362">
    <cfRule type="cellIs" dxfId="0" priority="280" operator="equal">
      <formula>"欠"</formula>
    </cfRule>
    <cfRule type="containsText" dxfId="1" priority="279" operator="between" text="欠">
      <formula>NOT(ISERROR(SEARCH("欠",T361)))</formula>
    </cfRule>
  </conditionalFormatting>
  <conditionalFormatting sqref="T401:T402">
    <cfRule type="containsText" dxfId="1" priority="229" operator="between" text="欠">
      <formula>NOT(ISERROR(SEARCH("欠",T401)))</formula>
    </cfRule>
    <cfRule type="cellIs" dxfId="0" priority="228" operator="equal">
      <formula>"欠"</formula>
    </cfRule>
  </conditionalFormatting>
  <conditionalFormatting sqref="T413:T414">
    <cfRule type="containsText" dxfId="1" priority="198" operator="between" text="欠">
      <formula>NOT(ISERROR(SEARCH("欠",T413)))</formula>
    </cfRule>
    <cfRule type="cellIs" dxfId="0" priority="197" operator="equal">
      <formula>"欠"</formula>
    </cfRule>
  </conditionalFormatting>
  <conditionalFormatting sqref="T426:T438">
    <cfRule type="cellIs" dxfId="0" priority="195" operator="equal">
      <formula>"欠"</formula>
    </cfRule>
  </conditionalFormatting>
  <conditionalFormatting sqref="T452:T453">
    <cfRule type="containsText" dxfId="1" priority="291" operator="between" text="欠">
      <formula>NOT(ISERROR(SEARCH("欠",T452)))</formula>
    </cfRule>
    <cfRule type="cellIs" dxfId="0" priority="290" operator="equal">
      <formula>"欠"</formula>
    </cfRule>
  </conditionalFormatting>
  <conditionalFormatting sqref="T457:T477">
    <cfRule type="cellIs" dxfId="0" priority="136" operator="equal">
      <formula>"欠"</formula>
    </cfRule>
    <cfRule type="containsText" dxfId="1" priority="135" operator="between" text="欠">
      <formula>NOT(ISERROR(SEARCH("欠",T457)))</formula>
    </cfRule>
  </conditionalFormatting>
  <conditionalFormatting sqref="T492:T493">
    <cfRule type="containsText" dxfId="1" priority="156" operator="between" text="欠">
      <formula>NOT(ISERROR(SEARCH("欠",T492)))</formula>
    </cfRule>
    <cfRule type="cellIs" dxfId="0" priority="155" operator="equal">
      <formula>"欠"</formula>
    </cfRule>
  </conditionalFormatting>
  <conditionalFormatting sqref="T535:T536">
    <cfRule type="containsText" dxfId="1" priority="13" operator="between" text="欠">
      <formula>NOT(ISERROR(SEARCH("欠",T535)))</formula>
    </cfRule>
    <cfRule type="cellIs" dxfId="0" priority="12" operator="equal">
      <formula>"欠"</formula>
    </cfRule>
  </conditionalFormatting>
  <conditionalFormatting sqref="T553:T554">
    <cfRule type="cellIs" dxfId="0" priority="72" operator="equal">
      <formula>"欠"</formula>
    </cfRule>
    <cfRule type="containsText" dxfId="1" priority="71" operator="between" text="欠">
      <formula>NOT(ISERROR(SEARCH("欠",T553)))</formula>
    </cfRule>
  </conditionalFormatting>
  <conditionalFormatting sqref="T570:T571">
    <cfRule type="containsText" dxfId="1" priority="28" operator="between" text="欠">
      <formula>NOT(ISERROR(SEARCH("欠",T570)))</formula>
    </cfRule>
    <cfRule type="cellIs" dxfId="0" priority="27" operator="equal">
      <formula>"欠"</formula>
    </cfRule>
  </conditionalFormatting>
  <conditionalFormatting sqref="T572:T576">
    <cfRule type="containsText" dxfId="1" priority="46" operator="between" text="欠">
      <formula>NOT(ISERROR(SEARCH("欠",T572)))</formula>
    </cfRule>
    <cfRule type="cellIs" dxfId="0" priority="45" operator="equal">
      <formula>"欠"</formula>
    </cfRule>
  </conditionalFormatting>
  <conditionalFormatting sqref="T588:T589">
    <cfRule type="containsText" dxfId="1" priority="19" operator="between" text="欠">
      <formula>NOT(ISERROR(SEARCH("欠",T588)))</formula>
    </cfRule>
    <cfRule type="cellIs" dxfId="0" priority="18" operator="equal">
      <formula>"欠"</formula>
    </cfRule>
  </conditionalFormatting>
  <conditionalFormatting sqref="T593:T597">
    <cfRule type="cellIs" dxfId="0" priority="317" operator="equal">
      <formula>"欠"</formula>
    </cfRule>
  </conditionalFormatting>
  <conditionalFormatting sqref="T608:T609">
    <cfRule type="containsText" dxfId="1" priority="111" operator="between" text="欠">
      <formula>NOT(ISERROR(SEARCH("欠",T608)))</formula>
    </cfRule>
    <cfRule type="cellIs" dxfId="0" priority="110" operator="equal">
      <formula>"欠"</formula>
    </cfRule>
  </conditionalFormatting>
  <conditionalFormatting sqref="T610:T611">
    <cfRule type="containsText" dxfId="1" priority="102" operator="between" text="欠">
      <formula>NOT(ISERROR(SEARCH("欠",T610)))</formula>
    </cfRule>
    <cfRule type="cellIs" dxfId="0" priority="101" operator="equal">
      <formula>"欠"</formula>
    </cfRule>
  </conditionalFormatting>
  <conditionalFormatting sqref="T613:T614">
    <cfRule type="containsText" dxfId="1" priority="86" operator="between" text="欠">
      <formula>NOT(ISERROR(SEARCH("欠",T613)))</formula>
    </cfRule>
    <cfRule type="cellIs" dxfId="0" priority="85" operator="equal">
      <formula>"欠"</formula>
    </cfRule>
  </conditionalFormatting>
  <conditionalFormatting sqref="AE94:AE95">
    <cfRule type="containsText" dxfId="1" priority="705" operator="between" text="欠">
      <formula>NOT(ISERROR(SEARCH("欠",AE94)))</formula>
    </cfRule>
    <cfRule type="cellIs" dxfId="0" priority="704" operator="equal">
      <formula>"欠"</formula>
    </cfRule>
  </conditionalFormatting>
  <conditionalFormatting sqref="AE326:AE327">
    <cfRule type="containsText" dxfId="1" priority="273" operator="between" text="欠">
      <formula>NOT(ISERROR(SEARCH("欠",AE326)))</formula>
    </cfRule>
    <cfRule type="cellIs" dxfId="0" priority="272" operator="equal">
      <formula>"欠"</formula>
    </cfRule>
  </conditionalFormatting>
  <conditionalFormatting sqref="AE401:AE402">
    <cfRule type="containsText" dxfId="1" priority="188" operator="between" text="欠">
      <formula>NOT(ISERROR(SEARCH("欠",AE401)))</formula>
    </cfRule>
    <cfRule type="cellIs" dxfId="0" priority="187" operator="equal">
      <formula>"欠"</formula>
    </cfRule>
  </conditionalFormatting>
  <conditionalFormatting sqref="AE413:AE414">
    <cfRule type="containsText" dxfId="1" priority="184" operator="between" text="欠">
      <formula>NOT(ISERROR(SEARCH("欠",AE413)))</formula>
    </cfRule>
    <cfRule type="cellIs" dxfId="0" priority="183" operator="equal">
      <formula>"欠"</formula>
    </cfRule>
  </conditionalFormatting>
  <conditionalFormatting sqref="AE608:AE609">
    <cfRule type="containsText" dxfId="1" priority="108" operator="between" text="欠">
      <formula>NOT(ISERROR(SEARCH("欠",AE608)))</formula>
    </cfRule>
    <cfRule type="cellIs" dxfId="0" priority="107" operator="equal">
      <formula>"欠"</formula>
    </cfRule>
  </conditionalFormatting>
  <conditionalFormatting sqref="AE610:AE611">
    <cfRule type="containsText" dxfId="1" priority="100" operator="between" text="欠">
      <formula>NOT(ISERROR(SEARCH("欠",AE610)))</formula>
    </cfRule>
    <cfRule type="cellIs" dxfId="0" priority="99" operator="equal">
      <formula>"欠"</formula>
    </cfRule>
  </conditionalFormatting>
  <conditionalFormatting sqref="AE613:AE614">
    <cfRule type="containsText" dxfId="1" priority="84" operator="between" text="欠">
      <formula>NOT(ISERROR(SEARCH("欠",AE613)))</formula>
    </cfRule>
    <cfRule type="cellIs" dxfId="0" priority="83" operator="equal">
      <formula>"欠"</formula>
    </cfRule>
  </conditionalFormatting>
  <conditionalFormatting sqref="R1:T3 R600:T604 R615:T65907 R606:T607">
    <cfRule type="cellIs" dxfId="0" priority="876" operator="equal">
      <formula>"欠"</formula>
    </cfRule>
  </conditionalFormatting>
  <conditionalFormatting sqref="T11:T12 R4:T6 T22:T23">
    <cfRule type="containsText" dxfId="1" priority="873" operator="between" text="欠">
      <formula>NOT(ISERROR(SEARCH("欠",R4)))</formula>
    </cfRule>
  </conditionalFormatting>
  <conditionalFormatting sqref="T11:T12 R5:T6 T22:T23">
    <cfRule type="cellIs" dxfId="0" priority="874" operator="equal">
      <formula>"欠"</formula>
    </cfRule>
  </conditionalFormatting>
  <conditionalFormatting sqref="R9:R10 R17:R21">
    <cfRule type="cellIs" dxfId="0" priority="848" operator="equal">
      <formula>"欠"</formula>
    </cfRule>
    <cfRule type="containsText" dxfId="1" priority="847" operator="between" text="欠">
      <formula>NOT(ISERROR(SEARCH("欠",R9)))</formula>
    </cfRule>
  </conditionalFormatting>
  <conditionalFormatting sqref="S9:S10 S181">
    <cfRule type="cellIs" dxfId="0" priority="849" operator="equal">
      <formula>"欠"</formula>
    </cfRule>
  </conditionalFormatting>
  <conditionalFormatting sqref="R11:R12 R22:R23 R26">
    <cfRule type="cellIs" dxfId="0" priority="864" operator="equal">
      <formula>"欠"</formula>
    </cfRule>
    <cfRule type="containsText" dxfId="1" priority="863" operator="between" text="欠">
      <formula>NOT(ISERROR(SEARCH("欠",R11)))</formula>
    </cfRule>
  </conditionalFormatting>
  <conditionalFormatting sqref="S11:S12 S22">
    <cfRule type="cellIs" dxfId="0" priority="870" operator="equal">
      <formula>"欠"</formula>
    </cfRule>
  </conditionalFormatting>
  <conditionalFormatting sqref="S13:T16 T505">
    <cfRule type="containsText" dxfId="1" priority="832" operator="between" text="欠">
      <formula>NOT(ISERROR(SEARCH("欠",S13)))</formula>
    </cfRule>
  </conditionalFormatting>
  <conditionalFormatting sqref="T13:T16 T505">
    <cfRule type="cellIs" dxfId="0" priority="830" operator="equal">
      <formula>"欠"</formula>
    </cfRule>
  </conditionalFormatting>
  <conditionalFormatting sqref="S17:S21 S36:S38">
    <cfRule type="cellIs" dxfId="0" priority="846" operator="equal">
      <formula>"欠"</formula>
    </cfRule>
  </conditionalFormatting>
  <conditionalFormatting sqref="R28 R24 R35">
    <cfRule type="cellIs" dxfId="0" priority="838" operator="equal">
      <formula>"欠"</formula>
    </cfRule>
    <cfRule type="containsText" dxfId="1" priority="837" operator="between" text="欠">
      <formula>NOT(ISERROR(SEARCH("欠",R24)))</formula>
    </cfRule>
  </conditionalFormatting>
  <conditionalFormatting sqref="S28:T28 S33:T33 S24:T24">
    <cfRule type="containsText" dxfId="1" priority="841" operator="between" text="欠">
      <formula>NOT(ISERROR(SEARCH("欠",S24)))</formula>
    </cfRule>
  </conditionalFormatting>
  <conditionalFormatting sqref="S28 S33 S24">
    <cfRule type="cellIs" dxfId="0" priority="840" operator="equal">
      <formula>"欠"</formula>
    </cfRule>
  </conditionalFormatting>
  <conditionalFormatting sqref="T28 T33 T24">
    <cfRule type="cellIs" dxfId="0" priority="839" operator="equal">
      <formula>"欠"</formula>
    </cfRule>
  </conditionalFormatting>
  <conditionalFormatting sqref="R25 T36:T38 T103">
    <cfRule type="cellIs" dxfId="0" priority="866" operator="equal">
      <formula>"欠"</formula>
    </cfRule>
    <cfRule type="containsText" dxfId="1" priority="865" operator="between" text="欠">
      <formula>NOT(ISERROR(SEARCH("欠",R25)))</formula>
    </cfRule>
  </conditionalFormatting>
  <conditionalFormatting sqref="S86:T90 S26:T27 S30:T31 S45:T46 S74:T80 S68 S53:T55 T65:T69 S34:T34 S71:T71 T73 S82:T82 S60:T64 S153:S155 S94:T95 S165:T165 T153:T154 S152:T152 S123:T123 S102:T102 S104:T104 S167:T167">
    <cfRule type="containsText" dxfId="1" priority="858" operator="between" text="欠">
      <formula>NOT(ISERROR(SEARCH("欠",S26)))</formula>
    </cfRule>
  </conditionalFormatting>
  <conditionalFormatting sqref="S86:S90 S82 S74:S80 S71 S30:S31 S34 S53:S55 S68 S45:S46 S26:S27 S60:S64 S123 S94:S95 S167 S152:S155 S102 S104 S165">
    <cfRule type="cellIs" dxfId="0" priority="857" operator="equal">
      <formula>"欠"</formula>
    </cfRule>
  </conditionalFormatting>
  <conditionalFormatting sqref="T86:T90 T82 T53:T55 T34 T73:T80 T60:T69 T45:T46 T26:T27 T30:T31 T71 T123 T94:T95 T167 T152:T154 T102 T104 T165">
    <cfRule type="cellIs" dxfId="0" priority="856" operator="equal">
      <formula>"欠"</formula>
    </cfRule>
  </conditionalFormatting>
  <conditionalFormatting sqref="R68 R27 R30:R31 R60:R64 R102">
    <cfRule type="cellIs" dxfId="0" priority="845" operator="equal">
      <formula>"欠"</formula>
    </cfRule>
    <cfRule type="containsText" dxfId="1" priority="844" operator="between" text="欠">
      <formula>NOT(ISERROR(SEARCH("欠",R27)))</formula>
    </cfRule>
  </conditionalFormatting>
  <conditionalFormatting sqref="R36:R38 R32 R103">
    <cfRule type="cellIs" dxfId="0" priority="854" operator="equal">
      <formula>"欠"</formula>
    </cfRule>
  </conditionalFormatting>
  <conditionalFormatting sqref="S32 S103">
    <cfRule type="cellIs" dxfId="0" priority="855" operator="equal">
      <formula>"欠"</formula>
    </cfRule>
  </conditionalFormatting>
  <conditionalFormatting sqref="R53:R55 R39:R44 R70">
    <cfRule type="cellIs" dxfId="0" priority="843" operator="equal">
      <formula>"欠"</formula>
    </cfRule>
    <cfRule type="containsText" dxfId="1" priority="842" operator="between" text="欠">
      <formula>NOT(ISERROR(SEARCH("欠",R39)))</formula>
    </cfRule>
  </conditionalFormatting>
  <conditionalFormatting sqref="T70 T39:T42">
    <cfRule type="containsText" dxfId="1" priority="794" operator="between" text="欠">
      <formula>NOT(ISERROR(SEARCH("欠",T39)))</formula>
    </cfRule>
    <cfRule type="cellIs" dxfId="0" priority="793" operator="equal">
      <formula>"欠"</formula>
    </cfRule>
  </conditionalFormatting>
  <conditionalFormatting sqref="R71 R45:R46 R74:R80 R86:R90">
    <cfRule type="cellIs" dxfId="0" priority="836" operator="equal">
      <formula>"欠"</formula>
    </cfRule>
    <cfRule type="containsText" dxfId="1" priority="835" operator="between" text="欠">
      <formula>NOT(ISERROR(SEARCH("欠",R45)))</formula>
    </cfRule>
  </conditionalFormatting>
  <conditionalFormatting sqref="S48:T52">
    <cfRule type="containsText" dxfId="1" priority="811" operator="between" text="欠">
      <formula>NOT(ISERROR(SEARCH("欠",S48)))</formula>
    </cfRule>
  </conditionalFormatting>
  <conditionalFormatting sqref="S56:T59">
    <cfRule type="containsText" dxfId="1" priority="816" operator="between" text="欠">
      <formula>NOT(ISERROR(SEARCH("欠",S56)))</formula>
    </cfRule>
  </conditionalFormatting>
  <conditionalFormatting sqref="R82 R91 R123 R171 R94:R95 R162:R165 R167 R152:R155 R173:R174 R187">
    <cfRule type="cellIs" dxfId="0" priority="780" operator="equal">
      <formula>"欠"</formula>
    </cfRule>
    <cfRule type="containsText" dxfId="1" priority="779" operator="between" text="欠">
      <formula>NOT(ISERROR(SEARCH("欠",R82)))</formula>
    </cfRule>
  </conditionalFormatting>
  <conditionalFormatting sqref="S91 S83:S85">
    <cfRule type="containsText" dxfId="1" priority="802" operator="between" text="欠">
      <formula>NOT(ISERROR(SEARCH("欠",S83)))</formula>
    </cfRule>
    <cfRule type="cellIs" dxfId="0" priority="801" operator="equal">
      <formula>"欠"</formula>
    </cfRule>
  </conditionalFormatting>
  <conditionalFormatting sqref="R92:R93 R96 R166">
    <cfRule type="cellIs" dxfId="0" priority="743" operator="equal">
      <formula>"欠"</formula>
    </cfRule>
  </conditionalFormatting>
  <conditionalFormatting sqref="S92:S93 S166">
    <cfRule type="cellIs" dxfId="0" priority="742" operator="equal">
      <formula>"欠"</formula>
    </cfRule>
  </conditionalFormatting>
  <conditionalFormatting sqref="T92:T93 T96">
    <cfRule type="containsText" dxfId="1" priority="745" operator="between" text="欠">
      <formula>NOT(ISERROR(SEARCH("欠",T92)))</formula>
    </cfRule>
    <cfRule type="cellIs" dxfId="0" priority="744" operator="equal">
      <formula>"欠"</formula>
    </cfRule>
  </conditionalFormatting>
  <conditionalFormatting sqref="R105 R117 R97:R98">
    <cfRule type="cellIs" dxfId="0" priority="760" operator="equal">
      <formula>"欠"</formula>
    </cfRule>
  </conditionalFormatting>
  <conditionalFormatting sqref="S105:S106 S117 S97:S98">
    <cfRule type="cellIs" dxfId="0" priority="759" operator="equal">
      <formula>"欠"</formula>
    </cfRule>
  </conditionalFormatting>
  <conditionalFormatting sqref="T105 T117 T97:T98">
    <cfRule type="containsText" dxfId="1" priority="762" operator="between" text="欠">
      <formula>NOT(ISERROR(SEARCH("欠",T97)))</formula>
    </cfRule>
    <cfRule type="cellIs" dxfId="0" priority="761" operator="equal">
      <formula>"欠"</formula>
    </cfRule>
  </conditionalFormatting>
  <conditionalFormatting sqref="S99 S121">
    <cfRule type="cellIs" dxfId="0" priority="738" operator="equal">
      <formula>"欠"</formula>
    </cfRule>
  </conditionalFormatting>
  <conditionalFormatting sqref="R100:R101 R112:R116">
    <cfRule type="cellIs" dxfId="0" priority="748" operator="equal">
      <formula>"欠"</formula>
    </cfRule>
  </conditionalFormatting>
  <conditionalFormatting sqref="S100:S101 S112:S116">
    <cfRule type="cellIs" dxfId="0" priority="747" operator="equal">
      <formula>"欠"</formula>
    </cfRule>
  </conditionalFormatting>
  <conditionalFormatting sqref="T100:T101 T112:T116">
    <cfRule type="containsText" dxfId="1" priority="750" operator="between" text="欠">
      <formula>NOT(ISERROR(SEARCH("欠",T100)))</formula>
    </cfRule>
    <cfRule type="cellIs" dxfId="0" priority="749" operator="equal">
      <formula>"欠"</formula>
    </cfRule>
  </conditionalFormatting>
  <conditionalFormatting sqref="R118:R120 R108">
    <cfRule type="cellIs" dxfId="0" priority="722" operator="equal">
      <formula>"欠"</formula>
    </cfRule>
  </conditionalFormatting>
  <conditionalFormatting sqref="S111 S118:S120 S128 S599">
    <cfRule type="cellIs" dxfId="0" priority="711" operator="equal">
      <formula>"欠"</formula>
    </cfRule>
  </conditionalFormatting>
  <conditionalFormatting sqref="T128 T118:T120">
    <cfRule type="containsText" dxfId="1" priority="714" operator="between" text="欠">
      <formula>NOT(ISERROR(SEARCH("欠",T118)))</formula>
    </cfRule>
    <cfRule type="cellIs" dxfId="0" priority="713" operator="equal">
      <formula>"欠"</formula>
    </cfRule>
  </conditionalFormatting>
  <conditionalFormatting sqref="T121:T122 T139:T143">
    <cfRule type="containsText" dxfId="1" priority="737" operator="between" text="欠">
      <formula>NOT(ISERROR(SEARCH("欠",T121)))</formula>
    </cfRule>
    <cfRule type="cellIs" dxfId="0" priority="736" operator="equal">
      <formula>"欠"</formula>
    </cfRule>
  </conditionalFormatting>
  <conditionalFormatting sqref="R122 R124">
    <cfRule type="cellIs" dxfId="0" priority="709" operator="equal">
      <formula>"欠"</formula>
    </cfRule>
  </conditionalFormatting>
  <conditionalFormatting sqref="S122 S139:S143 S124">
    <cfRule type="cellIs" dxfId="0" priority="706" operator="equal">
      <formula>"欠"</formula>
    </cfRule>
  </conditionalFormatting>
  <conditionalFormatting sqref="R129 R132:R133 R137:R143">
    <cfRule type="cellIs" dxfId="0" priority="732" operator="equal">
      <formula>"欠"</formula>
    </cfRule>
  </conditionalFormatting>
  <conditionalFormatting sqref="S132:S133 S162:S164 S129">
    <cfRule type="containsText" dxfId="1" priority="731" operator="between" text="欠">
      <formula>NOT(ISERROR(SEARCH("欠",S129)))</formula>
    </cfRule>
    <cfRule type="cellIs" dxfId="0" priority="730" operator="equal">
      <formula>"欠"</formula>
    </cfRule>
  </conditionalFormatting>
  <conditionalFormatting sqref="T137:T138 T162:T164 T132:T133 T129">
    <cfRule type="containsText" dxfId="1" priority="734" operator="between" text="欠">
      <formula>NOT(ISERROR(SEARCH("欠",T129)))</formula>
    </cfRule>
    <cfRule type="cellIs" dxfId="0" priority="733" operator="equal">
      <formula>"欠"</formula>
    </cfRule>
  </conditionalFormatting>
  <conditionalFormatting sqref="S144:S149 S151">
    <cfRule type="containsText" dxfId="1" priority="696" operator="between" text="欠">
      <formula>NOT(ISERROR(SEARCH("欠",S144)))</formula>
    </cfRule>
    <cfRule type="cellIs" dxfId="0" priority="695" operator="equal">
      <formula>"欠"</formula>
    </cfRule>
  </conditionalFormatting>
  <conditionalFormatting sqref="R156:R160 R176:R179 R169 R150:R151">
    <cfRule type="cellIs" dxfId="0" priority="680" operator="equal">
      <formula>"欠"</formula>
    </cfRule>
  </conditionalFormatting>
  <conditionalFormatting sqref="S150:T150 T151">
    <cfRule type="containsText" dxfId="1" priority="679" operator="between" text="欠">
      <formula>NOT(ISERROR(SEARCH("欠",S150)))</formula>
    </cfRule>
  </conditionalFormatting>
  <conditionalFormatting sqref="S156:S160 S176:S179 S169">
    <cfRule type="containsText" dxfId="1" priority="666" operator="between" text="欠">
      <formula>NOT(ISERROR(SEARCH("欠",S156)))</formula>
    </cfRule>
    <cfRule type="cellIs" dxfId="0" priority="665" operator="equal">
      <formula>"欠"</formula>
    </cfRule>
  </conditionalFormatting>
  <conditionalFormatting sqref="T156:T160 T176:T179 T169">
    <cfRule type="containsText" dxfId="1" priority="664" operator="between" text="欠">
      <formula>NOT(ISERROR(SEARCH("欠",T156)))</formula>
    </cfRule>
    <cfRule type="cellIs" dxfId="0" priority="663" operator="equal">
      <formula>"欠"</formula>
    </cfRule>
  </conditionalFormatting>
  <conditionalFormatting sqref="S171 S180 S173:S174">
    <cfRule type="containsText" dxfId="1" priority="658" operator="between" text="欠">
      <formula>NOT(ISERROR(SEARCH("欠",S171)))</formula>
    </cfRule>
    <cfRule type="cellIs" dxfId="0" priority="657" operator="equal">
      <formula>"欠"</formula>
    </cfRule>
  </conditionalFormatting>
  <conditionalFormatting sqref="R175 R181">
    <cfRule type="cellIs" dxfId="0" priority="643" operator="equal">
      <formula>"欠"</formula>
    </cfRule>
    <cfRule type="containsText" dxfId="1" priority="642" operator="between" text="欠">
      <formula>NOT(ISERROR(SEARCH("欠",R175)))</formula>
    </cfRule>
  </conditionalFormatting>
  <conditionalFormatting sqref="T175 T181">
    <cfRule type="containsText" dxfId="1" priority="641" operator="between" text="欠">
      <formula>NOT(ISERROR(SEARCH("欠",T175)))</formula>
    </cfRule>
    <cfRule type="cellIs" dxfId="0" priority="640" operator="equal">
      <formula>"欠"</formula>
    </cfRule>
  </conditionalFormatting>
  <conditionalFormatting sqref="S182 S192 S212">
    <cfRule type="containsText" dxfId="1" priority="701" operator="between" text="欠">
      <formula>NOT(ISERROR(SEARCH("欠",S182)))</formula>
    </cfRule>
    <cfRule type="cellIs" dxfId="0" priority="700" operator="equal">
      <formula>"欠"</formula>
    </cfRule>
  </conditionalFormatting>
  <conditionalFormatting sqref="R183 R599">
    <cfRule type="cellIs" dxfId="0" priority="652" operator="equal">
      <formula>"欠"</formula>
    </cfRule>
    <cfRule type="containsText" dxfId="1" priority="651" operator="between" text="欠">
      <formula>NOT(ISERROR(SEARCH("欠",R183)))</formula>
    </cfRule>
  </conditionalFormatting>
  <conditionalFormatting sqref="S188 S183:T183">
    <cfRule type="containsText" dxfId="1" priority="650" operator="between" text="欠">
      <formula>NOT(ISERROR(SEARCH("欠",S183)))</formula>
    </cfRule>
  </conditionalFormatting>
  <conditionalFormatting sqref="S188 S183">
    <cfRule type="cellIs" dxfId="0" priority="649" operator="equal">
      <formula>"欠"</formula>
    </cfRule>
  </conditionalFormatting>
  <conditionalFormatting sqref="S184:T185">
    <cfRule type="containsText" dxfId="1" priority="637" operator="between" text="欠">
      <formula>NOT(ISERROR(SEARCH("欠",S184)))</formula>
    </cfRule>
  </conditionalFormatting>
  <conditionalFormatting sqref="S187 S198 S235 S285 S272 S279 S259 S315 S310">
    <cfRule type="containsText" dxfId="1" priority="620" operator="between" text="欠">
      <formula>NOT(ISERROR(SEARCH("欠",S187)))</formula>
    </cfRule>
    <cfRule type="cellIs" dxfId="0" priority="619" operator="equal">
      <formula>"欠"</formula>
    </cfRule>
  </conditionalFormatting>
  <conditionalFormatting sqref="R209:R210 R189 R192 R199:R200 R212 R247">
    <cfRule type="cellIs" dxfId="0" priority="608" operator="equal">
      <formula>"欠"</formula>
    </cfRule>
    <cfRule type="containsText" dxfId="1" priority="607" operator="between" text="欠">
      <formula>NOT(ISERROR(SEARCH("欠",R189)))</formula>
    </cfRule>
  </conditionalFormatting>
  <conditionalFormatting sqref="T212 T198:T200 T192 S189:T189 S200 S209:T210 S245:T245 S257:T257 S247:T247 T258:T259 T234 T241 S260:S267 T279 T285">
    <cfRule type="containsText" dxfId="1" priority="606" operator="between" text="欠">
      <formula>NOT(ISERROR(SEARCH("欠",S189)))</formula>
    </cfRule>
  </conditionalFormatting>
  <conditionalFormatting sqref="S200 S189 S209:S210 S245 S257 S247 S260:S267">
    <cfRule type="cellIs" dxfId="0" priority="605" operator="equal">
      <formula>"欠"</formula>
    </cfRule>
  </conditionalFormatting>
  <conditionalFormatting sqref="T209:T210 T189 T198:T200 T212 T192 T245 T257:T259 T234 T247 T241 T279 T285">
    <cfRule type="cellIs" dxfId="0" priority="604" operator="equal">
      <formula>"欠"</formula>
    </cfRule>
  </conditionalFormatting>
  <conditionalFormatting sqref="S191 S199">
    <cfRule type="containsText" dxfId="1" priority="589" operator="between" text="欠">
      <formula>NOT(ISERROR(SEARCH("欠",S191)))</formula>
    </cfRule>
    <cfRule type="cellIs" dxfId="0" priority="588" operator="equal">
      <formula>"欠"</formula>
    </cfRule>
  </conditionalFormatting>
  <conditionalFormatting sqref="R194:R197 R286:R287 R280:R282 R320:R323 R256 R336:R337 R359">
    <cfRule type="cellIs" dxfId="0" priority="551" operator="equal">
      <formula>"欠"</formula>
    </cfRule>
  </conditionalFormatting>
  <conditionalFormatting sqref="S415 S390 S394:S400 S197 S320 S280 S256 S363:S365 S336 S371:S379 S359 S451 S490:S491 S479 S506 S512 S520">
    <cfRule type="containsText" dxfId="1" priority="560" operator="between" text="欠">
      <formula>NOT(ISERROR(SEARCH("欠",S197)))</formula>
    </cfRule>
    <cfRule type="cellIs" dxfId="0" priority="557" operator="equal">
      <formula>"欠"</formula>
    </cfRule>
  </conditionalFormatting>
  <conditionalFormatting sqref="T197 T286:T287 T280:T282 T256 T363:T365 T336:T337 T371:T379 T359 T390 T394:T400 T415">
    <cfRule type="containsText" dxfId="1" priority="566" operator="between" text="欠">
      <formula>NOT(ISERROR(SEARCH("欠",T197)))</formula>
    </cfRule>
    <cfRule type="cellIs" dxfId="0" priority="563" operator="equal">
      <formula>"欠"</formula>
    </cfRule>
  </conditionalFormatting>
  <conditionalFormatting sqref="R198 R258:R259 R234 R279 R285">
    <cfRule type="cellIs" dxfId="0" priority="583" operator="equal">
      <formula>"欠"</formula>
    </cfRule>
    <cfRule type="containsText" dxfId="1" priority="582" operator="between" text="欠">
      <formula>NOT(ISERROR(SEARCH("欠",R198)))</formula>
    </cfRule>
  </conditionalFormatting>
  <conditionalFormatting sqref="S213:T213 S246">
    <cfRule type="containsText" dxfId="1" priority="528" operator="between" text="欠">
      <formula>NOT(ISERROR(SEARCH("欠",S213)))</formula>
    </cfRule>
  </conditionalFormatting>
  <conditionalFormatting sqref="S213 S246">
    <cfRule type="cellIs" dxfId="0" priority="527" operator="equal">
      <formula>"欠"</formula>
    </cfRule>
  </conditionalFormatting>
  <conditionalFormatting sqref="R215:R230 R605">
    <cfRule type="cellIs" dxfId="0" priority="504" operator="equal">
      <formula>"欠"</formula>
    </cfRule>
    <cfRule type="containsText" dxfId="1" priority="503" operator="between" text="欠">
      <formula>NOT(ISERROR(SEARCH("欠",R215)))</formula>
    </cfRule>
  </conditionalFormatting>
  <conditionalFormatting sqref="S215:S233 S248:S255">
    <cfRule type="containsText" dxfId="1" priority="508" operator="between" text="欠">
      <formula>NOT(ISERROR(SEARCH("欠",S215)))</formula>
    </cfRule>
    <cfRule type="cellIs" dxfId="0" priority="507" operator="equal">
      <formula>"欠"</formula>
    </cfRule>
  </conditionalFormatting>
  <conditionalFormatting sqref="T215:T230 T248:T255">
    <cfRule type="containsText" dxfId="1" priority="506" operator="between" text="欠">
      <formula>NOT(ISERROR(SEARCH("欠",T215)))</formula>
    </cfRule>
    <cfRule type="cellIs" dxfId="0" priority="505" operator="equal">
      <formula>"欠"</formula>
    </cfRule>
  </conditionalFormatting>
  <conditionalFormatting sqref="S239:S240 S605:T605">
    <cfRule type="containsText" dxfId="1" priority="495" operator="between" text="欠">
      <formula>NOT(ISERROR(SEARCH("欠",S239)))</formula>
    </cfRule>
  </conditionalFormatting>
  <conditionalFormatting sqref="S239:S240 S605">
    <cfRule type="cellIs" dxfId="0" priority="494" operator="equal">
      <formula>"欠"</formula>
    </cfRule>
  </conditionalFormatting>
  <conditionalFormatting sqref="R242:R245 R257">
    <cfRule type="cellIs" dxfId="0" priority="498" operator="equal">
      <formula>"欠"</formula>
    </cfRule>
    <cfRule type="containsText" dxfId="1" priority="497" operator="between" text="欠">
      <formula>NOT(ISERROR(SEARCH("欠",R242)))</formula>
    </cfRule>
  </conditionalFormatting>
  <conditionalFormatting sqref="R242:T242 R243:R245 R257">
    <cfRule type="containsText" dxfId="1" priority="496" operator="between" text="欠">
      <formula>NOT(ISERROR(SEARCH("欠",R242)))</formula>
    </cfRule>
  </conditionalFormatting>
  <conditionalFormatting sqref="R246 R248:R255">
    <cfRule type="cellIs" dxfId="0" priority="500" operator="equal">
      <formula>"欠"</formula>
    </cfRule>
    <cfRule type="containsText" dxfId="1" priority="499" operator="between" text="欠">
      <formula>NOT(ISERROR(SEARCH("欠",R246)))</formula>
    </cfRule>
  </conditionalFormatting>
  <conditionalFormatting sqref="S258 S337">
    <cfRule type="containsText" dxfId="1" priority="469" operator="between" text="欠">
      <formula>NOT(ISERROR(SEARCH("欠",S258)))</formula>
    </cfRule>
    <cfRule type="cellIs" dxfId="0" priority="468" operator="equal">
      <formula>"欠"</formula>
    </cfRule>
  </conditionalFormatting>
  <conditionalFormatting sqref="S269 S281:S282 S286:S287">
    <cfRule type="cellIs" dxfId="0" priority="448" operator="equal">
      <formula>"欠"</formula>
    </cfRule>
    <cfRule type="containsText" dxfId="1" priority="447" operator="between" text="欠">
      <formula>NOT(ISERROR(SEARCH("欠",S269)))</formula>
    </cfRule>
  </conditionalFormatting>
  <conditionalFormatting sqref="S270:S271 S321">
    <cfRule type="containsText" dxfId="1" priority="536" operator="between" text="欠">
      <formula>NOT(ISERROR(SEARCH("欠",S270)))</formula>
    </cfRule>
    <cfRule type="cellIs" dxfId="0" priority="535" operator="equal">
      <formula>"欠"</formula>
    </cfRule>
  </conditionalFormatting>
  <conditionalFormatting sqref="S278 S283">
    <cfRule type="containsText" dxfId="1" priority="441" operator="between" text="欠">
      <formula>NOT(ISERROR(SEARCH("欠",S278)))</formula>
    </cfRule>
    <cfRule type="cellIs" dxfId="0" priority="440" operator="equal">
      <formula>"欠"</formula>
    </cfRule>
  </conditionalFormatting>
  <conditionalFormatting sqref="R394:R400 R284 R299 R312 R318:R319 R338:R341 R350:R354 R335 R363:R365 R373:R379 R390 R593:R597">
    <cfRule type="cellIs" dxfId="0" priority="381" operator="equal">
      <formula>"欠"</formula>
    </cfRule>
    <cfRule type="containsText" dxfId="1" priority="380" operator="between" text="欠">
      <formula>NOT(ISERROR(SEARCH("欠",R284)))</formula>
    </cfRule>
  </conditionalFormatting>
  <conditionalFormatting sqref="S314:T314 S318:T319 S284:T284 S299:T299 S312:T312 S338:T338 S362 S354:T354 S356 S335:T335 S350:T352">
    <cfRule type="containsText" dxfId="1" priority="379" operator="between" text="欠">
      <formula>NOT(ISERROR(SEARCH("欠",S284)))</formula>
    </cfRule>
  </conditionalFormatting>
  <conditionalFormatting sqref="S299 S318:S319 S284 S312 S314 S338 S362 S354 S335 S350:S352">
    <cfRule type="cellIs" dxfId="0" priority="378" operator="equal">
      <formula>"欠"</formula>
    </cfRule>
  </conditionalFormatting>
  <conditionalFormatting sqref="T299 T318:T319 T284 T312 T314 T338 T335 T354 T350:T352">
    <cfRule type="cellIs" dxfId="0" priority="377" operator="equal">
      <formula>"欠"</formula>
    </cfRule>
  </conditionalFormatting>
  <conditionalFormatting sqref="T300:T308 T298 S288:T297">
    <cfRule type="containsText" dxfId="1" priority="384" operator="between" text="欠">
      <formula>NOT(ISERROR(SEARCH("欠",S288)))</formula>
    </cfRule>
  </conditionalFormatting>
  <conditionalFormatting sqref="T300:T308 T288:T298">
    <cfRule type="cellIs" dxfId="0" priority="382" operator="equal">
      <formula>"欠"</formula>
    </cfRule>
  </conditionalFormatting>
  <conditionalFormatting sqref="S317 S300:S308">
    <cfRule type="containsText" dxfId="1" priority="362" operator="between" text="欠">
      <formula>NOT(ISERROR(SEARCH("欠",S300)))</formula>
    </cfRule>
    <cfRule type="cellIs" dxfId="0" priority="361" operator="equal">
      <formula>"欠"</formula>
    </cfRule>
  </conditionalFormatting>
  <conditionalFormatting sqref="R309 R331 R598">
    <cfRule type="cellIs" dxfId="0" priority="454" operator="equal">
      <formula>"欠"</formula>
    </cfRule>
    <cfRule type="containsText" dxfId="1" priority="453" operator="between" text="欠">
      <formula>NOT(ISERROR(SEARCH("欠",R309)))</formula>
    </cfRule>
  </conditionalFormatting>
  <conditionalFormatting sqref="S309:T309 S331:T331 S598:T598">
    <cfRule type="containsText" dxfId="1" priority="401" operator="between" text="欠">
      <formula>NOT(ISERROR(SEARCH("欠",S309)))</formula>
    </cfRule>
  </conditionalFormatting>
  <conditionalFormatting sqref="S309 S331 S598">
    <cfRule type="cellIs" dxfId="0" priority="400" operator="equal">
      <formula>"欠"</formula>
    </cfRule>
  </conditionalFormatting>
  <conditionalFormatting sqref="T309 T331 T598">
    <cfRule type="cellIs" dxfId="0" priority="399" operator="equal">
      <formula>"欠"</formula>
    </cfRule>
  </conditionalFormatting>
  <conditionalFormatting sqref="R315 R310">
    <cfRule type="cellIs" dxfId="0" priority="372" operator="equal">
      <formula>"欠"</formula>
    </cfRule>
    <cfRule type="containsText" dxfId="1" priority="371" operator="between" text="欠">
      <formula>NOT(ISERROR(SEARCH("欠",R310)))</formula>
    </cfRule>
  </conditionalFormatting>
  <conditionalFormatting sqref="T315 T310">
    <cfRule type="containsText" dxfId="1" priority="370" operator="between" text="欠">
      <formula>NOT(ISERROR(SEARCH("欠",T310)))</formula>
    </cfRule>
    <cfRule type="cellIs" dxfId="0" priority="369" operator="equal">
      <formula>"欠"</formula>
    </cfRule>
  </conditionalFormatting>
  <conditionalFormatting sqref="R316 R334">
    <cfRule type="cellIs" dxfId="0" priority="368" operator="equal">
      <formula>"欠"</formula>
    </cfRule>
    <cfRule type="containsText" dxfId="1" priority="367" operator="between" text="欠">
      <formula>NOT(ISERROR(SEARCH("欠",R316)))</formula>
    </cfRule>
  </conditionalFormatting>
  <conditionalFormatting sqref="S316:T316 S326:T327 S334">
    <cfRule type="containsText" dxfId="1" priority="366" operator="between" text="欠">
      <formula>NOT(ISERROR(SEARCH("欠",S316)))</formula>
    </cfRule>
  </conditionalFormatting>
  <conditionalFormatting sqref="S316 S326:S327 S334">
    <cfRule type="cellIs" dxfId="0" priority="365" operator="equal">
      <formula>"欠"</formula>
    </cfRule>
  </conditionalFormatting>
  <conditionalFormatting sqref="T316 T326:T327">
    <cfRule type="cellIs" dxfId="0" priority="331" operator="equal">
      <formula>"欠"</formula>
    </cfRule>
  </conditionalFormatting>
  <conditionalFormatting sqref="T320:T323 T342:T349">
    <cfRule type="containsText" dxfId="1" priority="396" operator="between" text="欠">
      <formula>NOT(ISERROR(SEARCH("欠",T320)))</formula>
    </cfRule>
    <cfRule type="cellIs" dxfId="0" priority="395" operator="equal">
      <formula>"欠"</formula>
    </cfRule>
  </conditionalFormatting>
  <conditionalFormatting sqref="S322:S323 S342:S349">
    <cfRule type="containsText" dxfId="1" priority="333" operator="between" text="欠">
      <formula>NOT(ISERROR(SEARCH("欠",S322)))</formula>
    </cfRule>
    <cfRule type="cellIs" dxfId="0" priority="332" operator="equal">
      <formula>"欠"</formula>
    </cfRule>
  </conditionalFormatting>
  <conditionalFormatting sqref="R326:R327 R329">
    <cfRule type="cellIs" dxfId="0" priority="344" operator="equal">
      <formula>"欠"</formula>
    </cfRule>
    <cfRule type="containsText" dxfId="1" priority="343" operator="between" text="欠">
      <formula>NOT(ISERROR(SEARCH("欠",R326)))</formula>
    </cfRule>
  </conditionalFormatting>
  <conditionalFormatting sqref="R330 R333">
    <cfRule type="cellIs" dxfId="0" priority="350" operator="equal">
      <formula>"欠"</formula>
    </cfRule>
    <cfRule type="containsText" dxfId="1" priority="349" operator="between" text="欠">
      <formula>NOT(ISERROR(SEARCH("欠",R330)))</formula>
    </cfRule>
  </conditionalFormatting>
  <conditionalFormatting sqref="S330 S333">
    <cfRule type="cellIs" dxfId="0" priority="348" operator="equal">
      <formula>"欠"</formula>
    </cfRule>
    <cfRule type="containsText" dxfId="1" priority="347" operator="between" text="欠">
      <formula>NOT(ISERROR(SEARCH("欠",S330)))</formula>
    </cfRule>
  </conditionalFormatting>
  <conditionalFormatting sqref="T340:T341 S339:T339 T353">
    <cfRule type="containsText" dxfId="1" priority="305" operator="between" text="欠">
      <formula>NOT(ISERROR(SEARCH("欠",S339)))</formula>
    </cfRule>
  </conditionalFormatting>
  <conditionalFormatting sqref="T339:T341 T353">
    <cfRule type="cellIs" dxfId="0" priority="303" operator="equal">
      <formula>"欠"</formula>
    </cfRule>
  </conditionalFormatting>
  <conditionalFormatting sqref="R355:R356 R452:R453 R493 R512 R507">
    <cfRule type="cellIs" dxfId="0" priority="302" operator="equal">
      <formula>"欠"</formula>
    </cfRule>
    <cfRule type="containsText" dxfId="1" priority="301" operator="between" text="欠">
      <formula>NOT(ISERROR(SEARCH("欠",R355)))</formula>
    </cfRule>
  </conditionalFormatting>
  <conditionalFormatting sqref="S355:T355 S452:S453 S509:S511 S507 S493 S563">
    <cfRule type="containsText" dxfId="1" priority="300" operator="between" text="欠">
      <formula>NOT(ISERROR(SEARCH("欠",S355)))</formula>
    </cfRule>
  </conditionalFormatting>
  <conditionalFormatting sqref="S355 S452:S453 S509:S511 S507 S493 S563">
    <cfRule type="cellIs" dxfId="0" priority="299" operator="equal">
      <formula>"欠"</formula>
    </cfRule>
  </conditionalFormatting>
  <conditionalFormatting sqref="T368 S367 S369 T370 S357:T357">
    <cfRule type="containsText" dxfId="1" priority="314" operator="between" text="欠">
      <formula>NOT(ISERROR(SEARCH("欠",S357)))</formula>
    </cfRule>
  </conditionalFormatting>
  <conditionalFormatting sqref="S369 S367 S357">
    <cfRule type="cellIs" dxfId="0" priority="313" operator="equal">
      <formula>"欠"</formula>
    </cfRule>
  </conditionalFormatting>
  <conditionalFormatting sqref="T368 T370 T357">
    <cfRule type="cellIs" dxfId="0" priority="312" operator="equal">
      <formula>"欠"</formula>
    </cfRule>
  </conditionalFormatting>
  <conditionalFormatting sqref="S358 S593:T597">
    <cfRule type="containsText" dxfId="1" priority="319" operator="between" text="欠">
      <formula>NOT(ISERROR(SEARCH("欠",S358)))</formula>
    </cfRule>
  </conditionalFormatting>
  <conditionalFormatting sqref="S358 S593:S597">
    <cfRule type="cellIs" dxfId="0" priority="318" operator="equal">
      <formula>"欠"</formula>
    </cfRule>
  </conditionalFormatting>
  <conditionalFormatting sqref="S360 S370">
    <cfRule type="containsText" dxfId="1" priority="259" operator="between" text="欠">
      <formula>NOT(ISERROR(SEARCH("欠",S360)))</formula>
    </cfRule>
    <cfRule type="cellIs" dxfId="0" priority="258" operator="equal">
      <formula>"欠"</formula>
    </cfRule>
  </conditionalFormatting>
  <conditionalFormatting sqref="S366:T366 T367 S389:T389 S391:T392 S387:S388 S401:S402 S425:T438 S413:S414 S448:S449 T448:T451 T512 T520">
    <cfRule type="containsText" dxfId="1" priority="283" operator="between" text="欠">
      <formula>NOT(ISERROR(SEARCH("欠",S366)))</formula>
    </cfRule>
  </conditionalFormatting>
  <conditionalFormatting sqref="S366 S387:S389 S391:S392 S401:S402 S425 S431:S438 S413:S414 S448:S449">
    <cfRule type="cellIs" dxfId="0" priority="282" operator="equal">
      <formula>"欠"</formula>
    </cfRule>
  </conditionalFormatting>
  <conditionalFormatting sqref="T366:T367 T389 T391:T392 T425 T448:T451 T512 T520">
    <cfRule type="cellIs" dxfId="0" priority="281" operator="equal">
      <formula>"欠"</formula>
    </cfRule>
  </conditionalFormatting>
  <conditionalFormatting sqref="R368 R370">
    <cfRule type="cellIs" dxfId="0" priority="316" operator="equal">
      <formula>"欠"</formula>
    </cfRule>
    <cfRule type="containsText" dxfId="1" priority="315" operator="between" text="欠">
      <formula>NOT(ISERROR(SEARCH("欠",R368)))</formula>
    </cfRule>
  </conditionalFormatting>
  <conditionalFormatting sqref="R380:R381 R384:R386">
    <cfRule type="cellIs" dxfId="0" priority="251" operator="equal">
      <formula>"欠"</formula>
    </cfRule>
    <cfRule type="containsText" dxfId="1" priority="250" operator="between" text="欠">
      <formula>NOT(ISERROR(SEARCH("欠",R380)))</formula>
    </cfRule>
  </conditionalFormatting>
  <conditionalFormatting sqref="S380:T380 S381 T385:T386 S384:T384">
    <cfRule type="containsText" dxfId="1" priority="249" operator="between" text="欠">
      <formula>NOT(ISERROR(SEARCH("欠",S380)))</formula>
    </cfRule>
  </conditionalFormatting>
  <conditionalFormatting sqref="S380:S381 S384">
    <cfRule type="cellIs" dxfId="0" priority="248" operator="equal">
      <formula>"欠"</formula>
    </cfRule>
  </conditionalFormatting>
  <conditionalFormatting sqref="T380 T384:T386">
    <cfRule type="cellIs" dxfId="0" priority="247" operator="equal">
      <formula>"欠"</formula>
    </cfRule>
  </conditionalFormatting>
  <conditionalFormatting sqref="R383 R387:R388 R403:R404 R416:R424">
    <cfRule type="cellIs" dxfId="0" priority="289" operator="equal">
      <formula>"欠"</formula>
    </cfRule>
    <cfRule type="containsText" dxfId="1" priority="288" operator="between" text="欠">
      <formula>NOT(ISERROR(SEARCH("欠",R383)))</formula>
    </cfRule>
  </conditionalFormatting>
  <conditionalFormatting sqref="S383 S403:S404 S416:S424 S447 S496:S497">
    <cfRule type="containsText" dxfId="1" priority="275" operator="between" text="欠">
      <formula>NOT(ISERROR(SEARCH("欠",S383)))</formula>
    </cfRule>
    <cfRule type="cellIs" dxfId="0" priority="274" operator="equal">
      <formula>"欠"</formula>
    </cfRule>
  </conditionalFormatting>
  <conditionalFormatting sqref="T383 T387:T388 T416:T424 T496:T497">
    <cfRule type="containsText" dxfId="1" priority="233" operator="between" text="欠">
      <formula>NOT(ISERROR(SEARCH("欠",T383)))</formula>
    </cfRule>
    <cfRule type="cellIs" dxfId="0" priority="232" operator="equal">
      <formula>"欠"</formula>
    </cfRule>
  </conditionalFormatting>
  <conditionalFormatting sqref="R389 R391:R392 R425:R438 R448:R451">
    <cfRule type="cellIs" dxfId="0" priority="285" operator="equal">
      <formula>"欠"</formula>
    </cfRule>
    <cfRule type="containsText" dxfId="1" priority="284" operator="between" text="欠">
      <formula>NOT(ISERROR(SEARCH("欠",R389)))</formula>
    </cfRule>
  </conditionalFormatting>
  <conditionalFormatting sqref="T403:T404 T447">
    <cfRule type="containsText" dxfId="1" priority="277" operator="between" text="欠">
      <formula>NOT(ISERROR(SEARCH("欠",T403)))</formula>
    </cfRule>
    <cfRule type="cellIs" dxfId="0" priority="276" operator="equal">
      <formula>"欠"</formula>
    </cfRule>
  </conditionalFormatting>
  <conditionalFormatting sqref="R439:R445 R405:R411 R456 R499:R504 R521:R527 R544:R550 R580:R586">
    <cfRule type="cellIs" dxfId="0" priority="205" operator="equal">
      <formula>"欠"</formula>
    </cfRule>
    <cfRule type="containsText" dxfId="1" priority="204" operator="between" text="欠">
      <formula>NOT(ISERROR(SEARCH("欠",R405)))</formula>
    </cfRule>
  </conditionalFormatting>
  <conditionalFormatting sqref="S439:S445 S405:S411 S456 S499:S504 S521:S527 S544:S550 S580:S586">
    <cfRule type="containsText" dxfId="1" priority="207" operator="between" text="欠">
      <formula>NOT(ISERROR(SEARCH("欠",S405)))</formula>
    </cfRule>
    <cfRule type="cellIs" dxfId="0" priority="206" operator="equal">
      <formula>"欠"</formula>
    </cfRule>
  </conditionalFormatting>
  <conditionalFormatting sqref="T439:T445 T405:T411 T456 T479 T521:T527 T499:T504 T490 T544:T550 T580:T586">
    <cfRule type="containsText" dxfId="1" priority="209" operator="between" text="欠">
      <formula>NOT(ISERROR(SEARCH("欠",T405)))</formula>
    </cfRule>
    <cfRule type="cellIs" dxfId="0" priority="208" operator="equal">
      <formula>"欠"</formula>
    </cfRule>
  </conditionalFormatting>
  <conditionalFormatting sqref="R446:R447 R480 R520 R528">
    <cfRule type="cellIs" dxfId="0" priority="203" operator="equal">
      <formula>"欠"</formula>
    </cfRule>
  </conditionalFormatting>
  <conditionalFormatting sqref="S446 S480 S528">
    <cfRule type="cellIs" dxfId="0" priority="202" operator="equal">
      <formula>"欠"</formula>
    </cfRule>
    <cfRule type="containsText" dxfId="1" priority="201" operator="between" text="欠">
      <formula>NOT(ISERROR(SEARCH("欠",S446)))</formula>
    </cfRule>
  </conditionalFormatting>
  <conditionalFormatting sqref="T446 T480">
    <cfRule type="containsText" dxfId="1" priority="200" operator="between" text="欠">
      <formula>NOT(ISERROR(SEARCH("欠",T446)))</formula>
    </cfRule>
    <cfRule type="cellIs" dxfId="0" priority="199" operator="equal">
      <formula>"欠"</formula>
    </cfRule>
  </conditionalFormatting>
  <conditionalFormatting sqref="R454:R455 R513:R516 R498 R494:R495 R508:R511 R506">
    <cfRule type="cellIs" dxfId="0" priority="180" operator="equal">
      <formula>"欠"</formula>
    </cfRule>
    <cfRule type="containsText" dxfId="1" priority="179" operator="between" text="欠">
      <formula>NOT(ISERROR(SEARCH("欠",R454)))</formula>
    </cfRule>
  </conditionalFormatting>
  <conditionalFormatting sqref="S454:S455 S513:S516 S498 S494:S495">
    <cfRule type="containsText" dxfId="1" priority="182" operator="between" text="欠">
      <formula>NOT(ISERROR(SEARCH("欠",S454)))</formula>
    </cfRule>
    <cfRule type="cellIs" dxfId="0" priority="181" operator="equal">
      <formula>"欠"</formula>
    </cfRule>
  </conditionalFormatting>
  <conditionalFormatting sqref="T454:T455 T513:T516 T498 T494:T495 T508 T506">
    <cfRule type="containsText" dxfId="1" priority="178" operator="between" text="欠">
      <formula>NOT(ISERROR(SEARCH("欠",T454)))</formula>
    </cfRule>
    <cfRule type="cellIs" dxfId="0" priority="177" operator="equal">
      <formula>"欠"</formula>
    </cfRule>
  </conditionalFormatting>
  <conditionalFormatting sqref="S478 S505 S492 S481:S489 S531 S538:S541">
    <cfRule type="containsText" dxfId="1" priority="227" operator="between" text="欠">
      <formula>NOT(ISERROR(SEARCH("欠",S478)))</formula>
    </cfRule>
  </conditionalFormatting>
  <conditionalFormatting sqref="R479 R490">
    <cfRule type="cellIs" dxfId="0" priority="168" operator="equal">
      <formula>"欠"</formula>
    </cfRule>
    <cfRule type="containsText" dxfId="1" priority="167" operator="between" text="欠">
      <formula>NOT(ISERROR(SEARCH("欠",R479)))</formula>
    </cfRule>
  </conditionalFormatting>
  <conditionalFormatting sqref="R496:R497 R481:R489 R491:R492">
    <cfRule type="cellIs" dxfId="0" priority="190" operator="equal">
      <formula>"欠"</formula>
    </cfRule>
    <cfRule type="containsText" dxfId="1" priority="189" operator="between" text="欠">
      <formula>NOT(ISERROR(SEARCH("欠",R481)))</formula>
    </cfRule>
  </conditionalFormatting>
  <conditionalFormatting sqref="T481:T489 T538:T541">
    <cfRule type="containsText" dxfId="1" priority="172" operator="between" text="欠">
      <formula>NOT(ISERROR(SEARCH("欠",T481)))</formula>
    </cfRule>
    <cfRule type="cellIs" dxfId="0" priority="171" operator="equal">
      <formula>"欠"</formula>
    </cfRule>
  </conditionalFormatting>
  <conditionalFormatting sqref="T509:T510 T507">
    <cfRule type="containsText" dxfId="1" priority="253" operator="between" text="欠">
      <formula>NOT(ISERROR(SEARCH("欠",T507)))</formula>
    </cfRule>
    <cfRule type="cellIs" dxfId="0" priority="252" operator="equal">
      <formula>"欠"</formula>
    </cfRule>
  </conditionalFormatting>
  <conditionalFormatting sqref="R517:R518 R529">
    <cfRule type="cellIs" dxfId="0" priority="132" operator="equal">
      <formula>"欠"</formula>
    </cfRule>
    <cfRule type="containsText" dxfId="1" priority="131" operator="between" text="欠">
      <formula>NOT(ISERROR(SEARCH("欠",R517)))</formula>
    </cfRule>
  </conditionalFormatting>
  <conditionalFormatting sqref="T517:T518 T529">
    <cfRule type="containsText" dxfId="1" priority="130" operator="between" text="欠">
      <formula>NOT(ISERROR(SEARCH("欠",T517)))</formula>
    </cfRule>
    <cfRule type="cellIs" dxfId="0" priority="129" operator="equal">
      <formula>"欠"</formula>
    </cfRule>
  </conditionalFormatting>
  <conditionalFormatting sqref="S518 S529">
    <cfRule type="containsText" dxfId="1" priority="126" operator="between" text="欠">
      <formula>NOT(ISERROR(SEARCH("欠",S518)))</formula>
    </cfRule>
    <cfRule type="cellIs" dxfId="0" priority="125" operator="equal">
      <formula>"欠"</formula>
    </cfRule>
  </conditionalFormatting>
  <conditionalFormatting sqref="R532 R519">
    <cfRule type="cellIs" dxfId="0" priority="163" operator="equal">
      <formula>"欠"</formula>
    </cfRule>
    <cfRule type="containsText" dxfId="1" priority="162" operator="between" text="欠">
      <formula>NOT(ISERROR(SEARCH("欠",R519)))</formula>
    </cfRule>
  </conditionalFormatting>
  <conditionalFormatting sqref="S532 S519">
    <cfRule type="containsText" dxfId="1" priority="166" operator="between" text="欠">
      <formula>NOT(ISERROR(SEARCH("欠",S519)))</formula>
    </cfRule>
    <cfRule type="cellIs" dxfId="0" priority="165" operator="equal">
      <formula>"欠"</formula>
    </cfRule>
  </conditionalFormatting>
  <conditionalFormatting sqref="R531 R563 R552 R577:R579 R590:R592">
    <cfRule type="cellIs" dxfId="0" priority="174" operator="equal">
      <formula>"欠"</formula>
    </cfRule>
    <cfRule type="containsText" dxfId="1" priority="173" operator="between" text="欠">
      <formula>NOT(ISERROR(SEARCH("欠",R531)))</formula>
    </cfRule>
  </conditionalFormatting>
  <conditionalFormatting sqref="T531 T563 T552 T577:T578 T590:T592">
    <cfRule type="cellIs" dxfId="0" priority="176" operator="equal">
      <formula>"欠"</formula>
    </cfRule>
    <cfRule type="containsText" dxfId="1" priority="175" operator="between" text="欠">
      <formula>NOT(ISERROR(SEARCH("欠",T531)))</formula>
    </cfRule>
  </conditionalFormatting>
  <conditionalFormatting sqref="S533:S536 S552 S577:S578 S590:S592">
    <cfRule type="containsText" dxfId="1" priority="120" operator="between" text="欠">
      <formula>NOT(ISERROR(SEARCH("欠",S533)))</formula>
    </cfRule>
    <cfRule type="cellIs" dxfId="0" priority="119" operator="equal">
      <formula>"欠"</formula>
    </cfRule>
  </conditionalFormatting>
  <conditionalFormatting sqref="S542 S588:S589">
    <cfRule type="containsText" dxfId="1" priority="151" operator="between" text="欠">
      <formula>NOT(ISERROR(SEARCH("欠",S542)))</formula>
    </cfRule>
  </conditionalFormatting>
  <conditionalFormatting sqref="R543 R551">
    <cfRule type="cellIs" dxfId="0" priority="118" operator="equal">
      <formula>"欠"</formula>
    </cfRule>
  </conditionalFormatting>
  <conditionalFormatting sqref="S543 S579">
    <cfRule type="cellIs" dxfId="0" priority="117" operator="equal">
      <formula>"欠"</formula>
    </cfRule>
    <cfRule type="containsText" dxfId="1" priority="116" operator="between" text="欠">
      <formula>NOT(ISERROR(SEARCH("欠",S543)))</formula>
    </cfRule>
  </conditionalFormatting>
  <conditionalFormatting sqref="T543 T579">
    <cfRule type="containsText" dxfId="1" priority="115" operator="between" text="欠">
      <formula>NOT(ISERROR(SEARCH("欠",T543)))</formula>
    </cfRule>
    <cfRule type="cellIs" dxfId="0" priority="114" operator="equal">
      <formula>"欠"</formula>
    </cfRule>
  </conditionalFormatting>
  <conditionalFormatting sqref="S551 S558:S562 S555:S556">
    <cfRule type="containsText" dxfId="1" priority="79" operator="between" text="欠">
      <formula>NOT(ISERROR(SEARCH("欠",S551)))</formula>
    </cfRule>
  </conditionalFormatting>
  <conditionalFormatting sqref="T556 T559:T562">
    <cfRule type="cellIs" dxfId="0" priority="60" operator="equal">
      <formula>"欠"</formula>
    </cfRule>
    <cfRule type="containsText" dxfId="1" priority="59" operator="between" text="欠">
      <formula>NOT(ISERROR(SEARCH("欠",T556)))</formula>
    </cfRule>
  </conditionalFormatting>
  <dataValidations count="1">
    <dataValidation type="list" allowBlank="1" showInputMessage="1" showErrorMessage="1" sqref="S598 S605 AE605 S9:S592 S608:S614">
      <formula1>"有,无"</formula1>
    </dataValidation>
  </dataValidations>
  <pageMargins left="0" right="0.0791666666666667" top="0.388888888888889" bottom="0.509027777777778" header="0.5" footer="0.5"/>
  <pageSetup paperSize="9" scale="10" orientation="portrait" horizontalDpi="600"/>
  <headerFooter alignWithMargins="0" scaleWithDoc="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FFFF00"/>
    <pageSetUpPr fitToPage="1"/>
  </sheetPr>
  <dimension ref="A1:CQ65005"/>
  <sheetViews>
    <sheetView tabSelected="1" zoomScale="70" zoomScaleNormal="70" workbookViewId="0">
      <pane xSplit="14" ySplit="3" topLeftCell="AG4" activePane="bottomRight" state="frozen"/>
      <selection/>
      <selection pane="topRight"/>
      <selection pane="bottomLeft"/>
      <selection pane="bottomRight" activeCell="G136" sqref="G136"/>
    </sheetView>
  </sheetViews>
  <sheetFormatPr defaultColWidth="9" defaultRowHeight="15.75"/>
  <cols>
    <col min="1" max="1" width="10.8083333333333" style="654" customWidth="1"/>
    <col min="2" max="2" width="11.7583333333333" style="655" customWidth="1"/>
    <col min="3" max="3" width="7.425" style="655" customWidth="1"/>
    <col min="4" max="4" width="12.6833333333333" style="656" customWidth="1"/>
    <col min="5" max="5" width="12.0583333333333" style="655" customWidth="1"/>
    <col min="6" max="6" width="15.5916666666667" style="655" customWidth="1"/>
    <col min="7" max="7" width="17.325" style="656" customWidth="1"/>
    <col min="8" max="8" width="15.35" style="655" customWidth="1"/>
    <col min="9" max="9" width="12.1333333333333" style="656" customWidth="1"/>
    <col min="10" max="10" width="7" style="656" customWidth="1"/>
    <col min="11" max="11" width="6.875" style="656" customWidth="1"/>
    <col min="12" max="12" width="9.20833333333333" style="656" customWidth="1"/>
    <col min="13" max="13" width="15.625" style="656" customWidth="1"/>
    <col min="14" max="14" width="15.4166666666667" style="656" customWidth="1"/>
    <col min="15" max="15" width="12.15" style="657" customWidth="1"/>
    <col min="16" max="16" width="11.9" style="655" customWidth="1"/>
    <col min="17" max="17" width="12" style="655" customWidth="1"/>
    <col min="18" max="19" width="10" style="656" customWidth="1"/>
    <col min="20" max="20" width="14.8" style="657" customWidth="1"/>
    <col min="21" max="21" width="30.6916666666667" style="658" customWidth="1"/>
    <col min="22" max="22" width="11.6083333333333" style="656" customWidth="1"/>
    <col min="23" max="23" width="11.375" style="656" customWidth="1"/>
    <col min="24" max="24" width="14.6" style="659" customWidth="1"/>
    <col min="25" max="25" width="12.1416666666667" style="660" customWidth="1"/>
    <col min="26" max="26" width="19.8166666666667" style="660" customWidth="1"/>
    <col min="27" max="27" width="9.71666666666667" style="660" customWidth="1"/>
    <col min="28" max="28" width="13.3083333333333" style="660" customWidth="1"/>
    <col min="29" max="29" width="8.95833333333333" style="661" customWidth="1"/>
    <col min="30" max="30" width="10.1416666666667" style="660" customWidth="1"/>
    <col min="31" max="31" width="9.45833333333333" style="662" customWidth="1"/>
    <col min="32" max="32" width="9.45833333333333" style="660" customWidth="1"/>
    <col min="33" max="34" width="10.35" style="660" customWidth="1"/>
    <col min="35" max="35" width="9.25" style="655" customWidth="1"/>
    <col min="36" max="36" width="8.275" style="663" customWidth="1"/>
    <col min="37" max="37" width="8.275" style="655" hidden="1" customWidth="1"/>
    <col min="38" max="49" width="8.275" style="655" customWidth="1"/>
    <col min="50" max="61" width="9" style="655" customWidth="1"/>
    <col min="62" max="86" width="9.375" style="664" customWidth="1"/>
    <col min="87" max="87" width="10.75" style="664" customWidth="1"/>
    <col min="88" max="95" width="9" style="656"/>
    <col min="96" max="16384" width="9" style="653"/>
  </cols>
  <sheetData>
    <row r="1" s="642" customFormat="1" ht="30" customHeight="1" spans="1:95">
      <c r="A1" s="665" t="s">
        <v>0</v>
      </c>
      <c r="B1" s="666"/>
      <c r="C1" s="667"/>
      <c r="D1" s="668"/>
      <c r="E1" s="666"/>
      <c r="F1" s="669" t="s">
        <v>3093</v>
      </c>
      <c r="G1" s="666"/>
      <c r="H1" s="666"/>
      <c r="I1" s="666"/>
      <c r="J1" s="670"/>
      <c r="K1" s="670"/>
      <c r="L1" s="670"/>
      <c r="M1" s="670"/>
      <c r="N1" s="670"/>
      <c r="O1" s="671"/>
      <c r="P1" s="667"/>
      <c r="Q1" s="667"/>
      <c r="R1" s="670"/>
      <c r="S1" s="670"/>
      <c r="T1" s="672"/>
      <c r="U1" s="673"/>
      <c r="V1" s="666"/>
      <c r="W1" s="670"/>
      <c r="X1" s="670"/>
      <c r="Y1" s="671"/>
      <c r="Z1" s="674"/>
      <c r="AA1" s="674"/>
      <c r="AB1" s="671"/>
      <c r="AC1" s="675"/>
      <c r="AD1" s="672"/>
      <c r="AE1" s="676" t="s">
        <v>3094</v>
      </c>
      <c r="AG1" s="672"/>
      <c r="AH1" s="672"/>
      <c r="AI1" s="667"/>
      <c r="AJ1" s="677"/>
      <c r="AK1" s="677"/>
      <c r="AL1" s="677"/>
      <c r="AM1" s="677"/>
      <c r="AN1" s="677"/>
      <c r="AO1" s="677"/>
      <c r="AP1" s="677"/>
      <c r="AQ1" s="677"/>
      <c r="AR1" s="677"/>
      <c r="AS1" s="677"/>
      <c r="AT1" s="677"/>
      <c r="AU1" s="677"/>
      <c r="AV1" s="677"/>
      <c r="AW1" s="677"/>
      <c r="AX1" s="677"/>
      <c r="AY1" s="677"/>
      <c r="AZ1" s="677"/>
      <c r="BA1" s="677"/>
      <c r="BB1" s="677"/>
      <c r="BC1" s="677"/>
      <c r="BD1" s="677"/>
      <c r="BE1" s="677"/>
      <c r="BF1" s="677"/>
      <c r="BG1" s="677"/>
      <c r="BH1" s="677"/>
      <c r="BI1" s="677"/>
      <c r="BJ1" s="678"/>
      <c r="BK1" s="678"/>
      <c r="BL1" s="678"/>
      <c r="BM1" s="678"/>
      <c r="BN1" s="678"/>
      <c r="BO1" s="678"/>
      <c r="BP1" s="678"/>
      <c r="BQ1" s="678"/>
      <c r="BR1" s="678"/>
      <c r="BS1" s="678"/>
      <c r="BT1" s="678"/>
      <c r="BU1" s="678"/>
      <c r="BV1" s="678"/>
      <c r="BW1" s="678"/>
      <c r="BX1" s="678"/>
      <c r="BY1" s="678"/>
      <c r="BZ1" s="678"/>
      <c r="CA1" s="678"/>
      <c r="CB1" s="678"/>
      <c r="CC1" s="678"/>
      <c r="CD1" s="678"/>
      <c r="CE1" s="678"/>
      <c r="CF1" s="678"/>
      <c r="CG1" s="678"/>
      <c r="CH1" s="678"/>
      <c r="CI1" s="664"/>
      <c r="CJ1" s="656"/>
      <c r="CK1" s="656"/>
      <c r="CL1" s="656"/>
      <c r="CM1" s="656"/>
      <c r="CN1" s="656"/>
      <c r="CO1" s="656"/>
      <c r="CP1" s="656"/>
      <c r="CQ1" s="656"/>
    </row>
    <row r="2" s="643" customFormat="1" ht="33" customHeight="1" spans="1:95">
      <c r="A2" s="679"/>
      <c r="B2" s="680"/>
      <c r="C2" s="681"/>
      <c r="D2" s="682"/>
      <c r="E2" s="683"/>
      <c r="F2" s="684"/>
      <c r="G2" s="685"/>
      <c r="H2" s="685"/>
      <c r="I2" s="685"/>
      <c r="J2" s="686"/>
      <c r="K2" s="686"/>
      <c r="L2" s="686"/>
      <c r="M2" s="686"/>
      <c r="N2" s="686"/>
      <c r="O2" s="687"/>
      <c r="P2" s="681"/>
      <c r="Q2" s="681"/>
      <c r="R2" s="686"/>
      <c r="S2" s="686"/>
      <c r="T2" s="687"/>
      <c r="U2" s="688"/>
      <c r="V2" s="683"/>
      <c r="W2" s="686"/>
      <c r="X2" s="689"/>
      <c r="Y2" s="690"/>
      <c r="Z2" s="690"/>
      <c r="AA2" s="690"/>
      <c r="AB2" s="690"/>
      <c r="AC2" s="691"/>
      <c r="AD2" s="690"/>
      <c r="AE2" s="692"/>
      <c r="AF2" s="690"/>
      <c r="AG2" s="690"/>
      <c r="AH2" s="690"/>
      <c r="AI2" s="693" t="s">
        <v>3</v>
      </c>
      <c r="AJ2" s="693"/>
      <c r="AK2" s="693"/>
      <c r="AL2" s="693"/>
      <c r="AM2" s="693"/>
      <c r="AN2" s="693"/>
      <c r="AO2" s="693"/>
      <c r="AP2" s="693"/>
      <c r="AQ2" s="693"/>
      <c r="AR2" s="693"/>
      <c r="AS2" s="693"/>
      <c r="AT2" s="693"/>
      <c r="AU2" s="693"/>
      <c r="AV2" s="693"/>
      <c r="AW2" s="693"/>
      <c r="AX2" s="693"/>
      <c r="AY2" s="693">
        <v>134013</v>
      </c>
      <c r="AZ2" s="693"/>
      <c r="BA2" s="693" t="s">
        <v>4</v>
      </c>
      <c r="BB2" s="693"/>
      <c r="BC2" s="693"/>
      <c r="BD2" s="693"/>
      <c r="BE2" s="693"/>
      <c r="BF2" s="693"/>
      <c r="BG2" s="693"/>
      <c r="BH2" s="693" t="s">
        <v>5</v>
      </c>
      <c r="BI2" s="693" t="s">
        <v>5</v>
      </c>
      <c r="BJ2" s="694" t="s">
        <v>6</v>
      </c>
      <c r="BK2" s="694" t="s">
        <v>7</v>
      </c>
      <c r="BL2" s="695" t="s">
        <v>8</v>
      </c>
      <c r="BM2" s="696"/>
      <c r="BN2" s="696"/>
      <c r="BO2" s="696"/>
      <c r="BP2" s="697"/>
      <c r="BQ2" s="694" t="s">
        <v>9</v>
      </c>
      <c r="BR2" s="694"/>
      <c r="BS2" s="694"/>
      <c r="BT2" s="694" t="s">
        <v>10</v>
      </c>
      <c r="BU2" s="694" t="s">
        <v>11</v>
      </c>
      <c r="BV2" s="698" t="s">
        <v>12</v>
      </c>
      <c r="BW2" s="699" t="s">
        <v>13</v>
      </c>
      <c r="BX2" s="699" t="s">
        <v>14</v>
      </c>
      <c r="BY2" s="699" t="s">
        <v>13</v>
      </c>
      <c r="BZ2" s="700" t="s">
        <v>15</v>
      </c>
      <c r="CA2" s="699"/>
      <c r="CB2" s="699"/>
      <c r="CC2" s="699"/>
      <c r="CD2" s="700" t="s">
        <v>16</v>
      </c>
      <c r="CE2" s="699"/>
      <c r="CF2" s="699"/>
      <c r="CG2" s="699"/>
      <c r="CH2" s="699"/>
      <c r="CI2" s="642"/>
      <c r="CJ2" s="656"/>
      <c r="CK2" s="656"/>
      <c r="CL2" s="656"/>
      <c r="CM2" s="656"/>
      <c r="CN2" s="701" t="s">
        <v>3095</v>
      </c>
      <c r="CO2" s="656">
        <f>'生产MA '!S4</f>
        <v>5380000</v>
      </c>
    </row>
    <row r="3" s="644" customFormat="1" ht="50" customHeight="1" spans="1:95">
      <c r="A3" s="702" t="s">
        <v>17</v>
      </c>
      <c r="B3" s="703" t="s">
        <v>18</v>
      </c>
      <c r="C3" s="704" t="s">
        <v>19</v>
      </c>
      <c r="D3" s="704" t="s">
        <v>20</v>
      </c>
      <c r="E3" s="704" t="s">
        <v>21</v>
      </c>
      <c r="F3" s="704" t="s">
        <v>22</v>
      </c>
      <c r="G3" s="704" t="s">
        <v>23</v>
      </c>
      <c r="H3" s="705" t="s">
        <v>24</v>
      </c>
      <c r="I3" s="705" t="s">
        <v>25</v>
      </c>
      <c r="J3" s="705" t="s">
        <v>26</v>
      </c>
      <c r="K3" s="704" t="s">
        <v>27</v>
      </c>
      <c r="L3" s="704" t="s">
        <v>28</v>
      </c>
      <c r="M3" s="706" t="s">
        <v>29</v>
      </c>
      <c r="N3" s="706" t="s">
        <v>30</v>
      </c>
      <c r="O3" s="707" t="s">
        <v>31</v>
      </c>
      <c r="P3" s="704" t="s">
        <v>32</v>
      </c>
      <c r="Q3" s="704" t="s">
        <v>33</v>
      </c>
      <c r="R3" s="704" t="s">
        <v>34</v>
      </c>
      <c r="S3" s="703" t="s">
        <v>35</v>
      </c>
      <c r="T3" s="708" t="s">
        <v>36</v>
      </c>
      <c r="U3" s="709" t="s">
        <v>37</v>
      </c>
      <c r="V3" s="710" t="s">
        <v>38</v>
      </c>
      <c r="W3" s="704" t="s">
        <v>39</v>
      </c>
      <c r="X3" s="711" t="s">
        <v>40</v>
      </c>
      <c r="Y3" s="712" t="s">
        <v>41</v>
      </c>
      <c r="Z3" s="713" t="s">
        <v>42</v>
      </c>
      <c r="AA3" s="712" t="s">
        <v>43</v>
      </c>
      <c r="AB3" s="714" t="s">
        <v>44</v>
      </c>
      <c r="AC3" s="714" t="s">
        <v>45</v>
      </c>
      <c r="AD3" s="714" t="s">
        <v>46</v>
      </c>
      <c r="AE3" s="714" t="s">
        <v>47</v>
      </c>
      <c r="AF3" s="713"/>
      <c r="AG3" s="715" t="s">
        <v>50</v>
      </c>
      <c r="AH3" s="714" t="s">
        <v>3096</v>
      </c>
      <c r="AI3" s="704" t="s">
        <v>52</v>
      </c>
      <c r="AJ3" s="716" t="s">
        <v>53</v>
      </c>
      <c r="AK3" s="716" t="s">
        <v>54</v>
      </c>
      <c r="AL3" s="716" t="s">
        <v>3097</v>
      </c>
      <c r="AM3" s="717" t="s">
        <v>55</v>
      </c>
      <c r="AN3" s="717" t="s">
        <v>56</v>
      </c>
      <c r="AO3" s="717" t="s">
        <v>3098</v>
      </c>
      <c r="AP3" s="717" t="s">
        <v>3099</v>
      </c>
      <c r="AQ3" s="717" t="s">
        <v>3100</v>
      </c>
      <c r="AR3" s="717" t="s">
        <v>3101</v>
      </c>
      <c r="AS3" s="717" t="s">
        <v>3102</v>
      </c>
      <c r="AT3" s="717" t="s">
        <v>3103</v>
      </c>
      <c r="AU3" s="717" t="s">
        <v>3104</v>
      </c>
      <c r="AV3" s="717" t="s">
        <v>5382</v>
      </c>
      <c r="AW3" s="717" t="s">
        <v>57</v>
      </c>
      <c r="AX3" s="717" t="s">
        <v>58</v>
      </c>
      <c r="AY3" s="717" t="s">
        <v>59</v>
      </c>
      <c r="AZ3" s="717" t="s">
        <v>60</v>
      </c>
      <c r="BA3" s="704" t="s">
        <v>61</v>
      </c>
      <c r="BB3" s="704" t="s">
        <v>62</v>
      </c>
      <c r="BC3" s="717" t="s">
        <v>63</v>
      </c>
      <c r="BD3" s="717" t="s">
        <v>64</v>
      </c>
      <c r="BE3" s="717" t="s">
        <v>3105</v>
      </c>
      <c r="BF3" s="717" t="s">
        <v>65</v>
      </c>
      <c r="BG3" s="717" t="s">
        <v>60</v>
      </c>
      <c r="BH3" s="717" t="s">
        <v>66</v>
      </c>
      <c r="BI3" s="717" t="s">
        <v>67</v>
      </c>
      <c r="BJ3" s="718" t="s">
        <v>14</v>
      </c>
      <c r="BK3" s="719" t="s">
        <v>68</v>
      </c>
      <c r="BL3" s="718" t="s">
        <v>14</v>
      </c>
      <c r="BM3" s="717" t="s">
        <v>3105</v>
      </c>
      <c r="BN3" s="720" t="s">
        <v>13</v>
      </c>
      <c r="BO3" s="704" t="s">
        <v>54</v>
      </c>
      <c r="BP3" s="720" t="s">
        <v>3106</v>
      </c>
      <c r="BQ3" s="718" t="s">
        <v>14</v>
      </c>
      <c r="BR3" s="704" t="s">
        <v>54</v>
      </c>
      <c r="BS3" s="720" t="s">
        <v>13</v>
      </c>
      <c r="BT3" s="717" t="s">
        <v>68</v>
      </c>
      <c r="BU3" s="717" t="s">
        <v>68</v>
      </c>
      <c r="BV3" s="720" t="s">
        <v>69</v>
      </c>
      <c r="BW3" s="718" t="s">
        <v>70</v>
      </c>
      <c r="BX3" s="718" t="s">
        <v>71</v>
      </c>
      <c r="BY3" s="718" t="s">
        <v>71</v>
      </c>
      <c r="BZ3" s="719" t="s">
        <v>72</v>
      </c>
      <c r="CA3" s="719" t="s">
        <v>73</v>
      </c>
      <c r="CB3" s="719" t="s">
        <v>3107</v>
      </c>
      <c r="CC3" s="719" t="s">
        <v>47</v>
      </c>
      <c r="CD3" s="719" t="s">
        <v>72</v>
      </c>
      <c r="CE3" s="719" t="s">
        <v>73</v>
      </c>
      <c r="CF3" s="721" t="s">
        <v>3108</v>
      </c>
      <c r="CG3" s="721" t="s">
        <v>5383</v>
      </c>
      <c r="CH3" s="719" t="s">
        <v>47</v>
      </c>
      <c r="CI3" s="722"/>
      <c r="CJ3" s="656"/>
      <c r="CK3" s="656"/>
      <c r="CL3" s="656"/>
      <c r="CM3" s="656"/>
      <c r="CN3" s="723" t="s">
        <v>3109</v>
      </c>
      <c r="CO3" s="356">
        <f>AG129+AG130</f>
        <v>4467873</v>
      </c>
      <c r="CP3" s="643" t="s">
        <v>3110</v>
      </c>
      <c r="CQ3" s="656">
        <f>CO2-CO3</f>
        <v>912127</v>
      </c>
    </row>
    <row r="4" s="645" customFormat="1" ht="36" hidden="1" customHeight="1" spans="1:95">
      <c r="A4" s="724">
        <v>45954</v>
      </c>
      <c r="B4" s="725" t="s">
        <v>4621</v>
      </c>
      <c r="C4" s="726" t="s">
        <v>149</v>
      </c>
      <c r="D4" s="727">
        <v>4500183147</v>
      </c>
      <c r="E4" s="725" t="s">
        <v>4896</v>
      </c>
      <c r="F4" s="728" t="s">
        <v>4897</v>
      </c>
      <c r="G4" s="729" t="s">
        <v>4624</v>
      </c>
      <c r="H4" s="730" t="s">
        <v>4625</v>
      </c>
      <c r="I4" s="731">
        <v>14496</v>
      </c>
      <c r="J4" s="732">
        <v>0</v>
      </c>
      <c r="K4" s="732">
        <v>32</v>
      </c>
      <c r="L4" s="733">
        <f t="shared" ref="L4:L14" si="0">I4/K4</f>
        <v>453</v>
      </c>
      <c r="M4" s="734">
        <v>45992</v>
      </c>
      <c r="N4" s="734">
        <v>45988</v>
      </c>
      <c r="O4" s="735" t="s">
        <v>4898</v>
      </c>
      <c r="P4" s="735" t="s">
        <v>106</v>
      </c>
      <c r="Q4" s="736"/>
      <c r="R4" s="735">
        <v>45954</v>
      </c>
      <c r="S4" s="737" t="s">
        <v>82</v>
      </c>
      <c r="T4" s="738" t="s">
        <v>82</v>
      </c>
      <c r="U4" s="739" t="s">
        <v>4899</v>
      </c>
      <c r="V4" s="740" t="s">
        <v>1508</v>
      </c>
      <c r="W4" s="741">
        <v>0.8604</v>
      </c>
      <c r="X4" s="742">
        <f>W4*I4</f>
        <v>12472.3584</v>
      </c>
      <c r="Y4" s="743"/>
      <c r="Z4" s="744" t="s">
        <v>4624</v>
      </c>
      <c r="AA4" s="745" t="s">
        <v>108</v>
      </c>
      <c r="AB4" s="732" t="s">
        <v>44</v>
      </c>
      <c r="AC4" s="746">
        <f>14272+224</f>
        <v>14496</v>
      </c>
      <c r="AD4" s="747">
        <f t="shared" ref="AD4:AD14" si="1">AC4-I4</f>
        <v>0</v>
      </c>
      <c r="AE4" s="748" t="s">
        <v>82</v>
      </c>
      <c r="AF4" s="749"/>
      <c r="AG4" s="747">
        <f>I4</f>
        <v>14496</v>
      </c>
      <c r="AH4" s="749"/>
      <c r="AI4" s="745"/>
      <c r="AJ4" s="733"/>
      <c r="AK4" s="376"/>
      <c r="AL4" s="733">
        <f>I4</f>
        <v>14496</v>
      </c>
      <c r="AM4" s="750"/>
      <c r="AN4" s="750"/>
      <c r="AO4" s="751"/>
      <c r="AP4" s="751"/>
      <c r="AQ4" s="751"/>
      <c r="AR4" s="751"/>
      <c r="AS4" s="751"/>
      <c r="AT4" s="751"/>
      <c r="AU4" s="751"/>
      <c r="AV4" s="751"/>
      <c r="AW4" s="750"/>
      <c r="AX4" s="750"/>
      <c r="AY4" s="750"/>
      <c r="AZ4" s="745"/>
      <c r="BA4" s="729"/>
      <c r="BB4" s="745">
        <f>I4</f>
        <v>14496</v>
      </c>
      <c r="BC4" s="752"/>
      <c r="BD4" s="752"/>
      <c r="BE4" s="752"/>
      <c r="BF4" s="752"/>
      <c r="BG4" s="745"/>
      <c r="BH4" s="752"/>
      <c r="BI4" s="752"/>
      <c r="BJ4" s="753"/>
      <c r="BK4" s="753"/>
      <c r="BL4" s="754"/>
      <c r="BM4" s="753"/>
      <c r="BN4" s="755"/>
      <c r="BO4" s="755"/>
      <c r="BP4" s="755"/>
      <c r="BQ4" s="755"/>
      <c r="BR4" s="753"/>
      <c r="BS4" s="754"/>
      <c r="BT4" s="755">
        <f>I4/8</f>
        <v>1812</v>
      </c>
      <c r="BU4" s="753"/>
      <c r="BV4" s="753"/>
      <c r="BW4" s="753"/>
      <c r="BX4" s="753"/>
      <c r="BY4" s="753"/>
      <c r="BZ4" s="753"/>
      <c r="CA4" s="753"/>
      <c r="CB4" s="753"/>
      <c r="CC4" s="753"/>
      <c r="CD4" s="753"/>
      <c r="CE4" s="753"/>
      <c r="CF4" s="753"/>
      <c r="CG4" s="753"/>
      <c r="CH4" s="753"/>
      <c r="CI4" s="756"/>
      <c r="CQ4" s="757">
        <f>CQ3-AG4</f>
        <v>897631</v>
      </c>
    </row>
    <row r="5" s="646" customFormat="1" ht="36" hidden="1" customHeight="1" spans="1:95">
      <c r="A5" s="758">
        <v>45992</v>
      </c>
      <c r="B5" s="759"/>
      <c r="C5" s="760"/>
      <c r="D5" s="761" t="s">
        <v>5024</v>
      </c>
      <c r="E5" s="759"/>
      <c r="F5" s="761" t="s">
        <v>5025</v>
      </c>
      <c r="G5" s="762" t="s">
        <v>89</v>
      </c>
      <c r="H5" s="763" t="s">
        <v>5026</v>
      </c>
      <c r="I5" s="763">
        <v>20</v>
      </c>
      <c r="J5" s="764">
        <v>0</v>
      </c>
      <c r="K5" s="764">
        <v>24</v>
      </c>
      <c r="L5" s="765">
        <f t="shared" si="0"/>
        <v>0.833333333333333</v>
      </c>
      <c r="M5" s="766">
        <v>46003</v>
      </c>
      <c r="N5" s="767">
        <v>46006</v>
      </c>
      <c r="O5" s="768"/>
      <c r="P5" s="768"/>
      <c r="Q5" s="769"/>
      <c r="R5" s="770" t="s">
        <v>3223</v>
      </c>
      <c r="S5" s="771" t="s">
        <v>82</v>
      </c>
      <c r="T5" s="772" t="s">
        <v>82</v>
      </c>
      <c r="U5" s="773" t="s">
        <v>5027</v>
      </c>
      <c r="V5" s="774"/>
      <c r="W5" s="775"/>
      <c r="X5" s="776"/>
      <c r="Y5" s="777"/>
      <c r="Z5" s="778" t="s">
        <v>86</v>
      </c>
      <c r="AA5" s="779"/>
      <c r="AB5" s="764"/>
      <c r="AC5" s="780">
        <v>20</v>
      </c>
      <c r="AD5" s="781">
        <f t="shared" si="1"/>
        <v>0</v>
      </c>
      <c r="AE5" s="782"/>
      <c r="AF5" s="761"/>
      <c r="AH5" s="783">
        <f>I5</f>
        <v>20</v>
      </c>
      <c r="AI5" s="779"/>
      <c r="AJ5" s="765"/>
      <c r="AK5" s="784"/>
      <c r="AL5" s="785"/>
      <c r="AM5" s="786"/>
      <c r="AN5" s="784"/>
      <c r="AO5" s="787"/>
      <c r="AP5" s="787"/>
      <c r="AQ5" s="787"/>
      <c r="AR5" s="787"/>
      <c r="AS5" s="787"/>
      <c r="AT5" s="787"/>
      <c r="AU5" s="787"/>
      <c r="AV5" s="787"/>
      <c r="AW5" s="784"/>
      <c r="AX5" s="784"/>
      <c r="AY5" s="784"/>
      <c r="AZ5" s="779"/>
      <c r="BA5" s="762"/>
      <c r="BB5" s="779"/>
      <c r="BC5" s="788"/>
      <c r="BD5" s="777"/>
      <c r="BE5" s="788"/>
      <c r="BF5" s="788"/>
      <c r="BG5" s="779"/>
      <c r="BH5" s="777"/>
      <c r="BI5" s="788"/>
      <c r="BJ5" s="789"/>
      <c r="BK5" s="789"/>
      <c r="BL5" s="790"/>
      <c r="BM5" s="789"/>
      <c r="BN5" s="791"/>
      <c r="BO5" s="791"/>
      <c r="BP5" s="791"/>
      <c r="BQ5" s="791"/>
      <c r="BR5" s="789"/>
      <c r="BS5" s="791"/>
      <c r="BT5" s="791"/>
      <c r="BU5" s="789"/>
      <c r="BV5" s="789"/>
      <c r="BW5" s="789"/>
      <c r="BX5" s="789"/>
      <c r="BY5" s="789"/>
      <c r="BZ5" s="789"/>
      <c r="CA5" s="789"/>
      <c r="CB5" s="789"/>
      <c r="CC5" s="789"/>
      <c r="CD5" s="789"/>
      <c r="CE5" s="789"/>
      <c r="CF5" s="789"/>
      <c r="CG5" s="789"/>
      <c r="CH5" s="789"/>
      <c r="CI5" s="664"/>
      <c r="CQ5" s="757">
        <f>CQ4-AG5</f>
        <v>897631</v>
      </c>
    </row>
    <row r="6" s="647" customFormat="1" ht="36" hidden="1" customHeight="1" spans="1:95">
      <c r="A6" s="792">
        <v>45952</v>
      </c>
      <c r="B6" s="793" t="s">
        <v>5035</v>
      </c>
      <c r="C6" s="794" t="s">
        <v>902</v>
      </c>
      <c r="D6" s="795">
        <v>4500182578</v>
      </c>
      <c r="E6" s="793">
        <v>62050798</v>
      </c>
      <c r="F6" s="795" t="s">
        <v>5036</v>
      </c>
      <c r="G6" s="648" t="s">
        <v>78</v>
      </c>
      <c r="H6" s="796" t="s">
        <v>111</v>
      </c>
      <c r="I6" s="797">
        <v>900</v>
      </c>
      <c r="J6" s="798">
        <v>0</v>
      </c>
      <c r="K6" s="798">
        <v>50</v>
      </c>
      <c r="L6" s="799">
        <f t="shared" si="0"/>
        <v>18</v>
      </c>
      <c r="M6" s="800">
        <v>46006</v>
      </c>
      <c r="N6" s="801">
        <v>46006</v>
      </c>
      <c r="O6" s="802" t="s">
        <v>3550</v>
      </c>
      <c r="P6" s="802" t="s">
        <v>803</v>
      </c>
      <c r="Q6" s="803" t="s">
        <v>3426</v>
      </c>
      <c r="R6" s="802">
        <v>45971</v>
      </c>
      <c r="S6" s="802" t="s">
        <v>82</v>
      </c>
      <c r="T6" s="804" t="s">
        <v>5037</v>
      </c>
      <c r="U6" s="805" t="s">
        <v>5038</v>
      </c>
      <c r="V6" s="806" t="s">
        <v>388</v>
      </c>
      <c r="W6" s="807">
        <v>0.9003</v>
      </c>
      <c r="X6" s="808">
        <f>W6*I6</f>
        <v>810.27</v>
      </c>
      <c r="Y6" s="809"/>
      <c r="Z6" s="798" t="s">
        <v>156</v>
      </c>
      <c r="AA6" s="810" t="s">
        <v>108</v>
      </c>
      <c r="AB6" s="798" t="s">
        <v>44</v>
      </c>
      <c r="AC6" s="811">
        <v>900</v>
      </c>
      <c r="AD6" s="781">
        <f t="shared" si="1"/>
        <v>0</v>
      </c>
      <c r="AE6" s="812" t="s">
        <v>141</v>
      </c>
      <c r="AF6" s="795"/>
      <c r="AG6" s="781">
        <f t="shared" ref="AG6:AG14" si="2">I6</f>
        <v>900</v>
      </c>
      <c r="AH6" s="795"/>
      <c r="AI6" s="810"/>
      <c r="AJ6" s="799"/>
      <c r="AK6" s="784"/>
      <c r="AL6" s="813">
        <f>I6</f>
        <v>900</v>
      </c>
      <c r="AM6" s="814"/>
      <c r="AN6" s="814"/>
      <c r="AO6" s="815"/>
      <c r="AP6" s="815"/>
      <c r="AQ6" s="815"/>
      <c r="AR6" s="815"/>
      <c r="AS6" s="815"/>
      <c r="AT6" s="815"/>
      <c r="AU6" s="815"/>
      <c r="AV6" s="815"/>
      <c r="AW6" s="814"/>
      <c r="AX6" s="814"/>
      <c r="AY6" s="814"/>
      <c r="AZ6" s="810"/>
      <c r="BA6" s="648"/>
      <c r="BB6" s="810">
        <f>I6</f>
        <v>900</v>
      </c>
      <c r="BC6" s="816"/>
      <c r="BD6" s="809"/>
      <c r="BE6" s="816"/>
      <c r="BF6" s="816"/>
      <c r="BG6" s="810"/>
      <c r="BH6" s="809"/>
      <c r="BI6" s="816"/>
      <c r="BJ6" s="817"/>
      <c r="BK6" s="817"/>
      <c r="BL6" s="818"/>
      <c r="BM6" s="817"/>
      <c r="BN6" s="819"/>
      <c r="BO6" s="819"/>
      <c r="BP6" s="819"/>
      <c r="BQ6" s="819"/>
      <c r="BR6" s="817"/>
      <c r="BS6" s="817">
        <f>I6/25</f>
        <v>36</v>
      </c>
      <c r="BT6" s="819"/>
      <c r="BU6" s="817"/>
      <c r="BV6" s="817"/>
      <c r="BW6" s="817"/>
      <c r="BX6" s="817"/>
      <c r="BY6" s="817"/>
      <c r="BZ6" s="817"/>
      <c r="CA6" s="817"/>
      <c r="CB6" s="817"/>
      <c r="CC6" s="817"/>
      <c r="CD6" s="817"/>
      <c r="CE6" s="817"/>
      <c r="CF6" s="817"/>
      <c r="CG6" s="817"/>
      <c r="CH6" s="817"/>
      <c r="CI6" s="820"/>
      <c r="CQ6" s="757">
        <f t="shared" ref="CQ6:CQ43" si="3">CQ5-AG6</f>
        <v>896731</v>
      </c>
    </row>
    <row r="7" s="647" customFormat="1" ht="36" hidden="1" customHeight="1" spans="1:95">
      <c r="A7" s="792">
        <v>45897</v>
      </c>
      <c r="B7" s="821" t="s">
        <v>5035</v>
      </c>
      <c r="C7" s="822" t="s">
        <v>902</v>
      </c>
      <c r="D7" s="823">
        <v>4500177857</v>
      </c>
      <c r="E7" s="821">
        <v>62007522</v>
      </c>
      <c r="F7" s="824" t="s">
        <v>5039</v>
      </c>
      <c r="G7" s="648" t="s">
        <v>78</v>
      </c>
      <c r="H7" s="796" t="s">
        <v>111</v>
      </c>
      <c r="I7" s="797">
        <v>1800</v>
      </c>
      <c r="J7" s="798">
        <v>0</v>
      </c>
      <c r="K7" s="798">
        <v>50</v>
      </c>
      <c r="L7" s="799">
        <f t="shared" si="0"/>
        <v>36</v>
      </c>
      <c r="M7" s="801">
        <v>46006</v>
      </c>
      <c r="N7" s="801">
        <v>46006</v>
      </c>
      <c r="O7" s="802"/>
      <c r="P7" s="802" t="s">
        <v>803</v>
      </c>
      <c r="Q7" s="803" t="s">
        <v>3167</v>
      </c>
      <c r="R7" s="802">
        <v>45951</v>
      </c>
      <c r="S7" s="825" t="s">
        <v>82</v>
      </c>
      <c r="T7" s="804" t="s">
        <v>5037</v>
      </c>
      <c r="U7" s="805" t="s">
        <v>5040</v>
      </c>
      <c r="V7" s="806" t="s">
        <v>388</v>
      </c>
      <c r="W7" s="807">
        <v>0.9182</v>
      </c>
      <c r="X7" s="808">
        <f>W7*I7</f>
        <v>1652.76</v>
      </c>
      <c r="Y7" s="809"/>
      <c r="Z7" s="798" t="s">
        <v>156</v>
      </c>
      <c r="AA7" s="810" t="s">
        <v>108</v>
      </c>
      <c r="AB7" s="798" t="s">
        <v>44</v>
      </c>
      <c r="AC7" s="811">
        <v>1800</v>
      </c>
      <c r="AD7" s="781">
        <f t="shared" si="1"/>
        <v>0</v>
      </c>
      <c r="AE7" s="812" t="s">
        <v>157</v>
      </c>
      <c r="AF7" s="795"/>
      <c r="AG7" s="781">
        <f t="shared" si="2"/>
        <v>1800</v>
      </c>
      <c r="AH7" s="795"/>
      <c r="AI7" s="810"/>
      <c r="AJ7" s="799"/>
      <c r="AK7" s="784"/>
      <c r="AL7" s="799">
        <f>I7</f>
        <v>1800</v>
      </c>
      <c r="AM7" s="814"/>
      <c r="AN7" s="814"/>
      <c r="AO7" s="815"/>
      <c r="AP7" s="815"/>
      <c r="AQ7" s="815"/>
      <c r="AR7" s="815"/>
      <c r="AS7" s="815"/>
      <c r="AT7" s="815"/>
      <c r="AU7" s="815"/>
      <c r="AV7" s="815"/>
      <c r="AW7" s="814"/>
      <c r="AX7" s="814"/>
      <c r="AY7" s="814"/>
      <c r="AZ7" s="810"/>
      <c r="BA7" s="648"/>
      <c r="BB7" s="810">
        <f>I7</f>
        <v>1800</v>
      </c>
      <c r="BC7" s="816"/>
      <c r="BD7" s="816"/>
      <c r="BE7" s="816"/>
      <c r="BF7" s="816"/>
      <c r="BG7" s="810"/>
      <c r="BH7" s="816"/>
      <c r="BI7" s="816"/>
      <c r="BJ7" s="817"/>
      <c r="BK7" s="817"/>
      <c r="BL7" s="818"/>
      <c r="BM7" s="817"/>
      <c r="BN7" s="819"/>
      <c r="BO7" s="819"/>
      <c r="BP7" s="819"/>
      <c r="BQ7" s="819"/>
      <c r="BR7" s="817"/>
      <c r="BS7" s="818">
        <f>I7/25</f>
        <v>72</v>
      </c>
      <c r="BT7" s="819"/>
      <c r="BU7" s="817"/>
      <c r="BV7" s="817"/>
      <c r="BW7" s="817"/>
      <c r="BX7" s="817"/>
      <c r="BY7" s="817"/>
      <c r="BZ7" s="817"/>
      <c r="CA7" s="817"/>
      <c r="CB7" s="817"/>
      <c r="CC7" s="817"/>
      <c r="CD7" s="817"/>
      <c r="CE7" s="817"/>
      <c r="CF7" s="817"/>
      <c r="CG7" s="817"/>
      <c r="CH7" s="817"/>
      <c r="CI7" s="820"/>
      <c r="CQ7" s="757">
        <f t="shared" si="3"/>
        <v>894931</v>
      </c>
    </row>
    <row r="8" s="648" customFormat="1" ht="36" hidden="1" customHeight="1" spans="1:95">
      <c r="A8" s="826">
        <v>45980</v>
      </c>
      <c r="B8" s="821" t="s">
        <v>3800</v>
      </c>
      <c r="C8" s="794" t="s">
        <v>251</v>
      </c>
      <c r="D8" s="823">
        <v>4500186197</v>
      </c>
      <c r="E8" s="1848" t="s">
        <v>5055</v>
      </c>
      <c r="F8" s="823" t="s">
        <v>5056</v>
      </c>
      <c r="G8" s="648" t="s">
        <v>346</v>
      </c>
      <c r="H8" s="796" t="s">
        <v>79</v>
      </c>
      <c r="I8" s="797">
        <v>1152</v>
      </c>
      <c r="J8" s="798">
        <v>0</v>
      </c>
      <c r="K8" s="798">
        <v>1152</v>
      </c>
      <c r="L8" s="799">
        <f t="shared" si="0"/>
        <v>1</v>
      </c>
      <c r="M8" s="801">
        <v>46013</v>
      </c>
      <c r="N8" s="801">
        <v>46009</v>
      </c>
      <c r="O8" s="802" t="s">
        <v>5057</v>
      </c>
      <c r="P8" s="802" t="s">
        <v>803</v>
      </c>
      <c r="Q8" s="827" t="s">
        <v>5058</v>
      </c>
      <c r="R8" s="802" t="s">
        <v>651</v>
      </c>
      <c r="S8" s="825" t="s">
        <v>136</v>
      </c>
      <c r="T8" s="804" t="s">
        <v>5059</v>
      </c>
      <c r="U8" s="828" t="s">
        <v>2828</v>
      </c>
      <c r="V8" s="806" t="s">
        <v>1131</v>
      </c>
      <c r="W8" s="807">
        <v>606.22</v>
      </c>
      <c r="X8" s="808">
        <f>W8*L8</f>
        <v>606.22</v>
      </c>
      <c r="Y8" s="810"/>
      <c r="Z8" s="798" t="s">
        <v>346</v>
      </c>
      <c r="AA8" s="810" t="s">
        <v>108</v>
      </c>
      <c r="AB8" s="798" t="s">
        <v>44</v>
      </c>
      <c r="AC8" s="829">
        <v>1152</v>
      </c>
      <c r="AD8" s="830">
        <f t="shared" si="1"/>
        <v>0</v>
      </c>
      <c r="AE8" s="831" t="s">
        <v>157</v>
      </c>
      <c r="AF8" s="823"/>
      <c r="AG8" s="781">
        <f t="shared" si="2"/>
        <v>1152</v>
      </c>
      <c r="AH8" s="823"/>
      <c r="AI8" s="810">
        <f>I8</f>
        <v>1152</v>
      </c>
      <c r="AJ8" s="799"/>
      <c r="AK8" s="832"/>
      <c r="AL8" s="833"/>
      <c r="AM8" s="833"/>
      <c r="AN8" s="834"/>
      <c r="AO8" s="810"/>
      <c r="AP8" s="810"/>
      <c r="AQ8" s="810"/>
      <c r="AR8" s="810"/>
      <c r="AS8" s="810"/>
      <c r="AT8" s="810"/>
      <c r="AU8" s="810"/>
      <c r="AV8" s="810"/>
      <c r="AW8" s="834"/>
      <c r="AX8" s="834"/>
      <c r="AY8" s="834"/>
      <c r="AZ8" s="810"/>
      <c r="BB8" s="810"/>
      <c r="BC8" s="834"/>
      <c r="BD8" s="810">
        <f>I8</f>
        <v>1152</v>
      </c>
      <c r="BE8" s="816"/>
      <c r="BF8" s="816"/>
      <c r="BG8" s="810"/>
      <c r="BH8" s="810">
        <f>I8/12</f>
        <v>96</v>
      </c>
      <c r="BI8" s="834"/>
      <c r="BJ8" s="835"/>
      <c r="BK8" s="835"/>
      <c r="BL8" s="818"/>
      <c r="BM8" s="835"/>
      <c r="BN8" s="818"/>
      <c r="BO8" s="818"/>
      <c r="BP8" s="818"/>
      <c r="BQ8" s="818"/>
      <c r="BR8" s="835"/>
      <c r="BS8" s="835"/>
      <c r="BT8" s="818"/>
      <c r="BU8" s="835"/>
      <c r="BV8" s="835"/>
      <c r="BW8" s="835"/>
      <c r="BX8" s="835"/>
      <c r="BY8" s="835"/>
      <c r="BZ8" s="835"/>
      <c r="CA8" s="835"/>
      <c r="CB8" s="835"/>
      <c r="CC8" s="835"/>
      <c r="CD8" s="835"/>
      <c r="CE8" s="835"/>
      <c r="CF8" s="835"/>
      <c r="CG8" s="835"/>
      <c r="CH8" s="835"/>
      <c r="CI8" s="835"/>
      <c r="CQ8" s="757">
        <f t="shared" si="3"/>
        <v>893779</v>
      </c>
    </row>
    <row r="9" s="648" customFormat="1" ht="36" hidden="1" customHeight="1" spans="1:95">
      <c r="A9" s="826">
        <v>45980</v>
      </c>
      <c r="B9" s="821" t="s">
        <v>3800</v>
      </c>
      <c r="C9" s="794" t="s">
        <v>251</v>
      </c>
      <c r="D9" s="823">
        <v>4500186197</v>
      </c>
      <c r="E9" s="1848" t="s">
        <v>5060</v>
      </c>
      <c r="F9" s="823" t="s">
        <v>5061</v>
      </c>
      <c r="G9" s="648" t="s">
        <v>346</v>
      </c>
      <c r="H9" s="796" t="s">
        <v>79</v>
      </c>
      <c r="I9" s="797">
        <v>1152</v>
      </c>
      <c r="J9" s="798">
        <v>0</v>
      </c>
      <c r="K9" s="798">
        <v>1152</v>
      </c>
      <c r="L9" s="799">
        <f t="shared" si="0"/>
        <v>1</v>
      </c>
      <c r="M9" s="801">
        <v>46013</v>
      </c>
      <c r="N9" s="801">
        <v>46009</v>
      </c>
      <c r="O9" s="802" t="s">
        <v>5057</v>
      </c>
      <c r="P9" s="802" t="s">
        <v>803</v>
      </c>
      <c r="Q9" s="827" t="s">
        <v>3234</v>
      </c>
      <c r="R9" s="802" t="s">
        <v>651</v>
      </c>
      <c r="S9" s="825" t="s">
        <v>136</v>
      </c>
      <c r="T9" s="804" t="s">
        <v>5059</v>
      </c>
      <c r="U9" s="828" t="s">
        <v>2828</v>
      </c>
      <c r="V9" s="806" t="s">
        <v>1131</v>
      </c>
      <c r="W9" s="807">
        <v>606.22</v>
      </c>
      <c r="X9" s="808">
        <f>W9*L9</f>
        <v>606.22</v>
      </c>
      <c r="Y9" s="810"/>
      <c r="Z9" s="798" t="s">
        <v>346</v>
      </c>
      <c r="AA9" s="810" t="s">
        <v>108</v>
      </c>
      <c r="AB9" s="798" t="s">
        <v>44</v>
      </c>
      <c r="AC9" s="829">
        <v>1152</v>
      </c>
      <c r="AD9" s="830">
        <f t="shared" si="1"/>
        <v>0</v>
      </c>
      <c r="AE9" s="831" t="s">
        <v>157</v>
      </c>
      <c r="AF9" s="823"/>
      <c r="AG9" s="781">
        <f t="shared" si="2"/>
        <v>1152</v>
      </c>
      <c r="AH9" s="823"/>
      <c r="AI9" s="810">
        <f>I9</f>
        <v>1152</v>
      </c>
      <c r="AJ9" s="799"/>
      <c r="AK9" s="832"/>
      <c r="AL9" s="833"/>
      <c r="AM9" s="833"/>
      <c r="AN9" s="834"/>
      <c r="AO9" s="810"/>
      <c r="AP9" s="810"/>
      <c r="AQ9" s="810"/>
      <c r="AR9" s="810"/>
      <c r="AS9" s="810"/>
      <c r="AT9" s="810"/>
      <c r="AU9" s="810"/>
      <c r="AV9" s="810"/>
      <c r="AW9" s="834"/>
      <c r="AX9" s="834"/>
      <c r="AY9" s="834"/>
      <c r="AZ9" s="810"/>
      <c r="BB9" s="810"/>
      <c r="BC9" s="834"/>
      <c r="BD9" s="810">
        <f>I9</f>
        <v>1152</v>
      </c>
      <c r="BE9" s="816"/>
      <c r="BF9" s="816"/>
      <c r="BG9" s="810"/>
      <c r="BH9" s="810">
        <f>I9/12</f>
        <v>96</v>
      </c>
      <c r="BI9" s="834"/>
      <c r="BJ9" s="835"/>
      <c r="BK9" s="835"/>
      <c r="BL9" s="818"/>
      <c r="BM9" s="835"/>
      <c r="BN9" s="818"/>
      <c r="BO9" s="818"/>
      <c r="BP9" s="818"/>
      <c r="BQ9" s="818"/>
      <c r="BR9" s="835"/>
      <c r="BS9" s="835"/>
      <c r="BT9" s="818"/>
      <c r="BU9" s="835"/>
      <c r="BV9" s="835"/>
      <c r="BW9" s="835"/>
      <c r="BX9" s="835"/>
      <c r="BY9" s="835"/>
      <c r="BZ9" s="835"/>
      <c r="CA9" s="835"/>
      <c r="CB9" s="835"/>
      <c r="CC9" s="835"/>
      <c r="CD9" s="835"/>
      <c r="CE9" s="835"/>
      <c r="CF9" s="835"/>
      <c r="CG9" s="835"/>
      <c r="CH9" s="835"/>
      <c r="CI9" s="835"/>
      <c r="CQ9" s="757">
        <f t="shared" si="3"/>
        <v>892627</v>
      </c>
    </row>
    <row r="10" s="648" customFormat="1" ht="36" hidden="1" customHeight="1" spans="1:95">
      <c r="A10" s="826">
        <v>45980</v>
      </c>
      <c r="B10" s="821" t="s">
        <v>3800</v>
      </c>
      <c r="C10" s="794" t="s">
        <v>251</v>
      </c>
      <c r="D10" s="823">
        <v>4500186197</v>
      </c>
      <c r="E10" s="1848" t="s">
        <v>5062</v>
      </c>
      <c r="F10" s="823" t="s">
        <v>5063</v>
      </c>
      <c r="G10" s="648" t="s">
        <v>346</v>
      </c>
      <c r="H10" s="796" t="s">
        <v>79</v>
      </c>
      <c r="I10" s="797">
        <v>1152</v>
      </c>
      <c r="J10" s="798">
        <v>0</v>
      </c>
      <c r="K10" s="798">
        <v>1152</v>
      </c>
      <c r="L10" s="799">
        <f t="shared" si="0"/>
        <v>1</v>
      </c>
      <c r="M10" s="801">
        <v>46013</v>
      </c>
      <c r="N10" s="801">
        <v>46009</v>
      </c>
      <c r="O10" s="802" t="s">
        <v>5057</v>
      </c>
      <c r="P10" s="802" t="s">
        <v>803</v>
      </c>
      <c r="Q10" s="827" t="s">
        <v>5064</v>
      </c>
      <c r="R10" s="802" t="s">
        <v>651</v>
      </c>
      <c r="S10" s="825" t="s">
        <v>136</v>
      </c>
      <c r="T10" s="804" t="s">
        <v>5059</v>
      </c>
      <c r="U10" s="828" t="s">
        <v>2828</v>
      </c>
      <c r="V10" s="806" t="s">
        <v>1131</v>
      </c>
      <c r="W10" s="807">
        <v>606.22</v>
      </c>
      <c r="X10" s="808">
        <f>W10*L10</f>
        <v>606.22</v>
      </c>
      <c r="Y10" s="810"/>
      <c r="Z10" s="798" t="s">
        <v>346</v>
      </c>
      <c r="AA10" s="810" t="s">
        <v>108</v>
      </c>
      <c r="AB10" s="798" t="s">
        <v>44</v>
      </c>
      <c r="AC10" s="829">
        <f>1140+12</f>
        <v>1152</v>
      </c>
      <c r="AD10" s="830">
        <f t="shared" si="1"/>
        <v>0</v>
      </c>
      <c r="AE10" s="831" t="s">
        <v>157</v>
      </c>
      <c r="AF10" s="823"/>
      <c r="AG10" s="781">
        <f t="shared" si="2"/>
        <v>1152</v>
      </c>
      <c r="AH10" s="823"/>
      <c r="AI10" s="810">
        <f>I10</f>
        <v>1152</v>
      </c>
      <c r="AJ10" s="799"/>
      <c r="AK10" s="832"/>
      <c r="AL10" s="833"/>
      <c r="AM10" s="833"/>
      <c r="AN10" s="834"/>
      <c r="AO10" s="810"/>
      <c r="AP10" s="810"/>
      <c r="AQ10" s="810"/>
      <c r="AR10" s="810"/>
      <c r="AS10" s="810"/>
      <c r="AT10" s="810"/>
      <c r="AU10" s="810"/>
      <c r="AV10" s="810"/>
      <c r="AW10" s="834"/>
      <c r="AX10" s="834"/>
      <c r="AY10" s="834"/>
      <c r="AZ10" s="810"/>
      <c r="BB10" s="810"/>
      <c r="BC10" s="834"/>
      <c r="BD10" s="810">
        <f>I10</f>
        <v>1152</v>
      </c>
      <c r="BE10" s="816"/>
      <c r="BF10" s="816"/>
      <c r="BG10" s="810"/>
      <c r="BH10" s="810">
        <f>I10/12</f>
        <v>96</v>
      </c>
      <c r="BI10" s="834"/>
      <c r="BJ10" s="835"/>
      <c r="BK10" s="835"/>
      <c r="BL10" s="818"/>
      <c r="BM10" s="835"/>
      <c r="BN10" s="818"/>
      <c r="BO10" s="818"/>
      <c r="BP10" s="818"/>
      <c r="BQ10" s="818"/>
      <c r="BR10" s="835"/>
      <c r="BS10" s="835"/>
      <c r="BT10" s="818"/>
      <c r="BU10" s="835"/>
      <c r="BV10" s="835"/>
      <c r="BW10" s="835"/>
      <c r="BX10" s="835"/>
      <c r="BY10" s="835"/>
      <c r="BZ10" s="835"/>
      <c r="CA10" s="835"/>
      <c r="CB10" s="835"/>
      <c r="CC10" s="835"/>
      <c r="CD10" s="835"/>
      <c r="CE10" s="835"/>
      <c r="CF10" s="835"/>
      <c r="CG10" s="835"/>
      <c r="CH10" s="835"/>
      <c r="CI10" s="835"/>
      <c r="CQ10" s="757">
        <f t="shared" si="3"/>
        <v>891475</v>
      </c>
    </row>
    <row r="11" s="648" customFormat="1" ht="36" hidden="1" customHeight="1" spans="1:95">
      <c r="A11" s="826">
        <v>45980</v>
      </c>
      <c r="B11" s="821" t="s">
        <v>3800</v>
      </c>
      <c r="C11" s="794" t="s">
        <v>251</v>
      </c>
      <c r="D11" s="823">
        <v>4500186197</v>
      </c>
      <c r="E11" s="1848" t="s">
        <v>5068</v>
      </c>
      <c r="F11" s="823" t="s">
        <v>5069</v>
      </c>
      <c r="G11" s="648" t="s">
        <v>346</v>
      </c>
      <c r="H11" s="796" t="s">
        <v>79</v>
      </c>
      <c r="I11" s="797">
        <v>2304</v>
      </c>
      <c r="J11" s="798">
        <v>0</v>
      </c>
      <c r="K11" s="798">
        <v>1152</v>
      </c>
      <c r="L11" s="799">
        <f t="shared" si="0"/>
        <v>2</v>
      </c>
      <c r="M11" s="801">
        <v>46013</v>
      </c>
      <c r="N11" s="801">
        <v>46009</v>
      </c>
      <c r="O11" s="802" t="s">
        <v>5057</v>
      </c>
      <c r="P11" s="802" t="s">
        <v>803</v>
      </c>
      <c r="Q11" s="827" t="s">
        <v>3171</v>
      </c>
      <c r="R11" s="802" t="s">
        <v>651</v>
      </c>
      <c r="S11" s="825" t="s">
        <v>136</v>
      </c>
      <c r="T11" s="804" t="s">
        <v>5059</v>
      </c>
      <c r="U11" s="828" t="s">
        <v>2828</v>
      </c>
      <c r="V11" s="806" t="s">
        <v>1131</v>
      </c>
      <c r="W11" s="807">
        <v>606.215</v>
      </c>
      <c r="X11" s="808">
        <f>W11*L11</f>
        <v>1212.43</v>
      </c>
      <c r="Y11" s="810"/>
      <c r="Z11" s="798" t="s">
        <v>346</v>
      </c>
      <c r="AA11" s="810" t="s">
        <v>108</v>
      </c>
      <c r="AB11" s="798" t="s">
        <v>44</v>
      </c>
      <c r="AC11" s="829">
        <v>2304</v>
      </c>
      <c r="AD11" s="830">
        <f t="shared" si="1"/>
        <v>0</v>
      </c>
      <c r="AE11" s="831" t="s">
        <v>157</v>
      </c>
      <c r="AF11" s="823"/>
      <c r="AG11" s="781">
        <f t="shared" si="2"/>
        <v>2304</v>
      </c>
      <c r="AH11" s="823"/>
      <c r="AI11" s="810">
        <f>I11</f>
        <v>2304</v>
      </c>
      <c r="AJ11" s="799"/>
      <c r="AK11" s="832"/>
      <c r="AL11" s="833"/>
      <c r="AM11" s="833"/>
      <c r="AN11" s="834"/>
      <c r="AO11" s="810"/>
      <c r="AP11" s="810"/>
      <c r="AQ11" s="810"/>
      <c r="AR11" s="810"/>
      <c r="AS11" s="810"/>
      <c r="AT11" s="810"/>
      <c r="AU11" s="810"/>
      <c r="AV11" s="810"/>
      <c r="AW11" s="834"/>
      <c r="AX11" s="834"/>
      <c r="AY11" s="834"/>
      <c r="AZ11" s="810"/>
      <c r="BB11" s="810"/>
      <c r="BC11" s="834"/>
      <c r="BD11" s="810">
        <f>I11</f>
        <v>2304</v>
      </c>
      <c r="BE11" s="816"/>
      <c r="BF11" s="816"/>
      <c r="BG11" s="810"/>
      <c r="BH11" s="810">
        <f>I11/12</f>
        <v>192</v>
      </c>
      <c r="BI11" s="834"/>
      <c r="BJ11" s="835"/>
      <c r="BK11" s="835"/>
      <c r="BL11" s="818"/>
      <c r="BM11" s="835"/>
      <c r="BN11" s="818"/>
      <c r="BO11" s="818"/>
      <c r="BP11" s="818"/>
      <c r="BQ11" s="818"/>
      <c r="BR11" s="835"/>
      <c r="BS11" s="835"/>
      <c r="BT11" s="818"/>
      <c r="BU11" s="835"/>
      <c r="BV11" s="835"/>
      <c r="BW11" s="835"/>
      <c r="BX11" s="835"/>
      <c r="BY11" s="835"/>
      <c r="BZ11" s="835"/>
      <c r="CA11" s="835"/>
      <c r="CB11" s="835"/>
      <c r="CC11" s="835"/>
      <c r="CD11" s="835"/>
      <c r="CE11" s="835"/>
      <c r="CF11" s="835"/>
      <c r="CG11" s="835"/>
      <c r="CH11" s="835"/>
      <c r="CI11" s="835"/>
      <c r="CQ11" s="757">
        <f t="shared" si="3"/>
        <v>889171</v>
      </c>
    </row>
    <row r="12" s="647" customFormat="1" ht="36" customHeight="1" spans="1:95">
      <c r="A12" s="792">
        <v>45964</v>
      </c>
      <c r="B12" s="793" t="s">
        <v>5076</v>
      </c>
      <c r="C12" s="794" t="s">
        <v>286</v>
      </c>
      <c r="D12" s="795">
        <v>4500183350</v>
      </c>
      <c r="E12" s="793">
        <v>2000008516</v>
      </c>
      <c r="F12" s="795" t="s">
        <v>5077</v>
      </c>
      <c r="G12" s="648" t="s">
        <v>134</v>
      </c>
      <c r="H12" s="796" t="s">
        <v>135</v>
      </c>
      <c r="I12" s="797">
        <v>1248</v>
      </c>
      <c r="J12" s="798">
        <v>0</v>
      </c>
      <c r="K12" s="798">
        <v>13</v>
      </c>
      <c r="L12" s="799">
        <f t="shared" si="0"/>
        <v>96</v>
      </c>
      <c r="M12" s="800">
        <v>46016</v>
      </c>
      <c r="N12" s="800">
        <v>46013</v>
      </c>
      <c r="O12" s="802" t="s">
        <v>5078</v>
      </c>
      <c r="P12" s="802" t="s">
        <v>803</v>
      </c>
      <c r="Q12" s="802" t="s">
        <v>5384</v>
      </c>
      <c r="R12" s="802">
        <v>45979</v>
      </c>
      <c r="S12" s="825" t="s">
        <v>82</v>
      </c>
      <c r="T12" s="836" t="s">
        <v>5080</v>
      </c>
      <c r="U12" s="805" t="s">
        <v>5081</v>
      </c>
      <c r="V12" s="806" t="s">
        <v>5034</v>
      </c>
      <c r="W12" s="807">
        <v>0.8615</v>
      </c>
      <c r="X12" s="808">
        <f>W12*I12</f>
        <v>1075.152</v>
      </c>
      <c r="Y12" s="809"/>
      <c r="Z12" s="798" t="s">
        <v>190</v>
      </c>
      <c r="AA12" s="810" t="s">
        <v>108</v>
      </c>
      <c r="AB12" s="798" t="s">
        <v>44</v>
      </c>
      <c r="AC12" s="811">
        <v>1248</v>
      </c>
      <c r="AD12" s="781">
        <f t="shared" si="1"/>
        <v>0</v>
      </c>
      <c r="AE12" s="837" t="s">
        <v>157</v>
      </c>
      <c r="AF12" s="795"/>
      <c r="AG12" s="781">
        <f t="shared" si="2"/>
        <v>1248</v>
      </c>
      <c r="AH12" s="795"/>
      <c r="AI12" s="810"/>
      <c r="AJ12" s="799"/>
      <c r="AK12" s="784"/>
      <c r="AL12" s="781">
        <f>I12</f>
        <v>1248</v>
      </c>
      <c r="AM12" s="838"/>
      <c r="AN12" s="814"/>
      <c r="AO12" s="815"/>
      <c r="AP12" s="815"/>
      <c r="AQ12" s="815"/>
      <c r="AR12" s="815"/>
      <c r="AS12" s="815"/>
      <c r="AT12" s="815"/>
      <c r="AU12" s="815"/>
      <c r="AV12" s="815"/>
      <c r="AW12" s="814"/>
      <c r="AX12" s="814"/>
      <c r="AY12" s="814"/>
      <c r="AZ12" s="810"/>
      <c r="BA12" s="648"/>
      <c r="BB12" s="810">
        <f>I12</f>
        <v>1248</v>
      </c>
      <c r="BC12" s="816"/>
      <c r="BD12" s="809"/>
      <c r="BE12" s="816"/>
      <c r="BF12" s="816"/>
      <c r="BG12" s="810"/>
      <c r="BH12" s="809"/>
      <c r="BI12" s="816"/>
      <c r="BJ12" s="817"/>
      <c r="BK12" s="817"/>
      <c r="BL12" s="818"/>
      <c r="BM12" s="817"/>
      <c r="BN12" s="819"/>
      <c r="BO12" s="819"/>
      <c r="BP12" s="818">
        <f>I12/13</f>
        <v>96</v>
      </c>
      <c r="BQ12" s="819"/>
      <c r="BR12" s="817"/>
      <c r="BS12" s="817"/>
      <c r="BT12" s="819"/>
      <c r="BU12" s="817"/>
      <c r="BV12" s="817"/>
      <c r="BW12" s="817"/>
      <c r="BX12" s="817"/>
      <c r="BY12" s="817"/>
      <c r="BZ12" s="817"/>
      <c r="CA12" s="817"/>
      <c r="CB12" s="817"/>
      <c r="CC12" s="817"/>
      <c r="CD12" s="817"/>
      <c r="CE12" s="817"/>
      <c r="CF12" s="817"/>
      <c r="CG12" s="817"/>
      <c r="CH12" s="817"/>
      <c r="CI12" s="820"/>
      <c r="CQ12" s="757">
        <f t="shared" si="3"/>
        <v>887923</v>
      </c>
    </row>
    <row r="13" s="647" customFormat="1" ht="36" hidden="1" customHeight="1" spans="1:95">
      <c r="A13" s="839">
        <v>45979</v>
      </c>
      <c r="B13" s="840" t="s">
        <v>722</v>
      </c>
      <c r="C13" s="841" t="s">
        <v>723</v>
      </c>
      <c r="D13" s="842">
        <v>4500184690</v>
      </c>
      <c r="E13" s="843" t="s">
        <v>5087</v>
      </c>
      <c r="F13" s="842" t="s">
        <v>5088</v>
      </c>
      <c r="G13" s="844" t="s">
        <v>109</v>
      </c>
      <c r="H13" s="796" t="s">
        <v>79</v>
      </c>
      <c r="I13" s="797">
        <v>5200</v>
      </c>
      <c r="J13" s="798">
        <v>0</v>
      </c>
      <c r="K13" s="798">
        <v>52</v>
      </c>
      <c r="L13" s="799">
        <f t="shared" si="0"/>
        <v>100</v>
      </c>
      <c r="M13" s="845">
        <v>46014</v>
      </c>
      <c r="N13" s="800">
        <v>46013</v>
      </c>
      <c r="O13" s="846"/>
      <c r="P13" s="846" t="s">
        <v>106</v>
      </c>
      <c r="Q13" s="847" t="s">
        <v>3076</v>
      </c>
      <c r="R13" s="846">
        <v>45979</v>
      </c>
      <c r="S13" s="846" t="s">
        <v>82</v>
      </c>
      <c r="T13" s="836" t="s">
        <v>4716</v>
      </c>
      <c r="U13" s="848" t="s">
        <v>5089</v>
      </c>
      <c r="V13" s="849" t="s">
        <v>197</v>
      </c>
      <c r="W13" s="807">
        <v>0.8646</v>
      </c>
      <c r="X13" s="808">
        <f>W13*I13</f>
        <v>4495.92</v>
      </c>
      <c r="Y13" s="850"/>
      <c r="Z13" s="851" t="s">
        <v>109</v>
      </c>
      <c r="AA13" s="850" t="s">
        <v>108</v>
      </c>
      <c r="AB13" s="798" t="s">
        <v>44</v>
      </c>
      <c r="AC13" s="852">
        <v>5200</v>
      </c>
      <c r="AD13" s="830">
        <f t="shared" si="1"/>
        <v>0</v>
      </c>
      <c r="AE13" s="853" t="s">
        <v>157</v>
      </c>
      <c r="AF13" s="842"/>
      <c r="AG13" s="781">
        <f t="shared" si="2"/>
        <v>5200</v>
      </c>
      <c r="AH13" s="842"/>
      <c r="AI13" s="850">
        <f>I13</f>
        <v>5200</v>
      </c>
      <c r="AJ13" s="854"/>
      <c r="AK13" s="855"/>
      <c r="AL13" s="856"/>
      <c r="AM13" s="857"/>
      <c r="AN13" s="858"/>
      <c r="AO13" s="859"/>
      <c r="AP13" s="859"/>
      <c r="AQ13" s="859"/>
      <c r="AR13" s="859"/>
      <c r="AS13" s="859"/>
      <c r="AT13" s="859"/>
      <c r="AU13" s="859"/>
      <c r="AV13" s="859"/>
      <c r="AW13" s="858"/>
      <c r="AX13" s="858"/>
      <c r="AY13" s="858"/>
      <c r="AZ13" s="859"/>
      <c r="BA13" s="844"/>
      <c r="BB13" s="850">
        <f>I13</f>
        <v>5200</v>
      </c>
      <c r="BC13" s="860"/>
      <c r="BD13" s="850"/>
      <c r="BE13" s="860"/>
      <c r="BF13" s="860"/>
      <c r="BG13" s="850"/>
      <c r="BH13" s="850"/>
      <c r="BI13" s="860"/>
      <c r="BJ13" s="861"/>
      <c r="BK13" s="861"/>
      <c r="BL13" s="862">
        <f>I13/13</f>
        <v>400</v>
      </c>
      <c r="BM13" s="861"/>
      <c r="BN13" s="862"/>
      <c r="BO13" s="863"/>
      <c r="BP13" s="863"/>
      <c r="BQ13" s="863"/>
      <c r="BR13" s="820"/>
      <c r="BS13" s="864"/>
      <c r="BT13" s="862"/>
      <c r="BU13" s="861"/>
      <c r="BV13" s="861"/>
      <c r="BW13" s="861"/>
      <c r="BX13" s="861"/>
      <c r="BY13" s="861"/>
      <c r="BZ13" s="861"/>
      <c r="CA13" s="861"/>
      <c r="CB13" s="861"/>
      <c r="CC13" s="861"/>
      <c r="CD13" s="861"/>
      <c r="CE13" s="861"/>
      <c r="CF13" s="861"/>
      <c r="CG13" s="861"/>
      <c r="CH13" s="861"/>
      <c r="CI13" s="820"/>
      <c r="CQ13" s="757">
        <f t="shared" si="3"/>
        <v>882723</v>
      </c>
    </row>
    <row r="14" s="647" customFormat="1" ht="36" customHeight="1" spans="1:95">
      <c r="A14" s="792">
        <v>45979</v>
      </c>
      <c r="B14" s="793" t="s">
        <v>5090</v>
      </c>
      <c r="C14" s="794" t="s">
        <v>251</v>
      </c>
      <c r="D14" s="795">
        <v>4500186021</v>
      </c>
      <c r="E14" s="1849" t="s">
        <v>5091</v>
      </c>
      <c r="F14" s="865" t="s">
        <v>5092</v>
      </c>
      <c r="G14" s="648" t="s">
        <v>134</v>
      </c>
      <c r="H14" s="796" t="s">
        <v>135</v>
      </c>
      <c r="I14" s="797">
        <v>175006</v>
      </c>
      <c r="J14" s="798">
        <v>0</v>
      </c>
      <c r="K14" s="798">
        <v>13</v>
      </c>
      <c r="L14" s="799">
        <f t="shared" si="0"/>
        <v>13462</v>
      </c>
      <c r="M14" s="800">
        <v>46017</v>
      </c>
      <c r="N14" s="800">
        <v>46013</v>
      </c>
      <c r="O14" s="802"/>
      <c r="P14" s="802" t="s">
        <v>106</v>
      </c>
      <c r="Q14" s="827" t="s">
        <v>5093</v>
      </c>
      <c r="R14" s="802">
        <v>45979</v>
      </c>
      <c r="S14" s="825" t="s">
        <v>136</v>
      </c>
      <c r="T14" s="836" t="s">
        <v>5094</v>
      </c>
      <c r="U14" s="805" t="s">
        <v>5095</v>
      </c>
      <c r="V14" s="806" t="s">
        <v>587</v>
      </c>
      <c r="W14" s="807">
        <v>0.5298</v>
      </c>
      <c r="X14" s="808">
        <f>W14*I14</f>
        <v>92718.1788</v>
      </c>
      <c r="Y14" s="809"/>
      <c r="Z14" s="866" t="s">
        <v>134</v>
      </c>
      <c r="AA14" s="810" t="s">
        <v>108</v>
      </c>
      <c r="AB14" s="798" t="s">
        <v>44</v>
      </c>
      <c r="AC14" s="811">
        <f>42120+53820+30420+42016+6630</f>
        <v>175006</v>
      </c>
      <c r="AD14" s="781">
        <f t="shared" si="1"/>
        <v>0</v>
      </c>
      <c r="AE14" s="837" t="s">
        <v>157</v>
      </c>
      <c r="AF14" s="795"/>
      <c r="AG14" s="781">
        <f t="shared" si="2"/>
        <v>175006</v>
      </c>
      <c r="AH14" s="795"/>
      <c r="AI14" s="810">
        <f>I14</f>
        <v>175006</v>
      </c>
      <c r="AJ14" s="799"/>
      <c r="AK14" s="366"/>
      <c r="AL14" s="867"/>
      <c r="AM14" s="814"/>
      <c r="AN14" s="814"/>
      <c r="AO14" s="815"/>
      <c r="AP14" s="815"/>
      <c r="AQ14" s="815"/>
      <c r="AR14" s="815"/>
      <c r="AS14" s="815"/>
      <c r="AT14" s="815"/>
      <c r="AU14" s="815"/>
      <c r="AV14" s="815"/>
      <c r="AW14" s="814"/>
      <c r="AX14" s="814"/>
      <c r="AY14" s="814"/>
      <c r="AZ14" s="810"/>
      <c r="BA14" s="648"/>
      <c r="BB14" s="810">
        <f>I14</f>
        <v>175006</v>
      </c>
      <c r="BC14" s="816"/>
      <c r="BD14" s="816"/>
      <c r="BE14" s="816"/>
      <c r="BF14" s="816"/>
      <c r="BG14" s="810"/>
      <c r="BH14" s="816"/>
      <c r="BI14" s="816"/>
      <c r="BJ14" s="817"/>
      <c r="BK14" s="817"/>
      <c r="BL14" s="818">
        <f>I14/13</f>
        <v>13462</v>
      </c>
      <c r="BM14" s="817"/>
      <c r="BN14" s="819"/>
      <c r="BO14" s="819"/>
      <c r="BP14" s="819"/>
      <c r="BQ14" s="819"/>
      <c r="BR14" s="817"/>
      <c r="BS14" s="819"/>
      <c r="BT14" s="819"/>
      <c r="BU14" s="817"/>
      <c r="BV14" s="817"/>
      <c r="BW14" s="817"/>
      <c r="BX14" s="817"/>
      <c r="BY14" s="817"/>
      <c r="BZ14" s="817"/>
      <c r="CA14" s="817"/>
      <c r="CB14" s="817"/>
      <c r="CC14" s="817"/>
      <c r="CD14" s="817"/>
      <c r="CE14" s="817"/>
      <c r="CF14" s="817"/>
      <c r="CG14" s="817"/>
      <c r="CH14" s="817"/>
      <c r="CI14" s="820"/>
      <c r="CQ14" s="757">
        <f t="shared" si="3"/>
        <v>707717</v>
      </c>
    </row>
    <row r="15" s="647" customFormat="1" ht="36" hidden="1" customHeight="1" spans="1:95">
      <c r="A15" s="792">
        <v>45982</v>
      </c>
      <c r="B15" s="793" t="s">
        <v>4312</v>
      </c>
      <c r="C15" s="794" t="s">
        <v>251</v>
      </c>
      <c r="D15" s="795">
        <v>4500186619</v>
      </c>
      <c r="E15" s="793">
        <v>384258801</v>
      </c>
      <c r="F15" s="795" t="s">
        <v>5100</v>
      </c>
      <c r="G15" s="648" t="s">
        <v>5101</v>
      </c>
      <c r="H15" s="796" t="s">
        <v>5102</v>
      </c>
      <c r="I15" s="797">
        <v>1440</v>
      </c>
      <c r="J15" s="798">
        <v>0</v>
      </c>
      <c r="K15" s="798">
        <v>6</v>
      </c>
      <c r="L15" s="799">
        <f t="shared" ref="L15:L25" si="4">I15/K15</f>
        <v>240</v>
      </c>
      <c r="M15" s="800">
        <v>46020</v>
      </c>
      <c r="N15" s="800">
        <v>46018</v>
      </c>
      <c r="O15" s="802"/>
      <c r="P15" s="802" t="s">
        <v>803</v>
      </c>
      <c r="Q15" s="803" t="s">
        <v>3163</v>
      </c>
      <c r="R15" s="802">
        <v>45988</v>
      </c>
      <c r="S15" s="825" t="s">
        <v>136</v>
      </c>
      <c r="T15" s="868" t="s">
        <v>5103</v>
      </c>
      <c r="U15" s="805" t="s">
        <v>5104</v>
      </c>
      <c r="V15" s="806" t="s">
        <v>1471</v>
      </c>
      <c r="W15" s="807">
        <v>1.2578</v>
      </c>
      <c r="X15" s="808">
        <f>W15*I15</f>
        <v>1811.232</v>
      </c>
      <c r="Y15" s="809"/>
      <c r="Z15" s="869" t="s">
        <v>5101</v>
      </c>
      <c r="AA15" s="810" t="s">
        <v>108</v>
      </c>
      <c r="AB15" s="798" t="s">
        <v>44</v>
      </c>
      <c r="AC15" s="811">
        <v>1440</v>
      </c>
      <c r="AD15" s="781">
        <f t="shared" ref="AD15:AD32" si="5">AC15-I15</f>
        <v>0</v>
      </c>
      <c r="AE15" s="837" t="s">
        <v>157</v>
      </c>
      <c r="AF15" s="795"/>
      <c r="AG15" s="830">
        <f>I15*2</f>
        <v>2880</v>
      </c>
      <c r="AH15" s="795"/>
      <c r="AI15" s="781">
        <f>AG15</f>
        <v>2880</v>
      </c>
      <c r="AJ15" s="799"/>
      <c r="AK15" s="366"/>
      <c r="AL15" s="838"/>
      <c r="AM15" s="814"/>
      <c r="AN15" s="814"/>
      <c r="AO15" s="815"/>
      <c r="AP15" s="815"/>
      <c r="AQ15" s="815"/>
      <c r="AR15" s="815"/>
      <c r="AS15" s="815"/>
      <c r="AT15" s="815"/>
      <c r="AU15" s="815"/>
      <c r="AV15" s="815"/>
      <c r="AW15" s="814"/>
      <c r="AX15" s="814"/>
      <c r="AY15" s="814"/>
      <c r="AZ15" s="810"/>
      <c r="BA15" s="648"/>
      <c r="BB15" s="809">
        <f>I15*2</f>
        <v>2880</v>
      </c>
      <c r="BC15" s="816"/>
      <c r="BD15" s="809"/>
      <c r="BE15" s="816"/>
      <c r="BF15" s="816"/>
      <c r="BG15" s="810"/>
      <c r="BH15" s="809"/>
      <c r="BI15" s="816"/>
      <c r="BJ15" s="817"/>
      <c r="BK15" s="817"/>
      <c r="BL15" s="818"/>
      <c r="BM15" s="817"/>
      <c r="BN15" s="819"/>
      <c r="BO15" s="819"/>
      <c r="BP15" s="819"/>
      <c r="BQ15" s="819"/>
      <c r="BR15" s="817"/>
      <c r="BS15" s="817"/>
      <c r="BT15" s="819"/>
      <c r="BU15" s="817"/>
      <c r="BV15" s="817"/>
      <c r="BW15" s="817"/>
      <c r="BX15" s="817"/>
      <c r="BY15" s="817"/>
      <c r="BZ15" s="817"/>
      <c r="CA15" s="817"/>
      <c r="CB15" s="817"/>
      <c r="CC15" s="817"/>
      <c r="CD15" s="817">
        <f>I15</f>
        <v>1440</v>
      </c>
      <c r="CE15" s="817"/>
      <c r="CF15" s="817">
        <f>I15</f>
        <v>1440</v>
      </c>
      <c r="CG15" s="817"/>
      <c r="CH15" s="817">
        <f>I15</f>
        <v>1440</v>
      </c>
      <c r="CI15" s="820"/>
      <c r="CQ15" s="757">
        <f t="shared" si="3"/>
        <v>704837</v>
      </c>
    </row>
    <row r="16" s="647" customFormat="1" ht="36" hidden="1" customHeight="1" spans="1:95">
      <c r="A16" s="792">
        <v>45968</v>
      </c>
      <c r="B16" s="793" t="s">
        <v>3972</v>
      </c>
      <c r="C16" s="794" t="s">
        <v>251</v>
      </c>
      <c r="D16" s="795">
        <v>4500184930</v>
      </c>
      <c r="E16" s="793" t="s">
        <v>5105</v>
      </c>
      <c r="F16" s="865" t="s">
        <v>5106</v>
      </c>
      <c r="G16" s="870" t="s">
        <v>3599</v>
      </c>
      <c r="H16" s="796" t="s">
        <v>3600</v>
      </c>
      <c r="I16" s="797">
        <v>38928</v>
      </c>
      <c r="J16" s="798">
        <v>8</v>
      </c>
      <c r="K16" s="798">
        <v>48</v>
      </c>
      <c r="L16" s="799">
        <f t="shared" si="4"/>
        <v>811</v>
      </c>
      <c r="M16" s="800">
        <v>46021</v>
      </c>
      <c r="N16" s="800">
        <v>46018</v>
      </c>
      <c r="O16" s="802" t="s">
        <v>5107</v>
      </c>
      <c r="P16" s="802" t="s">
        <v>106</v>
      </c>
      <c r="Q16" s="827" t="s">
        <v>5385</v>
      </c>
      <c r="R16" s="802" t="s">
        <v>5109</v>
      </c>
      <c r="S16" s="825" t="s">
        <v>82</v>
      </c>
      <c r="T16" s="836" t="s">
        <v>82</v>
      </c>
      <c r="U16" s="805" t="s">
        <v>5110</v>
      </c>
      <c r="V16" s="806" t="s">
        <v>587</v>
      </c>
      <c r="W16" s="807">
        <v>0.5438</v>
      </c>
      <c r="X16" s="808">
        <f>W16*I16</f>
        <v>21169.0464</v>
      </c>
      <c r="Y16" s="809"/>
      <c r="Z16" s="647" t="s">
        <v>5111</v>
      </c>
      <c r="AA16" s="810" t="s">
        <v>108</v>
      </c>
      <c r="AB16" s="798" t="s">
        <v>44</v>
      </c>
      <c r="AC16" s="811">
        <f>38880+48</f>
        <v>38928</v>
      </c>
      <c r="AD16" s="781">
        <f t="shared" si="5"/>
        <v>0</v>
      </c>
      <c r="AE16" s="871" t="s">
        <v>82</v>
      </c>
      <c r="AF16" s="795"/>
      <c r="AG16" s="781">
        <f>I16</f>
        <v>38928</v>
      </c>
      <c r="AH16" s="795"/>
      <c r="AI16" s="810"/>
      <c r="AJ16" s="799"/>
      <c r="AK16" s="366"/>
      <c r="AL16" s="867"/>
      <c r="AM16" s="814"/>
      <c r="AN16" s="814"/>
      <c r="AO16" s="815"/>
      <c r="AP16" s="815"/>
      <c r="AQ16" s="815"/>
      <c r="AR16" s="815"/>
      <c r="AS16" s="815"/>
      <c r="AT16" s="815">
        <f>I16</f>
        <v>38928</v>
      </c>
      <c r="AU16" s="815"/>
      <c r="AV16" s="815"/>
      <c r="AW16" s="814"/>
      <c r="AX16" s="814"/>
      <c r="AY16" s="814"/>
      <c r="AZ16" s="810"/>
      <c r="BA16" s="648"/>
      <c r="BB16" s="810">
        <f>I16</f>
        <v>38928</v>
      </c>
      <c r="BC16" s="816"/>
      <c r="BD16" s="816"/>
      <c r="BE16" s="816"/>
      <c r="BF16" s="816"/>
      <c r="BG16" s="810"/>
      <c r="BH16" s="816"/>
      <c r="BI16" s="816"/>
      <c r="BJ16" s="817"/>
      <c r="BK16" s="817"/>
      <c r="BL16" s="818"/>
      <c r="BM16" s="817"/>
      <c r="BN16" s="819"/>
      <c r="BO16" s="819"/>
      <c r="BP16" s="819"/>
      <c r="BQ16" s="819"/>
      <c r="BR16" s="817"/>
      <c r="BS16" s="819"/>
      <c r="BT16" s="819">
        <f>I16/8</f>
        <v>4866</v>
      </c>
      <c r="BU16" s="817"/>
      <c r="BV16" s="817"/>
      <c r="BW16" s="817"/>
      <c r="BX16" s="817"/>
      <c r="BY16" s="817"/>
      <c r="BZ16" s="817"/>
      <c r="CA16" s="817"/>
      <c r="CB16" s="817"/>
      <c r="CC16" s="817"/>
      <c r="CD16" s="817"/>
      <c r="CE16" s="817"/>
      <c r="CF16" s="817"/>
      <c r="CG16" s="817"/>
      <c r="CH16" s="817"/>
      <c r="CI16" s="820"/>
      <c r="CQ16" s="757">
        <f t="shared" si="3"/>
        <v>665909</v>
      </c>
    </row>
    <row r="17" s="647" customFormat="1" ht="36" hidden="1" customHeight="1" spans="1:95">
      <c r="A17" s="792">
        <v>45960</v>
      </c>
      <c r="B17" s="793" t="s">
        <v>4927</v>
      </c>
      <c r="C17" s="794" t="s">
        <v>251</v>
      </c>
      <c r="D17" s="872">
        <v>4500183805</v>
      </c>
      <c r="E17" s="793" t="s">
        <v>5112</v>
      </c>
      <c r="F17" s="795" t="s">
        <v>5113</v>
      </c>
      <c r="G17" s="648" t="s">
        <v>309</v>
      </c>
      <c r="H17" s="796" t="s">
        <v>79</v>
      </c>
      <c r="I17" s="797">
        <v>996</v>
      </c>
      <c r="J17" s="798">
        <v>0</v>
      </c>
      <c r="K17" s="798">
        <v>12</v>
      </c>
      <c r="L17" s="799">
        <f t="shared" si="4"/>
        <v>83</v>
      </c>
      <c r="M17" s="800">
        <v>46022</v>
      </c>
      <c r="N17" s="800">
        <v>46018</v>
      </c>
      <c r="O17" s="802"/>
      <c r="P17" s="802" t="s">
        <v>803</v>
      </c>
      <c r="Q17" s="803" t="s">
        <v>5114</v>
      </c>
      <c r="R17" s="802">
        <v>45965</v>
      </c>
      <c r="S17" s="825" t="s">
        <v>82</v>
      </c>
      <c r="T17" s="836" t="s">
        <v>5115</v>
      </c>
      <c r="U17" s="805" t="s">
        <v>4925</v>
      </c>
      <c r="V17" s="806" t="s">
        <v>4926</v>
      </c>
      <c r="W17" s="807">
        <v>1.2578</v>
      </c>
      <c r="X17" s="808">
        <f t="shared" ref="X17:X22" si="6">I17*W17</f>
        <v>1252.7688</v>
      </c>
      <c r="Y17" s="809"/>
      <c r="Z17" s="798" t="s">
        <v>2035</v>
      </c>
      <c r="AA17" s="810" t="s">
        <v>108</v>
      </c>
      <c r="AB17" s="798" t="s">
        <v>44</v>
      </c>
      <c r="AC17" s="811">
        <v>996</v>
      </c>
      <c r="AD17" s="781">
        <f t="shared" si="5"/>
        <v>0</v>
      </c>
      <c r="AE17" s="837" t="s">
        <v>157</v>
      </c>
      <c r="AF17" s="795"/>
      <c r="AG17" s="781">
        <f t="shared" ref="AG17:AG22" si="7">I17*2</f>
        <v>1992</v>
      </c>
      <c r="AH17" s="795"/>
      <c r="AI17" s="810"/>
      <c r="AJ17" s="799"/>
      <c r="AK17" s="366"/>
      <c r="AL17" s="813"/>
      <c r="AM17" s="838">
        <f t="shared" ref="AM17:AM22" si="8">I17*2</f>
        <v>1992</v>
      </c>
      <c r="AN17" s="814"/>
      <c r="AO17" s="815"/>
      <c r="AP17" s="815"/>
      <c r="AQ17" s="815"/>
      <c r="AR17" s="815"/>
      <c r="AS17" s="815"/>
      <c r="AT17" s="815"/>
      <c r="AU17" s="815"/>
      <c r="AV17" s="815"/>
      <c r="AW17" s="814"/>
      <c r="AX17" s="814"/>
      <c r="AY17" s="814"/>
      <c r="AZ17" s="810"/>
      <c r="BA17" s="648"/>
      <c r="BB17" s="810">
        <f t="shared" ref="BB17:BB22" si="9">I17*2</f>
        <v>1992</v>
      </c>
      <c r="BC17" s="816"/>
      <c r="BD17" s="809"/>
      <c r="BE17" s="816"/>
      <c r="BF17" s="816"/>
      <c r="BG17" s="810"/>
      <c r="BH17" s="809"/>
      <c r="BI17" s="816"/>
      <c r="BJ17" s="817"/>
      <c r="BK17" s="817"/>
      <c r="BL17" s="818"/>
      <c r="BM17" s="817"/>
      <c r="BN17" s="819"/>
      <c r="BO17" s="819"/>
      <c r="BP17" s="819"/>
      <c r="BQ17" s="819"/>
      <c r="BR17" s="817"/>
      <c r="BS17" s="817"/>
      <c r="BT17" s="819"/>
      <c r="BU17" s="817"/>
      <c r="BV17" s="817"/>
      <c r="BW17" s="817"/>
      <c r="BX17" s="817"/>
      <c r="BY17" s="817"/>
      <c r="BZ17" s="817"/>
      <c r="CA17" s="817"/>
      <c r="CB17" s="817"/>
      <c r="CC17" s="817"/>
      <c r="CD17" s="817">
        <f t="shared" ref="CD17:CD22" si="10">I17</f>
        <v>996</v>
      </c>
      <c r="CE17" s="817"/>
      <c r="CF17" s="817">
        <f t="shared" ref="CF17:CF22" si="11">I17</f>
        <v>996</v>
      </c>
      <c r="CG17" s="817"/>
      <c r="CH17" s="817">
        <f t="shared" ref="CH17:CH22" si="12">I17</f>
        <v>996</v>
      </c>
      <c r="CI17" s="820"/>
      <c r="CQ17" s="757">
        <f t="shared" si="3"/>
        <v>663917</v>
      </c>
    </row>
    <row r="18" s="647" customFormat="1" ht="36" hidden="1" customHeight="1" spans="1:95">
      <c r="A18" s="792">
        <v>45960</v>
      </c>
      <c r="B18" s="793" t="s">
        <v>4344</v>
      </c>
      <c r="C18" s="794" t="s">
        <v>251</v>
      </c>
      <c r="D18" s="872">
        <v>4500183807</v>
      </c>
      <c r="E18" s="793" t="s">
        <v>5116</v>
      </c>
      <c r="F18" s="795" t="s">
        <v>5117</v>
      </c>
      <c r="G18" s="648" t="s">
        <v>309</v>
      </c>
      <c r="H18" s="796" t="s">
        <v>79</v>
      </c>
      <c r="I18" s="797">
        <v>996</v>
      </c>
      <c r="J18" s="798">
        <v>0</v>
      </c>
      <c r="K18" s="798">
        <v>12</v>
      </c>
      <c r="L18" s="799">
        <f t="shared" si="4"/>
        <v>83</v>
      </c>
      <c r="M18" s="800">
        <v>46022</v>
      </c>
      <c r="N18" s="800">
        <v>46018</v>
      </c>
      <c r="O18" s="802"/>
      <c r="P18" s="802" t="s">
        <v>803</v>
      </c>
      <c r="Q18" s="803" t="s">
        <v>5114</v>
      </c>
      <c r="R18" s="802">
        <v>45965</v>
      </c>
      <c r="S18" s="825" t="s">
        <v>82</v>
      </c>
      <c r="T18" s="836" t="s">
        <v>5115</v>
      </c>
      <c r="U18" s="805" t="s">
        <v>5118</v>
      </c>
      <c r="V18" s="806" t="s">
        <v>4926</v>
      </c>
      <c r="W18" s="807">
        <v>1.2349</v>
      </c>
      <c r="X18" s="808">
        <f t="shared" si="6"/>
        <v>1229.9604</v>
      </c>
      <c r="Y18" s="809"/>
      <c r="Z18" s="798" t="s">
        <v>2035</v>
      </c>
      <c r="AA18" s="810" t="s">
        <v>108</v>
      </c>
      <c r="AB18" s="798" t="s">
        <v>44</v>
      </c>
      <c r="AC18" s="811">
        <v>996</v>
      </c>
      <c r="AD18" s="781">
        <f t="shared" si="5"/>
        <v>0</v>
      </c>
      <c r="AE18" s="837" t="s">
        <v>157</v>
      </c>
      <c r="AF18" s="795"/>
      <c r="AG18" s="781">
        <f t="shared" si="7"/>
        <v>1992</v>
      </c>
      <c r="AH18" s="795"/>
      <c r="AI18" s="810"/>
      <c r="AJ18" s="799"/>
      <c r="AK18" s="366"/>
      <c r="AL18" s="813"/>
      <c r="AM18" s="838">
        <f t="shared" si="8"/>
        <v>1992</v>
      </c>
      <c r="AN18" s="814"/>
      <c r="AO18" s="815"/>
      <c r="AP18" s="815"/>
      <c r="AQ18" s="815"/>
      <c r="AR18" s="815"/>
      <c r="AS18" s="815"/>
      <c r="AT18" s="815"/>
      <c r="AU18" s="815"/>
      <c r="AV18" s="815"/>
      <c r="AW18" s="814"/>
      <c r="AX18" s="814"/>
      <c r="AY18" s="814"/>
      <c r="AZ18" s="810"/>
      <c r="BA18" s="648"/>
      <c r="BB18" s="810">
        <f t="shared" si="9"/>
        <v>1992</v>
      </c>
      <c r="BC18" s="816"/>
      <c r="BD18" s="809"/>
      <c r="BE18" s="816"/>
      <c r="BF18" s="816"/>
      <c r="BG18" s="810"/>
      <c r="BH18" s="809"/>
      <c r="BI18" s="816"/>
      <c r="BJ18" s="817"/>
      <c r="BK18" s="817"/>
      <c r="BL18" s="818"/>
      <c r="BM18" s="817"/>
      <c r="BN18" s="819"/>
      <c r="BO18" s="819"/>
      <c r="BP18" s="819"/>
      <c r="BQ18" s="819"/>
      <c r="BR18" s="817"/>
      <c r="BS18" s="817"/>
      <c r="BT18" s="819"/>
      <c r="BU18" s="817"/>
      <c r="BV18" s="817"/>
      <c r="BW18" s="817"/>
      <c r="BX18" s="817"/>
      <c r="BY18" s="817"/>
      <c r="BZ18" s="817"/>
      <c r="CA18" s="817"/>
      <c r="CB18" s="817"/>
      <c r="CC18" s="817"/>
      <c r="CD18" s="817">
        <f t="shared" si="10"/>
        <v>996</v>
      </c>
      <c r="CE18" s="817"/>
      <c r="CF18" s="817">
        <f t="shared" si="11"/>
        <v>996</v>
      </c>
      <c r="CG18" s="817"/>
      <c r="CH18" s="817">
        <f t="shared" si="12"/>
        <v>996</v>
      </c>
      <c r="CI18" s="820"/>
      <c r="CQ18" s="757">
        <f t="shared" si="3"/>
        <v>661925</v>
      </c>
    </row>
    <row r="19" s="647" customFormat="1" ht="36" hidden="1" customHeight="1" spans="1:95">
      <c r="A19" s="792">
        <v>45960</v>
      </c>
      <c r="B19" s="793" t="s">
        <v>4927</v>
      </c>
      <c r="C19" s="794" t="s">
        <v>251</v>
      </c>
      <c r="D19" s="872">
        <v>4500183811</v>
      </c>
      <c r="E19" s="793" t="s">
        <v>5119</v>
      </c>
      <c r="F19" s="795" t="s">
        <v>5120</v>
      </c>
      <c r="G19" s="648" t="s">
        <v>309</v>
      </c>
      <c r="H19" s="796" t="s">
        <v>79</v>
      </c>
      <c r="I19" s="797">
        <v>1200</v>
      </c>
      <c r="J19" s="798">
        <v>0</v>
      </c>
      <c r="K19" s="798">
        <v>12</v>
      </c>
      <c r="L19" s="799">
        <f t="shared" si="4"/>
        <v>100</v>
      </c>
      <c r="M19" s="800">
        <v>46022</v>
      </c>
      <c r="N19" s="800">
        <v>46018</v>
      </c>
      <c r="O19" s="802"/>
      <c r="P19" s="802" t="s">
        <v>803</v>
      </c>
      <c r="Q19" s="803" t="s">
        <v>5114</v>
      </c>
      <c r="R19" s="802">
        <v>45965</v>
      </c>
      <c r="S19" s="825" t="s">
        <v>82</v>
      </c>
      <c r="T19" s="836" t="s">
        <v>5115</v>
      </c>
      <c r="U19" s="805" t="s">
        <v>5121</v>
      </c>
      <c r="V19" s="806" t="s">
        <v>4926</v>
      </c>
      <c r="W19" s="807">
        <v>1.2349</v>
      </c>
      <c r="X19" s="808">
        <f t="shared" si="6"/>
        <v>1481.88</v>
      </c>
      <c r="Y19" s="809"/>
      <c r="Z19" s="798" t="s">
        <v>2035</v>
      </c>
      <c r="AA19" s="810" t="s">
        <v>108</v>
      </c>
      <c r="AB19" s="798" t="s">
        <v>44</v>
      </c>
      <c r="AC19" s="811">
        <v>1200</v>
      </c>
      <c r="AD19" s="781">
        <f t="shared" si="5"/>
        <v>0</v>
      </c>
      <c r="AE19" s="837" t="s">
        <v>157</v>
      </c>
      <c r="AF19" s="795"/>
      <c r="AG19" s="781">
        <f t="shared" si="7"/>
        <v>2400</v>
      </c>
      <c r="AH19" s="795"/>
      <c r="AI19" s="810"/>
      <c r="AJ19" s="799"/>
      <c r="AK19" s="366"/>
      <c r="AL19" s="813"/>
      <c r="AM19" s="838">
        <f t="shared" si="8"/>
        <v>2400</v>
      </c>
      <c r="AN19" s="814"/>
      <c r="AO19" s="815"/>
      <c r="AP19" s="815"/>
      <c r="AQ19" s="815"/>
      <c r="AR19" s="815"/>
      <c r="AS19" s="815"/>
      <c r="AT19" s="815"/>
      <c r="AU19" s="815"/>
      <c r="AV19" s="815"/>
      <c r="AW19" s="814"/>
      <c r="AX19" s="814"/>
      <c r="AY19" s="814"/>
      <c r="AZ19" s="810"/>
      <c r="BA19" s="648"/>
      <c r="BB19" s="810">
        <f t="shared" si="9"/>
        <v>2400</v>
      </c>
      <c r="BC19" s="816"/>
      <c r="BD19" s="809"/>
      <c r="BE19" s="816"/>
      <c r="BF19" s="816"/>
      <c r="BG19" s="810"/>
      <c r="BH19" s="809"/>
      <c r="BI19" s="816"/>
      <c r="BJ19" s="817"/>
      <c r="BK19" s="817"/>
      <c r="BL19" s="818"/>
      <c r="BM19" s="817"/>
      <c r="BN19" s="819"/>
      <c r="BO19" s="819"/>
      <c r="BP19" s="819"/>
      <c r="BQ19" s="819"/>
      <c r="BR19" s="817"/>
      <c r="BS19" s="817"/>
      <c r="BT19" s="819"/>
      <c r="BU19" s="817"/>
      <c r="BV19" s="817"/>
      <c r="BW19" s="817"/>
      <c r="BX19" s="817"/>
      <c r="BY19" s="817"/>
      <c r="BZ19" s="817"/>
      <c r="CA19" s="817"/>
      <c r="CB19" s="817"/>
      <c r="CC19" s="817"/>
      <c r="CD19" s="817">
        <f t="shared" si="10"/>
        <v>1200</v>
      </c>
      <c r="CE19" s="817"/>
      <c r="CF19" s="817">
        <f t="shared" si="11"/>
        <v>1200</v>
      </c>
      <c r="CG19" s="817"/>
      <c r="CH19" s="817">
        <f t="shared" si="12"/>
        <v>1200</v>
      </c>
      <c r="CI19" s="820"/>
      <c r="CQ19" s="757">
        <f t="shared" si="3"/>
        <v>659525</v>
      </c>
    </row>
    <row r="20" s="647" customFormat="1" ht="36" hidden="1" customHeight="1" spans="1:95">
      <c r="A20" s="792">
        <v>45960</v>
      </c>
      <c r="B20" s="793" t="s">
        <v>4927</v>
      </c>
      <c r="C20" s="794" t="s">
        <v>251</v>
      </c>
      <c r="D20" s="872">
        <v>4500183809</v>
      </c>
      <c r="E20" s="793" t="s">
        <v>5122</v>
      </c>
      <c r="F20" s="795" t="s">
        <v>5123</v>
      </c>
      <c r="G20" s="648" t="s">
        <v>309</v>
      </c>
      <c r="H20" s="796" t="s">
        <v>79</v>
      </c>
      <c r="I20" s="797">
        <v>1200</v>
      </c>
      <c r="J20" s="798">
        <v>0</v>
      </c>
      <c r="K20" s="798">
        <v>12</v>
      </c>
      <c r="L20" s="799">
        <f t="shared" si="4"/>
        <v>100</v>
      </c>
      <c r="M20" s="800">
        <v>46022</v>
      </c>
      <c r="N20" s="800">
        <v>46018</v>
      </c>
      <c r="O20" s="802"/>
      <c r="P20" s="802" t="s">
        <v>803</v>
      </c>
      <c r="Q20" s="803" t="s">
        <v>5114</v>
      </c>
      <c r="R20" s="802">
        <v>45965</v>
      </c>
      <c r="S20" s="825" t="s">
        <v>82</v>
      </c>
      <c r="T20" s="836" t="s">
        <v>5115</v>
      </c>
      <c r="U20" s="805" t="s">
        <v>4925</v>
      </c>
      <c r="V20" s="806" t="s">
        <v>4926</v>
      </c>
      <c r="W20" s="807">
        <v>1.2578</v>
      </c>
      <c r="X20" s="808">
        <f t="shared" si="6"/>
        <v>1509.36</v>
      </c>
      <c r="Y20" s="809"/>
      <c r="Z20" s="798" t="s">
        <v>2035</v>
      </c>
      <c r="AA20" s="810" t="s">
        <v>108</v>
      </c>
      <c r="AB20" s="798" t="s">
        <v>44</v>
      </c>
      <c r="AC20" s="811">
        <v>1200</v>
      </c>
      <c r="AD20" s="781">
        <f t="shared" si="5"/>
        <v>0</v>
      </c>
      <c r="AE20" s="837" t="s">
        <v>157</v>
      </c>
      <c r="AF20" s="795"/>
      <c r="AG20" s="781">
        <f t="shared" si="7"/>
        <v>2400</v>
      </c>
      <c r="AH20" s="795"/>
      <c r="AI20" s="810"/>
      <c r="AJ20" s="799"/>
      <c r="AK20" s="366"/>
      <c r="AL20" s="813"/>
      <c r="AM20" s="838">
        <f t="shared" si="8"/>
        <v>2400</v>
      </c>
      <c r="AN20" s="814"/>
      <c r="AO20" s="815"/>
      <c r="AP20" s="815"/>
      <c r="AQ20" s="815"/>
      <c r="AR20" s="815"/>
      <c r="AS20" s="815"/>
      <c r="AT20" s="815"/>
      <c r="AU20" s="815"/>
      <c r="AV20" s="815"/>
      <c r="AW20" s="814"/>
      <c r="AX20" s="814"/>
      <c r="AY20" s="814"/>
      <c r="AZ20" s="810"/>
      <c r="BA20" s="648"/>
      <c r="BB20" s="810">
        <f t="shared" si="9"/>
        <v>2400</v>
      </c>
      <c r="BC20" s="816"/>
      <c r="BD20" s="809"/>
      <c r="BE20" s="816"/>
      <c r="BF20" s="816"/>
      <c r="BG20" s="810"/>
      <c r="BH20" s="809"/>
      <c r="BI20" s="816"/>
      <c r="BJ20" s="817"/>
      <c r="BK20" s="817"/>
      <c r="BL20" s="818"/>
      <c r="BM20" s="817"/>
      <c r="BN20" s="819"/>
      <c r="BO20" s="819"/>
      <c r="BP20" s="819"/>
      <c r="BQ20" s="819"/>
      <c r="BR20" s="817"/>
      <c r="BS20" s="817"/>
      <c r="BT20" s="819"/>
      <c r="BU20" s="817"/>
      <c r="BV20" s="817"/>
      <c r="BW20" s="817"/>
      <c r="BX20" s="817"/>
      <c r="BY20" s="817"/>
      <c r="BZ20" s="817"/>
      <c r="CA20" s="817"/>
      <c r="CB20" s="817"/>
      <c r="CC20" s="817"/>
      <c r="CD20" s="817">
        <f t="shared" si="10"/>
        <v>1200</v>
      </c>
      <c r="CE20" s="817"/>
      <c r="CF20" s="817">
        <f t="shared" si="11"/>
        <v>1200</v>
      </c>
      <c r="CG20" s="817"/>
      <c r="CH20" s="817">
        <f t="shared" si="12"/>
        <v>1200</v>
      </c>
      <c r="CI20" s="820"/>
      <c r="CQ20" s="757">
        <f t="shared" si="3"/>
        <v>657125</v>
      </c>
    </row>
    <row r="21" s="647" customFormat="1" ht="36" hidden="1" customHeight="1" spans="1:95">
      <c r="A21" s="792">
        <v>45988</v>
      </c>
      <c r="B21" s="793" t="s">
        <v>4344</v>
      </c>
      <c r="C21" s="794" t="s">
        <v>251</v>
      </c>
      <c r="D21" s="795">
        <v>4500187232</v>
      </c>
      <c r="E21" s="793">
        <v>765820</v>
      </c>
      <c r="F21" s="795" t="s">
        <v>5124</v>
      </c>
      <c r="G21" s="648" t="s">
        <v>309</v>
      </c>
      <c r="H21" s="796" t="s">
        <v>79</v>
      </c>
      <c r="I21" s="797">
        <v>1200</v>
      </c>
      <c r="J21" s="798">
        <v>0</v>
      </c>
      <c r="K21" s="798">
        <v>12</v>
      </c>
      <c r="L21" s="799">
        <f t="shared" si="4"/>
        <v>100</v>
      </c>
      <c r="M21" s="800">
        <v>46029</v>
      </c>
      <c r="N21" s="800">
        <v>46025</v>
      </c>
      <c r="O21" s="802"/>
      <c r="P21" s="802" t="s">
        <v>803</v>
      </c>
      <c r="Q21" s="802" t="s">
        <v>5125</v>
      </c>
      <c r="R21" s="802">
        <v>45973</v>
      </c>
      <c r="S21" s="825" t="s">
        <v>82</v>
      </c>
      <c r="T21" s="836" t="s">
        <v>5126</v>
      </c>
      <c r="U21" s="805" t="s">
        <v>5127</v>
      </c>
      <c r="V21" s="806" t="s">
        <v>4350</v>
      </c>
      <c r="W21" s="807">
        <v>1.2349</v>
      </c>
      <c r="X21" s="808">
        <f t="shared" si="6"/>
        <v>1481.88</v>
      </c>
      <c r="Y21" s="809"/>
      <c r="Z21" s="798" t="s">
        <v>2035</v>
      </c>
      <c r="AA21" s="810" t="s">
        <v>108</v>
      </c>
      <c r="AB21" s="798" t="s">
        <v>44</v>
      </c>
      <c r="AC21" s="811">
        <v>1200</v>
      </c>
      <c r="AD21" s="781">
        <f t="shared" si="5"/>
        <v>0</v>
      </c>
      <c r="AE21" s="837" t="s">
        <v>141</v>
      </c>
      <c r="AF21" s="795"/>
      <c r="AG21" s="781">
        <f t="shared" si="7"/>
        <v>2400</v>
      </c>
      <c r="AH21" s="795"/>
      <c r="AI21" s="810"/>
      <c r="AJ21" s="799"/>
      <c r="AK21" s="366"/>
      <c r="AL21" s="799"/>
      <c r="AM21" s="838">
        <f t="shared" si="8"/>
        <v>2400</v>
      </c>
      <c r="AN21" s="814"/>
      <c r="AO21" s="815"/>
      <c r="AP21" s="815"/>
      <c r="AQ21" s="815"/>
      <c r="AR21" s="815"/>
      <c r="AS21" s="815"/>
      <c r="AT21" s="815"/>
      <c r="AU21" s="815"/>
      <c r="AV21" s="815"/>
      <c r="AW21" s="814"/>
      <c r="AX21" s="814"/>
      <c r="AY21" s="814"/>
      <c r="AZ21" s="810"/>
      <c r="BA21" s="648"/>
      <c r="BB21" s="810">
        <f t="shared" si="9"/>
        <v>2400</v>
      </c>
      <c r="BC21" s="816"/>
      <c r="BD21" s="809"/>
      <c r="BE21" s="816"/>
      <c r="BF21" s="816"/>
      <c r="BG21" s="810"/>
      <c r="BH21" s="809"/>
      <c r="BI21" s="816"/>
      <c r="BJ21" s="817"/>
      <c r="BK21" s="817"/>
      <c r="BL21" s="818"/>
      <c r="BM21" s="817"/>
      <c r="BN21" s="819"/>
      <c r="BO21" s="819"/>
      <c r="BP21" s="819"/>
      <c r="BQ21" s="819"/>
      <c r="BR21" s="817"/>
      <c r="BS21" s="817"/>
      <c r="BT21" s="819"/>
      <c r="BU21" s="817"/>
      <c r="BV21" s="817"/>
      <c r="BW21" s="817"/>
      <c r="BX21" s="817"/>
      <c r="BY21" s="817"/>
      <c r="BZ21" s="817"/>
      <c r="CA21" s="817"/>
      <c r="CB21" s="817"/>
      <c r="CC21" s="817"/>
      <c r="CD21" s="817">
        <f t="shared" si="10"/>
        <v>1200</v>
      </c>
      <c r="CE21" s="817"/>
      <c r="CF21" s="817">
        <f t="shared" si="11"/>
        <v>1200</v>
      </c>
      <c r="CG21" s="817"/>
      <c r="CH21" s="817">
        <f t="shared" si="12"/>
        <v>1200</v>
      </c>
      <c r="CI21" s="820"/>
      <c r="CQ21" s="757">
        <f t="shared" si="3"/>
        <v>654725</v>
      </c>
    </row>
    <row r="22" s="647" customFormat="1" ht="36" hidden="1" customHeight="1" spans="1:95">
      <c r="A22" s="792">
        <v>45988</v>
      </c>
      <c r="B22" s="793" t="s">
        <v>4344</v>
      </c>
      <c r="C22" s="794" t="s">
        <v>251</v>
      </c>
      <c r="D22" s="795">
        <v>4500187228</v>
      </c>
      <c r="E22" s="793">
        <v>765819</v>
      </c>
      <c r="F22" s="795" t="s">
        <v>5128</v>
      </c>
      <c r="G22" s="648" t="s">
        <v>309</v>
      </c>
      <c r="H22" s="796" t="s">
        <v>79</v>
      </c>
      <c r="I22" s="797">
        <v>996</v>
      </c>
      <c r="J22" s="798">
        <v>0</v>
      </c>
      <c r="K22" s="798">
        <v>12</v>
      </c>
      <c r="L22" s="799">
        <f t="shared" si="4"/>
        <v>83</v>
      </c>
      <c r="M22" s="800">
        <v>46029</v>
      </c>
      <c r="N22" s="800">
        <v>46025</v>
      </c>
      <c r="O22" s="802"/>
      <c r="P22" s="802" t="s">
        <v>803</v>
      </c>
      <c r="Q22" s="803" t="s">
        <v>5125</v>
      </c>
      <c r="R22" s="802">
        <v>45973</v>
      </c>
      <c r="S22" s="825" t="s">
        <v>82</v>
      </c>
      <c r="T22" s="836" t="s">
        <v>5126</v>
      </c>
      <c r="U22" s="805" t="s">
        <v>5129</v>
      </c>
      <c r="V22" s="806" t="s">
        <v>4350</v>
      </c>
      <c r="W22" s="807">
        <v>1.2349</v>
      </c>
      <c r="X22" s="808">
        <f t="shared" si="6"/>
        <v>1229.9604</v>
      </c>
      <c r="Y22" s="809"/>
      <c r="Z22" s="798" t="s">
        <v>2035</v>
      </c>
      <c r="AA22" s="810" t="s">
        <v>108</v>
      </c>
      <c r="AB22" s="798" t="s">
        <v>44</v>
      </c>
      <c r="AC22" s="811">
        <v>996</v>
      </c>
      <c r="AD22" s="781">
        <f t="shared" si="5"/>
        <v>0</v>
      </c>
      <c r="AE22" s="837" t="s">
        <v>141</v>
      </c>
      <c r="AF22" s="795"/>
      <c r="AG22" s="781">
        <f t="shared" si="7"/>
        <v>1992</v>
      </c>
      <c r="AH22" s="795"/>
      <c r="AI22" s="810"/>
      <c r="AJ22" s="799"/>
      <c r="AK22" s="366"/>
      <c r="AL22" s="799"/>
      <c r="AM22" s="838">
        <f t="shared" si="8"/>
        <v>1992</v>
      </c>
      <c r="AN22" s="814"/>
      <c r="AO22" s="815"/>
      <c r="AP22" s="815"/>
      <c r="AQ22" s="815"/>
      <c r="AR22" s="815"/>
      <c r="AS22" s="815"/>
      <c r="AT22" s="815"/>
      <c r="AU22" s="815"/>
      <c r="AV22" s="815"/>
      <c r="AW22" s="814"/>
      <c r="AX22" s="814"/>
      <c r="AY22" s="814"/>
      <c r="AZ22" s="810"/>
      <c r="BA22" s="648"/>
      <c r="BB22" s="810">
        <f t="shared" si="9"/>
        <v>1992</v>
      </c>
      <c r="BC22" s="816"/>
      <c r="BD22" s="809"/>
      <c r="BE22" s="816"/>
      <c r="BF22" s="816"/>
      <c r="BG22" s="810"/>
      <c r="BH22" s="809"/>
      <c r="BI22" s="816"/>
      <c r="BJ22" s="817"/>
      <c r="BK22" s="817"/>
      <c r="BL22" s="818"/>
      <c r="BM22" s="817"/>
      <c r="BN22" s="819"/>
      <c r="BO22" s="819"/>
      <c r="BP22" s="819"/>
      <c r="BQ22" s="819"/>
      <c r="BR22" s="817"/>
      <c r="BS22" s="817"/>
      <c r="BT22" s="819"/>
      <c r="BU22" s="817"/>
      <c r="BV22" s="817"/>
      <c r="BW22" s="817"/>
      <c r="BX22" s="817"/>
      <c r="BY22" s="817"/>
      <c r="BZ22" s="817"/>
      <c r="CA22" s="817"/>
      <c r="CB22" s="817"/>
      <c r="CC22" s="817"/>
      <c r="CD22" s="817">
        <f t="shared" si="10"/>
        <v>996</v>
      </c>
      <c r="CE22" s="817"/>
      <c r="CF22" s="817">
        <f t="shared" si="11"/>
        <v>996</v>
      </c>
      <c r="CG22" s="817"/>
      <c r="CH22" s="817">
        <f t="shared" si="12"/>
        <v>996</v>
      </c>
      <c r="CI22" s="820"/>
      <c r="CQ22" s="757">
        <f t="shared" si="3"/>
        <v>652733</v>
      </c>
    </row>
    <row r="23" s="647" customFormat="1" ht="36" hidden="1" customHeight="1" spans="1:95">
      <c r="A23" s="792">
        <v>45968</v>
      </c>
      <c r="B23" s="793" t="s">
        <v>3237</v>
      </c>
      <c r="C23" s="794" t="s">
        <v>3014</v>
      </c>
      <c r="D23" s="795">
        <v>4500183616</v>
      </c>
      <c r="E23" s="793" t="s">
        <v>5130</v>
      </c>
      <c r="F23" s="795" t="s">
        <v>5131</v>
      </c>
      <c r="G23" s="648" t="s">
        <v>78</v>
      </c>
      <c r="H23" s="796" t="s">
        <v>111</v>
      </c>
      <c r="I23" s="797">
        <v>3600</v>
      </c>
      <c r="J23" s="798">
        <v>0</v>
      </c>
      <c r="K23" s="798">
        <v>50</v>
      </c>
      <c r="L23" s="799">
        <f t="shared" si="4"/>
        <v>72</v>
      </c>
      <c r="M23" s="800">
        <v>46031</v>
      </c>
      <c r="N23" s="800">
        <v>46027</v>
      </c>
      <c r="O23" s="802"/>
      <c r="P23" s="802" t="s">
        <v>803</v>
      </c>
      <c r="Q23" s="803" t="s">
        <v>5132</v>
      </c>
      <c r="R23" s="873">
        <v>45982</v>
      </c>
      <c r="S23" s="873" t="s">
        <v>82</v>
      </c>
      <c r="T23" s="874" t="s">
        <v>5133</v>
      </c>
      <c r="U23" s="805" t="s">
        <v>5134</v>
      </c>
      <c r="V23" s="806" t="s">
        <v>388</v>
      </c>
      <c r="W23" s="807">
        <v>0.9125</v>
      </c>
      <c r="X23" s="808">
        <f>W23*I23</f>
        <v>3285</v>
      </c>
      <c r="Y23" s="809"/>
      <c r="Z23" s="798" t="s">
        <v>156</v>
      </c>
      <c r="AA23" s="810" t="s">
        <v>108</v>
      </c>
      <c r="AB23" s="798" t="s">
        <v>44</v>
      </c>
      <c r="AC23" s="811">
        <v>3600</v>
      </c>
      <c r="AD23" s="781">
        <f t="shared" si="5"/>
        <v>0</v>
      </c>
      <c r="AE23" s="837" t="s">
        <v>157</v>
      </c>
      <c r="AF23" s="795"/>
      <c r="AG23" s="781">
        <f>I23</f>
        <v>3600</v>
      </c>
      <c r="AH23" s="795"/>
      <c r="AI23" s="810"/>
      <c r="AJ23" s="799"/>
      <c r="AK23" s="784"/>
      <c r="AL23" s="799">
        <f>I23</f>
        <v>3600</v>
      </c>
      <c r="AM23" s="814"/>
      <c r="AN23" s="814"/>
      <c r="AO23" s="815"/>
      <c r="AP23" s="815"/>
      <c r="AQ23" s="815"/>
      <c r="AR23" s="815"/>
      <c r="AS23" s="815"/>
      <c r="AT23" s="815"/>
      <c r="AU23" s="815"/>
      <c r="AV23" s="815"/>
      <c r="AW23" s="814"/>
      <c r="AX23" s="814"/>
      <c r="AY23" s="814"/>
      <c r="AZ23" s="810"/>
      <c r="BA23" s="648"/>
      <c r="BB23" s="810">
        <f>I23</f>
        <v>3600</v>
      </c>
      <c r="BC23" s="816"/>
      <c r="BD23" s="816"/>
      <c r="BE23" s="816"/>
      <c r="BF23" s="816"/>
      <c r="BG23" s="810"/>
      <c r="BH23" s="816"/>
      <c r="BI23" s="816"/>
      <c r="BJ23" s="817"/>
      <c r="BK23" s="817"/>
      <c r="BL23" s="818"/>
      <c r="BM23" s="817"/>
      <c r="BN23" s="819"/>
      <c r="BO23" s="819"/>
      <c r="BP23" s="819"/>
      <c r="BQ23" s="819"/>
      <c r="BR23" s="817"/>
      <c r="BS23" s="818">
        <f>I23/25</f>
        <v>144</v>
      </c>
      <c r="BT23" s="819"/>
      <c r="BU23" s="817"/>
      <c r="BV23" s="817"/>
      <c r="BW23" s="817"/>
      <c r="BX23" s="817"/>
      <c r="BY23" s="817"/>
      <c r="BZ23" s="817"/>
      <c r="CA23" s="817"/>
      <c r="CB23" s="817"/>
      <c r="CC23" s="817"/>
      <c r="CD23" s="817"/>
      <c r="CE23" s="817"/>
      <c r="CF23" s="817"/>
      <c r="CG23" s="817"/>
      <c r="CH23" s="817"/>
      <c r="CI23" s="820"/>
      <c r="CQ23" s="757">
        <f t="shared" si="3"/>
        <v>649133</v>
      </c>
    </row>
    <row r="24" s="647" customFormat="1" ht="36" hidden="1" customHeight="1" spans="1:95">
      <c r="A24" s="792">
        <v>45988</v>
      </c>
      <c r="B24" s="821" t="s">
        <v>3972</v>
      </c>
      <c r="C24" s="822" t="s">
        <v>251</v>
      </c>
      <c r="D24" s="823">
        <v>4500186337</v>
      </c>
      <c r="E24" s="821" t="s">
        <v>5135</v>
      </c>
      <c r="F24" s="823" t="s">
        <v>5136</v>
      </c>
      <c r="G24" s="648" t="s">
        <v>3599</v>
      </c>
      <c r="H24" s="796" t="s">
        <v>3600</v>
      </c>
      <c r="I24" s="797">
        <v>28944</v>
      </c>
      <c r="J24" s="798">
        <v>8</v>
      </c>
      <c r="K24" s="798">
        <v>48</v>
      </c>
      <c r="L24" s="799">
        <f t="shared" si="4"/>
        <v>603</v>
      </c>
      <c r="M24" s="801">
        <v>46027</v>
      </c>
      <c r="N24" s="800">
        <v>46027</v>
      </c>
      <c r="O24" s="802" t="s">
        <v>5137</v>
      </c>
      <c r="P24" s="802" t="s">
        <v>106</v>
      </c>
      <c r="Q24" s="827" t="s">
        <v>5386</v>
      </c>
      <c r="R24" s="802" t="s">
        <v>5138</v>
      </c>
      <c r="S24" s="825" t="s">
        <v>82</v>
      </c>
      <c r="T24" s="836" t="s">
        <v>82</v>
      </c>
      <c r="U24" s="805" t="s">
        <v>5139</v>
      </c>
      <c r="V24" s="806" t="s">
        <v>587</v>
      </c>
      <c r="W24" s="807">
        <v>0.5438</v>
      </c>
      <c r="X24" s="808">
        <f>W24*I24</f>
        <v>15739.7472</v>
      </c>
      <c r="Y24" s="809"/>
      <c r="Z24" s="866" t="s">
        <v>5140</v>
      </c>
      <c r="AA24" s="810" t="s">
        <v>108</v>
      </c>
      <c r="AB24" s="798" t="s">
        <v>44</v>
      </c>
      <c r="AC24" s="811">
        <f>27984+960</f>
        <v>28944</v>
      </c>
      <c r="AD24" s="781">
        <f t="shared" si="5"/>
        <v>0</v>
      </c>
      <c r="AE24" s="871" t="s">
        <v>82</v>
      </c>
      <c r="AF24" s="795"/>
      <c r="AG24" s="781">
        <f>I24</f>
        <v>28944</v>
      </c>
      <c r="AH24" s="795"/>
      <c r="AI24" s="810"/>
      <c r="AJ24" s="799"/>
      <c r="AK24" s="784"/>
      <c r="AL24" s="799"/>
      <c r="AM24" s="838"/>
      <c r="AN24" s="814"/>
      <c r="AO24" s="815"/>
      <c r="AP24" s="815"/>
      <c r="AQ24" s="815"/>
      <c r="AR24" s="815"/>
      <c r="AS24" s="815"/>
      <c r="AT24" s="815"/>
      <c r="AU24" s="815">
        <f>I24</f>
        <v>28944</v>
      </c>
      <c r="AV24" s="815"/>
      <c r="AW24" s="814"/>
      <c r="AX24" s="814"/>
      <c r="AY24" s="814"/>
      <c r="AZ24" s="810"/>
      <c r="BA24" s="648"/>
      <c r="BB24" s="810">
        <f>I24</f>
        <v>28944</v>
      </c>
      <c r="BC24" s="816"/>
      <c r="BD24" s="809"/>
      <c r="BE24" s="816"/>
      <c r="BF24" s="816"/>
      <c r="BG24" s="810"/>
      <c r="BH24" s="809"/>
      <c r="BI24" s="816"/>
      <c r="BJ24" s="817"/>
      <c r="BK24" s="817"/>
      <c r="BL24" s="818"/>
      <c r="BM24" s="817"/>
      <c r="BN24" s="819"/>
      <c r="BO24" s="819"/>
      <c r="BP24" s="819"/>
      <c r="BQ24" s="819"/>
      <c r="BR24" s="817"/>
      <c r="BS24" s="817"/>
      <c r="BT24" s="819">
        <f>I24/8</f>
        <v>3618</v>
      </c>
      <c r="BU24" s="817"/>
      <c r="BV24" s="817"/>
      <c r="BW24" s="817"/>
      <c r="BX24" s="817"/>
      <c r="BY24" s="817"/>
      <c r="BZ24" s="817"/>
      <c r="CA24" s="817"/>
      <c r="CB24" s="817"/>
      <c r="CC24" s="817"/>
      <c r="CD24" s="817"/>
      <c r="CE24" s="817"/>
      <c r="CF24" s="817"/>
      <c r="CG24" s="817"/>
      <c r="CH24" s="817"/>
      <c r="CI24" s="820"/>
      <c r="CQ24" s="757">
        <f t="shared" si="3"/>
        <v>620189</v>
      </c>
    </row>
    <row r="25" s="647" customFormat="1" ht="36" hidden="1" customHeight="1" spans="1:95">
      <c r="A25" s="792">
        <v>45995</v>
      </c>
      <c r="B25" s="793" t="s">
        <v>3800</v>
      </c>
      <c r="C25" s="794" t="s">
        <v>251</v>
      </c>
      <c r="D25" s="795">
        <v>4500188050</v>
      </c>
      <c r="E25" s="793">
        <v>963642011</v>
      </c>
      <c r="F25" s="795" t="s">
        <v>5141</v>
      </c>
      <c r="G25" s="648" t="s">
        <v>346</v>
      </c>
      <c r="H25" s="796" t="s">
        <v>79</v>
      </c>
      <c r="I25" s="797">
        <v>4608</v>
      </c>
      <c r="J25" s="798">
        <v>0</v>
      </c>
      <c r="K25" s="798">
        <v>1152</v>
      </c>
      <c r="L25" s="799">
        <f t="shared" ref="L25:L33" si="13">I25/K25</f>
        <v>4</v>
      </c>
      <c r="M25" s="800">
        <v>46027</v>
      </c>
      <c r="N25" s="800">
        <v>46027</v>
      </c>
      <c r="O25" s="802" t="s">
        <v>5142</v>
      </c>
      <c r="P25" s="802" t="s">
        <v>106</v>
      </c>
      <c r="Q25" s="803" t="s">
        <v>3426</v>
      </c>
      <c r="R25" s="802" t="s">
        <v>651</v>
      </c>
      <c r="S25" s="825" t="s">
        <v>136</v>
      </c>
      <c r="T25" s="804" t="s">
        <v>5143</v>
      </c>
      <c r="U25" s="805" t="s">
        <v>2828</v>
      </c>
      <c r="V25" s="806" t="s">
        <v>1131</v>
      </c>
      <c r="W25" s="807">
        <v>61.78</v>
      </c>
      <c r="X25" s="808">
        <f t="shared" ref="X25:X31" si="14">W25*L25</f>
        <v>247.12</v>
      </c>
      <c r="Y25" s="809"/>
      <c r="Z25" s="798" t="s">
        <v>346</v>
      </c>
      <c r="AA25" s="810" t="s">
        <v>108</v>
      </c>
      <c r="AB25" s="798" t="s">
        <v>44</v>
      </c>
      <c r="AC25" s="811">
        <f>4596+12</f>
        <v>4608</v>
      </c>
      <c r="AD25" s="781">
        <f t="shared" si="5"/>
        <v>0</v>
      </c>
      <c r="AE25" s="837" t="s">
        <v>157</v>
      </c>
      <c r="AF25" s="795"/>
      <c r="AG25" s="781">
        <f t="shared" ref="AG25:AG31" si="15">I25</f>
        <v>4608</v>
      </c>
      <c r="AH25" s="795"/>
      <c r="AI25" s="810">
        <f t="shared" ref="AI25:AI31" si="16">I25</f>
        <v>4608</v>
      </c>
      <c r="AJ25" s="799"/>
      <c r="AK25" s="784"/>
      <c r="AL25" s="799"/>
      <c r="AM25" s="838"/>
      <c r="AN25" s="814"/>
      <c r="AO25" s="815"/>
      <c r="AP25" s="815"/>
      <c r="AQ25" s="815"/>
      <c r="AR25" s="815"/>
      <c r="AS25" s="815"/>
      <c r="AT25" s="815"/>
      <c r="AU25" s="815"/>
      <c r="AV25" s="815"/>
      <c r="AW25" s="814"/>
      <c r="AX25" s="814"/>
      <c r="AY25" s="814"/>
      <c r="AZ25" s="810"/>
      <c r="BA25" s="648"/>
      <c r="BB25" s="810"/>
      <c r="BC25" s="816"/>
      <c r="BD25" s="810">
        <f t="shared" ref="BD25:BD31" si="17">I25</f>
        <v>4608</v>
      </c>
      <c r="BE25" s="816"/>
      <c r="BF25" s="816"/>
      <c r="BG25" s="810"/>
      <c r="BH25" s="810">
        <f t="shared" ref="BH25:BH31" si="18">I25/12</f>
        <v>384</v>
      </c>
      <c r="BI25" s="816"/>
      <c r="BJ25" s="817"/>
      <c r="BK25" s="817"/>
      <c r="BL25" s="818"/>
      <c r="BM25" s="817"/>
      <c r="BN25" s="819"/>
      <c r="BO25" s="819"/>
      <c r="BP25" s="819"/>
      <c r="BQ25" s="819"/>
      <c r="BR25" s="817"/>
      <c r="BS25" s="817"/>
      <c r="BT25" s="819"/>
      <c r="BU25" s="817"/>
      <c r="BV25" s="817"/>
      <c r="BW25" s="817"/>
      <c r="BX25" s="817"/>
      <c r="BY25" s="817"/>
      <c r="BZ25" s="817"/>
      <c r="CA25" s="817"/>
      <c r="CB25" s="817"/>
      <c r="CC25" s="817"/>
      <c r="CD25" s="817"/>
      <c r="CE25" s="817"/>
      <c r="CF25" s="817"/>
      <c r="CG25" s="817"/>
      <c r="CH25" s="817"/>
      <c r="CI25" s="820"/>
      <c r="CQ25" s="757">
        <f t="shared" si="3"/>
        <v>615581</v>
      </c>
    </row>
    <row r="26" s="647" customFormat="1" ht="36" hidden="1" customHeight="1" spans="1:95">
      <c r="A26" s="792">
        <v>45995</v>
      </c>
      <c r="B26" s="793" t="s">
        <v>3800</v>
      </c>
      <c r="C26" s="794" t="s">
        <v>251</v>
      </c>
      <c r="D26" s="795">
        <v>4500188050</v>
      </c>
      <c r="E26" s="793">
        <v>963642014</v>
      </c>
      <c r="F26" s="795" t="s">
        <v>5144</v>
      </c>
      <c r="G26" s="648" t="s">
        <v>346</v>
      </c>
      <c r="H26" s="796" t="s">
        <v>79</v>
      </c>
      <c r="I26" s="797">
        <v>4608</v>
      </c>
      <c r="J26" s="798">
        <v>0</v>
      </c>
      <c r="K26" s="798">
        <v>1152</v>
      </c>
      <c r="L26" s="799">
        <f t="shared" si="13"/>
        <v>4</v>
      </c>
      <c r="M26" s="800">
        <v>46027</v>
      </c>
      <c r="N26" s="800">
        <v>46027</v>
      </c>
      <c r="O26" s="802" t="s">
        <v>5142</v>
      </c>
      <c r="P26" s="802" t="s">
        <v>106</v>
      </c>
      <c r="Q26" s="803" t="s">
        <v>3263</v>
      </c>
      <c r="R26" s="802" t="s">
        <v>651</v>
      </c>
      <c r="S26" s="825" t="s">
        <v>136</v>
      </c>
      <c r="T26" s="804" t="s">
        <v>5143</v>
      </c>
      <c r="U26" s="805" t="s">
        <v>2828</v>
      </c>
      <c r="V26" s="806" t="s">
        <v>1131</v>
      </c>
      <c r="W26" s="807">
        <v>61.78</v>
      </c>
      <c r="X26" s="808">
        <f t="shared" si="14"/>
        <v>247.12</v>
      </c>
      <c r="Y26" s="809"/>
      <c r="Z26" s="798" t="s">
        <v>346</v>
      </c>
      <c r="AA26" s="810" t="s">
        <v>108</v>
      </c>
      <c r="AB26" s="798" t="s">
        <v>44</v>
      </c>
      <c r="AC26" s="811">
        <v>4608</v>
      </c>
      <c r="AD26" s="781">
        <f t="shared" si="5"/>
        <v>0</v>
      </c>
      <c r="AE26" s="837" t="s">
        <v>157</v>
      </c>
      <c r="AF26" s="795"/>
      <c r="AG26" s="781">
        <f t="shared" si="15"/>
        <v>4608</v>
      </c>
      <c r="AH26" s="795"/>
      <c r="AI26" s="810">
        <f t="shared" si="16"/>
        <v>4608</v>
      </c>
      <c r="AJ26" s="799"/>
      <c r="AK26" s="784"/>
      <c r="AL26" s="799"/>
      <c r="AM26" s="838"/>
      <c r="AN26" s="814"/>
      <c r="AO26" s="815"/>
      <c r="AP26" s="815"/>
      <c r="AQ26" s="815"/>
      <c r="AR26" s="815"/>
      <c r="AS26" s="815"/>
      <c r="AT26" s="815"/>
      <c r="AU26" s="815"/>
      <c r="AV26" s="815"/>
      <c r="AW26" s="814"/>
      <c r="AX26" s="814"/>
      <c r="AY26" s="814"/>
      <c r="AZ26" s="810"/>
      <c r="BA26" s="648"/>
      <c r="BB26" s="810"/>
      <c r="BC26" s="816"/>
      <c r="BD26" s="810">
        <f t="shared" si="17"/>
        <v>4608</v>
      </c>
      <c r="BE26" s="816"/>
      <c r="BF26" s="816"/>
      <c r="BG26" s="810"/>
      <c r="BH26" s="810">
        <f t="shared" si="18"/>
        <v>384</v>
      </c>
      <c r="BI26" s="816"/>
      <c r="BJ26" s="817"/>
      <c r="BK26" s="817"/>
      <c r="BL26" s="818"/>
      <c r="BM26" s="817"/>
      <c r="BN26" s="819"/>
      <c r="BO26" s="819"/>
      <c r="BP26" s="819"/>
      <c r="BQ26" s="819"/>
      <c r="BR26" s="817"/>
      <c r="BS26" s="817"/>
      <c r="BT26" s="819"/>
      <c r="BU26" s="817"/>
      <c r="BV26" s="817"/>
      <c r="BW26" s="817"/>
      <c r="BX26" s="817"/>
      <c r="BY26" s="817"/>
      <c r="BZ26" s="817"/>
      <c r="CA26" s="817"/>
      <c r="CB26" s="817"/>
      <c r="CC26" s="817"/>
      <c r="CD26" s="817"/>
      <c r="CE26" s="817"/>
      <c r="CF26" s="817"/>
      <c r="CG26" s="817"/>
      <c r="CH26" s="817"/>
      <c r="CI26" s="820"/>
      <c r="CQ26" s="757">
        <f t="shared" si="3"/>
        <v>610973</v>
      </c>
    </row>
    <row r="27" s="647" customFormat="1" ht="36" hidden="1" customHeight="1" spans="1:95">
      <c r="A27" s="792">
        <v>45995</v>
      </c>
      <c r="B27" s="793" t="s">
        <v>3800</v>
      </c>
      <c r="C27" s="794" t="s">
        <v>251</v>
      </c>
      <c r="D27" s="795">
        <v>4500188050</v>
      </c>
      <c r="E27" s="793">
        <v>963642015</v>
      </c>
      <c r="F27" s="795" t="s">
        <v>5145</v>
      </c>
      <c r="G27" s="648" t="s">
        <v>346</v>
      </c>
      <c r="H27" s="796" t="s">
        <v>79</v>
      </c>
      <c r="I27" s="797">
        <v>2304</v>
      </c>
      <c r="J27" s="798">
        <v>0</v>
      </c>
      <c r="K27" s="798">
        <v>1152</v>
      </c>
      <c r="L27" s="799">
        <f t="shared" si="13"/>
        <v>2</v>
      </c>
      <c r="M27" s="800">
        <v>46027</v>
      </c>
      <c r="N27" s="800">
        <v>46027</v>
      </c>
      <c r="O27" s="802" t="s">
        <v>5142</v>
      </c>
      <c r="P27" s="802" t="s">
        <v>106</v>
      </c>
      <c r="Q27" s="803" t="s">
        <v>5064</v>
      </c>
      <c r="R27" s="802" t="s">
        <v>651</v>
      </c>
      <c r="S27" s="825" t="s">
        <v>136</v>
      </c>
      <c r="T27" s="804" t="s">
        <v>5143</v>
      </c>
      <c r="U27" s="805" t="s">
        <v>2828</v>
      </c>
      <c r="V27" s="806" t="s">
        <v>1131</v>
      </c>
      <c r="W27" s="807">
        <v>61.78</v>
      </c>
      <c r="X27" s="808">
        <f t="shared" si="14"/>
        <v>123.56</v>
      </c>
      <c r="Y27" s="809"/>
      <c r="Z27" s="798" t="s">
        <v>346</v>
      </c>
      <c r="AA27" s="810" t="s">
        <v>108</v>
      </c>
      <c r="AB27" s="798" t="s">
        <v>44</v>
      </c>
      <c r="AC27" s="811">
        <v>2304</v>
      </c>
      <c r="AD27" s="781">
        <f t="shared" si="5"/>
        <v>0</v>
      </c>
      <c r="AE27" s="837" t="s">
        <v>157</v>
      </c>
      <c r="AF27" s="795"/>
      <c r="AG27" s="781">
        <f t="shared" si="15"/>
        <v>2304</v>
      </c>
      <c r="AH27" s="795"/>
      <c r="AI27" s="810">
        <f t="shared" si="16"/>
        <v>2304</v>
      </c>
      <c r="AJ27" s="799"/>
      <c r="AK27" s="784"/>
      <c r="AL27" s="799"/>
      <c r="AM27" s="838"/>
      <c r="AN27" s="814"/>
      <c r="AO27" s="815"/>
      <c r="AP27" s="815"/>
      <c r="AQ27" s="815"/>
      <c r="AR27" s="815"/>
      <c r="AS27" s="815"/>
      <c r="AT27" s="815"/>
      <c r="AU27" s="815"/>
      <c r="AV27" s="815"/>
      <c r="AW27" s="814"/>
      <c r="AX27" s="814"/>
      <c r="AY27" s="814"/>
      <c r="AZ27" s="810"/>
      <c r="BA27" s="648"/>
      <c r="BB27" s="810"/>
      <c r="BC27" s="816"/>
      <c r="BD27" s="810">
        <f t="shared" si="17"/>
        <v>2304</v>
      </c>
      <c r="BE27" s="816"/>
      <c r="BF27" s="816"/>
      <c r="BG27" s="810"/>
      <c r="BH27" s="810">
        <f t="shared" si="18"/>
        <v>192</v>
      </c>
      <c r="BI27" s="816"/>
      <c r="BJ27" s="817"/>
      <c r="BK27" s="817"/>
      <c r="BL27" s="818"/>
      <c r="BM27" s="817"/>
      <c r="BN27" s="819"/>
      <c r="BO27" s="819"/>
      <c r="BP27" s="819"/>
      <c r="BQ27" s="819"/>
      <c r="BR27" s="817"/>
      <c r="BS27" s="817"/>
      <c r="BT27" s="819"/>
      <c r="BU27" s="817"/>
      <c r="BV27" s="817"/>
      <c r="BW27" s="817"/>
      <c r="BX27" s="817"/>
      <c r="BY27" s="817"/>
      <c r="BZ27" s="817"/>
      <c r="CA27" s="817"/>
      <c r="CB27" s="817"/>
      <c r="CC27" s="817"/>
      <c r="CD27" s="817"/>
      <c r="CE27" s="817"/>
      <c r="CF27" s="817"/>
      <c r="CG27" s="817"/>
      <c r="CH27" s="817"/>
      <c r="CI27" s="820"/>
      <c r="CQ27" s="757">
        <f t="shared" si="3"/>
        <v>608669</v>
      </c>
    </row>
    <row r="28" s="647" customFormat="1" ht="36" hidden="1" customHeight="1" spans="1:95">
      <c r="A28" s="792">
        <v>45995</v>
      </c>
      <c r="B28" s="793" t="s">
        <v>3800</v>
      </c>
      <c r="C28" s="794" t="s">
        <v>251</v>
      </c>
      <c r="D28" s="795">
        <v>4500188050</v>
      </c>
      <c r="E28" s="793">
        <v>963642030</v>
      </c>
      <c r="F28" s="795" t="s">
        <v>5146</v>
      </c>
      <c r="G28" s="648" t="s">
        <v>346</v>
      </c>
      <c r="H28" s="796" t="s">
        <v>79</v>
      </c>
      <c r="I28" s="797">
        <v>3456</v>
      </c>
      <c r="J28" s="798">
        <v>0</v>
      </c>
      <c r="K28" s="798">
        <v>1152</v>
      </c>
      <c r="L28" s="799">
        <f t="shared" si="13"/>
        <v>3</v>
      </c>
      <c r="M28" s="800">
        <v>46027</v>
      </c>
      <c r="N28" s="800">
        <v>46027</v>
      </c>
      <c r="O28" s="802" t="s">
        <v>5142</v>
      </c>
      <c r="P28" s="802" t="s">
        <v>106</v>
      </c>
      <c r="Q28" s="803" t="s">
        <v>5064</v>
      </c>
      <c r="R28" s="802" t="s">
        <v>651</v>
      </c>
      <c r="S28" s="825" t="s">
        <v>136</v>
      </c>
      <c r="T28" s="804" t="s">
        <v>5143</v>
      </c>
      <c r="U28" s="805" t="s">
        <v>2828</v>
      </c>
      <c r="V28" s="806" t="s">
        <v>1131</v>
      </c>
      <c r="W28" s="807">
        <v>61.78</v>
      </c>
      <c r="X28" s="808">
        <f t="shared" si="14"/>
        <v>185.34</v>
      </c>
      <c r="Y28" s="809"/>
      <c r="Z28" s="798" t="s">
        <v>346</v>
      </c>
      <c r="AA28" s="810" t="s">
        <v>108</v>
      </c>
      <c r="AB28" s="798" t="s">
        <v>44</v>
      </c>
      <c r="AC28" s="811">
        <v>3456</v>
      </c>
      <c r="AD28" s="781">
        <f t="shared" si="5"/>
        <v>0</v>
      </c>
      <c r="AE28" s="837" t="s">
        <v>157</v>
      </c>
      <c r="AF28" s="795"/>
      <c r="AG28" s="781">
        <f t="shared" si="15"/>
        <v>3456</v>
      </c>
      <c r="AH28" s="795"/>
      <c r="AI28" s="810">
        <f t="shared" si="16"/>
        <v>3456</v>
      </c>
      <c r="AJ28" s="799"/>
      <c r="AK28" s="784"/>
      <c r="AL28" s="799"/>
      <c r="AM28" s="838"/>
      <c r="AN28" s="814"/>
      <c r="AO28" s="815"/>
      <c r="AP28" s="815"/>
      <c r="AQ28" s="815"/>
      <c r="AR28" s="815"/>
      <c r="AS28" s="815"/>
      <c r="AT28" s="815"/>
      <c r="AU28" s="815"/>
      <c r="AV28" s="815"/>
      <c r="AW28" s="814"/>
      <c r="AX28" s="814"/>
      <c r="AY28" s="814"/>
      <c r="AZ28" s="810"/>
      <c r="BA28" s="648"/>
      <c r="BB28" s="810"/>
      <c r="BC28" s="816"/>
      <c r="BD28" s="810">
        <f t="shared" si="17"/>
        <v>3456</v>
      </c>
      <c r="BE28" s="816"/>
      <c r="BF28" s="816"/>
      <c r="BG28" s="810"/>
      <c r="BH28" s="810">
        <f t="shared" si="18"/>
        <v>288</v>
      </c>
      <c r="BI28" s="816"/>
      <c r="BJ28" s="817"/>
      <c r="BK28" s="817"/>
      <c r="BL28" s="818"/>
      <c r="BM28" s="817"/>
      <c r="BN28" s="819"/>
      <c r="BO28" s="819"/>
      <c r="BP28" s="819"/>
      <c r="BQ28" s="819"/>
      <c r="BR28" s="817"/>
      <c r="BS28" s="817"/>
      <c r="BT28" s="819"/>
      <c r="BU28" s="817"/>
      <c r="BV28" s="817"/>
      <c r="BW28" s="817"/>
      <c r="BX28" s="817"/>
      <c r="BY28" s="817"/>
      <c r="BZ28" s="817"/>
      <c r="CA28" s="817"/>
      <c r="CB28" s="817"/>
      <c r="CC28" s="817"/>
      <c r="CD28" s="817"/>
      <c r="CE28" s="817"/>
      <c r="CF28" s="817"/>
      <c r="CG28" s="817"/>
      <c r="CH28" s="817"/>
      <c r="CI28" s="820"/>
      <c r="CQ28" s="757">
        <f t="shared" si="3"/>
        <v>605213</v>
      </c>
    </row>
    <row r="29" s="647" customFormat="1" ht="36" hidden="1" customHeight="1" spans="1:95">
      <c r="A29" s="792">
        <v>45995</v>
      </c>
      <c r="B29" s="793" t="s">
        <v>3800</v>
      </c>
      <c r="C29" s="794" t="s">
        <v>251</v>
      </c>
      <c r="D29" s="795">
        <v>4500188050</v>
      </c>
      <c r="E29" s="793">
        <v>963642061</v>
      </c>
      <c r="F29" s="795" t="s">
        <v>5147</v>
      </c>
      <c r="G29" s="648" t="s">
        <v>346</v>
      </c>
      <c r="H29" s="796" t="s">
        <v>79</v>
      </c>
      <c r="I29" s="797">
        <v>3456</v>
      </c>
      <c r="J29" s="798">
        <v>0</v>
      </c>
      <c r="K29" s="798">
        <v>1152</v>
      </c>
      <c r="L29" s="799">
        <f t="shared" si="13"/>
        <v>3</v>
      </c>
      <c r="M29" s="800">
        <v>46027</v>
      </c>
      <c r="N29" s="800">
        <v>46027</v>
      </c>
      <c r="O29" s="802" t="s">
        <v>5142</v>
      </c>
      <c r="P29" s="802" t="s">
        <v>106</v>
      </c>
      <c r="Q29" s="803" t="s">
        <v>5387</v>
      </c>
      <c r="R29" s="802" t="s">
        <v>651</v>
      </c>
      <c r="S29" s="825" t="s">
        <v>136</v>
      </c>
      <c r="T29" s="804" t="s">
        <v>5143</v>
      </c>
      <c r="U29" s="805" t="s">
        <v>2828</v>
      </c>
      <c r="V29" s="806" t="s">
        <v>1131</v>
      </c>
      <c r="W29" s="807">
        <v>61.78</v>
      </c>
      <c r="X29" s="808">
        <f t="shared" si="14"/>
        <v>185.34</v>
      </c>
      <c r="Y29" s="809"/>
      <c r="Z29" s="798" t="s">
        <v>346</v>
      </c>
      <c r="AA29" s="810" t="s">
        <v>108</v>
      </c>
      <c r="AB29" s="798" t="s">
        <v>44</v>
      </c>
      <c r="AC29" s="811">
        <v>3456</v>
      </c>
      <c r="AD29" s="781">
        <f t="shared" si="5"/>
        <v>0</v>
      </c>
      <c r="AE29" s="837" t="s">
        <v>157</v>
      </c>
      <c r="AF29" s="795"/>
      <c r="AG29" s="781">
        <f t="shared" si="15"/>
        <v>3456</v>
      </c>
      <c r="AH29" s="795"/>
      <c r="AI29" s="810">
        <f t="shared" si="16"/>
        <v>3456</v>
      </c>
      <c r="AJ29" s="799"/>
      <c r="AK29" s="784"/>
      <c r="AL29" s="799"/>
      <c r="AM29" s="838"/>
      <c r="AN29" s="814"/>
      <c r="AO29" s="815"/>
      <c r="AP29" s="815"/>
      <c r="AQ29" s="815"/>
      <c r="AR29" s="815"/>
      <c r="AS29" s="815"/>
      <c r="AT29" s="815"/>
      <c r="AU29" s="815"/>
      <c r="AV29" s="815"/>
      <c r="AW29" s="814"/>
      <c r="AX29" s="814"/>
      <c r="AY29" s="814"/>
      <c r="AZ29" s="810"/>
      <c r="BA29" s="648"/>
      <c r="BB29" s="810"/>
      <c r="BC29" s="816"/>
      <c r="BD29" s="810">
        <f t="shared" si="17"/>
        <v>3456</v>
      </c>
      <c r="BE29" s="816"/>
      <c r="BF29" s="816"/>
      <c r="BG29" s="810"/>
      <c r="BH29" s="810">
        <f t="shared" si="18"/>
        <v>288</v>
      </c>
      <c r="BI29" s="816"/>
      <c r="BJ29" s="817"/>
      <c r="BK29" s="817"/>
      <c r="BL29" s="818"/>
      <c r="BM29" s="817"/>
      <c r="BN29" s="819"/>
      <c r="BO29" s="819"/>
      <c r="BP29" s="819"/>
      <c r="BQ29" s="819"/>
      <c r="BR29" s="817"/>
      <c r="BS29" s="817"/>
      <c r="BT29" s="819"/>
      <c r="BU29" s="817"/>
      <c r="BV29" s="817"/>
      <c r="BW29" s="817"/>
      <c r="BX29" s="817"/>
      <c r="BY29" s="817"/>
      <c r="BZ29" s="817"/>
      <c r="CA29" s="817"/>
      <c r="CB29" s="817"/>
      <c r="CC29" s="817"/>
      <c r="CD29" s="817"/>
      <c r="CE29" s="817"/>
      <c r="CF29" s="817"/>
      <c r="CG29" s="817"/>
      <c r="CH29" s="817"/>
      <c r="CI29" s="820"/>
      <c r="CQ29" s="757">
        <f t="shared" si="3"/>
        <v>601757</v>
      </c>
    </row>
    <row r="30" s="647" customFormat="1" ht="36" hidden="1" customHeight="1" spans="1:95">
      <c r="A30" s="792">
        <v>45995</v>
      </c>
      <c r="B30" s="793" t="s">
        <v>3800</v>
      </c>
      <c r="C30" s="794" t="s">
        <v>251</v>
      </c>
      <c r="D30" s="795">
        <v>4500188050</v>
      </c>
      <c r="E30" s="793">
        <v>963642063</v>
      </c>
      <c r="F30" s="795" t="s">
        <v>5148</v>
      </c>
      <c r="G30" s="648" t="s">
        <v>346</v>
      </c>
      <c r="H30" s="796" t="s">
        <v>79</v>
      </c>
      <c r="I30" s="797">
        <v>2304</v>
      </c>
      <c r="J30" s="798">
        <v>0</v>
      </c>
      <c r="K30" s="798">
        <v>1152</v>
      </c>
      <c r="L30" s="799">
        <f t="shared" si="13"/>
        <v>2</v>
      </c>
      <c r="M30" s="800">
        <v>46027</v>
      </c>
      <c r="N30" s="800">
        <v>46027</v>
      </c>
      <c r="O30" s="802" t="s">
        <v>5142</v>
      </c>
      <c r="P30" s="802" t="s">
        <v>106</v>
      </c>
      <c r="Q30" s="803" t="s">
        <v>3316</v>
      </c>
      <c r="R30" s="802" t="s">
        <v>651</v>
      </c>
      <c r="S30" s="825" t="s">
        <v>136</v>
      </c>
      <c r="T30" s="804" t="s">
        <v>5143</v>
      </c>
      <c r="U30" s="805" t="s">
        <v>2828</v>
      </c>
      <c r="V30" s="806" t="s">
        <v>1131</v>
      </c>
      <c r="W30" s="807">
        <v>61.78</v>
      </c>
      <c r="X30" s="808">
        <f t="shared" si="14"/>
        <v>123.56</v>
      </c>
      <c r="Y30" s="809"/>
      <c r="Z30" s="798" t="s">
        <v>346</v>
      </c>
      <c r="AA30" s="810" t="s">
        <v>108</v>
      </c>
      <c r="AB30" s="798" t="s">
        <v>44</v>
      </c>
      <c r="AC30" s="811">
        <f>2292+12</f>
        <v>2304</v>
      </c>
      <c r="AD30" s="781">
        <f t="shared" si="5"/>
        <v>0</v>
      </c>
      <c r="AE30" s="837" t="s">
        <v>157</v>
      </c>
      <c r="AF30" s="795"/>
      <c r="AG30" s="781">
        <f t="shared" si="15"/>
        <v>2304</v>
      </c>
      <c r="AH30" s="795"/>
      <c r="AI30" s="810">
        <f t="shared" si="16"/>
        <v>2304</v>
      </c>
      <c r="AJ30" s="799"/>
      <c r="AK30" s="784"/>
      <c r="AL30" s="799"/>
      <c r="AM30" s="838"/>
      <c r="AN30" s="814"/>
      <c r="AO30" s="815"/>
      <c r="AP30" s="815"/>
      <c r="AQ30" s="815"/>
      <c r="AR30" s="815"/>
      <c r="AS30" s="815"/>
      <c r="AT30" s="815"/>
      <c r="AU30" s="815"/>
      <c r="AV30" s="815"/>
      <c r="AW30" s="814"/>
      <c r="AX30" s="814"/>
      <c r="AY30" s="814"/>
      <c r="AZ30" s="810"/>
      <c r="BA30" s="648"/>
      <c r="BB30" s="810"/>
      <c r="BC30" s="816"/>
      <c r="BD30" s="810">
        <f t="shared" si="17"/>
        <v>2304</v>
      </c>
      <c r="BE30" s="816"/>
      <c r="BF30" s="816"/>
      <c r="BG30" s="810"/>
      <c r="BH30" s="810">
        <f t="shared" si="18"/>
        <v>192</v>
      </c>
      <c r="BI30" s="816"/>
      <c r="BJ30" s="817"/>
      <c r="BK30" s="817"/>
      <c r="BL30" s="818"/>
      <c r="BM30" s="817"/>
      <c r="BN30" s="819"/>
      <c r="BO30" s="819"/>
      <c r="BP30" s="819"/>
      <c r="BQ30" s="819"/>
      <c r="BR30" s="817"/>
      <c r="BS30" s="817"/>
      <c r="BT30" s="819"/>
      <c r="BU30" s="817"/>
      <c r="BV30" s="817"/>
      <c r="BW30" s="817"/>
      <c r="BX30" s="817"/>
      <c r="BY30" s="817"/>
      <c r="BZ30" s="817"/>
      <c r="CA30" s="817"/>
      <c r="CB30" s="817"/>
      <c r="CC30" s="817"/>
      <c r="CD30" s="817"/>
      <c r="CE30" s="817"/>
      <c r="CF30" s="817"/>
      <c r="CG30" s="817"/>
      <c r="CH30" s="817"/>
      <c r="CI30" s="820"/>
      <c r="CQ30" s="757">
        <f t="shared" si="3"/>
        <v>599453</v>
      </c>
    </row>
    <row r="31" s="647" customFormat="1" ht="36" hidden="1" customHeight="1" spans="1:95">
      <c r="A31" s="792">
        <v>45995</v>
      </c>
      <c r="B31" s="793" t="s">
        <v>3800</v>
      </c>
      <c r="C31" s="794" t="s">
        <v>251</v>
      </c>
      <c r="D31" s="795">
        <v>4500188050</v>
      </c>
      <c r="E31" s="793">
        <v>963642065</v>
      </c>
      <c r="F31" s="795" t="s">
        <v>5149</v>
      </c>
      <c r="G31" s="648" t="s">
        <v>346</v>
      </c>
      <c r="H31" s="796" t="s">
        <v>79</v>
      </c>
      <c r="I31" s="797">
        <v>3456</v>
      </c>
      <c r="J31" s="798">
        <v>0</v>
      </c>
      <c r="K31" s="798">
        <v>1152</v>
      </c>
      <c r="L31" s="799">
        <f t="shared" si="13"/>
        <v>3</v>
      </c>
      <c r="M31" s="800">
        <v>46027</v>
      </c>
      <c r="N31" s="800">
        <v>46027</v>
      </c>
      <c r="O31" s="802" t="s">
        <v>5142</v>
      </c>
      <c r="P31" s="802" t="s">
        <v>106</v>
      </c>
      <c r="Q31" s="803" t="s">
        <v>5388</v>
      </c>
      <c r="R31" s="802" t="s">
        <v>651</v>
      </c>
      <c r="S31" s="825" t="s">
        <v>136</v>
      </c>
      <c r="T31" s="804" t="s">
        <v>5143</v>
      </c>
      <c r="U31" s="805" t="s">
        <v>2828</v>
      </c>
      <c r="V31" s="806" t="s">
        <v>1131</v>
      </c>
      <c r="W31" s="807">
        <v>61.78</v>
      </c>
      <c r="X31" s="808">
        <f t="shared" si="14"/>
        <v>185.34</v>
      </c>
      <c r="Y31" s="809"/>
      <c r="Z31" s="798" t="s">
        <v>346</v>
      </c>
      <c r="AA31" s="810" t="s">
        <v>108</v>
      </c>
      <c r="AB31" s="798" t="s">
        <v>44</v>
      </c>
      <c r="AC31" s="811">
        <v>3456</v>
      </c>
      <c r="AD31" s="781">
        <f t="shared" si="5"/>
        <v>0</v>
      </c>
      <c r="AE31" s="837" t="s">
        <v>157</v>
      </c>
      <c r="AF31" s="795"/>
      <c r="AG31" s="781">
        <f t="shared" si="15"/>
        <v>3456</v>
      </c>
      <c r="AH31" s="795"/>
      <c r="AI31" s="810">
        <f t="shared" si="16"/>
        <v>3456</v>
      </c>
      <c r="AJ31" s="799"/>
      <c r="AK31" s="784"/>
      <c r="AL31" s="799"/>
      <c r="AM31" s="838"/>
      <c r="AN31" s="814"/>
      <c r="AO31" s="815"/>
      <c r="AP31" s="815"/>
      <c r="AQ31" s="815"/>
      <c r="AR31" s="815"/>
      <c r="AS31" s="815"/>
      <c r="AT31" s="815"/>
      <c r="AU31" s="815"/>
      <c r="AV31" s="815"/>
      <c r="AW31" s="814"/>
      <c r="AX31" s="814"/>
      <c r="AY31" s="814"/>
      <c r="AZ31" s="810"/>
      <c r="BA31" s="648"/>
      <c r="BB31" s="810"/>
      <c r="BC31" s="816"/>
      <c r="BD31" s="810">
        <f t="shared" si="17"/>
        <v>3456</v>
      </c>
      <c r="BE31" s="816"/>
      <c r="BF31" s="816"/>
      <c r="BG31" s="810"/>
      <c r="BH31" s="810">
        <f t="shared" si="18"/>
        <v>288</v>
      </c>
      <c r="BI31" s="816"/>
      <c r="BJ31" s="817"/>
      <c r="BK31" s="817"/>
      <c r="BL31" s="818"/>
      <c r="BM31" s="817"/>
      <c r="BN31" s="819"/>
      <c r="BO31" s="819"/>
      <c r="BP31" s="819"/>
      <c r="BQ31" s="819"/>
      <c r="BR31" s="817"/>
      <c r="BS31" s="817"/>
      <c r="BT31" s="819"/>
      <c r="BU31" s="817"/>
      <c r="BV31" s="817"/>
      <c r="BW31" s="817"/>
      <c r="BX31" s="817"/>
      <c r="BY31" s="817"/>
      <c r="BZ31" s="817"/>
      <c r="CA31" s="817"/>
      <c r="CB31" s="817"/>
      <c r="CC31" s="817"/>
      <c r="CD31" s="817"/>
      <c r="CE31" s="817"/>
      <c r="CF31" s="817"/>
      <c r="CG31" s="817"/>
      <c r="CH31" s="817"/>
      <c r="CI31" s="820"/>
      <c r="CQ31" s="757">
        <f t="shared" si="3"/>
        <v>595997</v>
      </c>
    </row>
    <row r="32" s="646" customFormat="1" ht="36" hidden="1" customHeight="1" spans="1:95">
      <c r="A32" s="276">
        <v>46021</v>
      </c>
      <c r="B32" s="875"/>
      <c r="C32" s="876"/>
      <c r="D32" s="278" t="s">
        <v>5156</v>
      </c>
      <c r="E32" s="282"/>
      <c r="F32" s="278" t="s">
        <v>5157</v>
      </c>
      <c r="G32" s="762" t="s">
        <v>89</v>
      </c>
      <c r="H32" s="877" t="s">
        <v>5158</v>
      </c>
      <c r="I32" s="763">
        <v>182</v>
      </c>
      <c r="J32" s="764">
        <v>0</v>
      </c>
      <c r="K32" s="764">
        <v>24</v>
      </c>
      <c r="L32" s="765">
        <f t="shared" si="13"/>
        <v>7.58333333333333</v>
      </c>
      <c r="M32" s="203">
        <v>46030</v>
      </c>
      <c r="N32" s="203">
        <v>46030</v>
      </c>
      <c r="O32" s="768"/>
      <c r="P32" s="768"/>
      <c r="Q32" s="769"/>
      <c r="R32" s="768">
        <v>46386</v>
      </c>
      <c r="S32" s="771" t="s">
        <v>82</v>
      </c>
      <c r="T32" s="878" t="s">
        <v>82</v>
      </c>
      <c r="U32" s="773" t="s">
        <v>5159</v>
      </c>
      <c r="V32" s="774"/>
      <c r="W32" s="775"/>
      <c r="X32" s="776"/>
      <c r="Y32" s="777"/>
      <c r="Z32" s="764" t="s">
        <v>5160</v>
      </c>
      <c r="AA32" s="779" t="s">
        <v>4942</v>
      </c>
      <c r="AB32" s="764"/>
      <c r="AC32" s="780">
        <v>182</v>
      </c>
      <c r="AD32" s="783"/>
      <c r="AE32" s="879"/>
      <c r="AF32" s="761"/>
      <c r="AG32" s="783"/>
      <c r="AH32" s="761">
        <v>182</v>
      </c>
      <c r="AI32" s="779">
        <f>AH32</f>
        <v>182</v>
      </c>
      <c r="AJ32" s="765"/>
      <c r="AK32" s="376"/>
      <c r="AL32" s="765"/>
      <c r="AM32" s="786"/>
      <c r="AN32" s="784"/>
      <c r="AO32" s="787"/>
      <c r="AP32" s="787"/>
      <c r="AQ32" s="787"/>
      <c r="AR32" s="787"/>
      <c r="AS32" s="787"/>
      <c r="AT32" s="787"/>
      <c r="AU32" s="787"/>
      <c r="AV32" s="787"/>
      <c r="AW32" s="784"/>
      <c r="AX32" s="784"/>
      <c r="AY32" s="784"/>
      <c r="AZ32" s="779"/>
      <c r="BA32" s="762"/>
      <c r="BB32" s="779"/>
      <c r="BC32" s="788"/>
      <c r="BD32" s="777"/>
      <c r="BE32" s="788"/>
      <c r="BF32" s="788"/>
      <c r="BG32" s="779"/>
      <c r="BH32" s="777"/>
      <c r="BI32" s="788"/>
      <c r="BJ32" s="789"/>
      <c r="BK32" s="789"/>
      <c r="BL32" s="790"/>
      <c r="BM32" s="789"/>
      <c r="BN32" s="791"/>
      <c r="BO32" s="791"/>
      <c r="BP32" s="791"/>
      <c r="BQ32" s="791"/>
      <c r="BR32" s="789"/>
      <c r="BS32" s="789"/>
      <c r="BT32" s="791"/>
      <c r="BU32" s="789"/>
      <c r="BV32" s="789"/>
      <c r="BW32" s="789"/>
      <c r="BX32" s="789"/>
      <c r="BY32" s="789"/>
      <c r="BZ32" s="789"/>
      <c r="CA32" s="789"/>
      <c r="CB32" s="789"/>
      <c r="CC32" s="789"/>
      <c r="CD32" s="789"/>
      <c r="CE32" s="789"/>
      <c r="CF32" s="789"/>
      <c r="CG32" s="789"/>
      <c r="CH32" s="789"/>
      <c r="CI32" s="664"/>
      <c r="CQ32" s="757">
        <f>CQ33-AG32</f>
        <v>595037</v>
      </c>
    </row>
    <row r="33" s="647" customFormat="1" ht="36" hidden="1" customHeight="1" spans="1:95">
      <c r="A33" s="792">
        <v>45978</v>
      </c>
      <c r="B33" s="793" t="s">
        <v>264</v>
      </c>
      <c r="C33" s="794" t="s">
        <v>149</v>
      </c>
      <c r="D33" s="795">
        <v>4500185910</v>
      </c>
      <c r="E33" s="793" t="s">
        <v>5150</v>
      </c>
      <c r="F33" s="795" t="s">
        <v>5151</v>
      </c>
      <c r="G33" s="648" t="s">
        <v>4890</v>
      </c>
      <c r="H33" s="796" t="s">
        <v>4891</v>
      </c>
      <c r="I33" s="797">
        <v>480</v>
      </c>
      <c r="J33" s="798">
        <v>0</v>
      </c>
      <c r="K33" s="798">
        <v>24</v>
      </c>
      <c r="L33" s="799">
        <f t="shared" si="13"/>
        <v>20</v>
      </c>
      <c r="M33" s="800">
        <v>46027</v>
      </c>
      <c r="N33" s="800">
        <v>46027</v>
      </c>
      <c r="O33" s="802"/>
      <c r="P33" s="802" t="s">
        <v>803</v>
      </c>
      <c r="Q33" s="803" t="s">
        <v>5152</v>
      </c>
      <c r="R33" s="802" t="s">
        <v>4893</v>
      </c>
      <c r="S33" s="874" t="s">
        <v>136</v>
      </c>
      <c r="T33" s="880" t="s">
        <v>5153</v>
      </c>
      <c r="U33" s="805" t="s">
        <v>5154</v>
      </c>
      <c r="V33" s="806" t="s">
        <v>5155</v>
      </c>
      <c r="W33" s="807">
        <v>0.85</v>
      </c>
      <c r="X33" s="808">
        <f>I33*W33</f>
        <v>408</v>
      </c>
      <c r="Y33" s="809"/>
      <c r="Z33" s="648" t="s">
        <v>4890</v>
      </c>
      <c r="AA33" s="810" t="s">
        <v>108</v>
      </c>
      <c r="AB33" s="798" t="s">
        <v>44</v>
      </c>
      <c r="AC33" s="811">
        <v>480</v>
      </c>
      <c r="AD33" s="781">
        <f>AC33-I33</f>
        <v>0</v>
      </c>
      <c r="AE33" s="837" t="s">
        <v>157</v>
      </c>
      <c r="AF33" s="795"/>
      <c r="AG33" s="781">
        <f>I33*2</f>
        <v>960</v>
      </c>
      <c r="AH33" s="795"/>
      <c r="AI33" s="810"/>
      <c r="AJ33" s="799"/>
      <c r="AK33" s="366"/>
      <c r="AL33" s="799">
        <f>I33</f>
        <v>480</v>
      </c>
      <c r="AM33" s="838"/>
      <c r="AN33" s="814"/>
      <c r="AO33" s="815"/>
      <c r="AP33" s="815"/>
      <c r="AQ33" s="815"/>
      <c r="AR33" s="815"/>
      <c r="AS33" s="815"/>
      <c r="AT33" s="815"/>
      <c r="AU33" s="815"/>
      <c r="AV33" s="815"/>
      <c r="AW33" s="814"/>
      <c r="AX33" s="814"/>
      <c r="AY33" s="814"/>
      <c r="AZ33" s="810"/>
      <c r="BA33" s="648"/>
      <c r="BB33" s="810">
        <f>I33</f>
        <v>480</v>
      </c>
      <c r="BC33" s="816"/>
      <c r="BD33" s="809"/>
      <c r="BE33" s="816"/>
      <c r="BF33" s="816"/>
      <c r="BG33" s="810"/>
      <c r="BH33" s="809"/>
      <c r="BI33" s="816"/>
      <c r="BJ33" s="817"/>
      <c r="BK33" s="817"/>
      <c r="BL33" s="818"/>
      <c r="BM33" s="817"/>
      <c r="BN33" s="819"/>
      <c r="BO33" s="819"/>
      <c r="BP33" s="819"/>
      <c r="BQ33" s="819"/>
      <c r="BR33" s="817"/>
      <c r="BS33" s="817"/>
      <c r="BT33" s="819"/>
      <c r="BU33" s="817"/>
      <c r="BV33" s="817"/>
      <c r="BW33" s="817"/>
      <c r="BX33" s="817"/>
      <c r="BY33" s="817"/>
      <c r="BZ33" s="817"/>
      <c r="CA33" s="817"/>
      <c r="CB33" s="817"/>
      <c r="CC33" s="817"/>
      <c r="CD33" s="817"/>
      <c r="CE33" s="817"/>
      <c r="CF33" s="817"/>
      <c r="CG33" s="817"/>
      <c r="CH33" s="817"/>
      <c r="CI33" s="820"/>
      <c r="CQ33" s="881">
        <f>CQ31-AG33</f>
        <v>595037</v>
      </c>
    </row>
    <row r="34" s="647" customFormat="1" ht="36" hidden="1" customHeight="1" spans="1:95">
      <c r="A34" s="792">
        <v>45982</v>
      </c>
      <c r="B34" s="793" t="s">
        <v>4461</v>
      </c>
      <c r="C34" s="794" t="s">
        <v>237</v>
      </c>
      <c r="D34" s="795">
        <v>4500186530</v>
      </c>
      <c r="E34" s="793" t="s">
        <v>5161</v>
      </c>
      <c r="F34" s="795" t="s">
        <v>5162</v>
      </c>
      <c r="G34" s="648" t="s">
        <v>89</v>
      </c>
      <c r="H34" s="796" t="s">
        <v>79</v>
      </c>
      <c r="I34" s="797">
        <v>24</v>
      </c>
      <c r="J34" s="798">
        <v>0</v>
      </c>
      <c r="K34" s="798">
        <v>24</v>
      </c>
      <c r="L34" s="799">
        <f t="shared" ref="L33:L47" si="19">I34/K34</f>
        <v>1</v>
      </c>
      <c r="M34" s="800">
        <v>46031</v>
      </c>
      <c r="N34" s="800">
        <v>46031</v>
      </c>
      <c r="O34" s="802"/>
      <c r="P34" s="802" t="s">
        <v>803</v>
      </c>
      <c r="Q34" s="803" t="s">
        <v>5389</v>
      </c>
      <c r="R34" s="802">
        <v>45982</v>
      </c>
      <c r="S34" s="802" t="s">
        <v>136</v>
      </c>
      <c r="T34" s="868" t="s">
        <v>5163</v>
      </c>
      <c r="U34" s="805" t="s">
        <v>5164</v>
      </c>
      <c r="V34" s="806" t="s">
        <v>812</v>
      </c>
      <c r="W34" s="807">
        <v>0.8596</v>
      </c>
      <c r="X34" s="808">
        <f>W34*I34</f>
        <v>20.6304</v>
      </c>
      <c r="Y34" s="809"/>
      <c r="Z34" s="798" t="s">
        <v>786</v>
      </c>
      <c r="AA34" s="810" t="s">
        <v>108</v>
      </c>
      <c r="AB34" s="798" t="s">
        <v>44</v>
      </c>
      <c r="AC34" s="811">
        <v>24</v>
      </c>
      <c r="AD34" s="781">
        <f t="shared" ref="AD33:AD55" si="20">AC34-I34</f>
        <v>0</v>
      </c>
      <c r="AE34" s="837" t="s">
        <v>157</v>
      </c>
      <c r="AF34" s="795"/>
      <c r="AG34" s="781">
        <f>I34</f>
        <v>24</v>
      </c>
      <c r="AH34" s="795"/>
      <c r="AI34" s="810"/>
      <c r="AJ34" s="799"/>
      <c r="AK34" s="366"/>
      <c r="AL34" s="781">
        <f>AG34</f>
        <v>24</v>
      </c>
      <c r="AM34" s="814"/>
      <c r="AN34" s="814"/>
      <c r="AO34" s="815"/>
      <c r="AP34" s="815"/>
      <c r="AQ34" s="815"/>
      <c r="AR34" s="815"/>
      <c r="AS34" s="815"/>
      <c r="AT34" s="815"/>
      <c r="AU34" s="815"/>
      <c r="AV34" s="815"/>
      <c r="AW34" s="814"/>
      <c r="AX34" s="814"/>
      <c r="AY34" s="814"/>
      <c r="AZ34" s="810"/>
      <c r="BA34" s="648"/>
      <c r="BB34" s="810">
        <f>I34</f>
        <v>24</v>
      </c>
      <c r="BC34" s="816"/>
      <c r="BD34" s="809"/>
      <c r="BE34" s="816"/>
      <c r="BF34" s="816"/>
      <c r="BG34" s="810"/>
      <c r="BH34" s="809"/>
      <c r="BI34" s="816"/>
      <c r="BJ34" s="817"/>
      <c r="BK34" s="817"/>
      <c r="BL34" s="818"/>
      <c r="BM34" s="817"/>
      <c r="BN34" s="819"/>
      <c r="BO34" s="819"/>
      <c r="BP34" s="819"/>
      <c r="BQ34" s="819"/>
      <c r="BR34" s="817"/>
      <c r="BS34" s="817"/>
      <c r="BT34" s="819"/>
      <c r="BU34" s="817"/>
      <c r="BV34" s="817"/>
      <c r="BW34" s="817"/>
      <c r="BX34" s="817"/>
      <c r="BY34" s="817"/>
      <c r="BZ34" s="817"/>
      <c r="CA34" s="817"/>
      <c r="CB34" s="817"/>
      <c r="CC34" s="817"/>
      <c r="CD34" s="817"/>
      <c r="CE34" s="817"/>
      <c r="CF34" s="817"/>
      <c r="CG34" s="817"/>
      <c r="CH34" s="817"/>
      <c r="CI34" s="820"/>
      <c r="CQ34" s="881">
        <f>CQ32-AG34</f>
        <v>595013</v>
      </c>
    </row>
    <row r="35" s="647" customFormat="1" ht="36" hidden="1" customHeight="1" spans="1:95">
      <c r="A35" s="792">
        <v>45958</v>
      </c>
      <c r="B35" s="793" t="s">
        <v>5165</v>
      </c>
      <c r="C35" s="794" t="s">
        <v>237</v>
      </c>
      <c r="D35" s="795">
        <v>4500183410</v>
      </c>
      <c r="E35" s="793" t="s">
        <v>5166</v>
      </c>
      <c r="F35" s="795" t="s">
        <v>5167</v>
      </c>
      <c r="G35" s="648" t="s">
        <v>239</v>
      </c>
      <c r="H35" s="796" t="s">
        <v>79</v>
      </c>
      <c r="I35" s="797">
        <v>2500</v>
      </c>
      <c r="J35" s="798">
        <v>0</v>
      </c>
      <c r="K35" s="798">
        <v>25</v>
      </c>
      <c r="L35" s="799">
        <f t="shared" si="19"/>
        <v>100</v>
      </c>
      <c r="M35" s="800">
        <v>46034</v>
      </c>
      <c r="N35" s="800">
        <v>46031</v>
      </c>
      <c r="O35" s="802"/>
      <c r="P35" s="802" t="s">
        <v>803</v>
      </c>
      <c r="Q35" s="803" t="s">
        <v>3263</v>
      </c>
      <c r="R35" s="802">
        <v>45965</v>
      </c>
      <c r="S35" s="802" t="s">
        <v>82</v>
      </c>
      <c r="T35" s="868" t="s">
        <v>5168</v>
      </c>
      <c r="U35" s="805" t="s">
        <v>5169</v>
      </c>
      <c r="V35" s="806" t="s">
        <v>5170</v>
      </c>
      <c r="W35" s="807">
        <v>0.9187</v>
      </c>
      <c r="X35" s="808">
        <f>W35*I35</f>
        <v>2296.75</v>
      </c>
      <c r="Y35" s="809"/>
      <c r="Z35" s="869" t="s">
        <v>687</v>
      </c>
      <c r="AA35" s="810" t="s">
        <v>108</v>
      </c>
      <c r="AB35" s="798" t="s">
        <v>44</v>
      </c>
      <c r="AC35" s="811">
        <v>2500</v>
      </c>
      <c r="AD35" s="781">
        <f t="shared" si="20"/>
        <v>0</v>
      </c>
      <c r="AE35" s="837" t="s">
        <v>141</v>
      </c>
      <c r="AF35" s="795"/>
      <c r="AG35" s="781">
        <f>I35</f>
        <v>2500</v>
      </c>
      <c r="AH35" s="795"/>
      <c r="AI35" s="810"/>
      <c r="AJ35" s="799"/>
      <c r="AK35" s="366"/>
      <c r="AL35" s="813">
        <f>I35</f>
        <v>2500</v>
      </c>
      <c r="AM35" s="814"/>
      <c r="AN35" s="814"/>
      <c r="AO35" s="815"/>
      <c r="AP35" s="815"/>
      <c r="AQ35" s="815"/>
      <c r="AR35" s="815"/>
      <c r="AS35" s="815"/>
      <c r="AT35" s="815"/>
      <c r="AU35" s="815"/>
      <c r="AV35" s="815"/>
      <c r="AW35" s="814"/>
      <c r="AX35" s="814"/>
      <c r="AY35" s="814"/>
      <c r="AZ35" s="810"/>
      <c r="BA35" s="648"/>
      <c r="BB35" s="810">
        <f>I35</f>
        <v>2500</v>
      </c>
      <c r="BC35" s="816"/>
      <c r="BD35" s="809"/>
      <c r="BE35" s="816"/>
      <c r="BF35" s="816"/>
      <c r="BG35" s="810"/>
      <c r="BH35" s="809"/>
      <c r="BI35" s="816"/>
      <c r="BJ35" s="817"/>
      <c r="BK35" s="817"/>
      <c r="BL35" s="818"/>
      <c r="BM35" s="817"/>
      <c r="BN35" s="819"/>
      <c r="BO35" s="819"/>
      <c r="BP35" s="818"/>
      <c r="BQ35" s="819"/>
      <c r="BR35" s="817"/>
      <c r="BS35" s="817">
        <f>I35/25</f>
        <v>100</v>
      </c>
      <c r="BT35" s="819"/>
      <c r="BU35" s="817"/>
      <c r="BV35" s="817"/>
      <c r="BW35" s="817"/>
      <c r="BX35" s="817"/>
      <c r="BY35" s="817"/>
      <c r="BZ35" s="817"/>
      <c r="CA35" s="817"/>
      <c r="CB35" s="817"/>
      <c r="CC35" s="817"/>
      <c r="CD35" s="817"/>
      <c r="CE35" s="817"/>
      <c r="CF35" s="817"/>
      <c r="CG35" s="817"/>
      <c r="CH35" s="817"/>
      <c r="CI35" s="820"/>
      <c r="CQ35" s="881">
        <f t="shared" si="3"/>
        <v>592513</v>
      </c>
    </row>
    <row r="36" s="647" customFormat="1" ht="36" hidden="1" customHeight="1" spans="1:95">
      <c r="A36" s="792">
        <v>45971</v>
      </c>
      <c r="B36" s="793" t="s">
        <v>405</v>
      </c>
      <c r="C36" s="794" t="s">
        <v>406</v>
      </c>
      <c r="D36" s="795">
        <v>4500185120</v>
      </c>
      <c r="E36" s="793"/>
      <c r="F36" s="795" t="s">
        <v>5171</v>
      </c>
      <c r="G36" s="648" t="s">
        <v>78</v>
      </c>
      <c r="H36" s="796" t="s">
        <v>111</v>
      </c>
      <c r="I36" s="797">
        <v>450</v>
      </c>
      <c r="J36" s="798">
        <v>0</v>
      </c>
      <c r="K36" s="798">
        <v>50</v>
      </c>
      <c r="L36" s="799">
        <f t="shared" si="19"/>
        <v>9</v>
      </c>
      <c r="M36" s="800">
        <v>46037</v>
      </c>
      <c r="N36" s="800">
        <v>46034</v>
      </c>
      <c r="O36" s="802"/>
      <c r="P36" s="802" t="s">
        <v>803</v>
      </c>
      <c r="Q36" s="803" t="s">
        <v>3316</v>
      </c>
      <c r="R36" s="873">
        <v>45982</v>
      </c>
      <c r="S36" s="873" t="s">
        <v>82</v>
      </c>
      <c r="T36" s="868" t="s">
        <v>5172</v>
      </c>
      <c r="U36" s="805" t="s">
        <v>5173</v>
      </c>
      <c r="V36" s="806" t="s">
        <v>388</v>
      </c>
      <c r="W36" s="807">
        <v>0.9182</v>
      </c>
      <c r="X36" s="808">
        <f>W36*I36</f>
        <v>413.19</v>
      </c>
      <c r="Y36" s="809"/>
      <c r="Z36" s="798" t="s">
        <v>156</v>
      </c>
      <c r="AA36" s="810" t="s">
        <v>108</v>
      </c>
      <c r="AB36" s="798" t="s">
        <v>44</v>
      </c>
      <c r="AC36" s="811">
        <v>450</v>
      </c>
      <c r="AD36" s="781">
        <f t="shared" si="20"/>
        <v>0</v>
      </c>
      <c r="AE36" s="837" t="s">
        <v>157</v>
      </c>
      <c r="AF36" s="795"/>
      <c r="AG36" s="781">
        <f>I36</f>
        <v>450</v>
      </c>
      <c r="AH36" s="795"/>
      <c r="AI36" s="810"/>
      <c r="AJ36" s="799"/>
      <c r="AK36" s="366"/>
      <c r="AL36" s="799">
        <f>I36</f>
        <v>450</v>
      </c>
      <c r="AM36" s="814"/>
      <c r="AN36" s="814"/>
      <c r="AO36" s="815"/>
      <c r="AP36" s="815"/>
      <c r="AQ36" s="815"/>
      <c r="AR36" s="815"/>
      <c r="AS36" s="815"/>
      <c r="AT36" s="815"/>
      <c r="AU36" s="815"/>
      <c r="AV36" s="815"/>
      <c r="AW36" s="814"/>
      <c r="AX36" s="814"/>
      <c r="AY36" s="814"/>
      <c r="AZ36" s="810"/>
      <c r="BA36" s="648"/>
      <c r="BB36" s="810">
        <f>I36</f>
        <v>450</v>
      </c>
      <c r="BC36" s="816"/>
      <c r="BD36" s="809"/>
      <c r="BE36" s="816"/>
      <c r="BF36" s="816"/>
      <c r="BG36" s="810"/>
      <c r="BH36" s="809"/>
      <c r="BI36" s="816"/>
      <c r="BJ36" s="817"/>
      <c r="BK36" s="817"/>
      <c r="BL36" s="818"/>
      <c r="BM36" s="817"/>
      <c r="BN36" s="819"/>
      <c r="BO36" s="819"/>
      <c r="BP36" s="819"/>
      <c r="BQ36" s="819"/>
      <c r="BR36" s="817"/>
      <c r="BS36" s="818">
        <f>I36/25</f>
        <v>18</v>
      </c>
      <c r="BT36" s="819"/>
      <c r="BU36" s="817"/>
      <c r="BV36" s="817"/>
      <c r="BW36" s="817"/>
      <c r="BX36" s="817"/>
      <c r="BY36" s="817"/>
      <c r="BZ36" s="817"/>
      <c r="CA36" s="817"/>
      <c r="CB36" s="817"/>
      <c r="CC36" s="817"/>
      <c r="CD36" s="817"/>
      <c r="CE36" s="817"/>
      <c r="CF36" s="817"/>
      <c r="CG36" s="817"/>
      <c r="CH36" s="817"/>
      <c r="CI36" s="820"/>
      <c r="CQ36" s="881">
        <f t="shared" si="3"/>
        <v>592063</v>
      </c>
    </row>
    <row r="37" s="647" customFormat="1" ht="36" hidden="1" customHeight="1" spans="1:95">
      <c r="A37" s="792">
        <v>45982</v>
      </c>
      <c r="B37" s="793" t="s">
        <v>4163</v>
      </c>
      <c r="C37" s="794" t="s">
        <v>251</v>
      </c>
      <c r="D37" s="795">
        <v>4500186572</v>
      </c>
      <c r="E37" s="793" t="s">
        <v>5174</v>
      </c>
      <c r="F37" s="795" t="s">
        <v>5175</v>
      </c>
      <c r="G37" s="648" t="s">
        <v>309</v>
      </c>
      <c r="H37" s="796" t="s">
        <v>79</v>
      </c>
      <c r="I37" s="797">
        <v>1416</v>
      </c>
      <c r="J37" s="798">
        <v>0</v>
      </c>
      <c r="K37" s="798">
        <v>12</v>
      </c>
      <c r="L37" s="799">
        <f t="shared" si="19"/>
        <v>118</v>
      </c>
      <c r="M37" s="800">
        <v>46037</v>
      </c>
      <c r="N37" s="800">
        <v>46034</v>
      </c>
      <c r="O37" s="802"/>
      <c r="P37" s="802" t="s">
        <v>803</v>
      </c>
      <c r="Q37" s="803" t="s">
        <v>3316</v>
      </c>
      <c r="R37" s="802">
        <v>45982</v>
      </c>
      <c r="S37" s="825" t="s">
        <v>82</v>
      </c>
      <c r="T37" s="836" t="s">
        <v>5176</v>
      </c>
      <c r="U37" s="805" t="s">
        <v>5390</v>
      </c>
      <c r="V37" s="806" t="s">
        <v>3939</v>
      </c>
      <c r="W37" s="807">
        <v>1.2349</v>
      </c>
      <c r="X37" s="808">
        <f>I37*W37</f>
        <v>1748.6184</v>
      </c>
      <c r="Y37" s="809"/>
      <c r="Z37" s="798" t="s">
        <v>2035</v>
      </c>
      <c r="AA37" s="810" t="s">
        <v>108</v>
      </c>
      <c r="AB37" s="798" t="s">
        <v>44</v>
      </c>
      <c r="AC37" s="811">
        <v>1416</v>
      </c>
      <c r="AD37" s="781">
        <f t="shared" si="20"/>
        <v>0</v>
      </c>
      <c r="AE37" s="871" t="s">
        <v>157</v>
      </c>
      <c r="AF37" s="795"/>
      <c r="AG37" s="781">
        <f>I37*2</f>
        <v>2832</v>
      </c>
      <c r="AH37" s="795"/>
      <c r="AI37" s="810"/>
      <c r="AJ37" s="799"/>
      <c r="AK37" s="366"/>
      <c r="AL37" s="838"/>
      <c r="AM37" s="838">
        <f>I37*2</f>
        <v>2832</v>
      </c>
      <c r="AN37" s="814"/>
      <c r="AO37" s="815"/>
      <c r="AP37" s="815"/>
      <c r="AQ37" s="815"/>
      <c r="AR37" s="815"/>
      <c r="AS37" s="815"/>
      <c r="AT37" s="815"/>
      <c r="AU37" s="815"/>
      <c r="AV37" s="815"/>
      <c r="AW37" s="814"/>
      <c r="AX37" s="814"/>
      <c r="AY37" s="814"/>
      <c r="AZ37" s="810"/>
      <c r="BA37" s="648"/>
      <c r="BB37" s="810">
        <f>I37*2</f>
        <v>2832</v>
      </c>
      <c r="BC37" s="816"/>
      <c r="BD37" s="809"/>
      <c r="BE37" s="816"/>
      <c r="BF37" s="816"/>
      <c r="BG37" s="810"/>
      <c r="BH37" s="809"/>
      <c r="BI37" s="816"/>
      <c r="BJ37" s="817"/>
      <c r="BK37" s="817"/>
      <c r="BL37" s="818"/>
      <c r="BM37" s="817"/>
      <c r="BN37" s="819"/>
      <c r="BO37" s="819"/>
      <c r="BP37" s="819"/>
      <c r="BQ37" s="819"/>
      <c r="BR37" s="817"/>
      <c r="BS37" s="817"/>
      <c r="BT37" s="819"/>
      <c r="BU37" s="817"/>
      <c r="BV37" s="817"/>
      <c r="BW37" s="817"/>
      <c r="BX37" s="817"/>
      <c r="BY37" s="817"/>
      <c r="BZ37" s="817"/>
      <c r="CA37" s="817"/>
      <c r="CB37" s="817"/>
      <c r="CC37" s="817"/>
      <c r="CD37" s="817">
        <f>I37</f>
        <v>1416</v>
      </c>
      <c r="CE37" s="817"/>
      <c r="CF37" s="817">
        <f>I37</f>
        <v>1416</v>
      </c>
      <c r="CG37" s="817"/>
      <c r="CH37" s="817">
        <f>I37</f>
        <v>1416</v>
      </c>
      <c r="CI37" s="820"/>
      <c r="CQ37" s="881">
        <f t="shared" si="3"/>
        <v>589231</v>
      </c>
    </row>
    <row r="38" s="647" customFormat="1" ht="36" hidden="1" customHeight="1" spans="1:95">
      <c r="A38" s="792">
        <v>45982</v>
      </c>
      <c r="B38" s="793" t="s">
        <v>4163</v>
      </c>
      <c r="C38" s="794" t="s">
        <v>251</v>
      </c>
      <c r="D38" s="795">
        <v>4500186574</v>
      </c>
      <c r="E38" s="793" t="s">
        <v>5178</v>
      </c>
      <c r="F38" s="795" t="s">
        <v>5179</v>
      </c>
      <c r="G38" s="648" t="s">
        <v>309</v>
      </c>
      <c r="H38" s="796" t="s">
        <v>79</v>
      </c>
      <c r="I38" s="797">
        <v>768</v>
      </c>
      <c r="J38" s="798">
        <v>0</v>
      </c>
      <c r="K38" s="798">
        <v>12</v>
      </c>
      <c r="L38" s="799">
        <f t="shared" si="19"/>
        <v>64</v>
      </c>
      <c r="M38" s="800">
        <v>46037</v>
      </c>
      <c r="N38" s="800">
        <v>46034</v>
      </c>
      <c r="O38" s="802"/>
      <c r="P38" s="802" t="s">
        <v>803</v>
      </c>
      <c r="Q38" s="803" t="s">
        <v>3316</v>
      </c>
      <c r="R38" s="802">
        <v>45982</v>
      </c>
      <c r="S38" s="825" t="s">
        <v>82</v>
      </c>
      <c r="T38" s="836" t="s">
        <v>5180</v>
      </c>
      <c r="U38" s="805" t="s">
        <v>5390</v>
      </c>
      <c r="V38" s="806" t="s">
        <v>3939</v>
      </c>
      <c r="W38" s="807">
        <v>1.2214</v>
      </c>
      <c r="X38" s="808">
        <f>I38*W38</f>
        <v>938.0352</v>
      </c>
      <c r="Y38" s="809"/>
      <c r="Z38" s="798" t="s">
        <v>2035</v>
      </c>
      <c r="AA38" s="810" t="s">
        <v>108</v>
      </c>
      <c r="AB38" s="798" t="s">
        <v>44</v>
      </c>
      <c r="AC38" s="811">
        <v>768</v>
      </c>
      <c r="AD38" s="781">
        <f t="shared" si="20"/>
        <v>0</v>
      </c>
      <c r="AE38" s="871" t="s">
        <v>157</v>
      </c>
      <c r="AF38" s="795"/>
      <c r="AG38" s="781">
        <f>I38*2</f>
        <v>1536</v>
      </c>
      <c r="AH38" s="795"/>
      <c r="AI38" s="810"/>
      <c r="AJ38" s="799"/>
      <c r="AK38" s="366"/>
      <c r="AL38" s="838"/>
      <c r="AM38" s="838">
        <f>I38*2</f>
        <v>1536</v>
      </c>
      <c r="AN38" s="814"/>
      <c r="AO38" s="815"/>
      <c r="AP38" s="815"/>
      <c r="AQ38" s="815"/>
      <c r="AR38" s="815"/>
      <c r="AS38" s="815"/>
      <c r="AT38" s="815"/>
      <c r="AU38" s="815"/>
      <c r="AV38" s="815"/>
      <c r="AW38" s="814"/>
      <c r="AX38" s="814"/>
      <c r="AY38" s="814"/>
      <c r="AZ38" s="810"/>
      <c r="BA38" s="648"/>
      <c r="BB38" s="810">
        <f>I38*2</f>
        <v>1536</v>
      </c>
      <c r="BC38" s="816"/>
      <c r="BD38" s="809"/>
      <c r="BE38" s="816"/>
      <c r="BF38" s="816"/>
      <c r="BG38" s="810"/>
      <c r="BH38" s="809"/>
      <c r="BI38" s="816"/>
      <c r="BJ38" s="817"/>
      <c r="BK38" s="817"/>
      <c r="BL38" s="818"/>
      <c r="BM38" s="817"/>
      <c r="BN38" s="819"/>
      <c r="BO38" s="819"/>
      <c r="BP38" s="819"/>
      <c r="BQ38" s="819"/>
      <c r="BR38" s="817"/>
      <c r="BS38" s="817"/>
      <c r="BT38" s="819"/>
      <c r="BU38" s="817"/>
      <c r="BV38" s="817"/>
      <c r="BW38" s="817"/>
      <c r="BX38" s="817"/>
      <c r="BY38" s="817"/>
      <c r="BZ38" s="817"/>
      <c r="CA38" s="817"/>
      <c r="CB38" s="817"/>
      <c r="CC38" s="817"/>
      <c r="CD38" s="817">
        <f>I38</f>
        <v>768</v>
      </c>
      <c r="CE38" s="817"/>
      <c r="CF38" s="817">
        <f>I38</f>
        <v>768</v>
      </c>
      <c r="CG38" s="817"/>
      <c r="CH38" s="817">
        <f>I38</f>
        <v>768</v>
      </c>
      <c r="CI38" s="820"/>
      <c r="CQ38" s="881">
        <f t="shared" si="3"/>
        <v>587695</v>
      </c>
    </row>
    <row r="39" s="647" customFormat="1" ht="36" hidden="1" customHeight="1" spans="1:95">
      <c r="A39" s="792">
        <v>45982</v>
      </c>
      <c r="B39" s="793" t="s">
        <v>4163</v>
      </c>
      <c r="C39" s="794" t="s">
        <v>251</v>
      </c>
      <c r="D39" s="795">
        <v>4500186574</v>
      </c>
      <c r="E39" s="793" t="s">
        <v>5182</v>
      </c>
      <c r="F39" s="795" t="s">
        <v>5183</v>
      </c>
      <c r="G39" s="648" t="s">
        <v>309</v>
      </c>
      <c r="H39" s="796" t="s">
        <v>79</v>
      </c>
      <c r="I39" s="797">
        <v>3996</v>
      </c>
      <c r="J39" s="798">
        <v>0</v>
      </c>
      <c r="K39" s="798">
        <v>12</v>
      </c>
      <c r="L39" s="799">
        <f t="shared" si="19"/>
        <v>333</v>
      </c>
      <c r="M39" s="800">
        <v>46037</v>
      </c>
      <c r="N39" s="800">
        <v>46034</v>
      </c>
      <c r="O39" s="802"/>
      <c r="P39" s="802" t="s">
        <v>803</v>
      </c>
      <c r="Q39" s="803" t="s">
        <v>3316</v>
      </c>
      <c r="R39" s="802">
        <v>45982</v>
      </c>
      <c r="S39" s="825" t="s">
        <v>82</v>
      </c>
      <c r="T39" s="836" t="s">
        <v>5180</v>
      </c>
      <c r="U39" s="805" t="s">
        <v>5390</v>
      </c>
      <c r="V39" s="806" t="s">
        <v>3939</v>
      </c>
      <c r="W39" s="807">
        <v>1.2214</v>
      </c>
      <c r="X39" s="808">
        <f>I39*W39</f>
        <v>4880.7144</v>
      </c>
      <c r="Y39" s="809"/>
      <c r="Z39" s="798" t="s">
        <v>2035</v>
      </c>
      <c r="AA39" s="810" t="s">
        <v>108</v>
      </c>
      <c r="AB39" s="798" t="s">
        <v>44</v>
      </c>
      <c r="AC39" s="811">
        <f>2064+1932</f>
        <v>3996</v>
      </c>
      <c r="AD39" s="781">
        <f t="shared" si="20"/>
        <v>0</v>
      </c>
      <c r="AE39" s="871" t="s">
        <v>157</v>
      </c>
      <c r="AF39" s="795"/>
      <c r="AG39" s="781">
        <f>I39*2</f>
        <v>7992</v>
      </c>
      <c r="AH39" s="795"/>
      <c r="AI39" s="810"/>
      <c r="AJ39" s="799"/>
      <c r="AK39" s="366"/>
      <c r="AL39" s="838"/>
      <c r="AM39" s="838">
        <f>I39*2</f>
        <v>7992</v>
      </c>
      <c r="AN39" s="814"/>
      <c r="AO39" s="815"/>
      <c r="AP39" s="815"/>
      <c r="AQ39" s="815"/>
      <c r="AR39" s="815"/>
      <c r="AS39" s="815"/>
      <c r="AT39" s="815"/>
      <c r="AU39" s="815"/>
      <c r="AV39" s="815"/>
      <c r="AW39" s="814"/>
      <c r="AX39" s="814"/>
      <c r="AY39" s="814"/>
      <c r="AZ39" s="810"/>
      <c r="BA39" s="648"/>
      <c r="BB39" s="810">
        <f>I39*2</f>
        <v>7992</v>
      </c>
      <c r="BC39" s="816"/>
      <c r="BD39" s="809"/>
      <c r="BE39" s="816"/>
      <c r="BF39" s="816"/>
      <c r="BG39" s="810"/>
      <c r="BH39" s="809"/>
      <c r="BI39" s="816"/>
      <c r="BJ39" s="817"/>
      <c r="BK39" s="817"/>
      <c r="BL39" s="818"/>
      <c r="BM39" s="817"/>
      <c r="BN39" s="819"/>
      <c r="BO39" s="819"/>
      <c r="BP39" s="819"/>
      <c r="BQ39" s="819"/>
      <c r="BR39" s="817"/>
      <c r="BS39" s="817"/>
      <c r="BT39" s="819"/>
      <c r="BU39" s="817"/>
      <c r="BV39" s="817"/>
      <c r="BW39" s="817"/>
      <c r="BX39" s="817"/>
      <c r="BY39" s="817"/>
      <c r="BZ39" s="817"/>
      <c r="CA39" s="817"/>
      <c r="CB39" s="817"/>
      <c r="CC39" s="817"/>
      <c r="CD39" s="817">
        <f>I39</f>
        <v>3996</v>
      </c>
      <c r="CE39" s="817"/>
      <c r="CF39" s="817">
        <f>I39</f>
        <v>3996</v>
      </c>
      <c r="CG39" s="817"/>
      <c r="CH39" s="817">
        <f>I39</f>
        <v>3996</v>
      </c>
      <c r="CI39" s="820"/>
      <c r="CQ39" s="881">
        <f t="shared" si="3"/>
        <v>579703</v>
      </c>
    </row>
    <row r="40" s="647" customFormat="1" ht="36" hidden="1" customHeight="1" spans="1:95">
      <c r="A40" s="792">
        <v>45982</v>
      </c>
      <c r="B40" s="793" t="s">
        <v>4163</v>
      </c>
      <c r="C40" s="794" t="s">
        <v>251</v>
      </c>
      <c r="D40" s="795">
        <v>4500186575</v>
      </c>
      <c r="E40" s="793" t="s">
        <v>5184</v>
      </c>
      <c r="F40" s="795" t="s">
        <v>5185</v>
      </c>
      <c r="G40" s="648" t="s">
        <v>309</v>
      </c>
      <c r="H40" s="796" t="s">
        <v>79</v>
      </c>
      <c r="I40" s="797">
        <v>756</v>
      </c>
      <c r="J40" s="798">
        <v>0</v>
      </c>
      <c r="K40" s="798">
        <v>12</v>
      </c>
      <c r="L40" s="799">
        <f t="shared" si="19"/>
        <v>63</v>
      </c>
      <c r="M40" s="800">
        <v>46037</v>
      </c>
      <c r="N40" s="800">
        <v>46034</v>
      </c>
      <c r="O40" s="802"/>
      <c r="P40" s="802" t="s">
        <v>803</v>
      </c>
      <c r="Q40" s="803" t="s">
        <v>3316</v>
      </c>
      <c r="R40" s="802">
        <v>45982</v>
      </c>
      <c r="S40" s="825" t="s">
        <v>82</v>
      </c>
      <c r="T40" s="836" t="s">
        <v>5180</v>
      </c>
      <c r="U40" s="805" t="s">
        <v>5391</v>
      </c>
      <c r="V40" s="806" t="s">
        <v>3939</v>
      </c>
      <c r="W40" s="807">
        <v>1.2349</v>
      </c>
      <c r="X40" s="808">
        <f>I40*W40</f>
        <v>933.5844</v>
      </c>
      <c r="Y40" s="809"/>
      <c r="Z40" s="798" t="s">
        <v>2035</v>
      </c>
      <c r="AA40" s="810" t="s">
        <v>108</v>
      </c>
      <c r="AB40" s="798" t="s">
        <v>44</v>
      </c>
      <c r="AC40" s="811">
        <v>756</v>
      </c>
      <c r="AD40" s="781">
        <f t="shared" si="20"/>
        <v>0</v>
      </c>
      <c r="AE40" s="871" t="s">
        <v>157</v>
      </c>
      <c r="AF40" s="795"/>
      <c r="AG40" s="781">
        <f>I40*2</f>
        <v>1512</v>
      </c>
      <c r="AH40" s="795"/>
      <c r="AI40" s="810"/>
      <c r="AJ40" s="799"/>
      <c r="AK40" s="366"/>
      <c r="AL40" s="838"/>
      <c r="AM40" s="838">
        <f>I40*2</f>
        <v>1512</v>
      </c>
      <c r="AN40" s="814"/>
      <c r="AO40" s="815"/>
      <c r="AP40" s="815"/>
      <c r="AQ40" s="815"/>
      <c r="AR40" s="815"/>
      <c r="AS40" s="815"/>
      <c r="AT40" s="815"/>
      <c r="AU40" s="815"/>
      <c r="AV40" s="815"/>
      <c r="AW40" s="814"/>
      <c r="AX40" s="814"/>
      <c r="AY40" s="814"/>
      <c r="AZ40" s="810"/>
      <c r="BA40" s="648"/>
      <c r="BB40" s="810">
        <f>I40*2</f>
        <v>1512</v>
      </c>
      <c r="BC40" s="816"/>
      <c r="BD40" s="809"/>
      <c r="BE40" s="816"/>
      <c r="BF40" s="816"/>
      <c r="BG40" s="810"/>
      <c r="BH40" s="809"/>
      <c r="BI40" s="816"/>
      <c r="BJ40" s="817"/>
      <c r="BK40" s="817"/>
      <c r="BL40" s="818"/>
      <c r="BM40" s="817"/>
      <c r="BN40" s="819"/>
      <c r="BO40" s="819"/>
      <c r="BP40" s="819"/>
      <c r="BQ40" s="819"/>
      <c r="BR40" s="817"/>
      <c r="BS40" s="817"/>
      <c r="BT40" s="819"/>
      <c r="BU40" s="817"/>
      <c r="BV40" s="817"/>
      <c r="BW40" s="817"/>
      <c r="BX40" s="817"/>
      <c r="BY40" s="817"/>
      <c r="BZ40" s="817"/>
      <c r="CA40" s="817"/>
      <c r="CB40" s="817"/>
      <c r="CC40" s="817"/>
      <c r="CD40" s="817">
        <f>I40</f>
        <v>756</v>
      </c>
      <c r="CE40" s="817"/>
      <c r="CF40" s="817">
        <f>I40</f>
        <v>756</v>
      </c>
      <c r="CG40" s="817"/>
      <c r="CH40" s="817">
        <f>I40</f>
        <v>756</v>
      </c>
      <c r="CI40" s="820"/>
      <c r="CQ40" s="881">
        <f t="shared" si="3"/>
        <v>578191</v>
      </c>
    </row>
    <row r="41" s="647" customFormat="1" ht="36" hidden="1" customHeight="1" spans="1:95">
      <c r="A41" s="792">
        <v>45993</v>
      </c>
      <c r="B41" s="793" t="s">
        <v>3880</v>
      </c>
      <c r="C41" s="794" t="s">
        <v>3021</v>
      </c>
      <c r="D41" s="795">
        <v>4500187623</v>
      </c>
      <c r="E41" s="793">
        <v>4504562690</v>
      </c>
      <c r="F41" s="795" t="s">
        <v>5187</v>
      </c>
      <c r="G41" s="648" t="s">
        <v>78</v>
      </c>
      <c r="H41" s="796" t="s">
        <v>111</v>
      </c>
      <c r="I41" s="797">
        <v>7200</v>
      </c>
      <c r="J41" s="798">
        <v>0</v>
      </c>
      <c r="K41" s="798">
        <v>50</v>
      </c>
      <c r="L41" s="799">
        <f t="shared" si="19"/>
        <v>144</v>
      </c>
      <c r="M41" s="800">
        <v>46037</v>
      </c>
      <c r="N41" s="800">
        <v>46034</v>
      </c>
      <c r="O41" s="802" t="s">
        <v>5188</v>
      </c>
      <c r="P41" s="802" t="s">
        <v>803</v>
      </c>
      <c r="Q41" s="803" t="s">
        <v>3316</v>
      </c>
      <c r="R41" s="802">
        <v>45999</v>
      </c>
      <c r="S41" s="802" t="s">
        <v>82</v>
      </c>
      <c r="T41" s="836" t="s">
        <v>5189</v>
      </c>
      <c r="U41" s="805" t="s">
        <v>5190</v>
      </c>
      <c r="V41" s="806" t="s">
        <v>388</v>
      </c>
      <c r="W41" s="807">
        <v>0.9069</v>
      </c>
      <c r="X41" s="808">
        <f>W41*I41</f>
        <v>6529.68</v>
      </c>
      <c r="Y41" s="795"/>
      <c r="Z41" s="798" t="s">
        <v>156</v>
      </c>
      <c r="AA41" s="810" t="s">
        <v>108</v>
      </c>
      <c r="AB41" s="798" t="s">
        <v>44</v>
      </c>
      <c r="AC41" s="811">
        <v>7200</v>
      </c>
      <c r="AD41" s="781">
        <f t="shared" si="20"/>
        <v>0</v>
      </c>
      <c r="AE41" s="837" t="s">
        <v>157</v>
      </c>
      <c r="AF41" s="795"/>
      <c r="AG41" s="781">
        <f>I41</f>
        <v>7200</v>
      </c>
      <c r="AH41" s="795"/>
      <c r="AI41" s="810"/>
      <c r="AJ41" s="799"/>
      <c r="AK41" s="366"/>
      <c r="AL41" s="799">
        <f>I41</f>
        <v>7200</v>
      </c>
      <c r="AM41" s="814"/>
      <c r="AN41" s="814"/>
      <c r="AO41" s="815"/>
      <c r="AP41" s="815"/>
      <c r="AQ41" s="815"/>
      <c r="AR41" s="815"/>
      <c r="AS41" s="815"/>
      <c r="AT41" s="815"/>
      <c r="AU41" s="815"/>
      <c r="AV41" s="815"/>
      <c r="AW41" s="814"/>
      <c r="AX41" s="814"/>
      <c r="AY41" s="814"/>
      <c r="AZ41" s="810"/>
      <c r="BA41" s="648"/>
      <c r="BB41" s="810">
        <f>I41</f>
        <v>7200</v>
      </c>
      <c r="BC41" s="816"/>
      <c r="BD41" s="809"/>
      <c r="BE41" s="816"/>
      <c r="BF41" s="816"/>
      <c r="BG41" s="810"/>
      <c r="BH41" s="809"/>
      <c r="BI41" s="816"/>
      <c r="BJ41" s="817"/>
      <c r="BK41" s="817"/>
      <c r="BL41" s="818"/>
      <c r="BM41" s="817"/>
      <c r="BN41" s="819"/>
      <c r="BO41" s="819"/>
      <c r="BP41" s="819"/>
      <c r="BQ41" s="819"/>
      <c r="BR41" s="817"/>
      <c r="BS41" s="818">
        <f>I41/25</f>
        <v>288</v>
      </c>
      <c r="BT41" s="819"/>
      <c r="BU41" s="817"/>
      <c r="BV41" s="817"/>
      <c r="BW41" s="817"/>
      <c r="BX41" s="817"/>
      <c r="BY41" s="817"/>
      <c r="BZ41" s="817"/>
      <c r="CA41" s="817"/>
      <c r="CB41" s="817"/>
      <c r="CC41" s="817"/>
      <c r="CD41" s="817"/>
      <c r="CE41" s="817"/>
      <c r="CF41" s="817"/>
      <c r="CG41" s="817"/>
      <c r="CH41" s="817"/>
      <c r="CI41" s="820"/>
      <c r="CQ41" s="881">
        <f t="shared" si="3"/>
        <v>570991</v>
      </c>
    </row>
    <row r="42" s="647" customFormat="1" ht="36" hidden="1" customHeight="1" spans="1:95">
      <c r="A42" s="792">
        <v>45989</v>
      </c>
      <c r="B42" s="793" t="s">
        <v>4461</v>
      </c>
      <c r="C42" s="794" t="s">
        <v>237</v>
      </c>
      <c r="D42" s="795">
        <v>4500187446</v>
      </c>
      <c r="E42" s="793" t="s">
        <v>5191</v>
      </c>
      <c r="F42" s="795" t="s">
        <v>5192</v>
      </c>
      <c r="G42" s="648" t="s">
        <v>309</v>
      </c>
      <c r="H42" s="796" t="s">
        <v>79</v>
      </c>
      <c r="I42" s="797">
        <v>12</v>
      </c>
      <c r="J42" s="798">
        <v>0</v>
      </c>
      <c r="K42" s="798">
        <v>12</v>
      </c>
      <c r="L42" s="799">
        <f t="shared" si="19"/>
        <v>1</v>
      </c>
      <c r="M42" s="800">
        <v>46038</v>
      </c>
      <c r="N42" s="800">
        <v>46034</v>
      </c>
      <c r="O42" s="802"/>
      <c r="P42" s="802" t="s">
        <v>803</v>
      </c>
      <c r="Q42" s="803" t="s">
        <v>5389</v>
      </c>
      <c r="R42" s="802">
        <v>45989</v>
      </c>
      <c r="S42" s="802" t="s">
        <v>136</v>
      </c>
      <c r="T42" s="836" t="s">
        <v>5193</v>
      </c>
      <c r="U42" s="805" t="s">
        <v>5194</v>
      </c>
      <c r="V42" s="806" t="s">
        <v>812</v>
      </c>
      <c r="W42" s="807">
        <v>2.1771</v>
      </c>
      <c r="X42" s="808">
        <f>I42*W42</f>
        <v>26.1252</v>
      </c>
      <c r="Y42" s="809"/>
      <c r="Z42" s="798" t="s">
        <v>4017</v>
      </c>
      <c r="AA42" s="810" t="s">
        <v>108</v>
      </c>
      <c r="AB42" s="798" t="s">
        <v>44</v>
      </c>
      <c r="AC42" s="811">
        <v>12</v>
      </c>
      <c r="AD42" s="781">
        <f t="shared" si="20"/>
        <v>0</v>
      </c>
      <c r="AE42" s="837" t="s">
        <v>157</v>
      </c>
      <c r="AF42" s="795"/>
      <c r="AG42" s="781">
        <f>I42*2</f>
        <v>24</v>
      </c>
      <c r="AH42" s="795"/>
      <c r="AI42" s="810"/>
      <c r="AJ42" s="799"/>
      <c r="AK42" s="366"/>
      <c r="AL42" s="781">
        <f>AG42</f>
        <v>24</v>
      </c>
      <c r="AM42" s="814"/>
      <c r="AN42" s="814"/>
      <c r="AO42" s="815"/>
      <c r="AP42" s="815"/>
      <c r="AQ42" s="815"/>
      <c r="AR42" s="815"/>
      <c r="AS42" s="815"/>
      <c r="AT42" s="815"/>
      <c r="AU42" s="815"/>
      <c r="AV42" s="815"/>
      <c r="AW42" s="814"/>
      <c r="AX42" s="814"/>
      <c r="AY42" s="814"/>
      <c r="AZ42" s="810"/>
      <c r="BA42" s="648"/>
      <c r="BB42" s="810">
        <f>I42*2</f>
        <v>24</v>
      </c>
      <c r="BC42" s="816"/>
      <c r="BD42" s="809"/>
      <c r="BE42" s="816"/>
      <c r="BF42" s="816"/>
      <c r="BG42" s="810"/>
      <c r="BH42" s="809"/>
      <c r="BI42" s="816"/>
      <c r="BJ42" s="817"/>
      <c r="BK42" s="817"/>
      <c r="BL42" s="818"/>
      <c r="BM42" s="817"/>
      <c r="BN42" s="819"/>
      <c r="BO42" s="819"/>
      <c r="BP42" s="819"/>
      <c r="BQ42" s="819"/>
      <c r="BR42" s="817"/>
      <c r="BS42" s="817"/>
      <c r="BT42" s="819"/>
      <c r="BU42" s="817"/>
      <c r="BV42" s="817"/>
      <c r="BW42" s="817"/>
      <c r="BX42" s="817"/>
      <c r="BY42" s="817"/>
      <c r="BZ42" s="817"/>
      <c r="CA42" s="817"/>
      <c r="CB42" s="817"/>
      <c r="CC42" s="817"/>
      <c r="CD42" s="817">
        <f>I42</f>
        <v>12</v>
      </c>
      <c r="CE42" s="817"/>
      <c r="CF42" s="817">
        <f>I42</f>
        <v>12</v>
      </c>
      <c r="CG42" s="817"/>
      <c r="CH42" s="817">
        <f>I42</f>
        <v>12</v>
      </c>
      <c r="CI42" s="820"/>
      <c r="CQ42" s="881">
        <f t="shared" si="3"/>
        <v>570967</v>
      </c>
    </row>
    <row r="43" s="647" customFormat="1" ht="36" hidden="1" customHeight="1" spans="1:95">
      <c r="A43" s="792">
        <v>45989</v>
      </c>
      <c r="B43" s="793" t="s">
        <v>4461</v>
      </c>
      <c r="C43" s="794" t="s">
        <v>237</v>
      </c>
      <c r="D43" s="795">
        <v>4500187446</v>
      </c>
      <c r="E43" s="793" t="s">
        <v>5195</v>
      </c>
      <c r="F43" s="795" t="s">
        <v>5196</v>
      </c>
      <c r="G43" s="648" t="s">
        <v>309</v>
      </c>
      <c r="H43" s="796" t="s">
        <v>79</v>
      </c>
      <c r="I43" s="797">
        <v>48</v>
      </c>
      <c r="J43" s="798">
        <v>0</v>
      </c>
      <c r="K43" s="798">
        <v>12</v>
      </c>
      <c r="L43" s="799">
        <f t="shared" si="19"/>
        <v>4</v>
      </c>
      <c r="M43" s="800">
        <v>46038</v>
      </c>
      <c r="N43" s="800">
        <v>46034</v>
      </c>
      <c r="O43" s="802"/>
      <c r="P43" s="802" t="s">
        <v>803</v>
      </c>
      <c r="Q43" s="803" t="s">
        <v>5389</v>
      </c>
      <c r="R43" s="802">
        <v>45989</v>
      </c>
      <c r="S43" s="802" t="s">
        <v>136</v>
      </c>
      <c r="T43" s="836" t="s">
        <v>5193</v>
      </c>
      <c r="U43" s="805" t="s">
        <v>5194</v>
      </c>
      <c r="V43" s="806" t="s">
        <v>812</v>
      </c>
      <c r="W43" s="807">
        <v>2.1771</v>
      </c>
      <c r="X43" s="808">
        <f>I43*W43</f>
        <v>104.5008</v>
      </c>
      <c r="Y43" s="809"/>
      <c r="Z43" s="798" t="s">
        <v>4017</v>
      </c>
      <c r="AA43" s="810" t="s">
        <v>108</v>
      </c>
      <c r="AB43" s="798" t="s">
        <v>44</v>
      </c>
      <c r="AC43" s="811">
        <v>48</v>
      </c>
      <c r="AD43" s="781">
        <f t="shared" si="20"/>
        <v>0</v>
      </c>
      <c r="AE43" s="837" t="s">
        <v>157</v>
      </c>
      <c r="AF43" s="795"/>
      <c r="AG43" s="781">
        <f>I43*2</f>
        <v>96</v>
      </c>
      <c r="AH43" s="795"/>
      <c r="AI43" s="810"/>
      <c r="AJ43" s="799"/>
      <c r="AK43" s="366"/>
      <c r="AL43" s="781">
        <f>AG43</f>
        <v>96</v>
      </c>
      <c r="AM43" s="814"/>
      <c r="AN43" s="814"/>
      <c r="AO43" s="815"/>
      <c r="AP43" s="815"/>
      <c r="AQ43" s="815"/>
      <c r="AR43" s="815"/>
      <c r="AS43" s="815"/>
      <c r="AT43" s="815"/>
      <c r="AU43" s="815"/>
      <c r="AV43" s="815"/>
      <c r="AW43" s="814"/>
      <c r="AX43" s="814"/>
      <c r="AY43" s="814"/>
      <c r="AZ43" s="810"/>
      <c r="BA43" s="648"/>
      <c r="BB43" s="810">
        <f>I43*2</f>
        <v>96</v>
      </c>
      <c r="BC43" s="816"/>
      <c r="BD43" s="809"/>
      <c r="BE43" s="816"/>
      <c r="BF43" s="816"/>
      <c r="BG43" s="810"/>
      <c r="BH43" s="809"/>
      <c r="BI43" s="816"/>
      <c r="BJ43" s="817"/>
      <c r="BK43" s="817"/>
      <c r="BL43" s="818"/>
      <c r="BM43" s="817"/>
      <c r="BN43" s="819"/>
      <c r="BO43" s="819"/>
      <c r="BP43" s="819"/>
      <c r="BQ43" s="819"/>
      <c r="BR43" s="817"/>
      <c r="BS43" s="817"/>
      <c r="BT43" s="819"/>
      <c r="BU43" s="817"/>
      <c r="BV43" s="817"/>
      <c r="BW43" s="817"/>
      <c r="BX43" s="817"/>
      <c r="BY43" s="817"/>
      <c r="BZ43" s="817"/>
      <c r="CA43" s="817"/>
      <c r="CB43" s="817"/>
      <c r="CC43" s="817"/>
      <c r="CD43" s="817">
        <f>I43</f>
        <v>48</v>
      </c>
      <c r="CE43" s="817"/>
      <c r="CF43" s="817">
        <f>I43</f>
        <v>48</v>
      </c>
      <c r="CG43" s="817"/>
      <c r="CH43" s="817">
        <f>I43</f>
        <v>48</v>
      </c>
      <c r="CI43" s="820"/>
      <c r="CQ43" s="881">
        <f t="shared" si="3"/>
        <v>570871</v>
      </c>
    </row>
    <row r="44" s="647" customFormat="1" ht="36" hidden="1" customHeight="1" spans="1:95">
      <c r="A44" s="792">
        <v>45989</v>
      </c>
      <c r="B44" s="793" t="s">
        <v>4461</v>
      </c>
      <c r="C44" s="794" t="s">
        <v>237</v>
      </c>
      <c r="D44" s="795">
        <v>4500187446</v>
      </c>
      <c r="E44" s="793" t="s">
        <v>5197</v>
      </c>
      <c r="F44" s="795" t="s">
        <v>5198</v>
      </c>
      <c r="G44" s="648" t="s">
        <v>309</v>
      </c>
      <c r="H44" s="796" t="s">
        <v>79</v>
      </c>
      <c r="I44" s="797">
        <v>36</v>
      </c>
      <c r="J44" s="798">
        <v>0</v>
      </c>
      <c r="K44" s="798">
        <v>12</v>
      </c>
      <c r="L44" s="799">
        <f t="shared" si="19"/>
        <v>3</v>
      </c>
      <c r="M44" s="800">
        <v>46038</v>
      </c>
      <c r="N44" s="800">
        <v>46034</v>
      </c>
      <c r="O44" s="802"/>
      <c r="P44" s="802" t="s">
        <v>803</v>
      </c>
      <c r="Q44" s="803" t="s">
        <v>5389</v>
      </c>
      <c r="R44" s="802">
        <v>45989</v>
      </c>
      <c r="S44" s="802" t="s">
        <v>136</v>
      </c>
      <c r="T44" s="836" t="s">
        <v>5193</v>
      </c>
      <c r="U44" s="805" t="s">
        <v>5194</v>
      </c>
      <c r="V44" s="806" t="s">
        <v>812</v>
      </c>
      <c r="W44" s="807">
        <v>2.1771</v>
      </c>
      <c r="X44" s="808">
        <f>I44*W44</f>
        <v>78.3756</v>
      </c>
      <c r="Y44" s="809"/>
      <c r="Z44" s="798" t="s">
        <v>4017</v>
      </c>
      <c r="AA44" s="810" t="s">
        <v>108</v>
      </c>
      <c r="AB44" s="798" t="s">
        <v>44</v>
      </c>
      <c r="AC44" s="811">
        <v>36</v>
      </c>
      <c r="AD44" s="781">
        <f t="shared" si="20"/>
        <v>0</v>
      </c>
      <c r="AE44" s="837" t="s">
        <v>157</v>
      </c>
      <c r="AF44" s="795"/>
      <c r="AG44" s="781">
        <f>I44*2</f>
        <v>72</v>
      </c>
      <c r="AH44" s="795"/>
      <c r="AI44" s="810"/>
      <c r="AJ44" s="799"/>
      <c r="AK44" s="366"/>
      <c r="AL44" s="781">
        <f>AG44</f>
        <v>72</v>
      </c>
      <c r="AM44" s="814"/>
      <c r="AN44" s="814"/>
      <c r="AO44" s="815"/>
      <c r="AP44" s="815"/>
      <c r="AQ44" s="815"/>
      <c r="AR44" s="815"/>
      <c r="AS44" s="815"/>
      <c r="AT44" s="815"/>
      <c r="AU44" s="815"/>
      <c r="AV44" s="815"/>
      <c r="AW44" s="814"/>
      <c r="AX44" s="814"/>
      <c r="AY44" s="814"/>
      <c r="AZ44" s="810"/>
      <c r="BA44" s="648"/>
      <c r="BB44" s="810">
        <f>I44*2</f>
        <v>72</v>
      </c>
      <c r="BC44" s="816"/>
      <c r="BD44" s="809"/>
      <c r="BE44" s="816"/>
      <c r="BF44" s="816"/>
      <c r="BG44" s="810"/>
      <c r="BH44" s="809"/>
      <c r="BI44" s="816"/>
      <c r="BJ44" s="817"/>
      <c r="BK44" s="817"/>
      <c r="BL44" s="818"/>
      <c r="BM44" s="817"/>
      <c r="BN44" s="819"/>
      <c r="BO44" s="819"/>
      <c r="BP44" s="819"/>
      <c r="BQ44" s="819"/>
      <c r="BR44" s="817"/>
      <c r="BS44" s="817"/>
      <c r="BT44" s="819"/>
      <c r="BU44" s="817"/>
      <c r="BV44" s="817"/>
      <c r="BW44" s="817"/>
      <c r="BX44" s="817"/>
      <c r="BY44" s="817"/>
      <c r="BZ44" s="817"/>
      <c r="CA44" s="817"/>
      <c r="CB44" s="817"/>
      <c r="CC44" s="817"/>
      <c r="CD44" s="817">
        <f>I44</f>
        <v>36</v>
      </c>
      <c r="CE44" s="817"/>
      <c r="CF44" s="817">
        <f>I44</f>
        <v>36</v>
      </c>
      <c r="CG44" s="817"/>
      <c r="CH44" s="817">
        <f>I44</f>
        <v>36</v>
      </c>
      <c r="CI44" s="820"/>
      <c r="CQ44" s="881">
        <f t="shared" ref="CQ44:CQ95" si="21">CQ43-AG44</f>
        <v>570799</v>
      </c>
    </row>
    <row r="45" s="647" customFormat="1" ht="36" hidden="1" customHeight="1" spans="1:95">
      <c r="A45" s="792">
        <v>45989</v>
      </c>
      <c r="B45" s="793" t="s">
        <v>4461</v>
      </c>
      <c r="C45" s="794" t="s">
        <v>237</v>
      </c>
      <c r="D45" s="795">
        <v>4500187446</v>
      </c>
      <c r="E45" s="793" t="s">
        <v>5199</v>
      </c>
      <c r="F45" s="795" t="s">
        <v>5200</v>
      </c>
      <c r="G45" s="648" t="s">
        <v>309</v>
      </c>
      <c r="H45" s="796" t="s">
        <v>79</v>
      </c>
      <c r="I45" s="797">
        <v>12</v>
      </c>
      <c r="J45" s="798">
        <v>0</v>
      </c>
      <c r="K45" s="798">
        <v>12</v>
      </c>
      <c r="L45" s="799">
        <f t="shared" si="19"/>
        <v>1</v>
      </c>
      <c r="M45" s="800">
        <v>46038</v>
      </c>
      <c r="N45" s="800">
        <v>46034</v>
      </c>
      <c r="O45" s="802"/>
      <c r="P45" s="802" t="s">
        <v>803</v>
      </c>
      <c r="Q45" s="803" t="s">
        <v>5389</v>
      </c>
      <c r="R45" s="802">
        <v>45989</v>
      </c>
      <c r="S45" s="802" t="s">
        <v>136</v>
      </c>
      <c r="T45" s="836" t="s">
        <v>5193</v>
      </c>
      <c r="U45" s="805" t="s">
        <v>5194</v>
      </c>
      <c r="V45" s="806" t="s">
        <v>812</v>
      </c>
      <c r="W45" s="807">
        <v>2.1771</v>
      </c>
      <c r="X45" s="808">
        <f>I45*W45</f>
        <v>26.1252</v>
      </c>
      <c r="Y45" s="809"/>
      <c r="Z45" s="798" t="s">
        <v>4017</v>
      </c>
      <c r="AA45" s="810" t="s">
        <v>108</v>
      </c>
      <c r="AB45" s="798" t="s">
        <v>44</v>
      </c>
      <c r="AC45" s="811">
        <v>12</v>
      </c>
      <c r="AD45" s="781">
        <f t="shared" si="20"/>
        <v>0</v>
      </c>
      <c r="AE45" s="837" t="s">
        <v>157</v>
      </c>
      <c r="AF45" s="795"/>
      <c r="AG45" s="781">
        <f>I45*2</f>
        <v>24</v>
      </c>
      <c r="AH45" s="795"/>
      <c r="AI45" s="810"/>
      <c r="AJ45" s="799"/>
      <c r="AK45" s="366"/>
      <c r="AL45" s="781">
        <f>AG45</f>
        <v>24</v>
      </c>
      <c r="AM45" s="814"/>
      <c r="AN45" s="814"/>
      <c r="AO45" s="815"/>
      <c r="AP45" s="815"/>
      <c r="AQ45" s="815"/>
      <c r="AR45" s="815"/>
      <c r="AS45" s="815"/>
      <c r="AT45" s="815"/>
      <c r="AU45" s="815"/>
      <c r="AV45" s="815"/>
      <c r="AW45" s="814"/>
      <c r="AX45" s="814"/>
      <c r="AY45" s="814"/>
      <c r="AZ45" s="810"/>
      <c r="BA45" s="648"/>
      <c r="BB45" s="810">
        <f>I45*2</f>
        <v>24</v>
      </c>
      <c r="BC45" s="816"/>
      <c r="BD45" s="809"/>
      <c r="BE45" s="816"/>
      <c r="BF45" s="816"/>
      <c r="BG45" s="810"/>
      <c r="BH45" s="809"/>
      <c r="BI45" s="816"/>
      <c r="BJ45" s="817"/>
      <c r="BK45" s="817"/>
      <c r="BL45" s="818"/>
      <c r="BM45" s="817"/>
      <c r="BN45" s="819"/>
      <c r="BO45" s="819"/>
      <c r="BP45" s="819"/>
      <c r="BQ45" s="819"/>
      <c r="BR45" s="817"/>
      <c r="BS45" s="817"/>
      <c r="BT45" s="819"/>
      <c r="BU45" s="817"/>
      <c r="BV45" s="817"/>
      <c r="BW45" s="817"/>
      <c r="BX45" s="817"/>
      <c r="BY45" s="817"/>
      <c r="BZ45" s="817"/>
      <c r="CA45" s="817"/>
      <c r="CB45" s="817"/>
      <c r="CC45" s="817"/>
      <c r="CD45" s="817">
        <f>I45</f>
        <v>12</v>
      </c>
      <c r="CE45" s="817"/>
      <c r="CF45" s="817">
        <f>I45</f>
        <v>12</v>
      </c>
      <c r="CG45" s="817"/>
      <c r="CH45" s="817">
        <f>I45</f>
        <v>12</v>
      </c>
      <c r="CI45" s="820"/>
      <c r="CQ45" s="881">
        <f t="shared" si="21"/>
        <v>570775</v>
      </c>
    </row>
    <row r="46" s="647" customFormat="1" ht="36" hidden="1" customHeight="1" spans="1:95">
      <c r="A46" s="792">
        <v>45988</v>
      </c>
      <c r="B46" s="793" t="s">
        <v>264</v>
      </c>
      <c r="C46" s="794" t="s">
        <v>149</v>
      </c>
      <c r="D46" s="795">
        <v>4500187205</v>
      </c>
      <c r="E46" s="793" t="s">
        <v>5207</v>
      </c>
      <c r="F46" s="795" t="s">
        <v>5208</v>
      </c>
      <c r="G46" s="648" t="s">
        <v>4890</v>
      </c>
      <c r="H46" s="796" t="s">
        <v>4891</v>
      </c>
      <c r="I46" s="797">
        <v>480</v>
      </c>
      <c r="J46" s="798">
        <v>0</v>
      </c>
      <c r="K46" s="798">
        <v>24</v>
      </c>
      <c r="L46" s="799">
        <f t="shared" si="19"/>
        <v>20</v>
      </c>
      <c r="M46" s="800">
        <v>46041</v>
      </c>
      <c r="N46" s="800">
        <v>46037</v>
      </c>
      <c r="O46" s="802"/>
      <c r="P46" s="802" t="s">
        <v>803</v>
      </c>
      <c r="Q46" s="803" t="s">
        <v>4836</v>
      </c>
      <c r="R46" s="802" t="s">
        <v>4893</v>
      </c>
      <c r="S46" s="874" t="s">
        <v>136</v>
      </c>
      <c r="T46" s="880" t="s">
        <v>5209</v>
      </c>
      <c r="U46" s="805" t="s">
        <v>5210</v>
      </c>
      <c r="V46" s="806" t="s">
        <v>271</v>
      </c>
      <c r="W46" s="807">
        <v>0.86</v>
      </c>
      <c r="X46" s="808">
        <f>I46*W46</f>
        <v>412.8</v>
      </c>
      <c r="Y46" s="809"/>
      <c r="Z46" s="648" t="s">
        <v>4890</v>
      </c>
      <c r="AA46" s="810" t="s">
        <v>108</v>
      </c>
      <c r="AB46" s="798" t="s">
        <v>44</v>
      </c>
      <c r="AC46" s="811">
        <v>480</v>
      </c>
      <c r="AD46" s="781">
        <f t="shared" si="20"/>
        <v>0</v>
      </c>
      <c r="AE46" s="837" t="s">
        <v>157</v>
      </c>
      <c r="AF46" s="795"/>
      <c r="AG46" s="781">
        <f>I46</f>
        <v>480</v>
      </c>
      <c r="AH46" s="795"/>
      <c r="AI46" s="810"/>
      <c r="AJ46" s="799"/>
      <c r="AK46" s="784"/>
      <c r="AL46" s="799">
        <f>I46</f>
        <v>480</v>
      </c>
      <c r="AM46" s="814"/>
      <c r="AN46" s="814"/>
      <c r="AO46" s="815"/>
      <c r="AP46" s="815"/>
      <c r="AQ46" s="815"/>
      <c r="AR46" s="815"/>
      <c r="AS46" s="815"/>
      <c r="AT46" s="815"/>
      <c r="AU46" s="815"/>
      <c r="AV46" s="815"/>
      <c r="AW46" s="814"/>
      <c r="AX46" s="814"/>
      <c r="AY46" s="814"/>
      <c r="AZ46" s="810"/>
      <c r="BA46" s="648"/>
      <c r="BB46" s="810">
        <f>I46</f>
        <v>480</v>
      </c>
      <c r="BC46" s="816"/>
      <c r="BD46" s="809"/>
      <c r="BE46" s="816"/>
      <c r="BF46" s="816"/>
      <c r="BG46" s="810"/>
      <c r="BH46" s="809"/>
      <c r="BI46" s="816"/>
      <c r="BJ46" s="817"/>
      <c r="BK46" s="817"/>
      <c r="BL46" s="818"/>
      <c r="BM46" s="817"/>
      <c r="BN46" s="819"/>
      <c r="BO46" s="819"/>
      <c r="BP46" s="819"/>
      <c r="BQ46" s="819"/>
      <c r="BR46" s="817"/>
      <c r="BS46" s="817"/>
      <c r="BT46" s="819"/>
      <c r="BU46" s="817"/>
      <c r="BV46" s="817"/>
      <c r="BW46" s="817"/>
      <c r="BX46" s="817"/>
      <c r="BY46" s="817"/>
      <c r="BZ46" s="817"/>
      <c r="CA46" s="817"/>
      <c r="CB46" s="817"/>
      <c r="CC46" s="817"/>
      <c r="CD46" s="817"/>
      <c r="CE46" s="817"/>
      <c r="CF46" s="817"/>
      <c r="CG46" s="817"/>
      <c r="CH46" s="817"/>
      <c r="CI46" s="820"/>
      <c r="CQ46" s="881">
        <f t="shared" si="21"/>
        <v>570295</v>
      </c>
    </row>
    <row r="47" s="647" customFormat="1" ht="36" customHeight="1" spans="1:95">
      <c r="A47" s="792">
        <v>45985</v>
      </c>
      <c r="B47" s="793" t="s">
        <v>5201</v>
      </c>
      <c r="C47" s="794" t="s">
        <v>224</v>
      </c>
      <c r="D47" s="795">
        <v>4500183456</v>
      </c>
      <c r="E47" s="793">
        <v>2000008399</v>
      </c>
      <c r="F47" s="795" t="s">
        <v>5202</v>
      </c>
      <c r="G47" s="648" t="s">
        <v>134</v>
      </c>
      <c r="H47" s="796" t="s">
        <v>135</v>
      </c>
      <c r="I47" s="797">
        <v>4004</v>
      </c>
      <c r="J47" s="798">
        <v>0</v>
      </c>
      <c r="K47" s="798">
        <v>13</v>
      </c>
      <c r="L47" s="799">
        <f t="shared" si="19"/>
        <v>308</v>
      </c>
      <c r="M47" s="800">
        <v>46041</v>
      </c>
      <c r="N47" s="800">
        <v>46037</v>
      </c>
      <c r="O47" s="802" t="s">
        <v>5392</v>
      </c>
      <c r="P47" s="802" t="s">
        <v>803</v>
      </c>
      <c r="Q47" s="803" t="s">
        <v>5393</v>
      </c>
      <c r="R47" s="802">
        <v>45987</v>
      </c>
      <c r="S47" s="802" t="s">
        <v>82</v>
      </c>
      <c r="T47" s="868" t="s">
        <v>5205</v>
      </c>
      <c r="U47" s="805" t="s">
        <v>5206</v>
      </c>
      <c r="V47" s="806" t="s">
        <v>5034</v>
      </c>
      <c r="W47" s="807">
        <v>0.8559</v>
      </c>
      <c r="X47" s="808">
        <f>W47*I47</f>
        <v>3427.0236</v>
      </c>
      <c r="Y47" s="809"/>
      <c r="Z47" s="798" t="s">
        <v>190</v>
      </c>
      <c r="AA47" s="810" t="s">
        <v>108</v>
      </c>
      <c r="AB47" s="798" t="s">
        <v>44</v>
      </c>
      <c r="AC47" s="811">
        <v>4004</v>
      </c>
      <c r="AD47" s="781">
        <f t="shared" si="20"/>
        <v>0</v>
      </c>
      <c r="AE47" s="837" t="s">
        <v>157</v>
      </c>
      <c r="AF47" s="795"/>
      <c r="AG47" s="781">
        <f>I47</f>
        <v>4004</v>
      </c>
      <c r="AH47" s="795"/>
      <c r="AI47" s="810"/>
      <c r="AJ47" s="799"/>
      <c r="AK47" s="784"/>
      <c r="AL47" s="781">
        <f>I47</f>
        <v>4004</v>
      </c>
      <c r="AM47" s="814"/>
      <c r="AN47" s="814"/>
      <c r="AO47" s="815"/>
      <c r="AP47" s="815"/>
      <c r="AQ47" s="815"/>
      <c r="AR47" s="815"/>
      <c r="AS47" s="815"/>
      <c r="AT47" s="815"/>
      <c r="AU47" s="815"/>
      <c r="AV47" s="815"/>
      <c r="AW47" s="814"/>
      <c r="AX47" s="814"/>
      <c r="AY47" s="814"/>
      <c r="AZ47" s="810"/>
      <c r="BA47" s="648"/>
      <c r="BB47" s="810">
        <f>I47</f>
        <v>4004</v>
      </c>
      <c r="BC47" s="816"/>
      <c r="BD47" s="809"/>
      <c r="BE47" s="816"/>
      <c r="BF47" s="816"/>
      <c r="BG47" s="810"/>
      <c r="BH47" s="809"/>
      <c r="BI47" s="816"/>
      <c r="BJ47" s="817"/>
      <c r="BK47" s="817"/>
      <c r="BL47" s="818"/>
      <c r="BM47" s="817"/>
      <c r="BN47" s="819"/>
      <c r="BO47" s="819"/>
      <c r="BP47" s="818">
        <f>I47/13</f>
        <v>308</v>
      </c>
      <c r="BQ47" s="819"/>
      <c r="BR47" s="817"/>
      <c r="BS47" s="817"/>
      <c r="BT47" s="819"/>
      <c r="BU47" s="817"/>
      <c r="BV47" s="817"/>
      <c r="BW47" s="817"/>
      <c r="BX47" s="817"/>
      <c r="BY47" s="817"/>
      <c r="BZ47" s="817"/>
      <c r="CA47" s="817"/>
      <c r="CB47" s="817"/>
      <c r="CC47" s="817"/>
      <c r="CD47" s="817"/>
      <c r="CE47" s="817"/>
      <c r="CF47" s="817"/>
      <c r="CG47" s="817"/>
      <c r="CH47" s="817"/>
      <c r="CI47" s="820"/>
      <c r="CQ47" s="881">
        <f t="shared" si="21"/>
        <v>566291</v>
      </c>
    </row>
    <row r="48" s="647" customFormat="1" ht="36" hidden="1" customHeight="1" spans="1:95">
      <c r="A48" s="792">
        <v>46009</v>
      </c>
      <c r="B48" s="793" t="s">
        <v>3800</v>
      </c>
      <c r="C48" s="794" t="s">
        <v>251</v>
      </c>
      <c r="D48" s="795">
        <v>4500189328</v>
      </c>
      <c r="E48" s="793">
        <v>966920040</v>
      </c>
      <c r="F48" s="795" t="s">
        <v>5211</v>
      </c>
      <c r="G48" s="648" t="s">
        <v>346</v>
      </c>
      <c r="H48" s="796" t="s">
        <v>79</v>
      </c>
      <c r="I48" s="797">
        <v>5760</v>
      </c>
      <c r="J48" s="798">
        <v>0</v>
      </c>
      <c r="K48" s="798">
        <v>1152</v>
      </c>
      <c r="L48" s="799">
        <f t="shared" ref="L48:L107" si="22">I48/K48</f>
        <v>5</v>
      </c>
      <c r="M48" s="800">
        <v>46041</v>
      </c>
      <c r="N48" s="800">
        <v>46037</v>
      </c>
      <c r="O48" s="802" t="s">
        <v>5212</v>
      </c>
      <c r="P48" s="802" t="s">
        <v>106</v>
      </c>
      <c r="Q48" s="803" t="s">
        <v>5394</v>
      </c>
      <c r="R48" s="802" t="s">
        <v>651</v>
      </c>
      <c r="S48" s="825" t="s">
        <v>136</v>
      </c>
      <c r="T48" s="804" t="s">
        <v>5213</v>
      </c>
      <c r="U48" s="805" t="s">
        <v>5214</v>
      </c>
      <c r="V48" s="806" t="s">
        <v>1131</v>
      </c>
      <c r="W48" s="807">
        <v>594.35</v>
      </c>
      <c r="X48" s="808">
        <f>W48*L48</f>
        <v>2971.75</v>
      </c>
      <c r="Y48" s="809"/>
      <c r="Z48" s="798" t="s">
        <v>346</v>
      </c>
      <c r="AA48" s="810" t="s">
        <v>108</v>
      </c>
      <c r="AB48" s="798" t="s">
        <v>44</v>
      </c>
      <c r="AC48" s="811">
        <v>5760</v>
      </c>
      <c r="AD48" s="781">
        <f t="shared" ref="AD48:AD75" si="23">AC48-I48</f>
        <v>0</v>
      </c>
      <c r="AE48" s="837" t="s">
        <v>157</v>
      </c>
      <c r="AF48" s="795"/>
      <c r="AG48" s="781">
        <f t="shared" ref="AG48:AG55" si="24">I48</f>
        <v>5760</v>
      </c>
      <c r="AH48" s="795"/>
      <c r="AI48" s="810">
        <f t="shared" ref="AI48:AI54" si="25">I48</f>
        <v>5760</v>
      </c>
      <c r="AJ48" s="799"/>
      <c r="AK48" s="765"/>
      <c r="AL48" s="838"/>
      <c r="AM48" s="814"/>
      <c r="AN48" s="815"/>
      <c r="AO48" s="815"/>
      <c r="AP48" s="815"/>
      <c r="AQ48" s="815"/>
      <c r="AR48" s="815"/>
      <c r="AS48" s="815"/>
      <c r="AT48" s="815"/>
      <c r="AU48" s="814"/>
      <c r="AV48" s="814"/>
      <c r="AW48" s="814"/>
      <c r="AX48" s="814"/>
      <c r="AY48" s="810"/>
      <c r="AZ48" s="648"/>
      <c r="BA48" s="810"/>
      <c r="BB48" s="648"/>
      <c r="BC48" s="810"/>
      <c r="BD48" s="810">
        <f>I48</f>
        <v>5760</v>
      </c>
      <c r="BE48" s="816"/>
      <c r="BF48" s="810"/>
      <c r="BG48" s="810"/>
      <c r="BH48" s="810">
        <f t="shared" ref="BH48:BH54" si="26">I48/12</f>
        <v>480</v>
      </c>
      <c r="BI48" s="817"/>
      <c r="BJ48" s="817"/>
      <c r="BK48" s="818"/>
      <c r="BL48" s="817"/>
      <c r="BM48" s="819"/>
      <c r="BN48" s="819"/>
      <c r="BO48" s="819"/>
      <c r="BP48" s="819"/>
      <c r="BQ48" s="817"/>
      <c r="BR48" s="817"/>
      <c r="BS48" s="819"/>
      <c r="BT48" s="817"/>
      <c r="BU48" s="817"/>
      <c r="BV48" s="817"/>
      <c r="BW48" s="817"/>
      <c r="BX48" s="817"/>
      <c r="BY48" s="817"/>
      <c r="BZ48" s="817"/>
      <c r="CA48" s="817"/>
      <c r="CB48" s="817"/>
      <c r="CC48" s="817"/>
      <c r="CD48" s="817"/>
      <c r="CE48" s="817"/>
      <c r="CF48" s="817"/>
      <c r="CG48" s="820"/>
      <c r="CH48" s="820"/>
      <c r="CP48" s="881"/>
      <c r="CQ48" s="881">
        <f t="shared" si="21"/>
        <v>560531</v>
      </c>
    </row>
    <row r="49" s="647" customFormat="1" ht="36" hidden="1" customHeight="1" spans="1:95">
      <c r="A49" s="792">
        <v>46009</v>
      </c>
      <c r="B49" s="793" t="s">
        <v>3800</v>
      </c>
      <c r="C49" s="794" t="s">
        <v>251</v>
      </c>
      <c r="D49" s="795">
        <v>4500189328</v>
      </c>
      <c r="E49" s="793">
        <v>966920046</v>
      </c>
      <c r="F49" s="795" t="s">
        <v>5215</v>
      </c>
      <c r="G49" s="648" t="s">
        <v>346</v>
      </c>
      <c r="H49" s="796" t="s">
        <v>79</v>
      </c>
      <c r="I49" s="797">
        <v>3456</v>
      </c>
      <c r="J49" s="798">
        <v>0</v>
      </c>
      <c r="K49" s="798">
        <v>1152</v>
      </c>
      <c r="L49" s="799">
        <f t="shared" si="22"/>
        <v>3</v>
      </c>
      <c r="M49" s="800">
        <v>46041</v>
      </c>
      <c r="N49" s="800">
        <v>46037</v>
      </c>
      <c r="O49" s="802" t="s">
        <v>5212</v>
      </c>
      <c r="P49" s="802" t="s">
        <v>106</v>
      </c>
      <c r="Q49" s="803" t="s">
        <v>3432</v>
      </c>
      <c r="R49" s="802" t="s">
        <v>651</v>
      </c>
      <c r="S49" s="825" t="s">
        <v>136</v>
      </c>
      <c r="T49" s="804" t="s">
        <v>5213</v>
      </c>
      <c r="U49" s="805" t="s">
        <v>5214</v>
      </c>
      <c r="V49" s="806" t="s">
        <v>1131</v>
      </c>
      <c r="W49" s="807">
        <v>594.3467</v>
      </c>
      <c r="X49" s="808">
        <f t="shared" ref="X49:X54" si="27">W49*L49</f>
        <v>1783.0401</v>
      </c>
      <c r="Y49" s="809"/>
      <c r="Z49" s="798" t="s">
        <v>346</v>
      </c>
      <c r="AA49" s="810" t="s">
        <v>108</v>
      </c>
      <c r="AB49" s="798" t="s">
        <v>44</v>
      </c>
      <c r="AC49" s="811">
        <v>3456</v>
      </c>
      <c r="AD49" s="781">
        <f t="shared" si="23"/>
        <v>0</v>
      </c>
      <c r="AE49" s="837" t="s">
        <v>157</v>
      </c>
      <c r="AF49" s="795"/>
      <c r="AG49" s="781">
        <f t="shared" si="24"/>
        <v>3456</v>
      </c>
      <c r="AH49" s="795"/>
      <c r="AI49" s="810">
        <f t="shared" si="25"/>
        <v>3456</v>
      </c>
      <c r="AJ49" s="799"/>
      <c r="AK49" s="765"/>
      <c r="AL49" s="838"/>
      <c r="AM49" s="814"/>
      <c r="AN49" s="815"/>
      <c r="AO49" s="815"/>
      <c r="AP49" s="815"/>
      <c r="AQ49" s="815"/>
      <c r="AR49" s="815"/>
      <c r="AS49" s="815"/>
      <c r="AT49" s="815"/>
      <c r="AU49" s="814"/>
      <c r="AV49" s="814"/>
      <c r="AW49" s="814"/>
      <c r="AX49" s="814"/>
      <c r="AY49" s="810"/>
      <c r="AZ49" s="648"/>
      <c r="BA49" s="810"/>
      <c r="BB49" s="648"/>
      <c r="BC49" s="810"/>
      <c r="BD49" s="810">
        <f t="shared" ref="BD49:BD54" si="28">I49</f>
        <v>3456</v>
      </c>
      <c r="BE49" s="816"/>
      <c r="BF49" s="810"/>
      <c r="BG49" s="810"/>
      <c r="BH49" s="810">
        <f t="shared" si="26"/>
        <v>288</v>
      </c>
      <c r="BI49" s="817"/>
      <c r="BJ49" s="817"/>
      <c r="BK49" s="818"/>
      <c r="BL49" s="817"/>
      <c r="BM49" s="819"/>
      <c r="BN49" s="819"/>
      <c r="BO49" s="819"/>
      <c r="BP49" s="819"/>
      <c r="BQ49" s="817"/>
      <c r="BR49" s="817"/>
      <c r="BS49" s="819"/>
      <c r="BT49" s="817"/>
      <c r="BU49" s="817"/>
      <c r="BV49" s="817"/>
      <c r="BW49" s="817"/>
      <c r="BX49" s="817"/>
      <c r="BY49" s="817"/>
      <c r="BZ49" s="817"/>
      <c r="CA49" s="817"/>
      <c r="CB49" s="817"/>
      <c r="CC49" s="817"/>
      <c r="CD49" s="817"/>
      <c r="CE49" s="817"/>
      <c r="CF49" s="817"/>
      <c r="CG49" s="820"/>
      <c r="CH49" s="820"/>
      <c r="CP49" s="881"/>
      <c r="CQ49" s="881">
        <f t="shared" si="21"/>
        <v>557075</v>
      </c>
    </row>
    <row r="50" s="647" customFormat="1" ht="36" hidden="1" customHeight="1" spans="1:95">
      <c r="A50" s="792">
        <v>46009</v>
      </c>
      <c r="B50" s="793" t="s">
        <v>3800</v>
      </c>
      <c r="C50" s="794" t="s">
        <v>251</v>
      </c>
      <c r="D50" s="795">
        <v>4500189328</v>
      </c>
      <c r="E50" s="793">
        <v>966920052</v>
      </c>
      <c r="F50" s="795" t="s">
        <v>5216</v>
      </c>
      <c r="G50" s="648" t="s">
        <v>346</v>
      </c>
      <c r="H50" s="796" t="s">
        <v>79</v>
      </c>
      <c r="I50" s="797">
        <v>4608</v>
      </c>
      <c r="J50" s="798">
        <v>0</v>
      </c>
      <c r="K50" s="798">
        <v>1152</v>
      </c>
      <c r="L50" s="799">
        <f t="shared" si="22"/>
        <v>4</v>
      </c>
      <c r="M50" s="800">
        <v>46041</v>
      </c>
      <c r="N50" s="800">
        <v>46037</v>
      </c>
      <c r="O50" s="802" t="s">
        <v>5212</v>
      </c>
      <c r="P50" s="802" t="s">
        <v>106</v>
      </c>
      <c r="Q50" s="803" t="s">
        <v>5264</v>
      </c>
      <c r="R50" s="802" t="s">
        <v>651</v>
      </c>
      <c r="S50" s="825" t="s">
        <v>136</v>
      </c>
      <c r="T50" s="804" t="s">
        <v>5213</v>
      </c>
      <c r="U50" s="805" t="s">
        <v>5214</v>
      </c>
      <c r="V50" s="806" t="s">
        <v>1131</v>
      </c>
      <c r="W50" s="807">
        <v>594.35</v>
      </c>
      <c r="X50" s="808">
        <f t="shared" si="27"/>
        <v>2377.4</v>
      </c>
      <c r="Y50" s="809"/>
      <c r="Z50" s="798" t="s">
        <v>346</v>
      </c>
      <c r="AA50" s="810" t="s">
        <v>108</v>
      </c>
      <c r="AB50" s="798" t="s">
        <v>44</v>
      </c>
      <c r="AC50" s="811">
        <v>4608</v>
      </c>
      <c r="AD50" s="781">
        <f t="shared" si="23"/>
        <v>0</v>
      </c>
      <c r="AE50" s="837" t="s">
        <v>157</v>
      </c>
      <c r="AF50" s="795"/>
      <c r="AG50" s="781">
        <f t="shared" si="24"/>
        <v>4608</v>
      </c>
      <c r="AH50" s="795"/>
      <c r="AI50" s="810">
        <f t="shared" si="25"/>
        <v>4608</v>
      </c>
      <c r="AJ50" s="799"/>
      <c r="AK50" s="765"/>
      <c r="AL50" s="838"/>
      <c r="AM50" s="814"/>
      <c r="AN50" s="815"/>
      <c r="AO50" s="815"/>
      <c r="AP50" s="815"/>
      <c r="AQ50" s="815"/>
      <c r="AR50" s="815"/>
      <c r="AS50" s="815"/>
      <c r="AT50" s="815"/>
      <c r="AU50" s="814"/>
      <c r="AV50" s="814"/>
      <c r="AW50" s="814"/>
      <c r="AX50" s="814"/>
      <c r="AY50" s="810"/>
      <c r="AZ50" s="648"/>
      <c r="BA50" s="810"/>
      <c r="BB50" s="648"/>
      <c r="BC50" s="810"/>
      <c r="BD50" s="810">
        <f t="shared" si="28"/>
        <v>4608</v>
      </c>
      <c r="BE50" s="816"/>
      <c r="BF50" s="810"/>
      <c r="BG50" s="810"/>
      <c r="BH50" s="810">
        <f t="shared" si="26"/>
        <v>384</v>
      </c>
      <c r="BI50" s="817"/>
      <c r="BJ50" s="817"/>
      <c r="BK50" s="818"/>
      <c r="BL50" s="817"/>
      <c r="BM50" s="819"/>
      <c r="BN50" s="819"/>
      <c r="BO50" s="819"/>
      <c r="BP50" s="819"/>
      <c r="BQ50" s="817"/>
      <c r="BR50" s="817"/>
      <c r="BS50" s="819"/>
      <c r="BT50" s="817"/>
      <c r="BU50" s="817"/>
      <c r="BV50" s="817"/>
      <c r="BW50" s="817"/>
      <c r="BX50" s="817"/>
      <c r="BY50" s="817"/>
      <c r="BZ50" s="817"/>
      <c r="CA50" s="817"/>
      <c r="CB50" s="817"/>
      <c r="CC50" s="817"/>
      <c r="CD50" s="817"/>
      <c r="CE50" s="817"/>
      <c r="CF50" s="817"/>
      <c r="CG50" s="820"/>
      <c r="CH50" s="820"/>
      <c r="CP50" s="881"/>
      <c r="CQ50" s="881">
        <f t="shared" si="21"/>
        <v>552467</v>
      </c>
    </row>
    <row r="51" s="647" customFormat="1" ht="36" hidden="1" customHeight="1" spans="1:95">
      <c r="A51" s="792">
        <v>46009</v>
      </c>
      <c r="B51" s="793" t="s">
        <v>3800</v>
      </c>
      <c r="C51" s="794" t="s">
        <v>251</v>
      </c>
      <c r="D51" s="795">
        <v>4500189328</v>
      </c>
      <c r="E51" s="793">
        <v>966920063</v>
      </c>
      <c r="F51" s="795" t="s">
        <v>5217</v>
      </c>
      <c r="G51" s="648" t="s">
        <v>346</v>
      </c>
      <c r="H51" s="796" t="s">
        <v>79</v>
      </c>
      <c r="I51" s="797">
        <v>3456</v>
      </c>
      <c r="J51" s="798">
        <v>0</v>
      </c>
      <c r="K51" s="798">
        <v>1152</v>
      </c>
      <c r="L51" s="799">
        <f t="shared" si="22"/>
        <v>3</v>
      </c>
      <c r="M51" s="800">
        <v>46041</v>
      </c>
      <c r="N51" s="800">
        <v>46037</v>
      </c>
      <c r="O51" s="802" t="s">
        <v>5212</v>
      </c>
      <c r="P51" s="802" t="s">
        <v>106</v>
      </c>
      <c r="Q51" s="803" t="s">
        <v>3377</v>
      </c>
      <c r="R51" s="802" t="s">
        <v>651</v>
      </c>
      <c r="S51" s="825" t="s">
        <v>136</v>
      </c>
      <c r="T51" s="804" t="s">
        <v>5213</v>
      </c>
      <c r="U51" s="805" t="s">
        <v>5214</v>
      </c>
      <c r="V51" s="806" t="s">
        <v>1131</v>
      </c>
      <c r="W51" s="807">
        <v>594.3467</v>
      </c>
      <c r="X51" s="808">
        <f t="shared" si="27"/>
        <v>1783.0401</v>
      </c>
      <c r="Y51" s="809"/>
      <c r="Z51" s="798" t="s">
        <v>346</v>
      </c>
      <c r="AA51" s="810" t="s">
        <v>108</v>
      </c>
      <c r="AB51" s="798" t="s">
        <v>44</v>
      </c>
      <c r="AC51" s="811">
        <v>3456</v>
      </c>
      <c r="AD51" s="781">
        <f t="shared" si="23"/>
        <v>0</v>
      </c>
      <c r="AE51" s="837" t="s">
        <v>157</v>
      </c>
      <c r="AF51" s="795"/>
      <c r="AG51" s="781">
        <f t="shared" si="24"/>
        <v>3456</v>
      </c>
      <c r="AH51" s="795"/>
      <c r="AI51" s="810">
        <f t="shared" si="25"/>
        <v>3456</v>
      </c>
      <c r="AJ51" s="799"/>
      <c r="AK51" s="765"/>
      <c r="AL51" s="838"/>
      <c r="AM51" s="814"/>
      <c r="AN51" s="815"/>
      <c r="AO51" s="815"/>
      <c r="AP51" s="815"/>
      <c r="AQ51" s="815"/>
      <c r="AR51" s="815"/>
      <c r="AS51" s="815"/>
      <c r="AT51" s="815"/>
      <c r="AU51" s="814"/>
      <c r="AV51" s="814"/>
      <c r="AW51" s="814"/>
      <c r="AX51" s="814"/>
      <c r="AY51" s="810"/>
      <c r="AZ51" s="648"/>
      <c r="BA51" s="810"/>
      <c r="BB51" s="648"/>
      <c r="BC51" s="810"/>
      <c r="BD51" s="810">
        <f t="shared" si="28"/>
        <v>3456</v>
      </c>
      <c r="BE51" s="816"/>
      <c r="BF51" s="810"/>
      <c r="BG51" s="810"/>
      <c r="BH51" s="810">
        <f t="shared" si="26"/>
        <v>288</v>
      </c>
      <c r="BI51" s="817"/>
      <c r="BJ51" s="817"/>
      <c r="BK51" s="818"/>
      <c r="BL51" s="817"/>
      <c r="BM51" s="819"/>
      <c r="BN51" s="819"/>
      <c r="BO51" s="819"/>
      <c r="BP51" s="819"/>
      <c r="BQ51" s="817"/>
      <c r="BR51" s="817"/>
      <c r="BS51" s="819"/>
      <c r="BT51" s="817"/>
      <c r="BU51" s="817"/>
      <c r="BV51" s="817"/>
      <c r="BW51" s="817"/>
      <c r="BX51" s="817"/>
      <c r="BY51" s="817"/>
      <c r="BZ51" s="817"/>
      <c r="CA51" s="817"/>
      <c r="CB51" s="817"/>
      <c r="CC51" s="817"/>
      <c r="CD51" s="817"/>
      <c r="CE51" s="817"/>
      <c r="CF51" s="817"/>
      <c r="CG51" s="820"/>
      <c r="CH51" s="820"/>
      <c r="CP51" s="881"/>
      <c r="CQ51" s="881">
        <f t="shared" si="21"/>
        <v>549011</v>
      </c>
    </row>
    <row r="52" s="647" customFormat="1" ht="36" hidden="1" customHeight="1" spans="1:95">
      <c r="A52" s="792">
        <v>46009</v>
      </c>
      <c r="B52" s="793" t="s">
        <v>3800</v>
      </c>
      <c r="C52" s="794" t="s">
        <v>251</v>
      </c>
      <c r="D52" s="795">
        <v>4500189328</v>
      </c>
      <c r="E52" s="793">
        <v>966920072</v>
      </c>
      <c r="F52" s="795" t="s">
        <v>5218</v>
      </c>
      <c r="G52" s="648" t="s">
        <v>346</v>
      </c>
      <c r="H52" s="796" t="s">
        <v>79</v>
      </c>
      <c r="I52" s="797">
        <v>5760</v>
      </c>
      <c r="J52" s="798">
        <v>0</v>
      </c>
      <c r="K52" s="798">
        <v>1152</v>
      </c>
      <c r="L52" s="799">
        <f t="shared" si="22"/>
        <v>5</v>
      </c>
      <c r="M52" s="800">
        <v>46041</v>
      </c>
      <c r="N52" s="800">
        <v>46037</v>
      </c>
      <c r="O52" s="802" t="s">
        <v>5212</v>
      </c>
      <c r="P52" s="802" t="s">
        <v>106</v>
      </c>
      <c r="Q52" s="803" t="s">
        <v>5395</v>
      </c>
      <c r="R52" s="802" t="s">
        <v>651</v>
      </c>
      <c r="S52" s="825" t="s">
        <v>136</v>
      </c>
      <c r="T52" s="804" t="s">
        <v>5213</v>
      </c>
      <c r="U52" s="805" t="s">
        <v>5214</v>
      </c>
      <c r="V52" s="806" t="s">
        <v>1131</v>
      </c>
      <c r="W52" s="807">
        <v>594.35</v>
      </c>
      <c r="X52" s="808">
        <f t="shared" si="27"/>
        <v>2971.75</v>
      </c>
      <c r="Y52" s="809"/>
      <c r="Z52" s="798" t="s">
        <v>346</v>
      </c>
      <c r="AA52" s="810" t="s">
        <v>108</v>
      </c>
      <c r="AB52" s="798" t="s">
        <v>44</v>
      </c>
      <c r="AC52" s="811">
        <v>5760</v>
      </c>
      <c r="AD52" s="781">
        <f t="shared" si="23"/>
        <v>0</v>
      </c>
      <c r="AE52" s="837" t="s">
        <v>157</v>
      </c>
      <c r="AF52" s="795"/>
      <c r="AG52" s="781">
        <f t="shared" si="24"/>
        <v>5760</v>
      </c>
      <c r="AH52" s="795"/>
      <c r="AI52" s="810">
        <f t="shared" si="25"/>
        <v>5760</v>
      </c>
      <c r="AJ52" s="799"/>
      <c r="AK52" s="765"/>
      <c r="AL52" s="838"/>
      <c r="AM52" s="814"/>
      <c r="AN52" s="815"/>
      <c r="AO52" s="815"/>
      <c r="AP52" s="815"/>
      <c r="AQ52" s="815"/>
      <c r="AR52" s="815"/>
      <c r="AS52" s="815"/>
      <c r="AT52" s="815"/>
      <c r="AU52" s="814"/>
      <c r="AV52" s="814"/>
      <c r="AW52" s="814"/>
      <c r="AX52" s="814"/>
      <c r="AY52" s="810"/>
      <c r="AZ52" s="648"/>
      <c r="BA52" s="810"/>
      <c r="BB52" s="648"/>
      <c r="BC52" s="810"/>
      <c r="BD52" s="810">
        <f t="shared" si="28"/>
        <v>5760</v>
      </c>
      <c r="BE52" s="816"/>
      <c r="BF52" s="810"/>
      <c r="BG52" s="810"/>
      <c r="BH52" s="810">
        <f t="shared" si="26"/>
        <v>480</v>
      </c>
      <c r="BI52" s="817"/>
      <c r="BJ52" s="817"/>
      <c r="BK52" s="818"/>
      <c r="BL52" s="817"/>
      <c r="BM52" s="819"/>
      <c r="BN52" s="819"/>
      <c r="BO52" s="819"/>
      <c r="BP52" s="819"/>
      <c r="BQ52" s="817"/>
      <c r="BR52" s="817"/>
      <c r="BS52" s="819"/>
      <c r="BT52" s="817"/>
      <c r="BU52" s="817"/>
      <c r="BV52" s="817"/>
      <c r="BW52" s="817"/>
      <c r="BX52" s="817"/>
      <c r="BY52" s="817"/>
      <c r="BZ52" s="817"/>
      <c r="CA52" s="817"/>
      <c r="CB52" s="817"/>
      <c r="CC52" s="817"/>
      <c r="CD52" s="817"/>
      <c r="CE52" s="817"/>
      <c r="CF52" s="817"/>
      <c r="CG52" s="820"/>
      <c r="CH52" s="820"/>
      <c r="CP52" s="881"/>
      <c r="CQ52" s="881">
        <f t="shared" si="21"/>
        <v>543251</v>
      </c>
    </row>
    <row r="53" s="647" customFormat="1" ht="36" hidden="1" customHeight="1" spans="1:95">
      <c r="A53" s="792">
        <v>46009</v>
      </c>
      <c r="B53" s="793" t="s">
        <v>3800</v>
      </c>
      <c r="C53" s="794" t="s">
        <v>251</v>
      </c>
      <c r="D53" s="795">
        <v>4500189328</v>
      </c>
      <c r="E53" s="793">
        <v>966920075</v>
      </c>
      <c r="F53" s="795" t="s">
        <v>5219</v>
      </c>
      <c r="G53" s="648" t="s">
        <v>346</v>
      </c>
      <c r="H53" s="796" t="s">
        <v>79</v>
      </c>
      <c r="I53" s="797">
        <v>5760</v>
      </c>
      <c r="J53" s="798">
        <v>0</v>
      </c>
      <c r="K53" s="798">
        <v>1152</v>
      </c>
      <c r="L53" s="799">
        <f t="shared" si="22"/>
        <v>5</v>
      </c>
      <c r="M53" s="800">
        <v>46041</v>
      </c>
      <c r="N53" s="800">
        <v>46037</v>
      </c>
      <c r="O53" s="802" t="s">
        <v>5212</v>
      </c>
      <c r="P53" s="802" t="s">
        <v>106</v>
      </c>
      <c r="Q53" s="803" t="s">
        <v>5396</v>
      </c>
      <c r="R53" s="802" t="s">
        <v>651</v>
      </c>
      <c r="S53" s="825" t="s">
        <v>136</v>
      </c>
      <c r="T53" s="804" t="s">
        <v>5213</v>
      </c>
      <c r="U53" s="805" t="s">
        <v>5214</v>
      </c>
      <c r="V53" s="806" t="s">
        <v>1131</v>
      </c>
      <c r="W53" s="807">
        <v>594.35</v>
      </c>
      <c r="X53" s="808">
        <f t="shared" si="27"/>
        <v>2971.75</v>
      </c>
      <c r="Y53" s="809"/>
      <c r="Z53" s="798" t="s">
        <v>346</v>
      </c>
      <c r="AA53" s="810" t="s">
        <v>108</v>
      </c>
      <c r="AB53" s="798" t="s">
        <v>44</v>
      </c>
      <c r="AC53" s="811">
        <v>5760</v>
      </c>
      <c r="AD53" s="781">
        <f t="shared" si="23"/>
        <v>0</v>
      </c>
      <c r="AE53" s="837" t="s">
        <v>157</v>
      </c>
      <c r="AF53" s="795"/>
      <c r="AG53" s="781">
        <f t="shared" si="24"/>
        <v>5760</v>
      </c>
      <c r="AH53" s="795"/>
      <c r="AI53" s="810">
        <f t="shared" si="25"/>
        <v>5760</v>
      </c>
      <c r="AJ53" s="799"/>
      <c r="AK53" s="765"/>
      <c r="AL53" s="838"/>
      <c r="AM53" s="814"/>
      <c r="AN53" s="815"/>
      <c r="AO53" s="815"/>
      <c r="AP53" s="815"/>
      <c r="AQ53" s="815"/>
      <c r="AR53" s="815"/>
      <c r="AS53" s="815"/>
      <c r="AT53" s="815"/>
      <c r="AU53" s="814"/>
      <c r="AV53" s="814"/>
      <c r="AW53" s="814"/>
      <c r="AX53" s="814"/>
      <c r="AY53" s="810"/>
      <c r="AZ53" s="648"/>
      <c r="BA53" s="810"/>
      <c r="BB53" s="648"/>
      <c r="BC53" s="810"/>
      <c r="BD53" s="810">
        <f t="shared" si="28"/>
        <v>5760</v>
      </c>
      <c r="BE53" s="816"/>
      <c r="BF53" s="810"/>
      <c r="BG53" s="810"/>
      <c r="BH53" s="810">
        <f t="shared" si="26"/>
        <v>480</v>
      </c>
      <c r="BI53" s="817"/>
      <c r="BJ53" s="817"/>
      <c r="BK53" s="818"/>
      <c r="BL53" s="817"/>
      <c r="BM53" s="819"/>
      <c r="BN53" s="819"/>
      <c r="BO53" s="819"/>
      <c r="BP53" s="819"/>
      <c r="BQ53" s="817"/>
      <c r="BR53" s="817"/>
      <c r="BS53" s="819"/>
      <c r="BT53" s="817"/>
      <c r="BU53" s="817"/>
      <c r="BV53" s="817"/>
      <c r="BW53" s="817"/>
      <c r="BX53" s="817"/>
      <c r="BY53" s="817"/>
      <c r="BZ53" s="817"/>
      <c r="CA53" s="817"/>
      <c r="CB53" s="817"/>
      <c r="CC53" s="817"/>
      <c r="CD53" s="817"/>
      <c r="CE53" s="817"/>
      <c r="CF53" s="817"/>
      <c r="CG53" s="820"/>
      <c r="CH53" s="820"/>
      <c r="CP53" s="881"/>
      <c r="CQ53" s="881">
        <f t="shared" si="21"/>
        <v>537491</v>
      </c>
    </row>
    <row r="54" s="647" customFormat="1" ht="36" hidden="1" customHeight="1" spans="1:95">
      <c r="A54" s="792">
        <v>46009</v>
      </c>
      <c r="B54" s="793" t="s">
        <v>3800</v>
      </c>
      <c r="C54" s="794" t="s">
        <v>251</v>
      </c>
      <c r="D54" s="795">
        <v>4500189328</v>
      </c>
      <c r="E54" s="793">
        <v>966920077</v>
      </c>
      <c r="F54" s="795" t="s">
        <v>5220</v>
      </c>
      <c r="G54" s="648" t="s">
        <v>346</v>
      </c>
      <c r="H54" s="796" t="s">
        <v>79</v>
      </c>
      <c r="I54" s="797">
        <v>4608</v>
      </c>
      <c r="J54" s="798">
        <v>0</v>
      </c>
      <c r="K54" s="798">
        <v>1152</v>
      </c>
      <c r="L54" s="799">
        <f t="shared" si="22"/>
        <v>4</v>
      </c>
      <c r="M54" s="800">
        <v>46041</v>
      </c>
      <c r="N54" s="800">
        <v>46037</v>
      </c>
      <c r="O54" s="802" t="s">
        <v>5212</v>
      </c>
      <c r="P54" s="802" t="s">
        <v>106</v>
      </c>
      <c r="Q54" s="803" t="s">
        <v>5397</v>
      </c>
      <c r="R54" s="802" t="s">
        <v>651</v>
      </c>
      <c r="S54" s="825" t="s">
        <v>136</v>
      </c>
      <c r="T54" s="804" t="s">
        <v>5213</v>
      </c>
      <c r="U54" s="805" t="s">
        <v>5214</v>
      </c>
      <c r="V54" s="806" t="s">
        <v>1131</v>
      </c>
      <c r="W54" s="807">
        <v>594.35</v>
      </c>
      <c r="X54" s="808">
        <f t="shared" si="27"/>
        <v>2377.4</v>
      </c>
      <c r="Y54" s="809"/>
      <c r="Z54" s="798" t="s">
        <v>346</v>
      </c>
      <c r="AA54" s="810" t="s">
        <v>108</v>
      </c>
      <c r="AB54" s="798" t="s">
        <v>44</v>
      </c>
      <c r="AC54" s="811">
        <v>4608</v>
      </c>
      <c r="AD54" s="781">
        <f t="shared" si="23"/>
        <v>0</v>
      </c>
      <c r="AE54" s="837" t="s">
        <v>157</v>
      </c>
      <c r="AF54" s="795"/>
      <c r="AG54" s="781">
        <f t="shared" si="24"/>
        <v>4608</v>
      </c>
      <c r="AH54" s="795"/>
      <c r="AI54" s="810">
        <f t="shared" si="25"/>
        <v>4608</v>
      </c>
      <c r="AJ54" s="799"/>
      <c r="AK54" s="765"/>
      <c r="AL54" s="838"/>
      <c r="AM54" s="814"/>
      <c r="AN54" s="815"/>
      <c r="AO54" s="815"/>
      <c r="AP54" s="815"/>
      <c r="AQ54" s="815"/>
      <c r="AR54" s="815"/>
      <c r="AS54" s="815"/>
      <c r="AT54" s="815"/>
      <c r="AU54" s="814"/>
      <c r="AV54" s="814"/>
      <c r="AW54" s="814"/>
      <c r="AX54" s="814"/>
      <c r="AY54" s="810"/>
      <c r="AZ54" s="648"/>
      <c r="BA54" s="810"/>
      <c r="BB54" s="648"/>
      <c r="BC54" s="810"/>
      <c r="BD54" s="810">
        <f t="shared" si="28"/>
        <v>4608</v>
      </c>
      <c r="BE54" s="816"/>
      <c r="BF54" s="810"/>
      <c r="BG54" s="810"/>
      <c r="BH54" s="810">
        <f t="shared" si="26"/>
        <v>384</v>
      </c>
      <c r="BI54" s="817"/>
      <c r="BJ54" s="817"/>
      <c r="BK54" s="818"/>
      <c r="BL54" s="817"/>
      <c r="BM54" s="819"/>
      <c r="BN54" s="819"/>
      <c r="BO54" s="819"/>
      <c r="BP54" s="819"/>
      <c r="BQ54" s="817"/>
      <c r="BR54" s="817"/>
      <c r="BS54" s="819"/>
      <c r="BT54" s="817"/>
      <c r="BU54" s="817"/>
      <c r="BV54" s="817"/>
      <c r="BW54" s="817"/>
      <c r="BX54" s="817"/>
      <c r="BY54" s="817"/>
      <c r="BZ54" s="817"/>
      <c r="CA54" s="817"/>
      <c r="CB54" s="817"/>
      <c r="CC54" s="817"/>
      <c r="CD54" s="817"/>
      <c r="CE54" s="817"/>
      <c r="CF54" s="817"/>
      <c r="CG54" s="820"/>
      <c r="CH54" s="820"/>
      <c r="CP54" s="881"/>
      <c r="CQ54" s="881">
        <f t="shared" si="21"/>
        <v>532883</v>
      </c>
    </row>
    <row r="55" s="647" customFormat="1" ht="36" hidden="1" customHeight="1" spans="1:95">
      <c r="A55" s="792">
        <v>45993</v>
      </c>
      <c r="B55" s="793" t="s">
        <v>4127</v>
      </c>
      <c r="C55" s="794" t="s">
        <v>4128</v>
      </c>
      <c r="D55" s="795">
        <v>4500187640</v>
      </c>
      <c r="E55" s="793" t="s">
        <v>5221</v>
      </c>
      <c r="F55" s="795" t="s">
        <v>5222</v>
      </c>
      <c r="G55" s="648" t="s">
        <v>78</v>
      </c>
      <c r="H55" s="796" t="s">
        <v>111</v>
      </c>
      <c r="I55" s="797">
        <v>1500</v>
      </c>
      <c r="J55" s="798">
        <v>0</v>
      </c>
      <c r="K55" s="798">
        <v>50</v>
      </c>
      <c r="L55" s="799">
        <f t="shared" si="22"/>
        <v>30</v>
      </c>
      <c r="M55" s="800">
        <v>46042</v>
      </c>
      <c r="N55" s="800">
        <v>46038</v>
      </c>
      <c r="O55" s="802" t="s">
        <v>5223</v>
      </c>
      <c r="P55" s="802" t="s">
        <v>803</v>
      </c>
      <c r="Q55" s="803" t="s">
        <v>3316</v>
      </c>
      <c r="R55" s="802">
        <v>45999</v>
      </c>
      <c r="S55" s="802" t="s">
        <v>82</v>
      </c>
      <c r="T55" s="868" t="s">
        <v>5224</v>
      </c>
      <c r="U55" s="805" t="s">
        <v>5225</v>
      </c>
      <c r="V55" s="806" t="s">
        <v>388</v>
      </c>
      <c r="W55" s="807">
        <v>0.9182</v>
      </c>
      <c r="X55" s="808">
        <f>W55*I55</f>
        <v>1377.3</v>
      </c>
      <c r="Y55" s="809"/>
      <c r="Z55" s="798" t="s">
        <v>156</v>
      </c>
      <c r="AA55" s="810" t="s">
        <v>108</v>
      </c>
      <c r="AB55" s="798" t="s">
        <v>44</v>
      </c>
      <c r="AC55" s="811">
        <v>1500</v>
      </c>
      <c r="AD55" s="781">
        <f t="shared" si="23"/>
        <v>0</v>
      </c>
      <c r="AE55" s="837" t="s">
        <v>141</v>
      </c>
      <c r="AF55" s="795"/>
      <c r="AG55" s="781">
        <f t="shared" si="24"/>
        <v>1500</v>
      </c>
      <c r="AH55" s="795"/>
      <c r="AI55" s="810"/>
      <c r="AJ55" s="799"/>
      <c r="AK55" s="784"/>
      <c r="AL55" s="799">
        <f>I55</f>
        <v>1500</v>
      </c>
      <c r="AM55" s="814"/>
      <c r="AN55" s="814"/>
      <c r="AO55" s="815"/>
      <c r="AP55" s="815"/>
      <c r="AQ55" s="815"/>
      <c r="AR55" s="815"/>
      <c r="AS55" s="815"/>
      <c r="AT55" s="815"/>
      <c r="AU55" s="815"/>
      <c r="AV55" s="815"/>
      <c r="AW55" s="814"/>
      <c r="AX55" s="814"/>
      <c r="AY55" s="814"/>
      <c r="AZ55" s="810"/>
      <c r="BA55" s="648"/>
      <c r="BB55" s="810">
        <f>I55</f>
        <v>1500</v>
      </c>
      <c r="BC55" s="816"/>
      <c r="BD55" s="809"/>
      <c r="BE55" s="816"/>
      <c r="BF55" s="816"/>
      <c r="BG55" s="810"/>
      <c r="BH55" s="809"/>
      <c r="BI55" s="816"/>
      <c r="BJ55" s="817"/>
      <c r="BK55" s="817"/>
      <c r="BL55" s="818"/>
      <c r="BM55" s="817"/>
      <c r="BN55" s="819"/>
      <c r="BO55" s="819"/>
      <c r="BP55" s="819"/>
      <c r="BQ55" s="819"/>
      <c r="BR55" s="817"/>
      <c r="BS55" s="818">
        <f>I55/25</f>
        <v>60</v>
      </c>
      <c r="BT55" s="819"/>
      <c r="BU55" s="817"/>
      <c r="BV55" s="817"/>
      <c r="BW55" s="817"/>
      <c r="BX55" s="817"/>
      <c r="BY55" s="817"/>
      <c r="BZ55" s="817"/>
      <c r="CA55" s="817"/>
      <c r="CB55" s="817"/>
      <c r="CC55" s="817"/>
      <c r="CD55" s="817"/>
      <c r="CE55" s="817"/>
      <c r="CF55" s="817"/>
      <c r="CG55" s="817"/>
      <c r="CH55" s="817"/>
      <c r="CI55" s="820"/>
      <c r="CQ55" s="881">
        <f t="shared" si="21"/>
        <v>531383</v>
      </c>
    </row>
    <row r="56" s="647" customFormat="1" ht="36" hidden="1" customHeight="1" spans="1:95">
      <c r="A56" s="792">
        <v>45985</v>
      </c>
      <c r="B56" s="793" t="s">
        <v>2609</v>
      </c>
      <c r="C56" s="794" t="s">
        <v>251</v>
      </c>
      <c r="D56" s="795">
        <v>4500186392</v>
      </c>
      <c r="E56" s="793">
        <v>60261201</v>
      </c>
      <c r="F56" s="795" t="s">
        <v>5226</v>
      </c>
      <c r="G56" s="648" t="s">
        <v>309</v>
      </c>
      <c r="H56" s="796" t="s">
        <v>79</v>
      </c>
      <c r="I56" s="797">
        <v>2004</v>
      </c>
      <c r="J56" s="798">
        <v>0</v>
      </c>
      <c r="K56" s="798">
        <v>12</v>
      </c>
      <c r="L56" s="799">
        <f t="shared" si="22"/>
        <v>167</v>
      </c>
      <c r="M56" s="800">
        <v>46044</v>
      </c>
      <c r="N56" s="800">
        <v>46041</v>
      </c>
      <c r="O56" s="802"/>
      <c r="P56" s="802" t="s">
        <v>803</v>
      </c>
      <c r="Q56" s="803" t="s">
        <v>5394</v>
      </c>
      <c r="R56" s="802">
        <v>45985</v>
      </c>
      <c r="S56" s="825" t="s">
        <v>82</v>
      </c>
      <c r="T56" s="868" t="s">
        <v>5227</v>
      </c>
      <c r="U56" s="805" t="s">
        <v>5228</v>
      </c>
      <c r="V56" s="806" t="s">
        <v>4426</v>
      </c>
      <c r="W56" s="807">
        <v>1.2281</v>
      </c>
      <c r="X56" s="808">
        <f>I56*W56</f>
        <v>2461.1124</v>
      </c>
      <c r="Y56" s="809"/>
      <c r="Z56" s="869" t="s">
        <v>313</v>
      </c>
      <c r="AA56" s="810" t="s">
        <v>108</v>
      </c>
      <c r="AB56" s="798" t="s">
        <v>44</v>
      </c>
      <c r="AC56" s="811">
        <v>2004</v>
      </c>
      <c r="AD56" s="781">
        <f t="shared" si="23"/>
        <v>0</v>
      </c>
      <c r="AE56" s="837" t="s">
        <v>157</v>
      </c>
      <c r="AF56" s="795"/>
      <c r="AG56" s="781">
        <f>I56*2</f>
        <v>4008</v>
      </c>
      <c r="AH56" s="795"/>
      <c r="AI56" s="781">
        <f>AG56</f>
        <v>4008</v>
      </c>
      <c r="AJ56" s="799"/>
      <c r="AK56" s="814"/>
      <c r="AL56" s="838"/>
      <c r="AM56" s="814"/>
      <c r="AN56" s="814"/>
      <c r="AO56" s="815"/>
      <c r="AP56" s="815"/>
      <c r="AQ56" s="815"/>
      <c r="AR56" s="815"/>
      <c r="AS56" s="815"/>
      <c r="AT56" s="815"/>
      <c r="AU56" s="815"/>
      <c r="AV56" s="815"/>
      <c r="AW56" s="814"/>
      <c r="AX56" s="814"/>
      <c r="AY56" s="814"/>
      <c r="AZ56" s="810"/>
      <c r="BA56" s="648"/>
      <c r="BB56" s="810">
        <f>I56*2</f>
        <v>4008</v>
      </c>
      <c r="BC56" s="816"/>
      <c r="BD56" s="809"/>
      <c r="BE56" s="816"/>
      <c r="BF56" s="816"/>
      <c r="BG56" s="810"/>
      <c r="BH56" s="809"/>
      <c r="BI56" s="816"/>
      <c r="BJ56" s="817"/>
      <c r="BK56" s="817"/>
      <c r="BL56" s="818"/>
      <c r="BM56" s="817"/>
      <c r="BN56" s="819"/>
      <c r="BO56" s="819"/>
      <c r="BP56" s="819"/>
      <c r="BQ56" s="819"/>
      <c r="BR56" s="817"/>
      <c r="BS56" s="817"/>
      <c r="BT56" s="819"/>
      <c r="BU56" s="817"/>
      <c r="BV56" s="817"/>
      <c r="BW56" s="817"/>
      <c r="BX56" s="817"/>
      <c r="BY56" s="817"/>
      <c r="BZ56" s="817"/>
      <c r="CA56" s="817"/>
      <c r="CB56" s="817"/>
      <c r="CC56" s="817"/>
      <c r="CD56" s="817">
        <f>I56</f>
        <v>2004</v>
      </c>
      <c r="CE56" s="817"/>
      <c r="CF56" s="817">
        <f>I56</f>
        <v>2004</v>
      </c>
      <c r="CG56" s="817"/>
      <c r="CH56" s="817">
        <f>I56</f>
        <v>2004</v>
      </c>
      <c r="CI56" s="820"/>
      <c r="CQ56" s="881">
        <f t="shared" si="21"/>
        <v>527375</v>
      </c>
    </row>
    <row r="57" s="647" customFormat="1" ht="36" hidden="1" customHeight="1" spans="1:95">
      <c r="A57" s="792">
        <v>45996</v>
      </c>
      <c r="B57" s="793" t="s">
        <v>5229</v>
      </c>
      <c r="C57" s="794" t="s">
        <v>251</v>
      </c>
      <c r="D57" s="795">
        <v>4500188208</v>
      </c>
      <c r="E57" s="793">
        <v>4353960671</v>
      </c>
      <c r="F57" s="795" t="s">
        <v>5230</v>
      </c>
      <c r="G57" s="648" t="s">
        <v>239</v>
      </c>
      <c r="H57" s="796" t="s">
        <v>79</v>
      </c>
      <c r="I57" s="797">
        <v>3875</v>
      </c>
      <c r="J57" s="798">
        <v>0</v>
      </c>
      <c r="K57" s="798">
        <v>25</v>
      </c>
      <c r="L57" s="799">
        <f t="shared" si="22"/>
        <v>155</v>
      </c>
      <c r="M57" s="800">
        <v>46044</v>
      </c>
      <c r="N57" s="800">
        <v>46041</v>
      </c>
      <c r="O57" s="802"/>
      <c r="P57" s="802" t="s">
        <v>106</v>
      </c>
      <c r="Q57" s="803" t="s">
        <v>5398</v>
      </c>
      <c r="R57" s="802">
        <v>46009</v>
      </c>
      <c r="S57" s="825" t="s">
        <v>82</v>
      </c>
      <c r="T57" s="868" t="s">
        <v>5231</v>
      </c>
      <c r="U57" s="805" t="s">
        <v>5232</v>
      </c>
      <c r="V57" s="806" t="s">
        <v>2911</v>
      </c>
      <c r="W57" s="807">
        <v>0.5478</v>
      </c>
      <c r="X57" s="808">
        <f>W57*I57</f>
        <v>2122.725</v>
      </c>
      <c r="Y57" s="809"/>
      <c r="Z57" s="869" t="s">
        <v>239</v>
      </c>
      <c r="AA57" s="810" t="s">
        <v>108</v>
      </c>
      <c r="AB57" s="798" t="s">
        <v>44</v>
      </c>
      <c r="AC57" s="811">
        <v>3875</v>
      </c>
      <c r="AD57" s="781">
        <f t="shared" si="23"/>
        <v>0</v>
      </c>
      <c r="AE57" s="837" t="s">
        <v>141</v>
      </c>
      <c r="AF57" s="795"/>
      <c r="AG57" s="781">
        <f>I57</f>
        <v>3875</v>
      </c>
      <c r="AH57" s="795"/>
      <c r="AI57" s="810">
        <f>I57</f>
        <v>3875</v>
      </c>
      <c r="AJ57" s="799"/>
      <c r="AK57" s="882"/>
      <c r="AL57" s="814"/>
      <c r="AM57" s="814"/>
      <c r="AN57" s="815"/>
      <c r="AO57" s="815"/>
      <c r="AP57" s="815"/>
      <c r="AQ57" s="815"/>
      <c r="AR57" s="815"/>
      <c r="AS57" s="815"/>
      <c r="AT57" s="815"/>
      <c r="AU57" s="814"/>
      <c r="AV57" s="814"/>
      <c r="AW57" s="814"/>
      <c r="AX57" s="814"/>
      <c r="AY57" s="810"/>
      <c r="AZ57" s="648"/>
      <c r="BA57" s="810">
        <f>I57</f>
        <v>3875</v>
      </c>
      <c r="BB57" s="816"/>
      <c r="BC57" s="810"/>
      <c r="BD57" s="816"/>
      <c r="BE57" s="816"/>
      <c r="BF57" s="810"/>
      <c r="BG57" s="810"/>
      <c r="BH57" s="816"/>
      <c r="BI57" s="817"/>
      <c r="BJ57" s="817"/>
      <c r="BK57" s="818"/>
      <c r="BL57" s="817"/>
      <c r="BM57" s="819"/>
      <c r="BN57" s="819"/>
      <c r="BO57" s="819"/>
      <c r="BP57" s="648"/>
      <c r="BQ57" s="754">
        <f>I57/13</f>
        <v>298.076923076923</v>
      </c>
      <c r="BR57" s="817"/>
      <c r="BS57" s="648"/>
      <c r="BT57" s="819"/>
      <c r="BU57" s="817"/>
      <c r="BV57" s="817"/>
      <c r="BW57" s="817"/>
      <c r="BX57" s="817"/>
      <c r="BY57" s="817"/>
      <c r="BZ57" s="817"/>
      <c r="CA57" s="817"/>
      <c r="CB57" s="817"/>
      <c r="CC57" s="817"/>
      <c r="CD57" s="817"/>
      <c r="CE57" s="817"/>
      <c r="CF57" s="817"/>
      <c r="CG57" s="817"/>
      <c r="CH57" s="817"/>
      <c r="CI57" s="820"/>
      <c r="CQ57" s="881">
        <f t="shared" si="21"/>
        <v>523500</v>
      </c>
    </row>
    <row r="58" s="647" customFormat="1" ht="36" hidden="1" customHeight="1" spans="1:95">
      <c r="A58" s="792">
        <v>45995</v>
      </c>
      <c r="B58" s="793" t="s">
        <v>5229</v>
      </c>
      <c r="C58" s="794" t="s">
        <v>251</v>
      </c>
      <c r="D58" s="795">
        <v>4500187984</v>
      </c>
      <c r="E58" s="793">
        <v>4353960656</v>
      </c>
      <c r="F58" s="795" t="s">
        <v>5233</v>
      </c>
      <c r="G58" s="648" t="s">
        <v>239</v>
      </c>
      <c r="H58" s="796" t="s">
        <v>79</v>
      </c>
      <c r="I58" s="797">
        <v>4750</v>
      </c>
      <c r="J58" s="798">
        <v>0</v>
      </c>
      <c r="K58" s="798">
        <v>25</v>
      </c>
      <c r="L58" s="799">
        <f t="shared" si="22"/>
        <v>190</v>
      </c>
      <c r="M58" s="800">
        <v>46044</v>
      </c>
      <c r="N58" s="800">
        <v>46041</v>
      </c>
      <c r="O58" s="802"/>
      <c r="P58" s="802" t="s">
        <v>106</v>
      </c>
      <c r="Q58" s="803" t="s">
        <v>5386</v>
      </c>
      <c r="R58" s="802">
        <v>46009</v>
      </c>
      <c r="S58" s="825" t="s">
        <v>82</v>
      </c>
      <c r="T58" s="868" t="s">
        <v>5231</v>
      </c>
      <c r="U58" s="805" t="s">
        <v>5234</v>
      </c>
      <c r="V58" s="806" t="s">
        <v>2911</v>
      </c>
      <c r="W58" s="807">
        <v>0.5478</v>
      </c>
      <c r="X58" s="808">
        <f>W58*I58</f>
        <v>2602.05</v>
      </c>
      <c r="Y58" s="809"/>
      <c r="Z58" s="869" t="s">
        <v>239</v>
      </c>
      <c r="AA58" s="810" t="s">
        <v>108</v>
      </c>
      <c r="AB58" s="798" t="s">
        <v>44</v>
      </c>
      <c r="AC58" s="811">
        <v>4750</v>
      </c>
      <c r="AD58" s="781">
        <f t="shared" si="23"/>
        <v>0</v>
      </c>
      <c r="AE58" s="837" t="s">
        <v>141</v>
      </c>
      <c r="AF58" s="795"/>
      <c r="AG58" s="781">
        <f>I58</f>
        <v>4750</v>
      </c>
      <c r="AH58" s="795"/>
      <c r="AI58" s="810">
        <f>I58</f>
        <v>4750</v>
      </c>
      <c r="AJ58" s="799"/>
      <c r="AK58" s="784"/>
      <c r="AL58" s="838"/>
      <c r="AM58" s="814"/>
      <c r="AN58" s="814"/>
      <c r="AO58" s="815"/>
      <c r="AP58" s="815"/>
      <c r="AQ58" s="815"/>
      <c r="AR58" s="815"/>
      <c r="AS58" s="815"/>
      <c r="AT58" s="815"/>
      <c r="AU58" s="815"/>
      <c r="AV58" s="815"/>
      <c r="AW58" s="814"/>
      <c r="AX58" s="814"/>
      <c r="AY58" s="814"/>
      <c r="AZ58" s="810"/>
      <c r="BA58" s="810">
        <f>I58</f>
        <v>4750</v>
      </c>
      <c r="BB58" s="810"/>
      <c r="BC58" s="816"/>
      <c r="BD58" s="809"/>
      <c r="BE58" s="816"/>
      <c r="BF58" s="816"/>
      <c r="BG58" s="810"/>
      <c r="BH58" s="809"/>
      <c r="BI58" s="816"/>
      <c r="BJ58" s="817"/>
      <c r="BK58" s="817"/>
      <c r="BL58" s="818"/>
      <c r="BM58" s="817"/>
      <c r="BN58" s="819"/>
      <c r="BO58" s="819"/>
      <c r="BP58" s="648"/>
      <c r="BQ58" s="754">
        <f>I58/13</f>
        <v>365.384615384615</v>
      </c>
      <c r="BR58" s="817"/>
      <c r="BS58" s="648"/>
      <c r="BT58" s="819"/>
      <c r="BU58" s="817"/>
      <c r="BV58" s="817"/>
      <c r="BW58" s="817"/>
      <c r="BX58" s="817"/>
      <c r="BY58" s="817"/>
      <c r="BZ58" s="817"/>
      <c r="CA58" s="817"/>
      <c r="CB58" s="817"/>
      <c r="CC58" s="817"/>
      <c r="CD58" s="817"/>
      <c r="CE58" s="817"/>
      <c r="CF58" s="817"/>
      <c r="CG58" s="817"/>
      <c r="CH58" s="817"/>
      <c r="CI58" s="820"/>
      <c r="CQ58" s="881">
        <f t="shared" si="21"/>
        <v>518750</v>
      </c>
    </row>
    <row r="59" s="647" customFormat="1" ht="36" hidden="1" customHeight="1" spans="1:95">
      <c r="A59" s="792">
        <v>46008</v>
      </c>
      <c r="B59" s="793" t="s">
        <v>4521</v>
      </c>
      <c r="C59" s="794" t="s">
        <v>251</v>
      </c>
      <c r="D59" s="795">
        <v>4500188454</v>
      </c>
      <c r="E59" s="793" t="s">
        <v>5235</v>
      </c>
      <c r="F59" s="795" t="s">
        <v>5236</v>
      </c>
      <c r="G59" s="648" t="s">
        <v>109</v>
      </c>
      <c r="H59" s="796" t="s">
        <v>79</v>
      </c>
      <c r="I59" s="797">
        <v>3016</v>
      </c>
      <c r="J59" s="798">
        <v>0</v>
      </c>
      <c r="K59" s="798">
        <v>52</v>
      </c>
      <c r="L59" s="799">
        <f t="shared" si="22"/>
        <v>58</v>
      </c>
      <c r="M59" s="800">
        <v>46045</v>
      </c>
      <c r="N59" s="800">
        <v>46041</v>
      </c>
      <c r="O59" s="802"/>
      <c r="P59" s="802" t="s">
        <v>803</v>
      </c>
      <c r="Q59" s="803" t="s">
        <v>5264</v>
      </c>
      <c r="R59" s="802">
        <v>46008</v>
      </c>
      <c r="S59" s="802" t="s">
        <v>136</v>
      </c>
      <c r="T59" s="868" t="s">
        <v>5237</v>
      </c>
      <c r="U59" s="805" t="s">
        <v>4526</v>
      </c>
      <c r="V59" s="806" t="s">
        <v>5238</v>
      </c>
      <c r="W59" s="807">
        <v>0.5221</v>
      </c>
      <c r="X59" s="808">
        <f>W59*I59</f>
        <v>1574.6536</v>
      </c>
      <c r="Y59" s="809"/>
      <c r="Z59" s="851" t="s">
        <v>109</v>
      </c>
      <c r="AA59" s="810" t="s">
        <v>108</v>
      </c>
      <c r="AB59" s="798" t="s">
        <v>44</v>
      </c>
      <c r="AC59" s="811">
        <v>3016</v>
      </c>
      <c r="AD59" s="781">
        <f t="shared" si="23"/>
        <v>0</v>
      </c>
      <c r="AE59" s="837" t="s">
        <v>157</v>
      </c>
      <c r="AF59" s="795"/>
      <c r="AG59" s="781">
        <f>I59</f>
        <v>3016</v>
      </c>
      <c r="AH59" s="795"/>
      <c r="AI59" s="850">
        <f>I59</f>
        <v>3016</v>
      </c>
      <c r="AJ59" s="810"/>
      <c r="AK59" s="838"/>
      <c r="AL59" s="814"/>
      <c r="AM59" s="814"/>
      <c r="AN59" s="815"/>
      <c r="AO59" s="815"/>
      <c r="AP59" s="815"/>
      <c r="AQ59" s="815"/>
      <c r="AR59" s="815"/>
      <c r="AS59" s="815"/>
      <c r="AT59" s="815"/>
      <c r="AU59" s="814"/>
      <c r="AV59" s="814"/>
      <c r="AW59" s="814"/>
      <c r="AX59" s="814"/>
      <c r="AY59" s="810"/>
      <c r="AZ59" s="648"/>
      <c r="BA59" s="850"/>
      <c r="BB59" s="850">
        <f>I59</f>
        <v>3016</v>
      </c>
      <c r="BC59" s="809"/>
      <c r="BD59" s="816"/>
      <c r="BE59" s="816"/>
      <c r="BF59" s="810"/>
      <c r="BG59" s="809"/>
      <c r="BH59" s="816"/>
      <c r="BI59" s="817"/>
      <c r="BJ59" s="817"/>
      <c r="BK59" s="818"/>
      <c r="BL59" s="862">
        <f>I59/13</f>
        <v>232</v>
      </c>
      <c r="BM59" s="818"/>
      <c r="BN59" s="819"/>
      <c r="BO59" s="819"/>
      <c r="BP59" s="819"/>
      <c r="BQ59" s="817"/>
      <c r="BR59" s="817"/>
      <c r="BS59" s="819"/>
      <c r="BT59" s="817"/>
      <c r="BU59" s="817"/>
      <c r="BV59" s="817"/>
      <c r="BW59" s="817"/>
      <c r="BX59" s="817"/>
      <c r="BY59" s="817"/>
      <c r="BZ59" s="817"/>
      <c r="CA59" s="817"/>
      <c r="CB59" s="817"/>
      <c r="CC59" s="817"/>
      <c r="CD59" s="817"/>
      <c r="CE59" s="817"/>
      <c r="CF59" s="817"/>
      <c r="CG59" s="820"/>
      <c r="CH59" s="820"/>
      <c r="CP59" s="881"/>
      <c r="CQ59" s="881">
        <f t="shared" si="21"/>
        <v>515734</v>
      </c>
    </row>
    <row r="60" s="647" customFormat="1" ht="36" hidden="1" customHeight="1" spans="1:95">
      <c r="A60" s="792">
        <v>46008</v>
      </c>
      <c r="B60" s="793" t="s">
        <v>1659</v>
      </c>
      <c r="C60" s="794" t="s">
        <v>182</v>
      </c>
      <c r="D60" s="795">
        <v>4500189254</v>
      </c>
      <c r="E60" s="793" t="s">
        <v>5239</v>
      </c>
      <c r="F60" s="795" t="s">
        <v>5240</v>
      </c>
      <c r="G60" s="648" t="s">
        <v>109</v>
      </c>
      <c r="H60" s="796" t="s">
        <v>79</v>
      </c>
      <c r="I60" s="797">
        <v>1040</v>
      </c>
      <c r="J60" s="798">
        <v>0</v>
      </c>
      <c r="K60" s="798">
        <v>52</v>
      </c>
      <c r="L60" s="799">
        <f t="shared" si="22"/>
        <v>20</v>
      </c>
      <c r="M60" s="800">
        <v>46048</v>
      </c>
      <c r="N60" s="800">
        <v>46044</v>
      </c>
      <c r="O60" s="802" t="s">
        <v>583</v>
      </c>
      <c r="P60" s="802" t="s">
        <v>803</v>
      </c>
      <c r="Q60" s="803" t="s">
        <v>5399</v>
      </c>
      <c r="R60" s="802">
        <v>46016</v>
      </c>
      <c r="S60" s="802" t="s">
        <v>82</v>
      </c>
      <c r="T60" s="868" t="s">
        <v>5400</v>
      </c>
      <c r="U60" s="805" t="s">
        <v>5243</v>
      </c>
      <c r="V60" s="806" t="s">
        <v>4806</v>
      </c>
      <c r="W60" s="807">
        <v>0.8571</v>
      </c>
      <c r="X60" s="808">
        <f>W60*I60</f>
        <v>891.384</v>
      </c>
      <c r="Y60" s="809"/>
      <c r="Z60" s="883" t="s">
        <v>5401</v>
      </c>
      <c r="AA60" s="810" t="s">
        <v>108</v>
      </c>
      <c r="AB60" s="798" t="s">
        <v>44</v>
      </c>
      <c r="AC60" s="811">
        <v>1040</v>
      </c>
      <c r="AD60" s="781">
        <f t="shared" si="23"/>
        <v>0</v>
      </c>
      <c r="AE60" s="837" t="s">
        <v>141</v>
      </c>
      <c r="AF60" s="795"/>
      <c r="AG60" s="781">
        <f>I60</f>
        <v>1040</v>
      </c>
      <c r="AH60" s="795"/>
      <c r="AI60" s="810"/>
      <c r="AJ60" s="810">
        <f>I60</f>
        <v>1040</v>
      </c>
      <c r="AK60" s="786"/>
      <c r="AL60" s="814"/>
      <c r="AM60" s="814"/>
      <c r="AN60" s="815"/>
      <c r="AO60" s="815"/>
      <c r="AP60" s="815"/>
      <c r="AQ60" s="815"/>
      <c r="AR60" s="815"/>
      <c r="AS60" s="815"/>
      <c r="AT60" s="815"/>
      <c r="AU60" s="814"/>
      <c r="AV60" s="814"/>
      <c r="AW60" s="814"/>
      <c r="AX60" s="814"/>
      <c r="AY60" s="815"/>
      <c r="AZ60" s="648"/>
      <c r="BA60" s="850"/>
      <c r="BB60" s="850">
        <f>I60</f>
        <v>1040</v>
      </c>
      <c r="BC60" s="809"/>
      <c r="BD60" s="816"/>
      <c r="BE60" s="816"/>
      <c r="BF60" s="809"/>
      <c r="BG60" s="809"/>
      <c r="BH60" s="816"/>
      <c r="BI60" s="817"/>
      <c r="BJ60" s="817"/>
      <c r="BK60" s="819"/>
      <c r="BL60" s="817"/>
      <c r="BM60" s="819"/>
      <c r="BN60" s="818">
        <f>I60/13</f>
        <v>80</v>
      </c>
      <c r="BO60" s="819"/>
      <c r="BP60" s="819"/>
      <c r="BQ60" s="817"/>
      <c r="BR60" s="817"/>
      <c r="BS60" s="819"/>
      <c r="BT60" s="817"/>
      <c r="BU60" s="817"/>
      <c r="BV60" s="817"/>
      <c r="BW60" s="817"/>
      <c r="BX60" s="817"/>
      <c r="BY60" s="817"/>
      <c r="BZ60" s="817"/>
      <c r="CA60" s="817"/>
      <c r="CB60" s="817"/>
      <c r="CC60" s="817"/>
      <c r="CD60" s="817"/>
      <c r="CE60" s="817"/>
      <c r="CF60" s="817"/>
      <c r="CG60" s="820"/>
      <c r="CH60" s="820"/>
      <c r="CP60" s="881"/>
      <c r="CQ60" s="881">
        <f t="shared" si="21"/>
        <v>514694</v>
      </c>
    </row>
    <row r="61" s="647" customFormat="1" ht="36" hidden="1" customHeight="1" spans="1:95">
      <c r="A61" s="792">
        <v>46016</v>
      </c>
      <c r="B61" s="793" t="s">
        <v>5245</v>
      </c>
      <c r="C61" s="794" t="s">
        <v>902</v>
      </c>
      <c r="D61" s="795">
        <v>4500189841</v>
      </c>
      <c r="E61" s="793" t="s">
        <v>5246</v>
      </c>
      <c r="F61" s="795" t="s">
        <v>5247</v>
      </c>
      <c r="G61" s="648" t="s">
        <v>309</v>
      </c>
      <c r="H61" s="796" t="s">
        <v>79</v>
      </c>
      <c r="I61" s="797">
        <v>36</v>
      </c>
      <c r="J61" s="798">
        <v>0</v>
      </c>
      <c r="K61" s="798">
        <v>12</v>
      </c>
      <c r="L61" s="799">
        <f t="shared" si="22"/>
        <v>3</v>
      </c>
      <c r="M61" s="800">
        <v>46048</v>
      </c>
      <c r="N61" s="800">
        <v>46044</v>
      </c>
      <c r="O61" s="802"/>
      <c r="P61" s="802" t="s">
        <v>803</v>
      </c>
      <c r="Q61" s="803" t="s">
        <v>5402</v>
      </c>
      <c r="R61" s="802" t="s">
        <v>5248</v>
      </c>
      <c r="S61" s="802" t="s">
        <v>136</v>
      </c>
      <c r="T61" s="868" t="s">
        <v>5403</v>
      </c>
      <c r="U61" s="805" t="s">
        <v>5404</v>
      </c>
      <c r="V61" s="806" t="s">
        <v>5251</v>
      </c>
      <c r="W61" s="807">
        <v>2.1771</v>
      </c>
      <c r="X61" s="808">
        <f>I61*W61</f>
        <v>78.3756</v>
      </c>
      <c r="Y61" s="809"/>
      <c r="Z61" s="798" t="s">
        <v>4017</v>
      </c>
      <c r="AA61" s="810" t="s">
        <v>108</v>
      </c>
      <c r="AB61" s="798" t="s">
        <v>44</v>
      </c>
      <c r="AC61" s="811">
        <v>36</v>
      </c>
      <c r="AD61" s="781">
        <f t="shared" si="23"/>
        <v>0</v>
      </c>
      <c r="AE61" s="837" t="s">
        <v>141</v>
      </c>
      <c r="AF61" s="795"/>
      <c r="AG61" s="781">
        <f>I61*2</f>
        <v>72</v>
      </c>
      <c r="AH61" s="795"/>
      <c r="AI61" s="810"/>
      <c r="AJ61" s="799"/>
      <c r="AK61" s="783">
        <v>24</v>
      </c>
      <c r="AM61" s="781">
        <f>AG61</f>
        <v>72</v>
      </c>
      <c r="AN61" s="815"/>
      <c r="AO61" s="815"/>
      <c r="AP61" s="815"/>
      <c r="AQ61" s="815"/>
      <c r="AR61" s="815"/>
      <c r="AS61" s="815"/>
      <c r="AT61" s="815"/>
      <c r="AU61" s="814"/>
      <c r="AV61" s="814"/>
      <c r="AW61" s="814"/>
      <c r="AX61" s="814"/>
      <c r="AY61" s="815"/>
      <c r="AZ61" s="648"/>
      <c r="BA61" s="850"/>
      <c r="BB61" s="810">
        <f>I61*2</f>
        <v>72</v>
      </c>
      <c r="BC61" s="809"/>
      <c r="BD61" s="816"/>
      <c r="BE61" s="816"/>
      <c r="BF61" s="809"/>
      <c r="BG61" s="809"/>
      <c r="BH61" s="816"/>
      <c r="BI61" s="817"/>
      <c r="BJ61" s="817"/>
      <c r="BK61" s="819"/>
      <c r="BL61" s="817"/>
      <c r="BM61" s="819"/>
      <c r="BN61" s="819"/>
      <c r="BO61" s="819"/>
      <c r="BP61" s="819"/>
      <c r="BQ61" s="817"/>
      <c r="BR61" s="817"/>
      <c r="BS61" s="819"/>
      <c r="BT61" s="817"/>
      <c r="BU61" s="817"/>
      <c r="BV61" s="817"/>
      <c r="BW61" s="817"/>
      <c r="BX61" s="817"/>
      <c r="BY61" s="817"/>
      <c r="BZ61" s="817"/>
      <c r="CA61" s="817"/>
      <c r="CB61" s="817"/>
      <c r="CC61" s="817"/>
      <c r="CD61" s="817">
        <f>I61</f>
        <v>36</v>
      </c>
      <c r="CE61" s="817"/>
      <c r="CF61" s="817">
        <f>I61</f>
        <v>36</v>
      </c>
      <c r="CG61" s="817"/>
      <c r="CH61" s="817">
        <f>I61</f>
        <v>36</v>
      </c>
      <c r="CP61" s="881"/>
      <c r="CQ61" s="881">
        <f t="shared" si="21"/>
        <v>514622</v>
      </c>
    </row>
    <row r="62" s="645" customFormat="1" ht="36" hidden="1" customHeight="1" spans="1:95">
      <c r="A62" s="724">
        <v>45993</v>
      </c>
      <c r="B62" s="884" t="s">
        <v>5266</v>
      </c>
      <c r="C62" s="885" t="s">
        <v>3349</v>
      </c>
      <c r="D62" s="749">
        <v>4500187657</v>
      </c>
      <c r="E62" s="884"/>
      <c r="F62" s="749" t="s">
        <v>5267</v>
      </c>
      <c r="G62" s="729" t="s">
        <v>109</v>
      </c>
      <c r="H62" s="730" t="s">
        <v>79</v>
      </c>
      <c r="I62" s="731">
        <v>676</v>
      </c>
      <c r="J62" s="732">
        <v>0</v>
      </c>
      <c r="K62" s="732">
        <v>52</v>
      </c>
      <c r="L62" s="733">
        <f t="shared" si="22"/>
        <v>13</v>
      </c>
      <c r="M62" s="886">
        <v>46051</v>
      </c>
      <c r="N62" s="886">
        <v>46048</v>
      </c>
      <c r="O62" s="735"/>
      <c r="P62" s="735" t="s">
        <v>803</v>
      </c>
      <c r="Q62" s="887" t="s">
        <v>5396</v>
      </c>
      <c r="R62" s="735">
        <v>46009</v>
      </c>
      <c r="S62" s="737" t="s">
        <v>136</v>
      </c>
      <c r="T62" s="888" t="s">
        <v>5268</v>
      </c>
      <c r="U62" s="739" t="s">
        <v>5269</v>
      </c>
      <c r="V62" s="740" t="s">
        <v>388</v>
      </c>
      <c r="W62" s="741">
        <v>0.8571</v>
      </c>
      <c r="X62" s="742">
        <f>W62*I62</f>
        <v>579.3996</v>
      </c>
      <c r="Y62" s="743"/>
      <c r="Z62" s="889" t="s">
        <v>3421</v>
      </c>
      <c r="AA62" s="745" t="s">
        <v>108</v>
      </c>
      <c r="AB62" s="732" t="s">
        <v>44</v>
      </c>
      <c r="AC62" s="746">
        <v>676</v>
      </c>
      <c r="AD62" s="747">
        <f t="shared" si="23"/>
        <v>0</v>
      </c>
      <c r="AE62" s="890" t="s">
        <v>157</v>
      </c>
      <c r="AF62" s="749"/>
      <c r="AG62" s="747">
        <f>I62</f>
        <v>676</v>
      </c>
      <c r="AH62" s="749"/>
      <c r="AI62" s="745"/>
      <c r="AJ62" s="745">
        <f>I62</f>
        <v>676</v>
      </c>
      <c r="AK62" s="784"/>
      <c r="AL62" s="891"/>
      <c r="AM62" s="750"/>
      <c r="AN62" s="750"/>
      <c r="AO62" s="751"/>
      <c r="AP62" s="751"/>
      <c r="AQ62" s="751"/>
      <c r="AR62" s="751"/>
      <c r="AS62" s="751"/>
      <c r="AT62" s="751"/>
      <c r="AU62" s="751"/>
      <c r="AV62" s="751"/>
      <c r="AW62" s="750"/>
      <c r="AX62" s="750"/>
      <c r="AY62" s="750"/>
      <c r="AZ62" s="745"/>
      <c r="BA62" s="729"/>
      <c r="BB62" s="892">
        <f>I62</f>
        <v>676</v>
      </c>
      <c r="BC62" s="752"/>
      <c r="BD62" s="743"/>
      <c r="BE62" s="752"/>
      <c r="BF62" s="752"/>
      <c r="BG62" s="745"/>
      <c r="BH62" s="743"/>
      <c r="BI62" s="752"/>
      <c r="BJ62" s="753"/>
      <c r="BK62" s="753"/>
      <c r="BL62" s="754"/>
      <c r="BM62" s="753"/>
      <c r="BN62" s="754">
        <f>I62/13</f>
        <v>52</v>
      </c>
      <c r="BO62" s="755"/>
      <c r="BP62" s="755"/>
      <c r="BQ62" s="755"/>
      <c r="BR62" s="753"/>
      <c r="BS62" s="753"/>
      <c r="BT62" s="755"/>
      <c r="BU62" s="753"/>
      <c r="BV62" s="753"/>
      <c r="BW62" s="753"/>
      <c r="BX62" s="753"/>
      <c r="BY62" s="753"/>
      <c r="BZ62" s="753"/>
      <c r="CA62" s="753"/>
      <c r="CB62" s="753"/>
      <c r="CC62" s="753"/>
      <c r="CD62" s="753"/>
      <c r="CE62" s="753"/>
      <c r="CF62" s="753"/>
      <c r="CG62" s="753"/>
      <c r="CH62" s="753"/>
      <c r="CI62" s="756"/>
      <c r="CQ62" s="881">
        <f t="shared" si="21"/>
        <v>513946</v>
      </c>
    </row>
    <row r="63" s="645" customFormat="1" ht="36" hidden="1" customHeight="1" spans="1:95">
      <c r="A63" s="724">
        <v>46003</v>
      </c>
      <c r="B63" s="884" t="s">
        <v>388</v>
      </c>
      <c r="C63" s="885" t="s">
        <v>4265</v>
      </c>
      <c r="D63" s="749">
        <v>4500188881</v>
      </c>
      <c r="E63" s="884"/>
      <c r="F63" s="749" t="s">
        <v>5270</v>
      </c>
      <c r="G63" s="729" t="s">
        <v>109</v>
      </c>
      <c r="H63" s="730" t="s">
        <v>79</v>
      </c>
      <c r="I63" s="731">
        <v>312</v>
      </c>
      <c r="J63" s="732">
        <v>0</v>
      </c>
      <c r="K63" s="732">
        <v>52</v>
      </c>
      <c r="L63" s="733">
        <f t="shared" si="22"/>
        <v>6</v>
      </c>
      <c r="M63" s="886">
        <v>46051</v>
      </c>
      <c r="N63" s="886">
        <v>46048</v>
      </c>
      <c r="O63" s="735" t="s">
        <v>583</v>
      </c>
      <c r="P63" s="735" t="s">
        <v>803</v>
      </c>
      <c r="Q63" s="887" t="s">
        <v>5399</v>
      </c>
      <c r="R63" s="735">
        <v>46387</v>
      </c>
      <c r="S63" s="735" t="s">
        <v>82</v>
      </c>
      <c r="T63" s="888" t="s">
        <v>5271</v>
      </c>
      <c r="U63" s="739" t="s">
        <v>5272</v>
      </c>
      <c r="V63" s="740" t="s">
        <v>388</v>
      </c>
      <c r="W63" s="741">
        <v>0.8759</v>
      </c>
      <c r="X63" s="742">
        <f>W63*I63</f>
        <v>273.2808</v>
      </c>
      <c r="Y63" s="743"/>
      <c r="Z63" s="889" t="s">
        <v>3421</v>
      </c>
      <c r="AA63" s="745" t="s">
        <v>108</v>
      </c>
      <c r="AB63" s="732" t="s">
        <v>44</v>
      </c>
      <c r="AC63" s="746">
        <v>312</v>
      </c>
      <c r="AD63" s="747">
        <f t="shared" si="23"/>
        <v>0</v>
      </c>
      <c r="AE63" s="890" t="s">
        <v>157</v>
      </c>
      <c r="AF63" s="749"/>
      <c r="AG63" s="747">
        <f>I63</f>
        <v>312</v>
      </c>
      <c r="AH63" s="749"/>
      <c r="AI63" s="745"/>
      <c r="AJ63" s="745">
        <f>I63</f>
        <v>312</v>
      </c>
      <c r="AK63" s="784"/>
      <c r="AL63" s="891"/>
      <c r="AM63" s="750"/>
      <c r="AN63" s="750"/>
      <c r="AO63" s="751"/>
      <c r="AP63" s="751"/>
      <c r="AQ63" s="751"/>
      <c r="AR63" s="751"/>
      <c r="AS63" s="751"/>
      <c r="AT63" s="751"/>
      <c r="AU63" s="751"/>
      <c r="AV63" s="751"/>
      <c r="AW63" s="750"/>
      <c r="AX63" s="750"/>
      <c r="AY63" s="750"/>
      <c r="AZ63" s="745"/>
      <c r="BA63" s="729"/>
      <c r="BB63" s="892">
        <f>I63</f>
        <v>312</v>
      </c>
      <c r="BC63" s="752"/>
      <c r="BD63" s="743"/>
      <c r="BE63" s="752"/>
      <c r="BF63" s="752"/>
      <c r="BG63" s="745"/>
      <c r="BH63" s="743"/>
      <c r="BI63" s="752"/>
      <c r="BJ63" s="753"/>
      <c r="BK63" s="753"/>
      <c r="BL63" s="754"/>
      <c r="BM63" s="753"/>
      <c r="BN63" s="754">
        <f>I63/13</f>
        <v>24</v>
      </c>
      <c r="BO63" s="755"/>
      <c r="BP63" s="755"/>
      <c r="BQ63" s="755"/>
      <c r="BR63" s="753"/>
      <c r="BS63" s="753"/>
      <c r="BT63" s="755"/>
      <c r="BU63" s="753"/>
      <c r="BV63" s="753"/>
      <c r="BW63" s="753"/>
      <c r="BX63" s="753"/>
      <c r="BY63" s="753"/>
      <c r="BZ63" s="753"/>
      <c r="CA63" s="753"/>
      <c r="CB63" s="753"/>
      <c r="CC63" s="753"/>
      <c r="CD63" s="753"/>
      <c r="CE63" s="753"/>
      <c r="CF63" s="753"/>
      <c r="CG63" s="753"/>
      <c r="CH63" s="753"/>
      <c r="CI63" s="756"/>
      <c r="CQ63" s="881">
        <f t="shared" si="21"/>
        <v>513634</v>
      </c>
    </row>
    <row r="64" s="645" customFormat="1" ht="36" hidden="1" customHeight="1" spans="1:95">
      <c r="A64" s="724">
        <v>46021</v>
      </c>
      <c r="B64" s="884" t="s">
        <v>4469</v>
      </c>
      <c r="C64" s="885" t="s">
        <v>1398</v>
      </c>
      <c r="D64" s="749">
        <v>4500190234</v>
      </c>
      <c r="E64" s="884"/>
      <c r="F64" s="749" t="s">
        <v>5277</v>
      </c>
      <c r="G64" s="729" t="s">
        <v>78</v>
      </c>
      <c r="H64" s="730" t="s">
        <v>111</v>
      </c>
      <c r="I64" s="731">
        <v>750</v>
      </c>
      <c r="J64" s="732">
        <v>0</v>
      </c>
      <c r="K64" s="732">
        <v>50</v>
      </c>
      <c r="L64" s="733">
        <f t="shared" si="22"/>
        <v>15</v>
      </c>
      <c r="M64" s="886">
        <v>46052</v>
      </c>
      <c r="N64" s="886">
        <v>46048</v>
      </c>
      <c r="O64" s="735"/>
      <c r="P64" s="735" t="s">
        <v>803</v>
      </c>
      <c r="Q64" s="887" t="s">
        <v>5264</v>
      </c>
      <c r="R64" s="735">
        <v>46386</v>
      </c>
      <c r="S64" s="735" t="s">
        <v>82</v>
      </c>
      <c r="T64" s="888" t="s">
        <v>5256</v>
      </c>
      <c r="U64" s="739" t="s">
        <v>5279</v>
      </c>
      <c r="V64" s="740" t="s">
        <v>4137</v>
      </c>
      <c r="W64" s="741">
        <v>0.9003</v>
      </c>
      <c r="X64" s="742">
        <f t="shared" ref="X64:X71" si="29">W64*I64</f>
        <v>675.225</v>
      </c>
      <c r="Y64" s="743"/>
      <c r="Z64" s="732" t="s">
        <v>156</v>
      </c>
      <c r="AA64" s="745" t="s">
        <v>108</v>
      </c>
      <c r="AB64" s="732" t="s">
        <v>44</v>
      </c>
      <c r="AC64" s="746">
        <v>750</v>
      </c>
      <c r="AD64" s="747">
        <f t="shared" si="23"/>
        <v>0</v>
      </c>
      <c r="AE64" s="890" t="s">
        <v>157</v>
      </c>
      <c r="AF64" s="749"/>
      <c r="AG64" s="747">
        <f t="shared" ref="AG64:AG71" si="30">I64</f>
        <v>750</v>
      </c>
      <c r="AH64" s="749"/>
      <c r="AI64" s="747"/>
      <c r="AJ64" s="745"/>
      <c r="AK64" s="784"/>
      <c r="AL64" s="733">
        <f t="shared" ref="AL64:AL70" si="31">I64</f>
        <v>750</v>
      </c>
      <c r="AM64" s="750"/>
      <c r="AN64" s="750"/>
      <c r="AO64" s="751"/>
      <c r="AP64" s="751"/>
      <c r="AQ64" s="751"/>
      <c r="AR64" s="751"/>
      <c r="AS64" s="751"/>
      <c r="AT64" s="751"/>
      <c r="AU64" s="751"/>
      <c r="AV64" s="751"/>
      <c r="AW64" s="750"/>
      <c r="AX64" s="750"/>
      <c r="AY64" s="750"/>
      <c r="AZ64" s="745"/>
      <c r="BA64" s="729"/>
      <c r="BB64" s="745">
        <f t="shared" ref="BB64:BB71" si="32">I64</f>
        <v>750</v>
      </c>
      <c r="BC64" s="752"/>
      <c r="BD64" s="743"/>
      <c r="BE64" s="752"/>
      <c r="BF64" s="752"/>
      <c r="BG64" s="745"/>
      <c r="BH64" s="743"/>
      <c r="BI64" s="752"/>
      <c r="BJ64" s="753"/>
      <c r="BK64" s="753"/>
      <c r="BL64" s="754"/>
      <c r="BM64" s="753"/>
      <c r="BN64" s="754"/>
      <c r="BO64" s="755"/>
      <c r="BP64" s="755"/>
      <c r="BQ64" s="755"/>
      <c r="BR64" s="753"/>
      <c r="BS64" s="754">
        <f t="shared" ref="BS64:BS70" si="33">I64/25</f>
        <v>30</v>
      </c>
      <c r="BT64" s="755"/>
      <c r="BU64" s="753"/>
      <c r="BV64" s="753"/>
      <c r="BW64" s="753"/>
      <c r="BX64" s="753"/>
      <c r="BY64" s="753"/>
      <c r="BZ64" s="753"/>
      <c r="CA64" s="753"/>
      <c r="CB64" s="753"/>
      <c r="CC64" s="753"/>
      <c r="CD64" s="753"/>
      <c r="CE64" s="753"/>
      <c r="CF64" s="753"/>
      <c r="CG64" s="753"/>
      <c r="CH64" s="753"/>
      <c r="CI64" s="756"/>
      <c r="CQ64" s="881">
        <f t="shared" si="21"/>
        <v>512884</v>
      </c>
    </row>
    <row r="65" s="645" customFormat="1" ht="36" hidden="1" customHeight="1" spans="1:95">
      <c r="A65" s="724">
        <v>46014</v>
      </c>
      <c r="B65" s="884" t="s">
        <v>4469</v>
      </c>
      <c r="C65" s="885" t="s">
        <v>1398</v>
      </c>
      <c r="D65" s="749">
        <v>4500189691</v>
      </c>
      <c r="E65" s="884"/>
      <c r="F65" s="749" t="s">
        <v>5260</v>
      </c>
      <c r="G65" s="729" t="s">
        <v>78</v>
      </c>
      <c r="H65" s="730" t="s">
        <v>111</v>
      </c>
      <c r="I65" s="731">
        <v>500</v>
      </c>
      <c r="J65" s="732">
        <v>0</v>
      </c>
      <c r="K65" s="732">
        <v>50</v>
      </c>
      <c r="L65" s="733">
        <f t="shared" si="22"/>
        <v>10</v>
      </c>
      <c r="M65" s="886">
        <v>46052</v>
      </c>
      <c r="N65" s="886">
        <v>46048</v>
      </c>
      <c r="O65" s="735"/>
      <c r="P65" s="735" t="s">
        <v>803</v>
      </c>
      <c r="Q65" s="887"/>
      <c r="R65" s="735">
        <v>46386</v>
      </c>
      <c r="S65" s="735" t="s">
        <v>82</v>
      </c>
      <c r="T65" s="888" t="s">
        <v>5256</v>
      </c>
      <c r="U65" s="739" t="s">
        <v>5262</v>
      </c>
      <c r="V65" s="740" t="s">
        <v>4137</v>
      </c>
      <c r="W65" s="741">
        <v>0.9182</v>
      </c>
      <c r="X65" s="742">
        <f t="shared" si="29"/>
        <v>459.1</v>
      </c>
      <c r="Y65" s="743"/>
      <c r="Z65" s="732" t="s">
        <v>156</v>
      </c>
      <c r="AA65" s="745" t="s">
        <v>108</v>
      </c>
      <c r="AB65" s="732" t="s">
        <v>44</v>
      </c>
      <c r="AC65" s="746">
        <v>500</v>
      </c>
      <c r="AD65" s="747">
        <f t="shared" si="23"/>
        <v>0</v>
      </c>
      <c r="AE65" s="890" t="s">
        <v>157</v>
      </c>
      <c r="AF65" s="749"/>
      <c r="AG65" s="747">
        <f t="shared" si="30"/>
        <v>500</v>
      </c>
      <c r="AH65" s="749"/>
      <c r="AI65" s="745"/>
      <c r="AJ65" s="745"/>
      <c r="AK65" s="786"/>
      <c r="AL65" s="733">
        <f t="shared" si="31"/>
        <v>500</v>
      </c>
      <c r="AM65" s="750"/>
      <c r="AN65" s="751"/>
      <c r="AO65" s="751"/>
      <c r="AP65" s="751"/>
      <c r="AQ65" s="751"/>
      <c r="AR65" s="751"/>
      <c r="AS65" s="751"/>
      <c r="AT65" s="751"/>
      <c r="AU65" s="750"/>
      <c r="AV65" s="750"/>
      <c r="AW65" s="750"/>
      <c r="AX65" s="750"/>
      <c r="AY65" s="751"/>
      <c r="AZ65" s="729"/>
      <c r="BA65" s="892"/>
      <c r="BB65" s="745">
        <f t="shared" si="32"/>
        <v>500</v>
      </c>
      <c r="BC65" s="743"/>
      <c r="BD65" s="752"/>
      <c r="BE65" s="752"/>
      <c r="BF65" s="743"/>
      <c r="BG65" s="743"/>
      <c r="BH65" s="752"/>
      <c r="BI65" s="753"/>
      <c r="BJ65" s="753"/>
      <c r="BK65" s="755"/>
      <c r="BL65" s="753"/>
      <c r="BM65" s="755"/>
      <c r="BN65" s="755"/>
      <c r="BO65" s="755"/>
      <c r="BP65" s="755"/>
      <c r="BQ65" s="753"/>
      <c r="BR65" s="753"/>
      <c r="BS65" s="754">
        <f t="shared" si="33"/>
        <v>20</v>
      </c>
      <c r="BT65" s="753"/>
      <c r="BU65" s="753"/>
      <c r="BV65" s="753"/>
      <c r="BW65" s="753"/>
      <c r="BX65" s="753"/>
      <c r="BY65" s="753"/>
      <c r="BZ65" s="753"/>
      <c r="CA65" s="753"/>
      <c r="CB65" s="753"/>
      <c r="CC65" s="753"/>
      <c r="CD65" s="753"/>
      <c r="CE65" s="753"/>
      <c r="CF65" s="753"/>
      <c r="CG65" s="756"/>
      <c r="CH65" s="756"/>
      <c r="CP65" s="757"/>
      <c r="CQ65" s="881">
        <f t="shared" si="21"/>
        <v>512384</v>
      </c>
    </row>
    <row r="66" s="645" customFormat="1" ht="36" hidden="1" customHeight="1" spans="1:95">
      <c r="A66" s="724">
        <v>46008</v>
      </c>
      <c r="B66" s="884" t="s">
        <v>4469</v>
      </c>
      <c r="C66" s="885" t="s">
        <v>1398</v>
      </c>
      <c r="D66" s="749">
        <v>4500189203</v>
      </c>
      <c r="E66" s="884"/>
      <c r="F66" s="749" t="s">
        <v>5258</v>
      </c>
      <c r="G66" s="729" t="s">
        <v>78</v>
      </c>
      <c r="H66" s="730" t="s">
        <v>111</v>
      </c>
      <c r="I66" s="731">
        <v>600</v>
      </c>
      <c r="J66" s="732">
        <v>0</v>
      </c>
      <c r="K66" s="732">
        <v>50</v>
      </c>
      <c r="L66" s="733">
        <f t="shared" si="22"/>
        <v>12</v>
      </c>
      <c r="M66" s="886">
        <v>46052</v>
      </c>
      <c r="N66" s="886">
        <v>46048</v>
      </c>
      <c r="O66" s="735"/>
      <c r="P66" s="735" t="s">
        <v>803</v>
      </c>
      <c r="Q66" s="887" t="s">
        <v>5395</v>
      </c>
      <c r="R66" s="735">
        <v>46386</v>
      </c>
      <c r="S66" s="735" t="s">
        <v>82</v>
      </c>
      <c r="T66" s="888" t="s">
        <v>5256</v>
      </c>
      <c r="U66" s="739" t="s">
        <v>5259</v>
      </c>
      <c r="V66" s="740" t="s">
        <v>4137</v>
      </c>
      <c r="W66" s="741">
        <v>0.9003</v>
      </c>
      <c r="X66" s="742">
        <f t="shared" si="29"/>
        <v>540.18</v>
      </c>
      <c r="Y66" s="743"/>
      <c r="Z66" s="732" t="s">
        <v>156</v>
      </c>
      <c r="AA66" s="745" t="s">
        <v>108</v>
      </c>
      <c r="AB66" s="732" t="s">
        <v>44</v>
      </c>
      <c r="AC66" s="746">
        <v>600</v>
      </c>
      <c r="AD66" s="747">
        <f t="shared" si="23"/>
        <v>0</v>
      </c>
      <c r="AE66" s="890" t="s">
        <v>157</v>
      </c>
      <c r="AF66" s="749"/>
      <c r="AG66" s="747">
        <f t="shared" si="30"/>
        <v>600</v>
      </c>
      <c r="AH66" s="749"/>
      <c r="AI66" s="745"/>
      <c r="AJ66" s="745"/>
      <c r="AK66" s="786"/>
      <c r="AL66" s="733">
        <f t="shared" si="31"/>
        <v>600</v>
      </c>
      <c r="AM66" s="750"/>
      <c r="AN66" s="751"/>
      <c r="AO66" s="751"/>
      <c r="AP66" s="751"/>
      <c r="AQ66" s="751"/>
      <c r="AR66" s="751"/>
      <c r="AS66" s="751"/>
      <c r="AT66" s="751"/>
      <c r="AU66" s="750"/>
      <c r="AV66" s="750"/>
      <c r="AW66" s="750"/>
      <c r="AX66" s="750"/>
      <c r="AY66" s="751"/>
      <c r="AZ66" s="729"/>
      <c r="BA66" s="892"/>
      <c r="BB66" s="745">
        <f t="shared" si="32"/>
        <v>600</v>
      </c>
      <c r="BC66" s="743"/>
      <c r="BD66" s="752"/>
      <c r="BE66" s="752"/>
      <c r="BF66" s="743"/>
      <c r="BG66" s="743"/>
      <c r="BH66" s="752"/>
      <c r="BI66" s="753"/>
      <c r="BJ66" s="753"/>
      <c r="BK66" s="755"/>
      <c r="BL66" s="753"/>
      <c r="BM66" s="755"/>
      <c r="BN66" s="755"/>
      <c r="BO66" s="755"/>
      <c r="BP66" s="755"/>
      <c r="BQ66" s="753"/>
      <c r="BR66" s="753"/>
      <c r="BS66" s="754">
        <f t="shared" si="33"/>
        <v>24</v>
      </c>
      <c r="BT66" s="753"/>
      <c r="BU66" s="753"/>
      <c r="BV66" s="753"/>
      <c r="BW66" s="753"/>
      <c r="BX66" s="753"/>
      <c r="BY66" s="753"/>
      <c r="BZ66" s="753"/>
      <c r="CA66" s="753"/>
      <c r="CB66" s="753"/>
      <c r="CC66" s="753"/>
      <c r="CD66" s="753"/>
      <c r="CE66" s="753"/>
      <c r="CF66" s="753"/>
      <c r="CG66" s="756"/>
      <c r="CH66" s="756"/>
      <c r="CP66" s="757"/>
      <c r="CQ66" s="881">
        <f t="shared" si="21"/>
        <v>511784</v>
      </c>
    </row>
    <row r="67" s="645" customFormat="1" ht="36" hidden="1" customHeight="1" spans="1:95">
      <c r="A67" s="724">
        <v>46014</v>
      </c>
      <c r="B67" s="884" t="s">
        <v>4469</v>
      </c>
      <c r="C67" s="885" t="s">
        <v>1398</v>
      </c>
      <c r="D67" s="749">
        <v>4500188307</v>
      </c>
      <c r="E67" s="884"/>
      <c r="F67" s="749" t="s">
        <v>5263</v>
      </c>
      <c r="G67" s="729" t="s">
        <v>78</v>
      </c>
      <c r="H67" s="730" t="s">
        <v>111</v>
      </c>
      <c r="I67" s="731">
        <v>800</v>
      </c>
      <c r="J67" s="732">
        <v>0</v>
      </c>
      <c r="K67" s="732">
        <v>50</v>
      </c>
      <c r="L67" s="733">
        <f t="shared" si="22"/>
        <v>16</v>
      </c>
      <c r="M67" s="886">
        <v>46052</v>
      </c>
      <c r="N67" s="886">
        <v>46048</v>
      </c>
      <c r="O67" s="735"/>
      <c r="P67" s="735" t="s">
        <v>803</v>
      </c>
      <c r="Q67" s="887"/>
      <c r="R67" s="735">
        <v>46386</v>
      </c>
      <c r="S67" s="735" t="s">
        <v>82</v>
      </c>
      <c r="T67" s="888" t="s">
        <v>5256</v>
      </c>
      <c r="U67" s="739" t="s">
        <v>5265</v>
      </c>
      <c r="V67" s="740" t="s">
        <v>4137</v>
      </c>
      <c r="W67" s="741">
        <v>0.9182</v>
      </c>
      <c r="X67" s="742">
        <f t="shared" si="29"/>
        <v>734.56</v>
      </c>
      <c r="Y67" s="743"/>
      <c r="Z67" s="732" t="s">
        <v>156</v>
      </c>
      <c r="AA67" s="745" t="s">
        <v>108</v>
      </c>
      <c r="AB67" s="732" t="s">
        <v>44</v>
      </c>
      <c r="AC67" s="746">
        <v>800</v>
      </c>
      <c r="AD67" s="747">
        <f t="shared" si="23"/>
        <v>0</v>
      </c>
      <c r="AE67" s="890" t="s">
        <v>157</v>
      </c>
      <c r="AF67" s="749"/>
      <c r="AG67" s="747">
        <f t="shared" si="30"/>
        <v>800</v>
      </c>
      <c r="AH67" s="749"/>
      <c r="AI67" s="745"/>
      <c r="AJ67" s="745"/>
      <c r="AK67" s="786"/>
      <c r="AL67" s="733">
        <f t="shared" si="31"/>
        <v>800</v>
      </c>
      <c r="AM67" s="750"/>
      <c r="AN67" s="751"/>
      <c r="AO67" s="751"/>
      <c r="AP67" s="751"/>
      <c r="AQ67" s="751"/>
      <c r="AR67" s="751"/>
      <c r="AS67" s="751"/>
      <c r="AT67" s="751"/>
      <c r="AU67" s="750"/>
      <c r="AV67" s="750"/>
      <c r="AW67" s="750"/>
      <c r="AX67" s="750"/>
      <c r="AY67" s="751"/>
      <c r="AZ67" s="729"/>
      <c r="BA67" s="892"/>
      <c r="BB67" s="745">
        <f t="shared" si="32"/>
        <v>800</v>
      </c>
      <c r="BC67" s="743"/>
      <c r="BD67" s="752"/>
      <c r="BE67" s="752"/>
      <c r="BF67" s="743"/>
      <c r="BG67" s="743"/>
      <c r="BH67" s="752"/>
      <c r="BI67" s="753"/>
      <c r="BJ67" s="753"/>
      <c r="BK67" s="755"/>
      <c r="BL67" s="753"/>
      <c r="BM67" s="755"/>
      <c r="BN67" s="755"/>
      <c r="BO67" s="755"/>
      <c r="BP67" s="755"/>
      <c r="BQ67" s="753"/>
      <c r="BR67" s="753"/>
      <c r="BS67" s="754">
        <f t="shared" si="33"/>
        <v>32</v>
      </c>
      <c r="BT67" s="753"/>
      <c r="BU67" s="753"/>
      <c r="BV67" s="753"/>
      <c r="BW67" s="753"/>
      <c r="BX67" s="753"/>
      <c r="BY67" s="753"/>
      <c r="BZ67" s="753"/>
      <c r="CA67" s="753"/>
      <c r="CB67" s="753"/>
      <c r="CC67" s="753"/>
      <c r="CD67" s="753"/>
      <c r="CE67" s="753"/>
      <c r="CF67" s="753"/>
      <c r="CG67" s="756"/>
      <c r="CH67" s="756"/>
      <c r="CP67" s="757"/>
      <c r="CQ67" s="881">
        <f t="shared" si="21"/>
        <v>510984</v>
      </c>
    </row>
    <row r="68" s="645" customFormat="1" ht="36" hidden="1" customHeight="1" spans="1:95">
      <c r="A68" s="724">
        <v>45999</v>
      </c>
      <c r="B68" s="884" t="s">
        <v>4469</v>
      </c>
      <c r="C68" s="885" t="s">
        <v>1398</v>
      </c>
      <c r="D68" s="749">
        <v>4500188248</v>
      </c>
      <c r="E68" s="884"/>
      <c r="F68" s="749" t="s">
        <v>5255</v>
      </c>
      <c r="G68" s="729" t="s">
        <v>78</v>
      </c>
      <c r="H68" s="730" t="s">
        <v>111</v>
      </c>
      <c r="I68" s="731">
        <v>1000</v>
      </c>
      <c r="J68" s="732">
        <v>0</v>
      </c>
      <c r="K68" s="732">
        <v>50</v>
      </c>
      <c r="L68" s="733">
        <f t="shared" si="22"/>
        <v>20</v>
      </c>
      <c r="M68" s="886">
        <v>46052</v>
      </c>
      <c r="N68" s="886">
        <v>46048</v>
      </c>
      <c r="O68" s="735"/>
      <c r="P68" s="735" t="s">
        <v>803</v>
      </c>
      <c r="Q68" s="887" t="s">
        <v>5264</v>
      </c>
      <c r="R68" s="735">
        <v>46386</v>
      </c>
      <c r="S68" s="735" t="s">
        <v>82</v>
      </c>
      <c r="T68" s="888" t="s">
        <v>5256</v>
      </c>
      <c r="U68" s="739" t="s">
        <v>5405</v>
      </c>
      <c r="V68" s="740" t="s">
        <v>4137</v>
      </c>
      <c r="W68" s="741">
        <v>0.9182</v>
      </c>
      <c r="X68" s="742">
        <f t="shared" si="29"/>
        <v>918.2</v>
      </c>
      <c r="Y68" s="743"/>
      <c r="Z68" s="732" t="s">
        <v>156</v>
      </c>
      <c r="AA68" s="745" t="s">
        <v>108</v>
      </c>
      <c r="AB68" s="732" t="s">
        <v>44</v>
      </c>
      <c r="AC68" s="746">
        <v>1000</v>
      </c>
      <c r="AD68" s="747">
        <f t="shared" si="23"/>
        <v>0</v>
      </c>
      <c r="AE68" s="890" t="s">
        <v>157</v>
      </c>
      <c r="AF68" s="749"/>
      <c r="AG68" s="747">
        <f t="shared" si="30"/>
        <v>1000</v>
      </c>
      <c r="AH68" s="749"/>
      <c r="AJ68" s="733"/>
      <c r="AK68" s="784"/>
      <c r="AL68" s="745">
        <f t="shared" si="31"/>
        <v>1000</v>
      </c>
      <c r="AM68" s="750"/>
      <c r="AN68" s="750"/>
      <c r="AO68" s="751"/>
      <c r="AP68" s="751"/>
      <c r="AQ68" s="751"/>
      <c r="AR68" s="751"/>
      <c r="AS68" s="751"/>
      <c r="AT68" s="751"/>
      <c r="AU68" s="751"/>
      <c r="AV68" s="751"/>
      <c r="AW68" s="750"/>
      <c r="AX68" s="750"/>
      <c r="AY68" s="750"/>
      <c r="AZ68" s="745"/>
      <c r="BA68" s="729"/>
      <c r="BB68" s="745">
        <f t="shared" si="32"/>
        <v>1000</v>
      </c>
      <c r="BC68" s="752"/>
      <c r="BD68" s="743"/>
      <c r="BE68" s="752"/>
      <c r="BF68" s="752"/>
      <c r="BG68" s="745"/>
      <c r="BH68" s="743"/>
      <c r="BI68" s="752"/>
      <c r="BJ68" s="753"/>
      <c r="BK68" s="753"/>
      <c r="BL68" s="754"/>
      <c r="BM68" s="753"/>
      <c r="BN68" s="755"/>
      <c r="BO68" s="755"/>
      <c r="BP68" s="755"/>
      <c r="BR68" s="753"/>
      <c r="BS68" s="755">
        <f t="shared" si="33"/>
        <v>40</v>
      </c>
      <c r="BT68" s="755"/>
      <c r="BU68" s="753"/>
      <c r="BV68" s="753"/>
      <c r="BW68" s="753"/>
      <c r="BX68" s="753"/>
      <c r="BY68" s="753"/>
      <c r="BZ68" s="753"/>
      <c r="CA68" s="753"/>
      <c r="CB68" s="753"/>
      <c r="CC68" s="753"/>
      <c r="CD68" s="753"/>
      <c r="CE68" s="753"/>
      <c r="CF68" s="753"/>
      <c r="CG68" s="753"/>
      <c r="CH68" s="753"/>
      <c r="CI68" s="756"/>
      <c r="CQ68" s="881">
        <f t="shared" si="21"/>
        <v>509984</v>
      </c>
    </row>
    <row r="69" s="645" customFormat="1" ht="36" hidden="1" customHeight="1" spans="1:95">
      <c r="A69" s="724">
        <v>45996</v>
      </c>
      <c r="B69" s="884" t="s">
        <v>4469</v>
      </c>
      <c r="C69" s="885" t="s">
        <v>1398</v>
      </c>
      <c r="D69" s="749">
        <v>4500188302</v>
      </c>
      <c r="E69" s="884"/>
      <c r="F69" s="749" t="s">
        <v>5252</v>
      </c>
      <c r="G69" s="729" t="s">
        <v>78</v>
      </c>
      <c r="H69" s="730" t="s">
        <v>111</v>
      </c>
      <c r="I69" s="731">
        <v>500</v>
      </c>
      <c r="J69" s="732">
        <v>0</v>
      </c>
      <c r="K69" s="732">
        <v>50</v>
      </c>
      <c r="L69" s="733">
        <f t="shared" si="22"/>
        <v>10</v>
      </c>
      <c r="M69" s="734">
        <v>46052</v>
      </c>
      <c r="N69" s="734">
        <v>46048</v>
      </c>
      <c r="O69" s="735"/>
      <c r="P69" s="735" t="s">
        <v>803</v>
      </c>
      <c r="Q69" s="893" t="s">
        <v>5264</v>
      </c>
      <c r="R69" s="735">
        <v>46386</v>
      </c>
      <c r="S69" s="735" t="s">
        <v>82</v>
      </c>
      <c r="T69" s="888" t="s">
        <v>5253</v>
      </c>
      <c r="U69" s="739" t="s">
        <v>5406</v>
      </c>
      <c r="V69" s="740" t="s">
        <v>4137</v>
      </c>
      <c r="W69" s="741">
        <v>0.9003</v>
      </c>
      <c r="X69" s="742">
        <f t="shared" si="29"/>
        <v>450.15</v>
      </c>
      <c r="Y69" s="743"/>
      <c r="Z69" s="732" t="s">
        <v>156</v>
      </c>
      <c r="AA69" s="745" t="s">
        <v>108</v>
      </c>
      <c r="AB69" s="732" t="s">
        <v>44</v>
      </c>
      <c r="AC69" s="746">
        <v>500</v>
      </c>
      <c r="AD69" s="747">
        <f t="shared" si="23"/>
        <v>0</v>
      </c>
      <c r="AE69" s="890" t="s">
        <v>157</v>
      </c>
      <c r="AF69" s="749"/>
      <c r="AG69" s="747">
        <f t="shared" si="30"/>
        <v>500</v>
      </c>
      <c r="AH69" s="749"/>
      <c r="AJ69" s="733"/>
      <c r="AK69" s="784"/>
      <c r="AL69" s="745">
        <f t="shared" si="31"/>
        <v>500</v>
      </c>
      <c r="AM69" s="750"/>
      <c r="AN69" s="750"/>
      <c r="AO69" s="751"/>
      <c r="AP69" s="751"/>
      <c r="AQ69" s="751"/>
      <c r="AR69" s="751"/>
      <c r="AS69" s="751"/>
      <c r="AT69" s="751"/>
      <c r="AU69" s="751"/>
      <c r="AV69" s="751"/>
      <c r="AW69" s="750"/>
      <c r="AX69" s="750"/>
      <c r="AY69" s="750"/>
      <c r="AZ69" s="745"/>
      <c r="BA69" s="729"/>
      <c r="BB69" s="745">
        <f t="shared" si="32"/>
        <v>500</v>
      </c>
      <c r="BC69" s="752"/>
      <c r="BD69" s="743"/>
      <c r="BE69" s="752"/>
      <c r="BF69" s="752"/>
      <c r="BG69" s="745"/>
      <c r="BH69" s="743"/>
      <c r="BI69" s="752"/>
      <c r="BJ69" s="753"/>
      <c r="BK69" s="753"/>
      <c r="BL69" s="754"/>
      <c r="BM69" s="753"/>
      <c r="BN69" s="755"/>
      <c r="BO69" s="755"/>
      <c r="BP69" s="755"/>
      <c r="BR69" s="753"/>
      <c r="BS69" s="755">
        <f t="shared" si="33"/>
        <v>20</v>
      </c>
      <c r="BT69" s="755"/>
      <c r="BU69" s="753"/>
      <c r="BV69" s="753"/>
      <c r="BW69" s="753"/>
      <c r="BX69" s="753"/>
      <c r="BY69" s="753"/>
      <c r="BZ69" s="753"/>
      <c r="CA69" s="753"/>
      <c r="CB69" s="753"/>
      <c r="CC69" s="753"/>
      <c r="CD69" s="753"/>
      <c r="CE69" s="753"/>
      <c r="CF69" s="753"/>
      <c r="CG69" s="753"/>
      <c r="CH69" s="753"/>
      <c r="CI69" s="756"/>
      <c r="CQ69" s="881">
        <f t="shared" si="21"/>
        <v>509484</v>
      </c>
    </row>
    <row r="70" s="645" customFormat="1" ht="36" hidden="1" customHeight="1" spans="1:95">
      <c r="A70" s="724">
        <v>46016</v>
      </c>
      <c r="B70" s="884" t="s">
        <v>4451</v>
      </c>
      <c r="C70" s="885" t="s">
        <v>902</v>
      </c>
      <c r="D70" s="749">
        <v>4500190045</v>
      </c>
      <c r="E70" s="884"/>
      <c r="F70" s="749" t="s">
        <v>5280</v>
      </c>
      <c r="G70" s="729" t="s">
        <v>78</v>
      </c>
      <c r="H70" s="730" t="s">
        <v>111</v>
      </c>
      <c r="I70" s="894">
        <v>1000</v>
      </c>
      <c r="J70" s="732">
        <v>0</v>
      </c>
      <c r="K70" s="732">
        <v>50</v>
      </c>
      <c r="L70" s="733">
        <f t="shared" si="22"/>
        <v>20</v>
      </c>
      <c r="M70" s="886">
        <v>46055</v>
      </c>
      <c r="N70" s="886">
        <v>46051</v>
      </c>
      <c r="O70" s="735"/>
      <c r="P70" s="735" t="s">
        <v>803</v>
      </c>
      <c r="Q70" s="887" t="s">
        <v>5407</v>
      </c>
      <c r="R70" s="735">
        <v>46386</v>
      </c>
      <c r="S70" s="735" t="s">
        <v>82</v>
      </c>
      <c r="T70" s="888" t="s">
        <v>5281</v>
      </c>
      <c r="U70" s="739" t="s">
        <v>5282</v>
      </c>
      <c r="V70" s="740" t="s">
        <v>908</v>
      </c>
      <c r="W70" s="741">
        <v>0.9182</v>
      </c>
      <c r="X70" s="742">
        <f t="shared" si="29"/>
        <v>918.2</v>
      </c>
      <c r="Y70" s="743"/>
      <c r="Z70" s="732" t="s">
        <v>156</v>
      </c>
      <c r="AA70" s="745" t="s">
        <v>108</v>
      </c>
      <c r="AB70" s="732" t="s">
        <v>44</v>
      </c>
      <c r="AC70" s="746">
        <v>1000</v>
      </c>
      <c r="AD70" s="747">
        <f t="shared" si="23"/>
        <v>0</v>
      </c>
      <c r="AE70" s="890" t="s">
        <v>157</v>
      </c>
      <c r="AF70" s="749"/>
      <c r="AG70" s="747">
        <f t="shared" si="30"/>
        <v>1000</v>
      </c>
      <c r="AH70" s="749"/>
      <c r="AI70" s="745"/>
      <c r="AJ70" s="745"/>
      <c r="AK70" s="784"/>
      <c r="AL70" s="733">
        <f t="shared" si="31"/>
        <v>1000</v>
      </c>
      <c r="AM70" s="750"/>
      <c r="AN70" s="751"/>
      <c r="AO70" s="751"/>
      <c r="AP70" s="751"/>
      <c r="AQ70" s="751"/>
      <c r="AR70" s="751"/>
      <c r="AS70" s="751"/>
      <c r="AT70" s="751"/>
      <c r="AU70" s="750"/>
      <c r="AV70" s="750"/>
      <c r="AW70" s="750"/>
      <c r="AX70" s="750"/>
      <c r="AY70" s="751"/>
      <c r="AZ70" s="729"/>
      <c r="BA70" s="892"/>
      <c r="BB70" s="745">
        <f t="shared" si="32"/>
        <v>1000</v>
      </c>
      <c r="BC70" s="743"/>
      <c r="BD70" s="752"/>
      <c r="BE70" s="752"/>
      <c r="BF70" s="743"/>
      <c r="BG70" s="743"/>
      <c r="BH70" s="752"/>
      <c r="BI70" s="753"/>
      <c r="BJ70" s="753"/>
      <c r="BK70" s="755"/>
      <c r="BL70" s="753"/>
      <c r="BM70" s="755"/>
      <c r="BN70" s="755"/>
      <c r="BO70" s="755"/>
      <c r="BP70" s="755"/>
      <c r="BQ70" s="753"/>
      <c r="BR70" s="753"/>
      <c r="BS70" s="754">
        <f t="shared" si="33"/>
        <v>40</v>
      </c>
      <c r="BT70" s="755"/>
      <c r="BU70" s="753"/>
      <c r="BV70" s="753"/>
      <c r="BW70" s="753"/>
      <c r="BX70" s="753"/>
      <c r="BY70" s="753"/>
      <c r="BZ70" s="753"/>
      <c r="CA70" s="753"/>
      <c r="CB70" s="753"/>
      <c r="CC70" s="753"/>
      <c r="CD70" s="753"/>
      <c r="CE70" s="753"/>
      <c r="CF70" s="753"/>
      <c r="CG70" s="753"/>
      <c r="CH70" s="753"/>
      <c r="CI70" s="756"/>
      <c r="CQ70" s="881">
        <f t="shared" si="21"/>
        <v>508484</v>
      </c>
    </row>
    <row r="71" s="645" customFormat="1" ht="36" hidden="1" customHeight="1" spans="1:95">
      <c r="A71" s="724">
        <v>46027</v>
      </c>
      <c r="B71" s="884" t="s">
        <v>5283</v>
      </c>
      <c r="C71" s="885" t="s">
        <v>5284</v>
      </c>
      <c r="D71" s="749">
        <v>4500190681</v>
      </c>
      <c r="E71" s="884"/>
      <c r="F71" s="749" t="s">
        <v>5285</v>
      </c>
      <c r="G71" s="729" t="s">
        <v>78</v>
      </c>
      <c r="H71" s="730" t="s">
        <v>111</v>
      </c>
      <c r="I71" s="894">
        <v>300</v>
      </c>
      <c r="J71" s="732">
        <v>0</v>
      </c>
      <c r="K71" s="732">
        <v>50</v>
      </c>
      <c r="L71" s="733">
        <f t="shared" si="22"/>
        <v>6</v>
      </c>
      <c r="M71" s="886">
        <v>46057</v>
      </c>
      <c r="N71" s="886">
        <f>M71-4</f>
        <v>46053</v>
      </c>
      <c r="O71" s="735"/>
      <c r="P71" s="735" t="s">
        <v>803</v>
      </c>
      <c r="Q71" s="895" t="s">
        <v>5408</v>
      </c>
      <c r="R71" s="735">
        <v>46028</v>
      </c>
      <c r="S71" s="735" t="s">
        <v>82</v>
      </c>
      <c r="T71" s="888" t="s">
        <v>82</v>
      </c>
      <c r="U71" s="739" t="s">
        <v>5286</v>
      </c>
      <c r="V71" s="740" t="s">
        <v>4602</v>
      </c>
      <c r="W71" s="741">
        <v>0.9003</v>
      </c>
      <c r="X71" s="742">
        <f t="shared" si="29"/>
        <v>270.09</v>
      </c>
      <c r="Y71" s="749"/>
      <c r="Z71" s="729" t="s">
        <v>78</v>
      </c>
      <c r="AA71" s="745" t="s">
        <v>108</v>
      </c>
      <c r="AB71" s="732" t="s">
        <v>44</v>
      </c>
      <c r="AC71" s="746">
        <v>300</v>
      </c>
      <c r="AD71" s="747">
        <f t="shared" si="23"/>
        <v>0</v>
      </c>
      <c r="AE71" s="896" t="s">
        <v>82</v>
      </c>
      <c r="AF71" s="749"/>
      <c r="AG71" s="747">
        <f t="shared" si="30"/>
        <v>300</v>
      </c>
      <c r="AH71" s="749"/>
      <c r="AI71" s="745">
        <f>I71</f>
        <v>300</v>
      </c>
      <c r="AJ71" s="745"/>
      <c r="AK71" s="765"/>
      <c r="AL71" s="750"/>
      <c r="AM71" s="751"/>
      <c r="AN71" s="751"/>
      <c r="AO71" s="751"/>
      <c r="AP71" s="751"/>
      <c r="AQ71" s="751"/>
      <c r="AR71" s="751"/>
      <c r="AS71" s="751"/>
      <c r="AT71" s="750"/>
      <c r="AU71" s="750"/>
      <c r="AV71" s="750"/>
      <c r="AW71" s="750"/>
      <c r="AX71" s="751"/>
      <c r="AY71" s="729"/>
      <c r="AZ71" s="892"/>
      <c r="BA71" s="745"/>
      <c r="BB71" s="743">
        <f t="shared" si="32"/>
        <v>300</v>
      </c>
      <c r="BC71" s="752"/>
      <c r="BD71" s="752"/>
      <c r="BE71" s="743"/>
      <c r="BF71" s="743"/>
      <c r="BG71" s="752"/>
      <c r="BH71" s="753"/>
      <c r="BI71" s="753"/>
      <c r="BJ71" s="755"/>
      <c r="BK71" s="753"/>
      <c r="BL71" s="755"/>
      <c r="BM71" s="755"/>
      <c r="BN71" s="755"/>
      <c r="BO71" s="755"/>
      <c r="BP71" s="753"/>
      <c r="BQ71" s="753">
        <f>I71/25</f>
        <v>12</v>
      </c>
      <c r="BR71" s="754"/>
      <c r="BS71" s="755"/>
      <c r="BT71" s="753"/>
      <c r="BU71" s="753"/>
      <c r="BV71" s="753"/>
      <c r="BW71" s="753"/>
      <c r="BX71" s="753"/>
      <c r="BY71" s="753"/>
      <c r="BZ71" s="753"/>
      <c r="CA71" s="753"/>
      <c r="CB71" s="753"/>
      <c r="CC71" s="753"/>
      <c r="CD71" s="753"/>
      <c r="CE71" s="753"/>
      <c r="CF71" s="753"/>
      <c r="CG71" s="756"/>
      <c r="CH71" s="756"/>
      <c r="CP71" s="757"/>
      <c r="CQ71" s="881">
        <f t="shared" si="21"/>
        <v>508184</v>
      </c>
    </row>
    <row r="72" s="645" customFormat="1" ht="36" hidden="1" customHeight="1" spans="1:95">
      <c r="A72" s="724">
        <v>46015</v>
      </c>
      <c r="B72" s="884" t="s">
        <v>4344</v>
      </c>
      <c r="C72" s="885" t="s">
        <v>251</v>
      </c>
      <c r="D72" s="749">
        <v>4500189850</v>
      </c>
      <c r="E72" s="884">
        <v>951854</v>
      </c>
      <c r="F72" s="749" t="s">
        <v>5287</v>
      </c>
      <c r="G72" s="729" t="s">
        <v>309</v>
      </c>
      <c r="H72" s="730" t="s">
        <v>79</v>
      </c>
      <c r="I72" s="731">
        <v>996</v>
      </c>
      <c r="J72" s="732">
        <v>0</v>
      </c>
      <c r="K72" s="732">
        <v>12</v>
      </c>
      <c r="L72" s="733">
        <f t="shared" si="22"/>
        <v>83</v>
      </c>
      <c r="M72" s="886">
        <v>46058</v>
      </c>
      <c r="N72" s="886">
        <v>46055</v>
      </c>
      <c r="O72" s="735"/>
      <c r="P72" s="735" t="s">
        <v>803</v>
      </c>
      <c r="Q72" s="887" t="s">
        <v>5409</v>
      </c>
      <c r="R72" s="735">
        <v>46015</v>
      </c>
      <c r="S72" s="737" t="s">
        <v>82</v>
      </c>
      <c r="T72" s="748" t="s">
        <v>5410</v>
      </c>
      <c r="U72" s="739" t="s">
        <v>5289</v>
      </c>
      <c r="V72" s="740" t="s">
        <v>4350</v>
      </c>
      <c r="W72" s="741">
        <v>1.2578</v>
      </c>
      <c r="X72" s="742">
        <f>I72*W72</f>
        <v>1252.7688</v>
      </c>
      <c r="Y72" s="743"/>
      <c r="Z72" s="732" t="s">
        <v>2035</v>
      </c>
      <c r="AA72" s="745" t="s">
        <v>108</v>
      </c>
      <c r="AB72" s="732" t="s">
        <v>44</v>
      </c>
      <c r="AC72" s="746">
        <v>996</v>
      </c>
      <c r="AD72" s="747">
        <f t="shared" si="23"/>
        <v>0</v>
      </c>
      <c r="AE72" s="890" t="s">
        <v>157</v>
      </c>
      <c r="AF72" s="749"/>
      <c r="AG72" s="747">
        <f>I72*2</f>
        <v>1992</v>
      </c>
      <c r="AH72" s="749"/>
      <c r="AI72" s="745"/>
      <c r="AJ72" s="745"/>
      <c r="AK72" s="784"/>
      <c r="AL72" s="891"/>
      <c r="AM72" s="891">
        <f>I72*2</f>
        <v>1992</v>
      </c>
      <c r="AN72" s="750"/>
      <c r="AO72" s="751"/>
      <c r="AP72" s="751"/>
      <c r="AQ72" s="751"/>
      <c r="AR72" s="751"/>
      <c r="AS72" s="751"/>
      <c r="AT72" s="751"/>
      <c r="AU72" s="751"/>
      <c r="AV72" s="751"/>
      <c r="AW72" s="750"/>
      <c r="AX72" s="750"/>
      <c r="AY72" s="750"/>
      <c r="AZ72" s="745"/>
      <c r="BA72" s="729"/>
      <c r="BB72" s="745">
        <f>I72*2</f>
        <v>1992</v>
      </c>
      <c r="BC72" s="752"/>
      <c r="BD72" s="743"/>
      <c r="BE72" s="752"/>
      <c r="BF72" s="752"/>
      <c r="BG72" s="745"/>
      <c r="BH72" s="743"/>
      <c r="BI72" s="752"/>
      <c r="BJ72" s="753"/>
      <c r="BK72" s="753"/>
      <c r="BL72" s="754"/>
      <c r="BM72" s="753"/>
      <c r="BN72" s="754"/>
      <c r="BO72" s="755"/>
      <c r="BP72" s="755"/>
      <c r="BQ72" s="755"/>
      <c r="BR72" s="753"/>
      <c r="BS72" s="753"/>
      <c r="BT72" s="755"/>
      <c r="BU72" s="753"/>
      <c r="BV72" s="753"/>
      <c r="BW72" s="753"/>
      <c r="BX72" s="753"/>
      <c r="BY72" s="753"/>
      <c r="BZ72" s="753"/>
      <c r="CA72" s="753"/>
      <c r="CB72" s="753"/>
      <c r="CC72" s="753"/>
      <c r="CD72" s="753">
        <f>I72</f>
        <v>996</v>
      </c>
      <c r="CE72" s="753"/>
      <c r="CF72" s="753">
        <f>I72</f>
        <v>996</v>
      </c>
      <c r="CG72" s="753"/>
      <c r="CH72" s="753">
        <f>I72</f>
        <v>996</v>
      </c>
      <c r="CI72" s="756"/>
      <c r="CQ72" s="881">
        <f t="shared" si="21"/>
        <v>506192</v>
      </c>
    </row>
    <row r="73" s="645" customFormat="1" ht="36" hidden="1" customHeight="1" spans="1:95">
      <c r="A73" s="724">
        <v>46015</v>
      </c>
      <c r="B73" s="884" t="s">
        <v>4344</v>
      </c>
      <c r="C73" s="885" t="s">
        <v>251</v>
      </c>
      <c r="D73" s="749">
        <v>4500189851</v>
      </c>
      <c r="E73" s="884">
        <v>951857</v>
      </c>
      <c r="F73" s="749" t="s">
        <v>5290</v>
      </c>
      <c r="G73" s="729" t="s">
        <v>309</v>
      </c>
      <c r="H73" s="730" t="s">
        <v>79</v>
      </c>
      <c r="I73" s="894">
        <v>1200</v>
      </c>
      <c r="J73" s="732">
        <v>0</v>
      </c>
      <c r="K73" s="732">
        <v>12</v>
      </c>
      <c r="L73" s="733">
        <f t="shared" si="22"/>
        <v>100</v>
      </c>
      <c r="M73" s="886">
        <v>46058</v>
      </c>
      <c r="N73" s="886">
        <v>46055</v>
      </c>
      <c r="O73" s="735"/>
      <c r="P73" s="735" t="s">
        <v>803</v>
      </c>
      <c r="Q73" s="735" t="s">
        <v>5411</v>
      </c>
      <c r="R73" s="735">
        <v>46015</v>
      </c>
      <c r="S73" s="737" t="s">
        <v>82</v>
      </c>
      <c r="T73" s="748" t="s">
        <v>5410</v>
      </c>
      <c r="U73" s="739" t="s">
        <v>5291</v>
      </c>
      <c r="V73" s="740" t="s">
        <v>4350</v>
      </c>
      <c r="W73" s="741">
        <v>1.2349</v>
      </c>
      <c r="X73" s="742">
        <f>I73*W73</f>
        <v>1481.88</v>
      </c>
      <c r="Y73" s="743"/>
      <c r="Z73" s="732" t="s">
        <v>2035</v>
      </c>
      <c r="AA73" s="745" t="s">
        <v>108</v>
      </c>
      <c r="AB73" s="732" t="s">
        <v>44</v>
      </c>
      <c r="AC73" s="746">
        <v>1200</v>
      </c>
      <c r="AD73" s="747">
        <f t="shared" si="23"/>
        <v>0</v>
      </c>
      <c r="AE73" s="890" t="s">
        <v>157</v>
      </c>
      <c r="AF73" s="749"/>
      <c r="AG73" s="747">
        <f>I73*2</f>
        <v>2400</v>
      </c>
      <c r="AH73" s="749"/>
      <c r="AI73" s="745"/>
      <c r="AJ73" s="745"/>
      <c r="AK73" s="784"/>
      <c r="AL73" s="891"/>
      <c r="AM73" s="891">
        <f>I73*2</f>
        <v>2400</v>
      </c>
      <c r="AN73" s="750"/>
      <c r="AO73" s="751"/>
      <c r="AP73" s="751"/>
      <c r="AQ73" s="751"/>
      <c r="AR73" s="751"/>
      <c r="AS73" s="751"/>
      <c r="AT73" s="751"/>
      <c r="AU73" s="751"/>
      <c r="AV73" s="751"/>
      <c r="AW73" s="750"/>
      <c r="AX73" s="750"/>
      <c r="AY73" s="750"/>
      <c r="AZ73" s="745"/>
      <c r="BA73" s="729"/>
      <c r="BB73" s="745">
        <f>I73*2</f>
        <v>2400</v>
      </c>
      <c r="BC73" s="752"/>
      <c r="BD73" s="743"/>
      <c r="BE73" s="752"/>
      <c r="BF73" s="752"/>
      <c r="BG73" s="745"/>
      <c r="BH73" s="743"/>
      <c r="BI73" s="752"/>
      <c r="BJ73" s="753"/>
      <c r="BK73" s="753"/>
      <c r="BL73" s="754"/>
      <c r="BM73" s="753"/>
      <c r="BN73" s="754"/>
      <c r="BO73" s="755"/>
      <c r="BP73" s="755"/>
      <c r="BQ73" s="755"/>
      <c r="BR73" s="753"/>
      <c r="BS73" s="753"/>
      <c r="BT73" s="755"/>
      <c r="BU73" s="753"/>
      <c r="BV73" s="753"/>
      <c r="BW73" s="753"/>
      <c r="BX73" s="753"/>
      <c r="BY73" s="753"/>
      <c r="BZ73" s="753"/>
      <c r="CA73" s="753"/>
      <c r="CB73" s="753"/>
      <c r="CC73" s="753"/>
      <c r="CD73" s="753">
        <f>I73</f>
        <v>1200</v>
      </c>
      <c r="CE73" s="753"/>
      <c r="CF73" s="753">
        <f>I73</f>
        <v>1200</v>
      </c>
      <c r="CG73" s="753"/>
      <c r="CH73" s="753">
        <f>I73</f>
        <v>1200</v>
      </c>
      <c r="CI73" s="756"/>
      <c r="CQ73" s="881">
        <f t="shared" si="21"/>
        <v>503792</v>
      </c>
    </row>
    <row r="74" s="647" customFormat="1" ht="36" hidden="1" customHeight="1" spans="1:95">
      <c r="A74" s="792">
        <v>46010</v>
      </c>
      <c r="B74" s="793" t="s">
        <v>3972</v>
      </c>
      <c r="C74" s="794" t="s">
        <v>251</v>
      </c>
      <c r="D74" s="795">
        <v>4500189455</v>
      </c>
      <c r="E74" s="793"/>
      <c r="F74" s="795" t="s">
        <v>5273</v>
      </c>
      <c r="G74" s="648" t="s">
        <v>5274</v>
      </c>
      <c r="H74" s="796" t="s">
        <v>5275</v>
      </c>
      <c r="I74" s="897">
        <v>4500</v>
      </c>
      <c r="J74" s="798">
        <v>0</v>
      </c>
      <c r="K74" s="798">
        <v>750</v>
      </c>
      <c r="L74" s="799">
        <f t="shared" si="22"/>
        <v>6</v>
      </c>
      <c r="M74" s="800">
        <v>46052</v>
      </c>
      <c r="N74" s="800">
        <v>46048</v>
      </c>
      <c r="O74" s="802" t="s">
        <v>583</v>
      </c>
      <c r="P74" s="802" t="s">
        <v>106</v>
      </c>
      <c r="Q74" s="803" t="s">
        <v>5412</v>
      </c>
      <c r="R74" s="802">
        <v>46028</v>
      </c>
      <c r="S74" s="802" t="s">
        <v>82</v>
      </c>
      <c r="T74" s="868" t="s">
        <v>5253</v>
      </c>
      <c r="U74" s="898" t="s">
        <v>5413</v>
      </c>
      <c r="V74" s="806" t="s">
        <v>587</v>
      </c>
      <c r="W74" s="807">
        <v>548.28</v>
      </c>
      <c r="X74" s="808">
        <f>W74*L74</f>
        <v>3289.68</v>
      </c>
      <c r="Y74" s="809"/>
      <c r="Z74" s="883" t="s">
        <v>5274</v>
      </c>
      <c r="AA74" s="810" t="s">
        <v>108</v>
      </c>
      <c r="AB74" s="798" t="s">
        <v>44</v>
      </c>
      <c r="AC74" s="811">
        <v>4500</v>
      </c>
      <c r="AD74" s="781">
        <f t="shared" si="23"/>
        <v>0</v>
      </c>
      <c r="AE74" s="837" t="s">
        <v>157</v>
      </c>
      <c r="AF74" s="795"/>
      <c r="AG74" s="781">
        <f>I74</f>
        <v>4500</v>
      </c>
      <c r="AH74" s="795"/>
      <c r="AI74" s="781">
        <f>AG74</f>
        <v>4500</v>
      </c>
      <c r="AJ74" s="810"/>
      <c r="AK74" s="376"/>
      <c r="AL74" s="838"/>
      <c r="AM74" s="814"/>
      <c r="AN74" s="814"/>
      <c r="AO74" s="815"/>
      <c r="AP74" s="815"/>
      <c r="AQ74" s="815"/>
      <c r="AR74" s="815"/>
      <c r="AS74" s="815"/>
      <c r="AT74" s="815"/>
      <c r="AU74" s="815"/>
      <c r="AV74" s="815"/>
      <c r="AW74" s="814"/>
      <c r="AX74" s="814"/>
      <c r="AY74" s="814"/>
      <c r="AZ74" s="810"/>
      <c r="BA74" s="648"/>
      <c r="BB74" s="810">
        <f>I74</f>
        <v>4500</v>
      </c>
      <c r="BC74" s="816"/>
      <c r="BD74" s="809"/>
      <c r="BE74" s="816"/>
      <c r="BF74" s="816"/>
      <c r="BG74" s="810"/>
      <c r="BH74" s="809"/>
      <c r="BI74" s="816"/>
      <c r="BJ74" s="817"/>
      <c r="BK74" s="817"/>
      <c r="BL74" s="818"/>
      <c r="BM74" s="817"/>
      <c r="BN74" s="818"/>
      <c r="BO74" s="819"/>
      <c r="BP74" s="819"/>
      <c r="BQ74" s="819">
        <f>I74/25</f>
        <v>180</v>
      </c>
      <c r="BR74" s="817"/>
      <c r="BS74" s="817"/>
      <c r="BT74" s="819"/>
      <c r="BU74" s="817"/>
      <c r="BV74" s="817"/>
      <c r="BW74" s="817"/>
      <c r="BX74" s="817"/>
      <c r="BY74" s="817"/>
      <c r="BZ74" s="817"/>
      <c r="CA74" s="817"/>
      <c r="CB74" s="817"/>
      <c r="CC74" s="817"/>
      <c r="CD74" s="817"/>
      <c r="CE74" s="817"/>
      <c r="CF74" s="817"/>
      <c r="CG74" s="817"/>
      <c r="CH74" s="817"/>
      <c r="CI74" s="820"/>
      <c r="CQ74" s="881">
        <f t="shared" si="21"/>
        <v>499292</v>
      </c>
    </row>
    <row r="75" s="649" customFormat="1" ht="36" hidden="1" customHeight="1" spans="1:95">
      <c r="A75" s="899">
        <v>46027</v>
      </c>
      <c r="B75" s="900" t="s">
        <v>1274</v>
      </c>
      <c r="C75" s="901" t="s">
        <v>902</v>
      </c>
      <c r="D75" s="902">
        <v>4500190462</v>
      </c>
      <c r="E75" s="900"/>
      <c r="F75" s="902" t="s">
        <v>5292</v>
      </c>
      <c r="G75" s="903" t="s">
        <v>78</v>
      </c>
      <c r="H75" s="904" t="s">
        <v>111</v>
      </c>
      <c r="I75" s="905">
        <v>3900</v>
      </c>
      <c r="J75" s="906">
        <v>0</v>
      </c>
      <c r="K75" s="906">
        <v>50</v>
      </c>
      <c r="L75" s="907">
        <f t="shared" si="22"/>
        <v>78</v>
      </c>
      <c r="M75" s="908">
        <v>46058</v>
      </c>
      <c r="N75" s="908">
        <v>46055</v>
      </c>
      <c r="O75" s="909"/>
      <c r="P75" s="909" t="s">
        <v>803</v>
      </c>
      <c r="Q75" s="910" t="s">
        <v>5414</v>
      </c>
      <c r="R75" s="911">
        <v>46035</v>
      </c>
      <c r="S75" s="912" t="s">
        <v>82</v>
      </c>
      <c r="T75" s="913" t="s">
        <v>5415</v>
      </c>
      <c r="U75" s="914" t="s">
        <v>5293</v>
      </c>
      <c r="V75" s="915" t="s">
        <v>4137</v>
      </c>
      <c r="W75" s="916">
        <v>0.9125</v>
      </c>
      <c r="X75" s="917">
        <f t="shared" ref="X75:X80" si="34">W75*I75</f>
        <v>3558.75</v>
      </c>
      <c r="Y75" s="902"/>
      <c r="Z75" s="918" t="s">
        <v>78</v>
      </c>
      <c r="AA75" s="919" t="s">
        <v>108</v>
      </c>
      <c r="AB75" s="906" t="s">
        <v>44</v>
      </c>
      <c r="AC75" s="920">
        <v>3900</v>
      </c>
      <c r="AD75" s="921">
        <f t="shared" si="23"/>
        <v>0</v>
      </c>
      <c r="AE75" s="922" t="s">
        <v>157</v>
      </c>
      <c r="AF75" s="902"/>
      <c r="AG75" s="921">
        <f t="shared" ref="AG75:AG80" si="35">I75</f>
        <v>3900</v>
      </c>
      <c r="AH75" s="902"/>
      <c r="AJ75" s="919"/>
      <c r="AK75" s="366"/>
      <c r="AL75" s="919">
        <f>I75</f>
        <v>3900</v>
      </c>
      <c r="AM75" s="923"/>
      <c r="AN75" s="924"/>
      <c r="AO75" s="925"/>
      <c r="AP75" s="925"/>
      <c r="AQ75" s="925"/>
      <c r="AR75" s="925"/>
      <c r="AS75" s="925"/>
      <c r="AT75" s="925"/>
      <c r="AU75" s="925"/>
      <c r="AV75" s="925"/>
      <c r="AW75" s="924"/>
      <c r="AX75" s="924"/>
      <c r="AY75" s="924"/>
      <c r="AZ75" s="919"/>
      <c r="BA75" s="903"/>
      <c r="BB75" s="926">
        <f t="shared" ref="BB75:BB80" si="36">I75</f>
        <v>3900</v>
      </c>
      <c r="BC75" s="927"/>
      <c r="BD75" s="926"/>
      <c r="BE75" s="927"/>
      <c r="BF75" s="927"/>
      <c r="BG75" s="919"/>
      <c r="BH75" s="926"/>
      <c r="BI75" s="927"/>
      <c r="BJ75" s="928"/>
      <c r="BK75" s="928"/>
      <c r="BL75" s="929"/>
      <c r="BM75" s="928"/>
      <c r="BN75" s="929"/>
      <c r="BO75" s="930"/>
      <c r="BP75" s="930"/>
      <c r="BR75" s="928"/>
      <c r="BS75" s="928">
        <f>I75/25</f>
        <v>156</v>
      </c>
      <c r="BT75" s="930"/>
      <c r="BU75" s="928"/>
      <c r="BV75" s="928"/>
      <c r="BW75" s="928"/>
      <c r="BX75" s="928"/>
      <c r="BY75" s="928"/>
      <c r="BZ75" s="928"/>
      <c r="CA75" s="928"/>
      <c r="CB75" s="928"/>
      <c r="CC75" s="928"/>
      <c r="CD75" s="928"/>
      <c r="CE75" s="928"/>
      <c r="CF75" s="928"/>
      <c r="CG75" s="928"/>
      <c r="CH75" s="928"/>
      <c r="CI75" s="931"/>
      <c r="CQ75" s="881">
        <f t="shared" si="21"/>
        <v>495392</v>
      </c>
    </row>
    <row r="76" s="647" customFormat="1" ht="36" hidden="1" customHeight="1" spans="1:95">
      <c r="A76" s="792">
        <v>46016</v>
      </c>
      <c r="B76" s="793" t="s">
        <v>4461</v>
      </c>
      <c r="C76" s="794" t="s">
        <v>237</v>
      </c>
      <c r="D76" s="795">
        <v>4500190061</v>
      </c>
      <c r="E76" s="793" t="s">
        <v>5294</v>
      </c>
      <c r="F76" s="795" t="s">
        <v>5295</v>
      </c>
      <c r="G76" s="648" t="s">
        <v>89</v>
      </c>
      <c r="H76" s="796" t="s">
        <v>79</v>
      </c>
      <c r="I76" s="797">
        <v>48</v>
      </c>
      <c r="J76" s="798">
        <v>0</v>
      </c>
      <c r="K76" s="798">
        <v>24</v>
      </c>
      <c r="L76" s="799">
        <f t="shared" si="22"/>
        <v>2</v>
      </c>
      <c r="M76" s="800">
        <v>46059</v>
      </c>
      <c r="N76" s="800">
        <v>46055</v>
      </c>
      <c r="O76" s="802"/>
      <c r="P76" s="909" t="s">
        <v>803</v>
      </c>
      <c r="Q76" s="803" t="s">
        <v>5416</v>
      </c>
      <c r="R76" s="846">
        <v>46016</v>
      </c>
      <c r="S76" s="893" t="s">
        <v>136</v>
      </c>
      <c r="T76" s="836" t="s">
        <v>5417</v>
      </c>
      <c r="U76" s="805" t="s">
        <v>4466</v>
      </c>
      <c r="V76" s="806" t="s">
        <v>812</v>
      </c>
      <c r="W76" s="807">
        <v>0.8173</v>
      </c>
      <c r="X76" s="808">
        <f t="shared" si="34"/>
        <v>39.2304</v>
      </c>
      <c r="Y76" s="809"/>
      <c r="Z76" s="798" t="s">
        <v>786</v>
      </c>
      <c r="AA76" s="810" t="s">
        <v>108</v>
      </c>
      <c r="AB76" s="798" t="s">
        <v>44</v>
      </c>
      <c r="AC76" s="811">
        <v>48</v>
      </c>
      <c r="AD76" s="781">
        <f t="shared" ref="AD76:AD97" si="37">AC76-I76</f>
        <v>0</v>
      </c>
      <c r="AE76" s="837" t="s">
        <v>157</v>
      </c>
      <c r="AF76" s="795"/>
      <c r="AG76" s="781">
        <f t="shared" si="35"/>
        <v>48</v>
      </c>
      <c r="AH76" s="795"/>
      <c r="AI76" s="810"/>
      <c r="AJ76" s="810"/>
      <c r="AK76" s="932"/>
      <c r="AL76" s="781">
        <f>AG76</f>
        <v>48</v>
      </c>
      <c r="AM76" s="814"/>
      <c r="AN76" s="814"/>
      <c r="AO76" s="815"/>
      <c r="AP76" s="815"/>
      <c r="AQ76" s="815"/>
      <c r="AR76" s="815"/>
      <c r="AS76" s="815"/>
      <c r="AT76" s="815"/>
      <c r="AU76" s="815"/>
      <c r="AV76" s="815"/>
      <c r="AW76" s="814"/>
      <c r="AX76" s="814"/>
      <c r="AY76" s="814"/>
      <c r="AZ76" s="810"/>
      <c r="BA76" s="648"/>
      <c r="BB76" s="810">
        <f t="shared" si="36"/>
        <v>48</v>
      </c>
      <c r="BC76" s="816"/>
      <c r="BD76" s="809"/>
      <c r="BE76" s="816"/>
      <c r="BF76" s="816"/>
      <c r="BG76" s="810"/>
      <c r="BH76" s="809"/>
      <c r="BI76" s="816"/>
      <c r="BJ76" s="817"/>
      <c r="BK76" s="817"/>
      <c r="BL76" s="818"/>
      <c r="BM76" s="817"/>
      <c r="BN76" s="818"/>
      <c r="BO76" s="819"/>
      <c r="BP76" s="819"/>
      <c r="BQ76" s="819"/>
      <c r="BR76" s="817"/>
      <c r="BS76" s="817"/>
      <c r="BT76" s="819"/>
      <c r="BU76" s="817"/>
      <c r="BV76" s="817"/>
      <c r="BW76" s="817"/>
      <c r="BX76" s="817"/>
      <c r="BY76" s="817"/>
      <c r="BZ76" s="817"/>
      <c r="CA76" s="817"/>
      <c r="CB76" s="817"/>
      <c r="CC76" s="817"/>
      <c r="CD76" s="817"/>
      <c r="CE76" s="817"/>
      <c r="CF76" s="817"/>
      <c r="CG76" s="817"/>
      <c r="CH76" s="817"/>
      <c r="CI76" s="820"/>
      <c r="CQ76" s="881">
        <f t="shared" si="21"/>
        <v>495344</v>
      </c>
    </row>
    <row r="77" s="647" customFormat="1" ht="36" hidden="1" customHeight="1" spans="1:95">
      <c r="A77" s="792">
        <v>46016</v>
      </c>
      <c r="B77" s="793" t="s">
        <v>4461</v>
      </c>
      <c r="C77" s="794" t="s">
        <v>237</v>
      </c>
      <c r="D77" s="795">
        <v>4500190061</v>
      </c>
      <c r="E77" s="793" t="s">
        <v>5297</v>
      </c>
      <c r="F77" s="795" t="s">
        <v>5298</v>
      </c>
      <c r="G77" s="648" t="s">
        <v>89</v>
      </c>
      <c r="H77" s="796" t="s">
        <v>79</v>
      </c>
      <c r="I77" s="797">
        <v>24</v>
      </c>
      <c r="J77" s="798">
        <v>0</v>
      </c>
      <c r="K77" s="798">
        <v>24</v>
      </c>
      <c r="L77" s="799">
        <f t="shared" si="22"/>
        <v>1</v>
      </c>
      <c r="M77" s="800">
        <v>46059</v>
      </c>
      <c r="N77" s="800">
        <v>46055</v>
      </c>
      <c r="O77" s="802"/>
      <c r="P77" s="909" t="s">
        <v>803</v>
      </c>
      <c r="Q77" s="803" t="s">
        <v>5416</v>
      </c>
      <c r="R77" s="846">
        <v>46016</v>
      </c>
      <c r="S77" s="893" t="s">
        <v>136</v>
      </c>
      <c r="T77" s="836" t="s">
        <v>5417</v>
      </c>
      <c r="U77" s="805" t="s">
        <v>4466</v>
      </c>
      <c r="V77" s="806" t="s">
        <v>812</v>
      </c>
      <c r="W77" s="807">
        <v>0.8173</v>
      </c>
      <c r="X77" s="808">
        <f t="shared" si="34"/>
        <v>19.6152</v>
      </c>
      <c r="Y77" s="809"/>
      <c r="Z77" s="798" t="s">
        <v>786</v>
      </c>
      <c r="AA77" s="810" t="s">
        <v>108</v>
      </c>
      <c r="AB77" s="798" t="s">
        <v>44</v>
      </c>
      <c r="AC77" s="811">
        <v>24</v>
      </c>
      <c r="AD77" s="781">
        <f t="shared" si="37"/>
        <v>0</v>
      </c>
      <c r="AE77" s="837" t="s">
        <v>157</v>
      </c>
      <c r="AF77" s="795"/>
      <c r="AG77" s="781">
        <f t="shared" si="35"/>
        <v>24</v>
      </c>
      <c r="AH77" s="795"/>
      <c r="AI77" s="810"/>
      <c r="AJ77" s="810"/>
      <c r="AK77" s="932"/>
      <c r="AL77" s="781">
        <f>AG77</f>
        <v>24</v>
      </c>
      <c r="AM77" s="814"/>
      <c r="AN77" s="814"/>
      <c r="AO77" s="815"/>
      <c r="AP77" s="815"/>
      <c r="AQ77" s="815"/>
      <c r="AR77" s="815"/>
      <c r="AS77" s="815"/>
      <c r="AT77" s="815"/>
      <c r="AU77" s="815"/>
      <c r="AV77" s="815"/>
      <c r="AW77" s="814"/>
      <c r="AX77" s="814"/>
      <c r="AY77" s="814"/>
      <c r="AZ77" s="810"/>
      <c r="BA77" s="648"/>
      <c r="BB77" s="810">
        <f t="shared" si="36"/>
        <v>24</v>
      </c>
      <c r="BC77" s="816"/>
      <c r="BD77" s="809"/>
      <c r="BE77" s="816"/>
      <c r="BF77" s="816"/>
      <c r="BG77" s="810"/>
      <c r="BH77" s="809"/>
      <c r="BI77" s="816"/>
      <c r="BJ77" s="817"/>
      <c r="BK77" s="817"/>
      <c r="BL77" s="818"/>
      <c r="BM77" s="817"/>
      <c r="BN77" s="819"/>
      <c r="BO77" s="819"/>
      <c r="BP77" s="819"/>
      <c r="BQ77" s="819"/>
      <c r="BR77" s="817"/>
      <c r="BS77" s="817"/>
      <c r="BT77" s="819"/>
      <c r="BU77" s="817"/>
      <c r="BV77" s="817"/>
      <c r="BW77" s="817"/>
      <c r="BX77" s="817"/>
      <c r="BY77" s="817"/>
      <c r="BZ77" s="817"/>
      <c r="CA77" s="817"/>
      <c r="CB77" s="817"/>
      <c r="CC77" s="817"/>
      <c r="CD77" s="817"/>
      <c r="CE77" s="817"/>
      <c r="CF77" s="817"/>
      <c r="CG77" s="817"/>
      <c r="CH77" s="817"/>
      <c r="CI77" s="820"/>
      <c r="CQ77" s="881">
        <f t="shared" si="21"/>
        <v>495320</v>
      </c>
    </row>
    <row r="78" s="647" customFormat="1" ht="36" hidden="1" customHeight="1" spans="1:95">
      <c r="A78" s="792">
        <v>46016</v>
      </c>
      <c r="B78" s="793" t="s">
        <v>4461</v>
      </c>
      <c r="C78" s="794" t="s">
        <v>237</v>
      </c>
      <c r="D78" s="795">
        <v>4500190061</v>
      </c>
      <c r="E78" s="793" t="s">
        <v>5299</v>
      </c>
      <c r="F78" s="795" t="s">
        <v>5300</v>
      </c>
      <c r="G78" s="648" t="s">
        <v>89</v>
      </c>
      <c r="H78" s="796" t="s">
        <v>79</v>
      </c>
      <c r="I78" s="797">
        <v>24</v>
      </c>
      <c r="J78" s="798">
        <v>0</v>
      </c>
      <c r="K78" s="798">
        <v>24</v>
      </c>
      <c r="L78" s="799">
        <f t="shared" si="22"/>
        <v>1</v>
      </c>
      <c r="M78" s="800">
        <v>46059</v>
      </c>
      <c r="N78" s="800">
        <v>46055</v>
      </c>
      <c r="O78" s="802"/>
      <c r="P78" s="909" t="s">
        <v>803</v>
      </c>
      <c r="Q78" s="803" t="s">
        <v>5416</v>
      </c>
      <c r="R78" s="846">
        <v>46016</v>
      </c>
      <c r="S78" s="893" t="s">
        <v>136</v>
      </c>
      <c r="T78" s="836" t="s">
        <v>5417</v>
      </c>
      <c r="U78" s="805" t="s">
        <v>4466</v>
      </c>
      <c r="V78" s="806" t="s">
        <v>812</v>
      </c>
      <c r="W78" s="807">
        <v>0.8173</v>
      </c>
      <c r="X78" s="808">
        <f t="shared" si="34"/>
        <v>19.6152</v>
      </c>
      <c r="Y78" s="809"/>
      <c r="Z78" s="798" t="s">
        <v>786</v>
      </c>
      <c r="AA78" s="810" t="s">
        <v>108</v>
      </c>
      <c r="AB78" s="798" t="s">
        <v>44</v>
      </c>
      <c r="AC78" s="811">
        <v>24</v>
      </c>
      <c r="AD78" s="781">
        <f t="shared" si="37"/>
        <v>0</v>
      </c>
      <c r="AE78" s="837" t="s">
        <v>157</v>
      </c>
      <c r="AF78" s="795"/>
      <c r="AG78" s="781">
        <f t="shared" si="35"/>
        <v>24</v>
      </c>
      <c r="AH78" s="795"/>
      <c r="AI78" s="810"/>
      <c r="AJ78" s="810"/>
      <c r="AK78" s="932"/>
      <c r="AL78" s="781">
        <f>AG78</f>
        <v>24</v>
      </c>
      <c r="AM78" s="814"/>
      <c r="AN78" s="814"/>
      <c r="AO78" s="815"/>
      <c r="AP78" s="815"/>
      <c r="AQ78" s="815"/>
      <c r="AR78" s="815"/>
      <c r="AS78" s="815"/>
      <c r="AT78" s="815"/>
      <c r="AU78" s="815"/>
      <c r="AV78" s="815"/>
      <c r="AW78" s="814"/>
      <c r="AX78" s="814"/>
      <c r="AY78" s="814"/>
      <c r="AZ78" s="810"/>
      <c r="BA78" s="648"/>
      <c r="BB78" s="810">
        <f t="shared" si="36"/>
        <v>24</v>
      </c>
      <c r="BC78" s="816"/>
      <c r="BD78" s="809"/>
      <c r="BE78" s="816"/>
      <c r="BF78" s="816"/>
      <c r="BG78" s="810"/>
      <c r="BH78" s="809"/>
      <c r="BI78" s="816"/>
      <c r="BJ78" s="817"/>
      <c r="BK78" s="817"/>
      <c r="BL78" s="818"/>
      <c r="BM78" s="817"/>
      <c r="BN78" s="819"/>
      <c r="BO78" s="819"/>
      <c r="BP78" s="819"/>
      <c r="BQ78" s="819"/>
      <c r="BR78" s="817"/>
      <c r="BS78" s="817"/>
      <c r="BT78" s="819"/>
      <c r="BU78" s="817"/>
      <c r="BV78" s="817"/>
      <c r="BW78" s="817"/>
      <c r="BX78" s="817"/>
      <c r="BY78" s="817"/>
      <c r="BZ78" s="817"/>
      <c r="CA78" s="817"/>
      <c r="CB78" s="817"/>
      <c r="CC78" s="817"/>
      <c r="CD78" s="817"/>
      <c r="CE78" s="817"/>
      <c r="CF78" s="817"/>
      <c r="CG78" s="817"/>
      <c r="CH78" s="817"/>
      <c r="CI78" s="820"/>
      <c r="CQ78" s="881">
        <f t="shared" si="21"/>
        <v>495296</v>
      </c>
    </row>
    <row r="79" s="647" customFormat="1" ht="36" hidden="1" customHeight="1" spans="1:95">
      <c r="A79" s="792">
        <v>46016</v>
      </c>
      <c r="B79" s="793" t="s">
        <v>4461</v>
      </c>
      <c r="C79" s="794" t="s">
        <v>237</v>
      </c>
      <c r="D79" s="795">
        <v>4500190061</v>
      </c>
      <c r="E79" s="793" t="s">
        <v>5301</v>
      </c>
      <c r="F79" s="795" t="s">
        <v>5302</v>
      </c>
      <c r="G79" s="648" t="s">
        <v>89</v>
      </c>
      <c r="H79" s="796" t="s">
        <v>79</v>
      </c>
      <c r="I79" s="797">
        <v>24</v>
      </c>
      <c r="J79" s="798">
        <v>0</v>
      </c>
      <c r="K79" s="798">
        <v>24</v>
      </c>
      <c r="L79" s="799">
        <f t="shared" si="22"/>
        <v>1</v>
      </c>
      <c r="M79" s="800">
        <v>46059</v>
      </c>
      <c r="N79" s="800">
        <v>46055</v>
      </c>
      <c r="O79" s="802"/>
      <c r="P79" s="909" t="s">
        <v>803</v>
      </c>
      <c r="Q79" s="803" t="s">
        <v>5416</v>
      </c>
      <c r="R79" s="846">
        <v>46016</v>
      </c>
      <c r="S79" s="893" t="s">
        <v>136</v>
      </c>
      <c r="T79" s="836" t="s">
        <v>5417</v>
      </c>
      <c r="U79" s="805" t="s">
        <v>4466</v>
      </c>
      <c r="V79" s="806" t="s">
        <v>812</v>
      </c>
      <c r="W79" s="807">
        <v>0.8173</v>
      </c>
      <c r="X79" s="808">
        <f t="shared" si="34"/>
        <v>19.6152</v>
      </c>
      <c r="Y79" s="809"/>
      <c r="Z79" s="798" t="s">
        <v>786</v>
      </c>
      <c r="AA79" s="810" t="s">
        <v>108</v>
      </c>
      <c r="AB79" s="798" t="s">
        <v>44</v>
      </c>
      <c r="AC79" s="811">
        <v>24</v>
      </c>
      <c r="AD79" s="781">
        <f t="shared" si="37"/>
        <v>0</v>
      </c>
      <c r="AE79" s="837" t="s">
        <v>157</v>
      </c>
      <c r="AF79" s="795"/>
      <c r="AG79" s="781">
        <f t="shared" si="35"/>
        <v>24</v>
      </c>
      <c r="AH79" s="795"/>
      <c r="AI79" s="810"/>
      <c r="AJ79" s="810"/>
      <c r="AK79" s="932"/>
      <c r="AL79" s="781">
        <f>AG79</f>
        <v>24</v>
      </c>
      <c r="AM79" s="814"/>
      <c r="AN79" s="814"/>
      <c r="AO79" s="815"/>
      <c r="AP79" s="815"/>
      <c r="AQ79" s="815"/>
      <c r="AR79" s="815"/>
      <c r="AS79" s="815"/>
      <c r="AT79" s="815"/>
      <c r="AU79" s="815"/>
      <c r="AV79" s="815"/>
      <c r="AW79" s="814"/>
      <c r="AX79" s="814"/>
      <c r="AY79" s="814"/>
      <c r="AZ79" s="810"/>
      <c r="BA79" s="648"/>
      <c r="BB79" s="810">
        <f t="shared" si="36"/>
        <v>24</v>
      </c>
      <c r="BC79" s="816"/>
      <c r="BD79" s="809"/>
      <c r="BE79" s="816"/>
      <c r="BF79" s="816"/>
      <c r="BG79" s="810"/>
      <c r="BH79" s="809"/>
      <c r="BI79" s="816"/>
      <c r="BJ79" s="817"/>
      <c r="BK79" s="817"/>
      <c r="BL79" s="818"/>
      <c r="BM79" s="817"/>
      <c r="BN79" s="819"/>
      <c r="BO79" s="819"/>
      <c r="BP79" s="819"/>
      <c r="BQ79" s="819"/>
      <c r="BR79" s="817"/>
      <c r="BS79" s="817"/>
      <c r="BT79" s="819"/>
      <c r="BU79" s="817"/>
      <c r="BV79" s="817"/>
      <c r="BW79" s="817"/>
      <c r="BX79" s="817"/>
      <c r="BY79" s="817"/>
      <c r="BZ79" s="817"/>
      <c r="CA79" s="817"/>
      <c r="CB79" s="817"/>
      <c r="CC79" s="817"/>
      <c r="CD79" s="817"/>
      <c r="CE79" s="817"/>
      <c r="CF79" s="817"/>
      <c r="CG79" s="817"/>
      <c r="CH79" s="817"/>
      <c r="CI79" s="820"/>
      <c r="CQ79" s="881">
        <f t="shared" si="21"/>
        <v>495272</v>
      </c>
    </row>
    <row r="80" s="647" customFormat="1" ht="36" hidden="1" customHeight="1" spans="1:95">
      <c r="A80" s="792">
        <v>46016</v>
      </c>
      <c r="B80" s="793" t="s">
        <v>4461</v>
      </c>
      <c r="C80" s="794" t="s">
        <v>237</v>
      </c>
      <c r="D80" s="795">
        <v>4500190061</v>
      </c>
      <c r="E80" s="793" t="s">
        <v>5303</v>
      </c>
      <c r="F80" s="795" t="s">
        <v>5304</v>
      </c>
      <c r="G80" s="648" t="s">
        <v>89</v>
      </c>
      <c r="H80" s="796" t="s">
        <v>79</v>
      </c>
      <c r="I80" s="797">
        <v>24</v>
      </c>
      <c r="J80" s="798">
        <v>0</v>
      </c>
      <c r="K80" s="798">
        <v>24</v>
      </c>
      <c r="L80" s="799">
        <f t="shared" si="22"/>
        <v>1</v>
      </c>
      <c r="M80" s="800">
        <v>46059</v>
      </c>
      <c r="N80" s="800">
        <v>46055</v>
      </c>
      <c r="O80" s="802"/>
      <c r="P80" s="909" t="s">
        <v>803</v>
      </c>
      <c r="Q80" s="803" t="s">
        <v>5416</v>
      </c>
      <c r="R80" s="846">
        <v>46016</v>
      </c>
      <c r="S80" s="893" t="s">
        <v>136</v>
      </c>
      <c r="T80" s="836" t="s">
        <v>5417</v>
      </c>
      <c r="U80" s="805" t="s">
        <v>4466</v>
      </c>
      <c r="V80" s="806" t="s">
        <v>812</v>
      </c>
      <c r="W80" s="807">
        <v>0.8173</v>
      </c>
      <c r="X80" s="808">
        <f t="shared" si="34"/>
        <v>19.6152</v>
      </c>
      <c r="Y80" s="809"/>
      <c r="Z80" s="798" t="s">
        <v>786</v>
      </c>
      <c r="AA80" s="810" t="s">
        <v>108</v>
      </c>
      <c r="AB80" s="798" t="s">
        <v>44</v>
      </c>
      <c r="AC80" s="811">
        <v>24</v>
      </c>
      <c r="AD80" s="781">
        <f t="shared" si="37"/>
        <v>0</v>
      </c>
      <c r="AE80" s="837" t="s">
        <v>157</v>
      </c>
      <c r="AF80" s="795"/>
      <c r="AG80" s="781">
        <f t="shared" si="35"/>
        <v>24</v>
      </c>
      <c r="AH80" s="795"/>
      <c r="AI80" s="810"/>
      <c r="AJ80" s="810"/>
      <c r="AK80" s="932"/>
      <c r="AL80" s="781">
        <f>AG80</f>
        <v>24</v>
      </c>
      <c r="AM80" s="814"/>
      <c r="AN80" s="814"/>
      <c r="AO80" s="815"/>
      <c r="AP80" s="815"/>
      <c r="AQ80" s="815"/>
      <c r="AR80" s="815"/>
      <c r="AS80" s="815"/>
      <c r="AT80" s="815"/>
      <c r="AU80" s="815"/>
      <c r="AV80" s="815"/>
      <c r="AW80" s="814"/>
      <c r="AX80" s="814"/>
      <c r="AY80" s="814"/>
      <c r="AZ80" s="810"/>
      <c r="BA80" s="648"/>
      <c r="BB80" s="810">
        <f t="shared" si="36"/>
        <v>24</v>
      </c>
      <c r="BC80" s="816"/>
      <c r="BD80" s="809"/>
      <c r="BE80" s="816"/>
      <c r="BF80" s="816"/>
      <c r="BG80" s="810"/>
      <c r="BH80" s="809"/>
      <c r="BI80" s="816"/>
      <c r="BJ80" s="817"/>
      <c r="BK80" s="817"/>
      <c r="BL80" s="818"/>
      <c r="BM80" s="817"/>
      <c r="BN80" s="819"/>
      <c r="BO80" s="819"/>
      <c r="BP80" s="819"/>
      <c r="BQ80" s="819"/>
      <c r="BR80" s="817"/>
      <c r="BS80" s="817"/>
      <c r="BT80" s="819"/>
      <c r="BU80" s="817"/>
      <c r="BV80" s="817"/>
      <c r="BW80" s="817"/>
      <c r="BX80" s="817"/>
      <c r="BY80" s="817"/>
      <c r="BZ80" s="817"/>
      <c r="CA80" s="817"/>
      <c r="CB80" s="817"/>
      <c r="CC80" s="817"/>
      <c r="CD80" s="817"/>
      <c r="CE80" s="817"/>
      <c r="CF80" s="817"/>
      <c r="CG80" s="817"/>
      <c r="CH80" s="817"/>
      <c r="CI80" s="820"/>
      <c r="CQ80" s="881">
        <f t="shared" si="21"/>
        <v>495248</v>
      </c>
    </row>
    <row r="81" s="647" customFormat="1" ht="36" hidden="1" customHeight="1" spans="1:95">
      <c r="A81" s="792">
        <v>45985</v>
      </c>
      <c r="B81" s="793" t="s">
        <v>4427</v>
      </c>
      <c r="C81" s="794" t="s">
        <v>251</v>
      </c>
      <c r="D81" s="795">
        <v>4500186630</v>
      </c>
      <c r="E81" s="793">
        <v>70079732</v>
      </c>
      <c r="F81" s="795" t="s">
        <v>5305</v>
      </c>
      <c r="G81" s="648" t="s">
        <v>309</v>
      </c>
      <c r="H81" s="796" t="s">
        <v>79</v>
      </c>
      <c r="I81" s="797">
        <v>600</v>
      </c>
      <c r="J81" s="798">
        <v>0</v>
      </c>
      <c r="K81" s="798">
        <v>12</v>
      </c>
      <c r="L81" s="799">
        <f t="shared" si="22"/>
        <v>50</v>
      </c>
      <c r="M81" s="800">
        <v>46078</v>
      </c>
      <c r="N81" s="800">
        <v>46062</v>
      </c>
      <c r="O81" s="802"/>
      <c r="P81" s="735" t="s">
        <v>803</v>
      </c>
      <c r="Q81" s="803"/>
      <c r="R81" s="802">
        <v>45985</v>
      </c>
      <c r="S81" s="825" t="s">
        <v>82</v>
      </c>
      <c r="T81" s="868" t="s">
        <v>5400</v>
      </c>
      <c r="U81" s="805" t="s">
        <v>5306</v>
      </c>
      <c r="V81" s="806" t="s">
        <v>5307</v>
      </c>
      <c r="W81" s="807">
        <v>1.2349</v>
      </c>
      <c r="X81" s="808">
        <f>I81*W81</f>
        <v>740.94</v>
      </c>
      <c r="Y81" s="809"/>
      <c r="Z81" s="869" t="s">
        <v>313</v>
      </c>
      <c r="AA81" s="810" t="s">
        <v>108</v>
      </c>
      <c r="AB81" s="798" t="s">
        <v>44</v>
      </c>
      <c r="AC81" s="811">
        <v>600</v>
      </c>
      <c r="AD81" s="781">
        <f t="shared" si="37"/>
        <v>0</v>
      </c>
      <c r="AE81" s="837" t="s">
        <v>157</v>
      </c>
      <c r="AF81" s="795"/>
      <c r="AG81" s="781">
        <f>I81*2</f>
        <v>1200</v>
      </c>
      <c r="AH81" s="795"/>
      <c r="AI81" s="781">
        <f>AG81</f>
        <v>1200</v>
      </c>
      <c r="AJ81" s="799"/>
      <c r="AK81" s="932"/>
      <c r="AL81" s="838"/>
      <c r="AM81" s="814"/>
      <c r="AN81" s="814"/>
      <c r="AO81" s="815"/>
      <c r="AP81" s="815"/>
      <c r="AQ81" s="815"/>
      <c r="AR81" s="815"/>
      <c r="AS81" s="815"/>
      <c r="AT81" s="815"/>
      <c r="AU81" s="815"/>
      <c r="AV81" s="815"/>
      <c r="AW81" s="814"/>
      <c r="AX81" s="814"/>
      <c r="AY81" s="814"/>
      <c r="AZ81" s="810"/>
      <c r="BA81" s="648"/>
      <c r="BB81" s="810">
        <f>I81*2</f>
        <v>1200</v>
      </c>
      <c r="BC81" s="816"/>
      <c r="BD81" s="809"/>
      <c r="BE81" s="816"/>
      <c r="BF81" s="816"/>
      <c r="BG81" s="810"/>
      <c r="BH81" s="809"/>
      <c r="BI81" s="816"/>
      <c r="BJ81" s="817"/>
      <c r="BK81" s="817"/>
      <c r="BL81" s="818"/>
      <c r="BM81" s="817"/>
      <c r="BN81" s="819"/>
      <c r="BO81" s="819"/>
      <c r="BP81" s="819"/>
      <c r="BQ81" s="819"/>
      <c r="BR81" s="817"/>
      <c r="BS81" s="817"/>
      <c r="BT81" s="819"/>
      <c r="BU81" s="817"/>
      <c r="BV81" s="817"/>
      <c r="BW81" s="817"/>
      <c r="BX81" s="817"/>
      <c r="BY81" s="817"/>
      <c r="BZ81" s="817"/>
      <c r="CA81" s="817"/>
      <c r="CB81" s="817"/>
      <c r="CC81" s="817"/>
      <c r="CD81" s="817">
        <f>I81</f>
        <v>600</v>
      </c>
      <c r="CE81" s="817"/>
      <c r="CF81" s="817">
        <f>I81</f>
        <v>600</v>
      </c>
      <c r="CG81" s="817"/>
      <c r="CH81" s="817">
        <f>I81</f>
        <v>600</v>
      </c>
      <c r="CI81" s="820"/>
      <c r="CQ81" s="881">
        <f t="shared" si="21"/>
        <v>494048</v>
      </c>
    </row>
    <row r="82" s="647" customFormat="1" ht="36" hidden="1" customHeight="1" spans="1:95">
      <c r="A82" s="792">
        <v>45985</v>
      </c>
      <c r="B82" s="793" t="s">
        <v>2609</v>
      </c>
      <c r="C82" s="794" t="s">
        <v>251</v>
      </c>
      <c r="D82" s="795">
        <v>4500186623</v>
      </c>
      <c r="E82" s="793">
        <v>60261230</v>
      </c>
      <c r="F82" s="795" t="s">
        <v>5308</v>
      </c>
      <c r="G82" s="648" t="s">
        <v>309</v>
      </c>
      <c r="H82" s="796" t="s">
        <v>79</v>
      </c>
      <c r="I82" s="797">
        <v>2004</v>
      </c>
      <c r="J82" s="798">
        <v>0</v>
      </c>
      <c r="K82" s="798">
        <v>12</v>
      </c>
      <c r="L82" s="799">
        <f t="shared" si="22"/>
        <v>167</v>
      </c>
      <c r="M82" s="800">
        <v>46078</v>
      </c>
      <c r="N82" s="800">
        <v>46062</v>
      </c>
      <c r="O82" s="802"/>
      <c r="P82" s="735" t="s">
        <v>803</v>
      </c>
      <c r="Q82" s="803"/>
      <c r="R82" s="802">
        <v>45985</v>
      </c>
      <c r="S82" s="825" t="s">
        <v>82</v>
      </c>
      <c r="T82" s="868" t="s">
        <v>5418</v>
      </c>
      <c r="U82" s="805" t="s">
        <v>5309</v>
      </c>
      <c r="V82" s="806" t="s">
        <v>4426</v>
      </c>
      <c r="W82" s="807">
        <v>1.2281</v>
      </c>
      <c r="X82" s="808">
        <f>I82*W82</f>
        <v>2461.1124</v>
      </c>
      <c r="Y82" s="809"/>
      <c r="Z82" s="869" t="s">
        <v>313</v>
      </c>
      <c r="AA82" s="810" t="s">
        <v>108</v>
      </c>
      <c r="AB82" s="798" t="s">
        <v>44</v>
      </c>
      <c r="AC82" s="811">
        <v>2004</v>
      </c>
      <c r="AD82" s="781">
        <f t="shared" si="37"/>
        <v>0</v>
      </c>
      <c r="AE82" s="837" t="s">
        <v>157</v>
      </c>
      <c r="AF82" s="795"/>
      <c r="AG82" s="781">
        <f>I82*2</f>
        <v>4008</v>
      </c>
      <c r="AH82" s="795"/>
      <c r="AI82" s="781">
        <f>AG82</f>
        <v>4008</v>
      </c>
      <c r="AJ82" s="799"/>
      <c r="AK82" s="932"/>
      <c r="AL82" s="838"/>
      <c r="AM82" s="814"/>
      <c r="AN82" s="814"/>
      <c r="AO82" s="815"/>
      <c r="AP82" s="815"/>
      <c r="AQ82" s="815"/>
      <c r="AR82" s="815"/>
      <c r="AS82" s="815"/>
      <c r="AT82" s="815"/>
      <c r="AU82" s="815"/>
      <c r="AV82" s="815"/>
      <c r="AW82" s="814"/>
      <c r="AX82" s="814"/>
      <c r="AY82" s="814"/>
      <c r="AZ82" s="810"/>
      <c r="BA82" s="648"/>
      <c r="BB82" s="810">
        <f>I82*2</f>
        <v>4008</v>
      </c>
      <c r="BC82" s="816"/>
      <c r="BD82" s="809"/>
      <c r="BE82" s="816"/>
      <c r="BF82" s="816"/>
      <c r="BG82" s="810"/>
      <c r="BH82" s="809"/>
      <c r="BI82" s="816"/>
      <c r="BJ82" s="817"/>
      <c r="BK82" s="817"/>
      <c r="BL82" s="818"/>
      <c r="BM82" s="817"/>
      <c r="BN82" s="819"/>
      <c r="BO82" s="819"/>
      <c r="BP82" s="819"/>
      <c r="BQ82" s="819"/>
      <c r="BR82" s="817"/>
      <c r="BS82" s="817"/>
      <c r="BT82" s="819"/>
      <c r="BU82" s="817"/>
      <c r="BV82" s="817"/>
      <c r="BW82" s="817"/>
      <c r="BX82" s="817"/>
      <c r="BY82" s="817"/>
      <c r="BZ82" s="817"/>
      <c r="CA82" s="817"/>
      <c r="CB82" s="817"/>
      <c r="CC82" s="817"/>
      <c r="CD82" s="817">
        <f>I82</f>
        <v>2004</v>
      </c>
      <c r="CE82" s="817"/>
      <c r="CF82" s="817">
        <f>I82</f>
        <v>2004</v>
      </c>
      <c r="CG82" s="817"/>
      <c r="CH82" s="817">
        <f>I82</f>
        <v>2004</v>
      </c>
      <c r="CI82" s="820"/>
      <c r="CQ82" s="881">
        <f t="shared" si="21"/>
        <v>490040</v>
      </c>
    </row>
    <row r="83" s="647" customFormat="1" ht="36" hidden="1" customHeight="1" spans="1:95">
      <c r="A83" s="792">
        <v>46016</v>
      </c>
      <c r="B83" s="793" t="s">
        <v>4992</v>
      </c>
      <c r="C83" s="794" t="s">
        <v>779</v>
      </c>
      <c r="D83" s="795">
        <v>4500190053</v>
      </c>
      <c r="E83" s="793" t="s">
        <v>5310</v>
      </c>
      <c r="F83" s="795" t="s">
        <v>5311</v>
      </c>
      <c r="G83" s="648" t="s">
        <v>4890</v>
      </c>
      <c r="H83" s="796" t="s">
        <v>4891</v>
      </c>
      <c r="I83" s="797">
        <v>480</v>
      </c>
      <c r="J83" s="798">
        <v>0</v>
      </c>
      <c r="K83" s="798">
        <v>24</v>
      </c>
      <c r="L83" s="799">
        <f t="shared" si="22"/>
        <v>20</v>
      </c>
      <c r="M83" s="800">
        <v>46079</v>
      </c>
      <c r="N83" s="933">
        <v>46062</v>
      </c>
      <c r="O83" s="802"/>
      <c r="P83" s="802" t="s">
        <v>803</v>
      </c>
      <c r="Q83" s="803" t="s">
        <v>5419</v>
      </c>
      <c r="R83" s="802" t="s">
        <v>783</v>
      </c>
      <c r="S83" s="874" t="s">
        <v>136</v>
      </c>
      <c r="T83" s="880" t="s">
        <v>5420</v>
      </c>
      <c r="U83" s="805" t="s">
        <v>5313</v>
      </c>
      <c r="V83" s="806" t="s">
        <v>3950</v>
      </c>
      <c r="W83" s="807">
        <v>0.9534</v>
      </c>
      <c r="X83" s="808">
        <f>I83*W83</f>
        <v>457.632</v>
      </c>
      <c r="Y83" s="809"/>
      <c r="Z83" s="648" t="s">
        <v>4890</v>
      </c>
      <c r="AA83" s="810" t="s">
        <v>108</v>
      </c>
      <c r="AB83" s="798" t="s">
        <v>44</v>
      </c>
      <c r="AC83" s="811"/>
      <c r="AD83" s="781">
        <f t="shared" si="37"/>
        <v>-480</v>
      </c>
      <c r="AE83" s="871" t="s">
        <v>157</v>
      </c>
      <c r="AF83" s="795"/>
      <c r="AG83" s="781">
        <f>I83</f>
        <v>480</v>
      </c>
      <c r="AH83" s="795"/>
      <c r="AI83" s="781"/>
      <c r="AJ83" s="799"/>
      <c r="AK83" s="366"/>
      <c r="AL83" s="799">
        <f>I83</f>
        <v>480</v>
      </c>
      <c r="AM83" s="814"/>
      <c r="AN83" s="814"/>
      <c r="AO83" s="815"/>
      <c r="AP83" s="815"/>
      <c r="AQ83" s="815"/>
      <c r="AR83" s="815"/>
      <c r="AS83" s="815"/>
      <c r="AT83" s="815"/>
      <c r="AU83" s="815"/>
      <c r="AV83" s="815"/>
      <c r="AW83" s="814"/>
      <c r="AX83" s="814"/>
      <c r="AY83" s="814"/>
      <c r="AZ83" s="810"/>
      <c r="BA83" s="648"/>
      <c r="BB83" s="810">
        <f>I83</f>
        <v>480</v>
      </c>
      <c r="BC83" s="816"/>
      <c r="BD83" s="809"/>
      <c r="BE83" s="816"/>
      <c r="BF83" s="816"/>
      <c r="BG83" s="810"/>
      <c r="BH83" s="809"/>
      <c r="BI83" s="816"/>
      <c r="BJ83" s="817"/>
      <c r="BK83" s="817"/>
      <c r="BL83" s="818"/>
      <c r="BM83" s="817"/>
      <c r="BN83" s="819"/>
      <c r="BO83" s="819"/>
      <c r="BP83" s="819"/>
      <c r="BQ83" s="819"/>
      <c r="BR83" s="817"/>
      <c r="BS83" s="817"/>
      <c r="BT83" s="819"/>
      <c r="BU83" s="817"/>
      <c r="BV83" s="817"/>
      <c r="BW83" s="817"/>
      <c r="BX83" s="817"/>
      <c r="BY83" s="817"/>
      <c r="BZ83" s="817"/>
      <c r="CA83" s="817"/>
      <c r="CB83" s="817"/>
      <c r="CC83" s="817"/>
      <c r="CD83" s="817"/>
      <c r="CE83" s="817"/>
      <c r="CF83" s="817"/>
      <c r="CG83" s="817"/>
      <c r="CH83" s="817"/>
      <c r="CI83" s="820"/>
      <c r="CQ83" s="881">
        <f t="shared" si="21"/>
        <v>489560</v>
      </c>
    </row>
    <row r="84" s="647" customFormat="1" ht="36" hidden="1" customHeight="1" spans="1:95">
      <c r="A84" s="792">
        <v>46022</v>
      </c>
      <c r="B84" s="793" t="s">
        <v>3800</v>
      </c>
      <c r="C84" s="794" t="s">
        <v>251</v>
      </c>
      <c r="D84" s="872">
        <v>4500190471</v>
      </c>
      <c r="E84" s="1849" t="s">
        <v>5314</v>
      </c>
      <c r="F84" s="795" t="s">
        <v>5315</v>
      </c>
      <c r="G84" s="648" t="s">
        <v>346</v>
      </c>
      <c r="H84" s="796" t="s">
        <v>79</v>
      </c>
      <c r="I84" s="797">
        <v>4608</v>
      </c>
      <c r="J84" s="798">
        <v>0</v>
      </c>
      <c r="K84" s="798">
        <v>1152</v>
      </c>
      <c r="L84" s="799">
        <f t="shared" si="22"/>
        <v>4</v>
      </c>
      <c r="M84" s="800">
        <v>46080</v>
      </c>
      <c r="N84" s="933">
        <v>46062</v>
      </c>
      <c r="O84" s="934" t="s">
        <v>5421</v>
      </c>
      <c r="P84" s="802" t="s">
        <v>106</v>
      </c>
      <c r="Q84" s="803"/>
      <c r="R84" s="802" t="s">
        <v>651</v>
      </c>
      <c r="S84" s="825" t="s">
        <v>136</v>
      </c>
      <c r="T84" s="804" t="s">
        <v>5422</v>
      </c>
      <c r="U84" s="805" t="s">
        <v>5214</v>
      </c>
      <c r="V84" s="806" t="s">
        <v>1131</v>
      </c>
      <c r="W84" s="807">
        <v>594.35</v>
      </c>
      <c r="X84" s="808">
        <f t="shared" ref="X84:X92" si="38">W84*L84</f>
        <v>2377.4</v>
      </c>
      <c r="Y84" s="809"/>
      <c r="Z84" s="648" t="s">
        <v>2679</v>
      </c>
      <c r="AA84" s="810" t="s">
        <v>108</v>
      </c>
      <c r="AB84" s="798" t="s">
        <v>44</v>
      </c>
      <c r="AC84" s="811">
        <v>4608</v>
      </c>
      <c r="AD84" s="781">
        <f t="shared" si="37"/>
        <v>0</v>
      </c>
      <c r="AE84" s="837" t="s">
        <v>157</v>
      </c>
      <c r="AF84" s="795"/>
      <c r="AG84" s="781">
        <f t="shared" ref="AG84:AG100" si="39">I84</f>
        <v>4608</v>
      </c>
      <c r="AH84" s="795"/>
      <c r="AI84" s="810">
        <f t="shared" ref="AI84:AI95" si="40">I84</f>
        <v>4608</v>
      </c>
      <c r="AJ84" s="799"/>
      <c r="AK84" s="366"/>
      <c r="AL84" s="799"/>
      <c r="AM84" s="814"/>
      <c r="AN84" s="814"/>
      <c r="AO84" s="815"/>
      <c r="AP84" s="815"/>
      <c r="AQ84" s="815"/>
      <c r="AR84" s="815"/>
      <c r="AS84" s="815"/>
      <c r="AT84" s="815"/>
      <c r="AU84" s="815"/>
      <c r="AV84" s="815"/>
      <c r="AW84" s="814"/>
      <c r="AX84" s="814"/>
      <c r="AY84" s="814"/>
      <c r="AZ84" s="810"/>
      <c r="BA84" s="648"/>
      <c r="BB84" s="810">
        <f t="shared" ref="BB84:BB100" si="41">I84</f>
        <v>4608</v>
      </c>
      <c r="BC84" s="810"/>
      <c r="BD84" s="816"/>
      <c r="BE84" s="816"/>
      <c r="BF84" s="810"/>
      <c r="BG84" s="810"/>
      <c r="BH84" s="810">
        <f t="shared" ref="BH84:BH92" si="42">I84/12</f>
        <v>384</v>
      </c>
      <c r="BI84" s="816"/>
      <c r="BJ84" s="817"/>
      <c r="BK84" s="817"/>
      <c r="BL84" s="818"/>
      <c r="BM84" s="817"/>
      <c r="BN84" s="819"/>
      <c r="BO84" s="819"/>
      <c r="BP84" s="819"/>
      <c r="BQ84" s="819"/>
      <c r="BR84" s="817"/>
      <c r="BS84" s="817"/>
      <c r="BT84" s="819"/>
      <c r="BU84" s="817"/>
      <c r="BV84" s="817"/>
      <c r="BW84" s="817"/>
      <c r="BX84" s="817"/>
      <c r="BY84" s="817"/>
      <c r="BZ84" s="817"/>
      <c r="CA84" s="817"/>
      <c r="CB84" s="817"/>
      <c r="CC84" s="817"/>
      <c r="CD84" s="817"/>
      <c r="CE84" s="817"/>
      <c r="CF84" s="817"/>
      <c r="CG84" s="817"/>
      <c r="CH84" s="817"/>
      <c r="CI84" s="820"/>
      <c r="CQ84" s="881">
        <f t="shared" si="21"/>
        <v>484952</v>
      </c>
    </row>
    <row r="85" s="647" customFormat="1" ht="36" hidden="1" customHeight="1" spans="1:95">
      <c r="A85" s="792">
        <v>46022</v>
      </c>
      <c r="B85" s="793" t="s">
        <v>3800</v>
      </c>
      <c r="C85" s="794" t="s">
        <v>251</v>
      </c>
      <c r="D85" s="872">
        <v>4500190471</v>
      </c>
      <c r="E85" s="1849" t="s">
        <v>5317</v>
      </c>
      <c r="F85" s="795" t="s">
        <v>5318</v>
      </c>
      <c r="G85" s="648" t="s">
        <v>346</v>
      </c>
      <c r="H85" s="796" t="s">
        <v>79</v>
      </c>
      <c r="I85" s="797">
        <v>9216</v>
      </c>
      <c r="J85" s="798">
        <v>0</v>
      </c>
      <c r="K85" s="798">
        <v>1152</v>
      </c>
      <c r="L85" s="799">
        <f t="shared" si="22"/>
        <v>8</v>
      </c>
      <c r="M85" s="800">
        <v>46080</v>
      </c>
      <c r="N85" s="933">
        <v>46062</v>
      </c>
      <c r="O85" s="934" t="s">
        <v>5421</v>
      </c>
      <c r="P85" s="802" t="s">
        <v>106</v>
      </c>
      <c r="Q85" s="803"/>
      <c r="R85" s="802" t="s">
        <v>651</v>
      </c>
      <c r="S85" s="825" t="s">
        <v>136</v>
      </c>
      <c r="T85" s="804" t="s">
        <v>5422</v>
      </c>
      <c r="U85" s="805" t="s">
        <v>5214</v>
      </c>
      <c r="V85" s="806" t="s">
        <v>1131</v>
      </c>
      <c r="W85" s="807">
        <v>594.3488</v>
      </c>
      <c r="X85" s="808">
        <f t="shared" si="38"/>
        <v>4754.7904</v>
      </c>
      <c r="Y85" s="809"/>
      <c r="Z85" s="648" t="s">
        <v>2679</v>
      </c>
      <c r="AA85" s="810" t="s">
        <v>108</v>
      </c>
      <c r="AB85" s="798" t="s">
        <v>44</v>
      </c>
      <c r="AC85" s="811">
        <v>9216</v>
      </c>
      <c r="AD85" s="781">
        <f t="shared" si="37"/>
        <v>0</v>
      </c>
      <c r="AE85" s="837" t="s">
        <v>157</v>
      </c>
      <c r="AF85" s="795"/>
      <c r="AG85" s="781">
        <f t="shared" si="39"/>
        <v>9216</v>
      </c>
      <c r="AH85" s="795"/>
      <c r="AI85" s="810">
        <f t="shared" si="40"/>
        <v>9216</v>
      </c>
      <c r="AJ85" s="799"/>
      <c r="AK85" s="366"/>
      <c r="AL85" s="799"/>
      <c r="AM85" s="814"/>
      <c r="AN85" s="814"/>
      <c r="AO85" s="815"/>
      <c r="AP85" s="815"/>
      <c r="AQ85" s="815"/>
      <c r="AR85" s="815"/>
      <c r="AS85" s="815"/>
      <c r="AT85" s="815"/>
      <c r="AU85" s="815"/>
      <c r="AV85" s="815"/>
      <c r="AW85" s="814"/>
      <c r="AX85" s="814"/>
      <c r="AY85" s="814"/>
      <c r="AZ85" s="810"/>
      <c r="BA85" s="648"/>
      <c r="BB85" s="810">
        <f t="shared" si="41"/>
        <v>9216</v>
      </c>
      <c r="BC85" s="810"/>
      <c r="BD85" s="816"/>
      <c r="BE85" s="816"/>
      <c r="BF85" s="810"/>
      <c r="BG85" s="810"/>
      <c r="BH85" s="810">
        <f t="shared" si="42"/>
        <v>768</v>
      </c>
      <c r="BI85" s="816"/>
      <c r="BJ85" s="817"/>
      <c r="BK85" s="817"/>
      <c r="BL85" s="818"/>
      <c r="BM85" s="817"/>
      <c r="BN85" s="819"/>
      <c r="BO85" s="819"/>
      <c r="BP85" s="819"/>
      <c r="BQ85" s="819"/>
      <c r="BR85" s="817"/>
      <c r="BS85" s="817"/>
      <c r="BT85" s="819"/>
      <c r="BU85" s="817"/>
      <c r="BV85" s="817"/>
      <c r="BW85" s="817"/>
      <c r="BX85" s="817"/>
      <c r="BY85" s="817"/>
      <c r="BZ85" s="817"/>
      <c r="CA85" s="817"/>
      <c r="CB85" s="817"/>
      <c r="CC85" s="817"/>
      <c r="CD85" s="817"/>
      <c r="CE85" s="817"/>
      <c r="CF85" s="817"/>
      <c r="CG85" s="817"/>
      <c r="CH85" s="817"/>
      <c r="CI85" s="820"/>
      <c r="CQ85" s="881">
        <f t="shared" si="21"/>
        <v>475736</v>
      </c>
    </row>
    <row r="86" s="647" customFormat="1" ht="36" hidden="1" customHeight="1" spans="1:95">
      <c r="A86" s="792">
        <v>46022</v>
      </c>
      <c r="B86" s="793" t="s">
        <v>3800</v>
      </c>
      <c r="C86" s="794" t="s">
        <v>251</v>
      </c>
      <c r="D86" s="872">
        <v>4500190471</v>
      </c>
      <c r="E86" s="1849" t="s">
        <v>5319</v>
      </c>
      <c r="F86" s="795" t="s">
        <v>5320</v>
      </c>
      <c r="G86" s="648" t="s">
        <v>346</v>
      </c>
      <c r="H86" s="796" t="s">
        <v>79</v>
      </c>
      <c r="I86" s="797">
        <v>5760</v>
      </c>
      <c r="J86" s="798">
        <v>0</v>
      </c>
      <c r="K86" s="798">
        <v>1152</v>
      </c>
      <c r="L86" s="799">
        <f t="shared" si="22"/>
        <v>5</v>
      </c>
      <c r="M86" s="800">
        <v>46080</v>
      </c>
      <c r="N86" s="933">
        <v>46062</v>
      </c>
      <c r="O86" s="934" t="s">
        <v>5421</v>
      </c>
      <c r="P86" s="802" t="s">
        <v>106</v>
      </c>
      <c r="Q86" s="803"/>
      <c r="R86" s="802" t="s">
        <v>651</v>
      </c>
      <c r="S86" s="825" t="s">
        <v>136</v>
      </c>
      <c r="T86" s="804" t="s">
        <v>5422</v>
      </c>
      <c r="U86" s="805" t="s">
        <v>5214</v>
      </c>
      <c r="V86" s="806" t="s">
        <v>1131</v>
      </c>
      <c r="W86" s="807">
        <v>594.35</v>
      </c>
      <c r="X86" s="808">
        <f t="shared" si="38"/>
        <v>2971.75</v>
      </c>
      <c r="Y86" s="809"/>
      <c r="Z86" s="648" t="s">
        <v>2679</v>
      </c>
      <c r="AA86" s="810" t="s">
        <v>108</v>
      </c>
      <c r="AB86" s="798" t="s">
        <v>44</v>
      </c>
      <c r="AC86" s="811">
        <v>5760</v>
      </c>
      <c r="AD86" s="781">
        <f t="shared" si="37"/>
        <v>0</v>
      </c>
      <c r="AE86" s="837" t="s">
        <v>157</v>
      </c>
      <c r="AF86" s="795"/>
      <c r="AG86" s="781">
        <f t="shared" si="39"/>
        <v>5760</v>
      </c>
      <c r="AH86" s="795"/>
      <c r="AI86" s="810">
        <f t="shared" si="40"/>
        <v>5760</v>
      </c>
      <c r="AJ86" s="799"/>
      <c r="AK86" s="366"/>
      <c r="AL86" s="799"/>
      <c r="AM86" s="814"/>
      <c r="AN86" s="814"/>
      <c r="AO86" s="815"/>
      <c r="AP86" s="815"/>
      <c r="AQ86" s="815"/>
      <c r="AR86" s="815"/>
      <c r="AS86" s="815"/>
      <c r="AT86" s="815"/>
      <c r="AU86" s="815"/>
      <c r="AV86" s="815"/>
      <c r="AW86" s="814"/>
      <c r="AX86" s="814"/>
      <c r="AY86" s="814"/>
      <c r="AZ86" s="810"/>
      <c r="BA86" s="648"/>
      <c r="BB86" s="810">
        <f t="shared" si="41"/>
        <v>5760</v>
      </c>
      <c r="BC86" s="810"/>
      <c r="BD86" s="816"/>
      <c r="BE86" s="816"/>
      <c r="BF86" s="810"/>
      <c r="BG86" s="810"/>
      <c r="BH86" s="810">
        <f t="shared" si="42"/>
        <v>480</v>
      </c>
      <c r="BI86" s="816"/>
      <c r="BJ86" s="817"/>
      <c r="BK86" s="817"/>
      <c r="BL86" s="818"/>
      <c r="BM86" s="817"/>
      <c r="BN86" s="819"/>
      <c r="BO86" s="819"/>
      <c r="BP86" s="819"/>
      <c r="BQ86" s="819"/>
      <c r="BR86" s="817"/>
      <c r="BS86" s="817"/>
      <c r="BT86" s="819"/>
      <c r="BU86" s="817"/>
      <c r="BV86" s="817"/>
      <c r="BW86" s="817"/>
      <c r="BX86" s="817"/>
      <c r="BY86" s="817"/>
      <c r="BZ86" s="817"/>
      <c r="CA86" s="817"/>
      <c r="CB86" s="817"/>
      <c r="CC86" s="817"/>
      <c r="CD86" s="817"/>
      <c r="CE86" s="817"/>
      <c r="CF86" s="817"/>
      <c r="CG86" s="817"/>
      <c r="CH86" s="817"/>
      <c r="CI86" s="820"/>
      <c r="CQ86" s="881">
        <f t="shared" si="21"/>
        <v>469976</v>
      </c>
    </row>
    <row r="87" s="647" customFormat="1" ht="36" hidden="1" customHeight="1" spans="1:95">
      <c r="A87" s="792">
        <v>46022</v>
      </c>
      <c r="B87" s="793" t="s">
        <v>3800</v>
      </c>
      <c r="C87" s="794" t="s">
        <v>251</v>
      </c>
      <c r="D87" s="872">
        <v>4500190471</v>
      </c>
      <c r="E87" s="1849" t="s">
        <v>5321</v>
      </c>
      <c r="F87" s="795" t="s">
        <v>5322</v>
      </c>
      <c r="G87" s="648" t="s">
        <v>346</v>
      </c>
      <c r="H87" s="796" t="s">
        <v>79</v>
      </c>
      <c r="I87" s="797">
        <v>5760</v>
      </c>
      <c r="J87" s="798">
        <v>0</v>
      </c>
      <c r="K87" s="798">
        <v>1152</v>
      </c>
      <c r="L87" s="799">
        <f t="shared" si="22"/>
        <v>5</v>
      </c>
      <c r="M87" s="800">
        <v>46080</v>
      </c>
      <c r="N87" s="933">
        <v>46062</v>
      </c>
      <c r="O87" s="934" t="s">
        <v>5421</v>
      </c>
      <c r="P87" s="802" t="s">
        <v>106</v>
      </c>
      <c r="Q87" s="803" t="s">
        <v>3449</v>
      </c>
      <c r="R87" s="802" t="s">
        <v>651</v>
      </c>
      <c r="S87" s="825" t="s">
        <v>136</v>
      </c>
      <c r="T87" s="804" t="s">
        <v>5422</v>
      </c>
      <c r="U87" s="805" t="s">
        <v>5214</v>
      </c>
      <c r="V87" s="806" t="s">
        <v>1131</v>
      </c>
      <c r="W87" s="807">
        <v>594.35</v>
      </c>
      <c r="X87" s="808">
        <f t="shared" si="38"/>
        <v>2971.75</v>
      </c>
      <c r="Y87" s="809"/>
      <c r="Z87" s="648" t="s">
        <v>2679</v>
      </c>
      <c r="AA87" s="810" t="s">
        <v>108</v>
      </c>
      <c r="AB87" s="798" t="s">
        <v>44</v>
      </c>
      <c r="AC87" s="811">
        <f>4680+1080</f>
        <v>5760</v>
      </c>
      <c r="AD87" s="781">
        <f t="shared" si="37"/>
        <v>0</v>
      </c>
      <c r="AE87" s="837" t="s">
        <v>157</v>
      </c>
      <c r="AF87" s="795"/>
      <c r="AG87" s="781">
        <f t="shared" si="39"/>
        <v>5760</v>
      </c>
      <c r="AH87" s="795"/>
      <c r="AI87" s="810">
        <f t="shared" si="40"/>
        <v>5760</v>
      </c>
      <c r="AJ87" s="799"/>
      <c r="AK87" s="366"/>
      <c r="AL87" s="799"/>
      <c r="AM87" s="814"/>
      <c r="AN87" s="814"/>
      <c r="AO87" s="815"/>
      <c r="AP87" s="815"/>
      <c r="AQ87" s="815"/>
      <c r="AR87" s="815"/>
      <c r="AS87" s="815"/>
      <c r="AT87" s="815"/>
      <c r="AU87" s="815"/>
      <c r="AV87" s="815"/>
      <c r="AW87" s="814"/>
      <c r="AX87" s="814"/>
      <c r="AY87" s="814"/>
      <c r="AZ87" s="810"/>
      <c r="BA87" s="648"/>
      <c r="BB87" s="810">
        <f t="shared" si="41"/>
        <v>5760</v>
      </c>
      <c r="BC87" s="810"/>
      <c r="BD87" s="816"/>
      <c r="BE87" s="816"/>
      <c r="BF87" s="810"/>
      <c r="BG87" s="810"/>
      <c r="BH87" s="810">
        <f t="shared" si="42"/>
        <v>480</v>
      </c>
      <c r="BI87" s="816"/>
      <c r="BJ87" s="817"/>
      <c r="BK87" s="817"/>
      <c r="BL87" s="818"/>
      <c r="BM87" s="817"/>
      <c r="BN87" s="819"/>
      <c r="BO87" s="819"/>
      <c r="BP87" s="819"/>
      <c r="BQ87" s="819"/>
      <c r="BR87" s="817"/>
      <c r="BS87" s="817"/>
      <c r="BT87" s="819"/>
      <c r="BU87" s="817"/>
      <c r="BV87" s="817"/>
      <c r="BW87" s="817"/>
      <c r="BX87" s="817"/>
      <c r="BY87" s="817"/>
      <c r="BZ87" s="817"/>
      <c r="CA87" s="817"/>
      <c r="CB87" s="817"/>
      <c r="CC87" s="817"/>
      <c r="CD87" s="817"/>
      <c r="CE87" s="817"/>
      <c r="CF87" s="817"/>
      <c r="CG87" s="817"/>
      <c r="CH87" s="817"/>
      <c r="CI87" s="820"/>
      <c r="CQ87" s="881">
        <f t="shared" si="21"/>
        <v>464216</v>
      </c>
    </row>
    <row r="88" s="647" customFormat="1" ht="36" hidden="1" customHeight="1" spans="1:95">
      <c r="A88" s="792">
        <v>46022</v>
      </c>
      <c r="B88" s="793" t="s">
        <v>3800</v>
      </c>
      <c r="C88" s="794" t="s">
        <v>251</v>
      </c>
      <c r="D88" s="872">
        <v>4500190471</v>
      </c>
      <c r="E88" s="1849" t="s">
        <v>5323</v>
      </c>
      <c r="F88" s="795" t="s">
        <v>5324</v>
      </c>
      <c r="G88" s="648" t="s">
        <v>346</v>
      </c>
      <c r="H88" s="796" t="s">
        <v>79</v>
      </c>
      <c r="I88" s="797">
        <v>4608</v>
      </c>
      <c r="J88" s="798">
        <v>0</v>
      </c>
      <c r="K88" s="798">
        <v>1152</v>
      </c>
      <c r="L88" s="799">
        <f t="shared" si="22"/>
        <v>4</v>
      </c>
      <c r="M88" s="800">
        <v>46080</v>
      </c>
      <c r="N88" s="933">
        <v>46062</v>
      </c>
      <c r="O88" s="934" t="s">
        <v>5421</v>
      </c>
      <c r="P88" s="802" t="s">
        <v>106</v>
      </c>
      <c r="Q88" s="803"/>
      <c r="R88" s="802" t="s">
        <v>651</v>
      </c>
      <c r="S88" s="825" t="s">
        <v>136</v>
      </c>
      <c r="T88" s="804" t="s">
        <v>5422</v>
      </c>
      <c r="U88" s="805" t="s">
        <v>5214</v>
      </c>
      <c r="V88" s="806" t="s">
        <v>1131</v>
      </c>
      <c r="W88" s="807">
        <v>594.35</v>
      </c>
      <c r="X88" s="808">
        <f t="shared" si="38"/>
        <v>2377.4</v>
      </c>
      <c r="Y88" s="809"/>
      <c r="Z88" s="648" t="s">
        <v>2679</v>
      </c>
      <c r="AA88" s="810" t="s">
        <v>108</v>
      </c>
      <c r="AB88" s="798" t="s">
        <v>44</v>
      </c>
      <c r="AC88" s="811">
        <v>4608</v>
      </c>
      <c r="AD88" s="781">
        <f t="shared" si="37"/>
        <v>0</v>
      </c>
      <c r="AE88" s="837" t="s">
        <v>157</v>
      </c>
      <c r="AF88" s="795"/>
      <c r="AG88" s="781">
        <f t="shared" si="39"/>
        <v>4608</v>
      </c>
      <c r="AH88" s="795"/>
      <c r="AI88" s="810">
        <f t="shared" si="40"/>
        <v>4608</v>
      </c>
      <c r="AJ88" s="799"/>
      <c r="AK88" s="366"/>
      <c r="AL88" s="799"/>
      <c r="AM88" s="814"/>
      <c r="AN88" s="814"/>
      <c r="AO88" s="815"/>
      <c r="AP88" s="815"/>
      <c r="AQ88" s="815"/>
      <c r="AR88" s="815"/>
      <c r="AS88" s="815"/>
      <c r="AT88" s="815"/>
      <c r="AU88" s="815"/>
      <c r="AV88" s="815"/>
      <c r="AW88" s="814"/>
      <c r="AX88" s="814"/>
      <c r="AY88" s="814"/>
      <c r="AZ88" s="810"/>
      <c r="BA88" s="648"/>
      <c r="BB88" s="810">
        <f t="shared" si="41"/>
        <v>4608</v>
      </c>
      <c r="BC88" s="810"/>
      <c r="BD88" s="816"/>
      <c r="BE88" s="816"/>
      <c r="BF88" s="810"/>
      <c r="BG88" s="810"/>
      <c r="BH88" s="810">
        <f t="shared" si="42"/>
        <v>384</v>
      </c>
      <c r="BI88" s="816"/>
      <c r="BJ88" s="817"/>
      <c r="BK88" s="817"/>
      <c r="BL88" s="818"/>
      <c r="BM88" s="817"/>
      <c r="BN88" s="819"/>
      <c r="BO88" s="819"/>
      <c r="BP88" s="819"/>
      <c r="BQ88" s="819"/>
      <c r="BR88" s="817"/>
      <c r="BS88" s="817"/>
      <c r="BT88" s="819"/>
      <c r="BU88" s="817"/>
      <c r="BV88" s="817"/>
      <c r="BW88" s="817"/>
      <c r="BX88" s="817"/>
      <c r="BY88" s="817"/>
      <c r="BZ88" s="817"/>
      <c r="CA88" s="817"/>
      <c r="CB88" s="817"/>
      <c r="CC88" s="817"/>
      <c r="CD88" s="817"/>
      <c r="CE88" s="817"/>
      <c r="CF88" s="817"/>
      <c r="CG88" s="817"/>
      <c r="CH88" s="817"/>
      <c r="CI88" s="820"/>
      <c r="CQ88" s="881">
        <f t="shared" si="21"/>
        <v>459608</v>
      </c>
    </row>
    <row r="89" s="647" customFormat="1" ht="36" hidden="1" customHeight="1" spans="1:95">
      <c r="A89" s="792">
        <v>46022</v>
      </c>
      <c r="B89" s="793" t="s">
        <v>3800</v>
      </c>
      <c r="C89" s="794" t="s">
        <v>251</v>
      </c>
      <c r="D89" s="872">
        <v>4500190471</v>
      </c>
      <c r="E89" s="1849" t="s">
        <v>5325</v>
      </c>
      <c r="F89" s="795" t="s">
        <v>5326</v>
      </c>
      <c r="G89" s="648" t="s">
        <v>346</v>
      </c>
      <c r="H89" s="796" t="s">
        <v>79</v>
      </c>
      <c r="I89" s="797">
        <v>4608</v>
      </c>
      <c r="J89" s="798">
        <v>0</v>
      </c>
      <c r="K89" s="798">
        <v>1152</v>
      </c>
      <c r="L89" s="799">
        <f t="shared" si="22"/>
        <v>4</v>
      </c>
      <c r="M89" s="800">
        <v>46080</v>
      </c>
      <c r="N89" s="933">
        <v>46062</v>
      </c>
      <c r="O89" s="934" t="s">
        <v>5421</v>
      </c>
      <c r="P89" s="802" t="s">
        <v>106</v>
      </c>
      <c r="Q89" s="803" t="s">
        <v>5416</v>
      </c>
      <c r="R89" s="802" t="s">
        <v>651</v>
      </c>
      <c r="S89" s="825" t="s">
        <v>136</v>
      </c>
      <c r="T89" s="804" t="s">
        <v>5422</v>
      </c>
      <c r="U89" s="805" t="s">
        <v>5214</v>
      </c>
      <c r="V89" s="806" t="s">
        <v>1131</v>
      </c>
      <c r="W89" s="807">
        <v>594.35</v>
      </c>
      <c r="X89" s="808">
        <f t="shared" si="38"/>
        <v>2377.4</v>
      </c>
      <c r="Y89" s="809"/>
      <c r="Z89" s="648" t="s">
        <v>2679</v>
      </c>
      <c r="AA89" s="810" t="s">
        <v>108</v>
      </c>
      <c r="AB89" s="798" t="s">
        <v>44</v>
      </c>
      <c r="AC89" s="811">
        <v>4608</v>
      </c>
      <c r="AD89" s="781">
        <f t="shared" si="37"/>
        <v>0</v>
      </c>
      <c r="AE89" s="837" t="s">
        <v>157</v>
      </c>
      <c r="AF89" s="795"/>
      <c r="AG89" s="781">
        <f t="shared" si="39"/>
        <v>4608</v>
      </c>
      <c r="AH89" s="795"/>
      <c r="AI89" s="810">
        <f t="shared" si="40"/>
        <v>4608</v>
      </c>
      <c r="AJ89" s="799"/>
      <c r="AK89" s="366"/>
      <c r="AL89" s="799"/>
      <c r="AM89" s="814"/>
      <c r="AN89" s="814"/>
      <c r="AO89" s="815"/>
      <c r="AP89" s="815"/>
      <c r="AQ89" s="815"/>
      <c r="AR89" s="815"/>
      <c r="AS89" s="815"/>
      <c r="AT89" s="815"/>
      <c r="AU89" s="815"/>
      <c r="AV89" s="815"/>
      <c r="AW89" s="814"/>
      <c r="AX89" s="814"/>
      <c r="AY89" s="814"/>
      <c r="AZ89" s="810"/>
      <c r="BA89" s="648"/>
      <c r="BB89" s="810">
        <f t="shared" si="41"/>
        <v>4608</v>
      </c>
      <c r="BC89" s="810"/>
      <c r="BD89" s="816"/>
      <c r="BE89" s="816"/>
      <c r="BF89" s="810"/>
      <c r="BG89" s="810"/>
      <c r="BH89" s="810">
        <f t="shared" si="42"/>
        <v>384</v>
      </c>
      <c r="BI89" s="816"/>
      <c r="BJ89" s="817"/>
      <c r="BK89" s="817"/>
      <c r="BL89" s="818"/>
      <c r="BM89" s="817"/>
      <c r="BN89" s="819"/>
      <c r="BO89" s="819"/>
      <c r="BP89" s="819"/>
      <c r="BQ89" s="819"/>
      <c r="BR89" s="817"/>
      <c r="BS89" s="817"/>
      <c r="BT89" s="819"/>
      <c r="BU89" s="817"/>
      <c r="BV89" s="817"/>
      <c r="BW89" s="817"/>
      <c r="BX89" s="817"/>
      <c r="BY89" s="817"/>
      <c r="BZ89" s="817"/>
      <c r="CA89" s="817"/>
      <c r="CB89" s="817"/>
      <c r="CC89" s="817"/>
      <c r="CD89" s="817"/>
      <c r="CE89" s="935"/>
      <c r="CF89" s="835"/>
      <c r="CG89" s="835"/>
      <c r="CH89" s="835"/>
      <c r="CI89" s="820"/>
      <c r="CQ89" s="881">
        <f t="shared" si="21"/>
        <v>455000</v>
      </c>
    </row>
    <row r="90" s="647" customFormat="1" ht="36" hidden="1" customHeight="1" spans="1:95">
      <c r="A90" s="792">
        <v>46022</v>
      </c>
      <c r="B90" s="793" t="s">
        <v>3800</v>
      </c>
      <c r="C90" s="794" t="s">
        <v>251</v>
      </c>
      <c r="D90" s="872">
        <v>4500190471</v>
      </c>
      <c r="E90" s="1849" t="s">
        <v>5327</v>
      </c>
      <c r="F90" s="795" t="s">
        <v>5328</v>
      </c>
      <c r="G90" s="648" t="s">
        <v>346</v>
      </c>
      <c r="H90" s="796" t="s">
        <v>79</v>
      </c>
      <c r="I90" s="797">
        <v>4608</v>
      </c>
      <c r="J90" s="798">
        <v>0</v>
      </c>
      <c r="K90" s="798">
        <v>1152</v>
      </c>
      <c r="L90" s="799">
        <f t="shared" si="22"/>
        <v>4</v>
      </c>
      <c r="M90" s="800">
        <v>46080</v>
      </c>
      <c r="N90" s="933">
        <v>46062</v>
      </c>
      <c r="O90" s="934" t="s">
        <v>5421</v>
      </c>
      <c r="P90" s="802" t="s">
        <v>106</v>
      </c>
      <c r="Q90" s="803"/>
      <c r="R90" s="802" t="s">
        <v>651</v>
      </c>
      <c r="S90" s="825" t="s">
        <v>136</v>
      </c>
      <c r="T90" s="804" t="s">
        <v>5422</v>
      </c>
      <c r="U90" s="805" t="s">
        <v>5214</v>
      </c>
      <c r="V90" s="806" t="s">
        <v>1131</v>
      </c>
      <c r="W90" s="807">
        <v>594.35</v>
      </c>
      <c r="X90" s="808">
        <f t="shared" si="38"/>
        <v>2377.4</v>
      </c>
      <c r="Y90" s="809"/>
      <c r="Z90" s="648" t="s">
        <v>2679</v>
      </c>
      <c r="AA90" s="810" t="s">
        <v>108</v>
      </c>
      <c r="AB90" s="798" t="s">
        <v>44</v>
      </c>
      <c r="AC90" s="811">
        <v>4608</v>
      </c>
      <c r="AD90" s="781">
        <f t="shared" si="37"/>
        <v>0</v>
      </c>
      <c r="AE90" s="837" t="s">
        <v>157</v>
      </c>
      <c r="AF90" s="795"/>
      <c r="AG90" s="781">
        <f t="shared" si="39"/>
        <v>4608</v>
      </c>
      <c r="AH90" s="795"/>
      <c r="AI90" s="810">
        <f t="shared" si="40"/>
        <v>4608</v>
      </c>
      <c r="AJ90" s="799"/>
      <c r="AK90" s="366"/>
      <c r="AL90" s="799"/>
      <c r="AM90" s="814"/>
      <c r="AN90" s="814"/>
      <c r="AO90" s="815"/>
      <c r="AP90" s="815"/>
      <c r="AQ90" s="815"/>
      <c r="AR90" s="815"/>
      <c r="AS90" s="815"/>
      <c r="AT90" s="815"/>
      <c r="AU90" s="815"/>
      <c r="AV90" s="815"/>
      <c r="AW90" s="814"/>
      <c r="AX90" s="814"/>
      <c r="AY90" s="814"/>
      <c r="AZ90" s="810"/>
      <c r="BA90" s="648"/>
      <c r="BB90" s="810">
        <f t="shared" si="41"/>
        <v>4608</v>
      </c>
      <c r="BC90" s="810"/>
      <c r="BD90" s="816"/>
      <c r="BE90" s="816"/>
      <c r="BF90" s="810"/>
      <c r="BG90" s="810"/>
      <c r="BH90" s="810">
        <f t="shared" si="42"/>
        <v>384</v>
      </c>
      <c r="BI90" s="816"/>
      <c r="BJ90" s="817"/>
      <c r="BK90" s="817"/>
      <c r="BL90" s="818"/>
      <c r="BM90" s="817"/>
      <c r="BN90" s="819"/>
      <c r="BO90" s="819"/>
      <c r="BP90" s="819"/>
      <c r="BQ90" s="819"/>
      <c r="BR90" s="817"/>
      <c r="BS90" s="817"/>
      <c r="BT90" s="819"/>
      <c r="BU90" s="817"/>
      <c r="BV90" s="817"/>
      <c r="BW90" s="817"/>
      <c r="BX90" s="817"/>
      <c r="BY90" s="817"/>
      <c r="BZ90" s="817"/>
      <c r="CA90" s="817"/>
      <c r="CB90" s="817"/>
      <c r="CC90" s="817"/>
      <c r="CD90" s="817"/>
      <c r="CE90" s="935"/>
      <c r="CF90" s="835"/>
      <c r="CG90" s="835"/>
      <c r="CH90" s="835"/>
      <c r="CI90" s="820"/>
      <c r="CQ90" s="881">
        <f t="shared" si="21"/>
        <v>450392</v>
      </c>
    </row>
    <row r="91" s="650" customFormat="1" ht="36" hidden="1" customHeight="1" spans="1:95">
      <c r="A91" s="792">
        <v>46036</v>
      </c>
      <c r="B91" s="793" t="s">
        <v>3800</v>
      </c>
      <c r="C91" s="794" t="s">
        <v>251</v>
      </c>
      <c r="D91" s="795">
        <v>4500191341</v>
      </c>
      <c r="E91" s="1849" t="s">
        <v>5423</v>
      </c>
      <c r="F91" s="795" t="s">
        <v>5424</v>
      </c>
      <c r="G91" s="648" t="s">
        <v>346</v>
      </c>
      <c r="H91" s="796" t="s">
        <v>79</v>
      </c>
      <c r="I91" s="797">
        <v>1152</v>
      </c>
      <c r="J91" s="798">
        <v>0</v>
      </c>
      <c r="K91" s="798">
        <v>1152</v>
      </c>
      <c r="L91" s="799">
        <f t="shared" si="22"/>
        <v>1</v>
      </c>
      <c r="M91" s="800">
        <v>46086</v>
      </c>
      <c r="N91" s="800">
        <v>46083</v>
      </c>
      <c r="O91" s="802" t="s">
        <v>5425</v>
      </c>
      <c r="P91" s="802" t="s">
        <v>106</v>
      </c>
      <c r="Q91" s="803"/>
      <c r="R91" s="802" t="s">
        <v>651</v>
      </c>
      <c r="S91" s="825" t="s">
        <v>136</v>
      </c>
      <c r="T91" s="804" t="s">
        <v>5426</v>
      </c>
      <c r="U91" s="805" t="s">
        <v>5214</v>
      </c>
      <c r="V91" s="806" t="s">
        <v>1131</v>
      </c>
      <c r="W91" s="807">
        <v>614.09</v>
      </c>
      <c r="X91" s="808">
        <f t="shared" si="38"/>
        <v>614.09</v>
      </c>
      <c r="Y91" s="809"/>
      <c r="Z91" s="648" t="s">
        <v>2679</v>
      </c>
      <c r="AA91" s="810" t="s">
        <v>108</v>
      </c>
      <c r="AB91" s="798"/>
      <c r="AC91" s="811">
        <v>1152</v>
      </c>
      <c r="AD91" s="781">
        <f t="shared" si="37"/>
        <v>0</v>
      </c>
      <c r="AE91" s="837" t="s">
        <v>157</v>
      </c>
      <c r="AF91" s="936"/>
      <c r="AG91" s="937">
        <f t="shared" si="39"/>
        <v>1152</v>
      </c>
      <c r="AH91" s="936"/>
      <c r="AI91" s="938">
        <f t="shared" si="40"/>
        <v>1152</v>
      </c>
      <c r="AJ91" s="939"/>
      <c r="AK91" s="940"/>
      <c r="AL91" s="941"/>
      <c r="AM91" s="941"/>
      <c r="AN91" s="942"/>
      <c r="AO91" s="942"/>
      <c r="AP91" s="942"/>
      <c r="AQ91" s="942"/>
      <c r="AR91" s="942"/>
      <c r="AS91" s="942"/>
      <c r="AT91" s="942"/>
      <c r="AU91" s="941"/>
      <c r="AV91" s="941"/>
      <c r="AW91" s="941"/>
      <c r="AX91" s="941"/>
      <c r="AY91" s="938"/>
      <c r="AZ91" s="943"/>
      <c r="BA91" s="938"/>
      <c r="BB91" s="938">
        <f t="shared" si="41"/>
        <v>1152</v>
      </c>
      <c r="BC91" s="944"/>
      <c r="BD91" s="944"/>
      <c r="BE91" s="938"/>
      <c r="BF91" s="938"/>
      <c r="BG91" s="938"/>
      <c r="BH91" s="938">
        <f t="shared" si="42"/>
        <v>96</v>
      </c>
      <c r="BI91" s="945"/>
      <c r="BJ91" s="945"/>
      <c r="BK91" s="946"/>
      <c r="BL91" s="945"/>
      <c r="BM91" s="947"/>
      <c r="BN91" s="947"/>
      <c r="BO91" s="947"/>
      <c r="BP91" s="947"/>
      <c r="BQ91" s="945"/>
      <c r="BR91" s="945"/>
      <c r="BS91" s="947"/>
      <c r="BT91" s="945"/>
      <c r="BU91" s="945"/>
      <c r="BV91" s="945"/>
      <c r="BW91" s="945"/>
      <c r="BX91" s="945"/>
      <c r="BY91" s="945"/>
      <c r="BZ91" s="945"/>
      <c r="CA91" s="945"/>
      <c r="CB91" s="945"/>
      <c r="CC91" s="945"/>
      <c r="CD91" s="945"/>
      <c r="CE91" s="948"/>
      <c r="CF91" s="949"/>
      <c r="CG91" s="949"/>
      <c r="CH91" s="949"/>
      <c r="CP91" s="950"/>
      <c r="CQ91" s="881">
        <f t="shared" si="21"/>
        <v>449240</v>
      </c>
    </row>
    <row r="92" s="650" customFormat="1" ht="36" hidden="1" customHeight="1" spans="1:95">
      <c r="A92" s="792">
        <v>46036</v>
      </c>
      <c r="B92" s="793" t="s">
        <v>3800</v>
      </c>
      <c r="C92" s="794" t="s">
        <v>251</v>
      </c>
      <c r="D92" s="795">
        <v>4500191341</v>
      </c>
      <c r="E92" s="1849" t="s">
        <v>5427</v>
      </c>
      <c r="F92" s="795" t="s">
        <v>5428</v>
      </c>
      <c r="G92" s="648" t="s">
        <v>346</v>
      </c>
      <c r="H92" s="796" t="s">
        <v>79</v>
      </c>
      <c r="I92" s="797">
        <v>1152</v>
      </c>
      <c r="J92" s="798">
        <v>0</v>
      </c>
      <c r="K92" s="798">
        <v>1152</v>
      </c>
      <c r="L92" s="799">
        <f t="shared" si="22"/>
        <v>1</v>
      </c>
      <c r="M92" s="800">
        <v>46086</v>
      </c>
      <c r="N92" s="800">
        <v>46083</v>
      </c>
      <c r="O92" s="802" t="s">
        <v>5425</v>
      </c>
      <c r="P92" s="802" t="s">
        <v>106</v>
      </c>
      <c r="Q92" s="803"/>
      <c r="R92" s="802" t="s">
        <v>651</v>
      </c>
      <c r="S92" s="825" t="s">
        <v>136</v>
      </c>
      <c r="T92" s="804" t="s">
        <v>5426</v>
      </c>
      <c r="U92" s="805" t="s">
        <v>5214</v>
      </c>
      <c r="V92" s="806" t="s">
        <v>1131</v>
      </c>
      <c r="W92" s="807">
        <v>614.09</v>
      </c>
      <c r="X92" s="808">
        <f t="shared" si="38"/>
        <v>614.09</v>
      </c>
      <c r="Y92" s="809"/>
      <c r="Z92" s="648" t="s">
        <v>2679</v>
      </c>
      <c r="AA92" s="810" t="s">
        <v>108</v>
      </c>
      <c r="AB92" s="798"/>
      <c r="AC92" s="811">
        <v>1152</v>
      </c>
      <c r="AD92" s="781">
        <f t="shared" si="37"/>
        <v>0</v>
      </c>
      <c r="AE92" s="837" t="s">
        <v>157</v>
      </c>
      <c r="AF92" s="936"/>
      <c r="AG92" s="937">
        <f t="shared" si="39"/>
        <v>1152</v>
      </c>
      <c r="AH92" s="936"/>
      <c r="AI92" s="938">
        <f t="shared" si="40"/>
        <v>1152</v>
      </c>
      <c r="AJ92" s="939"/>
      <c r="AK92" s="940"/>
      <c r="AL92" s="941"/>
      <c r="AM92" s="941"/>
      <c r="AN92" s="942"/>
      <c r="AO92" s="942"/>
      <c r="AP92" s="942"/>
      <c r="AQ92" s="942"/>
      <c r="AR92" s="942"/>
      <c r="AS92" s="942"/>
      <c r="AT92" s="942"/>
      <c r="AU92" s="941"/>
      <c r="AV92" s="941"/>
      <c r="AW92" s="941"/>
      <c r="AX92" s="941"/>
      <c r="AY92" s="938"/>
      <c r="AZ92" s="943"/>
      <c r="BA92" s="938"/>
      <c r="BB92" s="938">
        <f t="shared" si="41"/>
        <v>1152</v>
      </c>
      <c r="BC92" s="944"/>
      <c r="BD92" s="944"/>
      <c r="BE92" s="938"/>
      <c r="BF92" s="938"/>
      <c r="BG92" s="938"/>
      <c r="BH92" s="938">
        <f t="shared" si="42"/>
        <v>96</v>
      </c>
      <c r="BI92" s="945"/>
      <c r="BJ92" s="945"/>
      <c r="BK92" s="946"/>
      <c r="BL92" s="945"/>
      <c r="BM92" s="947"/>
      <c r="BN92" s="947"/>
      <c r="BO92" s="947"/>
      <c r="BP92" s="947"/>
      <c r="BQ92" s="945"/>
      <c r="BR92" s="945"/>
      <c r="BS92" s="947"/>
      <c r="BT92" s="945"/>
      <c r="BU92" s="945"/>
      <c r="BV92" s="945"/>
      <c r="BW92" s="945"/>
      <c r="BX92" s="945"/>
      <c r="BY92" s="945"/>
      <c r="BZ92" s="945"/>
      <c r="CA92" s="945"/>
      <c r="CB92" s="945"/>
      <c r="CC92" s="945"/>
      <c r="CD92" s="945"/>
      <c r="CE92" s="948"/>
      <c r="CF92" s="949"/>
      <c r="CG92" s="949"/>
      <c r="CH92" s="949"/>
      <c r="CP92" s="950"/>
      <c r="CQ92" s="881">
        <f t="shared" ref="CQ92:CQ108" si="43">CQ91-AG92</f>
        <v>448088</v>
      </c>
    </row>
    <row r="93" s="647" customFormat="1" ht="36" hidden="1" customHeight="1" spans="1:95">
      <c r="A93" s="792">
        <v>46026</v>
      </c>
      <c r="B93" s="793" t="s">
        <v>4521</v>
      </c>
      <c r="C93" s="794" t="s">
        <v>251</v>
      </c>
      <c r="D93" s="795">
        <v>4500190546</v>
      </c>
      <c r="E93" s="793" t="s">
        <v>5329</v>
      </c>
      <c r="F93" s="795" t="s">
        <v>5330</v>
      </c>
      <c r="G93" s="648" t="s">
        <v>109</v>
      </c>
      <c r="H93" s="796" t="s">
        <v>79</v>
      </c>
      <c r="I93" s="797">
        <v>5200</v>
      </c>
      <c r="J93" s="798">
        <v>0</v>
      </c>
      <c r="K93" s="798">
        <v>52</v>
      </c>
      <c r="L93" s="799">
        <f t="shared" si="22"/>
        <v>100</v>
      </c>
      <c r="M93" s="800">
        <v>46087</v>
      </c>
      <c r="N93" s="800">
        <v>46083</v>
      </c>
      <c r="O93" s="802"/>
      <c r="P93" s="802" t="s">
        <v>803</v>
      </c>
      <c r="Q93" s="803"/>
      <c r="R93" s="802">
        <v>46030</v>
      </c>
      <c r="S93" s="825" t="s">
        <v>136</v>
      </c>
      <c r="T93" s="868" t="s">
        <v>5429</v>
      </c>
      <c r="U93" s="805" t="s">
        <v>5331</v>
      </c>
      <c r="V93" s="806" t="s">
        <v>5238</v>
      </c>
      <c r="W93" s="807">
        <v>0.5188</v>
      </c>
      <c r="X93" s="808">
        <f>W93*I93</f>
        <v>2697.76</v>
      </c>
      <c r="Y93" s="795"/>
      <c r="Z93" s="851" t="s">
        <v>109</v>
      </c>
      <c r="AA93" s="810" t="s">
        <v>108</v>
      </c>
      <c r="AB93" s="798"/>
      <c r="AC93" s="811">
        <v>5200</v>
      </c>
      <c r="AD93" s="781">
        <f t="shared" si="37"/>
        <v>0</v>
      </c>
      <c r="AE93" s="837" t="s">
        <v>157</v>
      </c>
      <c r="AF93" s="795"/>
      <c r="AG93" s="781">
        <f t="shared" si="39"/>
        <v>5200</v>
      </c>
      <c r="AH93" s="795"/>
      <c r="AI93" s="850">
        <f t="shared" si="40"/>
        <v>5200</v>
      </c>
      <c r="AJ93" s="810"/>
      <c r="AK93" s="786"/>
      <c r="AL93" s="814"/>
      <c r="AM93" s="814"/>
      <c r="AN93" s="815"/>
      <c r="AO93" s="815"/>
      <c r="AP93" s="815"/>
      <c r="AQ93" s="815"/>
      <c r="AR93" s="815"/>
      <c r="AS93" s="815"/>
      <c r="AT93" s="815"/>
      <c r="AU93" s="814"/>
      <c r="AV93" s="814"/>
      <c r="AW93" s="814"/>
      <c r="AX93" s="814"/>
      <c r="AY93" s="810"/>
      <c r="AZ93" s="648"/>
      <c r="BA93" s="850"/>
      <c r="BB93" s="850">
        <f t="shared" si="41"/>
        <v>5200</v>
      </c>
      <c r="BC93" s="809"/>
      <c r="BD93" s="816"/>
      <c r="BE93" s="816"/>
      <c r="BF93" s="810"/>
      <c r="BG93" s="809"/>
      <c r="BH93" s="816"/>
      <c r="BI93" s="817"/>
      <c r="BJ93" s="817"/>
      <c r="BK93" s="818"/>
      <c r="BL93" s="951">
        <f>I93/13</f>
        <v>400</v>
      </c>
      <c r="BM93" s="819"/>
      <c r="BN93" s="819"/>
      <c r="BO93" s="819"/>
      <c r="BP93" s="819"/>
      <c r="BQ93" s="817"/>
      <c r="BR93" s="817"/>
      <c r="BS93" s="819"/>
      <c r="BT93" s="817"/>
      <c r="BU93" s="817"/>
      <c r="BV93" s="817"/>
      <c r="BW93" s="817"/>
      <c r="BX93" s="817"/>
      <c r="BY93" s="817"/>
      <c r="BZ93" s="817"/>
      <c r="CA93" s="817"/>
      <c r="CB93" s="817"/>
      <c r="CC93" s="817"/>
      <c r="CD93" s="817"/>
      <c r="CE93" s="935"/>
      <c r="CF93" s="835"/>
      <c r="CG93" s="835"/>
      <c r="CH93" s="835"/>
      <c r="CP93" s="881"/>
      <c r="CQ93" s="881">
        <f t="shared" si="43"/>
        <v>442888</v>
      </c>
    </row>
    <row r="94" s="647" customFormat="1" ht="36" hidden="1" customHeight="1" spans="1:95">
      <c r="A94" s="792">
        <v>46031</v>
      </c>
      <c r="B94" s="952" t="s">
        <v>5229</v>
      </c>
      <c r="C94" s="953" t="s">
        <v>251</v>
      </c>
      <c r="D94" s="795">
        <v>4500191055</v>
      </c>
      <c r="E94" s="793">
        <v>4353960680</v>
      </c>
      <c r="F94" s="795" t="s">
        <v>5430</v>
      </c>
      <c r="G94" s="648" t="s">
        <v>239</v>
      </c>
      <c r="H94" s="796" t="s">
        <v>79</v>
      </c>
      <c r="I94" s="897">
        <v>2550</v>
      </c>
      <c r="J94" s="798">
        <v>0</v>
      </c>
      <c r="K94" s="798">
        <v>25</v>
      </c>
      <c r="L94" s="799">
        <f t="shared" si="22"/>
        <v>102</v>
      </c>
      <c r="M94" s="800">
        <v>46090</v>
      </c>
      <c r="N94" s="800">
        <v>46086</v>
      </c>
      <c r="O94" s="802"/>
      <c r="P94" s="802" t="s">
        <v>106</v>
      </c>
      <c r="Q94" s="803"/>
      <c r="R94" s="802">
        <v>46038</v>
      </c>
      <c r="S94" s="825" t="s">
        <v>82</v>
      </c>
      <c r="T94" s="868" t="s">
        <v>5431</v>
      </c>
      <c r="U94" s="805" t="s">
        <v>5432</v>
      </c>
      <c r="V94" s="806" t="s">
        <v>2911</v>
      </c>
      <c r="W94" s="807">
        <v>0.5512</v>
      </c>
      <c r="X94" s="808">
        <f>W94*I94</f>
        <v>1405.56</v>
      </c>
      <c r="Y94" s="795"/>
      <c r="Z94" s="869" t="s">
        <v>239</v>
      </c>
      <c r="AA94" s="810" t="s">
        <v>108</v>
      </c>
      <c r="AB94" s="798"/>
      <c r="AC94" s="811">
        <f>2300</f>
        <v>2300</v>
      </c>
      <c r="AD94" s="781">
        <f t="shared" si="37"/>
        <v>-250</v>
      </c>
      <c r="AE94" s="837" t="s">
        <v>157</v>
      </c>
      <c r="AF94" s="795"/>
      <c r="AG94" s="781">
        <f t="shared" si="39"/>
        <v>2550</v>
      </c>
      <c r="AH94" s="795"/>
      <c r="AI94" s="810">
        <f t="shared" si="40"/>
        <v>2550</v>
      </c>
      <c r="AJ94" s="810"/>
      <c r="AK94" s="954"/>
      <c r="AL94" s="814"/>
      <c r="AM94" s="814"/>
      <c r="AN94" s="815"/>
      <c r="AO94" s="815"/>
      <c r="AP94" s="815"/>
      <c r="AQ94" s="815"/>
      <c r="AR94" s="815"/>
      <c r="AS94" s="815"/>
      <c r="AT94" s="815"/>
      <c r="AU94" s="814"/>
      <c r="AV94" s="814"/>
      <c r="AW94" s="814"/>
      <c r="AX94" s="814"/>
      <c r="AY94" s="815"/>
      <c r="AZ94" s="648"/>
      <c r="BB94" s="810">
        <f t="shared" si="41"/>
        <v>2550</v>
      </c>
      <c r="BC94" s="809"/>
      <c r="BD94" s="816"/>
      <c r="BE94" s="816"/>
      <c r="BF94" s="809"/>
      <c r="BG94" s="809"/>
      <c r="BH94" s="816"/>
      <c r="BI94" s="817"/>
      <c r="BJ94" s="817"/>
      <c r="BK94" s="819"/>
      <c r="BL94" s="648"/>
      <c r="BM94" s="818"/>
      <c r="BN94" s="818"/>
      <c r="BO94" s="818"/>
      <c r="BP94" s="818"/>
      <c r="BQ94" s="818">
        <f>I94/13</f>
        <v>196.153846153846</v>
      </c>
      <c r="BR94" s="817"/>
      <c r="BS94" s="819"/>
      <c r="BT94" s="817"/>
      <c r="BU94" s="817"/>
      <c r="BV94" s="817"/>
      <c r="BW94" s="817"/>
      <c r="BX94" s="817"/>
      <c r="BY94" s="817"/>
      <c r="BZ94" s="817"/>
      <c r="CA94" s="817"/>
      <c r="CB94" s="817"/>
      <c r="CC94" s="817"/>
      <c r="CD94" s="817"/>
      <c r="CE94" s="935"/>
      <c r="CF94" s="835"/>
      <c r="CG94" s="835"/>
      <c r="CH94" s="835"/>
      <c r="CP94" s="881"/>
      <c r="CQ94" s="881">
        <f t="shared" si="43"/>
        <v>440338</v>
      </c>
    </row>
    <row r="95" s="647" customFormat="1" ht="36" hidden="1" customHeight="1" spans="1:95">
      <c r="A95" s="792">
        <v>46031</v>
      </c>
      <c r="B95" s="952" t="s">
        <v>5229</v>
      </c>
      <c r="C95" s="953" t="s">
        <v>251</v>
      </c>
      <c r="D95" s="795">
        <v>4500191070</v>
      </c>
      <c r="E95" s="793">
        <v>4354219568</v>
      </c>
      <c r="F95" s="795" t="s">
        <v>5433</v>
      </c>
      <c r="G95" s="648" t="s">
        <v>239</v>
      </c>
      <c r="H95" s="796" t="s">
        <v>79</v>
      </c>
      <c r="I95" s="897">
        <v>2075</v>
      </c>
      <c r="J95" s="798">
        <v>0</v>
      </c>
      <c r="K95" s="798">
        <v>25</v>
      </c>
      <c r="L95" s="799">
        <f t="shared" si="22"/>
        <v>83</v>
      </c>
      <c r="M95" s="800">
        <v>46090</v>
      </c>
      <c r="N95" s="800">
        <v>46086</v>
      </c>
      <c r="O95" s="802"/>
      <c r="P95" s="802" t="s">
        <v>106</v>
      </c>
      <c r="Q95" s="803"/>
      <c r="R95" s="802">
        <v>46038</v>
      </c>
      <c r="S95" s="825" t="s">
        <v>82</v>
      </c>
      <c r="T95" s="868" t="s">
        <v>5431</v>
      </c>
      <c r="U95" s="805" t="s">
        <v>5434</v>
      </c>
      <c r="V95" s="806" t="s">
        <v>2911</v>
      </c>
      <c r="W95" s="807">
        <v>0.5404</v>
      </c>
      <c r="X95" s="808">
        <f>W95*I95</f>
        <v>1121.33</v>
      </c>
      <c r="Y95" s="795"/>
      <c r="Z95" s="869" t="s">
        <v>239</v>
      </c>
      <c r="AA95" s="810" t="s">
        <v>108</v>
      </c>
      <c r="AB95" s="798"/>
      <c r="AC95" s="811">
        <f>1950</f>
        <v>1950</v>
      </c>
      <c r="AD95" s="781">
        <f t="shared" si="37"/>
        <v>-125</v>
      </c>
      <c r="AE95" s="837" t="s">
        <v>157</v>
      </c>
      <c r="AF95" s="795"/>
      <c r="AG95" s="781">
        <f t="shared" si="39"/>
        <v>2075</v>
      </c>
      <c r="AH95" s="795"/>
      <c r="AI95" s="810">
        <f t="shared" si="40"/>
        <v>2075</v>
      </c>
      <c r="AJ95" s="810"/>
      <c r="AK95" s="954"/>
      <c r="AL95" s="814"/>
      <c r="AM95" s="814"/>
      <c r="AN95" s="815"/>
      <c r="AO95" s="815"/>
      <c r="AP95" s="815"/>
      <c r="AQ95" s="815"/>
      <c r="AR95" s="815"/>
      <c r="AS95" s="815"/>
      <c r="AT95" s="815"/>
      <c r="AU95" s="814"/>
      <c r="AV95" s="814"/>
      <c r="AW95" s="814"/>
      <c r="AX95" s="814"/>
      <c r="AY95" s="815"/>
      <c r="AZ95" s="648"/>
      <c r="BB95" s="810">
        <f t="shared" si="41"/>
        <v>2075</v>
      </c>
      <c r="BC95" s="809"/>
      <c r="BD95" s="816"/>
      <c r="BE95" s="816"/>
      <c r="BF95" s="809"/>
      <c r="BG95" s="809"/>
      <c r="BH95" s="816"/>
      <c r="BI95" s="817"/>
      <c r="BJ95" s="817"/>
      <c r="BK95" s="819"/>
      <c r="BL95" s="648"/>
      <c r="BM95" s="818"/>
      <c r="BN95" s="818"/>
      <c r="BO95" s="818"/>
      <c r="BP95" s="818"/>
      <c r="BQ95" s="818">
        <f>I95/13</f>
        <v>159.615384615385</v>
      </c>
      <c r="BR95" s="817"/>
      <c r="BS95" s="819"/>
      <c r="BT95" s="817"/>
      <c r="BU95" s="817"/>
      <c r="BV95" s="817"/>
      <c r="BW95" s="817"/>
      <c r="BX95" s="817"/>
      <c r="BY95" s="817"/>
      <c r="BZ95" s="817"/>
      <c r="CA95" s="817"/>
      <c r="CB95" s="817"/>
      <c r="CC95" s="817"/>
      <c r="CD95" s="817"/>
      <c r="CE95" s="935"/>
      <c r="CF95" s="835"/>
      <c r="CG95" s="835"/>
      <c r="CH95" s="835"/>
      <c r="CP95" s="881"/>
      <c r="CQ95" s="881">
        <f t="shared" si="43"/>
        <v>438263</v>
      </c>
    </row>
    <row r="96" s="651" customFormat="1" ht="36" hidden="1" customHeight="1" spans="1:95">
      <c r="A96" s="758">
        <v>46059</v>
      </c>
      <c r="B96" s="875"/>
      <c r="C96" s="876"/>
      <c r="D96" s="761" t="s">
        <v>5435</v>
      </c>
      <c r="E96" s="759"/>
      <c r="F96" s="761" t="s">
        <v>5436</v>
      </c>
      <c r="G96" s="762" t="s">
        <v>89</v>
      </c>
      <c r="H96" s="763" t="s">
        <v>5437</v>
      </c>
      <c r="I96" s="763">
        <v>10</v>
      </c>
      <c r="J96" s="764">
        <v>0</v>
      </c>
      <c r="K96" s="764">
        <v>24</v>
      </c>
      <c r="L96" s="955">
        <f t="shared" si="22"/>
        <v>0.416666666666667</v>
      </c>
      <c r="M96" s="766">
        <v>46090</v>
      </c>
      <c r="N96" s="766">
        <v>46086</v>
      </c>
      <c r="O96" s="768"/>
      <c r="P96" s="768"/>
      <c r="Q96" s="769"/>
      <c r="R96" s="768">
        <v>46059</v>
      </c>
      <c r="S96" s="771" t="s">
        <v>82</v>
      </c>
      <c r="T96" s="956" t="s">
        <v>82</v>
      </c>
      <c r="U96" s="773" t="s">
        <v>5438</v>
      </c>
      <c r="V96" s="957" t="s">
        <v>5439</v>
      </c>
      <c r="W96" s="775"/>
      <c r="X96" s="776"/>
      <c r="Y96" s="761"/>
      <c r="Z96" s="778" t="s">
        <v>86</v>
      </c>
      <c r="AA96" s="779"/>
      <c r="AB96" s="764"/>
      <c r="AC96" s="780"/>
      <c r="AD96" s="783">
        <f t="shared" si="37"/>
        <v>-10</v>
      </c>
      <c r="AE96" s="879"/>
      <c r="AF96" s="958"/>
      <c r="AG96" s="959"/>
      <c r="AH96" s="958">
        <v>10</v>
      </c>
      <c r="AI96" s="960"/>
      <c r="AJ96" s="960"/>
      <c r="AK96" s="954"/>
      <c r="AL96" s="376"/>
      <c r="AM96" s="376"/>
      <c r="AN96" s="961"/>
      <c r="AO96" s="961"/>
      <c r="AP96" s="961"/>
      <c r="AQ96" s="961"/>
      <c r="AR96" s="961"/>
      <c r="AS96" s="961"/>
      <c r="AT96" s="961"/>
      <c r="AU96" s="376"/>
      <c r="AV96" s="376"/>
      <c r="AW96" s="376"/>
      <c r="AX96" s="376"/>
      <c r="AY96" s="961"/>
      <c r="AZ96" s="962"/>
      <c r="BB96" s="960"/>
      <c r="BC96" s="963"/>
      <c r="BD96" s="964"/>
      <c r="BE96" s="964"/>
      <c r="BF96" s="963"/>
      <c r="BG96" s="963"/>
      <c r="BH96" s="964"/>
      <c r="BI96" s="965"/>
      <c r="BJ96" s="965"/>
      <c r="BK96" s="966"/>
      <c r="BL96" s="962"/>
      <c r="BM96" s="967"/>
      <c r="BN96" s="967"/>
      <c r="BO96" s="967"/>
      <c r="BP96" s="967"/>
      <c r="BQ96" s="967"/>
      <c r="BR96" s="965"/>
      <c r="BS96" s="966"/>
      <c r="BT96" s="965"/>
      <c r="BU96" s="965"/>
      <c r="BV96" s="965"/>
      <c r="BW96" s="965"/>
      <c r="BX96" s="965"/>
      <c r="BY96" s="965"/>
      <c r="BZ96" s="965"/>
      <c r="CA96" s="965"/>
      <c r="CB96" s="965"/>
      <c r="CC96" s="965"/>
      <c r="CD96" s="965"/>
      <c r="CE96" s="968"/>
      <c r="CF96" s="969"/>
      <c r="CG96" s="969"/>
      <c r="CH96" s="969"/>
      <c r="CP96" s="970"/>
      <c r="CQ96" s="881">
        <f t="shared" si="43"/>
        <v>438263</v>
      </c>
    </row>
    <row r="97" s="651" customFormat="1" ht="36" hidden="1" customHeight="1" spans="1:95">
      <c r="A97" s="758">
        <v>46059</v>
      </c>
      <c r="B97" s="875"/>
      <c r="C97" s="876"/>
      <c r="D97" s="761" t="s">
        <v>5435</v>
      </c>
      <c r="E97" s="759"/>
      <c r="F97" s="761" t="s">
        <v>5440</v>
      </c>
      <c r="G97" s="762" t="s">
        <v>89</v>
      </c>
      <c r="H97" s="877" t="s">
        <v>5158</v>
      </c>
      <c r="I97" s="763">
        <v>52</v>
      </c>
      <c r="J97" s="764">
        <v>0</v>
      </c>
      <c r="K97" s="764">
        <v>24</v>
      </c>
      <c r="L97" s="955">
        <f t="shared" si="22"/>
        <v>2.16666666666667</v>
      </c>
      <c r="M97" s="766">
        <v>46090</v>
      </c>
      <c r="N97" s="766">
        <v>46086</v>
      </c>
      <c r="O97" s="768"/>
      <c r="P97" s="768"/>
      <c r="Q97" s="769"/>
      <c r="R97" s="768">
        <v>46059</v>
      </c>
      <c r="S97" s="771" t="s">
        <v>82</v>
      </c>
      <c r="T97" s="956" t="s">
        <v>82</v>
      </c>
      <c r="U97" s="773" t="s">
        <v>5441</v>
      </c>
      <c r="V97" s="957" t="s">
        <v>5439</v>
      </c>
      <c r="W97" s="775"/>
      <c r="X97" s="776"/>
      <c r="Y97" s="761"/>
      <c r="Z97" s="764" t="s">
        <v>5160</v>
      </c>
      <c r="AA97" s="779"/>
      <c r="AB97" s="764"/>
      <c r="AC97" s="780"/>
      <c r="AD97" s="783">
        <f t="shared" si="37"/>
        <v>-52</v>
      </c>
      <c r="AE97" s="879"/>
      <c r="AF97" s="958"/>
      <c r="AG97" s="959"/>
      <c r="AH97" s="958">
        <v>52</v>
      </c>
      <c r="AI97" s="960">
        <v>52</v>
      </c>
      <c r="AJ97" s="960"/>
      <c r="AK97" s="954"/>
      <c r="AL97" s="376"/>
      <c r="AM97" s="376"/>
      <c r="AN97" s="961"/>
      <c r="AO97" s="961"/>
      <c r="AP97" s="961"/>
      <c r="AQ97" s="961"/>
      <c r="AR97" s="961"/>
      <c r="AS97" s="961"/>
      <c r="AT97" s="961"/>
      <c r="AU97" s="376"/>
      <c r="AV97" s="376"/>
      <c r="AW97" s="376"/>
      <c r="AX97" s="376"/>
      <c r="AY97" s="961"/>
      <c r="AZ97" s="962"/>
      <c r="BB97" s="960"/>
      <c r="BC97" s="963"/>
      <c r="BD97" s="964"/>
      <c r="BE97" s="964"/>
      <c r="BF97" s="963"/>
      <c r="BG97" s="963"/>
      <c r="BH97" s="964"/>
      <c r="BI97" s="965"/>
      <c r="BJ97" s="965"/>
      <c r="BK97" s="966"/>
      <c r="BL97" s="962"/>
      <c r="BM97" s="967"/>
      <c r="BN97" s="967"/>
      <c r="BO97" s="967"/>
      <c r="BP97" s="967"/>
      <c r="BQ97" s="967"/>
      <c r="BR97" s="965"/>
      <c r="BS97" s="966"/>
      <c r="BT97" s="965"/>
      <c r="BU97" s="965"/>
      <c r="BV97" s="965"/>
      <c r="BW97" s="965"/>
      <c r="BX97" s="965"/>
      <c r="BY97" s="965"/>
      <c r="BZ97" s="965"/>
      <c r="CA97" s="965"/>
      <c r="CB97" s="965"/>
      <c r="CC97" s="965"/>
      <c r="CD97" s="965"/>
      <c r="CE97" s="968"/>
      <c r="CF97" s="969"/>
      <c r="CG97" s="969"/>
      <c r="CH97" s="969"/>
      <c r="CP97" s="970"/>
      <c r="CQ97" s="881">
        <f t="shared" si="43"/>
        <v>438263</v>
      </c>
    </row>
    <row r="98" s="647" customFormat="1" ht="36" customHeight="1" spans="1:95">
      <c r="A98" s="792">
        <v>46020</v>
      </c>
      <c r="B98" s="952" t="s">
        <v>5332</v>
      </c>
      <c r="C98" s="953" t="s">
        <v>149</v>
      </c>
      <c r="D98" s="795">
        <v>4500190237</v>
      </c>
      <c r="E98" s="793">
        <v>50029285</v>
      </c>
      <c r="F98" s="795" t="s">
        <v>5333</v>
      </c>
      <c r="G98" s="648" t="s">
        <v>134</v>
      </c>
      <c r="H98" s="796" t="s">
        <v>135</v>
      </c>
      <c r="I98" s="897">
        <v>5200</v>
      </c>
      <c r="J98" s="798">
        <v>0</v>
      </c>
      <c r="K98" s="798">
        <v>13</v>
      </c>
      <c r="L98" s="799">
        <f t="shared" si="22"/>
        <v>400</v>
      </c>
      <c r="M98" s="800">
        <v>46091</v>
      </c>
      <c r="N98" s="800">
        <v>46087</v>
      </c>
      <c r="O98" s="802"/>
      <c r="P98" s="802" t="s">
        <v>803</v>
      </c>
      <c r="Q98" s="803"/>
      <c r="R98" s="802">
        <v>46385</v>
      </c>
      <c r="S98" s="825" t="s">
        <v>82</v>
      </c>
      <c r="T98" s="868" t="s">
        <v>5442</v>
      </c>
      <c r="U98" s="805" t="s">
        <v>5334</v>
      </c>
      <c r="V98" s="806" t="s">
        <v>5335</v>
      </c>
      <c r="W98" s="807">
        <v>0.8673</v>
      </c>
      <c r="X98" s="808">
        <f>W98*I98</f>
        <v>4509.96</v>
      </c>
      <c r="Y98" s="795"/>
      <c r="Z98" s="869" t="s">
        <v>190</v>
      </c>
      <c r="AA98" s="810" t="s">
        <v>108</v>
      </c>
      <c r="AB98" s="798"/>
      <c r="AC98" s="811">
        <v>5200</v>
      </c>
      <c r="AD98" s="781">
        <f t="shared" ref="AD98:AD106" si="44">AC98-I98</f>
        <v>0</v>
      </c>
      <c r="AE98" s="837" t="s">
        <v>157</v>
      </c>
      <c r="AF98" s="795"/>
      <c r="AG98" s="781">
        <f>I98</f>
        <v>5200</v>
      </c>
      <c r="AH98" s="795"/>
      <c r="AI98" s="810"/>
      <c r="AJ98" s="810"/>
      <c r="AK98" s="954"/>
      <c r="AL98" s="781">
        <f t="shared" ref="AL98:AL102" si="45">I98</f>
        <v>5200</v>
      </c>
      <c r="AM98" s="814"/>
      <c r="AN98" s="815"/>
      <c r="AO98" s="815"/>
      <c r="AP98" s="815"/>
      <c r="AQ98" s="815"/>
      <c r="AR98" s="815"/>
      <c r="AS98" s="815"/>
      <c r="AT98" s="815"/>
      <c r="AU98" s="814"/>
      <c r="AV98" s="814"/>
      <c r="AW98" s="814"/>
      <c r="AX98" s="814"/>
      <c r="AY98" s="815"/>
      <c r="AZ98" s="648"/>
      <c r="BB98" s="810">
        <f>I98</f>
        <v>5200</v>
      </c>
      <c r="BC98" s="809"/>
      <c r="BD98" s="816"/>
      <c r="BE98" s="816"/>
      <c r="BF98" s="809"/>
      <c r="BG98" s="809"/>
      <c r="BH98" s="816"/>
      <c r="BI98" s="817"/>
      <c r="BJ98" s="817"/>
      <c r="BK98" s="819"/>
      <c r="BL98" s="648"/>
      <c r="BM98" s="818"/>
      <c r="BN98" s="818"/>
      <c r="BO98" s="818"/>
      <c r="BP98" s="818">
        <f>I98/13</f>
        <v>400</v>
      </c>
      <c r="BQ98" s="818"/>
      <c r="BR98" s="817"/>
      <c r="BS98" s="819"/>
      <c r="BT98" s="817"/>
      <c r="BU98" s="817"/>
      <c r="BV98" s="817"/>
      <c r="BW98" s="817"/>
      <c r="BX98" s="817"/>
      <c r="BY98" s="817"/>
      <c r="BZ98" s="817"/>
      <c r="CA98" s="817"/>
      <c r="CB98" s="817"/>
      <c r="CC98" s="817"/>
      <c r="CD98" s="817"/>
      <c r="CE98" s="935"/>
      <c r="CF98" s="835"/>
      <c r="CG98" s="835"/>
      <c r="CH98" s="835"/>
      <c r="CP98" s="881"/>
      <c r="CQ98" s="881">
        <f t="shared" si="43"/>
        <v>433063</v>
      </c>
    </row>
    <row r="99" s="647" customFormat="1" ht="36" customHeight="1" spans="1:95">
      <c r="A99" s="792">
        <v>46020</v>
      </c>
      <c r="B99" s="952" t="s">
        <v>5336</v>
      </c>
      <c r="C99" s="953" t="s">
        <v>182</v>
      </c>
      <c r="D99" s="795">
        <v>4500190214</v>
      </c>
      <c r="E99" s="793">
        <v>55029973</v>
      </c>
      <c r="F99" s="795" t="s">
        <v>5337</v>
      </c>
      <c r="G99" s="648" t="s">
        <v>134</v>
      </c>
      <c r="H99" s="796" t="s">
        <v>135</v>
      </c>
      <c r="I99" s="897">
        <v>2600</v>
      </c>
      <c r="J99" s="798">
        <v>0</v>
      </c>
      <c r="K99" s="798">
        <v>13</v>
      </c>
      <c r="L99" s="799">
        <f t="shared" si="22"/>
        <v>200</v>
      </c>
      <c r="M99" s="800">
        <v>46091</v>
      </c>
      <c r="N99" s="800">
        <v>46087</v>
      </c>
      <c r="O99" s="802"/>
      <c r="P99" s="802" t="s">
        <v>803</v>
      </c>
      <c r="Q99" s="803"/>
      <c r="R99" s="802">
        <v>46385</v>
      </c>
      <c r="S99" s="825" t="s">
        <v>82</v>
      </c>
      <c r="T99" s="868" t="s">
        <v>5443</v>
      </c>
      <c r="U99" s="805" t="s">
        <v>5339</v>
      </c>
      <c r="V99" s="806" t="s">
        <v>5335</v>
      </c>
      <c r="W99" s="807">
        <v>0.8786</v>
      </c>
      <c r="X99" s="808">
        <f>W99*I99</f>
        <v>2284.36</v>
      </c>
      <c r="Y99" s="795"/>
      <c r="Z99" s="869" t="s">
        <v>190</v>
      </c>
      <c r="AA99" s="810" t="s">
        <v>108</v>
      </c>
      <c r="AB99" s="798"/>
      <c r="AC99" s="811">
        <v>2600</v>
      </c>
      <c r="AD99" s="781">
        <f t="shared" si="44"/>
        <v>0</v>
      </c>
      <c r="AE99" s="837" t="s">
        <v>157</v>
      </c>
      <c r="AF99" s="795"/>
      <c r="AG99" s="781">
        <f>I99</f>
        <v>2600</v>
      </c>
      <c r="AH99" s="795"/>
      <c r="AI99" s="810"/>
      <c r="AJ99" s="810"/>
      <c r="AK99" s="954"/>
      <c r="AL99" s="781">
        <f t="shared" si="45"/>
        <v>2600</v>
      </c>
      <c r="AM99" s="814"/>
      <c r="AN99" s="815"/>
      <c r="AO99" s="815"/>
      <c r="AP99" s="815"/>
      <c r="AQ99" s="815"/>
      <c r="AR99" s="815"/>
      <c r="AS99" s="815"/>
      <c r="AT99" s="815"/>
      <c r="AU99" s="814"/>
      <c r="AV99" s="814"/>
      <c r="AW99" s="814"/>
      <c r="AX99" s="814"/>
      <c r="AY99" s="815"/>
      <c r="AZ99" s="648"/>
      <c r="BB99" s="810">
        <f>I99</f>
        <v>2600</v>
      </c>
      <c r="BC99" s="809"/>
      <c r="BD99" s="816"/>
      <c r="BE99" s="816"/>
      <c r="BF99" s="809"/>
      <c r="BG99" s="809"/>
      <c r="BH99" s="816"/>
      <c r="BI99" s="817"/>
      <c r="BJ99" s="817"/>
      <c r="BK99" s="819"/>
      <c r="BL99" s="648"/>
      <c r="BM99" s="818"/>
      <c r="BN99" s="818"/>
      <c r="BO99" s="818"/>
      <c r="BP99" s="818">
        <f>I99/13</f>
        <v>200</v>
      </c>
      <c r="BQ99" s="818"/>
      <c r="BR99" s="817"/>
      <c r="BS99" s="819"/>
      <c r="BT99" s="817"/>
      <c r="BU99" s="817"/>
      <c r="BV99" s="817"/>
      <c r="BW99" s="817"/>
      <c r="BX99" s="817"/>
      <c r="BY99" s="817"/>
      <c r="BZ99" s="817"/>
      <c r="CA99" s="817"/>
      <c r="CB99" s="817"/>
      <c r="CC99" s="817"/>
      <c r="CD99" s="817"/>
      <c r="CE99" s="935"/>
      <c r="CF99" s="835"/>
      <c r="CG99" s="835"/>
      <c r="CH99" s="835"/>
      <c r="CP99" s="881"/>
      <c r="CQ99" s="881">
        <f t="shared" si="43"/>
        <v>430463</v>
      </c>
    </row>
    <row r="100" s="650" customFormat="1" ht="36" hidden="1" customHeight="1" spans="1:95">
      <c r="A100" s="792">
        <v>46035</v>
      </c>
      <c r="B100" s="793" t="s">
        <v>4461</v>
      </c>
      <c r="C100" s="794" t="s">
        <v>237</v>
      </c>
      <c r="D100" s="795">
        <v>4500191202</v>
      </c>
      <c r="E100" s="793" t="s">
        <v>5444</v>
      </c>
      <c r="F100" s="795" t="s">
        <v>5445</v>
      </c>
      <c r="G100" s="648" t="s">
        <v>89</v>
      </c>
      <c r="H100" s="796" t="s">
        <v>79</v>
      </c>
      <c r="I100" s="797">
        <v>24</v>
      </c>
      <c r="J100" s="798">
        <v>0</v>
      </c>
      <c r="K100" s="798">
        <v>24</v>
      </c>
      <c r="L100" s="799">
        <f t="shared" si="22"/>
        <v>1</v>
      </c>
      <c r="M100" s="800">
        <v>46092</v>
      </c>
      <c r="N100" s="801">
        <v>46088</v>
      </c>
      <c r="O100" s="802"/>
      <c r="P100" s="802" t="s">
        <v>803</v>
      </c>
      <c r="Q100" s="803"/>
      <c r="R100" s="846">
        <v>46035</v>
      </c>
      <c r="S100" s="893" t="s">
        <v>136</v>
      </c>
      <c r="T100" s="836" t="s">
        <v>5446</v>
      </c>
      <c r="U100" s="805" t="s">
        <v>5447</v>
      </c>
      <c r="V100" s="806" t="s">
        <v>812</v>
      </c>
      <c r="W100" s="807">
        <v>0.8596</v>
      </c>
      <c r="X100" s="808">
        <f>W100*I100</f>
        <v>20.6304</v>
      </c>
      <c r="Y100" s="809"/>
      <c r="Z100" s="798" t="s">
        <v>786</v>
      </c>
      <c r="AA100" s="810" t="s">
        <v>108</v>
      </c>
      <c r="AB100" s="798"/>
      <c r="AC100" s="811">
        <v>24</v>
      </c>
      <c r="AD100" s="781">
        <f t="shared" si="44"/>
        <v>0</v>
      </c>
      <c r="AE100" s="837" t="s">
        <v>141</v>
      </c>
      <c r="AF100" s="936"/>
      <c r="AG100" s="937">
        <f>I100</f>
        <v>24</v>
      </c>
      <c r="AH100" s="936"/>
      <c r="AI100" s="938"/>
      <c r="AJ100" s="938"/>
      <c r="AK100" s="783"/>
      <c r="AL100" s="781">
        <f>AG100</f>
        <v>24</v>
      </c>
      <c r="AM100" s="941"/>
      <c r="AN100" s="942"/>
      <c r="AO100" s="942"/>
      <c r="AP100" s="942"/>
      <c r="AQ100" s="942"/>
      <c r="AR100" s="942"/>
      <c r="AS100" s="942"/>
      <c r="AT100" s="942"/>
      <c r="AU100" s="941"/>
      <c r="AV100" s="941"/>
      <c r="AW100" s="941"/>
      <c r="AX100" s="941"/>
      <c r="AY100" s="938"/>
      <c r="AZ100" s="943"/>
      <c r="BA100" s="938"/>
      <c r="BB100" s="938">
        <f>I100</f>
        <v>24</v>
      </c>
      <c r="BC100" s="971"/>
      <c r="BD100" s="944"/>
      <c r="BE100" s="944"/>
      <c r="BF100" s="938"/>
      <c r="BG100" s="971"/>
      <c r="BH100" s="944"/>
      <c r="BI100" s="945"/>
      <c r="BJ100" s="945"/>
      <c r="BK100" s="946"/>
      <c r="BL100" s="945"/>
      <c r="BM100" s="947"/>
      <c r="BN100" s="947"/>
      <c r="BO100" s="947"/>
      <c r="BP100" s="947"/>
      <c r="BQ100" s="945"/>
      <c r="BR100" s="945"/>
      <c r="BS100" s="947"/>
      <c r="BT100" s="945"/>
      <c r="BU100" s="945"/>
      <c r="BV100" s="945"/>
      <c r="BW100" s="945"/>
      <c r="BX100" s="945"/>
      <c r="BY100" s="945"/>
      <c r="BZ100" s="945"/>
      <c r="CA100" s="945"/>
      <c r="CB100" s="945"/>
      <c r="CC100" s="945"/>
      <c r="CD100" s="945"/>
      <c r="CE100" s="948"/>
      <c r="CF100" s="949"/>
      <c r="CG100" s="949"/>
      <c r="CH100" s="949"/>
      <c r="CP100" s="950"/>
      <c r="CQ100" s="881">
        <f t="shared" si="43"/>
        <v>430439</v>
      </c>
    </row>
    <row r="101" s="650" customFormat="1" ht="36" hidden="1" customHeight="1" spans="1:95">
      <c r="A101" s="792">
        <v>46035</v>
      </c>
      <c r="B101" s="793" t="s">
        <v>4461</v>
      </c>
      <c r="C101" s="794" t="s">
        <v>237</v>
      </c>
      <c r="D101" s="795">
        <v>4500191202</v>
      </c>
      <c r="E101" s="793" t="s">
        <v>5448</v>
      </c>
      <c r="F101" s="795" t="s">
        <v>5449</v>
      </c>
      <c r="G101" s="648" t="s">
        <v>89</v>
      </c>
      <c r="H101" s="796" t="s">
        <v>79</v>
      </c>
      <c r="I101" s="797">
        <v>24</v>
      </c>
      <c r="J101" s="798">
        <v>0</v>
      </c>
      <c r="K101" s="798">
        <v>24</v>
      </c>
      <c r="L101" s="799">
        <f t="shared" si="22"/>
        <v>1</v>
      </c>
      <c r="M101" s="800">
        <v>46092</v>
      </c>
      <c r="N101" s="801">
        <v>46088</v>
      </c>
      <c r="O101" s="802"/>
      <c r="P101" s="802" t="s">
        <v>803</v>
      </c>
      <c r="Q101" s="803"/>
      <c r="R101" s="846">
        <v>46035</v>
      </c>
      <c r="S101" s="893" t="s">
        <v>136</v>
      </c>
      <c r="T101" s="836" t="s">
        <v>5446</v>
      </c>
      <c r="U101" s="805" t="s">
        <v>5447</v>
      </c>
      <c r="V101" s="806" t="s">
        <v>812</v>
      </c>
      <c r="W101" s="807">
        <v>0.8596</v>
      </c>
      <c r="X101" s="808">
        <f>W101*I101</f>
        <v>20.6304</v>
      </c>
      <c r="Y101" s="809"/>
      <c r="Z101" s="798" t="s">
        <v>786</v>
      </c>
      <c r="AA101" s="810" t="s">
        <v>108</v>
      </c>
      <c r="AB101" s="798"/>
      <c r="AC101" s="811">
        <v>24</v>
      </c>
      <c r="AD101" s="781">
        <f t="shared" si="44"/>
        <v>0</v>
      </c>
      <c r="AE101" s="837" t="s">
        <v>141</v>
      </c>
      <c r="AF101" s="936"/>
      <c r="AG101" s="937">
        <f>I101</f>
        <v>24</v>
      </c>
      <c r="AH101" s="936"/>
      <c r="AI101" s="938"/>
      <c r="AJ101" s="938"/>
      <c r="AK101" s="783"/>
      <c r="AL101" s="781">
        <f>AG101</f>
        <v>24</v>
      </c>
      <c r="AM101" s="941"/>
      <c r="AN101" s="942"/>
      <c r="AO101" s="942"/>
      <c r="AP101" s="942"/>
      <c r="AQ101" s="942"/>
      <c r="AR101" s="942"/>
      <c r="AS101" s="942"/>
      <c r="AT101" s="942"/>
      <c r="AU101" s="941"/>
      <c r="AV101" s="941"/>
      <c r="AW101" s="941"/>
      <c r="AX101" s="941"/>
      <c r="AY101" s="938"/>
      <c r="AZ101" s="943"/>
      <c r="BA101" s="938"/>
      <c r="BB101" s="938">
        <f>I101</f>
        <v>24</v>
      </c>
      <c r="BC101" s="971"/>
      <c r="BD101" s="944"/>
      <c r="BE101" s="944"/>
      <c r="BF101" s="938"/>
      <c r="BG101" s="971"/>
      <c r="BH101" s="944"/>
      <c r="BI101" s="945"/>
      <c r="BJ101" s="945"/>
      <c r="BK101" s="946"/>
      <c r="BL101" s="945"/>
      <c r="BM101" s="947"/>
      <c r="BN101" s="947"/>
      <c r="BO101" s="947"/>
      <c r="BP101" s="947"/>
      <c r="BQ101" s="945"/>
      <c r="BR101" s="945"/>
      <c r="BS101" s="947"/>
      <c r="BT101" s="945"/>
      <c r="BU101" s="945"/>
      <c r="BV101" s="945"/>
      <c r="BW101" s="945"/>
      <c r="BX101" s="945"/>
      <c r="BY101" s="945"/>
      <c r="BZ101" s="945"/>
      <c r="CA101" s="945"/>
      <c r="CB101" s="945"/>
      <c r="CC101" s="945"/>
      <c r="CD101" s="945"/>
      <c r="CE101" s="948"/>
      <c r="CF101" s="949"/>
      <c r="CG101" s="949"/>
      <c r="CH101" s="949"/>
      <c r="CP101" s="950"/>
      <c r="CQ101" s="881">
        <f t="shared" si="43"/>
        <v>430415</v>
      </c>
    </row>
    <row r="102" s="651" customFormat="1" ht="36" hidden="1" customHeight="1" spans="1:95">
      <c r="A102" s="758">
        <v>46037</v>
      </c>
      <c r="B102" s="759" t="s">
        <v>5450</v>
      </c>
      <c r="C102" s="760" t="s">
        <v>3014</v>
      </c>
      <c r="D102" s="761">
        <v>4500191577</v>
      </c>
      <c r="E102" s="759"/>
      <c r="F102" s="761" t="s">
        <v>5451</v>
      </c>
      <c r="G102" s="762" t="s">
        <v>78</v>
      </c>
      <c r="H102" s="877" t="s">
        <v>111</v>
      </c>
      <c r="I102" s="763">
        <v>600</v>
      </c>
      <c r="J102" s="764">
        <v>0</v>
      </c>
      <c r="K102" s="764">
        <v>50</v>
      </c>
      <c r="L102" s="765">
        <f t="shared" si="22"/>
        <v>12</v>
      </c>
      <c r="M102" s="766">
        <v>46101</v>
      </c>
      <c r="N102" s="767">
        <v>46097</v>
      </c>
      <c r="O102" s="768"/>
      <c r="P102" s="768"/>
      <c r="Q102" s="769"/>
      <c r="R102" s="972">
        <v>46050</v>
      </c>
      <c r="S102" s="205" t="s">
        <v>82</v>
      </c>
      <c r="T102" s="878" t="s">
        <v>5452</v>
      </c>
      <c r="U102" s="773" t="s">
        <v>5453</v>
      </c>
      <c r="V102" s="774" t="s">
        <v>388</v>
      </c>
      <c r="W102" s="775">
        <v>0.9182</v>
      </c>
      <c r="X102" s="776">
        <f>W102*I102</f>
        <v>550.92</v>
      </c>
      <c r="Y102" s="777"/>
      <c r="Z102" s="764" t="s">
        <v>156</v>
      </c>
      <c r="AA102" s="779" t="s">
        <v>108</v>
      </c>
      <c r="AB102" s="764"/>
      <c r="AC102" s="780"/>
      <c r="AD102" s="783">
        <f t="shared" si="44"/>
        <v>-600</v>
      </c>
      <c r="AE102" s="879" t="s">
        <v>141</v>
      </c>
      <c r="AF102" s="958"/>
      <c r="AG102" s="959">
        <f>I102</f>
        <v>600</v>
      </c>
      <c r="AH102" s="958"/>
      <c r="AI102" s="960"/>
      <c r="AJ102" s="960"/>
      <c r="AK102" s="959"/>
      <c r="AL102" s="781">
        <f>I102</f>
        <v>600</v>
      </c>
      <c r="AM102" s="961"/>
      <c r="AN102" s="961"/>
      <c r="AO102" s="961"/>
      <c r="AP102" s="961"/>
      <c r="AQ102" s="961"/>
      <c r="AR102" s="961"/>
      <c r="AS102" s="961"/>
      <c r="AT102" s="376"/>
      <c r="AU102" s="376"/>
      <c r="AV102" s="376"/>
      <c r="AW102" s="376"/>
      <c r="AX102" s="960"/>
      <c r="AY102" s="962"/>
      <c r="AZ102" s="960"/>
      <c r="BA102" s="960"/>
      <c r="BB102" s="963">
        <f>I102</f>
        <v>600</v>
      </c>
      <c r="BC102" s="964"/>
      <c r="BD102" s="964"/>
      <c r="BE102" s="960"/>
      <c r="BF102" s="963"/>
      <c r="BG102" s="964"/>
      <c r="BH102" s="965"/>
      <c r="BI102" s="965"/>
      <c r="BJ102" s="967"/>
      <c r="BK102" s="965"/>
      <c r="BL102" s="966"/>
      <c r="BM102" s="966"/>
      <c r="BN102" s="966"/>
      <c r="BO102" s="966"/>
      <c r="BP102" s="965"/>
      <c r="BQ102" s="965"/>
      <c r="BR102" s="966"/>
      <c r="BS102" s="965">
        <f>I102/25</f>
        <v>24</v>
      </c>
      <c r="BT102" s="965"/>
      <c r="BU102" s="965"/>
      <c r="BV102" s="965"/>
      <c r="BW102" s="965"/>
      <c r="BX102" s="965"/>
      <c r="BY102" s="965"/>
      <c r="BZ102" s="965"/>
      <c r="CA102" s="965"/>
      <c r="CB102" s="965"/>
      <c r="CC102" s="965"/>
      <c r="CD102" s="965"/>
      <c r="CE102" s="968"/>
      <c r="CF102" s="969"/>
      <c r="CG102" s="969"/>
      <c r="CH102" s="962"/>
      <c r="CO102" s="973"/>
      <c r="CP102" s="757"/>
      <c r="CQ102" s="881">
        <f t="shared" si="43"/>
        <v>429815</v>
      </c>
    </row>
    <row r="103" s="646" customFormat="1" ht="36" hidden="1" customHeight="1" spans="1:95">
      <c r="A103" s="758">
        <v>45995</v>
      </c>
      <c r="B103" s="759" t="s">
        <v>2609</v>
      </c>
      <c r="C103" s="760" t="s">
        <v>251</v>
      </c>
      <c r="D103" s="761">
        <v>4500186326</v>
      </c>
      <c r="E103" s="759">
        <v>60260744</v>
      </c>
      <c r="F103" s="761" t="s">
        <v>5340</v>
      </c>
      <c r="G103" s="762" t="s">
        <v>309</v>
      </c>
      <c r="H103" s="877" t="s">
        <v>79</v>
      </c>
      <c r="I103" s="763">
        <v>2004</v>
      </c>
      <c r="J103" s="764">
        <v>0</v>
      </c>
      <c r="K103" s="764">
        <v>12</v>
      </c>
      <c r="L103" s="765">
        <f t="shared" si="22"/>
        <v>167</v>
      </c>
      <c r="M103" s="766">
        <v>46106</v>
      </c>
      <c r="N103" s="766">
        <v>46102</v>
      </c>
      <c r="O103" s="768"/>
      <c r="P103" s="768"/>
      <c r="Q103" s="769"/>
      <c r="R103" s="768">
        <v>45995</v>
      </c>
      <c r="S103" s="771" t="s">
        <v>82</v>
      </c>
      <c r="T103" s="956" t="s">
        <v>5454</v>
      </c>
      <c r="U103" s="773" t="s">
        <v>5341</v>
      </c>
      <c r="V103" s="774" t="s">
        <v>4426</v>
      </c>
      <c r="W103" s="775">
        <v>1.2281</v>
      </c>
      <c r="X103" s="776">
        <f>I103*W103</f>
        <v>2461.1124</v>
      </c>
      <c r="Y103" s="777"/>
      <c r="Z103" s="778" t="s">
        <v>313</v>
      </c>
      <c r="AA103" s="779" t="s">
        <v>108</v>
      </c>
      <c r="AB103" s="764"/>
      <c r="AC103" s="780"/>
      <c r="AD103" s="783">
        <f t="shared" si="44"/>
        <v>-2004</v>
      </c>
      <c r="AE103" s="879" t="s">
        <v>157</v>
      </c>
      <c r="AF103" s="761"/>
      <c r="AG103" s="783">
        <f>I103*2</f>
        <v>4008</v>
      </c>
      <c r="AH103" s="761"/>
      <c r="AI103" s="783">
        <f>AG103</f>
        <v>4008</v>
      </c>
      <c r="AJ103" s="765"/>
      <c r="AK103" s="366"/>
      <c r="AL103" s="781"/>
      <c r="AM103" s="784"/>
      <c r="AN103" s="784"/>
      <c r="AO103" s="787"/>
      <c r="AP103" s="787"/>
      <c r="AQ103" s="787"/>
      <c r="AR103" s="787"/>
      <c r="AS103" s="787"/>
      <c r="AT103" s="787"/>
      <c r="AU103" s="787"/>
      <c r="AV103" s="787"/>
      <c r="AW103" s="784"/>
      <c r="AX103" s="784"/>
      <c r="AY103" s="784"/>
      <c r="AZ103" s="779"/>
      <c r="BA103" s="762"/>
      <c r="BB103" s="779">
        <f>I103*2</f>
        <v>4008</v>
      </c>
      <c r="BC103" s="788"/>
      <c r="BD103" s="777"/>
      <c r="BE103" s="788"/>
      <c r="BF103" s="788"/>
      <c r="BG103" s="779"/>
      <c r="BH103" s="777"/>
      <c r="BI103" s="788"/>
      <c r="BJ103" s="789"/>
      <c r="BK103" s="789"/>
      <c r="BL103" s="790"/>
      <c r="BM103" s="789"/>
      <c r="BN103" s="791"/>
      <c r="BO103" s="791"/>
      <c r="BP103" s="791"/>
      <c r="BQ103" s="791"/>
      <c r="BR103" s="789"/>
      <c r="BS103" s="789"/>
      <c r="BT103" s="791"/>
      <c r="BU103" s="789"/>
      <c r="BV103" s="789"/>
      <c r="BW103" s="789"/>
      <c r="BX103" s="789"/>
      <c r="BY103" s="789"/>
      <c r="BZ103" s="789"/>
      <c r="CA103" s="789"/>
      <c r="CB103" s="789"/>
      <c r="CC103" s="789"/>
      <c r="CD103" s="789">
        <f>I103</f>
        <v>2004</v>
      </c>
      <c r="CE103" s="974"/>
      <c r="CF103" s="694">
        <f>I103</f>
        <v>2004</v>
      </c>
      <c r="CG103" s="694"/>
      <c r="CH103" s="694">
        <f>I103</f>
        <v>2004</v>
      </c>
      <c r="CI103" s="664"/>
      <c r="CQ103" s="881">
        <f t="shared" si="43"/>
        <v>425807</v>
      </c>
    </row>
    <row r="104" s="646" customFormat="1" ht="36" hidden="1" customHeight="1" spans="1:95">
      <c r="A104" s="758">
        <v>46048</v>
      </c>
      <c r="B104" s="759" t="s">
        <v>5455</v>
      </c>
      <c r="C104" s="760" t="s">
        <v>5456</v>
      </c>
      <c r="D104" s="761">
        <v>4500192280</v>
      </c>
      <c r="E104" s="759"/>
      <c r="F104" s="761" t="s">
        <v>5457</v>
      </c>
      <c r="G104" s="762" t="s">
        <v>78</v>
      </c>
      <c r="H104" s="877" t="s">
        <v>111</v>
      </c>
      <c r="I104" s="763">
        <v>1000</v>
      </c>
      <c r="J104" s="764">
        <v>0</v>
      </c>
      <c r="K104" s="764">
        <v>50</v>
      </c>
      <c r="L104" s="765">
        <f t="shared" si="22"/>
        <v>20</v>
      </c>
      <c r="M104" s="766">
        <v>46112</v>
      </c>
      <c r="N104" s="767">
        <v>46108</v>
      </c>
      <c r="O104" s="768" t="s">
        <v>5458</v>
      </c>
      <c r="P104" s="768"/>
      <c r="Q104" s="769"/>
      <c r="R104" s="972">
        <v>46048</v>
      </c>
      <c r="S104" s="205" t="s">
        <v>82</v>
      </c>
      <c r="T104" s="878" t="s">
        <v>5459</v>
      </c>
      <c r="U104" s="773" t="s">
        <v>5460</v>
      </c>
      <c r="V104" s="774" t="s">
        <v>197</v>
      </c>
      <c r="W104" s="775">
        <v>0.9003</v>
      </c>
      <c r="X104" s="776">
        <f>W104*I104</f>
        <v>900.3</v>
      </c>
      <c r="Y104" s="777"/>
      <c r="Z104" s="762" t="s">
        <v>78</v>
      </c>
      <c r="AA104" s="779" t="s">
        <v>4942</v>
      </c>
      <c r="AB104" s="764"/>
      <c r="AC104" s="780"/>
      <c r="AD104" s="783"/>
      <c r="AE104" s="879"/>
      <c r="AF104" s="761"/>
      <c r="AG104" s="783">
        <f>I104</f>
        <v>1000</v>
      </c>
      <c r="AH104" s="761"/>
      <c r="AI104" s="779">
        <f>I104</f>
        <v>1000</v>
      </c>
      <c r="AJ104" s="779"/>
      <c r="AK104" s="376"/>
      <c r="AL104" s="781"/>
      <c r="AM104" s="787"/>
      <c r="AN104" s="787"/>
      <c r="AO104" s="787"/>
      <c r="AP104" s="787"/>
      <c r="AQ104" s="787"/>
      <c r="AR104" s="787"/>
      <c r="AS104" s="784"/>
      <c r="AT104" s="784"/>
      <c r="AU104" s="784"/>
      <c r="AV104" s="784"/>
      <c r="AW104" s="779"/>
      <c r="AX104" s="762"/>
      <c r="AY104" s="779"/>
      <c r="AZ104" s="779"/>
      <c r="BA104" s="777"/>
      <c r="BB104" s="777">
        <f>I104</f>
        <v>1000</v>
      </c>
      <c r="BC104" s="788"/>
      <c r="BD104" s="779"/>
      <c r="BE104" s="777"/>
      <c r="BF104" s="788"/>
      <c r="BG104" s="789"/>
      <c r="BH104" s="789"/>
      <c r="BI104" s="790"/>
      <c r="BJ104" s="789"/>
      <c r="BK104" s="791"/>
      <c r="BL104" s="791"/>
      <c r="BM104" s="791"/>
      <c r="BN104" s="791"/>
      <c r="BO104" s="789"/>
      <c r="BP104" s="789"/>
      <c r="BQ104" s="789">
        <f>I104/25</f>
        <v>40</v>
      </c>
      <c r="BR104" s="789"/>
      <c r="BS104" s="789"/>
      <c r="BT104" s="789"/>
      <c r="BU104" s="789"/>
      <c r="BV104" s="789"/>
      <c r="BW104" s="789"/>
      <c r="BX104" s="789"/>
      <c r="BY104" s="789"/>
      <c r="BZ104" s="789"/>
      <c r="CA104" s="789"/>
      <c r="CB104" s="789"/>
      <c r="CC104" s="789"/>
      <c r="CD104" s="789"/>
      <c r="CE104" s="664"/>
      <c r="CF104" s="762"/>
      <c r="CG104" s="762"/>
      <c r="CH104" s="762"/>
      <c r="CN104" s="757"/>
      <c r="CO104" s="757"/>
      <c r="CQ104" s="881">
        <f t="shared" si="43"/>
        <v>424807</v>
      </c>
    </row>
    <row r="105" s="646" customFormat="1" ht="36" hidden="1" customHeight="1" spans="1:95">
      <c r="A105" s="758">
        <v>46051</v>
      </c>
      <c r="B105" s="759" t="s">
        <v>3972</v>
      </c>
      <c r="C105" s="760" t="s">
        <v>251</v>
      </c>
      <c r="D105" s="761">
        <v>4500192542</v>
      </c>
      <c r="E105" s="759" t="s">
        <v>5461</v>
      </c>
      <c r="F105" s="761" t="s">
        <v>5462</v>
      </c>
      <c r="G105" s="762" t="s">
        <v>3599</v>
      </c>
      <c r="H105" s="877" t="s">
        <v>3600</v>
      </c>
      <c r="I105" s="975">
        <v>20016</v>
      </c>
      <c r="J105" s="764">
        <v>8</v>
      </c>
      <c r="K105" s="764">
        <v>48</v>
      </c>
      <c r="L105" s="765">
        <f t="shared" si="22"/>
        <v>417</v>
      </c>
      <c r="M105" s="766">
        <v>46113</v>
      </c>
      <c r="N105" s="766">
        <v>46109</v>
      </c>
      <c r="O105" s="768" t="s">
        <v>5463</v>
      </c>
      <c r="P105" s="768" t="s">
        <v>5464</v>
      </c>
      <c r="Q105" s="769" t="s">
        <v>5465</v>
      </c>
      <c r="R105" s="972" t="s">
        <v>5466</v>
      </c>
      <c r="S105" s="771" t="s">
        <v>82</v>
      </c>
      <c r="T105" s="878" t="s">
        <v>82</v>
      </c>
      <c r="U105" s="976" t="s">
        <v>5467</v>
      </c>
      <c r="V105" s="774" t="s">
        <v>587</v>
      </c>
      <c r="W105" s="775">
        <v>0.5438</v>
      </c>
      <c r="X105" s="776">
        <f>W105*I105</f>
        <v>10884.7008</v>
      </c>
      <c r="Y105" s="777"/>
      <c r="Z105" s="778" t="s">
        <v>5468</v>
      </c>
      <c r="AA105" s="779" t="s">
        <v>4942</v>
      </c>
      <c r="AB105" s="764"/>
      <c r="AC105" s="780"/>
      <c r="AD105" s="783"/>
      <c r="AE105" s="879"/>
      <c r="AF105" s="761"/>
      <c r="AG105" s="783">
        <f>I105</f>
        <v>20016</v>
      </c>
      <c r="AH105" s="761"/>
      <c r="AI105" s="783"/>
      <c r="AJ105" s="765"/>
      <c r="AK105" s="376"/>
      <c r="AL105" s="781"/>
      <c r="AM105" s="784"/>
      <c r="AN105" s="784"/>
      <c r="AO105" s="787"/>
      <c r="AP105" s="787"/>
      <c r="AQ105" s="787"/>
      <c r="AR105" s="787"/>
      <c r="AS105" s="787"/>
      <c r="AT105" s="787"/>
      <c r="AU105" s="787"/>
      <c r="AV105" s="787">
        <f>I105</f>
        <v>20016</v>
      </c>
      <c r="AW105" s="784"/>
      <c r="AX105" s="784"/>
      <c r="AY105" s="784"/>
      <c r="AZ105" s="779"/>
      <c r="BA105" s="977"/>
      <c r="BB105" s="779">
        <f>I105</f>
        <v>20016</v>
      </c>
      <c r="BC105" s="788"/>
      <c r="BD105" s="777"/>
      <c r="BE105" s="788"/>
      <c r="BF105" s="788"/>
      <c r="BG105" s="777"/>
      <c r="BH105" s="777"/>
      <c r="BI105" s="788"/>
      <c r="BJ105" s="789"/>
      <c r="BK105" s="789"/>
      <c r="BL105" s="791"/>
      <c r="BM105" s="789"/>
      <c r="BN105" s="791"/>
      <c r="BO105" s="791"/>
      <c r="BP105" s="791"/>
      <c r="BQ105" s="791"/>
      <c r="BR105" s="789"/>
      <c r="BS105" s="789"/>
      <c r="BT105" s="791">
        <f>I105/8</f>
        <v>2502</v>
      </c>
      <c r="BU105" s="789"/>
      <c r="BV105" s="789"/>
      <c r="BW105" s="789"/>
      <c r="BX105" s="789"/>
      <c r="BY105" s="789"/>
      <c r="BZ105" s="789"/>
      <c r="CA105" s="789"/>
      <c r="CB105" s="789"/>
      <c r="CC105" s="789"/>
      <c r="CD105" s="789"/>
      <c r="CE105" s="664"/>
      <c r="CF105" s="694"/>
      <c r="CG105" s="694"/>
      <c r="CH105" s="694"/>
      <c r="CI105" s="664"/>
      <c r="CQ105" s="881">
        <f t="shared" si="43"/>
        <v>404791</v>
      </c>
    </row>
    <row r="106" s="651" customFormat="1" ht="36" hidden="1" customHeight="1" spans="1:95">
      <c r="A106" s="758">
        <v>46055</v>
      </c>
      <c r="B106" s="759" t="s">
        <v>4521</v>
      </c>
      <c r="C106" s="760" t="s">
        <v>251</v>
      </c>
      <c r="D106" s="761">
        <v>4500192693</v>
      </c>
      <c r="E106" s="759" t="s">
        <v>5469</v>
      </c>
      <c r="F106" s="761" t="s">
        <v>5470</v>
      </c>
      <c r="G106" s="762" t="s">
        <v>109</v>
      </c>
      <c r="H106" s="877" t="s">
        <v>79</v>
      </c>
      <c r="I106" s="763">
        <v>5200</v>
      </c>
      <c r="J106" s="764">
        <v>0</v>
      </c>
      <c r="K106" s="764">
        <v>52</v>
      </c>
      <c r="L106" s="765">
        <f t="shared" si="22"/>
        <v>100</v>
      </c>
      <c r="M106" s="766">
        <v>46115</v>
      </c>
      <c r="N106" s="766">
        <v>46111</v>
      </c>
      <c r="O106" s="768"/>
      <c r="P106" s="768"/>
      <c r="Q106" s="769"/>
      <c r="R106" s="768">
        <v>46059</v>
      </c>
      <c r="S106" s="768" t="s">
        <v>136</v>
      </c>
      <c r="T106" s="205" t="s">
        <v>5471</v>
      </c>
      <c r="U106" s="773" t="s">
        <v>5331</v>
      </c>
      <c r="V106" s="774" t="s">
        <v>5238</v>
      </c>
      <c r="W106" s="775">
        <v>0.5188</v>
      </c>
      <c r="X106" s="776">
        <f>W106*I106</f>
        <v>2697.76</v>
      </c>
      <c r="Y106" s="761"/>
      <c r="Z106" s="978" t="s">
        <v>109</v>
      </c>
      <c r="AA106" s="779"/>
      <c r="AB106" s="764"/>
      <c r="AC106" s="780"/>
      <c r="AD106" s="783"/>
      <c r="AE106" s="879"/>
      <c r="AF106" s="958"/>
      <c r="AG106" s="959">
        <f>I106</f>
        <v>5200</v>
      </c>
      <c r="AH106" s="958"/>
      <c r="AI106" s="979">
        <f>I106</f>
        <v>5200</v>
      </c>
      <c r="AJ106" s="960"/>
      <c r="AK106" s="376"/>
      <c r="AL106" s="781"/>
      <c r="AM106" s="961"/>
      <c r="AN106" s="961"/>
      <c r="AO106" s="961"/>
      <c r="AP106" s="961"/>
      <c r="AQ106" s="961"/>
      <c r="AR106" s="961"/>
      <c r="AS106" s="961"/>
      <c r="AT106" s="376"/>
      <c r="AU106" s="376"/>
      <c r="AV106" s="376"/>
      <c r="AW106" s="376"/>
      <c r="AX106" s="960"/>
      <c r="AY106" s="962"/>
      <c r="AZ106" s="979"/>
      <c r="BA106" s="979"/>
      <c r="BB106" s="979">
        <f>I106</f>
        <v>5200</v>
      </c>
      <c r="BC106" s="964"/>
      <c r="BD106" s="964"/>
      <c r="BE106" s="960"/>
      <c r="BF106" s="963"/>
      <c r="BG106" s="964"/>
      <c r="BH106" s="965"/>
      <c r="BI106" s="965"/>
      <c r="BJ106" s="966"/>
      <c r="BK106" s="980"/>
      <c r="BL106" s="980">
        <f>I106/13</f>
        <v>400</v>
      </c>
      <c r="BM106" s="966"/>
      <c r="BN106" s="966"/>
      <c r="BO106" s="966"/>
      <c r="BP106" s="965"/>
      <c r="BQ106" s="965"/>
      <c r="BR106" s="966"/>
      <c r="BS106" s="965"/>
      <c r="BT106" s="965"/>
      <c r="BU106" s="965"/>
      <c r="BV106" s="965"/>
      <c r="BW106" s="965"/>
      <c r="BX106" s="965"/>
      <c r="BY106" s="965"/>
      <c r="BZ106" s="965"/>
      <c r="CA106" s="965"/>
      <c r="CB106" s="965"/>
      <c r="CC106" s="965"/>
      <c r="CD106" s="965"/>
      <c r="CE106" s="968"/>
      <c r="CF106" s="969"/>
      <c r="CG106" s="969"/>
      <c r="CH106" s="962"/>
      <c r="CO106" s="970"/>
      <c r="CP106" s="973"/>
      <c r="CQ106" s="881">
        <f t="shared" si="43"/>
        <v>399591</v>
      </c>
    </row>
    <row r="107" s="652" customFormat="1" ht="36" hidden="1" customHeight="1" spans="1:95">
      <c r="A107" s="981">
        <v>46059</v>
      </c>
      <c r="B107" s="982" t="s">
        <v>4992</v>
      </c>
      <c r="C107" s="983" t="s">
        <v>182</v>
      </c>
      <c r="D107" s="984">
        <v>4500193318</v>
      </c>
      <c r="E107" s="982" t="s">
        <v>5472</v>
      </c>
      <c r="F107" s="984" t="s">
        <v>5473</v>
      </c>
      <c r="G107" s="985" t="s">
        <v>309</v>
      </c>
      <c r="H107" s="986" t="s">
        <v>79</v>
      </c>
      <c r="I107" s="987">
        <v>516</v>
      </c>
      <c r="J107" s="988">
        <v>0</v>
      </c>
      <c r="K107" s="988">
        <v>12</v>
      </c>
      <c r="L107" s="989">
        <f t="shared" si="22"/>
        <v>43</v>
      </c>
      <c r="M107" s="990">
        <v>46118</v>
      </c>
      <c r="N107" s="990">
        <v>46114</v>
      </c>
      <c r="O107" s="991"/>
      <c r="P107" s="991"/>
      <c r="Q107" s="992"/>
      <c r="R107" s="991" t="s">
        <v>5474</v>
      </c>
      <c r="S107" s="993" t="s">
        <v>136</v>
      </c>
      <c r="T107" s="994" t="s">
        <v>5475</v>
      </c>
      <c r="U107" s="995" t="s">
        <v>5476</v>
      </c>
      <c r="V107" s="996" t="s">
        <v>3950</v>
      </c>
      <c r="W107" s="997">
        <v>2.0582</v>
      </c>
      <c r="X107" s="998">
        <f>I107*W107</f>
        <v>1062.0312</v>
      </c>
      <c r="Y107" s="984"/>
      <c r="Z107" s="999" t="s">
        <v>5477</v>
      </c>
      <c r="AA107" s="1000"/>
      <c r="AB107" s="988"/>
      <c r="AC107" s="1001"/>
      <c r="AD107" s="1002"/>
      <c r="AE107" s="1003"/>
      <c r="AF107" s="984"/>
      <c r="AG107" s="1002">
        <f>I107*2</f>
        <v>1032</v>
      </c>
      <c r="AH107" s="984"/>
      <c r="AI107" s="1004"/>
      <c r="AJ107" s="1000"/>
      <c r="AK107" s="366"/>
      <c r="AL107" s="781">
        <f>AG107</f>
        <v>1032</v>
      </c>
      <c r="AM107" s="1005"/>
      <c r="AN107" s="1005"/>
      <c r="AO107" s="1005"/>
      <c r="AP107" s="1005"/>
      <c r="AQ107" s="1005"/>
      <c r="AR107" s="1005"/>
      <c r="AS107" s="1005"/>
      <c r="AT107" s="1006"/>
      <c r="AU107" s="1006"/>
      <c r="AV107" s="1006"/>
      <c r="AW107" s="1006"/>
      <c r="AX107" s="1000"/>
      <c r="AY107" s="985"/>
      <c r="AZ107" s="1004"/>
      <c r="BA107" s="1004"/>
      <c r="BB107" s="1000">
        <f>I107*2</f>
        <v>1032</v>
      </c>
      <c r="BC107" s="1007"/>
      <c r="BD107" s="1007"/>
      <c r="BE107" s="1000"/>
      <c r="BF107" s="1008"/>
      <c r="BG107" s="1007"/>
      <c r="BH107" s="1009"/>
      <c r="BI107" s="1009"/>
      <c r="BJ107" s="1010"/>
      <c r="BK107" s="1011"/>
      <c r="BL107" s="1011"/>
      <c r="BM107" s="1010"/>
      <c r="BN107" s="1010"/>
      <c r="BO107" s="1010"/>
      <c r="BP107" s="1009"/>
      <c r="BQ107" s="1009"/>
      <c r="BR107" s="1010"/>
      <c r="BS107" s="1009"/>
      <c r="BT107" s="1009"/>
      <c r="BU107" s="1009"/>
      <c r="BV107" s="1009"/>
      <c r="BW107" s="1009"/>
      <c r="BX107" s="1009"/>
      <c r="BY107" s="1009"/>
      <c r="BZ107" s="1009"/>
      <c r="CA107" s="1009"/>
      <c r="CB107" s="1009"/>
      <c r="CC107" s="1009"/>
      <c r="CD107" s="1009">
        <f>I107</f>
        <v>516</v>
      </c>
      <c r="CE107" s="1012"/>
      <c r="CG107" s="1013">
        <f>I107</f>
        <v>516</v>
      </c>
      <c r="CH107" s="1013">
        <f>I107</f>
        <v>516</v>
      </c>
      <c r="CO107" s="1014"/>
      <c r="CP107" s="1015"/>
      <c r="CQ107" s="1016">
        <f t="shared" si="43"/>
        <v>398559</v>
      </c>
    </row>
    <row r="108" s="651" customFormat="1" ht="36" hidden="1" customHeight="1" spans="1:95">
      <c r="A108" s="758">
        <v>46058</v>
      </c>
      <c r="B108" s="759" t="s">
        <v>4822</v>
      </c>
      <c r="C108" s="760" t="s">
        <v>251</v>
      </c>
      <c r="D108" s="761">
        <v>4500193110</v>
      </c>
      <c r="E108" s="759">
        <v>4561394538</v>
      </c>
      <c r="F108" s="761" t="s">
        <v>5478</v>
      </c>
      <c r="G108" s="762" t="s">
        <v>121</v>
      </c>
      <c r="H108" s="877" t="s">
        <v>122</v>
      </c>
      <c r="I108" s="763">
        <v>1026</v>
      </c>
      <c r="J108" s="764">
        <v>0</v>
      </c>
      <c r="K108" s="764">
        <v>6</v>
      </c>
      <c r="L108" s="765">
        <f t="shared" ref="L108:L118" si="46">I108/K108</f>
        <v>171</v>
      </c>
      <c r="M108" s="766">
        <v>46119</v>
      </c>
      <c r="N108" s="766">
        <v>46115</v>
      </c>
      <c r="O108" s="768"/>
      <c r="P108" s="768"/>
      <c r="Q108" s="769"/>
      <c r="R108" s="768">
        <v>46058</v>
      </c>
      <c r="S108" s="768" t="s">
        <v>82</v>
      </c>
      <c r="T108" s="205" t="s">
        <v>5479</v>
      </c>
      <c r="U108" s="773" t="s">
        <v>5480</v>
      </c>
      <c r="V108" s="774" t="s">
        <v>3205</v>
      </c>
      <c r="W108" s="775">
        <v>0.5564</v>
      </c>
      <c r="X108" s="776">
        <f t="shared" ref="X108:X113" si="47">W108*I108</f>
        <v>570.8664</v>
      </c>
      <c r="Y108" s="761"/>
      <c r="Z108" s="762" t="s">
        <v>121</v>
      </c>
      <c r="AA108" s="779"/>
      <c r="AB108" s="764"/>
      <c r="AC108" s="780"/>
      <c r="AD108" s="783"/>
      <c r="AE108" s="879"/>
      <c r="AF108" s="958"/>
      <c r="AG108" s="959">
        <f>I108</f>
        <v>1026</v>
      </c>
      <c r="AH108" s="958"/>
      <c r="AI108" s="979">
        <f>I108</f>
        <v>1026</v>
      </c>
      <c r="AJ108" s="960"/>
      <c r="AK108" s="376"/>
      <c r="AL108" s="781"/>
      <c r="AM108" s="961"/>
      <c r="AN108" s="961"/>
      <c r="AO108" s="961"/>
      <c r="AP108" s="961"/>
      <c r="AQ108" s="961"/>
      <c r="AR108" s="961"/>
      <c r="AS108" s="961"/>
      <c r="AT108" s="376"/>
      <c r="AU108" s="376"/>
      <c r="AV108" s="376"/>
      <c r="AW108" s="376"/>
      <c r="AX108" s="960"/>
      <c r="AY108" s="962"/>
      <c r="AZ108" s="979"/>
      <c r="BA108" s="979"/>
      <c r="BB108" s="979">
        <f>I108</f>
        <v>1026</v>
      </c>
      <c r="BC108" s="964"/>
      <c r="BD108" s="964"/>
      <c r="BE108" s="960"/>
      <c r="BF108" s="963"/>
      <c r="BG108" s="964"/>
      <c r="BH108" s="965"/>
      <c r="BI108" s="965"/>
      <c r="BJ108" s="967">
        <f>I108/6</f>
        <v>171</v>
      </c>
      <c r="BK108" s="967"/>
      <c r="BL108" s="967"/>
      <c r="BM108" s="966"/>
      <c r="BN108" s="966"/>
      <c r="BO108" s="966"/>
      <c r="BP108" s="965"/>
      <c r="BQ108" s="965"/>
      <c r="BR108" s="966"/>
      <c r="BS108" s="965"/>
      <c r="BT108" s="965"/>
      <c r="BU108" s="965"/>
      <c r="BV108" s="965"/>
      <c r="BW108" s="965"/>
      <c r="BX108" s="965"/>
      <c r="BY108" s="965"/>
      <c r="BZ108" s="965"/>
      <c r="CA108" s="965"/>
      <c r="CB108" s="965"/>
      <c r="CC108" s="965"/>
      <c r="CD108" s="965"/>
      <c r="CE108" s="968"/>
      <c r="CF108" s="969"/>
      <c r="CG108" s="969"/>
      <c r="CH108" s="962"/>
      <c r="CO108" s="970"/>
      <c r="CP108" s="973"/>
      <c r="CQ108" s="881">
        <f t="shared" si="43"/>
        <v>397533</v>
      </c>
    </row>
    <row r="109" s="651" customFormat="1" ht="36" hidden="1" customHeight="1" spans="1:95">
      <c r="A109" s="758">
        <v>46058</v>
      </c>
      <c r="B109" s="759" t="s">
        <v>4822</v>
      </c>
      <c r="C109" s="760" t="s">
        <v>251</v>
      </c>
      <c r="D109" s="761">
        <v>4500193110</v>
      </c>
      <c r="E109" s="759">
        <v>4561394540</v>
      </c>
      <c r="F109" s="761" t="s">
        <v>5481</v>
      </c>
      <c r="G109" s="762" t="s">
        <v>121</v>
      </c>
      <c r="H109" s="877" t="s">
        <v>122</v>
      </c>
      <c r="I109" s="763">
        <v>3756</v>
      </c>
      <c r="J109" s="764">
        <v>0</v>
      </c>
      <c r="K109" s="764">
        <v>6</v>
      </c>
      <c r="L109" s="765">
        <f t="shared" si="46"/>
        <v>626</v>
      </c>
      <c r="M109" s="766">
        <v>46119</v>
      </c>
      <c r="N109" s="766">
        <v>46115</v>
      </c>
      <c r="O109" s="768"/>
      <c r="P109" s="768"/>
      <c r="Q109" s="769"/>
      <c r="R109" s="768">
        <v>46058</v>
      </c>
      <c r="S109" s="768" t="s">
        <v>82</v>
      </c>
      <c r="T109" s="205" t="s">
        <v>5479</v>
      </c>
      <c r="U109" s="773" t="s">
        <v>5480</v>
      </c>
      <c r="V109" s="774" t="s">
        <v>3205</v>
      </c>
      <c r="W109" s="775">
        <v>0.553</v>
      </c>
      <c r="X109" s="776">
        <f t="shared" si="47"/>
        <v>2077.068</v>
      </c>
      <c r="Y109" s="761"/>
      <c r="Z109" s="762" t="s">
        <v>121</v>
      </c>
      <c r="AA109" s="779"/>
      <c r="AB109" s="764"/>
      <c r="AC109" s="780"/>
      <c r="AD109" s="783"/>
      <c r="AE109" s="879"/>
      <c r="AF109" s="958"/>
      <c r="AG109" s="959">
        <f>I109</f>
        <v>3756</v>
      </c>
      <c r="AH109" s="958"/>
      <c r="AI109" s="979">
        <f>I109</f>
        <v>3756</v>
      </c>
      <c r="AJ109" s="960"/>
      <c r="AK109" s="376"/>
      <c r="AL109" s="781"/>
      <c r="AM109" s="961"/>
      <c r="AN109" s="961"/>
      <c r="AO109" s="961"/>
      <c r="AP109" s="961"/>
      <c r="AQ109" s="961"/>
      <c r="AR109" s="961"/>
      <c r="AS109" s="961"/>
      <c r="AT109" s="376"/>
      <c r="AU109" s="376"/>
      <c r="AV109" s="376"/>
      <c r="AW109" s="376"/>
      <c r="AX109" s="960"/>
      <c r="AY109" s="962"/>
      <c r="AZ109" s="979"/>
      <c r="BA109" s="979"/>
      <c r="BB109" s="979">
        <f>I109</f>
        <v>3756</v>
      </c>
      <c r="BC109" s="964"/>
      <c r="BD109" s="964"/>
      <c r="BE109" s="960"/>
      <c r="BF109" s="963"/>
      <c r="BG109" s="964"/>
      <c r="BH109" s="965"/>
      <c r="BI109" s="965"/>
      <c r="BJ109" s="967">
        <f>I109/6</f>
        <v>626</v>
      </c>
      <c r="BK109" s="967"/>
      <c r="BL109" s="967"/>
      <c r="BM109" s="966"/>
      <c r="BN109" s="966"/>
      <c r="BO109" s="966"/>
      <c r="BP109" s="965"/>
      <c r="BQ109" s="965"/>
      <c r="BR109" s="966"/>
      <c r="BS109" s="965"/>
      <c r="BT109" s="965"/>
      <c r="BU109" s="965"/>
      <c r="BV109" s="965"/>
      <c r="BW109" s="965"/>
      <c r="BX109" s="965"/>
      <c r="BY109" s="965"/>
      <c r="BZ109" s="965"/>
      <c r="CA109" s="965"/>
      <c r="CB109" s="965"/>
      <c r="CC109" s="965"/>
      <c r="CD109" s="965"/>
      <c r="CE109" s="968"/>
      <c r="CF109" s="969"/>
      <c r="CG109" s="969"/>
      <c r="CH109" s="962"/>
      <c r="CO109" s="970"/>
      <c r="CP109" s="973"/>
      <c r="CQ109" s="881">
        <f>CQ108-AG109</f>
        <v>393777</v>
      </c>
    </row>
    <row r="110" s="651" customFormat="1" ht="36" hidden="1" customHeight="1" spans="1:95">
      <c r="A110" s="758">
        <v>46058</v>
      </c>
      <c r="B110" s="759" t="s">
        <v>4822</v>
      </c>
      <c r="C110" s="760" t="s">
        <v>251</v>
      </c>
      <c r="D110" s="761">
        <v>4500193110</v>
      </c>
      <c r="E110" s="759">
        <v>4561394488</v>
      </c>
      <c r="F110" s="761" t="s">
        <v>5482</v>
      </c>
      <c r="G110" s="762" t="s">
        <v>121</v>
      </c>
      <c r="H110" s="877" t="s">
        <v>122</v>
      </c>
      <c r="I110" s="763">
        <v>4128</v>
      </c>
      <c r="J110" s="764">
        <v>0</v>
      </c>
      <c r="K110" s="764">
        <v>6</v>
      </c>
      <c r="L110" s="765">
        <f t="shared" si="46"/>
        <v>688</v>
      </c>
      <c r="M110" s="766">
        <v>46119</v>
      </c>
      <c r="N110" s="766">
        <v>46115</v>
      </c>
      <c r="O110" s="768"/>
      <c r="P110" s="768"/>
      <c r="Q110" s="769"/>
      <c r="R110" s="768">
        <v>46058</v>
      </c>
      <c r="S110" s="768" t="s">
        <v>82</v>
      </c>
      <c r="T110" s="205" t="s">
        <v>5479</v>
      </c>
      <c r="U110" s="773" t="s">
        <v>5480</v>
      </c>
      <c r="V110" s="774" t="s">
        <v>3205</v>
      </c>
      <c r="W110" s="775">
        <v>0.553</v>
      </c>
      <c r="X110" s="776">
        <f t="shared" si="47"/>
        <v>2282.784</v>
      </c>
      <c r="Y110" s="761"/>
      <c r="Z110" s="762" t="s">
        <v>121</v>
      </c>
      <c r="AA110" s="779"/>
      <c r="AB110" s="764"/>
      <c r="AC110" s="780"/>
      <c r="AD110" s="783"/>
      <c r="AE110" s="879"/>
      <c r="AF110" s="958"/>
      <c r="AG110" s="959">
        <f>I110</f>
        <v>4128</v>
      </c>
      <c r="AH110" s="958"/>
      <c r="AI110" s="979">
        <f>I110</f>
        <v>4128</v>
      </c>
      <c r="AJ110" s="960"/>
      <c r="AK110" s="376"/>
      <c r="AL110" s="781"/>
      <c r="AM110" s="961"/>
      <c r="AN110" s="961"/>
      <c r="AO110" s="961"/>
      <c r="AP110" s="961"/>
      <c r="AQ110" s="961"/>
      <c r="AR110" s="961"/>
      <c r="AS110" s="961"/>
      <c r="AT110" s="376"/>
      <c r="AU110" s="376"/>
      <c r="AV110" s="376"/>
      <c r="AW110" s="376"/>
      <c r="AX110" s="960"/>
      <c r="AY110" s="962"/>
      <c r="AZ110" s="979"/>
      <c r="BA110" s="979"/>
      <c r="BB110" s="979">
        <f>I110</f>
        <v>4128</v>
      </c>
      <c r="BC110" s="964"/>
      <c r="BD110" s="964"/>
      <c r="BE110" s="960"/>
      <c r="BF110" s="963"/>
      <c r="BG110" s="964"/>
      <c r="BH110" s="965"/>
      <c r="BI110" s="965"/>
      <c r="BJ110" s="967">
        <f>I110/6</f>
        <v>688</v>
      </c>
      <c r="BK110" s="967"/>
      <c r="BL110" s="967"/>
      <c r="BM110" s="966"/>
      <c r="BN110" s="966"/>
      <c r="BO110" s="966"/>
      <c r="BP110" s="965"/>
      <c r="BQ110" s="965"/>
      <c r="BR110" s="966"/>
      <c r="BS110" s="965"/>
      <c r="BT110" s="965"/>
      <c r="BU110" s="965"/>
      <c r="BV110" s="965"/>
      <c r="BW110" s="965"/>
      <c r="BX110" s="965"/>
      <c r="BY110" s="965"/>
      <c r="BZ110" s="965"/>
      <c r="CA110" s="965"/>
      <c r="CB110" s="965"/>
      <c r="CC110" s="965"/>
      <c r="CD110" s="965"/>
      <c r="CE110" s="968"/>
      <c r="CF110" s="969"/>
      <c r="CG110" s="969"/>
      <c r="CH110" s="962"/>
      <c r="CO110" s="970"/>
      <c r="CP110" s="973"/>
      <c r="CQ110" s="881">
        <f>CQ109-AG110</f>
        <v>389649</v>
      </c>
    </row>
    <row r="111" s="651" customFormat="1" ht="36" hidden="1" customHeight="1" spans="1:95">
      <c r="A111" s="758">
        <v>46058</v>
      </c>
      <c r="B111" s="759" t="s">
        <v>4822</v>
      </c>
      <c r="C111" s="760" t="s">
        <v>251</v>
      </c>
      <c r="D111" s="761">
        <v>4500193110</v>
      </c>
      <c r="E111" s="759">
        <v>4561394486</v>
      </c>
      <c r="F111" s="761" t="s">
        <v>5483</v>
      </c>
      <c r="G111" s="762" t="s">
        <v>121</v>
      </c>
      <c r="H111" s="877" t="s">
        <v>122</v>
      </c>
      <c r="I111" s="763">
        <v>4398</v>
      </c>
      <c r="J111" s="764">
        <v>0</v>
      </c>
      <c r="K111" s="764">
        <v>6</v>
      </c>
      <c r="L111" s="765">
        <f t="shared" si="46"/>
        <v>733</v>
      </c>
      <c r="M111" s="766">
        <v>46119</v>
      </c>
      <c r="N111" s="766">
        <v>46115</v>
      </c>
      <c r="O111" s="768"/>
      <c r="P111" s="768"/>
      <c r="Q111" s="769"/>
      <c r="R111" s="768">
        <v>46058</v>
      </c>
      <c r="S111" s="768" t="s">
        <v>82</v>
      </c>
      <c r="T111" s="205" t="s">
        <v>5479</v>
      </c>
      <c r="U111" s="773" t="s">
        <v>5480</v>
      </c>
      <c r="V111" s="774" t="s">
        <v>3205</v>
      </c>
      <c r="W111" s="775">
        <v>0.553</v>
      </c>
      <c r="X111" s="776">
        <f t="shared" si="47"/>
        <v>2432.094</v>
      </c>
      <c r="Y111" s="761"/>
      <c r="Z111" s="762" t="s">
        <v>121</v>
      </c>
      <c r="AA111" s="779"/>
      <c r="AB111" s="764"/>
      <c r="AC111" s="780"/>
      <c r="AD111" s="783"/>
      <c r="AE111" s="879"/>
      <c r="AF111" s="958"/>
      <c r="AG111" s="959">
        <f>I111</f>
        <v>4398</v>
      </c>
      <c r="AH111" s="958"/>
      <c r="AI111" s="979">
        <f>I111</f>
        <v>4398</v>
      </c>
      <c r="AJ111" s="960"/>
      <c r="AK111" s="376"/>
      <c r="AL111" s="781"/>
      <c r="AM111" s="961"/>
      <c r="AN111" s="961"/>
      <c r="AO111" s="961"/>
      <c r="AP111" s="961"/>
      <c r="AQ111" s="961"/>
      <c r="AR111" s="961"/>
      <c r="AS111" s="961"/>
      <c r="AT111" s="376"/>
      <c r="AU111" s="376"/>
      <c r="AV111" s="376"/>
      <c r="AW111" s="376"/>
      <c r="AX111" s="960"/>
      <c r="AY111" s="962"/>
      <c r="AZ111" s="979"/>
      <c r="BA111" s="979"/>
      <c r="BB111" s="979">
        <f>I111</f>
        <v>4398</v>
      </c>
      <c r="BC111" s="964"/>
      <c r="BD111" s="964"/>
      <c r="BE111" s="960"/>
      <c r="BF111" s="963"/>
      <c r="BG111" s="964"/>
      <c r="BH111" s="965"/>
      <c r="BI111" s="965"/>
      <c r="BJ111" s="967">
        <f>I111/6</f>
        <v>733</v>
      </c>
      <c r="BK111" s="967"/>
      <c r="BL111" s="967"/>
      <c r="BM111" s="966"/>
      <c r="BN111" s="966"/>
      <c r="BO111" s="966"/>
      <c r="BP111" s="965"/>
      <c r="BQ111" s="965"/>
      <c r="BR111" s="966"/>
      <c r="BS111" s="965"/>
      <c r="BT111" s="965"/>
      <c r="BU111" s="965"/>
      <c r="BV111" s="965"/>
      <c r="BW111" s="965"/>
      <c r="BX111" s="965"/>
      <c r="BY111" s="965"/>
      <c r="BZ111" s="965"/>
      <c r="CA111" s="965"/>
      <c r="CB111" s="965"/>
      <c r="CC111" s="965"/>
      <c r="CD111" s="965"/>
      <c r="CE111" s="968"/>
      <c r="CF111" s="969"/>
      <c r="CG111" s="969"/>
      <c r="CH111" s="962"/>
      <c r="CO111" s="970"/>
      <c r="CP111" s="973"/>
      <c r="CQ111" s="881">
        <f>CQ110-AG111</f>
        <v>385251</v>
      </c>
    </row>
    <row r="112" s="651" customFormat="1" ht="36" hidden="1" customHeight="1" spans="1:95">
      <c r="A112" s="758">
        <v>46058</v>
      </c>
      <c r="B112" s="759" t="s">
        <v>4822</v>
      </c>
      <c r="C112" s="760" t="s">
        <v>251</v>
      </c>
      <c r="D112" s="761">
        <v>4500193110</v>
      </c>
      <c r="E112" s="759">
        <v>4561394993</v>
      </c>
      <c r="F112" s="761" t="s">
        <v>5484</v>
      </c>
      <c r="G112" s="762" t="s">
        <v>121</v>
      </c>
      <c r="H112" s="877" t="s">
        <v>122</v>
      </c>
      <c r="I112" s="763">
        <v>5124</v>
      </c>
      <c r="J112" s="764">
        <v>0</v>
      </c>
      <c r="K112" s="764">
        <v>6</v>
      </c>
      <c r="L112" s="765">
        <f t="shared" si="46"/>
        <v>854</v>
      </c>
      <c r="M112" s="766">
        <v>46119</v>
      </c>
      <c r="N112" s="766">
        <v>46115</v>
      </c>
      <c r="O112" s="768"/>
      <c r="P112" s="768"/>
      <c r="Q112" s="769"/>
      <c r="R112" s="768">
        <v>46058</v>
      </c>
      <c r="S112" s="768" t="s">
        <v>82</v>
      </c>
      <c r="T112" s="205" t="s">
        <v>5479</v>
      </c>
      <c r="U112" s="773" t="s">
        <v>5480</v>
      </c>
      <c r="V112" s="774" t="s">
        <v>3205</v>
      </c>
      <c r="W112" s="775">
        <v>0.5496</v>
      </c>
      <c r="X112" s="776">
        <f t="shared" si="47"/>
        <v>2816.1504</v>
      </c>
      <c r="Y112" s="761"/>
      <c r="Z112" s="762" t="s">
        <v>121</v>
      </c>
      <c r="AA112" s="779"/>
      <c r="AB112" s="764"/>
      <c r="AC112" s="780"/>
      <c r="AD112" s="783"/>
      <c r="AE112" s="879"/>
      <c r="AF112" s="958"/>
      <c r="AG112" s="959">
        <f>I112</f>
        <v>5124</v>
      </c>
      <c r="AH112" s="958"/>
      <c r="AI112" s="979">
        <f>I112</f>
        <v>5124</v>
      </c>
      <c r="AJ112" s="960"/>
      <c r="AK112" s="376"/>
      <c r="AL112" s="781"/>
      <c r="AM112" s="961"/>
      <c r="AN112" s="961"/>
      <c r="AO112" s="961"/>
      <c r="AP112" s="961"/>
      <c r="AQ112" s="961"/>
      <c r="AR112" s="961"/>
      <c r="AS112" s="961"/>
      <c r="AT112" s="376"/>
      <c r="AU112" s="376"/>
      <c r="AV112" s="376"/>
      <c r="AW112" s="376"/>
      <c r="AX112" s="960"/>
      <c r="AY112" s="962"/>
      <c r="AZ112" s="979"/>
      <c r="BA112" s="979"/>
      <c r="BB112" s="979">
        <f>I112</f>
        <v>5124</v>
      </c>
      <c r="BC112" s="964"/>
      <c r="BD112" s="964"/>
      <c r="BE112" s="960"/>
      <c r="BF112" s="963"/>
      <c r="BG112" s="964"/>
      <c r="BH112" s="965"/>
      <c r="BI112" s="965"/>
      <c r="BJ112" s="967">
        <f>I112/6</f>
        <v>854</v>
      </c>
      <c r="BK112" s="967"/>
      <c r="BL112" s="967"/>
      <c r="BM112" s="966"/>
      <c r="BN112" s="966"/>
      <c r="BO112" s="966"/>
      <c r="BP112" s="965"/>
      <c r="BQ112" s="965"/>
      <c r="BR112" s="966"/>
      <c r="BS112" s="965"/>
      <c r="BT112" s="965"/>
      <c r="BU112" s="965"/>
      <c r="BV112" s="965"/>
      <c r="BW112" s="965"/>
      <c r="BX112" s="965"/>
      <c r="BY112" s="965"/>
      <c r="BZ112" s="965"/>
      <c r="CA112" s="965"/>
      <c r="CB112" s="965"/>
      <c r="CC112" s="965"/>
      <c r="CD112" s="965"/>
      <c r="CE112" s="968"/>
      <c r="CF112" s="969"/>
      <c r="CG112" s="969"/>
      <c r="CH112" s="962"/>
      <c r="CO112" s="970"/>
      <c r="CP112" s="973"/>
      <c r="CQ112" s="881">
        <f>CQ111-AG112</f>
        <v>380127</v>
      </c>
    </row>
    <row r="113" s="646" customFormat="1" ht="36" hidden="1" customHeight="1" spans="1:95">
      <c r="A113" s="758">
        <v>46038</v>
      </c>
      <c r="B113" s="759" t="s">
        <v>4312</v>
      </c>
      <c r="C113" s="760" t="s">
        <v>251</v>
      </c>
      <c r="D113" s="761">
        <v>4500191650</v>
      </c>
      <c r="E113" s="759">
        <v>384464504</v>
      </c>
      <c r="F113" s="761" t="s">
        <v>5485</v>
      </c>
      <c r="G113" s="762" t="s">
        <v>5101</v>
      </c>
      <c r="H113" s="877" t="s">
        <v>5102</v>
      </c>
      <c r="I113" s="763">
        <v>960</v>
      </c>
      <c r="J113" s="764">
        <v>0</v>
      </c>
      <c r="K113" s="764">
        <v>6</v>
      </c>
      <c r="L113" s="765">
        <f t="shared" si="46"/>
        <v>160</v>
      </c>
      <c r="M113" s="766">
        <v>46122</v>
      </c>
      <c r="N113" s="766">
        <v>46118</v>
      </c>
      <c r="O113" s="768"/>
      <c r="P113" s="768"/>
      <c r="Q113" s="769"/>
      <c r="R113" s="768" t="s">
        <v>5486</v>
      </c>
      <c r="S113" s="771" t="s">
        <v>136</v>
      </c>
      <c r="T113" s="956" t="s">
        <v>5487</v>
      </c>
      <c r="U113" s="773" t="s">
        <v>5488</v>
      </c>
      <c r="V113" s="774" t="s">
        <v>1471</v>
      </c>
      <c r="W113" s="775">
        <v>1.2524</v>
      </c>
      <c r="X113" s="776">
        <f t="shared" si="47"/>
        <v>1202.304</v>
      </c>
      <c r="Y113" s="777"/>
      <c r="Z113" s="762" t="s">
        <v>5101</v>
      </c>
      <c r="AA113" s="779" t="s">
        <v>108</v>
      </c>
      <c r="AB113" s="764"/>
      <c r="AC113" s="780"/>
      <c r="AD113" s="783">
        <f>AC113-I113</f>
        <v>-960</v>
      </c>
      <c r="AE113" s="879"/>
      <c r="AF113" s="761"/>
      <c r="AG113" s="785">
        <f>I113*2</f>
        <v>1920</v>
      </c>
      <c r="AH113" s="761"/>
      <c r="AI113" s="783">
        <f>AG113</f>
        <v>1920</v>
      </c>
      <c r="AJ113" s="765"/>
      <c r="AK113" s="1017"/>
      <c r="AL113" s="781"/>
      <c r="AM113" s="784"/>
      <c r="AN113" s="787"/>
      <c r="AO113" s="787"/>
      <c r="AP113" s="787"/>
      <c r="AQ113" s="787"/>
      <c r="AR113" s="787"/>
      <c r="AS113" s="787"/>
      <c r="AT113" s="787"/>
      <c r="AU113" s="784"/>
      <c r="AV113" s="784"/>
      <c r="AW113" s="784"/>
      <c r="AX113" s="784"/>
      <c r="AY113" s="779"/>
      <c r="AZ113" s="762"/>
      <c r="BA113" s="777"/>
      <c r="BB113" s="777">
        <f>I113*2</f>
        <v>1920</v>
      </c>
      <c r="BC113" s="777"/>
      <c r="BD113" s="788"/>
      <c r="BE113" s="788"/>
      <c r="BF113" s="779"/>
      <c r="BG113" s="777"/>
      <c r="BH113" s="788"/>
      <c r="BI113" s="789"/>
      <c r="BJ113" s="789"/>
      <c r="BK113" s="790"/>
      <c r="BL113" s="789"/>
      <c r="BM113" s="791"/>
      <c r="BN113" s="791"/>
      <c r="BO113" s="791"/>
      <c r="BP113" s="791"/>
      <c r="BQ113" s="789"/>
      <c r="BR113" s="789"/>
      <c r="BS113" s="791"/>
      <c r="BT113" s="789"/>
      <c r="BU113" s="789"/>
      <c r="BV113" s="789"/>
      <c r="BW113" s="789"/>
      <c r="BX113" s="789"/>
      <c r="BY113" s="789"/>
      <c r="BZ113" s="789"/>
      <c r="CA113" s="789"/>
      <c r="CB113" s="789"/>
      <c r="CC113" s="789"/>
      <c r="CD113" s="789">
        <f>I113</f>
        <v>960</v>
      </c>
      <c r="CE113" s="974"/>
      <c r="CF113" s="694">
        <f>I113</f>
        <v>960</v>
      </c>
      <c r="CG113" s="694"/>
      <c r="CH113" s="694">
        <f>I113</f>
        <v>960</v>
      </c>
      <c r="CP113" s="656"/>
      <c r="CQ113" s="881">
        <f>CQ112-AG113</f>
        <v>378207</v>
      </c>
    </row>
    <row r="114" s="651" customFormat="1" ht="36" customHeight="1" spans="1:95">
      <c r="A114" s="1018">
        <v>46065</v>
      </c>
      <c r="B114" s="1019" t="s">
        <v>4987</v>
      </c>
      <c r="C114" s="1020" t="s">
        <v>4988</v>
      </c>
      <c r="D114" s="958">
        <v>4500193874</v>
      </c>
      <c r="E114" s="1019">
        <v>21214261</v>
      </c>
      <c r="F114" s="958" t="s">
        <v>5489</v>
      </c>
      <c r="G114" s="962" t="s">
        <v>134</v>
      </c>
      <c r="H114" s="1021" t="s">
        <v>135</v>
      </c>
      <c r="I114" s="1022">
        <v>624</v>
      </c>
      <c r="J114" s="1023">
        <v>0</v>
      </c>
      <c r="K114" s="1023">
        <v>13</v>
      </c>
      <c r="L114" s="1024">
        <f>I114/K114</f>
        <v>48</v>
      </c>
      <c r="M114" s="1025">
        <v>46125</v>
      </c>
      <c r="N114" s="1025">
        <v>46121</v>
      </c>
      <c r="O114" s="1026"/>
      <c r="P114" s="1026"/>
      <c r="Q114" s="1027"/>
      <c r="R114" s="1026"/>
      <c r="S114" s="1028"/>
      <c r="T114" s="1029"/>
      <c r="U114" s="976" t="s">
        <v>5490</v>
      </c>
      <c r="V114" s="1030" t="s">
        <v>1488</v>
      </c>
      <c r="W114" s="1031">
        <v>0.8786</v>
      </c>
      <c r="X114" s="1032">
        <f>W114*I114</f>
        <v>548.2464</v>
      </c>
      <c r="Y114" s="963"/>
      <c r="Z114" s="962"/>
      <c r="AA114" s="960"/>
      <c r="AB114" s="1033"/>
      <c r="AC114" s="1034"/>
      <c r="AD114" s="959"/>
      <c r="AE114" s="1035"/>
      <c r="AF114" s="958"/>
      <c r="AG114" s="1036"/>
      <c r="AH114" s="958"/>
      <c r="AI114" s="959"/>
      <c r="AJ114" s="940"/>
      <c r="AK114" s="1037"/>
      <c r="AL114" s="1038">
        <f>I114</f>
        <v>624</v>
      </c>
      <c r="AM114" s="376"/>
      <c r="AN114" s="961"/>
      <c r="AO114" s="961"/>
      <c r="AP114" s="961"/>
      <c r="AQ114" s="961"/>
      <c r="AR114" s="961"/>
      <c r="AS114" s="961"/>
      <c r="AT114" s="961"/>
      <c r="AU114" s="376"/>
      <c r="AV114" s="376"/>
      <c r="AW114" s="376"/>
      <c r="AX114" s="376"/>
      <c r="AY114" s="960"/>
      <c r="AZ114" s="962"/>
      <c r="BA114" s="1039"/>
      <c r="BB114" s="1040">
        <f>I114</f>
        <v>624</v>
      </c>
      <c r="BC114" s="963"/>
      <c r="BD114" s="964"/>
      <c r="BE114" s="964"/>
      <c r="BF114" s="960"/>
      <c r="BG114" s="963"/>
      <c r="BH114" s="964"/>
      <c r="BI114" s="965"/>
      <c r="BJ114" s="965"/>
      <c r="BK114" s="967"/>
      <c r="BL114" s="965"/>
      <c r="BM114" s="966"/>
      <c r="BN114" s="966"/>
      <c r="BO114" s="966"/>
      <c r="BP114" s="966"/>
      <c r="BQ114" s="965"/>
      <c r="BR114" s="965"/>
      <c r="BS114" s="966"/>
      <c r="BT114" s="965"/>
      <c r="BU114" s="965"/>
      <c r="BV114" s="965"/>
      <c r="BW114" s="965"/>
      <c r="BX114" s="965"/>
      <c r="BY114" s="965"/>
      <c r="BZ114" s="965"/>
      <c r="CA114" s="965"/>
      <c r="CB114" s="965"/>
      <c r="CC114" s="965"/>
      <c r="CD114" s="965"/>
      <c r="CE114" s="968"/>
      <c r="CF114" s="969"/>
      <c r="CG114" s="969"/>
      <c r="CH114" s="969"/>
      <c r="CP114" s="970"/>
      <c r="CQ114" s="950"/>
    </row>
    <row r="115" s="651" customFormat="1" ht="36" hidden="1" customHeight="1" spans="1:95">
      <c r="A115" s="758">
        <v>46058</v>
      </c>
      <c r="B115" s="759" t="s">
        <v>4461</v>
      </c>
      <c r="C115" s="760" t="s">
        <v>237</v>
      </c>
      <c r="D115" s="761">
        <v>4500193215</v>
      </c>
      <c r="E115" s="759" t="s">
        <v>5491</v>
      </c>
      <c r="F115" s="761" t="s">
        <v>5492</v>
      </c>
      <c r="G115" s="762" t="s">
        <v>309</v>
      </c>
      <c r="H115" s="877" t="s">
        <v>79</v>
      </c>
      <c r="I115" s="763">
        <v>36</v>
      </c>
      <c r="J115" s="764">
        <v>0</v>
      </c>
      <c r="K115" s="764">
        <v>12</v>
      </c>
      <c r="L115" s="765">
        <f>I115/K115</f>
        <v>3</v>
      </c>
      <c r="M115" s="766">
        <v>46127</v>
      </c>
      <c r="N115" s="766">
        <v>46123</v>
      </c>
      <c r="O115" s="768"/>
      <c r="P115" s="768"/>
      <c r="Q115" s="769"/>
      <c r="R115" s="768">
        <v>46058</v>
      </c>
      <c r="S115" s="771" t="s">
        <v>136</v>
      </c>
      <c r="T115" s="878" t="s">
        <v>5493</v>
      </c>
      <c r="U115" s="773" t="s">
        <v>4075</v>
      </c>
      <c r="V115" s="774" t="s">
        <v>812</v>
      </c>
      <c r="W115" s="775">
        <v>2.0963</v>
      </c>
      <c r="X115" s="776">
        <f>I115*W115</f>
        <v>75.4668</v>
      </c>
      <c r="Y115" s="777"/>
      <c r="Z115" s="798" t="s">
        <v>4017</v>
      </c>
      <c r="AA115" s="779"/>
      <c r="AB115" s="764"/>
      <c r="AC115" s="780"/>
      <c r="AD115" s="783"/>
      <c r="AE115" s="879"/>
      <c r="AF115" s="958"/>
      <c r="AG115" s="959">
        <f>I115*2</f>
        <v>72</v>
      </c>
      <c r="AH115" s="958"/>
      <c r="AI115" s="959"/>
      <c r="AJ115" s="940"/>
      <c r="AK115" s="786"/>
      <c r="AL115" s="781">
        <f t="shared" ref="AL115:AL117" si="48">AG115</f>
        <v>72</v>
      </c>
      <c r="AM115" s="376"/>
      <c r="AN115" s="961"/>
      <c r="AO115" s="961"/>
      <c r="AP115" s="961"/>
      <c r="AQ115" s="961"/>
      <c r="AR115" s="961"/>
      <c r="AS115" s="961"/>
      <c r="AT115" s="961"/>
      <c r="AU115" s="961"/>
      <c r="AV115" s="376"/>
      <c r="AW115" s="376"/>
      <c r="AX115" s="376"/>
      <c r="AY115" s="960"/>
      <c r="AZ115" s="962"/>
      <c r="BA115" s="960"/>
      <c r="BB115" s="960">
        <f>I115*2</f>
        <v>72</v>
      </c>
      <c r="BC115" s="963"/>
      <c r="BD115" s="964"/>
      <c r="BE115" s="964"/>
      <c r="BF115" s="960"/>
      <c r="BG115" s="963"/>
      <c r="BH115" s="964"/>
      <c r="BI115" s="965"/>
      <c r="BJ115" s="965"/>
      <c r="BK115" s="967"/>
      <c r="BL115" s="965"/>
      <c r="BM115" s="966"/>
      <c r="BN115" s="966"/>
      <c r="BO115" s="966"/>
      <c r="BP115" s="966"/>
      <c r="BQ115" s="965"/>
      <c r="BR115" s="965"/>
      <c r="BS115" s="966"/>
      <c r="BT115" s="965"/>
      <c r="BU115" s="965"/>
      <c r="BV115" s="965"/>
      <c r="BW115" s="965"/>
      <c r="BX115" s="965"/>
      <c r="BY115" s="965"/>
      <c r="BZ115" s="965"/>
      <c r="CA115" s="965"/>
      <c r="CB115" s="965"/>
      <c r="CC115" s="965"/>
      <c r="CD115" s="965">
        <f>I115</f>
        <v>36</v>
      </c>
      <c r="CE115" s="968"/>
      <c r="CF115" s="969">
        <f>I115</f>
        <v>36</v>
      </c>
      <c r="CG115" s="969"/>
      <c r="CH115" s="969">
        <f>I115</f>
        <v>36</v>
      </c>
      <c r="CP115" s="950"/>
      <c r="CQ115" s="950">
        <f>CQ113-AG115</f>
        <v>378135</v>
      </c>
    </row>
    <row r="116" s="651" customFormat="1" ht="36" hidden="1" customHeight="1" spans="1:95">
      <c r="A116" s="758">
        <v>46058</v>
      </c>
      <c r="B116" s="759" t="s">
        <v>4461</v>
      </c>
      <c r="C116" s="760" t="s">
        <v>237</v>
      </c>
      <c r="D116" s="761">
        <v>4500193215</v>
      </c>
      <c r="E116" s="759" t="s">
        <v>5494</v>
      </c>
      <c r="F116" s="761" t="s">
        <v>5495</v>
      </c>
      <c r="G116" s="762" t="s">
        <v>309</v>
      </c>
      <c r="H116" s="877" t="s">
        <v>79</v>
      </c>
      <c r="I116" s="763">
        <v>48</v>
      </c>
      <c r="J116" s="764">
        <v>0</v>
      </c>
      <c r="K116" s="764">
        <v>12</v>
      </c>
      <c r="L116" s="765">
        <f>I116/K116</f>
        <v>4</v>
      </c>
      <c r="M116" s="766">
        <v>46127</v>
      </c>
      <c r="N116" s="766">
        <v>46123</v>
      </c>
      <c r="O116" s="768"/>
      <c r="P116" s="768"/>
      <c r="Q116" s="769"/>
      <c r="R116" s="768">
        <v>46058</v>
      </c>
      <c r="S116" s="771" t="s">
        <v>136</v>
      </c>
      <c r="T116" s="878" t="s">
        <v>5493</v>
      </c>
      <c r="U116" s="773" t="s">
        <v>4075</v>
      </c>
      <c r="V116" s="774" t="s">
        <v>812</v>
      </c>
      <c r="W116" s="775">
        <v>2.0963</v>
      </c>
      <c r="X116" s="776">
        <f>I116*W116</f>
        <v>100.6224</v>
      </c>
      <c r="Y116" s="777"/>
      <c r="Z116" s="798" t="s">
        <v>4017</v>
      </c>
      <c r="AA116" s="779"/>
      <c r="AB116" s="764"/>
      <c r="AC116" s="780"/>
      <c r="AD116" s="783"/>
      <c r="AE116" s="879"/>
      <c r="AF116" s="958"/>
      <c r="AG116" s="959">
        <f>I116*2</f>
        <v>96</v>
      </c>
      <c r="AH116" s="958"/>
      <c r="AI116" s="959"/>
      <c r="AJ116" s="940"/>
      <c r="AK116" s="786"/>
      <c r="AL116" s="781">
        <f t="shared" si="48"/>
        <v>96</v>
      </c>
      <c r="AM116" s="376"/>
      <c r="AN116" s="961"/>
      <c r="AO116" s="961"/>
      <c r="AP116" s="961"/>
      <c r="AQ116" s="961"/>
      <c r="AR116" s="961"/>
      <c r="AS116" s="961"/>
      <c r="AT116" s="961"/>
      <c r="AU116" s="961"/>
      <c r="AV116" s="376"/>
      <c r="AW116" s="376"/>
      <c r="AX116" s="376"/>
      <c r="AY116" s="960"/>
      <c r="AZ116" s="962"/>
      <c r="BA116" s="960"/>
      <c r="BB116" s="960">
        <f>I116*2</f>
        <v>96</v>
      </c>
      <c r="BC116" s="963"/>
      <c r="BD116" s="964"/>
      <c r="BE116" s="964"/>
      <c r="BF116" s="960"/>
      <c r="BG116" s="963"/>
      <c r="BH116" s="964"/>
      <c r="BI116" s="965"/>
      <c r="BJ116" s="965"/>
      <c r="BK116" s="967"/>
      <c r="BL116" s="965"/>
      <c r="BM116" s="966"/>
      <c r="BN116" s="966"/>
      <c r="BO116" s="966"/>
      <c r="BP116" s="966"/>
      <c r="BQ116" s="965"/>
      <c r="BR116" s="965"/>
      <c r="BS116" s="966"/>
      <c r="BT116" s="965"/>
      <c r="BU116" s="965"/>
      <c r="BV116" s="965"/>
      <c r="BW116" s="965"/>
      <c r="BX116" s="965"/>
      <c r="BY116" s="965"/>
      <c r="BZ116" s="965"/>
      <c r="CA116" s="965"/>
      <c r="CB116" s="965"/>
      <c r="CC116" s="965"/>
      <c r="CD116" s="965">
        <f>I116</f>
        <v>48</v>
      </c>
      <c r="CE116" s="968"/>
      <c r="CF116" s="969">
        <f>I116</f>
        <v>48</v>
      </c>
      <c r="CG116" s="969"/>
      <c r="CH116" s="969">
        <f>I116</f>
        <v>48</v>
      </c>
      <c r="CP116" s="950"/>
      <c r="CQ116" s="950">
        <f>CQ115-AG116</f>
        <v>378039</v>
      </c>
    </row>
    <row r="117" s="651" customFormat="1" ht="36" hidden="1" customHeight="1" spans="1:95">
      <c r="A117" s="758">
        <v>46058</v>
      </c>
      <c r="B117" s="759" t="s">
        <v>4461</v>
      </c>
      <c r="C117" s="760" t="s">
        <v>237</v>
      </c>
      <c r="D117" s="761">
        <v>4500193215</v>
      </c>
      <c r="E117" s="759" t="s">
        <v>5496</v>
      </c>
      <c r="F117" s="761" t="s">
        <v>5497</v>
      </c>
      <c r="G117" s="762" t="s">
        <v>309</v>
      </c>
      <c r="H117" s="877" t="s">
        <v>79</v>
      </c>
      <c r="I117" s="763">
        <v>84</v>
      </c>
      <c r="J117" s="764">
        <v>0</v>
      </c>
      <c r="K117" s="764">
        <v>12</v>
      </c>
      <c r="L117" s="765">
        <f>I117/K117</f>
        <v>7</v>
      </c>
      <c r="M117" s="766">
        <v>46127</v>
      </c>
      <c r="N117" s="766">
        <v>46123</v>
      </c>
      <c r="O117" s="768"/>
      <c r="P117" s="768"/>
      <c r="Q117" s="769"/>
      <c r="R117" s="768">
        <v>46058</v>
      </c>
      <c r="S117" s="771" t="s">
        <v>136</v>
      </c>
      <c r="T117" s="878" t="s">
        <v>5493</v>
      </c>
      <c r="U117" s="773" t="s">
        <v>4075</v>
      </c>
      <c r="V117" s="774" t="s">
        <v>812</v>
      </c>
      <c r="W117" s="775">
        <v>2.0582</v>
      </c>
      <c r="X117" s="776">
        <f>I117*W117</f>
        <v>172.8888</v>
      </c>
      <c r="Y117" s="777"/>
      <c r="Z117" s="798" t="s">
        <v>4017</v>
      </c>
      <c r="AA117" s="779"/>
      <c r="AB117" s="764"/>
      <c r="AC117" s="780"/>
      <c r="AD117" s="783"/>
      <c r="AE117" s="879"/>
      <c r="AF117" s="958"/>
      <c r="AG117" s="959">
        <f>I117*2</f>
        <v>168</v>
      </c>
      <c r="AH117" s="958"/>
      <c r="AI117" s="959"/>
      <c r="AJ117" s="940"/>
      <c r="AK117" s="786"/>
      <c r="AL117" s="781">
        <f t="shared" si="48"/>
        <v>168</v>
      </c>
      <c r="AM117" s="376"/>
      <c r="AN117" s="961"/>
      <c r="AO117" s="961"/>
      <c r="AP117" s="961"/>
      <c r="AQ117" s="961"/>
      <c r="AR117" s="961"/>
      <c r="AS117" s="961"/>
      <c r="AT117" s="961"/>
      <c r="AU117" s="961"/>
      <c r="AV117" s="376"/>
      <c r="AW117" s="376"/>
      <c r="AX117" s="376"/>
      <c r="AY117" s="960"/>
      <c r="AZ117" s="962"/>
      <c r="BA117" s="960"/>
      <c r="BB117" s="960">
        <f>I117*2</f>
        <v>168</v>
      </c>
      <c r="BC117" s="963"/>
      <c r="BD117" s="964"/>
      <c r="BE117" s="964"/>
      <c r="BF117" s="960"/>
      <c r="BG117" s="963"/>
      <c r="BH117" s="964"/>
      <c r="BI117" s="965"/>
      <c r="BJ117" s="965"/>
      <c r="BK117" s="967"/>
      <c r="BL117" s="965"/>
      <c r="BM117" s="966"/>
      <c r="BN117" s="966"/>
      <c r="BO117" s="966"/>
      <c r="BP117" s="966"/>
      <c r="BQ117" s="965"/>
      <c r="BR117" s="965"/>
      <c r="BS117" s="966"/>
      <c r="BT117" s="965"/>
      <c r="BU117" s="965"/>
      <c r="BV117" s="965"/>
      <c r="BW117" s="965"/>
      <c r="BX117" s="965"/>
      <c r="BY117" s="965"/>
      <c r="BZ117" s="965"/>
      <c r="CA117" s="965"/>
      <c r="CB117" s="965"/>
      <c r="CC117" s="965"/>
      <c r="CD117" s="965">
        <f>I117</f>
        <v>84</v>
      </c>
      <c r="CE117" s="968"/>
      <c r="CF117" s="969">
        <f>I117</f>
        <v>84</v>
      </c>
      <c r="CG117" s="969"/>
      <c r="CH117" s="969">
        <f>I117</f>
        <v>84</v>
      </c>
      <c r="CP117" s="950"/>
      <c r="CQ117" s="950">
        <f>CQ116-AG117</f>
        <v>377871</v>
      </c>
    </row>
    <row r="118" s="646" customFormat="1" ht="36" hidden="1" customHeight="1" spans="1:95">
      <c r="A118" s="758">
        <v>45995</v>
      </c>
      <c r="B118" s="759" t="s">
        <v>2609</v>
      </c>
      <c r="C118" s="760" t="s">
        <v>251</v>
      </c>
      <c r="D118" s="761">
        <v>4500186354</v>
      </c>
      <c r="E118" s="759">
        <v>60260795</v>
      </c>
      <c r="F118" s="761" t="s">
        <v>5342</v>
      </c>
      <c r="G118" s="762" t="s">
        <v>309</v>
      </c>
      <c r="H118" s="877" t="s">
        <v>79</v>
      </c>
      <c r="I118" s="763">
        <v>2004</v>
      </c>
      <c r="J118" s="764">
        <v>0</v>
      </c>
      <c r="K118" s="764">
        <v>12</v>
      </c>
      <c r="L118" s="765">
        <f>I118/K118</f>
        <v>167</v>
      </c>
      <c r="M118" s="766">
        <v>46135</v>
      </c>
      <c r="N118" s="766">
        <v>46132</v>
      </c>
      <c r="O118" s="768"/>
      <c r="P118" s="768"/>
      <c r="Q118" s="769"/>
      <c r="R118" s="768">
        <v>45995</v>
      </c>
      <c r="S118" s="771" t="s">
        <v>82</v>
      </c>
      <c r="T118" s="956" t="s">
        <v>5242</v>
      </c>
      <c r="U118" s="773" t="s">
        <v>5343</v>
      </c>
      <c r="V118" s="774" t="s">
        <v>4426</v>
      </c>
      <c r="W118" s="775">
        <v>1.2281</v>
      </c>
      <c r="X118" s="776">
        <f>I118*W118</f>
        <v>2461.1124</v>
      </c>
      <c r="Y118" s="777"/>
      <c r="Z118" s="778" t="s">
        <v>313</v>
      </c>
      <c r="AA118" s="779" t="s">
        <v>108</v>
      </c>
      <c r="AB118" s="764"/>
      <c r="AC118" s="780"/>
      <c r="AD118" s="783">
        <f>AC118-I118</f>
        <v>-2004</v>
      </c>
      <c r="AE118" s="879"/>
      <c r="AF118" s="761"/>
      <c r="AG118" s="783">
        <f>I118*2</f>
        <v>4008</v>
      </c>
      <c r="AH118" s="761"/>
      <c r="AI118" s="783">
        <f>AG118</f>
        <v>4008</v>
      </c>
      <c r="AJ118" s="765"/>
      <c r="AK118" s="366"/>
      <c r="AL118" s="781"/>
      <c r="AM118" s="784"/>
      <c r="AN118" s="784"/>
      <c r="AO118" s="787"/>
      <c r="AP118" s="787"/>
      <c r="AQ118" s="787"/>
      <c r="AR118" s="787"/>
      <c r="AS118" s="787"/>
      <c r="AT118" s="787"/>
      <c r="AU118" s="787"/>
      <c r="AV118" s="787"/>
      <c r="AW118" s="784"/>
      <c r="AX118" s="784"/>
      <c r="AY118" s="784"/>
      <c r="AZ118" s="779"/>
      <c r="BA118" s="762"/>
      <c r="BB118" s="779">
        <f>I118*2</f>
        <v>4008</v>
      </c>
      <c r="BC118" s="788"/>
      <c r="BD118" s="777"/>
      <c r="BE118" s="788"/>
      <c r="BF118" s="788"/>
      <c r="BG118" s="779"/>
      <c r="BH118" s="777"/>
      <c r="BI118" s="788"/>
      <c r="BJ118" s="789"/>
      <c r="BK118" s="789"/>
      <c r="BL118" s="790"/>
      <c r="BM118" s="789"/>
      <c r="BN118" s="791"/>
      <c r="BO118" s="791"/>
      <c r="BP118" s="791"/>
      <c r="BQ118" s="791"/>
      <c r="BR118" s="789"/>
      <c r="BS118" s="789"/>
      <c r="BT118" s="791"/>
      <c r="BU118" s="789"/>
      <c r="BV118" s="789"/>
      <c r="BW118" s="789"/>
      <c r="BX118" s="789"/>
      <c r="BY118" s="789"/>
      <c r="BZ118" s="789"/>
      <c r="CA118" s="789"/>
      <c r="CB118" s="789"/>
      <c r="CC118" s="789"/>
      <c r="CD118" s="789">
        <f>I118</f>
        <v>2004</v>
      </c>
      <c r="CE118" s="974"/>
      <c r="CF118" s="694">
        <f>I118</f>
        <v>2004</v>
      </c>
      <c r="CG118" s="694"/>
      <c r="CH118" s="694">
        <f>I118</f>
        <v>2004</v>
      </c>
      <c r="CI118" s="664"/>
      <c r="CQ118" s="881">
        <f>CQ117-AG118</f>
        <v>373863</v>
      </c>
    </row>
    <row r="119" s="646" customFormat="1" ht="36" hidden="1" customHeight="1" spans="1:95">
      <c r="A119" s="758">
        <v>45995</v>
      </c>
      <c r="B119" s="759" t="s">
        <v>2609</v>
      </c>
      <c r="C119" s="760" t="s">
        <v>251</v>
      </c>
      <c r="D119" s="761">
        <v>4500186375</v>
      </c>
      <c r="E119" s="759">
        <v>60260873</v>
      </c>
      <c r="F119" s="761" t="s">
        <v>5344</v>
      </c>
      <c r="G119" s="762" t="s">
        <v>309</v>
      </c>
      <c r="H119" s="877" t="s">
        <v>79</v>
      </c>
      <c r="I119" s="763">
        <v>2004</v>
      </c>
      <c r="J119" s="764">
        <v>0</v>
      </c>
      <c r="K119" s="764">
        <v>12</v>
      </c>
      <c r="L119" s="765">
        <f>I119/K119</f>
        <v>167</v>
      </c>
      <c r="M119" s="766">
        <v>46164</v>
      </c>
      <c r="N119" s="766">
        <v>46160</v>
      </c>
      <c r="O119" s="768"/>
      <c r="P119" s="768"/>
      <c r="Q119" s="769"/>
      <c r="R119" s="768">
        <v>45995</v>
      </c>
      <c r="S119" s="771" t="s">
        <v>82</v>
      </c>
      <c r="T119" s="956" t="s">
        <v>5242</v>
      </c>
      <c r="U119" s="773" t="s">
        <v>5345</v>
      </c>
      <c r="V119" s="774" t="s">
        <v>4426</v>
      </c>
      <c r="W119" s="775">
        <v>1.2281</v>
      </c>
      <c r="X119" s="776">
        <f>I119*W119</f>
        <v>2461.1124</v>
      </c>
      <c r="Y119" s="777"/>
      <c r="Z119" s="778" t="s">
        <v>313</v>
      </c>
      <c r="AA119" s="779" t="s">
        <v>108</v>
      </c>
      <c r="AB119" s="764"/>
      <c r="AC119" s="780"/>
      <c r="AD119" s="783">
        <f>AC119-I119</f>
        <v>-2004</v>
      </c>
      <c r="AE119" s="879"/>
      <c r="AF119" s="761"/>
      <c r="AG119" s="783">
        <f>I119*2</f>
        <v>4008</v>
      </c>
      <c r="AH119" s="761"/>
      <c r="AI119" s="783">
        <f>AG119</f>
        <v>4008</v>
      </c>
      <c r="AJ119" s="765"/>
      <c r="AK119" s="366"/>
      <c r="AL119" s="781"/>
      <c r="AM119" s="784"/>
      <c r="AN119" s="784"/>
      <c r="AO119" s="787"/>
      <c r="AP119" s="787"/>
      <c r="AQ119" s="787"/>
      <c r="AR119" s="787"/>
      <c r="AS119" s="787"/>
      <c r="AT119" s="787"/>
      <c r="AU119" s="787"/>
      <c r="AV119" s="787"/>
      <c r="AW119" s="784"/>
      <c r="AX119" s="784"/>
      <c r="AY119" s="784"/>
      <c r="AZ119" s="779"/>
      <c r="BA119" s="762"/>
      <c r="BB119" s="779">
        <f>I119*2</f>
        <v>4008</v>
      </c>
      <c r="BC119" s="788"/>
      <c r="BD119" s="777"/>
      <c r="BE119" s="788"/>
      <c r="BF119" s="788"/>
      <c r="BG119" s="779"/>
      <c r="BH119" s="777"/>
      <c r="BI119" s="788"/>
      <c r="BJ119" s="789"/>
      <c r="BK119" s="789"/>
      <c r="BL119" s="790"/>
      <c r="BM119" s="789"/>
      <c r="BN119" s="791"/>
      <c r="BO119" s="791"/>
      <c r="BP119" s="791"/>
      <c r="BQ119" s="791"/>
      <c r="BR119" s="789"/>
      <c r="BS119" s="789"/>
      <c r="BT119" s="791"/>
      <c r="BU119" s="789"/>
      <c r="BV119" s="789"/>
      <c r="BW119" s="789"/>
      <c r="BX119" s="789"/>
      <c r="BY119" s="789"/>
      <c r="BZ119" s="789"/>
      <c r="CA119" s="789"/>
      <c r="CB119" s="789"/>
      <c r="CC119" s="789"/>
      <c r="CD119" s="789">
        <f>I119</f>
        <v>2004</v>
      </c>
      <c r="CE119" s="789"/>
      <c r="CF119" s="789">
        <f>I119</f>
        <v>2004</v>
      </c>
      <c r="CG119" s="789"/>
      <c r="CH119" s="789">
        <f>I119</f>
        <v>2004</v>
      </c>
      <c r="CI119" s="664"/>
      <c r="CQ119" s="881">
        <f>CQ118-AG119</f>
        <v>369855</v>
      </c>
    </row>
    <row r="120" s="646" customFormat="1" ht="36" hidden="1" customHeight="1" spans="1:95">
      <c r="A120" s="758"/>
      <c r="B120" s="759"/>
      <c r="C120" s="760"/>
      <c r="D120" s="761"/>
      <c r="E120" s="759"/>
      <c r="F120" s="1041"/>
      <c r="G120" s="762"/>
      <c r="H120" s="877"/>
      <c r="I120" s="763"/>
      <c r="J120" s="764"/>
      <c r="K120" s="764"/>
      <c r="L120" s="765"/>
      <c r="M120" s="766"/>
      <c r="N120" s="766"/>
      <c r="O120" s="768"/>
      <c r="P120" s="338"/>
      <c r="Q120" s="770"/>
      <c r="R120" s="768"/>
      <c r="S120" s="771"/>
      <c r="T120" s="772"/>
      <c r="U120" s="773"/>
      <c r="V120" s="774"/>
      <c r="W120" s="775"/>
      <c r="X120" s="776"/>
      <c r="Y120" s="761"/>
      <c r="Z120" s="1042"/>
      <c r="AA120" s="779"/>
      <c r="AB120" s="764"/>
      <c r="AC120" s="780"/>
      <c r="AD120" s="764"/>
      <c r="AE120" s="879"/>
      <c r="AF120" s="761"/>
      <c r="AG120" s="783"/>
      <c r="AH120" s="761"/>
      <c r="AI120" s="779"/>
      <c r="AJ120" s="765"/>
      <c r="AK120" s="784"/>
      <c r="AL120" s="781"/>
      <c r="AM120" s="784"/>
      <c r="AN120" s="784"/>
      <c r="AO120" s="787"/>
      <c r="AP120" s="787"/>
      <c r="AQ120" s="787"/>
      <c r="AR120" s="787"/>
      <c r="AS120" s="787"/>
      <c r="AT120" s="787"/>
      <c r="AU120" s="787"/>
      <c r="AV120" s="787"/>
      <c r="AW120" s="784"/>
      <c r="AX120" s="784"/>
      <c r="AY120" s="784"/>
      <c r="AZ120" s="779"/>
      <c r="BA120" s="762"/>
      <c r="BB120" s="779"/>
      <c r="BC120" s="788"/>
      <c r="BD120" s="788"/>
      <c r="BE120" s="788"/>
      <c r="BF120" s="788"/>
      <c r="BG120" s="779"/>
      <c r="BH120" s="788"/>
      <c r="BI120" s="788"/>
      <c r="BJ120" s="789"/>
      <c r="BK120" s="789"/>
      <c r="BL120" s="790"/>
      <c r="BM120" s="789"/>
      <c r="BN120" s="791"/>
      <c r="BO120" s="791"/>
      <c r="BP120" s="791"/>
      <c r="BQ120" s="791"/>
      <c r="BR120" s="789"/>
      <c r="BS120" s="790"/>
      <c r="BT120" s="791"/>
      <c r="BU120" s="789"/>
      <c r="BV120" s="789"/>
      <c r="BW120" s="789"/>
      <c r="BX120" s="789"/>
      <c r="BY120" s="789"/>
      <c r="BZ120" s="789"/>
      <c r="CA120" s="789"/>
      <c r="CB120" s="789"/>
      <c r="CC120" s="789"/>
      <c r="CD120" s="789"/>
      <c r="CE120" s="789"/>
      <c r="CF120" s="789"/>
      <c r="CG120" s="789"/>
      <c r="CH120" s="789"/>
      <c r="CI120" s="664"/>
      <c r="CQ120" s="881">
        <f>CQ119-AG120</f>
        <v>369855</v>
      </c>
    </row>
    <row r="121" s="646" customFormat="1" ht="36" hidden="1" customHeight="1" spans="1:95">
      <c r="A121" s="758"/>
      <c r="B121" s="759"/>
      <c r="C121" s="760"/>
      <c r="D121" s="761"/>
      <c r="E121" s="759"/>
      <c r="F121" s="1041"/>
      <c r="G121" s="762"/>
      <c r="H121" s="877"/>
      <c r="I121" s="763"/>
      <c r="J121" s="764"/>
      <c r="K121" s="764"/>
      <c r="L121" s="765"/>
      <c r="M121" s="766"/>
      <c r="N121" s="766"/>
      <c r="O121" s="768"/>
      <c r="P121" s="338"/>
      <c r="Q121" s="770"/>
      <c r="R121" s="768"/>
      <c r="S121" s="771"/>
      <c r="T121" s="772"/>
      <c r="U121" s="773"/>
      <c r="V121" s="774"/>
      <c r="W121" s="775"/>
      <c r="X121" s="776"/>
      <c r="Y121" s="761"/>
      <c r="Z121" s="1042"/>
      <c r="AA121" s="779"/>
      <c r="AB121" s="764"/>
      <c r="AC121" s="780"/>
      <c r="AD121" s="783"/>
      <c r="AE121" s="879"/>
      <c r="AF121" s="761"/>
      <c r="AG121" s="783"/>
      <c r="AH121" s="761"/>
      <c r="AI121" s="779"/>
      <c r="AJ121" s="765"/>
      <c r="AK121" s="784"/>
      <c r="AL121" s="781"/>
      <c r="AM121" s="784"/>
      <c r="AN121" s="784"/>
      <c r="AO121" s="787"/>
      <c r="AP121" s="787"/>
      <c r="AQ121" s="787"/>
      <c r="AR121" s="787"/>
      <c r="AS121" s="787"/>
      <c r="AT121" s="787"/>
      <c r="AU121" s="787"/>
      <c r="AV121" s="787"/>
      <c r="AW121" s="784"/>
      <c r="AX121" s="784"/>
      <c r="AY121" s="784"/>
      <c r="AZ121" s="779"/>
      <c r="BA121" s="762"/>
      <c r="BB121" s="779"/>
      <c r="BC121" s="788"/>
      <c r="BD121" s="788"/>
      <c r="BE121" s="788"/>
      <c r="BF121" s="788"/>
      <c r="BG121" s="779"/>
      <c r="BH121" s="788"/>
      <c r="BI121" s="788"/>
      <c r="BJ121" s="789"/>
      <c r="BK121" s="789"/>
      <c r="BL121" s="790"/>
      <c r="BM121" s="789"/>
      <c r="BN121" s="791"/>
      <c r="BO121" s="791"/>
      <c r="BP121" s="791"/>
      <c r="BQ121" s="791"/>
      <c r="BR121" s="789"/>
      <c r="BS121" s="790"/>
      <c r="BT121" s="791"/>
      <c r="BU121" s="789"/>
      <c r="BV121" s="789"/>
      <c r="BW121" s="789"/>
      <c r="BX121" s="789"/>
      <c r="BY121" s="789"/>
      <c r="BZ121" s="789"/>
      <c r="CA121" s="789"/>
      <c r="CB121" s="789"/>
      <c r="CC121" s="789"/>
      <c r="CD121" s="789"/>
      <c r="CE121" s="789"/>
      <c r="CF121" s="789"/>
      <c r="CG121" s="789"/>
      <c r="CH121" s="789"/>
      <c r="CI121" s="664"/>
      <c r="CQ121" s="757"/>
    </row>
    <row r="122" s="646" customFormat="1" ht="36" hidden="1" customHeight="1" spans="1:95">
      <c r="A122" s="758"/>
      <c r="B122" s="759"/>
      <c r="C122" s="760"/>
      <c r="D122" s="761"/>
      <c r="E122" s="759"/>
      <c r="F122" s="1041"/>
      <c r="G122" s="762"/>
      <c r="H122" s="877"/>
      <c r="I122" s="763"/>
      <c r="J122" s="764"/>
      <c r="K122" s="764"/>
      <c r="L122" s="765"/>
      <c r="M122" s="766"/>
      <c r="N122" s="766"/>
      <c r="O122" s="768"/>
      <c r="P122" s="338"/>
      <c r="Q122" s="770"/>
      <c r="R122" s="768"/>
      <c r="S122" s="771"/>
      <c r="T122" s="772"/>
      <c r="U122" s="773"/>
      <c r="V122" s="774"/>
      <c r="W122" s="775"/>
      <c r="X122" s="776"/>
      <c r="Y122" s="761"/>
      <c r="Z122" s="1042"/>
      <c r="AA122" s="779"/>
      <c r="AB122" s="764"/>
      <c r="AC122" s="780"/>
      <c r="AD122" s="783"/>
      <c r="AE122" s="879"/>
      <c r="AF122" s="761"/>
      <c r="AG122" s="783"/>
      <c r="AH122" s="761"/>
      <c r="AI122" s="779"/>
      <c r="AJ122" s="765"/>
      <c r="AK122" s="784"/>
      <c r="AL122" s="781"/>
      <c r="AM122" s="784"/>
      <c r="AN122" s="784"/>
      <c r="AO122" s="787"/>
      <c r="AP122" s="787"/>
      <c r="AQ122" s="787"/>
      <c r="AR122" s="787"/>
      <c r="AS122" s="787"/>
      <c r="AT122" s="787"/>
      <c r="AU122" s="787"/>
      <c r="AV122" s="787"/>
      <c r="AW122" s="784"/>
      <c r="AX122" s="784"/>
      <c r="AY122" s="784"/>
      <c r="AZ122" s="779"/>
      <c r="BA122" s="762"/>
      <c r="BB122" s="779"/>
      <c r="BC122" s="788"/>
      <c r="BD122" s="788"/>
      <c r="BE122" s="788"/>
      <c r="BF122" s="788"/>
      <c r="BG122" s="779"/>
      <c r="BH122" s="788"/>
      <c r="BI122" s="788"/>
      <c r="BJ122" s="789"/>
      <c r="BK122" s="789"/>
      <c r="BL122" s="790"/>
      <c r="BM122" s="789"/>
      <c r="BN122" s="791"/>
      <c r="BO122" s="791"/>
      <c r="BP122" s="791"/>
      <c r="BQ122" s="791"/>
      <c r="BR122" s="789"/>
      <c r="BS122" s="790"/>
      <c r="BT122" s="791"/>
      <c r="BU122" s="789"/>
      <c r="BV122" s="789"/>
      <c r="BW122" s="789"/>
      <c r="BX122" s="789"/>
      <c r="BY122" s="789"/>
      <c r="BZ122" s="789"/>
      <c r="CA122" s="789"/>
      <c r="CB122" s="789"/>
      <c r="CC122" s="789"/>
      <c r="CD122" s="789"/>
      <c r="CE122" s="789"/>
      <c r="CF122" s="789"/>
      <c r="CG122" s="789"/>
      <c r="CH122" s="789"/>
      <c r="CI122" s="664"/>
      <c r="CQ122" s="757"/>
    </row>
    <row r="123" s="646" customFormat="1" ht="36" hidden="1" customHeight="1" spans="1:95">
      <c r="A123" s="758"/>
      <c r="B123" s="759"/>
      <c r="C123" s="760"/>
      <c r="D123" s="761"/>
      <c r="E123" s="759"/>
      <c r="F123" s="1041"/>
      <c r="G123" s="762"/>
      <c r="H123" s="877"/>
      <c r="I123" s="763"/>
      <c r="J123" s="764"/>
      <c r="K123" s="764"/>
      <c r="L123" s="765"/>
      <c r="M123" s="766" t="s">
        <v>5346</v>
      </c>
      <c r="N123" s="766"/>
      <c r="O123" s="768"/>
      <c r="P123" s="338"/>
      <c r="Q123" s="770"/>
      <c r="R123" s="768"/>
      <c r="S123" s="771"/>
      <c r="T123" s="772"/>
      <c r="U123" s="773"/>
      <c r="V123" s="774"/>
      <c r="W123" s="775"/>
      <c r="X123" s="776"/>
      <c r="Y123" s="761"/>
      <c r="Z123" s="1042"/>
      <c r="AA123" s="779"/>
      <c r="AB123" s="764"/>
      <c r="AC123" s="780"/>
      <c r="AD123" s="783"/>
      <c r="AE123" s="879"/>
      <c r="AF123" s="761"/>
      <c r="AG123" s="783"/>
      <c r="AH123" s="761"/>
      <c r="AI123" s="779"/>
      <c r="AJ123" s="765"/>
      <c r="AK123" s="784"/>
      <c r="AL123" s="781"/>
      <c r="AM123" s="784"/>
      <c r="AN123" s="784"/>
      <c r="AO123" s="787"/>
      <c r="AP123" s="787"/>
      <c r="AQ123" s="787"/>
      <c r="AR123" s="787"/>
      <c r="AS123" s="787"/>
      <c r="AT123" s="787"/>
      <c r="AU123" s="787"/>
      <c r="AV123" s="787"/>
      <c r="AW123" s="784"/>
      <c r="AX123" s="784"/>
      <c r="AY123" s="784"/>
      <c r="AZ123" s="779"/>
      <c r="BA123" s="762"/>
      <c r="BB123" s="779"/>
      <c r="BC123" s="788"/>
      <c r="BD123" s="788"/>
      <c r="BE123" s="788"/>
      <c r="BF123" s="788"/>
      <c r="BG123" s="779"/>
      <c r="BH123" s="788"/>
      <c r="BI123" s="788"/>
      <c r="BJ123" s="789"/>
      <c r="BK123" s="789"/>
      <c r="BL123" s="790"/>
      <c r="BM123" s="789"/>
      <c r="BN123" s="791"/>
      <c r="BO123" s="791"/>
      <c r="BP123" s="791"/>
      <c r="BQ123" s="791"/>
      <c r="BR123" s="789"/>
      <c r="BS123" s="790"/>
      <c r="BT123" s="791"/>
      <c r="BU123" s="789"/>
      <c r="BV123" s="789"/>
      <c r="BW123" s="789"/>
      <c r="BX123" s="789"/>
      <c r="BY123" s="789"/>
      <c r="BZ123" s="789"/>
      <c r="CA123" s="789"/>
      <c r="CB123" s="789"/>
      <c r="CC123" s="789"/>
      <c r="CD123" s="789"/>
      <c r="CE123" s="789"/>
      <c r="CF123" s="789"/>
      <c r="CG123" s="789"/>
      <c r="CH123" s="789"/>
      <c r="CI123" s="664"/>
      <c r="CQ123" s="757"/>
    </row>
    <row r="124" s="646" customFormat="1" ht="36" hidden="1" customHeight="1" spans="1:95">
      <c r="A124" s="758"/>
      <c r="B124" s="759"/>
      <c r="C124" s="760"/>
      <c r="D124" s="761"/>
      <c r="E124" s="759"/>
      <c r="F124" s="1041"/>
      <c r="G124" s="762"/>
      <c r="H124" s="877"/>
      <c r="I124" s="763"/>
      <c r="J124" s="764"/>
      <c r="K124" s="764"/>
      <c r="L124" s="765"/>
      <c r="M124" s="766"/>
      <c r="N124" s="766"/>
      <c r="O124" s="768"/>
      <c r="P124" s="338"/>
      <c r="Q124" s="770"/>
      <c r="R124" s="768"/>
      <c r="S124" s="771"/>
      <c r="T124" s="772"/>
      <c r="U124" s="773"/>
      <c r="V124" s="774"/>
      <c r="W124" s="775"/>
      <c r="X124" s="776"/>
      <c r="Y124" s="761"/>
      <c r="Z124" s="1042"/>
      <c r="AA124" s="779"/>
      <c r="AB124" s="764"/>
      <c r="AC124" s="780"/>
      <c r="AD124" s="783"/>
      <c r="AE124" s="879"/>
      <c r="AF124" s="761"/>
      <c r="AG124" s="783"/>
      <c r="AH124" s="761"/>
      <c r="AI124" s="779"/>
      <c r="AJ124" s="765"/>
      <c r="AK124" s="784"/>
      <c r="AL124" s="781"/>
      <c r="AM124" s="784"/>
      <c r="AN124" s="784"/>
      <c r="AO124" s="787"/>
      <c r="AP124" s="787"/>
      <c r="AQ124" s="787"/>
      <c r="AR124" s="787"/>
      <c r="AS124" s="787"/>
      <c r="AT124" s="787"/>
      <c r="AU124" s="787"/>
      <c r="AV124" s="787"/>
      <c r="AW124" s="784"/>
      <c r="AX124" s="784"/>
      <c r="AY124" s="784"/>
      <c r="AZ124" s="779"/>
      <c r="BA124" s="762"/>
      <c r="BB124" s="779"/>
      <c r="BC124" s="788"/>
      <c r="BD124" s="788"/>
      <c r="BE124" s="788"/>
      <c r="BF124" s="788"/>
      <c r="BG124" s="779"/>
      <c r="BH124" s="788"/>
      <c r="BI124" s="788"/>
      <c r="BJ124" s="789"/>
      <c r="BK124" s="789"/>
      <c r="BL124" s="790"/>
      <c r="BM124" s="789"/>
      <c r="BN124" s="791"/>
      <c r="BO124" s="791"/>
      <c r="BP124" s="791"/>
      <c r="BQ124" s="791"/>
      <c r="BR124" s="789"/>
      <c r="BS124" s="790"/>
      <c r="BT124" s="791"/>
      <c r="BU124" s="789"/>
      <c r="BV124" s="789"/>
      <c r="BW124" s="789"/>
      <c r="BX124" s="789"/>
      <c r="BY124" s="789"/>
      <c r="BZ124" s="789"/>
      <c r="CA124" s="789"/>
      <c r="CB124" s="789"/>
      <c r="CC124" s="789"/>
      <c r="CD124" s="789"/>
      <c r="CE124" s="789"/>
      <c r="CF124" s="789"/>
      <c r="CG124" s="789"/>
      <c r="CH124" s="789"/>
      <c r="CI124" s="664"/>
      <c r="CQ124" s="757"/>
    </row>
    <row r="125" s="646" customFormat="1" ht="36" hidden="1" customHeight="1" spans="1:95">
      <c r="A125" s="758"/>
      <c r="B125" s="759"/>
      <c r="C125" s="760"/>
      <c r="D125" s="761"/>
      <c r="E125" s="759"/>
      <c r="F125" s="1041"/>
      <c r="G125" s="762"/>
      <c r="H125" s="877"/>
      <c r="I125" s="763"/>
      <c r="J125" s="764"/>
      <c r="K125" s="764"/>
      <c r="L125" s="765"/>
      <c r="M125" s="766"/>
      <c r="N125" s="766"/>
      <c r="O125" s="768"/>
      <c r="P125" s="338"/>
      <c r="Q125" s="770"/>
      <c r="R125" s="768"/>
      <c r="S125" s="771"/>
      <c r="T125" s="772"/>
      <c r="U125" s="773"/>
      <c r="V125" s="774"/>
      <c r="W125" s="775"/>
      <c r="X125" s="776"/>
      <c r="Y125" s="761"/>
      <c r="Z125" s="1042"/>
      <c r="AA125" s="779"/>
      <c r="AB125" s="764"/>
      <c r="AC125" s="780"/>
      <c r="AD125" s="783"/>
      <c r="AE125" s="879"/>
      <c r="AF125" s="761"/>
      <c r="AG125" s="783"/>
      <c r="AH125" s="761"/>
      <c r="AI125" s="779"/>
      <c r="AJ125" s="765"/>
      <c r="AK125" s="784"/>
      <c r="AL125" s="781"/>
      <c r="AM125" s="784"/>
      <c r="AN125" s="784"/>
      <c r="AO125" s="787"/>
      <c r="AP125" s="787"/>
      <c r="AQ125" s="787"/>
      <c r="AR125" s="787"/>
      <c r="AS125" s="787"/>
      <c r="AT125" s="787"/>
      <c r="AU125" s="787"/>
      <c r="AV125" s="787"/>
      <c r="AW125" s="784"/>
      <c r="AX125" s="784"/>
      <c r="AY125" s="784"/>
      <c r="AZ125" s="779"/>
      <c r="BA125" s="762"/>
      <c r="BB125" s="779"/>
      <c r="BC125" s="788"/>
      <c r="BD125" s="788"/>
      <c r="BE125" s="788"/>
      <c r="BF125" s="788"/>
      <c r="BG125" s="779"/>
      <c r="BH125" s="788"/>
      <c r="BI125" s="788"/>
      <c r="BJ125" s="789"/>
      <c r="BK125" s="789"/>
      <c r="BL125" s="790"/>
      <c r="BM125" s="789"/>
      <c r="BN125" s="791"/>
      <c r="BO125" s="791"/>
      <c r="BP125" s="791"/>
      <c r="BQ125" s="791"/>
      <c r="BR125" s="789"/>
      <c r="BS125" s="790"/>
      <c r="BT125" s="791"/>
      <c r="BU125" s="789"/>
      <c r="BV125" s="789"/>
      <c r="BW125" s="789"/>
      <c r="BX125" s="789"/>
      <c r="BY125" s="789"/>
      <c r="BZ125" s="789"/>
      <c r="CA125" s="789"/>
      <c r="CB125" s="789"/>
      <c r="CC125" s="789"/>
      <c r="CD125" s="789"/>
      <c r="CE125" s="789"/>
      <c r="CF125" s="789"/>
      <c r="CG125" s="789"/>
      <c r="CH125" s="789"/>
      <c r="CI125" s="664"/>
      <c r="CQ125" s="757"/>
    </row>
    <row r="126" s="653" customFormat="1" ht="26.25" hidden="1" customHeight="1" spans="1:95">
      <c r="A126" s="654"/>
      <c r="B126" s="655"/>
      <c r="C126" s="657"/>
      <c r="D126" s="656"/>
      <c r="E126" s="655"/>
      <c r="F126" s="655"/>
      <c r="G126" s="656"/>
      <c r="H126" s="1043"/>
      <c r="I126" s="1044"/>
      <c r="J126" s="656"/>
      <c r="K126" s="656"/>
      <c r="L126" s="656"/>
      <c r="M126" s="1045"/>
      <c r="N126" s="1045"/>
      <c r="O126" s="657"/>
      <c r="P126" s="657"/>
      <c r="Q126" s="657"/>
      <c r="R126" s="1045"/>
      <c r="S126" s="1045"/>
      <c r="T126" s="657"/>
      <c r="U126" s="1046"/>
      <c r="V126" s="656"/>
      <c r="W126" s="1047"/>
      <c r="X126" s="1048"/>
      <c r="Y126" s="660"/>
      <c r="Z126" s="660"/>
      <c r="AA126" s="660"/>
      <c r="AB126" s="660"/>
      <c r="AC126" s="661"/>
      <c r="AD126" s="660"/>
      <c r="AE126" s="662"/>
      <c r="AF126" s="1049"/>
      <c r="AG126" s="1044"/>
      <c r="AH126" s="1044"/>
      <c r="AI126" s="1044"/>
      <c r="AJ126" s="1044"/>
      <c r="AK126" s="1044"/>
      <c r="AL126" s="781"/>
      <c r="AM126" s="1044"/>
      <c r="AN126" s="1044"/>
      <c r="AO126" s="1044"/>
      <c r="AP126" s="1044"/>
      <c r="AQ126" s="1044"/>
      <c r="AR126" s="1044"/>
      <c r="AS126" s="1044"/>
      <c r="AT126" s="1044"/>
      <c r="AU126" s="1044"/>
      <c r="AV126" s="1044"/>
      <c r="AW126" s="1044"/>
      <c r="AX126" s="1044"/>
      <c r="AY126" s="1044"/>
      <c r="AZ126" s="1044"/>
      <c r="BA126" s="1044"/>
      <c r="BB126" s="1044"/>
      <c r="BC126" s="1044"/>
      <c r="BD126" s="1044"/>
      <c r="BE126" s="1044"/>
      <c r="BF126" s="1044"/>
      <c r="BG126" s="1044"/>
      <c r="BH126" s="1044"/>
      <c r="BI126" s="1044"/>
      <c r="BJ126" s="1044"/>
      <c r="BK126" s="1044"/>
      <c r="BL126" s="1044"/>
      <c r="BM126" s="1044"/>
      <c r="BN126" s="1044"/>
      <c r="BO126" s="1044"/>
      <c r="BP126" s="1044"/>
      <c r="BQ126" s="1044"/>
      <c r="BR126" s="1044"/>
      <c r="BS126" s="1044"/>
      <c r="BT126" s="1044"/>
      <c r="BU126" s="1044"/>
      <c r="BV126" s="1044"/>
      <c r="BW126" s="1044"/>
      <c r="BX126" s="1044"/>
      <c r="BY126" s="1044"/>
      <c r="BZ126" s="1044"/>
      <c r="CA126" s="1044"/>
      <c r="CB126" s="1044"/>
      <c r="CC126" s="1044"/>
      <c r="CD126" s="1044"/>
      <c r="CE126" s="1044"/>
      <c r="CF126" s="1044"/>
      <c r="CG126" s="1044"/>
      <c r="CH126" s="1044"/>
      <c r="CI126" s="664"/>
      <c r="CJ126" s="646"/>
      <c r="CK126" s="656"/>
      <c r="CL126" s="656"/>
      <c r="CM126" s="656"/>
      <c r="CN126" s="656"/>
      <c r="CO126" s="656"/>
      <c r="CP126" s="723"/>
      <c r="CQ126" s="757">
        <f>CQ120-AG126</f>
        <v>369855</v>
      </c>
    </row>
    <row r="127" s="653" customFormat="1" ht="26.25" hidden="1" customHeight="1" spans="1:95">
      <c r="A127" s="654"/>
      <c r="B127" s="655"/>
      <c r="C127" s="657"/>
      <c r="D127" s="656"/>
      <c r="E127" s="655"/>
      <c r="F127" s="655"/>
      <c r="G127" s="656"/>
      <c r="H127" s="1043" t="s">
        <v>3091</v>
      </c>
      <c r="I127" s="1044">
        <f>SUM(I4:I125)</f>
        <v>513112</v>
      </c>
      <c r="J127" s="656"/>
      <c r="K127" s="656"/>
      <c r="L127" s="656"/>
      <c r="M127" s="1045"/>
      <c r="N127" s="1045"/>
      <c r="O127" s="657"/>
      <c r="P127" s="657"/>
      <c r="Q127" s="657"/>
      <c r="R127" s="1045"/>
      <c r="S127" s="1045"/>
      <c r="T127" s="657"/>
      <c r="U127" s="1047"/>
      <c r="V127" s="656"/>
      <c r="W127" s="1044">
        <f>SUM(W4:W125)</f>
        <v>13041.6846</v>
      </c>
      <c r="X127" s="1048">
        <f>SUM(X4:X126)*7.75</f>
        <v>2377424.95095</v>
      </c>
      <c r="Y127" s="660"/>
      <c r="Z127" s="660"/>
      <c r="AA127" s="660"/>
      <c r="AB127" s="660"/>
      <c r="AC127" s="661"/>
      <c r="AD127" s="660"/>
      <c r="AE127" s="662"/>
      <c r="AF127" s="1049" t="s">
        <v>5347</v>
      </c>
      <c r="AG127" s="1044">
        <f>SUM(AG4:AG126)+AG129+AG130</f>
        <v>5010145</v>
      </c>
      <c r="AH127" s="1044">
        <f t="shared" ref="AH127:AU127" si="49">SUM(AH4:AH126)+AH129+AH130</f>
        <v>384</v>
      </c>
      <c r="AI127" s="1044">
        <f t="shared" si="49"/>
        <v>3516569</v>
      </c>
      <c r="AJ127" s="1044">
        <f t="shared" si="49"/>
        <v>326873</v>
      </c>
      <c r="AK127" s="1044">
        <f t="shared" si="49"/>
        <v>24</v>
      </c>
      <c r="AL127" s="781">
        <f t="shared" si="49"/>
        <v>130381</v>
      </c>
      <c r="AM127" s="1044">
        <f t="shared" si="49"/>
        <v>234768</v>
      </c>
      <c r="AN127" s="1044">
        <f t="shared" si="49"/>
        <v>131952</v>
      </c>
      <c r="AO127" s="1044">
        <f t="shared" si="49"/>
        <v>44880</v>
      </c>
      <c r="AP127" s="1044">
        <f t="shared" si="49"/>
        <v>44928</v>
      </c>
      <c r="AQ127" s="1044">
        <f t="shared" si="49"/>
        <v>56976</v>
      </c>
      <c r="AR127" s="1044">
        <f t="shared" si="49"/>
        <v>43008</v>
      </c>
      <c r="AS127" s="1044">
        <f t="shared" si="49"/>
        <v>67680</v>
      </c>
      <c r="AT127" s="1044">
        <f t="shared" si="49"/>
        <v>38928</v>
      </c>
      <c r="AU127" s="1044">
        <f t="shared" si="49"/>
        <v>28944</v>
      </c>
      <c r="AV127" s="1044"/>
      <c r="AW127" s="1044">
        <f t="shared" ref="AW127:CG127" si="50">SUM(AW4:AW126)+AW129+AW130</f>
        <v>155527</v>
      </c>
      <c r="AX127" s="1044">
        <f t="shared" si="50"/>
        <v>110517</v>
      </c>
      <c r="AY127" s="1044">
        <f t="shared" si="50"/>
        <v>27875</v>
      </c>
      <c r="AZ127" s="1044">
        <f t="shared" si="50"/>
        <v>31000</v>
      </c>
      <c r="BA127" s="1044">
        <f t="shared" si="50"/>
        <v>2912331</v>
      </c>
      <c r="BB127" s="1044">
        <f t="shared" si="50"/>
        <v>1264176</v>
      </c>
      <c r="BC127" s="1044">
        <f t="shared" si="50"/>
        <v>31473</v>
      </c>
      <c r="BD127" s="1044">
        <f t="shared" si="50"/>
        <v>762648</v>
      </c>
      <c r="BE127" s="1044">
        <f t="shared" si="50"/>
        <v>20008</v>
      </c>
      <c r="BF127" s="1044">
        <f t="shared" si="50"/>
        <v>0</v>
      </c>
      <c r="BG127" s="1044">
        <f t="shared" si="50"/>
        <v>20000</v>
      </c>
      <c r="BH127" s="1044">
        <f t="shared" si="50"/>
        <v>63176</v>
      </c>
      <c r="BI127" s="1044">
        <f t="shared" si="50"/>
        <v>0</v>
      </c>
      <c r="BJ127" s="1044">
        <f t="shared" si="50"/>
        <v>15630</v>
      </c>
      <c r="BK127" s="1044">
        <f t="shared" si="50"/>
        <v>38763</v>
      </c>
      <c r="BL127" s="1044">
        <f t="shared" si="50"/>
        <v>59477</v>
      </c>
      <c r="BM127" s="1044">
        <f t="shared" si="50"/>
        <v>1216</v>
      </c>
      <c r="BN127" s="1044">
        <f t="shared" si="50"/>
        <v>5968</v>
      </c>
      <c r="BO127" s="1044">
        <f t="shared" si="50"/>
        <v>0</v>
      </c>
      <c r="BP127" s="1044">
        <f t="shared" si="50"/>
        <v>1698</v>
      </c>
      <c r="BQ127" s="1044">
        <f t="shared" si="50"/>
        <v>43806.2307692308</v>
      </c>
      <c r="BR127" s="1044">
        <f t="shared" si="50"/>
        <v>0</v>
      </c>
      <c r="BS127" s="1044">
        <f t="shared" si="50"/>
        <v>14353.2</v>
      </c>
      <c r="BT127" s="1044">
        <f t="shared" si="50"/>
        <v>70579</v>
      </c>
      <c r="BU127" s="1044">
        <f t="shared" si="50"/>
        <v>1975</v>
      </c>
      <c r="BV127" s="1044">
        <f t="shared" si="50"/>
        <v>12</v>
      </c>
      <c r="BW127" s="1044">
        <f t="shared" si="50"/>
        <v>973</v>
      </c>
      <c r="BX127" s="1044">
        <f t="shared" si="50"/>
        <v>380</v>
      </c>
      <c r="BY127" s="1044">
        <f t="shared" si="50"/>
        <v>274</v>
      </c>
      <c r="BZ127" s="1044">
        <f t="shared" si="50"/>
        <v>58095</v>
      </c>
      <c r="CA127" s="1044">
        <f t="shared" si="50"/>
        <v>37359</v>
      </c>
      <c r="CB127" s="1044">
        <f t="shared" si="50"/>
        <v>20736</v>
      </c>
      <c r="CC127" s="1044">
        <f t="shared" si="50"/>
        <v>58095</v>
      </c>
      <c r="CD127" s="1044">
        <f t="shared" si="50"/>
        <v>241398</v>
      </c>
      <c r="CE127" s="1044">
        <f t="shared" si="50"/>
        <v>146022</v>
      </c>
      <c r="CF127" s="1044">
        <f t="shared" si="50"/>
        <v>94860</v>
      </c>
      <c r="CG127" s="1044"/>
      <c r="CH127" s="1044">
        <f>SUM(CH4:CH126)+CH129+CH130</f>
        <v>241398</v>
      </c>
      <c r="CI127" s="664"/>
      <c r="CJ127" s="646"/>
      <c r="CK127" s="656"/>
      <c r="CL127" s="656"/>
      <c r="CM127" s="656"/>
      <c r="CN127" s="656"/>
      <c r="CO127" s="656"/>
      <c r="CP127" s="723" t="s">
        <v>5348</v>
      </c>
      <c r="CQ127" s="356">
        <f>CQ126-'生产MA '!U4</f>
        <v>0</v>
      </c>
    </row>
    <row r="128" s="653" customFormat="1" ht="26.25" hidden="1" customHeight="1" spans="1:95">
      <c r="A128" s="654"/>
      <c r="B128" s="655"/>
      <c r="C128" s="657"/>
      <c r="D128" s="656"/>
      <c r="E128" s="655"/>
      <c r="F128" s="655"/>
      <c r="G128" s="656"/>
      <c r="H128" s="655"/>
      <c r="I128" s="656"/>
      <c r="J128" s="656"/>
      <c r="K128" s="656"/>
      <c r="L128" s="656"/>
      <c r="M128" s="1045"/>
      <c r="N128" s="1045"/>
      <c r="O128" s="1050"/>
      <c r="P128" s="657"/>
      <c r="Q128" s="657"/>
      <c r="R128" s="1045"/>
      <c r="S128" s="1045"/>
      <c r="T128" s="657"/>
      <c r="U128" s="1046"/>
      <c r="V128" s="656"/>
      <c r="W128" s="1047"/>
      <c r="X128" s="1048"/>
      <c r="Y128" s="660"/>
      <c r="Z128" s="660"/>
      <c r="AA128" s="660"/>
      <c r="AB128" s="660"/>
      <c r="AC128" s="661"/>
      <c r="AD128" s="660"/>
      <c r="AE128" s="662"/>
      <c r="AF128" s="660"/>
      <c r="AG128" s="1051"/>
      <c r="AH128" s="1052"/>
      <c r="AI128" s="1053"/>
      <c r="AJ128" s="1052"/>
      <c r="AK128" s="1052"/>
      <c r="AL128" s="781"/>
      <c r="AM128" s="1052"/>
      <c r="AN128" s="1052"/>
      <c r="AO128" s="1052"/>
      <c r="AP128" s="1052"/>
      <c r="AQ128" s="1052"/>
      <c r="AR128" s="1052"/>
      <c r="AS128" s="1052"/>
      <c r="AT128" s="1052"/>
      <c r="AU128" s="1052"/>
      <c r="AV128" s="1052"/>
      <c r="AW128" s="1052"/>
      <c r="AX128" s="1052"/>
      <c r="AY128" s="1052"/>
      <c r="AZ128" s="1052"/>
      <c r="BA128" s="1052"/>
      <c r="BB128" s="1052"/>
      <c r="BC128" s="1052"/>
      <c r="BD128" s="1052"/>
      <c r="BE128" s="1052"/>
      <c r="BF128" s="1052"/>
      <c r="BG128" s="1052"/>
      <c r="BH128" s="1052"/>
      <c r="BI128" s="664"/>
      <c r="BJ128" s="664"/>
      <c r="BK128" s="664"/>
      <c r="BL128" s="664"/>
      <c r="BM128" s="664"/>
      <c r="BN128" s="664"/>
      <c r="BO128" s="664"/>
      <c r="BP128" s="664"/>
      <c r="BQ128" s="664"/>
      <c r="BR128" s="664"/>
      <c r="BS128" s="664"/>
      <c r="BT128" s="664"/>
      <c r="BU128" s="664"/>
      <c r="BV128" s="664"/>
      <c r="BW128" s="664"/>
      <c r="BX128" s="664"/>
      <c r="BY128" s="664"/>
      <c r="BZ128" s="664"/>
      <c r="CA128" s="664"/>
      <c r="CB128" s="664"/>
      <c r="CC128" s="664"/>
      <c r="CD128" s="664"/>
      <c r="CE128" s="664"/>
      <c r="CF128" s="664"/>
      <c r="CG128" s="664"/>
      <c r="CH128" s="1054"/>
      <c r="CI128" s="664"/>
      <c r="CJ128" s="656"/>
      <c r="CK128" s="656"/>
      <c r="CL128" s="656"/>
      <c r="CM128" s="656"/>
      <c r="CN128" s="656"/>
      <c r="CO128" s="656"/>
      <c r="CP128" s="656"/>
      <c r="CQ128" s="656"/>
    </row>
    <row r="129" s="653" customFormat="1" ht="26.25" hidden="1" customHeight="1" spans="1:95">
      <c r="A129" s="654"/>
      <c r="B129" s="655"/>
      <c r="C129" s="657"/>
      <c r="D129" s="656"/>
      <c r="E129" s="655"/>
      <c r="F129" s="655"/>
      <c r="G129" s="656" t="s">
        <v>5498</v>
      </c>
      <c r="H129" s="655"/>
      <c r="I129" s="656"/>
      <c r="J129" s="656"/>
      <c r="K129" s="656"/>
      <c r="L129" s="656"/>
      <c r="M129" s="1045"/>
      <c r="N129" s="1045"/>
      <c r="O129" s="657"/>
      <c r="P129" s="657"/>
      <c r="Q129" s="657"/>
      <c r="R129" s="1045"/>
      <c r="S129" s="1045"/>
      <c r="T129" s="657"/>
      <c r="U129" s="1047"/>
      <c r="V129" s="656"/>
      <c r="W129" s="1047"/>
      <c r="X129" s="659"/>
      <c r="Y129" s="660"/>
      <c r="Z129" s="660"/>
      <c r="AA129" s="660"/>
      <c r="AB129" s="660"/>
      <c r="AC129" s="661"/>
      <c r="AD129" s="660"/>
      <c r="AE129" s="662"/>
      <c r="AF129" s="1055" t="s">
        <v>5350</v>
      </c>
      <c r="AG129" s="1056">
        <v>2616809</v>
      </c>
      <c r="AH129" s="1056">
        <v>120</v>
      </c>
      <c r="AI129" s="1056">
        <v>2026201</v>
      </c>
      <c r="AJ129" s="1056">
        <v>248995</v>
      </c>
      <c r="AK129" s="1056">
        <v>0</v>
      </c>
      <c r="AL129" s="781"/>
      <c r="AM129" s="1056">
        <v>44256</v>
      </c>
      <c r="AN129" s="1056">
        <v>0</v>
      </c>
      <c r="AO129" s="1056">
        <v>0</v>
      </c>
      <c r="AP129" s="1056">
        <v>0</v>
      </c>
      <c r="AQ129" s="1056">
        <v>0</v>
      </c>
      <c r="AR129" s="1056">
        <v>0</v>
      </c>
      <c r="AS129" s="1056">
        <v>0</v>
      </c>
      <c r="AT129" s="1056"/>
      <c r="AU129" s="1056"/>
      <c r="AV129" s="1056"/>
      <c r="AW129" s="1056">
        <v>155527</v>
      </c>
      <c r="AX129" s="1056">
        <v>92325</v>
      </c>
      <c r="AY129" s="1056">
        <v>27875</v>
      </c>
      <c r="AZ129" s="1056">
        <v>20000</v>
      </c>
      <c r="BA129" s="1056">
        <v>2038370</v>
      </c>
      <c r="BB129" s="1056">
        <v>0</v>
      </c>
      <c r="BC129" s="1056">
        <v>31473</v>
      </c>
      <c r="BD129" s="1056">
        <v>525336</v>
      </c>
      <c r="BE129" s="1056"/>
      <c r="BF129" s="1056">
        <v>0</v>
      </c>
      <c r="BG129" s="1056">
        <v>20000</v>
      </c>
      <c r="BH129" s="1056">
        <v>39944</v>
      </c>
      <c r="BI129" s="1056">
        <v>0</v>
      </c>
      <c r="BJ129" s="1056">
        <v>3308</v>
      </c>
      <c r="BK129" s="1056">
        <v>0</v>
      </c>
      <c r="BL129" s="1056">
        <v>33241</v>
      </c>
      <c r="BM129" s="1056">
        <v>0</v>
      </c>
      <c r="BN129" s="1056">
        <v>4683</v>
      </c>
      <c r="BO129" s="1056"/>
      <c r="BP129" s="1056"/>
      <c r="BQ129" s="1056">
        <v>32052</v>
      </c>
      <c r="BR129" s="1056">
        <v>0</v>
      </c>
      <c r="BS129" s="1056">
        <v>9361.2</v>
      </c>
      <c r="BT129" s="1056">
        <v>4341</v>
      </c>
      <c r="BU129" s="1056">
        <v>1975</v>
      </c>
      <c r="BV129" s="1056">
        <v>12</v>
      </c>
      <c r="BW129" s="1056">
        <v>913</v>
      </c>
      <c r="BX129" s="1056">
        <v>358</v>
      </c>
      <c r="BY129" s="1056">
        <v>274</v>
      </c>
      <c r="BZ129" s="1056">
        <v>37359</v>
      </c>
      <c r="CA129" s="1056">
        <v>37359</v>
      </c>
      <c r="CB129" s="1056"/>
      <c r="CC129" s="1056">
        <v>37359</v>
      </c>
      <c r="CD129" s="1056">
        <v>85092</v>
      </c>
      <c r="CE129" s="1056">
        <v>85092</v>
      </c>
      <c r="CF129" s="1056"/>
      <c r="CG129" s="1056"/>
      <c r="CH129" s="1056">
        <v>85092</v>
      </c>
      <c r="CI129" s="646"/>
      <c r="CJ129" s="656"/>
      <c r="CK129" s="656"/>
      <c r="CL129" s="656"/>
      <c r="CM129" s="656"/>
      <c r="CN129" s="656"/>
      <c r="CO129" s="656"/>
      <c r="CP129" s="656"/>
      <c r="CQ129" s="656"/>
    </row>
    <row r="130" s="653" customFormat="1" ht="26.25" hidden="1" customHeight="1" spans="1:95">
      <c r="A130" s="654"/>
      <c r="B130" s="655"/>
      <c r="C130" s="657"/>
      <c r="D130" s="656"/>
      <c r="E130" s="655"/>
      <c r="F130" s="655"/>
      <c r="G130" s="656">
        <f>AG127-AG129-AG130</f>
        <v>542272</v>
      </c>
      <c r="H130" s="655"/>
      <c r="I130" s="656"/>
      <c r="J130" s="656"/>
      <c r="K130" s="656"/>
      <c r="L130" s="656"/>
      <c r="M130" s="1045"/>
      <c r="N130" s="1045"/>
      <c r="O130" s="657"/>
      <c r="P130" s="657"/>
      <c r="Q130" s="657"/>
      <c r="R130" s="1045"/>
      <c r="S130" s="1045"/>
      <c r="T130" s="657"/>
      <c r="U130" s="1047"/>
      <c r="V130" s="656"/>
      <c r="W130" s="1047"/>
      <c r="X130" s="659"/>
      <c r="Y130" s="660"/>
      <c r="Z130" s="660"/>
      <c r="AA130" s="660"/>
      <c r="AB130" s="660"/>
      <c r="AC130" s="661"/>
      <c r="AF130" s="1055" t="s">
        <v>5499</v>
      </c>
      <c r="AG130" s="660">
        <v>1851064</v>
      </c>
      <c r="AH130" s="660">
        <v>0</v>
      </c>
      <c r="AI130" s="660">
        <v>1128158</v>
      </c>
      <c r="AJ130" s="660">
        <v>75850</v>
      </c>
      <c r="AK130" s="660">
        <v>0</v>
      </c>
      <c r="AL130" s="781">
        <v>71369</v>
      </c>
      <c r="AM130" s="660">
        <v>159000</v>
      </c>
      <c r="AN130" s="660">
        <v>131952</v>
      </c>
      <c r="AO130" s="660">
        <v>44880</v>
      </c>
      <c r="AP130" s="660">
        <v>44928</v>
      </c>
      <c r="AQ130" s="660">
        <v>56976</v>
      </c>
      <c r="AR130" s="660">
        <v>43008</v>
      </c>
      <c r="AS130" s="660">
        <v>67680</v>
      </c>
      <c r="AT130" s="660">
        <v>0</v>
      </c>
      <c r="AU130" s="660">
        <v>0</v>
      </c>
      <c r="AV130" s="660"/>
      <c r="AW130" s="660">
        <v>0</v>
      </c>
      <c r="AX130" s="660">
        <v>18192</v>
      </c>
      <c r="AY130" s="660">
        <v>0</v>
      </c>
      <c r="AZ130" s="660">
        <v>11000</v>
      </c>
      <c r="BA130" s="660">
        <v>865336</v>
      </c>
      <c r="BB130" s="660">
        <v>793745</v>
      </c>
      <c r="BC130" s="660">
        <v>0</v>
      </c>
      <c r="BD130" s="660">
        <v>173952</v>
      </c>
      <c r="BE130" s="660">
        <v>20008</v>
      </c>
      <c r="BF130" s="660">
        <v>0</v>
      </c>
      <c r="BG130" s="660">
        <v>0</v>
      </c>
      <c r="BH130" s="660">
        <v>14496</v>
      </c>
      <c r="BI130" s="660">
        <v>0</v>
      </c>
      <c r="BJ130" s="660">
        <v>9250</v>
      </c>
      <c r="BK130" s="660">
        <v>38763</v>
      </c>
      <c r="BL130" s="660">
        <v>11342</v>
      </c>
      <c r="BM130" s="660">
        <v>1216</v>
      </c>
      <c r="BN130" s="660">
        <v>1129</v>
      </c>
      <c r="BO130" s="660">
        <v>0</v>
      </c>
      <c r="BP130" s="660">
        <v>694</v>
      </c>
      <c r="BQ130" s="660">
        <v>10503</v>
      </c>
      <c r="BR130" s="660">
        <v>0</v>
      </c>
      <c r="BS130" s="660">
        <v>3888</v>
      </c>
      <c r="BT130" s="660">
        <v>53440</v>
      </c>
      <c r="BU130" s="660">
        <v>0</v>
      </c>
      <c r="BV130" s="660">
        <v>0</v>
      </c>
      <c r="BW130" s="660">
        <v>60</v>
      </c>
      <c r="BX130" s="660">
        <v>22</v>
      </c>
      <c r="BY130" s="660">
        <v>0</v>
      </c>
      <c r="BZ130" s="660">
        <v>20736</v>
      </c>
      <c r="CA130" s="660">
        <v>0</v>
      </c>
      <c r="CB130" s="660">
        <v>20736</v>
      </c>
      <c r="CC130" s="660">
        <v>20736</v>
      </c>
      <c r="CD130" s="660">
        <v>126738</v>
      </c>
      <c r="CE130" s="660">
        <v>60930</v>
      </c>
      <c r="CF130" s="660">
        <v>65808</v>
      </c>
      <c r="CG130" s="660"/>
      <c r="CH130" s="660">
        <v>126738</v>
      </c>
      <c r="CI130" s="664"/>
      <c r="CJ130" s="656"/>
      <c r="CK130" s="656"/>
      <c r="CL130" s="656"/>
      <c r="CM130" s="656"/>
      <c r="CN130" s="656"/>
      <c r="CO130" s="656"/>
      <c r="CP130" s="656"/>
      <c r="CQ130" s="656"/>
    </row>
    <row r="131" s="653" customFormat="1" ht="26.25" hidden="1" customHeight="1" spans="1:95">
      <c r="A131" s="654"/>
      <c r="B131" s="655"/>
      <c r="C131" s="657"/>
      <c r="D131" s="656"/>
      <c r="E131" s="655"/>
      <c r="F131" s="655"/>
      <c r="G131" s="656"/>
      <c r="H131" s="655"/>
      <c r="I131" s="656"/>
      <c r="J131" s="656"/>
      <c r="K131" s="656"/>
      <c r="L131" s="656"/>
      <c r="M131" s="1045"/>
      <c r="N131" s="1045"/>
      <c r="O131" s="657"/>
      <c r="P131" s="657"/>
      <c r="Q131" s="657"/>
      <c r="R131" s="1045"/>
      <c r="S131" s="1045"/>
      <c r="T131" s="657"/>
      <c r="U131" s="1047"/>
      <c r="V131" s="656"/>
      <c r="W131" s="1047"/>
      <c r="X131" s="659"/>
      <c r="Y131" s="660"/>
      <c r="Z131" s="660"/>
      <c r="AA131" s="660"/>
      <c r="AB131" s="660"/>
      <c r="AC131" s="661"/>
      <c r="AD131" s="660"/>
      <c r="AE131" s="662"/>
      <c r="AF131" s="660"/>
      <c r="AG131" s="1057">
        <f t="shared" ref="AG131:AU131" si="51">SUM(AG4:AG125)</f>
        <v>542272</v>
      </c>
      <c r="AH131" s="1057">
        <f t="shared" si="51"/>
        <v>264</v>
      </c>
      <c r="AI131" s="1057">
        <f t="shared" si="51"/>
        <v>362210</v>
      </c>
      <c r="AJ131" s="1057">
        <f t="shared" si="51"/>
        <v>2028</v>
      </c>
      <c r="AK131" s="1057">
        <f t="shared" si="51"/>
        <v>24</v>
      </c>
      <c r="AL131" s="781">
        <f t="shared" si="51"/>
        <v>59012</v>
      </c>
      <c r="AM131" s="1057">
        <f t="shared" si="51"/>
        <v>31512</v>
      </c>
      <c r="AN131" s="1057">
        <f t="shared" si="51"/>
        <v>0</v>
      </c>
      <c r="AO131" s="1057">
        <f t="shared" si="51"/>
        <v>0</v>
      </c>
      <c r="AP131" s="1057">
        <f t="shared" si="51"/>
        <v>0</v>
      </c>
      <c r="AQ131" s="1057">
        <f t="shared" si="51"/>
        <v>0</v>
      </c>
      <c r="AR131" s="1057">
        <f t="shared" si="51"/>
        <v>0</v>
      </c>
      <c r="AS131" s="1057">
        <f t="shared" si="51"/>
        <v>0</v>
      </c>
      <c r="AT131" s="1057">
        <f t="shared" si="51"/>
        <v>38928</v>
      </c>
      <c r="AU131" s="1057">
        <f t="shared" si="51"/>
        <v>28944</v>
      </c>
      <c r="AV131" s="1057"/>
      <c r="AW131" s="1057">
        <f t="shared" ref="AW131:BN131" si="52">SUM(AW4:AW125)</f>
        <v>0</v>
      </c>
      <c r="AX131" s="1057">
        <f t="shared" si="52"/>
        <v>0</v>
      </c>
      <c r="AY131" s="1057">
        <f t="shared" si="52"/>
        <v>0</v>
      </c>
      <c r="AZ131" s="1057">
        <f t="shared" si="52"/>
        <v>0</v>
      </c>
      <c r="BA131" s="1057">
        <f t="shared" si="52"/>
        <v>8625</v>
      </c>
      <c r="BB131" s="1057">
        <f t="shared" si="52"/>
        <v>470431</v>
      </c>
      <c r="BC131" s="1057">
        <f t="shared" si="52"/>
        <v>0</v>
      </c>
      <c r="BD131" s="1057">
        <f t="shared" si="52"/>
        <v>63360</v>
      </c>
      <c r="BE131" s="1057">
        <f t="shared" si="52"/>
        <v>0</v>
      </c>
      <c r="BF131" s="1057">
        <f t="shared" si="52"/>
        <v>0</v>
      </c>
      <c r="BG131" s="1057">
        <f t="shared" si="52"/>
        <v>0</v>
      </c>
      <c r="BH131" s="1057">
        <f t="shared" si="52"/>
        <v>8736</v>
      </c>
      <c r="BI131" s="1057">
        <f t="shared" si="52"/>
        <v>0</v>
      </c>
      <c r="BJ131" s="1057">
        <f t="shared" si="52"/>
        <v>3072</v>
      </c>
      <c r="BK131" s="1057">
        <f t="shared" si="52"/>
        <v>0</v>
      </c>
      <c r="BL131" s="1057">
        <f t="shared" si="52"/>
        <v>14894</v>
      </c>
      <c r="BM131" s="1057">
        <f t="shared" si="52"/>
        <v>0</v>
      </c>
      <c r="BN131" s="1057">
        <f t="shared" si="52"/>
        <v>156</v>
      </c>
      <c r="BO131" s="1057">
        <f t="shared" ref="BO131:CG131" si="53">SUM(BO4:BO125)</f>
        <v>0</v>
      </c>
      <c r="BP131" s="1057">
        <f t="shared" si="53"/>
        <v>1004</v>
      </c>
      <c r="BQ131" s="1057">
        <f t="shared" si="53"/>
        <v>1251.23076923077</v>
      </c>
      <c r="BR131" s="1057">
        <f t="shared" si="53"/>
        <v>0</v>
      </c>
      <c r="BS131" s="1057">
        <f t="shared" si="53"/>
        <v>1104</v>
      </c>
      <c r="BT131" s="1057">
        <f t="shared" si="53"/>
        <v>12798</v>
      </c>
      <c r="BU131" s="1057">
        <f t="shared" si="53"/>
        <v>0</v>
      </c>
      <c r="BV131" s="1057">
        <f t="shared" si="53"/>
        <v>0</v>
      </c>
      <c r="BW131" s="1057">
        <f t="shared" si="53"/>
        <v>0</v>
      </c>
      <c r="BX131" s="1057">
        <f t="shared" si="53"/>
        <v>0</v>
      </c>
      <c r="BY131" s="1057">
        <f t="shared" si="53"/>
        <v>0</v>
      </c>
      <c r="BZ131" s="1057">
        <f t="shared" si="53"/>
        <v>0</v>
      </c>
      <c r="CA131" s="1057">
        <f t="shared" si="53"/>
        <v>0</v>
      </c>
      <c r="CB131" s="1057">
        <f t="shared" si="53"/>
        <v>0</v>
      </c>
      <c r="CC131" s="1057">
        <f t="shared" si="53"/>
        <v>0</v>
      </c>
      <c r="CD131" s="1057">
        <f t="shared" si="53"/>
        <v>29568</v>
      </c>
      <c r="CE131" s="1057">
        <f t="shared" si="53"/>
        <v>0</v>
      </c>
      <c r="CF131" s="1057">
        <f t="shared" si="53"/>
        <v>29052</v>
      </c>
      <c r="CG131" s="1057"/>
      <c r="CH131" s="1057">
        <f>SUM(CH4:CH125)</f>
        <v>29568</v>
      </c>
      <c r="CI131" s="664"/>
      <c r="CJ131" s="656"/>
      <c r="CK131" s="656"/>
      <c r="CL131" s="656"/>
      <c r="CM131" s="656"/>
      <c r="CN131" s="656"/>
      <c r="CO131" s="656"/>
      <c r="CP131" s="656"/>
      <c r="CQ131" s="656"/>
    </row>
    <row r="132" s="653" customFormat="1" ht="26.25" hidden="1" customHeight="1" spans="1:95">
      <c r="A132" s="654"/>
      <c r="B132" s="655"/>
      <c r="C132" s="657"/>
      <c r="D132" s="656"/>
      <c r="E132" s="655"/>
      <c r="F132" s="655"/>
      <c r="G132" s="656">
        <f>G130-AG131</f>
        <v>0</v>
      </c>
      <c r="H132" s="655"/>
      <c r="I132" s="656"/>
      <c r="J132" s="656"/>
      <c r="K132" s="656"/>
      <c r="L132" s="656"/>
      <c r="M132" s="1045"/>
      <c r="N132" s="1045"/>
      <c r="O132" s="657"/>
      <c r="P132" s="657"/>
      <c r="Q132" s="657"/>
      <c r="R132" s="1045"/>
      <c r="S132" s="1045"/>
      <c r="T132" s="657"/>
      <c r="U132" s="1047"/>
      <c r="V132" s="656"/>
      <c r="W132" s="1047"/>
      <c r="X132" s="659"/>
      <c r="Y132" s="660"/>
      <c r="Z132" s="660"/>
      <c r="AA132" s="660"/>
      <c r="AB132" s="660"/>
      <c r="AC132" s="661"/>
      <c r="AD132" s="660"/>
      <c r="AE132" s="662"/>
      <c r="AF132" s="660"/>
      <c r="AG132" s="660"/>
      <c r="AH132" s="660"/>
      <c r="AI132" s="657"/>
      <c r="AJ132" s="1058"/>
      <c r="AK132" s="655"/>
      <c r="AL132" s="781"/>
      <c r="AM132" s="655"/>
      <c r="AN132" s="655"/>
      <c r="AO132" s="655"/>
      <c r="AP132" s="655"/>
      <c r="AQ132" s="657"/>
      <c r="AR132" s="657"/>
      <c r="AS132" s="657"/>
      <c r="AT132" s="657"/>
      <c r="AU132" s="657"/>
      <c r="AV132" s="657"/>
      <c r="AW132" s="657"/>
      <c r="AX132" s="657"/>
      <c r="AY132" s="657"/>
      <c r="AZ132" s="657"/>
      <c r="BA132" s="657"/>
      <c r="BB132" s="657"/>
      <c r="BC132" s="657"/>
      <c r="BD132" s="657"/>
      <c r="BE132" s="657"/>
      <c r="BF132" s="657"/>
      <c r="BG132" s="657"/>
      <c r="BH132" s="657"/>
      <c r="BI132" s="657"/>
      <c r="BJ132" s="664"/>
      <c r="BK132" s="664"/>
      <c r="BL132" s="664"/>
      <c r="BM132" s="664"/>
      <c r="BN132" s="664"/>
      <c r="BO132" s="664"/>
      <c r="BP132" s="664"/>
      <c r="BQ132" s="664"/>
      <c r="BR132" s="664"/>
      <c r="BS132" s="664"/>
      <c r="BT132" s="664"/>
      <c r="BU132" s="664"/>
      <c r="BV132" s="664"/>
      <c r="BW132" s="664"/>
      <c r="BX132" s="664"/>
      <c r="BY132" s="664"/>
      <c r="BZ132" s="664"/>
      <c r="CA132" s="664"/>
      <c r="CB132" s="664"/>
      <c r="CC132" s="664"/>
      <c r="CD132" s="664"/>
      <c r="CE132" s="664"/>
      <c r="CF132" s="664"/>
      <c r="CG132" s="664"/>
      <c r="CH132" s="664"/>
      <c r="CI132" s="664"/>
      <c r="CJ132" s="656"/>
      <c r="CK132" s="656"/>
      <c r="CL132" s="656"/>
      <c r="CM132" s="656"/>
      <c r="CN132" s="656"/>
      <c r="CO132" s="656"/>
      <c r="CP132" s="656"/>
      <c r="CQ132" s="656"/>
    </row>
    <row r="133" s="653" customFormat="1" ht="26.25" hidden="1" customHeight="1" spans="1:95">
      <c r="A133" s="654"/>
      <c r="B133" s="655"/>
      <c r="C133" s="657"/>
      <c r="D133" s="656"/>
      <c r="E133" s="655"/>
      <c r="F133" s="655"/>
      <c r="G133" s="656"/>
      <c r="H133" s="655"/>
      <c r="I133" s="656"/>
      <c r="J133" s="656"/>
      <c r="K133" s="656"/>
      <c r="L133" s="656"/>
      <c r="M133" s="1045"/>
      <c r="N133" s="1045"/>
      <c r="O133" s="657"/>
      <c r="P133" s="657"/>
      <c r="Q133" s="657"/>
      <c r="R133" s="1045"/>
      <c r="S133" s="1045"/>
      <c r="T133" s="657"/>
      <c r="U133" s="1047"/>
      <c r="V133" s="656"/>
      <c r="W133" s="1047"/>
      <c r="X133" s="659"/>
      <c r="Y133" s="660"/>
      <c r="Z133" s="660"/>
      <c r="AA133" s="660"/>
      <c r="AB133" s="660"/>
      <c r="AC133" s="661"/>
      <c r="AD133" s="660"/>
      <c r="AE133" s="662"/>
      <c r="AF133" s="660"/>
      <c r="AG133" s="660"/>
      <c r="AH133" s="660"/>
      <c r="AI133" s="660"/>
      <c r="AJ133" s="660"/>
      <c r="AK133" s="660"/>
      <c r="AL133" s="781"/>
      <c r="AM133" s="660"/>
      <c r="AN133" s="660"/>
      <c r="AO133" s="660"/>
      <c r="AP133" s="660"/>
      <c r="AQ133" s="660"/>
      <c r="AR133" s="660"/>
      <c r="AS133" s="660"/>
      <c r="AT133" s="660"/>
      <c r="AU133" s="660"/>
      <c r="AV133" s="660"/>
      <c r="AW133" s="660"/>
      <c r="AX133" s="660"/>
      <c r="AY133" s="660"/>
      <c r="AZ133" s="660"/>
      <c r="BA133" s="660"/>
      <c r="BB133" s="660"/>
      <c r="BC133" s="660"/>
      <c r="BD133" s="660"/>
      <c r="BE133" s="660"/>
      <c r="BF133" s="660"/>
      <c r="BG133" s="660"/>
      <c r="BH133" s="660"/>
      <c r="BI133" s="660"/>
      <c r="BJ133" s="660"/>
      <c r="BK133" s="660"/>
      <c r="BL133" s="660"/>
      <c r="BM133" s="660"/>
      <c r="BN133" s="660"/>
      <c r="BO133" s="660"/>
      <c r="BP133" s="660"/>
      <c r="BQ133" s="660"/>
      <c r="BR133" s="660"/>
      <c r="BS133" s="660"/>
      <c r="BT133" s="660"/>
      <c r="BU133" s="660"/>
      <c r="BV133" s="660"/>
      <c r="BW133" s="660"/>
      <c r="BX133" s="660"/>
      <c r="BY133" s="660"/>
      <c r="BZ133" s="660"/>
      <c r="CA133" s="660"/>
      <c r="CB133" s="660"/>
      <c r="CC133" s="660"/>
      <c r="CD133" s="660"/>
      <c r="CE133" s="660"/>
      <c r="CF133" s="660"/>
      <c r="CG133" s="660"/>
      <c r="CH133" s="660"/>
      <c r="CI133" s="664"/>
      <c r="CJ133" s="656"/>
      <c r="CK133" s="656"/>
      <c r="CL133" s="656"/>
      <c r="CM133" s="656"/>
      <c r="CN133" s="656"/>
      <c r="CO133" s="656"/>
      <c r="CP133" s="656"/>
      <c r="CQ133" s="656"/>
    </row>
    <row r="134" s="653" customFormat="1" ht="26.25" hidden="1" customHeight="1" spans="1:95">
      <c r="A134" s="654"/>
      <c r="B134" s="655"/>
      <c r="C134" s="657"/>
      <c r="D134" s="656"/>
      <c r="E134" s="655"/>
      <c r="F134" s="655"/>
      <c r="G134" s="656"/>
      <c r="H134" s="655"/>
      <c r="I134" s="656"/>
      <c r="J134" s="656"/>
      <c r="K134" s="656"/>
      <c r="L134" s="656"/>
      <c r="M134" s="1045"/>
      <c r="N134" s="1045"/>
      <c r="O134" s="657"/>
      <c r="P134" s="657"/>
      <c r="Q134" s="657"/>
      <c r="R134" s="1045"/>
      <c r="S134" s="1045"/>
      <c r="T134" s="657"/>
      <c r="U134" s="1047"/>
      <c r="V134" s="656"/>
      <c r="W134" s="1047"/>
      <c r="X134" s="659"/>
      <c r="Y134" s="660"/>
      <c r="Z134" s="660"/>
      <c r="AA134" s="660"/>
      <c r="AB134" s="660"/>
      <c r="AC134" s="661"/>
      <c r="AD134" s="660"/>
      <c r="AE134" s="662"/>
      <c r="AF134" s="1049" t="s">
        <v>5355</v>
      </c>
      <c r="AG134" s="660">
        <f>SUM(AG129,AG130,AG4:AG82)</f>
        <v>4889960</v>
      </c>
      <c r="AH134" s="660"/>
      <c r="AI134" s="657"/>
      <c r="AJ134" s="1058"/>
      <c r="AK134" s="657"/>
      <c r="AL134" s="781"/>
      <c r="AM134" s="657"/>
      <c r="AN134" s="657"/>
      <c r="AO134" s="657"/>
      <c r="AP134" s="657"/>
      <c r="AQ134" s="657"/>
      <c r="AR134" s="657"/>
      <c r="AS134" s="657"/>
      <c r="AT134" s="657"/>
      <c r="AU134" s="657"/>
      <c r="AV134" s="657"/>
      <c r="AW134" s="657"/>
      <c r="AX134" s="657"/>
      <c r="AY134" s="657"/>
      <c r="AZ134" s="657"/>
      <c r="BA134" s="657"/>
      <c r="BB134" s="657"/>
      <c r="BC134" s="657"/>
      <c r="BD134" s="657"/>
      <c r="BE134" s="657"/>
      <c r="BF134" s="657"/>
      <c r="BG134" s="657"/>
      <c r="BH134" s="657"/>
      <c r="BI134" s="657"/>
      <c r="BJ134" s="664"/>
      <c r="BK134" s="664"/>
      <c r="BL134" s="664"/>
      <c r="BM134" s="664"/>
      <c r="BN134" s="664"/>
      <c r="BO134" s="664"/>
      <c r="BP134" s="664"/>
      <c r="BQ134" s="664"/>
      <c r="BR134" s="664"/>
      <c r="BS134" s="664"/>
      <c r="BT134" s="664"/>
      <c r="BU134" s="664"/>
      <c r="BV134" s="664"/>
      <c r="BW134" s="664"/>
      <c r="BX134" s="664"/>
      <c r="BY134" s="664"/>
      <c r="BZ134" s="664"/>
      <c r="CA134" s="664"/>
      <c r="CB134" s="664"/>
      <c r="CC134" s="664"/>
      <c r="CD134" s="664"/>
      <c r="CE134" s="664"/>
      <c r="CF134" s="664"/>
      <c r="CG134" s="664"/>
      <c r="CH134" s="664"/>
      <c r="CI134" s="664"/>
      <c r="CJ134" s="656"/>
      <c r="CK134" s="656"/>
      <c r="CL134" s="656"/>
      <c r="CM134" s="656"/>
      <c r="CN134" s="656"/>
      <c r="CO134" s="656"/>
      <c r="CP134" s="656"/>
      <c r="CQ134" s="656"/>
    </row>
    <row r="135" ht="26.25" customHeight="1" spans="1:95">
      <c r="C135" s="657"/>
      <c r="M135" s="1045"/>
      <c r="N135" s="1045"/>
      <c r="P135" s="657"/>
      <c r="Q135" s="657"/>
      <c r="R135" s="1045"/>
      <c r="S135" s="1045"/>
      <c r="U135" s="1047"/>
      <c r="W135" s="1047"/>
      <c r="AI135" s="657"/>
      <c r="AJ135" s="1058"/>
      <c r="AK135" s="657"/>
      <c r="AL135" s="781"/>
      <c r="AM135" s="657"/>
      <c r="AN135" s="657"/>
      <c r="AO135" s="657"/>
      <c r="AP135" s="657"/>
      <c r="AQ135" s="657"/>
      <c r="AR135" s="657"/>
      <c r="AS135" s="657"/>
      <c r="AT135" s="657"/>
      <c r="AU135" s="657"/>
      <c r="AV135" s="657"/>
      <c r="AW135" s="657"/>
      <c r="AX135" s="657"/>
      <c r="AY135" s="657"/>
      <c r="AZ135" s="657"/>
      <c r="BA135" s="657"/>
      <c r="BB135" s="657"/>
      <c r="BC135" s="657"/>
      <c r="BD135" s="657"/>
      <c r="BE135" s="657"/>
      <c r="BF135" s="657"/>
      <c r="BG135" s="657"/>
      <c r="BH135" s="657"/>
      <c r="BI135" s="657"/>
    </row>
    <row r="136" ht="26.25" customHeight="1" spans="1:95">
      <c r="C136" s="657"/>
      <c r="M136" s="1045"/>
      <c r="N136" s="1045"/>
      <c r="P136" s="657"/>
      <c r="Q136" s="657"/>
      <c r="R136" s="1045"/>
      <c r="S136" s="1045"/>
      <c r="U136" s="1047"/>
      <c r="W136" s="1047"/>
      <c r="AI136" s="657"/>
      <c r="AJ136" s="1058"/>
      <c r="AK136" s="657"/>
      <c r="AL136" s="657"/>
      <c r="AM136" s="657"/>
      <c r="AN136" s="657"/>
      <c r="AO136" s="657"/>
      <c r="AP136" s="657"/>
      <c r="AQ136" s="657"/>
      <c r="AR136" s="657"/>
      <c r="AS136" s="657"/>
      <c r="AT136" s="657"/>
      <c r="AU136" s="657"/>
      <c r="AV136" s="657"/>
      <c r="AW136" s="657"/>
      <c r="AX136" s="657"/>
      <c r="AY136" s="657"/>
      <c r="AZ136" s="657"/>
      <c r="BA136" s="657"/>
      <c r="BB136" s="657"/>
      <c r="BC136" s="657"/>
      <c r="BD136" s="657"/>
      <c r="BE136" s="657"/>
      <c r="BF136" s="657"/>
      <c r="BG136" s="657"/>
      <c r="BH136" s="657"/>
      <c r="BI136" s="657"/>
    </row>
    <row r="137" ht="26.25" customHeight="1" spans="1:95">
      <c r="C137" s="657"/>
      <c r="M137" s="1045"/>
      <c r="N137" s="1045"/>
      <c r="P137" s="657"/>
      <c r="Q137" s="657"/>
      <c r="R137" s="1045"/>
      <c r="S137" s="1045"/>
      <c r="U137" s="1047"/>
      <c r="W137" s="1047"/>
      <c r="AI137" s="657"/>
      <c r="AJ137" s="1058"/>
      <c r="AK137" s="657"/>
      <c r="AL137" s="657"/>
      <c r="AM137" s="657"/>
      <c r="AN137" s="657"/>
      <c r="AO137" s="657"/>
      <c r="AP137" s="657"/>
      <c r="AQ137" s="657"/>
      <c r="AR137" s="657"/>
      <c r="AS137" s="657"/>
      <c r="AT137" s="657"/>
      <c r="AU137" s="657"/>
      <c r="AV137" s="657"/>
      <c r="AW137" s="657"/>
      <c r="AX137" s="657"/>
      <c r="AY137" s="657"/>
      <c r="AZ137" s="657"/>
      <c r="BA137" s="657"/>
      <c r="BB137" s="657"/>
      <c r="BC137" s="657"/>
      <c r="BD137" s="657"/>
      <c r="BE137" s="657"/>
      <c r="BF137" s="657"/>
      <c r="BG137" s="657"/>
      <c r="BH137" s="657"/>
      <c r="BI137" s="657"/>
    </row>
    <row r="138" ht="26.25" customHeight="1" spans="1:95">
      <c r="C138" s="657"/>
      <c r="M138" s="1045"/>
      <c r="N138" s="1045"/>
      <c r="P138" s="657"/>
      <c r="Q138" s="657"/>
      <c r="R138" s="1045"/>
      <c r="S138" s="1045"/>
      <c r="U138" s="1047"/>
      <c r="W138" s="1047"/>
      <c r="AI138" s="657"/>
      <c r="AJ138" s="1058"/>
      <c r="AK138" s="657"/>
      <c r="AL138" s="657"/>
      <c r="AM138" s="657"/>
      <c r="AN138" s="657"/>
      <c r="AO138" s="657"/>
      <c r="AP138" s="657"/>
      <c r="AQ138" s="657"/>
      <c r="AR138" s="657"/>
      <c r="AS138" s="657"/>
      <c r="AT138" s="657"/>
      <c r="AU138" s="657"/>
      <c r="AV138" s="657"/>
      <c r="AW138" s="657"/>
      <c r="AX138" s="657"/>
      <c r="AY138" s="657"/>
      <c r="AZ138" s="657"/>
      <c r="BA138" s="657"/>
      <c r="BB138" s="657"/>
      <c r="BC138" s="657"/>
      <c r="BD138" s="657"/>
      <c r="BE138" s="657"/>
      <c r="BF138" s="657"/>
      <c r="BG138" s="657"/>
      <c r="BH138" s="657"/>
      <c r="BI138" s="657"/>
    </row>
    <row r="139" ht="26.25" customHeight="1" spans="1:95">
      <c r="C139" s="657"/>
      <c r="M139" s="1045"/>
      <c r="N139" s="1045"/>
      <c r="P139" s="657"/>
      <c r="Q139" s="657"/>
      <c r="R139" s="1045"/>
      <c r="S139" s="1045"/>
      <c r="U139" s="1047"/>
      <c r="W139" s="1047"/>
      <c r="AI139" s="657"/>
      <c r="AJ139" s="1058"/>
      <c r="AK139" s="657"/>
      <c r="AL139" s="657"/>
      <c r="AM139" s="657"/>
      <c r="AN139" s="657"/>
      <c r="AO139" s="657"/>
      <c r="AP139" s="657"/>
      <c r="AQ139" s="657"/>
      <c r="AR139" s="657"/>
      <c r="AS139" s="657"/>
      <c r="AT139" s="657"/>
      <c r="AU139" s="657"/>
      <c r="AV139" s="657"/>
      <c r="AW139" s="657"/>
      <c r="AX139" s="657"/>
      <c r="AY139" s="657"/>
      <c r="AZ139" s="657"/>
      <c r="BA139" s="657"/>
      <c r="BB139" s="657"/>
      <c r="BC139" s="657"/>
      <c r="BD139" s="657"/>
      <c r="BE139" s="657"/>
      <c r="BF139" s="657"/>
      <c r="BG139" s="657"/>
      <c r="BH139" s="657"/>
      <c r="BI139" s="657"/>
    </row>
    <row r="140" ht="26.25" customHeight="1" spans="1:95">
      <c r="C140" s="657"/>
      <c r="M140" s="1045"/>
      <c r="N140" s="1045"/>
      <c r="P140" s="657"/>
      <c r="Q140" s="657"/>
      <c r="R140" s="1045"/>
      <c r="S140" s="1045"/>
      <c r="U140" s="1047"/>
      <c r="W140" s="1047"/>
      <c r="AI140" s="657"/>
      <c r="AJ140" s="1058"/>
      <c r="AK140" s="657"/>
      <c r="AL140" s="657"/>
      <c r="AM140" s="657"/>
      <c r="AN140" s="657"/>
      <c r="AO140" s="657"/>
      <c r="AP140" s="657"/>
      <c r="AQ140" s="657"/>
      <c r="AR140" s="657"/>
      <c r="AS140" s="657"/>
      <c r="AT140" s="657"/>
      <c r="AU140" s="657"/>
      <c r="AV140" s="657"/>
      <c r="AW140" s="657"/>
      <c r="AX140" s="657"/>
      <c r="AY140" s="657"/>
      <c r="AZ140" s="657"/>
      <c r="BA140" s="657"/>
      <c r="BB140" s="657"/>
      <c r="BC140" s="657"/>
      <c r="BD140" s="657"/>
      <c r="BE140" s="657"/>
      <c r="BF140" s="657"/>
      <c r="BG140" s="657"/>
      <c r="BH140" s="657"/>
      <c r="BI140" s="657"/>
    </row>
    <row r="141" ht="26.25" customHeight="1" spans="1:95">
      <c r="C141" s="657"/>
      <c r="M141" s="1045"/>
      <c r="N141" s="1045"/>
      <c r="P141" s="657"/>
      <c r="Q141" s="657"/>
      <c r="R141" s="1045"/>
      <c r="S141" s="1045"/>
      <c r="U141" s="1047"/>
      <c r="W141" s="1047"/>
      <c r="AI141" s="657"/>
      <c r="AJ141" s="1058"/>
      <c r="AK141" s="657"/>
      <c r="AL141" s="657"/>
      <c r="AM141" s="657"/>
      <c r="AN141" s="657"/>
      <c r="AO141" s="657"/>
      <c r="AP141" s="657"/>
      <c r="AQ141" s="657"/>
      <c r="AR141" s="657"/>
      <c r="AS141" s="657"/>
      <c r="AT141" s="657"/>
      <c r="AU141" s="657"/>
      <c r="AV141" s="657"/>
      <c r="AW141" s="657"/>
      <c r="AX141" s="657"/>
      <c r="AY141" s="657"/>
      <c r="AZ141" s="657"/>
      <c r="BA141" s="657"/>
      <c r="BB141" s="657"/>
      <c r="BC141" s="657"/>
      <c r="BD141" s="657"/>
      <c r="BE141" s="657"/>
      <c r="BF141" s="657"/>
      <c r="BG141" s="657"/>
      <c r="BH141" s="657"/>
      <c r="BI141" s="657"/>
    </row>
    <row r="142" ht="26.25" customHeight="1" spans="1:95">
      <c r="C142" s="657"/>
      <c r="M142" s="1045"/>
      <c r="N142" s="1045"/>
      <c r="P142" s="657"/>
      <c r="Q142" s="657"/>
      <c r="R142" s="1045"/>
      <c r="S142" s="1045"/>
      <c r="U142" s="1047"/>
      <c r="W142" s="1047"/>
      <c r="AI142" s="657"/>
      <c r="AJ142" s="1058"/>
      <c r="AK142" s="657"/>
      <c r="AL142" s="657"/>
      <c r="AM142" s="657"/>
      <c r="AN142" s="657"/>
      <c r="AO142" s="657"/>
      <c r="AP142" s="657"/>
      <c r="AQ142" s="657"/>
      <c r="AR142" s="657"/>
      <c r="AS142" s="657"/>
      <c r="AT142" s="657"/>
      <c r="AU142" s="657"/>
      <c r="AV142" s="657"/>
      <c r="AW142" s="657"/>
      <c r="AX142" s="657"/>
      <c r="AY142" s="657"/>
      <c r="AZ142" s="657"/>
      <c r="BA142" s="657"/>
      <c r="BB142" s="657"/>
      <c r="BC142" s="657"/>
      <c r="BD142" s="657"/>
      <c r="BE142" s="657"/>
      <c r="BF142" s="657"/>
      <c r="BG142" s="657"/>
      <c r="BH142" s="657"/>
      <c r="BI142" s="657"/>
    </row>
    <row r="143" ht="26.25" customHeight="1" spans="1:95">
      <c r="C143" s="657"/>
      <c r="M143" s="1045"/>
      <c r="N143" s="1045"/>
      <c r="P143" s="657"/>
      <c r="Q143" s="657"/>
      <c r="R143" s="1045"/>
      <c r="S143" s="1045"/>
      <c r="U143" s="1047"/>
      <c r="W143" s="1047"/>
      <c r="AI143" s="657"/>
      <c r="AJ143" s="1058"/>
      <c r="AK143" s="657"/>
      <c r="AL143" s="657"/>
      <c r="AM143" s="657"/>
      <c r="AN143" s="657"/>
      <c r="AO143" s="657"/>
      <c r="AP143" s="657"/>
      <c r="AQ143" s="657"/>
      <c r="AR143" s="657"/>
      <c r="AS143" s="657"/>
      <c r="AT143" s="657"/>
      <c r="AU143" s="657"/>
      <c r="AV143" s="657"/>
      <c r="AW143" s="657"/>
      <c r="AX143" s="657"/>
      <c r="AY143" s="657"/>
      <c r="AZ143" s="657"/>
      <c r="BA143" s="657"/>
      <c r="BB143" s="657"/>
      <c r="BD143" s="657"/>
      <c r="BE143" s="657"/>
      <c r="BF143" s="657"/>
      <c r="BG143" s="657"/>
      <c r="BH143" s="657"/>
      <c r="BI143" s="657"/>
    </row>
    <row r="144" ht="26.25" customHeight="1" spans="1:95">
      <c r="C144" s="657"/>
      <c r="M144" s="1045"/>
      <c r="N144" s="1045"/>
      <c r="P144" s="657"/>
      <c r="Q144" s="657"/>
      <c r="R144" s="1045"/>
      <c r="S144" s="1045"/>
      <c r="U144" s="1047"/>
      <c r="W144" s="1047"/>
      <c r="AI144" s="657"/>
      <c r="AJ144" s="1058"/>
      <c r="AK144" s="657"/>
      <c r="AL144" s="657"/>
      <c r="AM144" s="657"/>
      <c r="AN144" s="657"/>
      <c r="AO144" s="657"/>
      <c r="AP144" s="657"/>
      <c r="AQ144" s="657"/>
      <c r="AR144" s="657"/>
      <c r="AS144" s="657"/>
      <c r="AT144" s="657"/>
      <c r="AU144" s="657"/>
      <c r="AV144" s="657"/>
      <c r="AW144" s="657"/>
      <c r="AX144" s="657"/>
      <c r="AY144" s="657"/>
      <c r="AZ144" s="657"/>
      <c r="BA144" s="657"/>
      <c r="BB144" s="657"/>
      <c r="BC144" s="657"/>
      <c r="BD144" s="657"/>
      <c r="BE144" s="657"/>
      <c r="BF144" s="657"/>
      <c r="BG144" s="657"/>
      <c r="BH144" s="657"/>
      <c r="BI144" s="657"/>
    </row>
    <row r="145" ht="26.25" customHeight="1" spans="3:61">
      <c r="C145" s="657"/>
      <c r="M145" s="1045"/>
      <c r="N145" s="1045"/>
      <c r="P145" s="657"/>
      <c r="Q145" s="657"/>
      <c r="R145" s="1045"/>
      <c r="S145" s="1045"/>
      <c r="U145" s="1047"/>
      <c r="W145" s="1047"/>
      <c r="AI145" s="657"/>
      <c r="AJ145" s="1058"/>
      <c r="AK145" s="657"/>
      <c r="AL145" s="657"/>
      <c r="AM145" s="657"/>
      <c r="AN145" s="657"/>
      <c r="AO145" s="657"/>
      <c r="AP145" s="657"/>
      <c r="AQ145" s="657"/>
      <c r="AR145" s="657"/>
      <c r="AS145" s="657"/>
      <c r="AT145" s="657"/>
      <c r="AU145" s="657"/>
      <c r="AV145" s="657"/>
      <c r="AW145" s="657"/>
      <c r="AX145" s="657"/>
      <c r="AY145" s="657"/>
      <c r="AZ145" s="657"/>
      <c r="BA145" s="657"/>
      <c r="BB145" s="657"/>
      <c r="BC145" s="657"/>
      <c r="BD145" s="657"/>
      <c r="BE145" s="657"/>
      <c r="BF145" s="657"/>
      <c r="BG145" s="657"/>
      <c r="BH145" s="657"/>
      <c r="BI145" s="657"/>
    </row>
    <row r="146" ht="26.25" customHeight="1" spans="3:61">
      <c r="C146" s="657"/>
      <c r="M146" s="1045"/>
      <c r="N146" s="1045"/>
      <c r="P146" s="657"/>
      <c r="Q146" s="657"/>
      <c r="R146" s="1045"/>
      <c r="S146" s="1045"/>
      <c r="U146" s="1047"/>
      <c r="W146" s="1047"/>
      <c r="AI146" s="657"/>
      <c r="AJ146" s="1058"/>
      <c r="AK146" s="657"/>
      <c r="AL146" s="657"/>
      <c r="AM146" s="657"/>
      <c r="AN146" s="657"/>
      <c r="AO146" s="657"/>
      <c r="AP146" s="657"/>
      <c r="AQ146" s="657"/>
      <c r="AR146" s="657"/>
      <c r="AS146" s="657"/>
      <c r="AT146" s="657"/>
      <c r="AU146" s="657"/>
      <c r="AV146" s="657"/>
      <c r="AW146" s="657"/>
      <c r="AX146" s="657"/>
      <c r="AY146" s="657"/>
      <c r="AZ146" s="657"/>
      <c r="BA146" s="657"/>
      <c r="BB146" s="657"/>
      <c r="BC146" s="657"/>
      <c r="BD146" s="657"/>
      <c r="BE146" s="657"/>
      <c r="BF146" s="657"/>
      <c r="BG146" s="657"/>
      <c r="BH146" s="657"/>
      <c r="BI146" s="657"/>
    </row>
    <row r="147" ht="26.25" customHeight="1" spans="3:61">
      <c r="C147" s="657"/>
      <c r="M147" s="1045"/>
      <c r="N147" s="1045"/>
      <c r="P147" s="657"/>
      <c r="Q147" s="657"/>
      <c r="R147" s="1045"/>
      <c r="S147" s="1045"/>
      <c r="U147" s="1047"/>
      <c r="W147" s="1047"/>
      <c r="AI147" s="657"/>
      <c r="AJ147" s="1058"/>
      <c r="AK147" s="657"/>
      <c r="AL147" s="657"/>
      <c r="AM147" s="657"/>
      <c r="AN147" s="657"/>
      <c r="AO147" s="657"/>
      <c r="AP147" s="657"/>
      <c r="AQ147" s="657"/>
      <c r="AR147" s="657"/>
      <c r="AS147" s="657"/>
      <c r="AT147" s="657"/>
      <c r="AU147" s="657"/>
      <c r="AV147" s="657"/>
      <c r="AW147" s="657"/>
      <c r="AX147" s="657"/>
      <c r="AY147" s="657"/>
      <c r="AZ147" s="657"/>
      <c r="BA147" s="657"/>
      <c r="BB147" s="657"/>
      <c r="BC147" s="657"/>
      <c r="BD147" s="657"/>
      <c r="BE147" s="657"/>
      <c r="BF147" s="657"/>
      <c r="BG147" s="657"/>
      <c r="BH147" s="657"/>
      <c r="BI147" s="657"/>
    </row>
    <row r="148" ht="26.25" customHeight="1" spans="3:61">
      <c r="C148" s="657"/>
      <c r="M148" s="1045"/>
      <c r="N148" s="1045"/>
      <c r="P148" s="657"/>
      <c r="Q148" s="657"/>
      <c r="R148" s="1045"/>
      <c r="S148" s="1045"/>
      <c r="U148" s="1047"/>
      <c r="W148" s="1047"/>
      <c r="AI148" s="657"/>
      <c r="AJ148" s="1058"/>
      <c r="AK148" s="657"/>
      <c r="AL148" s="657"/>
      <c r="AM148" s="657"/>
      <c r="AN148" s="657"/>
      <c r="AO148" s="657"/>
      <c r="AP148" s="657"/>
      <c r="AQ148" s="657"/>
      <c r="AR148" s="657"/>
      <c r="AS148" s="657"/>
      <c r="AT148" s="657"/>
      <c r="AU148" s="657"/>
      <c r="AV148" s="657"/>
      <c r="AW148" s="657"/>
      <c r="AX148" s="657"/>
      <c r="AY148" s="657"/>
      <c r="AZ148" s="657"/>
      <c r="BA148" s="657"/>
      <c r="BB148" s="657"/>
      <c r="BC148" s="657"/>
      <c r="BD148" s="657"/>
      <c r="BE148" s="657"/>
      <c r="BF148" s="657"/>
      <c r="BG148" s="657"/>
      <c r="BH148" s="657"/>
      <c r="BI148" s="657"/>
    </row>
    <row r="149" ht="26.25" customHeight="1" spans="3:61">
      <c r="C149" s="657"/>
      <c r="M149" s="1045"/>
      <c r="N149" s="1045"/>
      <c r="P149" s="657"/>
      <c r="Q149" s="657"/>
      <c r="R149" s="1045"/>
      <c r="S149" s="1045"/>
      <c r="U149" s="1047"/>
      <c r="W149" s="1047"/>
      <c r="AI149" s="657"/>
      <c r="AJ149" s="1058"/>
      <c r="AK149" s="657"/>
      <c r="AL149" s="657"/>
      <c r="AM149" s="657"/>
      <c r="AO149" s="657"/>
      <c r="AP149" s="657"/>
      <c r="AQ149" s="657"/>
      <c r="AR149" s="657"/>
      <c r="AS149" s="657"/>
      <c r="AT149" s="657"/>
      <c r="AU149" s="657"/>
      <c r="AV149" s="657"/>
      <c r="AW149" s="657"/>
      <c r="AX149" s="657"/>
      <c r="AY149" s="657"/>
      <c r="AZ149" s="657"/>
      <c r="BA149" s="657"/>
      <c r="BB149" s="657"/>
      <c r="BC149" s="657"/>
      <c r="BD149" s="657"/>
      <c r="BE149" s="657"/>
      <c r="BF149" s="657"/>
      <c r="BG149" s="657"/>
      <c r="BH149" s="657"/>
      <c r="BI149" s="657"/>
    </row>
    <row r="150" ht="26.25" customHeight="1" spans="3:61">
      <c r="C150" s="657"/>
      <c r="M150" s="1045"/>
      <c r="N150" s="1045"/>
      <c r="P150" s="657"/>
      <c r="Q150" s="657"/>
      <c r="R150" s="1045"/>
      <c r="S150" s="1045"/>
      <c r="U150" s="1047"/>
      <c r="W150" s="1047"/>
      <c r="AI150" s="657"/>
      <c r="AJ150" s="1058"/>
      <c r="AK150" s="657"/>
      <c r="AL150" s="657"/>
      <c r="AM150" s="657"/>
      <c r="AN150" s="657"/>
      <c r="AO150" s="657"/>
      <c r="AP150" s="657"/>
      <c r="AQ150" s="657"/>
      <c r="AR150" s="657"/>
      <c r="AS150" s="657"/>
      <c r="AT150" s="657"/>
      <c r="AU150" s="657"/>
      <c r="AV150" s="657"/>
      <c r="AW150" s="657"/>
      <c r="AX150" s="657"/>
      <c r="AY150" s="657"/>
      <c r="AZ150" s="657"/>
      <c r="BA150" s="657"/>
      <c r="BB150" s="657"/>
      <c r="BC150" s="657"/>
      <c r="BD150" s="657"/>
      <c r="BE150" s="657"/>
      <c r="BF150" s="657"/>
      <c r="BG150" s="657"/>
      <c r="BH150" s="657"/>
      <c r="BI150" s="657"/>
    </row>
    <row r="151" ht="26.25" customHeight="1" spans="3:61">
      <c r="C151" s="657"/>
      <c r="M151" s="1045"/>
      <c r="N151" s="1045"/>
      <c r="P151" s="657"/>
      <c r="Q151" s="657"/>
      <c r="R151" s="1045"/>
      <c r="S151" s="1045"/>
      <c r="U151" s="1047"/>
      <c r="W151" s="1047"/>
      <c r="AI151" s="657"/>
      <c r="AJ151" s="1058"/>
      <c r="AK151" s="657"/>
      <c r="AL151" s="657"/>
      <c r="AM151" s="657"/>
      <c r="AN151" s="657"/>
      <c r="AO151" s="657"/>
      <c r="AP151" s="657"/>
      <c r="AQ151" s="657"/>
      <c r="AR151" s="657"/>
      <c r="AS151" s="657"/>
      <c r="AT151" s="657"/>
      <c r="AU151" s="657"/>
      <c r="AV151" s="657"/>
      <c r="AW151" s="657"/>
      <c r="AX151" s="657"/>
      <c r="AY151" s="657"/>
      <c r="AZ151" s="657"/>
      <c r="BA151" s="657"/>
      <c r="BB151" s="657"/>
      <c r="BC151" s="657"/>
      <c r="BD151" s="657"/>
      <c r="BE151" s="657"/>
      <c r="BF151" s="657"/>
      <c r="BG151" s="657"/>
      <c r="BH151" s="657"/>
      <c r="BI151" s="657"/>
    </row>
    <row r="152" ht="26.25" customHeight="1" spans="3:61">
      <c r="C152" s="657"/>
      <c r="M152" s="1045"/>
      <c r="N152" s="1045"/>
      <c r="P152" s="657"/>
      <c r="Q152" s="657"/>
      <c r="R152" s="1045"/>
      <c r="S152" s="1045"/>
      <c r="U152" s="1047"/>
      <c r="W152" s="1047"/>
      <c r="AI152" s="657"/>
      <c r="AJ152" s="1058"/>
      <c r="AK152" s="657"/>
      <c r="AL152" s="657"/>
      <c r="AM152" s="657"/>
      <c r="AN152" s="657"/>
      <c r="AO152" s="657"/>
      <c r="AP152" s="657"/>
      <c r="AQ152" s="657"/>
      <c r="AR152" s="657"/>
      <c r="AS152" s="657"/>
      <c r="AT152" s="657"/>
      <c r="AU152" s="657"/>
      <c r="AV152" s="657"/>
      <c r="AW152" s="657"/>
      <c r="AX152" s="657"/>
      <c r="AY152" s="657"/>
      <c r="AZ152" s="657"/>
      <c r="BA152" s="657"/>
      <c r="BB152" s="657"/>
      <c r="BC152" s="657"/>
      <c r="BD152" s="657"/>
      <c r="BE152" s="657"/>
      <c r="BF152" s="657"/>
      <c r="BG152" s="657"/>
      <c r="BH152" s="657"/>
      <c r="BI152" s="657"/>
    </row>
    <row r="153" ht="26.25" customHeight="1" spans="3:61">
      <c r="C153" s="657"/>
      <c r="M153" s="1045"/>
      <c r="N153" s="1045"/>
      <c r="P153" s="657"/>
      <c r="Q153" s="657"/>
      <c r="R153" s="1045"/>
      <c r="S153" s="1045"/>
      <c r="U153" s="1047"/>
      <c r="W153" s="1047"/>
      <c r="AI153" s="657"/>
      <c r="AJ153" s="1058"/>
      <c r="AK153" s="657"/>
      <c r="AL153" s="657"/>
      <c r="AM153" s="657"/>
      <c r="AN153" s="657"/>
      <c r="AO153" s="657"/>
      <c r="AP153" s="657"/>
      <c r="AQ153" s="657"/>
      <c r="AR153" s="657"/>
      <c r="AS153" s="657"/>
      <c r="AT153" s="657"/>
      <c r="AU153" s="657"/>
      <c r="AV153" s="657"/>
      <c r="AW153" s="657"/>
      <c r="AX153" s="657"/>
      <c r="AY153" s="657"/>
      <c r="AZ153" s="657"/>
      <c r="BA153" s="657"/>
      <c r="BB153" s="657"/>
      <c r="BC153" s="657"/>
      <c r="BD153" s="657"/>
      <c r="BE153" s="657"/>
      <c r="BF153" s="657"/>
      <c r="BG153" s="657"/>
      <c r="BH153" s="657"/>
      <c r="BI153" s="657"/>
    </row>
    <row r="154" ht="26.25" customHeight="1" spans="3:61">
      <c r="C154" s="657"/>
      <c r="M154" s="1045"/>
      <c r="N154" s="1045"/>
      <c r="P154" s="657"/>
      <c r="Q154" s="657"/>
      <c r="R154" s="1045"/>
      <c r="S154" s="1045"/>
      <c r="U154" s="1047"/>
      <c r="W154" s="1047"/>
      <c r="AI154" s="657"/>
      <c r="AJ154" s="1058"/>
      <c r="AK154" s="657"/>
      <c r="AL154" s="657"/>
      <c r="AM154" s="657"/>
      <c r="AN154" s="657"/>
      <c r="AO154" s="657"/>
      <c r="AP154" s="657"/>
      <c r="AQ154" s="657"/>
      <c r="AR154" s="657"/>
      <c r="AS154" s="657"/>
      <c r="AT154" s="657"/>
      <c r="AU154" s="657"/>
      <c r="AV154" s="657"/>
      <c r="AW154" s="657"/>
      <c r="AX154" s="657"/>
      <c r="AY154" s="657"/>
      <c r="AZ154" s="657"/>
      <c r="BA154" s="657"/>
      <c r="BB154" s="657"/>
      <c r="BC154" s="657"/>
      <c r="BD154" s="657"/>
      <c r="BE154" s="657"/>
      <c r="BF154" s="657"/>
      <c r="BG154" s="657"/>
      <c r="BH154" s="657"/>
      <c r="BI154" s="657"/>
    </row>
    <row r="155" ht="26.25" customHeight="1" spans="3:61">
      <c r="C155" s="657"/>
      <c r="M155" s="1045"/>
      <c r="N155" s="1045"/>
      <c r="P155" s="657"/>
      <c r="Q155" s="657"/>
      <c r="R155" s="1045"/>
      <c r="S155" s="1045"/>
      <c r="U155" s="1047"/>
      <c r="W155" s="1047"/>
      <c r="AI155" s="657"/>
      <c r="AJ155" s="1058"/>
      <c r="AK155" s="657"/>
      <c r="AL155" s="657"/>
      <c r="AM155" s="657"/>
      <c r="AN155" s="657"/>
      <c r="AO155" s="657"/>
      <c r="AP155" s="657"/>
      <c r="AQ155" s="657"/>
      <c r="AR155" s="657"/>
      <c r="AS155" s="657"/>
      <c r="AT155" s="657"/>
      <c r="AU155" s="657"/>
      <c r="AV155" s="657"/>
      <c r="AW155" s="657"/>
      <c r="AX155" s="657"/>
      <c r="AY155" s="657"/>
      <c r="AZ155" s="657"/>
      <c r="BA155" s="657"/>
      <c r="BB155" s="657"/>
      <c r="BC155" s="657"/>
      <c r="BD155" s="657"/>
      <c r="BE155" s="657"/>
      <c r="BF155" s="657"/>
      <c r="BG155" s="657"/>
      <c r="BH155" s="657"/>
      <c r="BI155" s="657"/>
    </row>
    <row r="156" ht="26.25" customHeight="1" spans="3:61">
      <c r="C156" s="657"/>
      <c r="M156" s="1045"/>
      <c r="N156" s="1045"/>
      <c r="P156" s="657"/>
      <c r="Q156" s="657"/>
      <c r="R156" s="1045"/>
      <c r="S156" s="1045"/>
      <c r="U156" s="1047"/>
      <c r="AI156" s="657"/>
      <c r="AJ156" s="1058"/>
      <c r="AK156" s="657"/>
      <c r="AL156" s="657"/>
      <c r="AM156" s="657"/>
      <c r="AN156" s="657"/>
      <c r="AO156" s="657"/>
      <c r="AP156" s="657"/>
      <c r="AQ156" s="657"/>
      <c r="AR156" s="657"/>
      <c r="AS156" s="657"/>
      <c r="AT156" s="657"/>
      <c r="AU156" s="657"/>
      <c r="AV156" s="657"/>
      <c r="AW156" s="657"/>
      <c r="AX156" s="657"/>
      <c r="AY156" s="657"/>
      <c r="AZ156" s="657"/>
      <c r="BA156" s="657"/>
      <c r="BB156" s="657"/>
      <c r="BC156" s="657"/>
      <c r="BD156" s="657"/>
      <c r="BE156" s="657"/>
      <c r="BF156" s="657"/>
      <c r="BG156" s="657"/>
      <c r="BH156" s="657"/>
      <c r="BI156" s="657"/>
    </row>
    <row r="157" ht="26.25" customHeight="1" spans="3:61">
      <c r="C157" s="657"/>
      <c r="M157" s="1045"/>
      <c r="N157" s="1045"/>
      <c r="P157" s="657"/>
      <c r="Q157" s="657"/>
      <c r="R157" s="1045"/>
      <c r="S157" s="1045"/>
      <c r="U157" s="1047"/>
      <c r="AI157" s="657"/>
      <c r="AJ157" s="1058"/>
      <c r="AK157" s="657"/>
      <c r="AL157" s="657"/>
      <c r="AM157" s="657"/>
      <c r="AN157" s="657"/>
      <c r="AO157" s="657"/>
      <c r="AP157" s="657"/>
      <c r="AQ157" s="657"/>
      <c r="AR157" s="657"/>
      <c r="AS157" s="657"/>
      <c r="AT157" s="657"/>
      <c r="AU157" s="657"/>
      <c r="AV157" s="657"/>
      <c r="AW157" s="657"/>
      <c r="AX157" s="657"/>
      <c r="AY157" s="657"/>
      <c r="AZ157" s="657"/>
      <c r="BA157" s="657"/>
      <c r="BB157" s="657"/>
      <c r="BC157" s="657"/>
      <c r="BD157" s="657"/>
      <c r="BE157" s="657"/>
      <c r="BF157" s="657"/>
      <c r="BG157" s="657"/>
      <c r="BH157" s="657"/>
      <c r="BI157" s="657"/>
    </row>
    <row r="158" ht="26.25" customHeight="1" spans="3:61">
      <c r="C158" s="657"/>
      <c r="M158" s="1045"/>
      <c r="N158" s="1045"/>
      <c r="P158" s="657"/>
      <c r="Q158" s="657"/>
      <c r="R158" s="1045"/>
      <c r="S158" s="1045"/>
      <c r="U158" s="1047"/>
      <c r="AI158" s="657"/>
      <c r="AJ158" s="1058"/>
      <c r="AK158" s="657"/>
      <c r="AL158" s="657"/>
      <c r="AM158" s="657"/>
      <c r="AN158" s="657"/>
      <c r="AO158" s="657"/>
      <c r="AP158" s="657"/>
      <c r="AQ158" s="657"/>
      <c r="AR158" s="657"/>
      <c r="AS158" s="657"/>
      <c r="AT158" s="657"/>
      <c r="AU158" s="657"/>
      <c r="AV158" s="657"/>
      <c r="AW158" s="657"/>
      <c r="AX158" s="657"/>
      <c r="AY158" s="657"/>
      <c r="AZ158" s="657"/>
      <c r="BA158" s="657"/>
      <c r="BB158" s="657"/>
      <c r="BC158" s="657"/>
      <c r="BD158" s="657"/>
      <c r="BE158" s="657"/>
      <c r="BF158" s="657"/>
      <c r="BG158" s="657"/>
      <c r="BH158" s="657"/>
      <c r="BI158" s="657"/>
    </row>
    <row r="159" ht="26.25" customHeight="1" spans="3:61">
      <c r="C159" s="657"/>
      <c r="M159" s="1045"/>
      <c r="N159" s="1045"/>
      <c r="P159" s="657"/>
      <c r="Q159" s="657"/>
      <c r="U159" s="1047"/>
    </row>
    <row r="160" ht="26.25" customHeight="1" spans="3:61">
      <c r="C160" s="657"/>
      <c r="M160" s="1045"/>
      <c r="N160" s="1045"/>
      <c r="P160" s="657"/>
      <c r="Q160" s="657"/>
      <c r="U160" s="1047"/>
    </row>
    <row r="161" ht="26.25" customHeight="1" spans="3:21">
      <c r="C161" s="657"/>
      <c r="M161" s="1045"/>
      <c r="N161" s="1045"/>
      <c r="P161" s="657"/>
      <c r="Q161" s="657"/>
      <c r="U161" s="1047"/>
    </row>
    <row r="162" ht="26.25" customHeight="1" spans="3:21">
      <c r="C162" s="657"/>
      <c r="M162" s="1045"/>
      <c r="N162" s="1045"/>
      <c r="P162" s="657"/>
      <c r="Q162" s="657"/>
      <c r="U162" s="1047"/>
    </row>
    <row r="163" ht="26.25" customHeight="1" spans="3:21">
      <c r="C163" s="657"/>
      <c r="M163" s="1045"/>
      <c r="N163" s="1045"/>
      <c r="P163" s="657"/>
      <c r="Q163" s="657"/>
      <c r="U163" s="1047"/>
    </row>
    <row r="164" ht="26.25" customHeight="1" spans="3:21">
      <c r="C164" s="657"/>
      <c r="M164" s="1045"/>
      <c r="N164" s="1045"/>
      <c r="P164" s="657"/>
      <c r="Q164" s="657"/>
      <c r="U164" s="1047"/>
    </row>
    <row r="165" ht="26.25" customHeight="1" spans="3:21">
      <c r="C165" s="657"/>
      <c r="M165" s="1045"/>
      <c r="N165" s="1045"/>
      <c r="P165" s="657"/>
      <c r="Q165" s="657"/>
      <c r="U165" s="1047"/>
    </row>
    <row r="166" ht="26.25" customHeight="1" spans="3:21">
      <c r="C166" s="657"/>
      <c r="M166" s="1045"/>
      <c r="N166" s="1045"/>
      <c r="P166" s="657"/>
      <c r="Q166" s="657"/>
      <c r="U166" s="1047"/>
    </row>
    <row r="167" ht="26.25" customHeight="1" spans="3:21">
      <c r="C167" s="657"/>
      <c r="M167" s="1045"/>
      <c r="N167" s="1045"/>
      <c r="P167" s="657"/>
      <c r="Q167" s="657"/>
      <c r="U167" s="1047"/>
    </row>
    <row r="168" ht="26.25" customHeight="1" spans="3:21">
      <c r="C168" s="657"/>
      <c r="M168" s="1045"/>
      <c r="N168" s="1045"/>
      <c r="P168" s="657"/>
      <c r="Q168" s="657"/>
      <c r="U168" s="1047"/>
    </row>
    <row r="169" ht="26.25" customHeight="1" spans="3:21">
      <c r="C169" s="657"/>
      <c r="M169" s="1045"/>
      <c r="N169" s="1045"/>
      <c r="P169" s="657"/>
      <c r="Q169" s="657"/>
      <c r="U169" s="1047"/>
    </row>
    <row r="170" ht="26.25" customHeight="1" spans="3:21">
      <c r="C170" s="657"/>
      <c r="M170" s="1045"/>
      <c r="N170" s="1045"/>
      <c r="P170" s="657"/>
      <c r="Q170" s="657"/>
      <c r="U170" s="1047"/>
    </row>
    <row r="171" ht="26.25" customHeight="1" spans="3:21">
      <c r="N171" s="1045"/>
      <c r="P171" s="657"/>
      <c r="U171" s="1047"/>
    </row>
    <row r="172" ht="26.25" customHeight="1" spans="3:21">
      <c r="N172" s="1045"/>
      <c r="P172" s="657"/>
      <c r="U172" s="1047"/>
    </row>
    <row r="173" ht="26.25" customHeight="1" spans="3:21">
      <c r="N173" s="1045"/>
      <c r="P173" s="657"/>
      <c r="U173" s="1047"/>
    </row>
    <row r="174" ht="26.25" customHeight="1" spans="3:21">
      <c r="N174" s="1045"/>
      <c r="P174" s="657"/>
      <c r="U174" s="1047"/>
    </row>
    <row r="175" ht="26.25" customHeight="1" spans="3:21">
      <c r="N175" s="1045"/>
      <c r="P175" s="657"/>
      <c r="U175" s="1047"/>
    </row>
    <row r="176" ht="26.25" customHeight="1" spans="3:21">
      <c r="N176" s="1045"/>
      <c r="P176" s="657"/>
      <c r="U176" s="1047"/>
    </row>
    <row r="177" ht="26.25" customHeight="1" spans="14:21">
      <c r="N177" s="1045"/>
      <c r="P177" s="657"/>
      <c r="U177" s="1047"/>
    </row>
    <row r="178" ht="26.25" customHeight="1" spans="14:21">
      <c r="N178" s="1045"/>
      <c r="P178" s="657"/>
      <c r="U178" s="1047"/>
    </row>
    <row r="179" ht="26.25" customHeight="1" spans="14:21">
      <c r="N179" s="1045"/>
      <c r="P179" s="657"/>
      <c r="U179" s="1047"/>
    </row>
    <row r="180" ht="26.25" customHeight="1" spans="14:21">
      <c r="N180" s="1045"/>
      <c r="P180" s="657"/>
      <c r="U180" s="1047"/>
    </row>
    <row r="181" ht="26.25" customHeight="1" spans="14:21">
      <c r="N181" s="1045"/>
      <c r="P181" s="657"/>
      <c r="U181" s="1047"/>
    </row>
    <row r="182" ht="26.25" customHeight="1" spans="14:21">
      <c r="N182" s="1045"/>
      <c r="P182" s="657"/>
      <c r="U182" s="1047"/>
    </row>
    <row r="183" ht="26.25" customHeight="1" spans="14:21">
      <c r="N183" s="1045"/>
      <c r="P183" s="657"/>
      <c r="U183" s="1047"/>
    </row>
    <row r="184" ht="26.25" customHeight="1" spans="14:21">
      <c r="N184" s="1045"/>
      <c r="P184" s="657"/>
      <c r="U184" s="1047"/>
    </row>
    <row r="185" ht="26.25" customHeight="1" spans="14:21">
      <c r="N185" s="1045"/>
      <c r="P185" s="657"/>
      <c r="U185" s="1047"/>
    </row>
    <row r="186" ht="26.25" customHeight="1" spans="14:21">
      <c r="N186" s="1045"/>
      <c r="P186" s="657"/>
      <c r="U186" s="1047"/>
    </row>
    <row r="187" ht="26.25" customHeight="1" spans="14:21">
      <c r="N187" s="1045"/>
      <c r="P187" s="657"/>
      <c r="U187" s="1047"/>
    </row>
    <row r="188" ht="26.25" customHeight="1" spans="14:21">
      <c r="N188" s="1045"/>
      <c r="P188" s="657"/>
      <c r="U188" s="1047"/>
    </row>
    <row r="189" ht="26.25" customHeight="1" spans="14:21">
      <c r="N189" s="1045"/>
      <c r="P189" s="657"/>
      <c r="U189" s="1047"/>
    </row>
    <row r="190" ht="26.25" customHeight="1" spans="14:21">
      <c r="N190" s="1045"/>
      <c r="P190" s="657"/>
      <c r="U190" s="1047"/>
    </row>
    <row r="191" ht="26.25" customHeight="1" spans="14:21">
      <c r="N191" s="1045"/>
      <c r="P191" s="657"/>
      <c r="U191" s="1047"/>
    </row>
    <row r="192" ht="26.25" customHeight="1" spans="14:21">
      <c r="N192" s="1045"/>
      <c r="P192" s="657"/>
      <c r="U192" s="1047"/>
    </row>
    <row r="193" ht="26.25" customHeight="1" spans="14:21">
      <c r="N193" s="1045"/>
      <c r="P193" s="657"/>
      <c r="U193" s="1047"/>
    </row>
    <row r="194" ht="26.25" customHeight="1" spans="14:21">
      <c r="N194" s="1045"/>
      <c r="P194" s="657"/>
      <c r="U194" s="1047"/>
    </row>
    <row r="195" ht="26.25" customHeight="1" spans="14:21">
      <c r="N195" s="1045"/>
      <c r="P195" s="657"/>
      <c r="U195" s="1047"/>
    </row>
    <row r="196" ht="26.25" customHeight="1" spans="14:21">
      <c r="N196" s="1045"/>
      <c r="P196" s="657"/>
      <c r="U196" s="1047"/>
    </row>
    <row r="197" ht="26.25" customHeight="1" spans="14:21">
      <c r="N197" s="1045"/>
      <c r="P197" s="657"/>
      <c r="U197" s="1047"/>
    </row>
    <row r="198" ht="26.25" customHeight="1" spans="14:21">
      <c r="N198" s="1045"/>
      <c r="P198" s="657"/>
      <c r="U198" s="1047"/>
    </row>
    <row r="199" ht="26.25" customHeight="1" spans="14:21">
      <c r="N199" s="1045"/>
      <c r="P199" s="657"/>
      <c r="U199" s="1047"/>
    </row>
    <row r="200" ht="26.25" customHeight="1" spans="14:21">
      <c r="N200" s="1045"/>
      <c r="P200" s="657"/>
      <c r="U200" s="1047"/>
    </row>
    <row r="201" ht="26.25" customHeight="1" spans="14:21">
      <c r="N201" s="1045"/>
      <c r="P201" s="657"/>
      <c r="U201" s="1047"/>
    </row>
    <row r="202" ht="26.25" customHeight="1" spans="14:21">
      <c r="N202" s="1045"/>
      <c r="P202" s="657"/>
      <c r="U202" s="1047"/>
    </row>
    <row r="203" ht="26.25" customHeight="1" spans="14:21">
      <c r="N203" s="1045"/>
      <c r="P203" s="657"/>
      <c r="U203" s="1047"/>
    </row>
    <row r="204" ht="26.25" customHeight="1" spans="14:21">
      <c r="N204" s="1045"/>
      <c r="P204" s="657"/>
      <c r="U204" s="1047"/>
    </row>
    <row r="205" ht="26.25" customHeight="1" spans="14:21">
      <c r="N205" s="1045"/>
      <c r="P205" s="657"/>
      <c r="U205" s="1047"/>
    </row>
    <row r="206" ht="26.25" customHeight="1" spans="14:21">
      <c r="N206" s="1045"/>
      <c r="P206" s="657"/>
      <c r="U206" s="1047"/>
    </row>
    <row r="207" ht="26.25" customHeight="1" spans="14:21">
      <c r="N207" s="1045"/>
      <c r="P207" s="657"/>
      <c r="U207" s="1047"/>
    </row>
    <row r="208" ht="26.25" customHeight="1" spans="14:21">
      <c r="N208" s="1045"/>
      <c r="P208" s="657"/>
      <c r="U208" s="1047"/>
    </row>
    <row r="209" ht="26.25" customHeight="1" spans="14:21">
      <c r="N209" s="1045"/>
      <c r="P209" s="657"/>
      <c r="U209" s="1047"/>
    </row>
    <row r="210" ht="26.25" customHeight="1" spans="14:21">
      <c r="N210" s="1045"/>
      <c r="P210" s="657"/>
      <c r="U210" s="1047"/>
    </row>
    <row r="211" ht="26.25" customHeight="1" spans="14:21">
      <c r="N211" s="1045"/>
      <c r="P211" s="657"/>
      <c r="U211" s="1047"/>
    </row>
    <row r="212" ht="26.25" customHeight="1" spans="14:21">
      <c r="N212" s="1045"/>
      <c r="P212" s="657"/>
      <c r="U212" s="1047"/>
    </row>
    <row r="213" ht="26.25" customHeight="1" spans="14:21">
      <c r="N213" s="1045"/>
      <c r="P213" s="657"/>
      <c r="U213" s="1047"/>
    </row>
    <row r="214" ht="26.25" customHeight="1" spans="14:21">
      <c r="N214" s="1045"/>
      <c r="P214" s="657"/>
      <c r="U214" s="1047"/>
    </row>
    <row r="215" ht="26.25" customHeight="1" spans="14:21">
      <c r="N215" s="1045"/>
      <c r="P215" s="657"/>
      <c r="U215" s="1047"/>
    </row>
    <row r="216" ht="26.25" customHeight="1" spans="14:21">
      <c r="N216" s="1045"/>
      <c r="P216" s="657"/>
      <c r="U216" s="1047"/>
    </row>
    <row r="217" ht="26.25" customHeight="1" spans="14:21">
      <c r="N217" s="1045"/>
      <c r="P217" s="657"/>
      <c r="U217" s="1047"/>
    </row>
    <row r="218" ht="26.25" customHeight="1" spans="14:21">
      <c r="N218" s="1045"/>
      <c r="P218" s="657"/>
      <c r="U218" s="1047"/>
    </row>
    <row r="219" ht="26.25" customHeight="1" spans="14:21">
      <c r="N219" s="1045"/>
      <c r="P219" s="657"/>
      <c r="U219" s="1047"/>
    </row>
    <row r="220" ht="26.25" customHeight="1" spans="14:21">
      <c r="N220" s="1045"/>
      <c r="P220" s="657"/>
      <c r="U220" s="1047"/>
    </row>
    <row r="221" ht="26.25" customHeight="1" spans="14:21">
      <c r="N221" s="1045"/>
      <c r="P221" s="657"/>
      <c r="U221" s="1047"/>
    </row>
    <row r="222" ht="26.25" customHeight="1" spans="14:21">
      <c r="N222" s="1045"/>
      <c r="P222" s="657"/>
      <c r="U222" s="1047"/>
    </row>
    <row r="223" ht="26.25" customHeight="1" spans="14:21">
      <c r="N223" s="1045"/>
      <c r="P223" s="657"/>
      <c r="U223" s="1047"/>
    </row>
    <row r="224" ht="26.25" customHeight="1" spans="14:21">
      <c r="N224" s="1045"/>
      <c r="P224" s="657"/>
      <c r="U224" s="1047"/>
    </row>
    <row r="225" ht="26.25" customHeight="1" spans="14:21">
      <c r="N225" s="1045"/>
      <c r="P225" s="657"/>
      <c r="U225" s="1047"/>
    </row>
    <row r="226" ht="26.25" customHeight="1" spans="14:21">
      <c r="N226" s="1045"/>
      <c r="P226" s="657"/>
      <c r="U226" s="1047"/>
    </row>
    <row r="227" ht="26.25" customHeight="1" spans="14:21">
      <c r="N227" s="1045"/>
      <c r="P227" s="657"/>
      <c r="U227" s="1047"/>
    </row>
    <row r="228" ht="26.25" customHeight="1" spans="14:21">
      <c r="N228" s="1045"/>
      <c r="P228" s="657"/>
      <c r="U228" s="1047"/>
    </row>
    <row r="229" ht="26.25" customHeight="1" spans="14:21">
      <c r="N229" s="1045"/>
      <c r="P229" s="657"/>
      <c r="U229" s="1047"/>
    </row>
    <row r="230" ht="26.25" customHeight="1" spans="14:21">
      <c r="N230" s="1045"/>
      <c r="P230" s="657"/>
      <c r="U230" s="1047"/>
    </row>
    <row r="231" ht="26.25" customHeight="1" spans="14:21">
      <c r="N231" s="1045"/>
      <c r="P231" s="657"/>
      <c r="U231" s="1047"/>
    </row>
    <row r="232" ht="26.25" customHeight="1" spans="14:21">
      <c r="N232" s="1045"/>
      <c r="P232" s="657"/>
      <c r="U232" s="1047"/>
    </row>
    <row r="233" ht="26.25" customHeight="1" spans="14:21">
      <c r="N233" s="1045"/>
      <c r="P233" s="657"/>
      <c r="U233" s="1047"/>
    </row>
    <row r="234" ht="26.25" customHeight="1" spans="14:21">
      <c r="N234" s="1045"/>
      <c r="P234" s="657"/>
      <c r="U234" s="1047"/>
    </row>
    <row r="235" ht="26.25" customHeight="1" spans="14:21">
      <c r="N235" s="1045"/>
      <c r="P235" s="657"/>
      <c r="U235" s="1047"/>
    </row>
    <row r="236" ht="26.25" customHeight="1" spans="14:21">
      <c r="N236" s="1045"/>
      <c r="P236" s="657"/>
      <c r="U236" s="1047"/>
    </row>
    <row r="237" ht="26.25" customHeight="1" spans="14:21">
      <c r="N237" s="1045"/>
      <c r="P237" s="657"/>
      <c r="U237" s="1047"/>
    </row>
    <row r="238" ht="26.25" customHeight="1" spans="14:21">
      <c r="N238" s="1045"/>
      <c r="P238" s="657"/>
      <c r="U238" s="1047"/>
    </row>
    <row r="239" ht="26.25" customHeight="1" spans="14:21">
      <c r="N239" s="1045"/>
      <c r="P239" s="657"/>
      <c r="U239" s="1047"/>
    </row>
    <row r="240" ht="26.25" customHeight="1" spans="14:21">
      <c r="N240" s="1045"/>
      <c r="P240" s="657"/>
      <c r="U240" s="1047"/>
    </row>
    <row r="241" ht="26.25" customHeight="1" spans="14:21">
      <c r="N241" s="1045"/>
      <c r="P241" s="657"/>
      <c r="U241" s="1047"/>
    </row>
    <row r="242" ht="26.25" customHeight="1" spans="14:21">
      <c r="N242" s="1045"/>
      <c r="P242" s="657"/>
      <c r="U242" s="1047"/>
    </row>
    <row r="243" ht="26.25" customHeight="1" spans="14:21">
      <c r="N243" s="1045"/>
      <c r="P243" s="657"/>
      <c r="U243" s="1047"/>
    </row>
    <row r="244" ht="26.25" customHeight="1" spans="14:21">
      <c r="N244" s="1045"/>
      <c r="P244" s="657"/>
      <c r="U244" s="1047"/>
    </row>
    <row r="245" ht="26.25" customHeight="1" spans="14:21">
      <c r="N245" s="1045"/>
      <c r="P245" s="657"/>
      <c r="U245" s="1047"/>
    </row>
    <row r="246" ht="26.25" customHeight="1" spans="14:21">
      <c r="N246" s="1045"/>
      <c r="P246" s="657"/>
      <c r="U246" s="1047"/>
    </row>
    <row r="247" ht="26.25" customHeight="1" spans="14:21">
      <c r="N247" s="1045"/>
      <c r="P247" s="657"/>
      <c r="U247" s="1047"/>
    </row>
    <row r="248" ht="26.25" customHeight="1" spans="14:21">
      <c r="N248" s="1045"/>
      <c r="P248" s="657"/>
      <c r="U248" s="1047"/>
    </row>
    <row r="249" ht="26.25" customHeight="1" spans="14:21">
      <c r="N249" s="1045"/>
      <c r="P249" s="657"/>
      <c r="U249" s="1047"/>
    </row>
    <row r="250" ht="26.25" customHeight="1" spans="14:21">
      <c r="N250" s="1045"/>
      <c r="P250" s="657"/>
      <c r="U250" s="1047"/>
    </row>
    <row r="251" ht="26.25" customHeight="1" spans="14:21">
      <c r="N251" s="1045"/>
      <c r="P251" s="657"/>
      <c r="U251" s="1047"/>
    </row>
    <row r="252" ht="26.25" customHeight="1" spans="14:21">
      <c r="N252" s="1045"/>
      <c r="P252" s="657"/>
      <c r="U252" s="1047"/>
    </row>
    <row r="253" ht="26.25" customHeight="1" spans="14:21">
      <c r="N253" s="1045"/>
      <c r="P253" s="657"/>
      <c r="U253" s="1047"/>
    </row>
    <row r="254" ht="26.25" customHeight="1" spans="14:21">
      <c r="N254" s="1045"/>
      <c r="P254" s="657"/>
      <c r="U254" s="1047"/>
    </row>
    <row r="255" ht="26.25" customHeight="1" spans="14:21">
      <c r="N255" s="1045"/>
      <c r="P255" s="657"/>
      <c r="U255" s="1047"/>
    </row>
    <row r="256" ht="26.25" customHeight="1" spans="14:21">
      <c r="N256" s="1045"/>
      <c r="P256" s="657"/>
      <c r="U256" s="1047"/>
    </row>
    <row r="257" ht="26.25" customHeight="1" spans="14:21">
      <c r="N257" s="1045"/>
      <c r="P257" s="657"/>
      <c r="U257" s="1047"/>
    </row>
    <row r="258" ht="26.25" customHeight="1" spans="14:21">
      <c r="N258" s="1045"/>
      <c r="P258" s="657"/>
      <c r="U258" s="1047"/>
    </row>
    <row r="259" ht="26.25" customHeight="1" spans="14:21">
      <c r="N259" s="1045"/>
      <c r="P259" s="657"/>
      <c r="U259" s="1047"/>
    </row>
    <row r="260" ht="26.25" customHeight="1" spans="14:21">
      <c r="N260" s="1045"/>
      <c r="P260" s="657"/>
      <c r="U260" s="1047"/>
    </row>
    <row r="261" ht="26.25" customHeight="1" spans="14:21">
      <c r="N261" s="1045"/>
      <c r="P261" s="657"/>
      <c r="U261" s="1047"/>
    </row>
    <row r="262" ht="26.25" customHeight="1" spans="14:21">
      <c r="N262" s="1045"/>
      <c r="P262" s="657"/>
      <c r="U262" s="1047"/>
    </row>
    <row r="263" ht="26.25" customHeight="1" spans="14:21">
      <c r="N263" s="1045"/>
      <c r="P263" s="657"/>
      <c r="U263" s="1047"/>
    </row>
    <row r="264" ht="26.25" customHeight="1" spans="14:21">
      <c r="N264" s="1045"/>
      <c r="P264" s="657"/>
      <c r="U264" s="1047"/>
    </row>
    <row r="265" ht="26.25" customHeight="1" spans="14:21">
      <c r="N265" s="1045"/>
      <c r="P265" s="657"/>
      <c r="U265" s="1047"/>
    </row>
    <row r="266" ht="26.25" customHeight="1" spans="14:21">
      <c r="N266" s="1045"/>
      <c r="P266" s="657"/>
      <c r="U266" s="1047"/>
    </row>
    <row r="267" ht="26.25" customHeight="1" spans="14:21">
      <c r="N267" s="1045"/>
      <c r="P267" s="657"/>
      <c r="U267" s="1047"/>
    </row>
    <row r="268" ht="26.25" customHeight="1" spans="14:21">
      <c r="N268" s="1045"/>
      <c r="P268" s="657"/>
      <c r="U268" s="1047"/>
    </row>
    <row r="269" ht="26.25" customHeight="1" spans="14:21">
      <c r="N269" s="1045"/>
      <c r="P269" s="657"/>
      <c r="U269" s="1047"/>
    </row>
    <row r="270" ht="26.25" customHeight="1" spans="14:21">
      <c r="N270" s="1045"/>
      <c r="P270" s="657"/>
      <c r="U270" s="1047"/>
    </row>
    <row r="271" ht="26.25" customHeight="1" spans="14:21">
      <c r="N271" s="1045"/>
      <c r="P271" s="657"/>
      <c r="U271" s="1047"/>
    </row>
    <row r="272" ht="26.25" customHeight="1" spans="14:21">
      <c r="N272" s="1045"/>
      <c r="P272" s="657"/>
      <c r="U272" s="1047"/>
    </row>
    <row r="273" ht="26.25" customHeight="1" spans="14:21">
      <c r="N273" s="1045"/>
      <c r="P273" s="657"/>
      <c r="U273" s="1047"/>
    </row>
    <row r="274" ht="26.25" customHeight="1" spans="14:21">
      <c r="N274" s="1045"/>
      <c r="P274" s="657"/>
      <c r="U274" s="1047"/>
    </row>
    <row r="275" ht="26.25" customHeight="1" spans="14:21">
      <c r="N275" s="1045"/>
      <c r="P275" s="657"/>
      <c r="U275" s="1047"/>
    </row>
    <row r="276" ht="26.25" customHeight="1" spans="14:21">
      <c r="N276" s="1045"/>
      <c r="P276" s="657"/>
      <c r="U276" s="1047"/>
    </row>
    <row r="277" ht="26.25" customHeight="1" spans="14:21">
      <c r="N277" s="1045"/>
      <c r="P277" s="657"/>
      <c r="U277" s="1047"/>
    </row>
    <row r="278" ht="26.25" customHeight="1" spans="14:21">
      <c r="N278" s="1045"/>
      <c r="P278" s="657"/>
      <c r="U278" s="1047"/>
    </row>
    <row r="279" ht="26.25" customHeight="1" spans="14:21">
      <c r="N279" s="1045"/>
      <c r="P279" s="657"/>
      <c r="U279" s="1047"/>
    </row>
    <row r="280" ht="26.25" customHeight="1" spans="14:21">
      <c r="N280" s="1045"/>
      <c r="P280" s="657"/>
      <c r="U280" s="1047"/>
    </row>
    <row r="281" ht="26.25" customHeight="1" spans="14:21">
      <c r="N281" s="1045"/>
      <c r="P281" s="657"/>
      <c r="U281" s="1047"/>
    </row>
    <row r="282" ht="26.25" customHeight="1" spans="14:21">
      <c r="N282" s="1045"/>
      <c r="P282" s="657"/>
      <c r="U282" s="1047"/>
    </row>
    <row r="283" ht="26.25" customHeight="1" spans="14:21">
      <c r="N283" s="1045"/>
      <c r="P283" s="657"/>
      <c r="U283" s="1047"/>
    </row>
    <row r="284" ht="26.25" customHeight="1" spans="14:21">
      <c r="N284" s="1045"/>
      <c r="P284" s="657"/>
      <c r="U284" s="1047"/>
    </row>
    <row r="285" ht="26.25" customHeight="1" spans="14:21">
      <c r="N285" s="1045"/>
      <c r="P285" s="657"/>
      <c r="U285" s="1047"/>
    </row>
    <row r="286" ht="26.25" customHeight="1" spans="14:21">
      <c r="N286" s="1045"/>
      <c r="P286" s="657"/>
      <c r="U286" s="1047"/>
    </row>
    <row r="287" ht="26.25" customHeight="1" spans="14:21">
      <c r="N287" s="1045"/>
      <c r="P287" s="657"/>
      <c r="U287" s="1047"/>
    </row>
    <row r="288" ht="26.25" customHeight="1" spans="14:21">
      <c r="U288" s="1047"/>
    </row>
    <row r="289" ht="26.25" customHeight="1" spans="21:21">
      <c r="U289" s="1047"/>
    </row>
    <row r="290" ht="26.25" customHeight="1" spans="21:21">
      <c r="U290" s="1047"/>
    </row>
    <row r="291" ht="26.25" customHeight="1" spans="21:21">
      <c r="U291" s="1047"/>
    </row>
    <row r="292" ht="26.25" customHeight="1" spans="21:21">
      <c r="U292" s="1047"/>
    </row>
    <row r="293" ht="26.25" customHeight="1" spans="21:21">
      <c r="U293" s="1047"/>
    </row>
    <row r="294" ht="26.25" customHeight="1" spans="21:21">
      <c r="U294" s="1047"/>
    </row>
    <row r="295" ht="26.25" customHeight="1" spans="21:21">
      <c r="U295" s="1047"/>
    </row>
    <row r="296" ht="26.25" customHeight="1" spans="21:21">
      <c r="U296" s="1047"/>
    </row>
    <row r="297" ht="26.25" customHeight="1" spans="21:21">
      <c r="U297" s="1047"/>
    </row>
    <row r="298" ht="26.25" customHeight="1" spans="21:21">
      <c r="U298" s="1047"/>
    </row>
    <row r="299" ht="26.25" customHeight="1" spans="21:21">
      <c r="U299" s="1047"/>
    </row>
    <row r="300" ht="26.25" customHeight="1" spans="21:21">
      <c r="U300" s="1047"/>
    </row>
    <row r="301" ht="26.25" customHeight="1" spans="21:21">
      <c r="U301" s="1047"/>
    </row>
    <row r="302" ht="26.25" customHeight="1" spans="21:21">
      <c r="U302" s="1047"/>
    </row>
    <row r="303" ht="26.25" customHeight="1" spans="21:21">
      <c r="U303" s="1047"/>
    </row>
    <row r="304" ht="26.25" customHeight="1" spans="21:21">
      <c r="U304" s="1047"/>
    </row>
    <row r="305" ht="26.25" customHeight="1" spans="21:21">
      <c r="U305" s="1047"/>
    </row>
    <row r="306" ht="26.25" customHeight="1" spans="21:21">
      <c r="U306" s="1047"/>
    </row>
    <row r="307" ht="26.25" customHeight="1" spans="21:21">
      <c r="U307" s="1047"/>
    </row>
    <row r="308" ht="26.25" customHeight="1" spans="21:21">
      <c r="U308" s="1047"/>
    </row>
    <row r="309" ht="26.25" customHeight="1" spans="21:21">
      <c r="U309" s="1047"/>
    </row>
    <row r="310" ht="26.25" customHeight="1" spans="21:21">
      <c r="U310" s="1047"/>
    </row>
    <row r="311" ht="26.25" customHeight="1" spans="21:21">
      <c r="U311" s="1047"/>
    </row>
    <row r="312" ht="26.25" customHeight="1" spans="21:21">
      <c r="U312" s="1047"/>
    </row>
    <row r="313" ht="26.25" customHeight="1" spans="21:21">
      <c r="U313" s="1047"/>
    </row>
    <row r="314" ht="26.25" customHeight="1" spans="21:21">
      <c r="U314" s="1047"/>
    </row>
    <row r="315" ht="26.25" customHeight="1" spans="21:21">
      <c r="U315" s="1047"/>
    </row>
    <row r="316" ht="26.25" customHeight="1" spans="21:21">
      <c r="U316" s="1047"/>
    </row>
    <row r="317" ht="26.25" customHeight="1" spans="21:21">
      <c r="U317" s="1047"/>
    </row>
    <row r="318" ht="26.25" customHeight="1" spans="21:21">
      <c r="U318" s="1047"/>
    </row>
    <row r="319" ht="26.25" customHeight="1" spans="21:21">
      <c r="U319" s="1047"/>
    </row>
    <row r="320" ht="26.25" customHeight="1" spans="21:21">
      <c r="U320" s="1047"/>
    </row>
    <row r="321" ht="26.25" customHeight="1" spans="21:21">
      <c r="U321" s="1047"/>
    </row>
    <row r="322" ht="26.25" customHeight="1" spans="21:21">
      <c r="U322" s="1047"/>
    </row>
    <row r="323" ht="26.25" customHeight="1" spans="21:21">
      <c r="U323" s="1047"/>
    </row>
    <row r="324" ht="26.25" customHeight="1" spans="21:21">
      <c r="U324" s="1047"/>
    </row>
    <row r="325" ht="26.25" customHeight="1" spans="21:21">
      <c r="U325" s="1047"/>
    </row>
    <row r="326" ht="26.25" customHeight="1" spans="21:21">
      <c r="U326" s="1047"/>
    </row>
    <row r="327" ht="26.25" customHeight="1" spans="21:21">
      <c r="U327" s="1047"/>
    </row>
    <row r="328" ht="26.25" customHeight="1" spans="21:21">
      <c r="U328" s="1047"/>
    </row>
    <row r="329" ht="26.25" customHeight="1" spans="21:21">
      <c r="U329" s="1047"/>
    </row>
    <row r="330" ht="26.25" customHeight="1" spans="21:21">
      <c r="U330" s="1047"/>
    </row>
    <row r="331" ht="26.25" customHeight="1" spans="21:21">
      <c r="U331" s="1047"/>
    </row>
    <row r="332" ht="26.25" customHeight="1" spans="21:21">
      <c r="U332" s="1047"/>
    </row>
    <row r="333" ht="26.25" customHeight="1" spans="21:21">
      <c r="U333" s="1047"/>
    </row>
    <row r="334" ht="26.25" customHeight="1" spans="21:21">
      <c r="U334" s="1047"/>
    </row>
    <row r="335" ht="26.25" customHeight="1" spans="21:21">
      <c r="U335" s="1047"/>
    </row>
    <row r="336" ht="26.25" customHeight="1" spans="21:21">
      <c r="U336" s="1047"/>
    </row>
    <row r="337" ht="26.25" customHeight="1" spans="21:21">
      <c r="U337" s="1047"/>
    </row>
    <row r="338" ht="26.25" customHeight="1" spans="21:21">
      <c r="U338" s="1047"/>
    </row>
    <row r="339" ht="26.25" customHeight="1" spans="21:21">
      <c r="U339" s="1047"/>
    </row>
    <row r="340" ht="26.25" customHeight="1" spans="21:21">
      <c r="U340" s="1047"/>
    </row>
    <row r="341" ht="26.25" customHeight="1" spans="21:21">
      <c r="U341" s="1047"/>
    </row>
    <row r="342" ht="26.25" customHeight="1" spans="21:21">
      <c r="U342" s="1047"/>
    </row>
    <row r="343" ht="26.25" customHeight="1" spans="21:21">
      <c r="U343" s="1047"/>
    </row>
    <row r="344" ht="26.25" customHeight="1" spans="21:21">
      <c r="U344" s="1047"/>
    </row>
    <row r="345" ht="26.25" customHeight="1" spans="21:21">
      <c r="U345" s="1047"/>
    </row>
    <row r="346" ht="26.25" customHeight="1" spans="21:21">
      <c r="U346" s="1047"/>
    </row>
    <row r="347" ht="26.25" customHeight="1" spans="21:21">
      <c r="U347" s="1047"/>
    </row>
    <row r="348" ht="26.25" customHeight="1" spans="21:21">
      <c r="U348" s="1047"/>
    </row>
    <row r="349" ht="26.25" customHeight="1" spans="21:21">
      <c r="U349" s="1047"/>
    </row>
    <row r="350" ht="26.25" customHeight="1" spans="21:21">
      <c r="U350" s="1047"/>
    </row>
    <row r="351" ht="26.25" customHeight="1" spans="21:21">
      <c r="U351" s="1047"/>
    </row>
    <row r="352" ht="26.25" customHeight="1" spans="21:21">
      <c r="U352" s="1047"/>
    </row>
    <row r="353" ht="26.25" customHeight="1" spans="21:21">
      <c r="U353" s="1047"/>
    </row>
    <row r="354" ht="26.25" customHeight="1" spans="21:21">
      <c r="U354" s="1047"/>
    </row>
    <row r="355" ht="26.25" customHeight="1" spans="21:21">
      <c r="U355" s="1047"/>
    </row>
    <row r="356" ht="26.25" customHeight="1" spans="21:21">
      <c r="U356" s="1047"/>
    </row>
    <row r="357" ht="26.25" customHeight="1" spans="21:21">
      <c r="U357" s="1047"/>
    </row>
    <row r="358" ht="26.25" customHeight="1" spans="21:21">
      <c r="U358" s="1047"/>
    </row>
    <row r="359" ht="26.25" customHeight="1" spans="21:21">
      <c r="U359" s="1047"/>
    </row>
    <row r="360" ht="26.25" customHeight="1" spans="21:21">
      <c r="U360" s="1047"/>
    </row>
    <row r="361" ht="26.25" customHeight="1" spans="21:21">
      <c r="U361" s="1047"/>
    </row>
    <row r="362" ht="26.25" customHeight="1" spans="21:21">
      <c r="U362" s="1047"/>
    </row>
    <row r="363" ht="26.25" customHeight="1" spans="21:21">
      <c r="U363" s="1047"/>
    </row>
    <row r="364" ht="26.25" customHeight="1" spans="21:21">
      <c r="U364" s="1047"/>
    </row>
    <row r="365" ht="26.25" customHeight="1" spans="21:21">
      <c r="U365" s="1047"/>
    </row>
    <row r="366" ht="26.25" customHeight="1" spans="21:21">
      <c r="U366" s="1047"/>
    </row>
    <row r="367" ht="26.25" customHeight="1" spans="21:21">
      <c r="U367" s="1047"/>
    </row>
    <row r="368" ht="26.25" customHeight="1" spans="21:21">
      <c r="U368" s="1047"/>
    </row>
    <row r="369" ht="26.25" customHeight="1" spans="21:21">
      <c r="U369" s="1047"/>
    </row>
    <row r="370" ht="26.25" customHeight="1" spans="21:21">
      <c r="U370" s="1047"/>
    </row>
    <row r="371" ht="26.25" customHeight="1" spans="21:21">
      <c r="U371" s="1047"/>
    </row>
    <row r="372" ht="26.25" customHeight="1" spans="21:21">
      <c r="U372" s="1047"/>
    </row>
    <row r="373" ht="26.25" customHeight="1" spans="21:21">
      <c r="U373" s="1047"/>
    </row>
    <row r="374" ht="26.25" customHeight="1" spans="21:21">
      <c r="U374" s="1047"/>
    </row>
    <row r="375" ht="26.25" customHeight="1" spans="21:21">
      <c r="U375" s="1047"/>
    </row>
    <row r="376" ht="26.25" customHeight="1" spans="21:21">
      <c r="U376" s="1047"/>
    </row>
    <row r="377" ht="26.25" customHeight="1" spans="21:21">
      <c r="U377" s="1047"/>
    </row>
    <row r="378" ht="26.25" customHeight="1" spans="21:21">
      <c r="U378" s="1047"/>
    </row>
    <row r="379" ht="26.25" customHeight="1" spans="21:21">
      <c r="U379" s="1047"/>
    </row>
    <row r="380" ht="26.25" customHeight="1" spans="21:21">
      <c r="U380" s="1047"/>
    </row>
    <row r="381" ht="26.25" customHeight="1" spans="21:21">
      <c r="U381" s="1047"/>
    </row>
    <row r="382" ht="26.25" customHeight="1" spans="21:21">
      <c r="U382" s="1047"/>
    </row>
    <row r="383" ht="26.25" customHeight="1" spans="21:21">
      <c r="U383" s="1047"/>
    </row>
    <row r="384" ht="26.25" customHeight="1" spans="21:21">
      <c r="U384" s="1047"/>
    </row>
    <row r="385" ht="26.25" customHeight="1" spans="21:21">
      <c r="U385" s="1047"/>
    </row>
    <row r="386" ht="26.25" customHeight="1" spans="21:21">
      <c r="U386" s="1047"/>
    </row>
    <row r="387" ht="26.25" customHeight="1" spans="21:21">
      <c r="U387" s="1047"/>
    </row>
    <row r="388" ht="26.25" customHeight="1" spans="21:21">
      <c r="U388" s="1047"/>
    </row>
    <row r="389" ht="26.25" customHeight="1" spans="21:21">
      <c r="U389" s="1047"/>
    </row>
    <row r="390" ht="26.25" customHeight="1" spans="21:21">
      <c r="U390" s="1047"/>
    </row>
    <row r="391" ht="26.25" customHeight="1" spans="21:21">
      <c r="U391" s="1047"/>
    </row>
    <row r="392" ht="26.25" customHeight="1" spans="21:21">
      <c r="U392" s="1047"/>
    </row>
    <row r="393" ht="26.25" customHeight="1" spans="21:21">
      <c r="U393" s="1047"/>
    </row>
    <row r="394" ht="26.25" customHeight="1" spans="21:21">
      <c r="U394" s="1047"/>
    </row>
    <row r="395" ht="26.25" customHeight="1" spans="21:21">
      <c r="U395" s="1047"/>
    </row>
    <row r="396" ht="26.25" customHeight="1" spans="21:21">
      <c r="U396" s="1047"/>
    </row>
    <row r="397" ht="26.25" customHeight="1" spans="21:21">
      <c r="U397" s="1047"/>
    </row>
    <row r="398" ht="26.25" customHeight="1" spans="21:21">
      <c r="U398" s="1047"/>
    </row>
    <row r="399" ht="26.25" customHeight="1" spans="21:21">
      <c r="U399" s="1047"/>
    </row>
    <row r="400" ht="26.25" customHeight="1" spans="21:21">
      <c r="U400" s="1047"/>
    </row>
    <row r="401" ht="26.25" customHeight="1" spans="21:21">
      <c r="U401" s="1047"/>
    </row>
    <row r="402" ht="26.25" customHeight="1" spans="21:21">
      <c r="U402" s="1047"/>
    </row>
    <row r="403" ht="26.25" customHeight="1" spans="21:21">
      <c r="U403" s="1047"/>
    </row>
    <row r="404" ht="26.25" customHeight="1" spans="21:21">
      <c r="U404" s="1047"/>
    </row>
    <row r="405" ht="26.25" customHeight="1" spans="21:21">
      <c r="U405" s="1047"/>
    </row>
    <row r="406" ht="26.25" customHeight="1" spans="21:21">
      <c r="U406" s="1047"/>
    </row>
    <row r="407" ht="26.25" customHeight="1" spans="21:21">
      <c r="U407" s="1047"/>
    </row>
    <row r="408" ht="26.25" customHeight="1" spans="21:21">
      <c r="U408" s="1047"/>
    </row>
    <row r="409" ht="26.25" customHeight="1" spans="21:21">
      <c r="U409" s="1047"/>
    </row>
    <row r="410" ht="26.25" customHeight="1" spans="21:21">
      <c r="U410" s="1047"/>
    </row>
    <row r="411" ht="26.25" customHeight="1" spans="21:21">
      <c r="U411" s="1047"/>
    </row>
    <row r="412" ht="26.25" customHeight="1" spans="21:21">
      <c r="U412" s="1047"/>
    </row>
    <row r="413" ht="26.25" customHeight="1" spans="21:21">
      <c r="U413" s="1047"/>
    </row>
    <row r="414" ht="26.25" customHeight="1" spans="21:21">
      <c r="U414" s="1047"/>
    </row>
    <row r="415" ht="26.25" customHeight="1" spans="21:21">
      <c r="U415" s="1047"/>
    </row>
    <row r="416" ht="26.25" customHeight="1" spans="21:21">
      <c r="U416" s="1047"/>
    </row>
    <row r="417" ht="26.25" customHeight="1" spans="21:21">
      <c r="U417" s="1047"/>
    </row>
    <row r="418" ht="26.25" customHeight="1" spans="21:21">
      <c r="U418" s="1047"/>
    </row>
    <row r="419" ht="26.25" customHeight="1" spans="21:21">
      <c r="U419" s="1047"/>
    </row>
    <row r="420" ht="26.25" customHeight="1" spans="21:21">
      <c r="U420" s="1047"/>
    </row>
    <row r="421" ht="26.25" customHeight="1" spans="21:21">
      <c r="U421" s="1047"/>
    </row>
    <row r="422" ht="26.25" customHeight="1" spans="21:21">
      <c r="U422" s="1047"/>
    </row>
    <row r="423" ht="26.25" customHeight="1" spans="21:21">
      <c r="U423" s="1047"/>
    </row>
    <row r="424" ht="26.25" customHeight="1" spans="21:21">
      <c r="U424" s="1047"/>
    </row>
    <row r="425" ht="26.25" customHeight="1" spans="21:21">
      <c r="U425" s="1047"/>
    </row>
    <row r="426" ht="26.25" customHeight="1" spans="21:21">
      <c r="U426" s="1047"/>
    </row>
    <row r="427" ht="26.25" customHeight="1" spans="21:21">
      <c r="U427" s="1047"/>
    </row>
    <row r="428" ht="26.25" customHeight="1" spans="21:21">
      <c r="U428" s="1047"/>
    </row>
    <row r="429" ht="26.25" customHeight="1" spans="21:21">
      <c r="U429" s="1047"/>
    </row>
    <row r="430" ht="26.25" customHeight="1" spans="21:21">
      <c r="U430" s="1047"/>
    </row>
    <row r="431" ht="26.25" customHeight="1" spans="21:21">
      <c r="U431" s="1047"/>
    </row>
    <row r="432" ht="26.25" customHeight="1" spans="21:21">
      <c r="U432" s="1047"/>
    </row>
    <row r="433" ht="26.25" customHeight="1" spans="21:21">
      <c r="U433" s="1047"/>
    </row>
    <row r="434" ht="26.25" customHeight="1" spans="21:21">
      <c r="U434" s="1047"/>
    </row>
    <row r="435" ht="26.25" customHeight="1" spans="21:21">
      <c r="U435" s="1047"/>
    </row>
    <row r="436" ht="26.25" customHeight="1" spans="21:21">
      <c r="U436" s="1047"/>
    </row>
    <row r="437" ht="26.25" customHeight="1" spans="21:21">
      <c r="U437" s="1047"/>
    </row>
    <row r="438" ht="26.25" customHeight="1" spans="21:21">
      <c r="U438" s="1047"/>
    </row>
    <row r="439" ht="26.25" customHeight="1" spans="21:21">
      <c r="U439" s="1047"/>
    </row>
    <row r="440" ht="26.25" customHeight="1" spans="21:21">
      <c r="U440" s="1047"/>
    </row>
    <row r="441" ht="26.25" customHeight="1" spans="21:21">
      <c r="U441" s="1047"/>
    </row>
    <row r="442" ht="26.25" customHeight="1" spans="21:21">
      <c r="U442" s="1047"/>
    </row>
    <row r="443" ht="26.25" customHeight="1" spans="21:21">
      <c r="U443" s="1047"/>
    </row>
    <row r="444" ht="26.25" customHeight="1" spans="21:21">
      <c r="U444" s="1047"/>
    </row>
    <row r="445" ht="26.25" customHeight="1" spans="21:21">
      <c r="U445" s="1047"/>
    </row>
    <row r="446" ht="26.25" customHeight="1" spans="21:21">
      <c r="U446" s="1047"/>
    </row>
    <row r="447" ht="26.25" customHeight="1" spans="21:21">
      <c r="U447" s="1047"/>
    </row>
    <row r="448" ht="26.25" customHeight="1" spans="21:21">
      <c r="U448" s="1047"/>
    </row>
    <row r="449" ht="26.25" customHeight="1" spans="21:21">
      <c r="U449" s="1047"/>
    </row>
    <row r="450" ht="26.25" customHeight="1" spans="21:21">
      <c r="U450" s="1047"/>
    </row>
    <row r="451" ht="26.25" customHeight="1" spans="21:21">
      <c r="U451" s="1047"/>
    </row>
    <row r="452" ht="26.25" customHeight="1" spans="21:21">
      <c r="U452" s="1047"/>
    </row>
    <row r="453" ht="26.25" customHeight="1" spans="21:21">
      <c r="U453" s="1047"/>
    </row>
    <row r="454" ht="26.25" customHeight="1" spans="21:21">
      <c r="U454" s="1047"/>
    </row>
    <row r="455" ht="26.25" customHeight="1" spans="21:21">
      <c r="U455" s="1047"/>
    </row>
    <row r="456" ht="26.25" customHeight="1" spans="21:21">
      <c r="U456" s="1047"/>
    </row>
    <row r="457" ht="26.25" customHeight="1" spans="21:21">
      <c r="U457" s="1047"/>
    </row>
    <row r="458" ht="26.25" customHeight="1" spans="21:21">
      <c r="U458" s="1047"/>
    </row>
    <row r="459" ht="26.25" customHeight="1" spans="21:21">
      <c r="U459" s="1047"/>
    </row>
    <row r="460" ht="26.25" customHeight="1" spans="21:21">
      <c r="U460" s="1047"/>
    </row>
    <row r="461" ht="26.25" customHeight="1" spans="21:21">
      <c r="U461" s="1047"/>
    </row>
    <row r="462" ht="26.25" customHeight="1" spans="21:21">
      <c r="U462" s="1047"/>
    </row>
    <row r="463" ht="26.25" customHeight="1" spans="21:21">
      <c r="U463" s="1047"/>
    </row>
    <row r="464" ht="26.25" customHeight="1" spans="21:21">
      <c r="U464" s="1047"/>
    </row>
    <row r="465" ht="26.25" customHeight="1" spans="21:21">
      <c r="U465" s="1047"/>
    </row>
    <row r="466" ht="26.25" customHeight="1" spans="21:21">
      <c r="U466" s="1047"/>
    </row>
    <row r="467" ht="26.25" customHeight="1" spans="21:21">
      <c r="U467" s="1047"/>
    </row>
    <row r="468" ht="26.25" customHeight="1" spans="21:21">
      <c r="U468" s="1047"/>
    </row>
    <row r="469" ht="26.25" customHeight="1" spans="21:21">
      <c r="U469" s="1047"/>
    </row>
    <row r="470" ht="26.25" customHeight="1" spans="21:21">
      <c r="U470" s="1047"/>
    </row>
    <row r="471" ht="26.25" customHeight="1" spans="21:21">
      <c r="U471" s="1047"/>
    </row>
    <row r="472" ht="26.25" customHeight="1" spans="21:21">
      <c r="U472" s="1047"/>
    </row>
    <row r="473" ht="26.25" customHeight="1" spans="21:21">
      <c r="U473" s="1047"/>
    </row>
    <row r="474" ht="26.25" customHeight="1" spans="21:21">
      <c r="U474" s="1047"/>
    </row>
    <row r="475" ht="26.25" customHeight="1" spans="21:21">
      <c r="U475" s="1047"/>
    </row>
    <row r="476" ht="26.25" customHeight="1" spans="21:21">
      <c r="U476" s="1047"/>
    </row>
    <row r="477" ht="26.25" customHeight="1" spans="21:21">
      <c r="U477" s="1047"/>
    </row>
    <row r="478" ht="26.25" customHeight="1" spans="21:21">
      <c r="U478" s="1047"/>
    </row>
    <row r="479" ht="26.25" customHeight="1" spans="21:21">
      <c r="U479" s="1047"/>
    </row>
    <row r="480" ht="26.25" customHeight="1" spans="21:21">
      <c r="U480" s="1047"/>
    </row>
    <row r="481" ht="26.25" customHeight="1" spans="21:21">
      <c r="U481" s="1047"/>
    </row>
    <row r="482" ht="26.25" customHeight="1" spans="21:21">
      <c r="U482" s="1047"/>
    </row>
    <row r="483" ht="26.25" customHeight="1" spans="21:21">
      <c r="U483" s="1047"/>
    </row>
    <row r="484" ht="26.25" customHeight="1" spans="21:21">
      <c r="U484" s="1047"/>
    </row>
    <row r="485" ht="26.25" customHeight="1" spans="21:21">
      <c r="U485" s="1047"/>
    </row>
    <row r="486" ht="26.25" customHeight="1" spans="21:21">
      <c r="U486" s="1047"/>
    </row>
    <row r="487" ht="26.25" customHeight="1" spans="21:21">
      <c r="U487" s="1047"/>
    </row>
    <row r="488" ht="26.25" customHeight="1" spans="21:21">
      <c r="U488" s="1047"/>
    </row>
    <row r="489" ht="26.25" customHeight="1" spans="21:21">
      <c r="U489" s="1047"/>
    </row>
    <row r="490" ht="26.25" customHeight="1" spans="21:21">
      <c r="U490" s="1047"/>
    </row>
    <row r="491" ht="26.25" customHeight="1" spans="21:21">
      <c r="U491" s="1047"/>
    </row>
    <row r="492" ht="26.25" customHeight="1" spans="21:21">
      <c r="U492" s="1047"/>
    </row>
    <row r="493" ht="26.25" customHeight="1" spans="21:21">
      <c r="U493" s="1047"/>
    </row>
    <row r="494" ht="26.25" customHeight="1" spans="21:21">
      <c r="U494" s="1047"/>
    </row>
    <row r="495" ht="26.25" customHeight="1" spans="21:21">
      <c r="U495" s="1047"/>
    </row>
    <row r="496" ht="26.25" customHeight="1" spans="21:21">
      <c r="U496" s="1047"/>
    </row>
    <row r="497" ht="26.25" customHeight="1" spans="21:21">
      <c r="U497" s="1047"/>
    </row>
    <row r="498" ht="26.25" customHeight="1" spans="21:21">
      <c r="U498" s="1047"/>
    </row>
    <row r="499" ht="26.25" customHeight="1" spans="21:21">
      <c r="U499" s="1047"/>
    </row>
    <row r="500" ht="26.25" customHeight="1" spans="21:21">
      <c r="U500" s="1047"/>
    </row>
    <row r="501" ht="26.25" customHeight="1" spans="21:21">
      <c r="U501" s="1047"/>
    </row>
    <row r="502" ht="26.25" customHeight="1" spans="21:21">
      <c r="U502" s="1047"/>
    </row>
    <row r="503" ht="26.25" customHeight="1" spans="21:21">
      <c r="U503" s="1047"/>
    </row>
    <row r="504" ht="26.25" customHeight="1" spans="21:21">
      <c r="U504" s="1047"/>
    </row>
    <row r="505" ht="26.25" customHeight="1" spans="21:21">
      <c r="U505" s="1047"/>
    </row>
    <row r="506" ht="26.25" customHeight="1" spans="21:21">
      <c r="U506" s="1047"/>
    </row>
    <row r="507" ht="26.25" customHeight="1" spans="21:21">
      <c r="U507" s="1047"/>
    </row>
    <row r="508" ht="26.25" customHeight="1" spans="21:21">
      <c r="U508" s="1047"/>
    </row>
    <row r="509" ht="26.25" customHeight="1" spans="21:21">
      <c r="U509" s="1047"/>
    </row>
    <row r="510" ht="26.25" customHeight="1" spans="21:21">
      <c r="U510" s="1047"/>
    </row>
    <row r="511" ht="26.25" customHeight="1" spans="21:21">
      <c r="U511" s="1047"/>
    </row>
    <row r="512" ht="26.25" customHeight="1" spans="21:21">
      <c r="U512" s="1047"/>
    </row>
    <row r="513" ht="26.25" customHeight="1" spans="21:21">
      <c r="U513" s="1047"/>
    </row>
    <row r="514" ht="26.25" customHeight="1" spans="21:21">
      <c r="U514" s="1047"/>
    </row>
    <row r="515" ht="26.25" customHeight="1" spans="21:21">
      <c r="U515" s="1047"/>
    </row>
    <row r="516" ht="26.25" customHeight="1" spans="21:21">
      <c r="U516" s="1047"/>
    </row>
    <row r="517" ht="26.25" customHeight="1" spans="21:21">
      <c r="U517" s="1047"/>
    </row>
    <row r="518" ht="26.25" customHeight="1" spans="21:21">
      <c r="U518" s="1047"/>
    </row>
    <row r="519" ht="26.25" customHeight="1" spans="21:21">
      <c r="U519" s="1047"/>
    </row>
    <row r="520" ht="26.25" customHeight="1" spans="21:21">
      <c r="U520" s="1047"/>
    </row>
    <row r="521" ht="26.25" customHeight="1" spans="21:21">
      <c r="U521" s="1047"/>
    </row>
    <row r="522" ht="26.25" customHeight="1" spans="21:21">
      <c r="U522" s="1047"/>
    </row>
    <row r="523" ht="26.25" customHeight="1" spans="21:21">
      <c r="U523" s="1047"/>
    </row>
    <row r="524" ht="26.25" customHeight="1" spans="21:21">
      <c r="U524" s="1047"/>
    </row>
    <row r="525" ht="26.25" customHeight="1" spans="21:21">
      <c r="U525" s="1047"/>
    </row>
    <row r="526" ht="26.25" customHeight="1" spans="21:21">
      <c r="U526" s="1047"/>
    </row>
    <row r="527" ht="26.25" customHeight="1" spans="21:21">
      <c r="U527" s="1047"/>
    </row>
    <row r="528" ht="26.25" customHeight="1" spans="21:21">
      <c r="U528" s="1047"/>
    </row>
    <row r="529" ht="26.25" customHeight="1" spans="21:21">
      <c r="U529" s="1047"/>
    </row>
    <row r="530" ht="26.25" customHeight="1" spans="21:21">
      <c r="U530" s="1047"/>
    </row>
    <row r="531" ht="26.25" customHeight="1" spans="21:21">
      <c r="U531" s="1047"/>
    </row>
    <row r="532" ht="26.25" customHeight="1" spans="21:21">
      <c r="U532" s="1047"/>
    </row>
    <row r="533" ht="26.25" customHeight="1" spans="21:21">
      <c r="U533" s="1047"/>
    </row>
    <row r="534" ht="26.25" customHeight="1" spans="21:21">
      <c r="U534" s="1047"/>
    </row>
    <row r="535" ht="26.25" customHeight="1" spans="21:21">
      <c r="U535" s="1047"/>
    </row>
    <row r="536" ht="26.25" customHeight="1" spans="21:21">
      <c r="U536" s="1047"/>
    </row>
    <row r="537" ht="26.25" customHeight="1" spans="21:21">
      <c r="U537" s="1047"/>
    </row>
    <row r="538" ht="26.25" customHeight="1" spans="21:21">
      <c r="U538" s="1047"/>
    </row>
    <row r="539" ht="26.25" customHeight="1" spans="21:21">
      <c r="U539" s="1047"/>
    </row>
    <row r="540" ht="26.25" customHeight="1" spans="21:21">
      <c r="U540" s="1047"/>
    </row>
    <row r="541" ht="26.25" customHeight="1" spans="21:21">
      <c r="U541" s="1047"/>
    </row>
    <row r="542" ht="26.25" customHeight="1" spans="21:21">
      <c r="U542" s="1047"/>
    </row>
    <row r="543" ht="26.25" customHeight="1" spans="21:21">
      <c r="U543" s="1047"/>
    </row>
    <row r="544" ht="26.25" customHeight="1" spans="21:21">
      <c r="U544" s="1047"/>
    </row>
    <row r="545" ht="26.25" customHeight="1" spans="21:21">
      <c r="U545" s="1047"/>
    </row>
    <row r="546" ht="26.25" customHeight="1" spans="21:21">
      <c r="U546" s="1047"/>
    </row>
    <row r="547" ht="26.25" customHeight="1" spans="21:21">
      <c r="U547" s="1047"/>
    </row>
    <row r="548" ht="26.25" customHeight="1" spans="21:21">
      <c r="U548" s="1047"/>
    </row>
    <row r="549" ht="26.25" customHeight="1" spans="21:21">
      <c r="U549" s="1047"/>
    </row>
    <row r="550" ht="26.25" customHeight="1" spans="21:21">
      <c r="U550" s="1047"/>
    </row>
    <row r="551" ht="26.25" customHeight="1" spans="21:21">
      <c r="U551" s="1047"/>
    </row>
    <row r="552" ht="26.25" customHeight="1" spans="21:21">
      <c r="U552" s="1047"/>
    </row>
    <row r="553" ht="26.25" customHeight="1" spans="21:21">
      <c r="U553" s="1047"/>
    </row>
    <row r="554" ht="26.25" customHeight="1" spans="21:21">
      <c r="U554" s="1047"/>
    </row>
    <row r="555" ht="26.25" customHeight="1" spans="21:21">
      <c r="U555" s="1047"/>
    </row>
    <row r="556" ht="26.25" customHeight="1" spans="21:21">
      <c r="U556" s="1047"/>
    </row>
    <row r="557" ht="26.25" customHeight="1" spans="21:21">
      <c r="U557" s="1047"/>
    </row>
    <row r="558" ht="26.25" customHeight="1" spans="21:21">
      <c r="U558" s="1047"/>
    </row>
    <row r="559" ht="26.25" customHeight="1" spans="21:21">
      <c r="U559" s="1047"/>
    </row>
    <row r="560" ht="26.25" customHeight="1" spans="21:21">
      <c r="U560" s="1047"/>
    </row>
    <row r="561" ht="26.25" customHeight="1" spans="21:21">
      <c r="U561" s="1047"/>
    </row>
    <row r="562" ht="26.25" customHeight="1" spans="21:21">
      <c r="U562" s="1047"/>
    </row>
    <row r="563" ht="26.25" customHeight="1" spans="21:21">
      <c r="U563" s="1047"/>
    </row>
    <row r="564" ht="26.25" customHeight="1" spans="21:21">
      <c r="U564" s="1047"/>
    </row>
    <row r="565" ht="26.25" customHeight="1" spans="21:21">
      <c r="U565" s="1047"/>
    </row>
    <row r="566" ht="26.25" customHeight="1" spans="21:21">
      <c r="U566" s="1047"/>
    </row>
    <row r="567" ht="26.25" customHeight="1" spans="21:21">
      <c r="U567" s="1047"/>
    </row>
    <row r="568" ht="26.25" customHeight="1" spans="21:21">
      <c r="U568" s="1047"/>
    </row>
    <row r="569" ht="26.25" customHeight="1" spans="21:21">
      <c r="U569" s="1047"/>
    </row>
    <row r="570" ht="26.25" customHeight="1" spans="21:21">
      <c r="U570" s="1047"/>
    </row>
    <row r="571" ht="26.25" customHeight="1" spans="21:21">
      <c r="U571" s="1047"/>
    </row>
    <row r="572" ht="26.25" customHeight="1" spans="21:21">
      <c r="U572" s="1047"/>
    </row>
    <row r="573" ht="26.25" customHeight="1" spans="21:21">
      <c r="U573" s="1047"/>
    </row>
    <row r="574" ht="26.25" customHeight="1" spans="21:21">
      <c r="U574" s="1047"/>
    </row>
    <row r="575" ht="26.25" customHeight="1" spans="21:21">
      <c r="U575" s="1047"/>
    </row>
    <row r="576" ht="26.25" customHeight="1" spans="21:21">
      <c r="U576" s="1047"/>
    </row>
    <row r="577" ht="26.25" customHeight="1" spans="21:21">
      <c r="U577" s="1047"/>
    </row>
    <row r="578" ht="26.25" customHeight="1" spans="21:21">
      <c r="U578" s="1047"/>
    </row>
    <row r="579" ht="26.25" customHeight="1" spans="21:21">
      <c r="U579" s="1047"/>
    </row>
    <row r="580" ht="26.25" customHeight="1" spans="21:21">
      <c r="U580" s="1047"/>
    </row>
    <row r="581" ht="26.25" customHeight="1" spans="21:21">
      <c r="U581" s="1047"/>
    </row>
    <row r="582" ht="26.25" customHeight="1" spans="21:21">
      <c r="U582" s="1047"/>
    </row>
    <row r="583" ht="26.25" customHeight="1" spans="21:21">
      <c r="U583" s="1047"/>
    </row>
    <row r="584" ht="26.25" customHeight="1" spans="21:21">
      <c r="U584" s="1047"/>
    </row>
    <row r="585" ht="26.25" customHeight="1" spans="21:21">
      <c r="U585" s="1047"/>
    </row>
    <row r="586" ht="26.25" customHeight="1" spans="21:21">
      <c r="U586" s="1047"/>
    </row>
    <row r="587" ht="26.25" customHeight="1" spans="21:21">
      <c r="U587" s="1047"/>
    </row>
    <row r="588" ht="26.25" customHeight="1" spans="21:21">
      <c r="U588" s="1047"/>
    </row>
    <row r="589" ht="26.25" customHeight="1" spans="21:21">
      <c r="U589" s="1047"/>
    </row>
    <row r="590" ht="26.25" customHeight="1" spans="21:21">
      <c r="U590" s="1047"/>
    </row>
    <row r="591" ht="26.25" customHeight="1" spans="21:21">
      <c r="U591" s="1047"/>
    </row>
    <row r="592" ht="26.25" customHeight="1" spans="21:21">
      <c r="U592" s="1047"/>
    </row>
    <row r="593" ht="26.25" customHeight="1" spans="21:21">
      <c r="U593" s="1047"/>
    </row>
    <row r="594" ht="26.25" customHeight="1" spans="21:21">
      <c r="U594" s="1047"/>
    </row>
    <row r="595" ht="26.25" customHeight="1" spans="21:21">
      <c r="U595" s="1047"/>
    </row>
    <row r="596" ht="26.25" customHeight="1" spans="21:21">
      <c r="U596" s="1047"/>
    </row>
    <row r="597" ht="26.25" customHeight="1" spans="21:21">
      <c r="U597" s="1047"/>
    </row>
    <row r="598" ht="26.25" customHeight="1" spans="21:21">
      <c r="U598" s="1047"/>
    </row>
    <row r="599" ht="26.25" customHeight="1" spans="21:21">
      <c r="U599" s="1047"/>
    </row>
    <row r="600" ht="26.25" customHeight="1" spans="21:21">
      <c r="U600" s="1047"/>
    </row>
    <row r="601" ht="26.25" customHeight="1" spans="21:21">
      <c r="U601" s="1047"/>
    </row>
    <row r="602" ht="26.25" customHeight="1" spans="21:21">
      <c r="U602" s="1047"/>
    </row>
    <row r="603" ht="26.25" customHeight="1" spans="21:21">
      <c r="U603" s="1047"/>
    </row>
    <row r="604" ht="26.25" customHeight="1" spans="21:21">
      <c r="U604" s="1047"/>
    </row>
    <row r="605" ht="26.25" customHeight="1" spans="21:21">
      <c r="U605" s="1047"/>
    </row>
    <row r="606" ht="26.25" customHeight="1" spans="21:21">
      <c r="U606" s="1047"/>
    </row>
    <row r="607" ht="26.25" customHeight="1" spans="21:21">
      <c r="U607" s="1047"/>
    </row>
    <row r="608" ht="26.25" customHeight="1" spans="21:21">
      <c r="U608" s="1047"/>
    </row>
    <row r="609" ht="26.25" customHeight="1" spans="21:21">
      <c r="U609" s="1047"/>
    </row>
    <row r="610" ht="26.25" customHeight="1" spans="21:21">
      <c r="U610" s="1047"/>
    </row>
    <row r="611" ht="26.25" customHeight="1" spans="21:21">
      <c r="U611" s="1047"/>
    </row>
    <row r="612" ht="26.25" customHeight="1" spans="21:21">
      <c r="U612" s="1047"/>
    </row>
    <row r="613" ht="26.25" customHeight="1" spans="21:21">
      <c r="U613" s="1047"/>
    </row>
    <row r="614" ht="26.25" customHeight="1" spans="21:21">
      <c r="U614" s="1047"/>
    </row>
    <row r="615" ht="26.25" customHeight="1" spans="21:21">
      <c r="U615" s="1047"/>
    </row>
    <row r="616" ht="26.25" customHeight="1" spans="21:21">
      <c r="U616" s="1047"/>
    </row>
    <row r="617" ht="26.25" customHeight="1" spans="21:21">
      <c r="U617" s="1047"/>
    </row>
    <row r="618" ht="26.25" customHeight="1" spans="21:21">
      <c r="U618" s="1047"/>
    </row>
    <row r="619" ht="26.25" customHeight="1" spans="21:21">
      <c r="U619" s="1047"/>
    </row>
    <row r="620" ht="26.25" customHeight="1" spans="21:21">
      <c r="U620" s="1047"/>
    </row>
    <row r="621" ht="26.25" customHeight="1" spans="21:21">
      <c r="U621" s="1047"/>
    </row>
    <row r="622" ht="26.25" customHeight="1" spans="21:21">
      <c r="U622" s="1047"/>
    </row>
    <row r="623" ht="26.25" customHeight="1" spans="21:21">
      <c r="U623" s="1047"/>
    </row>
    <row r="624" ht="26.25" customHeight="1" spans="21:21">
      <c r="U624" s="1047"/>
    </row>
    <row r="625" ht="26.25" customHeight="1" spans="21:21">
      <c r="U625" s="1047"/>
    </row>
    <row r="626" ht="26.25" customHeight="1" spans="21:21">
      <c r="U626" s="1047"/>
    </row>
    <row r="627" ht="26.25" customHeight="1" spans="21:21">
      <c r="U627" s="1047"/>
    </row>
    <row r="628" ht="26.25" customHeight="1" spans="21:21">
      <c r="U628" s="1047"/>
    </row>
    <row r="629" ht="26.25" customHeight="1" spans="21:21">
      <c r="U629" s="1047"/>
    </row>
    <row r="630" ht="26.25" customHeight="1" spans="21:21">
      <c r="U630" s="1047"/>
    </row>
    <row r="631" ht="26.25" customHeight="1" spans="21:21">
      <c r="U631" s="1047"/>
    </row>
    <row r="632" ht="26.25" customHeight="1" spans="21:21">
      <c r="U632" s="1047"/>
    </row>
    <row r="633" ht="26.25" customHeight="1" spans="21:21">
      <c r="U633" s="1047"/>
    </row>
    <row r="634" ht="26.25" customHeight="1" spans="21:21">
      <c r="U634" s="1047"/>
    </row>
    <row r="635" ht="26.25" customHeight="1" spans="21:21">
      <c r="U635" s="1047"/>
    </row>
    <row r="636" ht="26.25" customHeight="1" spans="21:21">
      <c r="U636" s="1047"/>
    </row>
    <row r="637" ht="26.25" customHeight="1" spans="21:21">
      <c r="U637" s="1047"/>
    </row>
    <row r="638" ht="26.25" customHeight="1" spans="21:21">
      <c r="U638" s="1047"/>
    </row>
    <row r="639" ht="26.25" customHeight="1" spans="21:21">
      <c r="U639" s="1047"/>
    </row>
    <row r="640" ht="26.25" customHeight="1" spans="21:21">
      <c r="U640" s="1047"/>
    </row>
    <row r="641" ht="26.25" customHeight="1" spans="21:21">
      <c r="U641" s="1047"/>
    </row>
    <row r="642" ht="26.25" customHeight="1" spans="21:21">
      <c r="U642" s="1047"/>
    </row>
    <row r="643" ht="26.25" customHeight="1" spans="21:21">
      <c r="U643" s="1047"/>
    </row>
    <row r="644" ht="26.25" customHeight="1" spans="21:21">
      <c r="U644" s="1047"/>
    </row>
    <row r="645" ht="26.25" customHeight="1" spans="21:21">
      <c r="U645" s="1047"/>
    </row>
    <row r="646" ht="26.25" customHeight="1" spans="21:21">
      <c r="U646" s="1047"/>
    </row>
    <row r="647" ht="26.25" customHeight="1" spans="21:21">
      <c r="U647" s="1047"/>
    </row>
    <row r="648" ht="26.25" customHeight="1" spans="21:21">
      <c r="U648" s="1047"/>
    </row>
    <row r="649" ht="26.25" customHeight="1" spans="21:21">
      <c r="U649" s="1047"/>
    </row>
    <row r="650" ht="26.25" customHeight="1" spans="21:21">
      <c r="U650" s="1047"/>
    </row>
    <row r="651" ht="26.25" customHeight="1" spans="21:21">
      <c r="U651" s="1047"/>
    </row>
    <row r="652" ht="26.25" customHeight="1" spans="21:21">
      <c r="U652" s="1047"/>
    </row>
    <row r="653" ht="26.25" customHeight="1" spans="21:21">
      <c r="U653" s="1047"/>
    </row>
    <row r="654" ht="26.25" customHeight="1" spans="21:21">
      <c r="U654" s="1047"/>
    </row>
    <row r="655" ht="26.25" customHeight="1" spans="21:21">
      <c r="U655" s="1047"/>
    </row>
    <row r="656" ht="26.25" customHeight="1" spans="21:21">
      <c r="U656" s="1047"/>
    </row>
    <row r="657" ht="26.25" customHeight="1" spans="21:21">
      <c r="U657" s="1047"/>
    </row>
    <row r="658" ht="26.25" customHeight="1" spans="21:21">
      <c r="U658" s="1047"/>
    </row>
    <row r="659" ht="26.25" customHeight="1" spans="21:21">
      <c r="U659" s="1047"/>
    </row>
    <row r="660" ht="26.25" customHeight="1" spans="21:21">
      <c r="U660" s="1047"/>
    </row>
    <row r="661" ht="26.25" customHeight="1" spans="21:21">
      <c r="U661" s="1047"/>
    </row>
    <row r="662" ht="26.25" customHeight="1" spans="21:21">
      <c r="U662" s="1047"/>
    </row>
    <row r="663" ht="26.25" customHeight="1" spans="21:21">
      <c r="U663" s="1047"/>
    </row>
    <row r="664" ht="26.25" customHeight="1" spans="21:21">
      <c r="U664" s="1047"/>
    </row>
    <row r="665" ht="26.25" customHeight="1" spans="21:21">
      <c r="U665" s="1047"/>
    </row>
    <row r="666" ht="26.25" customHeight="1" spans="21:21">
      <c r="U666" s="1047"/>
    </row>
    <row r="667" ht="26.25" customHeight="1" spans="21:21">
      <c r="U667" s="1047"/>
    </row>
    <row r="668" ht="26.25" customHeight="1" spans="21:21">
      <c r="U668" s="1047"/>
    </row>
    <row r="669" ht="26.25" customHeight="1" spans="21:21">
      <c r="U669" s="1047"/>
    </row>
    <row r="670" ht="26.25" customHeight="1" spans="21:21">
      <c r="U670" s="1047"/>
    </row>
    <row r="671" ht="26.25" customHeight="1" spans="21:21">
      <c r="U671" s="1047"/>
    </row>
    <row r="672" ht="26.25" customHeight="1" spans="21:21">
      <c r="U672" s="1047"/>
    </row>
    <row r="673" ht="26.25" customHeight="1" spans="21:21">
      <c r="U673" s="1047"/>
    </row>
    <row r="674" ht="26.25" customHeight="1" spans="21:21">
      <c r="U674" s="1047"/>
    </row>
    <row r="675" ht="26.25" customHeight="1" spans="21:21">
      <c r="U675" s="1047"/>
    </row>
    <row r="676" ht="26.25" customHeight="1" spans="21:21">
      <c r="U676" s="1047"/>
    </row>
    <row r="677" ht="26.25" customHeight="1" spans="21:21">
      <c r="U677" s="1047"/>
    </row>
    <row r="678" ht="26.25" customHeight="1" spans="21:21">
      <c r="U678" s="1047"/>
    </row>
    <row r="679" ht="26.25" customHeight="1" spans="21:21">
      <c r="U679" s="1047"/>
    </row>
    <row r="680" ht="26.25" customHeight="1" spans="21:21">
      <c r="U680" s="1047"/>
    </row>
    <row r="681" ht="26.25" customHeight="1" spans="21:21">
      <c r="U681" s="1047"/>
    </row>
    <row r="682" ht="26.25" customHeight="1" spans="21:21">
      <c r="U682" s="1047"/>
    </row>
    <row r="683" ht="26.25" customHeight="1" spans="21:21">
      <c r="U683" s="1047"/>
    </row>
    <row r="684" ht="26.25" customHeight="1" spans="21:21">
      <c r="U684" s="1047"/>
    </row>
    <row r="685" ht="26.25" customHeight="1" spans="21:21">
      <c r="U685" s="1047"/>
    </row>
    <row r="686" ht="26.25" customHeight="1" spans="21:21">
      <c r="U686" s="1047"/>
    </row>
    <row r="687" ht="26.25" customHeight="1" spans="21:21">
      <c r="U687" s="1047"/>
    </row>
    <row r="688" ht="26.25" customHeight="1" spans="21:21">
      <c r="U688" s="1047"/>
    </row>
    <row r="689" ht="26.25" customHeight="1" spans="21:21">
      <c r="U689" s="1047"/>
    </row>
    <row r="690" ht="26.25" customHeight="1" spans="21:21">
      <c r="U690" s="1047"/>
    </row>
    <row r="691" ht="26.25" customHeight="1" spans="21:21">
      <c r="U691" s="1047"/>
    </row>
    <row r="692" ht="26.25" customHeight="1" spans="21:21">
      <c r="U692" s="1047"/>
    </row>
    <row r="693" ht="26.25" customHeight="1" spans="21:21">
      <c r="U693" s="1047"/>
    </row>
    <row r="694" ht="26.25" customHeight="1" spans="21:21">
      <c r="U694" s="1047"/>
    </row>
    <row r="695" ht="26.25" customHeight="1" spans="21:21">
      <c r="U695" s="1047"/>
    </row>
    <row r="696" ht="26.25" customHeight="1" spans="21:21">
      <c r="U696" s="1047"/>
    </row>
    <row r="697" ht="26.25" customHeight="1" spans="21:21">
      <c r="U697" s="1047"/>
    </row>
    <row r="698" ht="26.25" customHeight="1" spans="21:21">
      <c r="U698" s="1047"/>
    </row>
    <row r="699" ht="26.25" customHeight="1" spans="21:21">
      <c r="U699" s="1047"/>
    </row>
    <row r="700" ht="26.25" customHeight="1" spans="21:21">
      <c r="U700" s="1047"/>
    </row>
    <row r="701" ht="26.25" customHeight="1" spans="21:21">
      <c r="U701" s="1047"/>
    </row>
    <row r="702" ht="26.25" customHeight="1" spans="21:21">
      <c r="U702" s="1047"/>
    </row>
    <row r="703" ht="26.25" customHeight="1" spans="21:21">
      <c r="U703" s="1047"/>
    </row>
    <row r="704" ht="26.25" customHeight="1" spans="21:21">
      <c r="U704" s="1047"/>
    </row>
    <row r="705" ht="26.25" customHeight="1" spans="21:21">
      <c r="U705" s="1047"/>
    </row>
    <row r="706" ht="26.25" customHeight="1" spans="21:21">
      <c r="U706" s="1047"/>
    </row>
    <row r="707" ht="26.25" customHeight="1" spans="21:21">
      <c r="U707" s="1047"/>
    </row>
    <row r="708" ht="26.25" customHeight="1" spans="21:21">
      <c r="U708" s="1047"/>
    </row>
    <row r="709" ht="26.25" customHeight="1" spans="21:21">
      <c r="U709" s="1047"/>
    </row>
    <row r="710" ht="26.25" customHeight="1" spans="21:21">
      <c r="U710" s="1047"/>
    </row>
    <row r="711" ht="26.25" customHeight="1" spans="21:21">
      <c r="U711" s="1047"/>
    </row>
    <row r="712" ht="26.25" customHeight="1" spans="21:21">
      <c r="U712" s="1047"/>
    </row>
    <row r="713" ht="26.25" customHeight="1" spans="21:21">
      <c r="U713" s="1047"/>
    </row>
    <row r="714" ht="26.25" customHeight="1" spans="21:21">
      <c r="U714" s="1047"/>
    </row>
    <row r="715" ht="26.25" customHeight="1" spans="21:21">
      <c r="U715" s="1047"/>
    </row>
    <row r="716" ht="26.25" customHeight="1" spans="21:21">
      <c r="U716" s="1047"/>
    </row>
    <row r="717" ht="26.25" customHeight="1" spans="21:21">
      <c r="U717" s="1047"/>
    </row>
    <row r="718" ht="26.25" customHeight="1" spans="21:21">
      <c r="U718" s="1047"/>
    </row>
    <row r="719" ht="26.25" customHeight="1" spans="21:21">
      <c r="U719" s="1047"/>
    </row>
    <row r="720" ht="26.25" customHeight="1" spans="21:21">
      <c r="U720" s="1047"/>
    </row>
    <row r="721" ht="26.25" customHeight="1" spans="21:21">
      <c r="U721" s="1047"/>
    </row>
    <row r="722" ht="26.25" customHeight="1" spans="21:21">
      <c r="U722" s="1047"/>
    </row>
    <row r="723" ht="26.25" customHeight="1" spans="21:21">
      <c r="U723" s="1047"/>
    </row>
    <row r="724" ht="26.25" customHeight="1" spans="21:21">
      <c r="U724" s="1047"/>
    </row>
    <row r="725" ht="26.25" customHeight="1" spans="21:21">
      <c r="U725" s="1047"/>
    </row>
    <row r="726" ht="26.25" customHeight="1" spans="21:21">
      <c r="U726" s="1047"/>
    </row>
    <row r="727" ht="26.25" customHeight="1" spans="21:21">
      <c r="U727" s="1047"/>
    </row>
    <row r="728" ht="26.25" customHeight="1" spans="21:21">
      <c r="U728" s="1047"/>
    </row>
    <row r="729" ht="26.25" customHeight="1" spans="21:21">
      <c r="U729" s="1047"/>
    </row>
    <row r="730" ht="26.25" customHeight="1" spans="21:21">
      <c r="U730" s="1047"/>
    </row>
    <row r="731" ht="26.25" customHeight="1" spans="21:21">
      <c r="U731" s="1047"/>
    </row>
    <row r="732" ht="26.25" customHeight="1" spans="21:21">
      <c r="U732" s="1047"/>
    </row>
    <row r="733" ht="26.25" customHeight="1" spans="21:21">
      <c r="U733" s="1047"/>
    </row>
    <row r="734" ht="26.25" customHeight="1" spans="21:21">
      <c r="U734" s="1047"/>
    </row>
    <row r="735" ht="26.25" customHeight="1" spans="21:21">
      <c r="U735" s="1047"/>
    </row>
    <row r="736" ht="26.25" customHeight="1" spans="21:21">
      <c r="U736" s="1047"/>
    </row>
    <row r="737" ht="26.25" customHeight="1" spans="21:21">
      <c r="U737" s="1047"/>
    </row>
    <row r="738" ht="26.25" customHeight="1" spans="21:21">
      <c r="U738" s="1047"/>
    </row>
    <row r="739" ht="26.25" customHeight="1" spans="21:21">
      <c r="U739" s="1047"/>
    </row>
    <row r="740" ht="26.25" customHeight="1" spans="21:21">
      <c r="U740" s="1047"/>
    </row>
    <row r="741" ht="26.25" customHeight="1" spans="21:21">
      <c r="U741" s="1047"/>
    </row>
    <row r="742" ht="26.25" customHeight="1" spans="21:21">
      <c r="U742" s="1047"/>
    </row>
    <row r="743" ht="26.25" customHeight="1" spans="21:21">
      <c r="U743" s="1047"/>
    </row>
    <row r="744" ht="26.25" customHeight="1" spans="21:21">
      <c r="U744" s="1047"/>
    </row>
    <row r="745" ht="26.25" customHeight="1" spans="21:21">
      <c r="U745" s="1047"/>
    </row>
    <row r="746" ht="26.25" customHeight="1" spans="21:21">
      <c r="U746" s="1047"/>
    </row>
    <row r="747" ht="26.25" customHeight="1" spans="21:21">
      <c r="U747" s="1047"/>
    </row>
    <row r="748" ht="26.25" customHeight="1" spans="21:21">
      <c r="U748" s="1047"/>
    </row>
    <row r="749" ht="26.25" customHeight="1" spans="21:21">
      <c r="U749" s="1047"/>
    </row>
    <row r="750" ht="26.25" customHeight="1" spans="21:21">
      <c r="U750" s="1047"/>
    </row>
    <row r="751" ht="26.25" customHeight="1" spans="21:21">
      <c r="U751" s="1047"/>
    </row>
    <row r="752" ht="26.25" customHeight="1" spans="21:21">
      <c r="U752" s="1047"/>
    </row>
    <row r="753" ht="26.25" customHeight="1" spans="21:21">
      <c r="U753" s="1047"/>
    </row>
    <row r="754" ht="26.25" customHeight="1" spans="21:21">
      <c r="U754" s="1047"/>
    </row>
    <row r="755" ht="26.25" customHeight="1" spans="21:21">
      <c r="U755" s="1047"/>
    </row>
    <row r="756" ht="26.25" customHeight="1" spans="21:21">
      <c r="U756" s="1047"/>
    </row>
    <row r="757" ht="26.25" customHeight="1" spans="21:21">
      <c r="U757" s="1047"/>
    </row>
    <row r="758" ht="26.25" customHeight="1" spans="21:21">
      <c r="U758" s="1047"/>
    </row>
    <row r="759" ht="26.25" customHeight="1" spans="21:21">
      <c r="U759" s="1047"/>
    </row>
    <row r="760" ht="26.25" customHeight="1" spans="21:21">
      <c r="U760" s="1047"/>
    </row>
    <row r="761" ht="26.25" customHeight="1" spans="21:21">
      <c r="U761" s="1047"/>
    </row>
    <row r="762" ht="26.25" customHeight="1" spans="21:21">
      <c r="U762" s="1047"/>
    </row>
    <row r="763" ht="26.25" customHeight="1" spans="21:21">
      <c r="U763" s="1047"/>
    </row>
    <row r="764" ht="26.25" customHeight="1" spans="21:21">
      <c r="U764" s="1047"/>
    </row>
    <row r="765" ht="26.25" customHeight="1" spans="21:21">
      <c r="U765" s="1047"/>
    </row>
    <row r="766" ht="26.25" customHeight="1" spans="21:21">
      <c r="U766" s="1047"/>
    </row>
    <row r="767" ht="26.25" customHeight="1" spans="21:21">
      <c r="U767" s="1047"/>
    </row>
    <row r="768" ht="26.25" customHeight="1" spans="21:21">
      <c r="U768" s="1047"/>
    </row>
    <row r="769" ht="26.25" customHeight="1" spans="21:21">
      <c r="U769" s="1047"/>
    </row>
    <row r="770" ht="26.25" customHeight="1" spans="21:21">
      <c r="U770" s="1047"/>
    </row>
    <row r="771" ht="26.25" customHeight="1" spans="21:21">
      <c r="U771" s="1047"/>
    </row>
    <row r="772" ht="26.25" customHeight="1" spans="21:21">
      <c r="U772" s="1047"/>
    </row>
    <row r="773" ht="26.25" customHeight="1" spans="21:21">
      <c r="U773" s="1047"/>
    </row>
    <row r="774" ht="26.25" customHeight="1" spans="21:21">
      <c r="U774" s="1047"/>
    </row>
    <row r="775" ht="26.25" customHeight="1" spans="21:21">
      <c r="U775" s="1047"/>
    </row>
    <row r="776" ht="26.25" customHeight="1" spans="21:21">
      <c r="U776" s="1047"/>
    </row>
    <row r="777" ht="26.25" customHeight="1" spans="21:21">
      <c r="U777" s="1047"/>
    </row>
    <row r="778" ht="26.25" customHeight="1" spans="21:21">
      <c r="U778" s="1047"/>
    </row>
    <row r="779" ht="26.25" customHeight="1" spans="21:21">
      <c r="U779" s="1047"/>
    </row>
    <row r="780" ht="26.25" customHeight="1" spans="21:21">
      <c r="U780" s="1047"/>
    </row>
    <row r="781" ht="26.25" customHeight="1" spans="21:21">
      <c r="U781" s="1047"/>
    </row>
    <row r="782" ht="26.25" customHeight="1" spans="21:21">
      <c r="U782" s="1047"/>
    </row>
    <row r="783" ht="26.25" customHeight="1" spans="21:21">
      <c r="U783" s="1047"/>
    </row>
    <row r="784" ht="26.25" customHeight="1" spans="21:21">
      <c r="U784" s="1047"/>
    </row>
    <row r="785" ht="26.25" customHeight="1" spans="21:21">
      <c r="U785" s="1047"/>
    </row>
    <row r="786" ht="26.25" customHeight="1" spans="21:21">
      <c r="U786" s="1047"/>
    </row>
    <row r="787" ht="26.25" customHeight="1" spans="21:21">
      <c r="U787" s="1047"/>
    </row>
    <row r="788" ht="26.25" customHeight="1" spans="21:21">
      <c r="U788" s="1047"/>
    </row>
    <row r="789" ht="26.25" customHeight="1" spans="21:21">
      <c r="U789" s="1047"/>
    </row>
    <row r="790" ht="26.25" customHeight="1" spans="21:21">
      <c r="U790" s="1047"/>
    </row>
    <row r="791" ht="26.25" customHeight="1" spans="21:21">
      <c r="U791" s="1047"/>
    </row>
    <row r="792" ht="26.25" customHeight="1" spans="21:21">
      <c r="U792" s="1047"/>
    </row>
    <row r="793" ht="26.25" customHeight="1" spans="21:21">
      <c r="U793" s="1047"/>
    </row>
    <row r="794" ht="26.25" customHeight="1" spans="21:21">
      <c r="U794" s="1047"/>
    </row>
    <row r="795" ht="26.25" customHeight="1" spans="21:21">
      <c r="U795" s="1047"/>
    </row>
    <row r="796" ht="26.25" customHeight="1" spans="21:21">
      <c r="U796" s="1047"/>
    </row>
    <row r="797" ht="26.25" customHeight="1" spans="21:21">
      <c r="U797" s="1047"/>
    </row>
    <row r="798" ht="26.25" customHeight="1" spans="21:21">
      <c r="U798" s="1047"/>
    </row>
    <row r="799" ht="26.25" customHeight="1" spans="21:21">
      <c r="U799" s="1047"/>
    </row>
    <row r="800" ht="26.25" customHeight="1" spans="21:21">
      <c r="U800" s="1047"/>
    </row>
    <row r="801" ht="26.25" customHeight="1" spans="21:21">
      <c r="U801" s="1047"/>
    </row>
    <row r="802" ht="26.25" customHeight="1" spans="21:21">
      <c r="U802" s="1047"/>
    </row>
    <row r="803" ht="26.25" customHeight="1" spans="21:21">
      <c r="U803" s="1047"/>
    </row>
    <row r="804" ht="26.25" customHeight="1" spans="21:21">
      <c r="U804" s="1047"/>
    </row>
    <row r="805" ht="26.25" customHeight="1" spans="21:21">
      <c r="U805" s="1047"/>
    </row>
    <row r="806" ht="26.25" customHeight="1" spans="21:21">
      <c r="U806" s="1047"/>
    </row>
    <row r="807" ht="26.25" customHeight="1" spans="21:21">
      <c r="U807" s="1047"/>
    </row>
    <row r="808" ht="26.25" customHeight="1" spans="21:21">
      <c r="U808" s="1047"/>
    </row>
    <row r="809" ht="26.25" customHeight="1" spans="21:21">
      <c r="U809" s="1047"/>
    </row>
    <row r="810" ht="26.25" customHeight="1" spans="21:21">
      <c r="U810" s="1047"/>
    </row>
    <row r="811" ht="26.25" customHeight="1" spans="21:21">
      <c r="U811" s="1047"/>
    </row>
    <row r="812" ht="26.25" customHeight="1" spans="21:21">
      <c r="U812" s="1047"/>
    </row>
    <row r="813" ht="26.25" customHeight="1" spans="21:21">
      <c r="U813" s="1047"/>
    </row>
    <row r="814" ht="26.25" customHeight="1" spans="21:21">
      <c r="U814" s="1047"/>
    </row>
    <row r="815" ht="26.25" customHeight="1" spans="21:21">
      <c r="U815" s="1047"/>
    </row>
    <row r="816" ht="26.25" customHeight="1" spans="21:21">
      <c r="U816" s="1047"/>
    </row>
    <row r="817" ht="26.25" customHeight="1" spans="21:21">
      <c r="U817" s="1047"/>
    </row>
    <row r="818" ht="26.25" customHeight="1" spans="21:21">
      <c r="U818" s="1047"/>
    </row>
    <row r="819" ht="26.25" customHeight="1" spans="21:21">
      <c r="U819" s="1047"/>
    </row>
    <row r="820" ht="26.25" customHeight="1" spans="21:21">
      <c r="U820" s="1047"/>
    </row>
    <row r="821" ht="26.25" customHeight="1" spans="21:21">
      <c r="U821" s="1047"/>
    </row>
    <row r="822" ht="26.25" customHeight="1" spans="21:21">
      <c r="U822" s="1047"/>
    </row>
    <row r="823" ht="26.25" customHeight="1" spans="21:21">
      <c r="U823" s="1047"/>
    </row>
    <row r="824" ht="26.25" customHeight="1" spans="21:21">
      <c r="U824" s="1047"/>
    </row>
    <row r="825" ht="26.25" customHeight="1" spans="21:21">
      <c r="U825" s="1047"/>
    </row>
    <row r="826" ht="26.25" customHeight="1" spans="21:21">
      <c r="U826" s="1047"/>
    </row>
    <row r="827" ht="26.25" customHeight="1" spans="21:21">
      <c r="U827" s="1047"/>
    </row>
    <row r="828" ht="26.25" customHeight="1" spans="21:21">
      <c r="U828" s="1047"/>
    </row>
    <row r="829" ht="26.25" customHeight="1" spans="21:21">
      <c r="U829" s="1047"/>
    </row>
    <row r="830" ht="26.25" customHeight="1" spans="21:21">
      <c r="U830" s="1047"/>
    </row>
    <row r="831" ht="26.25" customHeight="1" spans="21:21">
      <c r="U831" s="1047"/>
    </row>
    <row r="832" ht="26.25" customHeight="1" spans="21:21">
      <c r="U832" s="1047"/>
    </row>
    <row r="833" ht="26.25" customHeight="1" spans="21:21">
      <c r="U833" s="1047"/>
    </row>
    <row r="834" ht="26.25" customHeight="1" spans="21:21">
      <c r="U834" s="1047"/>
    </row>
    <row r="835" ht="26.25" customHeight="1" spans="21:21">
      <c r="U835" s="1047"/>
    </row>
    <row r="836" ht="26.25" customHeight="1" spans="21:21">
      <c r="U836" s="1047"/>
    </row>
    <row r="837" ht="26.25" customHeight="1" spans="21:21">
      <c r="U837" s="1047"/>
    </row>
    <row r="838" ht="26.25" customHeight="1" spans="21:21">
      <c r="U838" s="1047"/>
    </row>
    <row r="839" ht="26.25" customHeight="1" spans="21:21">
      <c r="U839" s="1047"/>
    </row>
    <row r="840" ht="26.25" customHeight="1" spans="21:21">
      <c r="U840" s="1047"/>
    </row>
    <row r="841" ht="26.25" customHeight="1" spans="21:21">
      <c r="U841" s="1047"/>
    </row>
    <row r="842" ht="26.25" customHeight="1" spans="21:21">
      <c r="U842" s="1047"/>
    </row>
    <row r="843" ht="26.25" customHeight="1" spans="21:21">
      <c r="U843" s="1047"/>
    </row>
    <row r="844" ht="26.25" customHeight="1" spans="21:21">
      <c r="U844" s="1047"/>
    </row>
    <row r="845" ht="26.25" customHeight="1" spans="21:21">
      <c r="U845" s="1047"/>
    </row>
    <row r="846" ht="26.25" customHeight="1" spans="21:21">
      <c r="U846" s="1047"/>
    </row>
    <row r="847" ht="26.25" customHeight="1" spans="21:21">
      <c r="U847" s="1047"/>
    </row>
    <row r="848" ht="26.25" customHeight="1" spans="21:21">
      <c r="U848" s="1047"/>
    </row>
    <row r="849" ht="26.25" customHeight="1" spans="21:21">
      <c r="U849" s="1047"/>
    </row>
    <row r="850" ht="26.25" customHeight="1" spans="21:21">
      <c r="U850" s="1047"/>
    </row>
    <row r="851" ht="26.25" customHeight="1" spans="21:21">
      <c r="U851" s="1047"/>
    </row>
    <row r="852" ht="26.25" customHeight="1" spans="21:21">
      <c r="U852" s="1047"/>
    </row>
    <row r="853" ht="26.25" customHeight="1" spans="21:21">
      <c r="U853" s="1047"/>
    </row>
    <row r="854" ht="26.25" customHeight="1" spans="21:21">
      <c r="U854" s="1047"/>
    </row>
    <row r="855" ht="26.25" customHeight="1" spans="21:21">
      <c r="U855" s="1047"/>
    </row>
    <row r="856" ht="26.25" customHeight="1" spans="21:21">
      <c r="U856" s="1047"/>
    </row>
    <row r="857" ht="26.25" customHeight="1" spans="21:21">
      <c r="U857" s="1047"/>
    </row>
    <row r="858" ht="26.25" customHeight="1" spans="21:21">
      <c r="U858" s="1047"/>
    </row>
    <row r="859" ht="26.25" customHeight="1" spans="21:21">
      <c r="U859" s="1047"/>
    </row>
    <row r="860" ht="26.25" customHeight="1" spans="21:21">
      <c r="U860" s="1047"/>
    </row>
    <row r="861" ht="26.25" customHeight="1" spans="21:21">
      <c r="U861" s="1047"/>
    </row>
    <row r="862" ht="26.25" customHeight="1" spans="21:21">
      <c r="U862" s="1047"/>
    </row>
    <row r="863" ht="26.25" customHeight="1" spans="21:21">
      <c r="U863" s="1047"/>
    </row>
    <row r="864" ht="26.25" customHeight="1" spans="21:21">
      <c r="U864" s="1047"/>
    </row>
    <row r="865" ht="26.25" customHeight="1" spans="21:21">
      <c r="U865" s="1047"/>
    </row>
    <row r="866" ht="26.25" customHeight="1" spans="21:21">
      <c r="U866" s="1047"/>
    </row>
    <row r="867" ht="26.25" customHeight="1" spans="21:21">
      <c r="U867" s="1047"/>
    </row>
    <row r="868" ht="26.25" customHeight="1" spans="21:21">
      <c r="U868" s="1047"/>
    </row>
    <row r="869" ht="26.25" customHeight="1" spans="21:21">
      <c r="U869" s="1047"/>
    </row>
    <row r="870" ht="26.25" customHeight="1" spans="21:21">
      <c r="U870" s="1047"/>
    </row>
    <row r="871" ht="26.25" customHeight="1" spans="21:21">
      <c r="U871" s="1047"/>
    </row>
    <row r="872" ht="26.25" customHeight="1" spans="21:21">
      <c r="U872" s="1047"/>
    </row>
    <row r="873" ht="26.25" customHeight="1" spans="21:21">
      <c r="U873" s="1047"/>
    </row>
    <row r="874" ht="26.25" customHeight="1" spans="21:21">
      <c r="U874" s="1047"/>
    </row>
    <row r="875" ht="26.25" customHeight="1" spans="21:21">
      <c r="U875" s="1047"/>
    </row>
    <row r="876" ht="26.25" customHeight="1" spans="21:21">
      <c r="U876" s="1047"/>
    </row>
    <row r="877" ht="26.25" customHeight="1" spans="21:21">
      <c r="U877" s="1047"/>
    </row>
    <row r="878" ht="26.25" customHeight="1" spans="21:21">
      <c r="U878" s="1047"/>
    </row>
    <row r="879" ht="26.25" customHeight="1" spans="21:21">
      <c r="U879" s="1047"/>
    </row>
    <row r="880" ht="26.25" customHeight="1" spans="21:21">
      <c r="U880" s="1047"/>
    </row>
    <row r="881" ht="26.25" customHeight="1" spans="21:21">
      <c r="U881" s="1047"/>
    </row>
    <row r="882" ht="26.25" customHeight="1" spans="21:21">
      <c r="U882" s="1047"/>
    </row>
    <row r="883" ht="26.25" customHeight="1" spans="21:21">
      <c r="U883" s="1047"/>
    </row>
    <row r="884" ht="26.25" customHeight="1" spans="21:21">
      <c r="U884" s="1047"/>
    </row>
    <row r="885" ht="26.25" customHeight="1" spans="21:21">
      <c r="U885" s="1047"/>
    </row>
    <row r="886" ht="26.25" customHeight="1" spans="21:21">
      <c r="U886" s="1047"/>
    </row>
    <row r="887" ht="26.25" customHeight="1" spans="21:21">
      <c r="U887" s="1047"/>
    </row>
    <row r="888" ht="26.25" customHeight="1" spans="21:21">
      <c r="U888" s="1047"/>
    </row>
    <row r="889" ht="26.25" customHeight="1" spans="21:21">
      <c r="U889" s="1047"/>
    </row>
    <row r="890" ht="26.25" customHeight="1" spans="21:21">
      <c r="U890" s="1047"/>
    </row>
    <row r="891" ht="26.25" customHeight="1" spans="21:21">
      <c r="U891" s="1047"/>
    </row>
    <row r="892" ht="26.25" customHeight="1" spans="21:21">
      <c r="U892" s="1047"/>
    </row>
    <row r="893" ht="26.25" customHeight="1" spans="21:21">
      <c r="U893" s="1047"/>
    </row>
    <row r="894" ht="26.25" customHeight="1" spans="21:21">
      <c r="U894" s="1047"/>
    </row>
    <row r="895" ht="26.25" customHeight="1" spans="21:21">
      <c r="U895" s="1047"/>
    </row>
    <row r="896" ht="26.25" customHeight="1" spans="21:21">
      <c r="U896" s="1047"/>
    </row>
    <row r="897" ht="26.25" customHeight="1" spans="21:21">
      <c r="U897" s="1047"/>
    </row>
    <row r="898" ht="26.25" customHeight="1" spans="21:21">
      <c r="U898" s="1047"/>
    </row>
    <row r="899" ht="26.25" customHeight="1" spans="21:21">
      <c r="U899" s="1047"/>
    </row>
    <row r="900" ht="26.25" customHeight="1" spans="21:21">
      <c r="U900" s="1047"/>
    </row>
    <row r="901" ht="26.25" customHeight="1" spans="21:21">
      <c r="U901" s="1047"/>
    </row>
    <row r="902" ht="26.25" customHeight="1" spans="21:21">
      <c r="U902" s="1047"/>
    </row>
    <row r="903" ht="26.25" customHeight="1" spans="21:21">
      <c r="U903" s="1047"/>
    </row>
    <row r="904" ht="26.25" customHeight="1" spans="21:21">
      <c r="U904" s="1047"/>
    </row>
    <row r="905" ht="26.25" customHeight="1" spans="21:21">
      <c r="U905" s="1047"/>
    </row>
    <row r="906" ht="26.25" customHeight="1" spans="21:21">
      <c r="U906" s="1047"/>
    </row>
    <row r="907" ht="26.25" customHeight="1" spans="21:21">
      <c r="U907" s="1047"/>
    </row>
    <row r="908" ht="26.25" customHeight="1" spans="21:21">
      <c r="U908" s="1047"/>
    </row>
    <row r="909" ht="26.25" customHeight="1" spans="21:21">
      <c r="U909" s="1047"/>
    </row>
    <row r="910" ht="26.25" customHeight="1" spans="21:21">
      <c r="U910" s="1047"/>
    </row>
    <row r="911" ht="26.25" customHeight="1" spans="21:21">
      <c r="U911" s="1047"/>
    </row>
    <row r="912" ht="26.25" customHeight="1" spans="21:21">
      <c r="U912" s="1047"/>
    </row>
    <row r="913" ht="26.25" customHeight="1" spans="21:21">
      <c r="U913" s="1047"/>
    </row>
    <row r="914" ht="26.25" customHeight="1" spans="21:21">
      <c r="U914" s="1047"/>
    </row>
    <row r="915" ht="26.25" customHeight="1" spans="21:21">
      <c r="U915" s="1047"/>
    </row>
    <row r="916" ht="26.25" customHeight="1" spans="21:21">
      <c r="U916" s="1047"/>
    </row>
    <row r="917" ht="26.25" customHeight="1" spans="21:21">
      <c r="U917" s="1047"/>
    </row>
    <row r="918" ht="26.25" customHeight="1" spans="21:21">
      <c r="U918" s="1047"/>
    </row>
    <row r="919" ht="26.25" customHeight="1" spans="21:21">
      <c r="U919" s="1047"/>
    </row>
    <row r="920" ht="26.25" customHeight="1" spans="21:21">
      <c r="U920" s="1047"/>
    </row>
    <row r="921" ht="26.25" customHeight="1" spans="21:21">
      <c r="U921" s="1047"/>
    </row>
    <row r="922" ht="26.25" customHeight="1" spans="21:21">
      <c r="U922" s="1047"/>
    </row>
    <row r="923" ht="26.25" customHeight="1" spans="21:21">
      <c r="U923" s="1047"/>
    </row>
    <row r="924" ht="26.25" customHeight="1" spans="21:21">
      <c r="U924" s="1047"/>
    </row>
    <row r="925" ht="26.25" customHeight="1" spans="21:21">
      <c r="U925" s="1047"/>
    </row>
    <row r="926" ht="26.25" customHeight="1" spans="21:21">
      <c r="U926" s="1047"/>
    </row>
    <row r="927" ht="26.25" customHeight="1" spans="21:21">
      <c r="U927" s="1047"/>
    </row>
    <row r="928" ht="26.25" customHeight="1" spans="21:21">
      <c r="U928" s="1047"/>
    </row>
    <row r="929" ht="26.25" customHeight="1" spans="21:21">
      <c r="U929" s="1047"/>
    </row>
    <row r="930" ht="26.25" customHeight="1" spans="21:21">
      <c r="U930" s="1047"/>
    </row>
    <row r="931" ht="26.25" customHeight="1" spans="21:21">
      <c r="U931" s="1047"/>
    </row>
    <row r="932" ht="26.25" customHeight="1" spans="21:21">
      <c r="U932" s="1047"/>
    </row>
    <row r="933" ht="26.25" customHeight="1" spans="21:21">
      <c r="U933" s="1047"/>
    </row>
    <row r="934" ht="26.25" customHeight="1" spans="21:21">
      <c r="U934" s="1047"/>
    </row>
    <row r="935" ht="26.25" customHeight="1" spans="21:21">
      <c r="U935" s="1047"/>
    </row>
    <row r="936" ht="26.25" customHeight="1" spans="21:21">
      <c r="U936" s="1047"/>
    </row>
    <row r="937" ht="26.25" customHeight="1" spans="21:21">
      <c r="U937" s="1047"/>
    </row>
    <row r="938" ht="26.25" customHeight="1" spans="21:21">
      <c r="U938" s="1047"/>
    </row>
    <row r="939" ht="26.25" customHeight="1" spans="21:21">
      <c r="U939" s="1047"/>
    </row>
    <row r="940" ht="26.25" customHeight="1" spans="21:21">
      <c r="U940" s="1047"/>
    </row>
    <row r="941" ht="26.25" customHeight="1" spans="21:21">
      <c r="U941" s="1047"/>
    </row>
    <row r="942" ht="26.25" customHeight="1" spans="21:21">
      <c r="U942" s="1047"/>
    </row>
    <row r="943" ht="26.25" customHeight="1" spans="21:21">
      <c r="U943" s="1047"/>
    </row>
    <row r="944" ht="26.25" customHeight="1" spans="21:21">
      <c r="U944" s="1047"/>
    </row>
    <row r="945" ht="26.25" customHeight="1" spans="21:21">
      <c r="U945" s="1047"/>
    </row>
    <row r="946" ht="26.25" customHeight="1" spans="21:21">
      <c r="U946" s="1047"/>
    </row>
    <row r="947" ht="26.25" customHeight="1" spans="21:21">
      <c r="U947" s="1047"/>
    </row>
    <row r="948" ht="26.25" customHeight="1" spans="21:21">
      <c r="U948" s="1047"/>
    </row>
    <row r="949" ht="26.25" customHeight="1" spans="21:21">
      <c r="U949" s="1047"/>
    </row>
    <row r="950" ht="26.25" customHeight="1" spans="21:21">
      <c r="U950" s="1047"/>
    </row>
    <row r="951" ht="26.25" customHeight="1" spans="21:21">
      <c r="U951" s="1047"/>
    </row>
    <row r="952" ht="26.25" customHeight="1" spans="21:21">
      <c r="U952" s="1047"/>
    </row>
    <row r="953" ht="26.25" customHeight="1" spans="21:21">
      <c r="U953" s="1047"/>
    </row>
    <row r="954" ht="26.25" customHeight="1" spans="21:21">
      <c r="U954" s="1047"/>
    </row>
    <row r="955" ht="26.25" customHeight="1" spans="21:21">
      <c r="U955" s="1047"/>
    </row>
    <row r="956" ht="26.25" customHeight="1" spans="21:21">
      <c r="U956" s="1047"/>
    </row>
    <row r="957" ht="26.25" customHeight="1" spans="21:21">
      <c r="U957" s="1047"/>
    </row>
    <row r="958" ht="26.25" customHeight="1" spans="21:21">
      <c r="U958" s="1047"/>
    </row>
    <row r="959" ht="26.25" customHeight="1" spans="21:21">
      <c r="U959" s="1047"/>
    </row>
    <row r="960" ht="26.25" customHeight="1" spans="21:21">
      <c r="U960" s="1047"/>
    </row>
    <row r="961" ht="26.25" customHeight="1" spans="21:21">
      <c r="U961" s="1047"/>
    </row>
    <row r="962" ht="26.25" customHeight="1" spans="21:21">
      <c r="U962" s="1047"/>
    </row>
    <row r="963" ht="26.25" customHeight="1" spans="21:21">
      <c r="U963" s="1047"/>
    </row>
    <row r="964" ht="26.25" customHeight="1" spans="21:21">
      <c r="U964" s="1047"/>
    </row>
    <row r="965" ht="26.25" customHeight="1" spans="21:21">
      <c r="U965" s="1047"/>
    </row>
    <row r="966" ht="26.25" customHeight="1" spans="21:21">
      <c r="U966" s="1047"/>
    </row>
    <row r="967" ht="26.25" customHeight="1" spans="21:21">
      <c r="U967" s="1047"/>
    </row>
    <row r="968" ht="26.25" customHeight="1" spans="21:21">
      <c r="U968" s="1047"/>
    </row>
    <row r="969" ht="26.25" customHeight="1" spans="21:21">
      <c r="U969" s="1047"/>
    </row>
    <row r="970" ht="26.25" customHeight="1" spans="21:21">
      <c r="U970" s="1047"/>
    </row>
    <row r="971" ht="26.25" customHeight="1" spans="21:21">
      <c r="U971" s="1047"/>
    </row>
    <row r="972" ht="26.25" customHeight="1" spans="21:21">
      <c r="U972" s="1047"/>
    </row>
    <row r="973" ht="26.25" customHeight="1" spans="21:21">
      <c r="U973" s="1047"/>
    </row>
    <row r="974" ht="26.25" customHeight="1" spans="21:21">
      <c r="U974" s="1047"/>
    </row>
    <row r="975" ht="26.25" customHeight="1" spans="21:21">
      <c r="U975" s="1047"/>
    </row>
    <row r="976" ht="26.25" customHeight="1" spans="21:21">
      <c r="U976" s="1047"/>
    </row>
    <row r="977" ht="26.25" customHeight="1" spans="21:21">
      <c r="U977" s="1047"/>
    </row>
    <row r="978" ht="26.25" customHeight="1" spans="21:21">
      <c r="U978" s="1047"/>
    </row>
    <row r="979" ht="26.25" customHeight="1" spans="21:21">
      <c r="U979" s="1047"/>
    </row>
    <row r="980" ht="26.25" customHeight="1" spans="21:21">
      <c r="U980" s="1047"/>
    </row>
    <row r="981" ht="26.25" customHeight="1" spans="21:21">
      <c r="U981" s="1047"/>
    </row>
    <row r="982" ht="26.25" customHeight="1" spans="21:21">
      <c r="U982" s="1047"/>
    </row>
    <row r="983" ht="26.25" customHeight="1" spans="21:21">
      <c r="U983" s="1047"/>
    </row>
    <row r="984" ht="26.25" customHeight="1" spans="21:21">
      <c r="U984" s="1047"/>
    </row>
    <row r="985" ht="26.25" customHeight="1" spans="21:21">
      <c r="U985" s="1047"/>
    </row>
    <row r="986" ht="26.25" customHeight="1" spans="21:21">
      <c r="U986" s="1047"/>
    </row>
    <row r="987" ht="26.25" customHeight="1" spans="21:21">
      <c r="U987" s="1047"/>
    </row>
    <row r="988" ht="26.25" customHeight="1" spans="21:21">
      <c r="U988" s="1047"/>
    </row>
    <row r="989" ht="26.25" customHeight="1" spans="21:21">
      <c r="U989" s="1047"/>
    </row>
    <row r="990" ht="26.25" customHeight="1" spans="21:21">
      <c r="U990" s="1047"/>
    </row>
    <row r="991" ht="26.25" customHeight="1" spans="21:21">
      <c r="U991" s="1047"/>
    </row>
    <row r="992" ht="26.25" customHeight="1" spans="21:21">
      <c r="U992" s="1047"/>
    </row>
    <row r="993" ht="26.25" customHeight="1" spans="21:21">
      <c r="U993" s="1047"/>
    </row>
    <row r="994" ht="26.25" customHeight="1" spans="21:21">
      <c r="U994" s="1047"/>
    </row>
    <row r="995" ht="26.25" customHeight="1" spans="21:21">
      <c r="U995" s="1047"/>
    </row>
    <row r="996" ht="26.25" customHeight="1" spans="21:21">
      <c r="U996" s="1047"/>
    </row>
    <row r="997" ht="26.25" customHeight="1" spans="21:21">
      <c r="U997" s="1047"/>
    </row>
    <row r="998" ht="26.25" customHeight="1" spans="21:21">
      <c r="U998" s="1047"/>
    </row>
    <row r="999" ht="26.25" customHeight="1" spans="21:21">
      <c r="U999" s="1047"/>
    </row>
    <row r="1000" ht="26.25" customHeight="1" spans="21:21">
      <c r="U1000" s="1047"/>
    </row>
    <row r="1001" ht="26.25" customHeight="1" spans="21:21">
      <c r="U1001" s="1047"/>
    </row>
    <row r="1002" ht="26.25" customHeight="1" spans="21:21">
      <c r="U1002" s="1047"/>
    </row>
    <row r="1003" ht="26.25" customHeight="1" spans="21:21">
      <c r="U1003" s="1047"/>
    </row>
    <row r="1004" ht="26.25" customHeight="1" spans="21:21">
      <c r="U1004" s="1047"/>
    </row>
    <row r="1005" ht="26.25" customHeight="1" spans="21:21">
      <c r="U1005" s="1047"/>
    </row>
    <row r="1006" ht="26.25" customHeight="1" spans="21:21">
      <c r="U1006" s="1047"/>
    </row>
    <row r="1007" ht="26.25" customHeight="1" spans="21:21">
      <c r="U1007" s="1047"/>
    </row>
    <row r="1008" ht="26.25" customHeight="1" spans="21:21">
      <c r="U1008" s="1047"/>
    </row>
    <row r="1009" ht="26.25" customHeight="1" spans="21:21">
      <c r="U1009" s="1047"/>
    </row>
    <row r="1010" ht="26.25" customHeight="1" spans="21:21">
      <c r="U1010" s="1047"/>
    </row>
    <row r="1011" ht="26.25" customHeight="1" spans="21:21">
      <c r="U1011" s="1047"/>
    </row>
    <row r="1012" ht="26.25" customHeight="1" spans="21:21">
      <c r="U1012" s="1047"/>
    </row>
    <row r="1013" ht="26.25" customHeight="1" spans="21:21">
      <c r="U1013" s="1047"/>
    </row>
    <row r="1014" ht="26.25" customHeight="1" spans="21:21">
      <c r="U1014" s="1047"/>
    </row>
    <row r="1015" ht="26.25" customHeight="1" spans="21:21">
      <c r="U1015" s="1047"/>
    </row>
    <row r="1016" ht="26.25" customHeight="1" spans="21:21">
      <c r="U1016" s="1047"/>
    </row>
    <row r="1017" ht="26.25" customHeight="1" spans="21:21">
      <c r="U1017" s="1047"/>
    </row>
    <row r="1018" ht="26.25" customHeight="1" spans="21:21">
      <c r="U1018" s="1047"/>
    </row>
    <row r="1019" ht="26.25" customHeight="1" spans="21:21">
      <c r="U1019" s="1047"/>
    </row>
    <row r="1020" ht="26.25" customHeight="1" spans="21:21">
      <c r="U1020" s="1047"/>
    </row>
    <row r="1021" ht="26.25" customHeight="1" spans="21:21">
      <c r="U1021" s="1047"/>
    </row>
    <row r="1022" ht="26.25" customHeight="1" spans="21:21">
      <c r="U1022" s="1047"/>
    </row>
    <row r="1023" ht="26.25" customHeight="1" spans="21:21">
      <c r="U1023" s="1047"/>
    </row>
    <row r="1024" ht="26.25" customHeight="1" spans="21:21">
      <c r="U1024" s="1047"/>
    </row>
    <row r="1025" ht="26.25" customHeight="1" spans="21:21">
      <c r="U1025" s="1047"/>
    </row>
    <row r="1026" ht="26.25" customHeight="1" spans="21:21">
      <c r="U1026" s="1047"/>
    </row>
    <row r="1027" ht="26.25" customHeight="1" spans="21:21">
      <c r="U1027" s="1047"/>
    </row>
    <row r="1028" ht="26.25" customHeight="1" spans="21:21">
      <c r="U1028" s="1047"/>
    </row>
    <row r="1029" ht="26.25" customHeight="1" spans="21:21">
      <c r="U1029" s="1047"/>
    </row>
    <row r="1030" ht="26.25" customHeight="1" spans="21:21">
      <c r="U1030" s="1047"/>
    </row>
    <row r="1031" ht="26.25" customHeight="1" spans="21:21">
      <c r="U1031" s="1047"/>
    </row>
    <row r="1032" ht="26.25" customHeight="1" spans="21:21">
      <c r="U1032" s="1047"/>
    </row>
    <row r="1033" ht="26.25" customHeight="1" spans="21:21">
      <c r="U1033" s="1047"/>
    </row>
    <row r="1034" ht="26.25" customHeight="1" spans="21:21">
      <c r="U1034" s="1047"/>
    </row>
    <row r="1035" ht="26.25" customHeight="1" spans="21:21">
      <c r="U1035" s="1047"/>
    </row>
    <row r="1036" ht="26.25" customHeight="1" spans="21:21">
      <c r="U1036" s="1047"/>
    </row>
    <row r="1037" ht="26.25" customHeight="1" spans="21:21">
      <c r="U1037" s="1047"/>
    </row>
    <row r="1038" ht="26.25" customHeight="1" spans="21:21">
      <c r="U1038" s="1047"/>
    </row>
    <row r="1039" ht="26.25" customHeight="1" spans="21:21">
      <c r="U1039" s="1047"/>
    </row>
    <row r="1040" ht="26.25" customHeight="1" spans="21:21">
      <c r="U1040" s="1047"/>
    </row>
    <row r="1041" ht="26.25" customHeight="1" spans="21:21">
      <c r="U1041" s="1047"/>
    </row>
    <row r="1042" ht="26.25" customHeight="1" spans="21:21">
      <c r="U1042" s="1047"/>
    </row>
    <row r="1043" ht="26.25" customHeight="1" spans="21:21">
      <c r="U1043" s="1047"/>
    </row>
    <row r="1044" ht="26.25" customHeight="1" spans="21:21">
      <c r="U1044" s="1047"/>
    </row>
    <row r="1045" ht="26.25" customHeight="1" spans="21:21">
      <c r="U1045" s="1047"/>
    </row>
    <row r="1046" ht="26.25" customHeight="1" spans="21:21">
      <c r="U1046" s="1047"/>
    </row>
    <row r="1047" ht="26.25" customHeight="1" spans="21:21">
      <c r="U1047" s="1047"/>
    </row>
    <row r="1048" ht="26.25" customHeight="1" spans="21:21">
      <c r="U1048" s="1047"/>
    </row>
    <row r="1049" ht="26.25" customHeight="1" spans="21:21">
      <c r="U1049" s="1047"/>
    </row>
    <row r="1050" ht="26.25" customHeight="1" spans="21:21">
      <c r="U1050" s="1047"/>
    </row>
    <row r="1051" ht="26.25" customHeight="1" spans="21:21">
      <c r="U1051" s="1047"/>
    </row>
    <row r="1052" ht="26.25" customHeight="1" spans="21:21">
      <c r="U1052" s="1047"/>
    </row>
    <row r="1053" ht="26.25" customHeight="1" spans="21:21">
      <c r="U1053" s="1047"/>
    </row>
    <row r="1054" ht="26.25" customHeight="1" spans="21:21">
      <c r="U1054" s="1047"/>
    </row>
    <row r="1055" ht="26.25" customHeight="1" spans="21:21">
      <c r="U1055" s="1047"/>
    </row>
    <row r="1056" ht="26.25" customHeight="1" spans="21:21">
      <c r="U1056" s="1047"/>
    </row>
    <row r="1057" ht="26.25" customHeight="1" spans="21:21">
      <c r="U1057" s="1047"/>
    </row>
    <row r="1058" ht="26.25" customHeight="1" spans="21:21">
      <c r="U1058" s="1047"/>
    </row>
    <row r="1059" ht="26.25" customHeight="1" spans="21:21">
      <c r="U1059" s="1047"/>
    </row>
    <row r="1060" ht="26.25" customHeight="1" spans="21:21">
      <c r="U1060" s="1047"/>
    </row>
    <row r="1061" ht="26.25" customHeight="1" spans="21:21">
      <c r="U1061" s="1047"/>
    </row>
    <row r="1062" ht="26.25" customHeight="1" spans="21:21">
      <c r="U1062" s="1047"/>
    </row>
    <row r="1063" ht="26.25" customHeight="1" spans="21:21">
      <c r="U1063" s="1047"/>
    </row>
    <row r="1064" ht="26.25" customHeight="1" spans="21:21">
      <c r="U1064" s="1047"/>
    </row>
    <row r="1065" ht="26.25" customHeight="1" spans="21:21">
      <c r="U1065" s="1047"/>
    </row>
    <row r="1066" ht="26.25" customHeight="1" spans="21:21">
      <c r="U1066" s="1047"/>
    </row>
    <row r="1067" ht="26.25" customHeight="1" spans="21:21">
      <c r="U1067" s="1047"/>
    </row>
    <row r="1068" ht="26.25" customHeight="1" spans="21:21">
      <c r="U1068" s="1047"/>
    </row>
    <row r="1069" ht="26.25" customHeight="1" spans="21:21">
      <c r="U1069" s="1047"/>
    </row>
    <row r="1070" ht="26.25" customHeight="1" spans="21:21">
      <c r="U1070" s="1047"/>
    </row>
    <row r="1071" ht="26.25" customHeight="1" spans="21:21">
      <c r="U1071" s="1047"/>
    </row>
    <row r="1072" ht="26.25" customHeight="1" spans="21:21">
      <c r="U1072" s="1047"/>
    </row>
    <row r="1073" ht="26.25" customHeight="1" spans="21:21">
      <c r="U1073" s="1047"/>
    </row>
    <row r="1074" ht="26.25" customHeight="1" spans="21:21">
      <c r="U1074" s="1047"/>
    </row>
    <row r="1075" ht="26.25" customHeight="1" spans="21:21">
      <c r="U1075" s="1047"/>
    </row>
    <row r="1076" ht="26.25" customHeight="1" spans="21:21">
      <c r="U1076" s="1047"/>
    </row>
    <row r="1077" ht="26.25" customHeight="1" spans="21:21">
      <c r="U1077" s="1047"/>
    </row>
    <row r="1078" ht="26.25" customHeight="1" spans="21:21">
      <c r="U1078" s="1047"/>
    </row>
    <row r="1079" ht="26.25" customHeight="1" spans="21:21">
      <c r="U1079" s="1047"/>
    </row>
    <row r="1080" ht="26.25" customHeight="1" spans="21:21">
      <c r="U1080" s="1047"/>
    </row>
    <row r="1081" ht="26.25" customHeight="1" spans="21:21">
      <c r="U1081" s="1047"/>
    </row>
    <row r="1082" ht="26.25" customHeight="1" spans="21:21">
      <c r="U1082" s="1047"/>
    </row>
    <row r="1083" ht="26.25" customHeight="1" spans="21:21">
      <c r="U1083" s="1047"/>
    </row>
    <row r="1084" ht="26.25" customHeight="1" spans="21:21">
      <c r="U1084" s="1047"/>
    </row>
    <row r="1085" ht="26.25" customHeight="1" spans="21:21">
      <c r="U1085" s="1047"/>
    </row>
    <row r="1086" ht="26.25" customHeight="1" spans="21:21">
      <c r="U1086" s="1047"/>
    </row>
    <row r="1087" ht="26.25" customHeight="1" spans="21:21">
      <c r="U1087" s="1047"/>
    </row>
    <row r="1088" ht="26.25" customHeight="1" spans="21:21">
      <c r="U1088" s="1047"/>
    </row>
    <row r="1089" ht="26.25" customHeight="1" spans="21:21">
      <c r="U1089" s="1047"/>
    </row>
    <row r="1090" ht="26.25" customHeight="1" spans="21:21">
      <c r="U1090" s="1047"/>
    </row>
    <row r="1091" ht="26.25" customHeight="1" spans="21:21">
      <c r="U1091" s="1047"/>
    </row>
    <row r="1092" ht="26.25" customHeight="1" spans="21:21">
      <c r="U1092" s="1047"/>
    </row>
    <row r="1093" ht="26.25" customHeight="1" spans="21:21">
      <c r="U1093" s="1047"/>
    </row>
    <row r="1094" ht="26.25" customHeight="1" spans="21:21">
      <c r="U1094" s="1047"/>
    </row>
    <row r="1095" ht="26.25" customHeight="1" spans="21:21">
      <c r="U1095" s="1047"/>
    </row>
    <row r="1096" ht="26.25" customHeight="1" spans="21:21">
      <c r="U1096" s="1047"/>
    </row>
    <row r="1097" ht="26.25" customHeight="1" spans="21:21">
      <c r="U1097" s="1047"/>
    </row>
    <row r="1098" ht="26.25" customHeight="1" spans="21:21">
      <c r="U1098" s="1047"/>
    </row>
    <row r="1099" ht="26.25" customHeight="1" spans="21:21">
      <c r="U1099" s="1047"/>
    </row>
    <row r="1100" ht="26.25" customHeight="1" spans="21:21">
      <c r="U1100" s="1047"/>
    </row>
    <row r="1101" ht="26.25" customHeight="1" spans="21:21">
      <c r="U1101" s="1047"/>
    </row>
    <row r="1102" ht="26.25" customHeight="1" spans="21:21">
      <c r="U1102" s="1047"/>
    </row>
    <row r="1103" ht="26.25" customHeight="1" spans="21:21">
      <c r="U1103" s="1047"/>
    </row>
    <row r="1104" ht="26.25" customHeight="1" spans="21:21">
      <c r="U1104" s="1047"/>
    </row>
    <row r="1105" ht="26.25" customHeight="1" spans="21:21">
      <c r="U1105" s="1047"/>
    </row>
    <row r="1106" ht="26.25" customHeight="1" spans="21:21">
      <c r="U1106" s="1047"/>
    </row>
    <row r="1107" ht="26.25" customHeight="1" spans="21:21">
      <c r="U1107" s="1047"/>
    </row>
    <row r="1108" ht="26.25" customHeight="1" spans="21:21">
      <c r="U1108" s="1047"/>
    </row>
    <row r="1109" ht="26.25" customHeight="1" spans="21:21">
      <c r="U1109" s="1047"/>
    </row>
    <row r="1110" ht="26.25" customHeight="1" spans="21:21">
      <c r="U1110" s="1047"/>
    </row>
    <row r="1111" ht="26.25" customHeight="1" spans="21:21">
      <c r="U1111" s="1047"/>
    </row>
    <row r="1112" ht="26.25" customHeight="1" spans="21:21">
      <c r="U1112" s="1047"/>
    </row>
    <row r="1113" ht="26.25" customHeight="1" spans="21:21">
      <c r="U1113" s="1047"/>
    </row>
    <row r="1114" ht="26.25" customHeight="1" spans="21:21">
      <c r="U1114" s="1047"/>
    </row>
    <row r="1115" ht="26.25" customHeight="1" spans="21:21">
      <c r="U1115" s="1047"/>
    </row>
    <row r="1116" ht="26.25" customHeight="1" spans="21:21">
      <c r="U1116" s="1047"/>
    </row>
    <row r="1117" ht="26.25" customHeight="1" spans="21:21">
      <c r="U1117" s="1047"/>
    </row>
    <row r="1118" ht="26.25" customHeight="1" spans="21:21">
      <c r="U1118" s="1047"/>
    </row>
    <row r="1119" ht="26.25" customHeight="1" spans="21:21">
      <c r="U1119" s="1047"/>
    </row>
    <row r="1120" ht="26.25" customHeight="1" spans="21:21">
      <c r="U1120" s="1047"/>
    </row>
    <row r="1121" ht="26.25" customHeight="1" spans="21:21">
      <c r="U1121" s="1047"/>
    </row>
    <row r="1122" ht="26.25" customHeight="1" spans="21:21">
      <c r="U1122" s="1047"/>
    </row>
    <row r="1123" ht="26.25" customHeight="1" spans="21:21">
      <c r="U1123" s="1047"/>
    </row>
    <row r="1124" ht="26.25" customHeight="1" spans="21:21">
      <c r="U1124" s="1047"/>
    </row>
    <row r="1125" ht="26.25" customHeight="1" spans="21:21">
      <c r="U1125" s="1047"/>
    </row>
    <row r="1126" ht="26.25" customHeight="1" spans="21:21">
      <c r="U1126" s="1047"/>
    </row>
    <row r="1127" ht="26.25" customHeight="1" spans="21:21">
      <c r="U1127" s="1047"/>
    </row>
    <row r="1128" ht="26.25" customHeight="1" spans="21:21">
      <c r="U1128" s="1047"/>
    </row>
    <row r="1129" ht="26.25" customHeight="1" spans="21:21">
      <c r="U1129" s="1047"/>
    </row>
    <row r="1130" ht="26.25" customHeight="1" spans="21:21">
      <c r="U1130" s="1047"/>
    </row>
    <row r="1131" ht="26.25" customHeight="1" spans="21:21">
      <c r="U1131" s="1047"/>
    </row>
    <row r="1132" ht="26.25" customHeight="1" spans="21:21">
      <c r="U1132" s="1047"/>
    </row>
    <row r="1133" ht="26.25" customHeight="1" spans="21:21">
      <c r="U1133" s="1047"/>
    </row>
    <row r="1134" ht="26.25" customHeight="1" spans="21:21">
      <c r="U1134" s="1047"/>
    </row>
    <row r="1135" ht="26.25" customHeight="1" spans="21:21">
      <c r="U1135" s="1047"/>
    </row>
    <row r="1136" ht="26.25" customHeight="1" spans="21:21">
      <c r="U1136" s="1047"/>
    </row>
    <row r="1137" ht="26.25" customHeight="1" spans="21:21">
      <c r="U1137" s="1047"/>
    </row>
    <row r="1138" ht="26.25" customHeight="1" spans="21:21">
      <c r="U1138" s="1047"/>
    </row>
    <row r="1139" ht="26.25" customHeight="1" spans="21:21">
      <c r="U1139" s="1047"/>
    </row>
    <row r="1140" ht="26.25" customHeight="1" spans="21:21">
      <c r="U1140" s="1047"/>
    </row>
    <row r="1141" ht="26.25" customHeight="1" spans="21:21">
      <c r="U1141" s="1047"/>
    </row>
    <row r="1142" ht="26.25" customHeight="1" spans="21:21">
      <c r="U1142" s="1047"/>
    </row>
    <row r="1143" ht="26.25" customHeight="1" spans="21:21">
      <c r="U1143" s="1047"/>
    </row>
    <row r="1144" ht="26.25" customHeight="1" spans="21:21">
      <c r="U1144" s="1047"/>
    </row>
    <row r="1145" ht="26.25" customHeight="1" spans="21:21">
      <c r="U1145" s="1047"/>
    </row>
    <row r="1146" ht="26.25" customHeight="1" spans="21:21">
      <c r="U1146" s="1047"/>
    </row>
    <row r="1147" ht="26.25" customHeight="1" spans="21:21">
      <c r="U1147" s="1047"/>
    </row>
    <row r="1148" ht="26.25" customHeight="1" spans="21:21">
      <c r="U1148" s="1047"/>
    </row>
    <row r="1149" ht="26.25" customHeight="1" spans="21:21">
      <c r="U1149" s="1047"/>
    </row>
    <row r="1150" ht="26.25" customHeight="1" spans="21:21">
      <c r="U1150" s="1047"/>
    </row>
    <row r="1151" ht="26.25" customHeight="1" spans="21:21">
      <c r="U1151" s="1047"/>
    </row>
    <row r="1152" ht="26.25" customHeight="1" spans="21:21">
      <c r="U1152" s="1047"/>
    </row>
    <row r="1153" ht="26.25" customHeight="1" spans="21:21">
      <c r="U1153" s="1047"/>
    </row>
    <row r="1154" ht="26.25" customHeight="1" spans="21:21">
      <c r="U1154" s="1047"/>
    </row>
    <row r="1155" ht="26.25" customHeight="1" spans="21:21">
      <c r="U1155" s="1047"/>
    </row>
    <row r="1156" ht="26.25" customHeight="1" spans="21:21">
      <c r="U1156" s="1047"/>
    </row>
    <row r="1157" ht="26.25" customHeight="1" spans="21:21">
      <c r="U1157" s="1047"/>
    </row>
    <row r="1158" ht="26.25" customHeight="1" spans="21:21">
      <c r="U1158" s="1047"/>
    </row>
    <row r="1159" ht="26.25" customHeight="1" spans="21:21">
      <c r="U1159" s="1047"/>
    </row>
    <row r="1160" ht="26.25" customHeight="1" spans="21:21">
      <c r="U1160" s="1047"/>
    </row>
    <row r="1161" ht="26.25" customHeight="1" spans="21:21">
      <c r="U1161" s="1047"/>
    </row>
    <row r="1162" ht="26.25" customHeight="1" spans="21:21">
      <c r="U1162" s="1047"/>
    </row>
    <row r="1163" ht="26.25" customHeight="1" spans="21:21">
      <c r="U1163" s="1047"/>
    </row>
    <row r="1164" ht="26.25" customHeight="1" spans="21:21">
      <c r="U1164" s="1047"/>
    </row>
    <row r="1165" ht="26.25" customHeight="1" spans="21:21">
      <c r="U1165" s="1047"/>
    </row>
    <row r="1166" ht="26.25" customHeight="1" spans="21:21">
      <c r="U1166" s="1047"/>
    </row>
    <row r="1167" ht="26.25" customHeight="1" spans="21:21">
      <c r="U1167" s="1047"/>
    </row>
    <row r="1168" ht="26.25" customHeight="1" spans="21:21">
      <c r="U1168" s="1047"/>
    </row>
    <row r="1169" ht="26.25" customHeight="1" spans="21:21">
      <c r="U1169" s="1047"/>
    </row>
    <row r="1170" ht="26.25" customHeight="1" spans="21:21">
      <c r="U1170" s="1047"/>
    </row>
    <row r="1171" ht="26.25" customHeight="1" spans="21:21">
      <c r="U1171" s="1047"/>
    </row>
    <row r="1172" ht="26.25" customHeight="1" spans="21:21">
      <c r="U1172" s="1047"/>
    </row>
    <row r="1173" ht="26.25" customHeight="1" spans="21:21">
      <c r="U1173" s="1047"/>
    </row>
    <row r="1174" ht="26.25" customHeight="1" spans="21:21">
      <c r="U1174" s="1047"/>
    </row>
    <row r="1175" ht="26.25" customHeight="1" spans="21:21">
      <c r="U1175" s="1047"/>
    </row>
    <row r="1176" ht="26.25" customHeight="1" spans="21:21">
      <c r="U1176" s="1047"/>
    </row>
    <row r="1177" ht="26.25" customHeight="1" spans="21:21">
      <c r="U1177" s="1047"/>
    </row>
    <row r="1178" ht="26.25" customHeight="1" spans="21:21">
      <c r="U1178" s="1047"/>
    </row>
    <row r="1179" ht="26.25" customHeight="1" spans="21:21">
      <c r="U1179" s="1047"/>
    </row>
    <row r="1180" ht="26.25" customHeight="1" spans="21:21">
      <c r="U1180" s="1047"/>
    </row>
    <row r="1181" ht="26.25" customHeight="1" spans="21:21">
      <c r="U1181" s="1047"/>
    </row>
    <row r="1182" ht="26.25" customHeight="1" spans="21:21">
      <c r="U1182" s="1047"/>
    </row>
    <row r="1183" ht="26.25" customHeight="1" spans="21:21">
      <c r="U1183" s="1047"/>
    </row>
    <row r="1184" ht="26.25" customHeight="1" spans="21:21">
      <c r="U1184" s="1047"/>
    </row>
    <row r="1185" ht="26.25" customHeight="1" spans="21:21">
      <c r="U1185" s="1047"/>
    </row>
    <row r="1186" ht="26.25" customHeight="1" spans="21:21">
      <c r="U1186" s="1047"/>
    </row>
    <row r="1187" ht="26.25" customHeight="1" spans="21:21">
      <c r="U1187" s="1047"/>
    </row>
    <row r="1188" ht="26.25" customHeight="1" spans="21:21">
      <c r="U1188" s="1047"/>
    </row>
    <row r="1189" ht="26.25" customHeight="1" spans="21:21">
      <c r="U1189" s="1047"/>
    </row>
    <row r="1190" ht="26.25" customHeight="1" spans="21:21">
      <c r="U1190" s="1047"/>
    </row>
    <row r="1191" ht="26.25" customHeight="1" spans="21:21">
      <c r="U1191" s="1047"/>
    </row>
    <row r="1192" ht="26.25" customHeight="1" spans="21:21">
      <c r="U1192" s="1047"/>
    </row>
    <row r="1193" ht="26.25" customHeight="1" spans="21:21">
      <c r="U1193" s="1047"/>
    </row>
    <row r="1194" ht="26.25" customHeight="1" spans="21:21">
      <c r="U1194" s="1047"/>
    </row>
    <row r="1195" ht="26.25" customHeight="1" spans="21:21">
      <c r="U1195" s="1047"/>
    </row>
    <row r="1196" ht="26.25" customHeight="1" spans="21:21">
      <c r="U1196" s="1047"/>
    </row>
    <row r="1197" ht="26.25" customHeight="1" spans="21:21">
      <c r="U1197" s="1047"/>
    </row>
    <row r="1198" ht="26.25" customHeight="1" spans="21:21">
      <c r="U1198" s="1047"/>
    </row>
    <row r="1199" ht="26.25" customHeight="1" spans="21:21">
      <c r="U1199" s="1047"/>
    </row>
    <row r="1200" ht="26.25" customHeight="1" spans="21:21">
      <c r="U1200" s="1047"/>
    </row>
    <row r="1201" ht="26.25" customHeight="1" spans="21:21">
      <c r="U1201" s="1047"/>
    </row>
    <row r="1202" ht="26.25" customHeight="1" spans="21:21">
      <c r="U1202" s="1047"/>
    </row>
    <row r="1203" ht="26.25" customHeight="1" spans="21:21">
      <c r="U1203" s="1047"/>
    </row>
    <row r="1204" ht="26.25" customHeight="1" spans="21:21">
      <c r="U1204" s="1047"/>
    </row>
    <row r="1205" ht="26.25" customHeight="1" spans="21:21">
      <c r="U1205" s="1047"/>
    </row>
    <row r="1206" ht="26.25" customHeight="1" spans="21:21">
      <c r="U1206" s="1047"/>
    </row>
    <row r="1207" ht="26.25" customHeight="1" spans="21:21">
      <c r="U1207" s="1047"/>
    </row>
    <row r="1208" ht="26.25" customHeight="1" spans="21:21">
      <c r="U1208" s="1047"/>
    </row>
    <row r="1209" ht="26.25" customHeight="1" spans="21:21">
      <c r="U1209" s="1047"/>
    </row>
    <row r="1210" ht="26.25" customHeight="1" spans="21:21">
      <c r="U1210" s="1047"/>
    </row>
    <row r="1211" ht="26.25" customHeight="1" spans="21:21">
      <c r="U1211" s="1047"/>
    </row>
    <row r="1212" ht="26.25" customHeight="1" spans="21:21">
      <c r="U1212" s="1047"/>
    </row>
    <row r="1213" ht="26.25" customHeight="1" spans="21:21">
      <c r="U1213" s="1047"/>
    </row>
    <row r="1214" ht="26.25" customHeight="1" spans="21:21">
      <c r="U1214" s="1047"/>
    </row>
    <row r="1215" ht="26.25" customHeight="1" spans="21:21">
      <c r="U1215" s="1047"/>
    </row>
    <row r="1216" ht="26.25" customHeight="1" spans="21:21">
      <c r="U1216" s="1047"/>
    </row>
    <row r="1217" ht="26.25" customHeight="1" spans="21:21">
      <c r="U1217" s="1047"/>
    </row>
    <row r="1218" ht="26.25" customHeight="1" spans="21:21">
      <c r="U1218" s="1047"/>
    </row>
    <row r="1219" ht="26.25" customHeight="1" spans="21:21">
      <c r="U1219" s="1047"/>
    </row>
    <row r="1220" ht="26.25" customHeight="1" spans="21:21">
      <c r="U1220" s="1047"/>
    </row>
    <row r="1221" ht="26.25" customHeight="1" spans="21:21">
      <c r="U1221" s="1047"/>
    </row>
    <row r="1222" ht="26.25" customHeight="1" spans="21:21">
      <c r="U1222" s="1047"/>
    </row>
    <row r="1223" ht="26.25" customHeight="1" spans="21:21">
      <c r="U1223" s="1047"/>
    </row>
    <row r="1224" ht="26.25" customHeight="1" spans="21:21">
      <c r="U1224" s="1047"/>
    </row>
    <row r="1225" ht="26.25" customHeight="1" spans="21:21">
      <c r="U1225" s="1047"/>
    </row>
    <row r="1226" ht="26.25" customHeight="1" spans="21:21">
      <c r="U1226" s="1047"/>
    </row>
    <row r="1227" ht="26.25" customHeight="1" spans="21:21">
      <c r="U1227" s="1047"/>
    </row>
    <row r="1228" ht="26.25" customHeight="1" spans="21:21">
      <c r="U1228" s="1047"/>
    </row>
    <row r="1229" ht="26.25" customHeight="1" spans="21:21">
      <c r="U1229" s="1047"/>
    </row>
    <row r="1230" ht="26.25" customHeight="1" spans="21:21">
      <c r="U1230" s="1047"/>
    </row>
    <row r="1231" ht="26.25" customHeight="1" spans="21:21">
      <c r="U1231" s="1047"/>
    </row>
    <row r="1232" ht="26.25" customHeight="1" spans="21:21">
      <c r="U1232" s="1047"/>
    </row>
    <row r="1233" ht="26.25" customHeight="1" spans="21:21">
      <c r="U1233" s="1047"/>
    </row>
    <row r="1234" ht="26.25" customHeight="1" spans="21:21">
      <c r="U1234" s="1047"/>
    </row>
    <row r="1235" ht="26.25" customHeight="1" spans="21:21">
      <c r="U1235" s="1047"/>
    </row>
    <row r="1236" ht="26.25" customHeight="1" spans="21:21">
      <c r="U1236" s="1047"/>
    </row>
    <row r="1237" ht="26.25" customHeight="1" spans="21:21">
      <c r="U1237" s="1047"/>
    </row>
    <row r="1238" ht="26.25" customHeight="1" spans="21:21">
      <c r="U1238" s="1047"/>
    </row>
    <row r="1239" ht="26.25" customHeight="1" spans="21:21">
      <c r="U1239" s="1047"/>
    </row>
    <row r="1240" ht="26.25" customHeight="1" spans="21:21">
      <c r="U1240" s="1047"/>
    </row>
    <row r="1241" ht="26.25" customHeight="1" spans="21:21">
      <c r="U1241" s="1047"/>
    </row>
    <row r="1242" ht="26.25" customHeight="1" spans="21:21">
      <c r="U1242" s="1047"/>
    </row>
    <row r="1243" ht="26.25" customHeight="1" spans="21:21">
      <c r="U1243" s="1047"/>
    </row>
    <row r="1244" ht="26.25" customHeight="1" spans="21:21">
      <c r="U1244" s="1047"/>
    </row>
    <row r="1245" ht="26.25" customHeight="1" spans="21:21">
      <c r="U1245" s="1047"/>
    </row>
    <row r="1246" ht="26.25" customHeight="1" spans="21:21">
      <c r="U1246" s="1047"/>
    </row>
    <row r="1247" ht="26.25" customHeight="1" spans="21:21">
      <c r="U1247" s="1047"/>
    </row>
    <row r="1248" ht="26.25" customHeight="1" spans="21:21">
      <c r="U1248" s="1047"/>
    </row>
    <row r="1249" ht="26.25" customHeight="1" spans="21:21">
      <c r="U1249" s="1047"/>
    </row>
    <row r="1250" ht="26.25" customHeight="1" spans="21:21">
      <c r="U1250" s="1047"/>
    </row>
    <row r="1251" ht="26.25" customHeight="1" spans="21:21">
      <c r="U1251" s="1047"/>
    </row>
    <row r="1252" ht="26.25" customHeight="1" spans="21:21">
      <c r="U1252" s="1047"/>
    </row>
    <row r="1253" ht="26.25" customHeight="1" spans="21:21">
      <c r="U1253" s="1047"/>
    </row>
    <row r="1254" ht="26.25" customHeight="1" spans="21:21">
      <c r="U1254" s="1047"/>
    </row>
    <row r="1255" ht="26.25" customHeight="1" spans="21:21">
      <c r="U1255" s="1047"/>
    </row>
    <row r="1256" ht="26.25" customHeight="1" spans="21:21">
      <c r="U1256" s="1047"/>
    </row>
    <row r="1257" ht="26.25" customHeight="1" spans="21:21">
      <c r="U1257" s="1047"/>
    </row>
    <row r="1258" ht="26.25" customHeight="1" spans="21:21">
      <c r="U1258" s="1047"/>
    </row>
    <row r="1259" ht="26.25" customHeight="1" spans="21:21">
      <c r="U1259" s="1047"/>
    </row>
    <row r="1260" ht="26.25" customHeight="1" spans="21:21">
      <c r="U1260" s="1047"/>
    </row>
    <row r="1261" ht="26.25" customHeight="1" spans="21:21">
      <c r="U1261" s="1047"/>
    </row>
    <row r="1262" ht="26.25" customHeight="1" spans="21:21">
      <c r="U1262" s="1047"/>
    </row>
    <row r="1263" ht="26.25" customHeight="1" spans="21:21">
      <c r="U1263" s="1047"/>
    </row>
    <row r="1264" ht="26.25" customHeight="1" spans="21:21">
      <c r="U1264" s="1047"/>
    </row>
    <row r="1265" ht="26.25" customHeight="1" spans="21:21">
      <c r="U1265" s="1047"/>
    </row>
    <row r="1266" ht="26.25" customHeight="1" spans="21:21">
      <c r="U1266" s="1047"/>
    </row>
    <row r="1267" ht="26.25" customHeight="1" spans="21:21">
      <c r="U1267" s="1047"/>
    </row>
    <row r="1268" ht="26.25" customHeight="1" spans="21:21">
      <c r="U1268" s="1047"/>
    </row>
    <row r="1269" ht="26.25" customHeight="1" spans="21:21">
      <c r="U1269" s="1047"/>
    </row>
    <row r="1270" ht="26.25" customHeight="1" spans="21:21">
      <c r="U1270" s="1047"/>
    </row>
    <row r="1271" ht="26.25" customHeight="1" spans="21:21">
      <c r="U1271" s="1047"/>
    </row>
    <row r="1272" ht="26.25" customHeight="1" spans="21:21">
      <c r="U1272" s="1047"/>
    </row>
    <row r="1273" ht="26.25" customHeight="1" spans="21:21">
      <c r="U1273" s="1047"/>
    </row>
    <row r="1274" ht="26.25" customHeight="1" spans="21:21">
      <c r="U1274" s="1047"/>
    </row>
    <row r="1275" ht="26.25" customHeight="1" spans="21:21">
      <c r="U1275" s="1047"/>
    </row>
    <row r="1276" ht="26.25" customHeight="1" spans="21:21">
      <c r="U1276" s="1047"/>
    </row>
    <row r="1277" ht="26.25" customHeight="1" spans="21:21">
      <c r="U1277" s="1047"/>
    </row>
    <row r="1278" ht="26.25" customHeight="1" spans="21:21">
      <c r="U1278" s="1047"/>
    </row>
    <row r="1279" ht="26.25" customHeight="1" spans="21:21">
      <c r="U1279" s="1047"/>
    </row>
    <row r="1280" ht="26.25" customHeight="1" spans="21:21">
      <c r="U1280" s="1047"/>
    </row>
    <row r="1281" ht="26.25" customHeight="1" spans="21:21">
      <c r="U1281" s="1047"/>
    </row>
    <row r="1282" ht="26.25" customHeight="1" spans="21:21">
      <c r="U1282" s="1047"/>
    </row>
    <row r="1283" ht="26.25" customHeight="1" spans="21:21">
      <c r="U1283" s="1047"/>
    </row>
    <row r="1284" ht="26.25" customHeight="1" spans="21:21">
      <c r="U1284" s="1047"/>
    </row>
    <row r="1285" ht="26.25" customHeight="1" spans="21:21">
      <c r="U1285" s="1047"/>
    </row>
    <row r="1286" ht="26.25" customHeight="1" spans="21:21">
      <c r="U1286" s="1047"/>
    </row>
    <row r="1287" ht="26.25" customHeight="1" spans="21:21">
      <c r="U1287" s="1047"/>
    </row>
    <row r="1288" ht="26.25" customHeight="1" spans="21:21">
      <c r="U1288" s="1047"/>
    </row>
    <row r="1289" ht="26.25" customHeight="1" spans="21:21">
      <c r="U1289" s="1047"/>
    </row>
    <row r="1290" ht="26.25" customHeight="1" spans="21:21">
      <c r="U1290" s="1047"/>
    </row>
    <row r="1291" ht="26.25" customHeight="1" spans="21:21">
      <c r="U1291" s="1047"/>
    </row>
    <row r="1292" ht="26.25" customHeight="1" spans="21:21">
      <c r="U1292" s="1047"/>
    </row>
    <row r="1293" ht="26.25" customHeight="1" spans="21:21">
      <c r="U1293" s="1047"/>
    </row>
    <row r="1294" ht="26.25" customHeight="1" spans="21:21">
      <c r="U1294" s="1047"/>
    </row>
    <row r="1295" ht="26.25" customHeight="1" spans="21:21">
      <c r="U1295" s="1047"/>
    </row>
    <row r="1296" ht="26.25" customHeight="1" spans="21:21">
      <c r="U1296" s="1047"/>
    </row>
    <row r="1297" ht="26.25" customHeight="1" spans="21:21">
      <c r="U1297" s="1047"/>
    </row>
    <row r="1298" ht="26.25" customHeight="1" spans="21:21">
      <c r="U1298" s="1047"/>
    </row>
    <row r="1299" ht="26.25" customHeight="1" spans="21:21">
      <c r="U1299" s="1047"/>
    </row>
    <row r="1300" ht="26.25" customHeight="1" spans="21:21">
      <c r="U1300" s="1047"/>
    </row>
    <row r="1301" ht="26.25" customHeight="1" spans="21:21">
      <c r="U1301" s="1047"/>
    </row>
    <row r="1302" ht="26.25" customHeight="1" spans="21:21">
      <c r="U1302" s="1047"/>
    </row>
    <row r="1303" ht="26.25" customHeight="1" spans="21:21">
      <c r="U1303" s="1047"/>
    </row>
    <row r="1304" ht="26.25" customHeight="1" spans="21:21">
      <c r="U1304" s="1047"/>
    </row>
    <row r="1305" ht="26.25" customHeight="1" spans="21:21">
      <c r="U1305" s="1047"/>
    </row>
    <row r="1306" ht="26.25" customHeight="1" spans="21:21">
      <c r="U1306" s="1047"/>
    </row>
    <row r="1307" ht="26.25" customHeight="1" spans="21:21">
      <c r="U1307" s="1047"/>
    </row>
    <row r="1308" ht="26.25" customHeight="1" spans="21:21">
      <c r="U1308" s="1047"/>
    </row>
    <row r="1309" ht="26.25" customHeight="1" spans="21:21">
      <c r="U1309" s="1047"/>
    </row>
    <row r="1310" ht="26.25" customHeight="1" spans="21:21">
      <c r="U1310" s="1047"/>
    </row>
    <row r="1311" ht="26.25" customHeight="1" spans="21:21">
      <c r="U1311" s="1047"/>
    </row>
    <row r="1312" ht="26.25" customHeight="1" spans="21:21">
      <c r="U1312" s="1047"/>
    </row>
    <row r="1313" ht="26.25" customHeight="1" spans="21:21">
      <c r="U1313" s="1047"/>
    </row>
    <row r="1314" ht="26.25" customHeight="1" spans="21:21">
      <c r="U1314" s="1047"/>
    </row>
    <row r="1315" ht="26.25" customHeight="1" spans="21:21">
      <c r="U1315" s="1047"/>
    </row>
    <row r="1316" ht="26.25" customHeight="1" spans="21:21">
      <c r="U1316" s="1047"/>
    </row>
    <row r="1317" ht="26.25" customHeight="1" spans="21:21">
      <c r="U1317" s="1047"/>
    </row>
    <row r="1318" ht="26.25" customHeight="1" spans="21:21">
      <c r="U1318" s="1047"/>
    </row>
    <row r="1319" ht="26.25" customHeight="1" spans="21:21">
      <c r="U1319" s="1047"/>
    </row>
    <row r="1320" ht="26.25" customHeight="1" spans="21:21">
      <c r="U1320" s="1047"/>
    </row>
    <row r="1321" ht="26.25" customHeight="1" spans="21:21">
      <c r="U1321" s="1047"/>
    </row>
    <row r="1322" ht="26.25" customHeight="1" spans="21:21">
      <c r="U1322" s="1047"/>
    </row>
    <row r="1323" ht="26.25" customHeight="1" spans="21:21">
      <c r="U1323" s="1047"/>
    </row>
    <row r="1324" ht="26.25" customHeight="1" spans="21:21">
      <c r="U1324" s="1047"/>
    </row>
    <row r="1325" ht="26.25" customHeight="1" spans="21:21">
      <c r="U1325" s="1047"/>
    </row>
    <row r="1326" ht="26.25" customHeight="1" spans="21:21">
      <c r="U1326" s="1047"/>
    </row>
    <row r="1327" ht="26.25" customHeight="1" spans="21:21">
      <c r="U1327" s="1047"/>
    </row>
    <row r="1328" ht="26.25" customHeight="1" spans="21:21">
      <c r="U1328" s="1047"/>
    </row>
    <row r="1329" ht="26.25" customHeight="1" spans="21:21">
      <c r="U1329" s="1047"/>
    </row>
    <row r="1330" ht="26.25" customHeight="1" spans="21:21">
      <c r="U1330" s="1047"/>
    </row>
    <row r="1331" ht="26.25" customHeight="1" spans="21:21">
      <c r="U1331" s="1047"/>
    </row>
    <row r="1332" ht="26.25" customHeight="1" spans="21:21">
      <c r="U1332" s="1047"/>
    </row>
    <row r="1333" ht="26.25" customHeight="1" spans="21:21">
      <c r="U1333" s="1047"/>
    </row>
    <row r="1334" ht="26.25" customHeight="1" spans="21:21">
      <c r="U1334" s="1047"/>
    </row>
    <row r="1335" ht="26.25" customHeight="1" spans="21:21">
      <c r="U1335" s="1047"/>
    </row>
    <row r="1336" ht="26.25" customHeight="1" spans="21:21">
      <c r="U1336" s="1047"/>
    </row>
    <row r="1337" ht="26.25" customHeight="1" spans="21:21">
      <c r="U1337" s="1047"/>
    </row>
    <row r="1338" ht="26.25" customHeight="1" spans="21:21">
      <c r="U1338" s="1047"/>
    </row>
    <row r="1339" ht="26.25" customHeight="1" spans="21:21">
      <c r="U1339" s="1047"/>
    </row>
    <row r="1340" ht="26.25" customHeight="1" spans="21:21">
      <c r="U1340" s="1047"/>
    </row>
    <row r="1341" ht="26.25" customHeight="1" spans="21:21">
      <c r="U1341" s="1047"/>
    </row>
    <row r="1342" ht="26.25" customHeight="1" spans="21:21">
      <c r="U1342" s="1047"/>
    </row>
    <row r="1343" ht="26.25" customHeight="1" spans="21:21">
      <c r="U1343" s="1047"/>
    </row>
    <row r="1344" ht="26.25" customHeight="1" spans="21:21">
      <c r="U1344" s="1047"/>
    </row>
    <row r="1345" ht="26.25" customHeight="1" spans="21:21">
      <c r="U1345" s="1047"/>
    </row>
    <row r="1346" ht="26.25" customHeight="1" spans="21:21">
      <c r="U1346" s="1047"/>
    </row>
    <row r="1347" ht="26.25" customHeight="1" spans="21:21">
      <c r="U1347" s="1047"/>
    </row>
    <row r="1348" ht="26.25" customHeight="1" spans="21:21">
      <c r="U1348" s="1047"/>
    </row>
    <row r="1349" ht="26.25" customHeight="1" spans="21:21">
      <c r="U1349" s="1047"/>
    </row>
    <row r="1350" ht="26.25" customHeight="1" spans="21:21">
      <c r="U1350" s="1047"/>
    </row>
    <row r="1351" ht="26.25" customHeight="1" spans="21:21">
      <c r="U1351" s="1047"/>
    </row>
    <row r="1352" ht="26.25" customHeight="1" spans="21:21">
      <c r="U1352" s="1047"/>
    </row>
    <row r="1353" ht="26.25" customHeight="1" spans="21:21">
      <c r="U1353" s="1047"/>
    </row>
    <row r="1354" ht="26.25" customHeight="1" spans="21:21">
      <c r="U1354" s="1047"/>
    </row>
    <row r="1355" ht="26.25" customHeight="1" spans="21:21">
      <c r="U1355" s="1047"/>
    </row>
    <row r="1356" ht="26.25" customHeight="1" spans="21:21">
      <c r="U1356" s="1047"/>
    </row>
    <row r="1357" ht="26.25" customHeight="1" spans="21:21">
      <c r="U1357" s="1047"/>
    </row>
    <row r="1358" ht="26.25" customHeight="1" spans="21:21">
      <c r="U1358" s="1047"/>
    </row>
    <row r="1359" ht="26.25" customHeight="1" spans="21:21">
      <c r="U1359" s="1047"/>
    </row>
    <row r="1360" ht="26.25" customHeight="1" spans="21:21">
      <c r="U1360" s="1047"/>
    </row>
    <row r="1361" ht="26.25" customHeight="1" spans="21:21">
      <c r="U1361" s="1047"/>
    </row>
    <row r="1362" ht="26.25" customHeight="1" spans="21:21">
      <c r="U1362" s="1047"/>
    </row>
    <row r="1363" ht="26.25" customHeight="1" spans="21:21">
      <c r="U1363" s="1047"/>
    </row>
    <row r="1364" ht="26.25" customHeight="1" spans="21:21">
      <c r="U1364" s="1047"/>
    </row>
    <row r="1365" ht="26.25" customHeight="1" spans="21:21">
      <c r="U1365" s="1047"/>
    </row>
    <row r="1366" ht="26.25" customHeight="1" spans="21:21">
      <c r="U1366" s="1047"/>
    </row>
    <row r="1367" ht="26.25" customHeight="1" spans="21:21">
      <c r="U1367" s="1047"/>
    </row>
    <row r="1368" ht="26.25" customHeight="1" spans="21:21">
      <c r="U1368" s="1047"/>
    </row>
    <row r="1369" ht="26.25" customHeight="1" spans="21:21">
      <c r="U1369" s="1047"/>
    </row>
    <row r="1370" ht="26.25" customHeight="1" spans="21:21">
      <c r="U1370" s="1047"/>
    </row>
    <row r="1371" ht="26.25" customHeight="1" spans="21:21">
      <c r="U1371" s="1047"/>
    </row>
    <row r="1372" ht="26.25" customHeight="1" spans="21:21">
      <c r="U1372" s="1047"/>
    </row>
    <row r="1373" ht="26.25" customHeight="1" spans="21:21">
      <c r="U1373" s="1047"/>
    </row>
    <row r="1374" ht="26.25" customHeight="1" spans="21:21">
      <c r="U1374" s="1047"/>
    </row>
    <row r="1375" ht="26.25" customHeight="1" spans="21:21">
      <c r="U1375" s="1047"/>
    </row>
    <row r="1376" ht="26.25" customHeight="1" spans="21:21">
      <c r="U1376" s="1047"/>
    </row>
    <row r="1377" ht="26.25" customHeight="1" spans="21:21">
      <c r="U1377" s="1047"/>
    </row>
    <row r="1378" ht="26.25" customHeight="1" spans="21:21">
      <c r="U1378" s="1047"/>
    </row>
    <row r="1379" ht="26.25" customHeight="1" spans="21:21">
      <c r="U1379" s="1047"/>
    </row>
    <row r="1380" ht="26.25" customHeight="1" spans="21:21">
      <c r="U1380" s="1047"/>
    </row>
    <row r="1381" ht="26.25" customHeight="1" spans="21:21">
      <c r="U1381" s="1047"/>
    </row>
    <row r="1382" ht="26.25" customHeight="1" spans="21:21">
      <c r="U1382" s="1047"/>
    </row>
    <row r="1383" ht="26.25" customHeight="1" spans="21:21">
      <c r="U1383" s="1047"/>
    </row>
    <row r="1384" ht="26.25" customHeight="1" spans="21:21">
      <c r="U1384" s="1047"/>
    </row>
    <row r="1385" ht="26.25" customHeight="1" spans="21:21">
      <c r="U1385" s="1047"/>
    </row>
    <row r="1386" ht="26.25" customHeight="1" spans="21:21">
      <c r="U1386" s="1047"/>
    </row>
    <row r="1387" ht="26.25" customHeight="1" spans="21:21">
      <c r="U1387" s="1047"/>
    </row>
    <row r="1388" ht="26.25" customHeight="1" spans="21:21">
      <c r="U1388" s="1047"/>
    </row>
    <row r="1389" ht="26.25" customHeight="1" spans="21:21">
      <c r="U1389" s="1047"/>
    </row>
    <row r="1390" ht="26.25" customHeight="1" spans="21:21">
      <c r="U1390" s="1047"/>
    </row>
    <row r="1391" ht="26.25" customHeight="1" spans="21:21">
      <c r="U1391" s="1047"/>
    </row>
    <row r="1392" ht="26.25" customHeight="1" spans="21:21">
      <c r="U1392" s="1047"/>
    </row>
    <row r="1393" ht="26.25" customHeight="1" spans="21:21">
      <c r="U1393" s="1047"/>
    </row>
    <row r="1394" ht="26.25" customHeight="1" spans="21:21">
      <c r="U1394" s="1047"/>
    </row>
    <row r="1395" ht="26.25" customHeight="1" spans="21:21">
      <c r="U1395" s="1047"/>
    </row>
    <row r="1396" ht="26.25" customHeight="1" spans="21:21">
      <c r="U1396" s="1047"/>
    </row>
    <row r="1397" ht="26.25" customHeight="1" spans="21:21">
      <c r="U1397" s="1047"/>
    </row>
    <row r="1398" ht="26.25" customHeight="1" spans="21:21">
      <c r="U1398" s="1047"/>
    </row>
    <row r="1399" ht="26.25" customHeight="1" spans="21:21">
      <c r="U1399" s="1047"/>
    </row>
    <row r="1400" ht="26.25" customHeight="1" spans="21:21">
      <c r="U1400" s="1047"/>
    </row>
    <row r="1401" ht="26.25" customHeight="1" spans="21:21">
      <c r="U1401" s="1047"/>
    </row>
    <row r="1402" ht="26.25" customHeight="1" spans="21:21">
      <c r="U1402" s="1047"/>
    </row>
    <row r="1403" ht="26.25" customHeight="1" spans="21:21">
      <c r="U1403" s="1047"/>
    </row>
    <row r="1404" ht="26.25" customHeight="1" spans="21:21">
      <c r="U1404" s="1047"/>
    </row>
    <row r="1405" ht="26.25" customHeight="1" spans="21:21">
      <c r="U1405" s="1047"/>
    </row>
    <row r="1406" ht="26.25" customHeight="1" spans="21:21">
      <c r="U1406" s="1047"/>
    </row>
    <row r="1407" ht="26.25" customHeight="1" spans="21:21">
      <c r="U1407" s="1047"/>
    </row>
    <row r="1408" ht="26.25" customHeight="1" spans="21:21">
      <c r="U1408" s="1047"/>
    </row>
    <row r="1409" ht="26.25" customHeight="1" spans="21:21">
      <c r="U1409" s="1047"/>
    </row>
    <row r="1410" ht="26.25" customHeight="1" spans="21:21">
      <c r="U1410" s="1047"/>
    </row>
    <row r="1411" ht="26.25" customHeight="1" spans="21:21">
      <c r="U1411" s="1047"/>
    </row>
    <row r="1412" ht="26.25" customHeight="1" spans="21:21">
      <c r="U1412" s="1047"/>
    </row>
    <row r="1413" ht="26.25" customHeight="1" spans="21:21">
      <c r="U1413" s="1047"/>
    </row>
    <row r="1414" ht="26.25" customHeight="1" spans="21:21">
      <c r="U1414" s="1047"/>
    </row>
    <row r="1415" ht="26.25" customHeight="1" spans="21:21">
      <c r="U1415" s="1047"/>
    </row>
    <row r="1416" ht="26.25" customHeight="1" spans="21:21">
      <c r="U1416" s="1047"/>
    </row>
    <row r="1417" ht="26.25" customHeight="1" spans="21:21">
      <c r="U1417" s="1047"/>
    </row>
    <row r="1418" ht="26.25" customHeight="1" spans="21:21">
      <c r="U1418" s="1047"/>
    </row>
    <row r="1419" ht="26.25" customHeight="1" spans="21:21">
      <c r="U1419" s="1047"/>
    </row>
    <row r="1420" ht="26.25" customHeight="1" spans="21:21">
      <c r="U1420" s="1047"/>
    </row>
    <row r="1421" ht="26.25" customHeight="1" spans="21:21">
      <c r="U1421" s="1047"/>
    </row>
    <row r="1422" ht="26.25" customHeight="1" spans="21:21">
      <c r="U1422" s="1047"/>
    </row>
    <row r="1423" ht="26.25" customHeight="1" spans="21:21">
      <c r="U1423" s="1047"/>
    </row>
    <row r="1424" ht="26.25" customHeight="1" spans="21:21">
      <c r="U1424" s="1047"/>
    </row>
    <row r="1425" ht="26.25" customHeight="1" spans="21:21">
      <c r="U1425" s="1047"/>
    </row>
    <row r="1426" ht="26.25" customHeight="1" spans="21:21">
      <c r="U1426" s="1047"/>
    </row>
    <row r="1427" ht="26.25" customHeight="1" spans="21:21">
      <c r="U1427" s="1047"/>
    </row>
    <row r="1428" ht="26.25" customHeight="1" spans="21:21">
      <c r="U1428" s="1047"/>
    </row>
    <row r="1429" ht="26.25" customHeight="1" spans="21:21">
      <c r="U1429" s="1047"/>
    </row>
    <row r="1430" ht="26.25" customHeight="1" spans="21:21">
      <c r="U1430" s="1047"/>
    </row>
    <row r="1431" ht="26.25" customHeight="1" spans="21:21">
      <c r="U1431" s="1047"/>
    </row>
    <row r="1432" ht="26.25" customHeight="1" spans="21:21">
      <c r="U1432" s="1047"/>
    </row>
    <row r="1433" ht="26.25" customHeight="1" spans="21:21">
      <c r="U1433" s="1047"/>
    </row>
    <row r="1434" ht="26.25" customHeight="1" spans="21:21">
      <c r="U1434" s="1047"/>
    </row>
    <row r="1435" ht="26.25" customHeight="1" spans="21:21">
      <c r="U1435" s="1047"/>
    </row>
    <row r="1436" ht="26.25" customHeight="1" spans="21:21">
      <c r="U1436" s="1047"/>
    </row>
    <row r="1437" ht="26.25" customHeight="1" spans="21:21">
      <c r="U1437" s="1047"/>
    </row>
    <row r="1438" ht="26.25" customHeight="1" spans="21:21">
      <c r="U1438" s="1047"/>
    </row>
    <row r="1439" ht="26.25" customHeight="1" spans="21:21">
      <c r="U1439" s="1047"/>
    </row>
    <row r="1440" ht="26.25" customHeight="1" spans="21:21">
      <c r="U1440" s="1047"/>
    </row>
    <row r="1441" ht="26.25" customHeight="1" spans="21:21">
      <c r="U1441" s="1047"/>
    </row>
    <row r="1442" ht="26.25" customHeight="1" spans="21:21">
      <c r="U1442" s="1047"/>
    </row>
    <row r="1443" ht="26.25" customHeight="1" spans="21:21">
      <c r="U1443" s="1047"/>
    </row>
    <row r="1444" ht="26.25" customHeight="1" spans="21:21">
      <c r="U1444" s="1047"/>
    </row>
    <row r="1445" ht="26.25" customHeight="1" spans="21:21">
      <c r="U1445" s="1047"/>
    </row>
    <row r="1446" ht="26.25" customHeight="1" spans="21:21">
      <c r="U1446" s="1047"/>
    </row>
    <row r="1447" ht="26.25" customHeight="1" spans="21:21">
      <c r="U1447" s="1047"/>
    </row>
    <row r="1448" ht="26.25" customHeight="1" spans="21:21">
      <c r="U1448" s="1047"/>
    </row>
    <row r="1449" ht="26.25" customHeight="1" spans="21:21">
      <c r="U1449" s="1047"/>
    </row>
    <row r="1450" ht="26.25" customHeight="1" spans="21:21">
      <c r="U1450" s="1047"/>
    </row>
    <row r="1451" ht="26.25" customHeight="1" spans="21:21">
      <c r="U1451" s="1047"/>
    </row>
    <row r="1452" ht="26.25" customHeight="1" spans="21:21">
      <c r="U1452" s="1047"/>
    </row>
    <row r="1453" ht="26.25" customHeight="1" spans="21:21">
      <c r="U1453" s="1047"/>
    </row>
    <row r="1454" ht="26.25" customHeight="1" spans="21:21">
      <c r="U1454" s="1047"/>
    </row>
    <row r="1455" ht="26.25" customHeight="1" spans="21:21">
      <c r="U1455" s="1047"/>
    </row>
    <row r="1456" ht="26.25" customHeight="1" spans="21:21">
      <c r="U1456" s="1047"/>
    </row>
    <row r="1457" ht="26.25" customHeight="1" spans="21:21">
      <c r="U1457" s="1047"/>
    </row>
    <row r="1458" ht="26.25" customHeight="1" spans="21:21">
      <c r="U1458" s="1047"/>
    </row>
    <row r="1459" ht="26.25" customHeight="1" spans="21:21">
      <c r="U1459" s="1047"/>
    </row>
    <row r="1460" ht="26.25" customHeight="1" spans="21:21">
      <c r="U1460" s="1047"/>
    </row>
    <row r="1461" ht="26.25" customHeight="1" spans="21:21">
      <c r="U1461" s="1047"/>
    </row>
    <row r="1462" ht="26.25" customHeight="1" spans="21:21">
      <c r="U1462" s="1047"/>
    </row>
    <row r="1463" ht="26.25" customHeight="1" spans="21:21">
      <c r="U1463" s="1047"/>
    </row>
    <row r="1464" ht="26.25" customHeight="1" spans="21:21">
      <c r="U1464" s="1047"/>
    </row>
    <row r="1465" ht="26.25" customHeight="1" spans="21:21">
      <c r="U1465" s="1047"/>
    </row>
    <row r="1466" ht="26.25" customHeight="1" spans="21:21">
      <c r="U1466" s="1047"/>
    </row>
    <row r="1467" ht="26.25" customHeight="1" spans="21:21">
      <c r="U1467" s="1047"/>
    </row>
    <row r="1468" ht="26.25" customHeight="1" spans="21:21">
      <c r="U1468" s="1047"/>
    </row>
    <row r="1469" ht="26.25" customHeight="1" spans="21:21">
      <c r="U1469" s="1047"/>
    </row>
    <row r="1470" ht="26.25" customHeight="1" spans="21:21">
      <c r="U1470" s="1047"/>
    </row>
    <row r="1471" ht="26.25" customHeight="1" spans="21:21">
      <c r="U1471" s="1047"/>
    </row>
    <row r="1472" ht="26.25" customHeight="1" spans="21:21">
      <c r="U1472" s="1047"/>
    </row>
    <row r="1473" ht="26.25" customHeight="1" spans="21:21">
      <c r="U1473" s="1047"/>
    </row>
    <row r="1474" ht="26.25" customHeight="1" spans="21:21">
      <c r="U1474" s="1047"/>
    </row>
    <row r="1475" ht="26.25" customHeight="1" spans="21:21">
      <c r="U1475" s="1047"/>
    </row>
    <row r="1476" ht="26.25" customHeight="1" spans="21:21">
      <c r="U1476" s="1047"/>
    </row>
    <row r="1477" ht="26.25" customHeight="1" spans="21:21">
      <c r="U1477" s="1047"/>
    </row>
    <row r="1478" ht="26.25" customHeight="1" spans="21:21">
      <c r="U1478" s="1047"/>
    </row>
    <row r="1479" ht="26.25" customHeight="1" spans="21:21">
      <c r="U1479" s="1047"/>
    </row>
    <row r="1480" ht="26.25" customHeight="1" spans="21:21">
      <c r="U1480" s="1047"/>
    </row>
    <row r="1481" ht="26.25" customHeight="1" spans="21:21">
      <c r="U1481" s="1047"/>
    </row>
    <row r="1482" ht="26.25" customHeight="1" spans="21:21">
      <c r="U1482" s="1047"/>
    </row>
    <row r="1483" ht="26.25" customHeight="1" spans="21:21">
      <c r="U1483" s="1047"/>
    </row>
    <row r="1484" ht="26.25" customHeight="1" spans="21:21">
      <c r="U1484" s="1047"/>
    </row>
    <row r="1485" ht="26.25" customHeight="1" spans="21:21">
      <c r="U1485" s="1047"/>
    </row>
    <row r="1486" ht="26.25" customHeight="1" spans="21:21">
      <c r="U1486" s="1047"/>
    </row>
    <row r="1487" ht="26.25" customHeight="1" spans="21:21">
      <c r="U1487" s="1047"/>
    </row>
    <row r="1488" ht="26.25" customHeight="1" spans="21:21">
      <c r="U1488" s="1047"/>
    </row>
    <row r="1489" ht="26.25" customHeight="1" spans="21:21">
      <c r="U1489" s="1047"/>
    </row>
    <row r="1490" ht="26.25" customHeight="1" spans="21:21">
      <c r="U1490" s="1047"/>
    </row>
    <row r="1491" ht="26.25" customHeight="1" spans="21:21">
      <c r="U1491" s="1047"/>
    </row>
    <row r="1492" ht="26.25" customHeight="1" spans="21:21">
      <c r="U1492" s="1047"/>
    </row>
    <row r="1493" ht="26.25" customHeight="1" spans="21:21">
      <c r="U1493" s="1047"/>
    </row>
    <row r="1494" ht="26.25" customHeight="1" spans="21:21">
      <c r="U1494" s="1047"/>
    </row>
    <row r="1495" ht="26.25" customHeight="1" spans="21:21">
      <c r="U1495" s="1047"/>
    </row>
    <row r="1496" ht="26.25" customHeight="1" spans="21:21">
      <c r="U1496" s="1047"/>
    </row>
    <row r="1497" ht="26.25" customHeight="1" spans="21:21">
      <c r="U1497" s="1047"/>
    </row>
    <row r="1498" ht="26.25" customHeight="1" spans="21:21">
      <c r="U1498" s="1047"/>
    </row>
    <row r="1499" ht="26.25" customHeight="1" spans="21:21">
      <c r="U1499" s="1047"/>
    </row>
    <row r="1500" ht="26.25" customHeight="1" spans="21:21">
      <c r="U1500" s="1047"/>
    </row>
    <row r="1501" ht="26.25" customHeight="1" spans="21:21">
      <c r="U1501" s="1047"/>
    </row>
    <row r="1502" ht="26.25" customHeight="1" spans="21:21">
      <c r="U1502" s="1047"/>
    </row>
    <row r="1503" ht="26.25" customHeight="1" spans="21:21">
      <c r="U1503" s="1047"/>
    </row>
    <row r="1504" ht="26.25" customHeight="1" spans="21:21">
      <c r="U1504" s="1047"/>
    </row>
    <row r="1505" ht="26.25" customHeight="1" spans="21:21">
      <c r="U1505" s="1047"/>
    </row>
    <row r="1506" ht="26.25" customHeight="1" spans="21:21">
      <c r="U1506" s="1047"/>
    </row>
    <row r="1507" ht="26.25" customHeight="1" spans="21:21">
      <c r="U1507" s="1047"/>
    </row>
    <row r="1508" ht="26.25" customHeight="1" spans="21:21">
      <c r="U1508" s="1047"/>
    </row>
    <row r="1509" ht="26.25" customHeight="1" spans="21:21">
      <c r="U1509" s="1047"/>
    </row>
    <row r="1510" ht="26.25" customHeight="1" spans="21:21">
      <c r="U1510" s="1047"/>
    </row>
    <row r="1511" ht="26.25" customHeight="1" spans="21:21">
      <c r="U1511" s="1047"/>
    </row>
    <row r="1512" ht="26.25" customHeight="1" spans="21:21">
      <c r="U1512" s="1047"/>
    </row>
    <row r="1513" ht="26.25" customHeight="1" spans="21:21">
      <c r="U1513" s="1047"/>
    </row>
    <row r="1514" ht="26.25" customHeight="1" spans="21:21">
      <c r="U1514" s="1047"/>
    </row>
    <row r="1515" ht="26.25" customHeight="1" spans="21:21">
      <c r="U1515" s="1047"/>
    </row>
    <row r="1516" ht="26.25" customHeight="1" spans="21:21">
      <c r="U1516" s="1047"/>
    </row>
    <row r="1517" ht="26.25" customHeight="1" spans="21:21">
      <c r="U1517" s="1047"/>
    </row>
    <row r="1518" ht="26.25" customHeight="1" spans="21:21">
      <c r="U1518" s="1047"/>
    </row>
    <row r="1519" ht="26.25" customHeight="1" spans="21:21">
      <c r="U1519" s="1047"/>
    </row>
    <row r="1520" ht="26.25" customHeight="1" spans="21:21">
      <c r="U1520" s="1047"/>
    </row>
    <row r="1521" ht="26.25" customHeight="1" spans="21:21">
      <c r="U1521" s="1047"/>
    </row>
    <row r="1522" ht="26.25" customHeight="1" spans="21:21">
      <c r="U1522" s="1047"/>
    </row>
    <row r="1523" ht="26.25" customHeight="1" spans="21:21">
      <c r="U1523" s="1047"/>
    </row>
    <row r="1524" ht="26.25" customHeight="1" spans="21:21">
      <c r="U1524" s="1047"/>
    </row>
    <row r="1525" ht="26.25" customHeight="1" spans="21:21">
      <c r="U1525" s="1047"/>
    </row>
    <row r="1526" ht="26.25" customHeight="1" spans="21:21">
      <c r="U1526" s="1047"/>
    </row>
    <row r="1527" ht="26.25" customHeight="1" spans="21:21">
      <c r="U1527" s="1047"/>
    </row>
    <row r="1528" ht="26.25" customHeight="1" spans="21:21">
      <c r="U1528" s="1047"/>
    </row>
    <row r="1529" ht="26.25" customHeight="1" spans="21:21">
      <c r="U1529" s="1047"/>
    </row>
    <row r="1530" ht="26.25" customHeight="1" spans="21:21">
      <c r="U1530" s="1047"/>
    </row>
    <row r="1531" ht="26.25" customHeight="1" spans="21:21">
      <c r="U1531" s="1047"/>
    </row>
    <row r="1532" ht="26.25" customHeight="1" spans="21:21">
      <c r="U1532" s="1047"/>
    </row>
    <row r="1533" ht="26.25" customHeight="1" spans="21:21">
      <c r="U1533" s="1047"/>
    </row>
    <row r="1534" ht="26.25" customHeight="1" spans="21:21">
      <c r="U1534" s="1047"/>
    </row>
    <row r="1535" ht="26.25" customHeight="1" spans="21:21">
      <c r="U1535" s="1047"/>
    </row>
    <row r="1536" ht="26.25" customHeight="1" spans="21:21">
      <c r="U1536" s="1047"/>
    </row>
    <row r="1537" ht="26.25" customHeight="1" spans="21:21">
      <c r="U1537" s="1047"/>
    </row>
    <row r="1538" ht="26.25" customHeight="1" spans="21:21">
      <c r="U1538" s="1047"/>
    </row>
    <row r="1539" ht="26.25" customHeight="1" spans="21:21">
      <c r="U1539" s="1047"/>
    </row>
    <row r="1540" ht="26.25" customHeight="1" spans="21:21">
      <c r="U1540" s="1047"/>
    </row>
    <row r="1541" ht="26.25" customHeight="1" spans="21:21">
      <c r="U1541" s="1047"/>
    </row>
    <row r="1542" ht="26.25" customHeight="1" spans="21:21">
      <c r="U1542" s="1047"/>
    </row>
    <row r="1543" ht="26.25" customHeight="1" spans="21:21">
      <c r="U1543" s="1047"/>
    </row>
    <row r="1544" ht="26.25" customHeight="1" spans="21:21">
      <c r="U1544" s="1047"/>
    </row>
    <row r="1545" ht="26.25" customHeight="1" spans="21:21">
      <c r="U1545" s="1047"/>
    </row>
    <row r="1546" ht="26.25" customHeight="1" spans="21:21">
      <c r="U1546" s="1047"/>
    </row>
    <row r="1547" ht="26.25" customHeight="1" spans="21:21">
      <c r="U1547" s="1047"/>
    </row>
    <row r="1548" ht="26.25" customHeight="1" spans="21:21">
      <c r="U1548" s="1047"/>
    </row>
    <row r="1549" ht="26.25" customHeight="1" spans="21:21">
      <c r="U1549" s="1047"/>
    </row>
    <row r="1550" ht="26.25" customHeight="1" spans="21:21">
      <c r="U1550" s="1047"/>
    </row>
    <row r="1551" ht="26.25" customHeight="1" spans="21:21">
      <c r="U1551" s="1047"/>
    </row>
    <row r="1552" ht="26.25" customHeight="1" spans="21:21">
      <c r="U1552" s="1047"/>
    </row>
    <row r="1553" ht="26.25" customHeight="1" spans="21:21">
      <c r="U1553" s="1047"/>
    </row>
    <row r="1554" ht="26.25" customHeight="1" spans="21:21">
      <c r="U1554" s="1047"/>
    </row>
    <row r="1555" ht="26.25" customHeight="1" spans="21:21">
      <c r="U1555" s="1047"/>
    </row>
    <row r="1556" ht="26.25" customHeight="1" spans="21:21">
      <c r="U1556" s="1047"/>
    </row>
    <row r="1557" ht="26.25" customHeight="1" spans="21:21">
      <c r="U1557" s="1047"/>
    </row>
    <row r="1558" ht="26.25" customHeight="1" spans="21:21">
      <c r="U1558" s="1047"/>
    </row>
    <row r="1559" ht="26.25" customHeight="1" spans="21:21">
      <c r="U1559" s="1047"/>
    </row>
    <row r="1560" ht="26.25" customHeight="1" spans="21:21">
      <c r="U1560" s="1047"/>
    </row>
    <row r="1561" ht="26.25" customHeight="1" spans="21:21">
      <c r="U1561" s="1047"/>
    </row>
    <row r="1562" ht="26.25" customHeight="1" spans="21:21">
      <c r="U1562" s="1047"/>
    </row>
    <row r="1563" ht="26.25" customHeight="1" spans="21:21">
      <c r="U1563" s="1047"/>
    </row>
    <row r="1564" ht="26.25" customHeight="1" spans="21:21">
      <c r="U1564" s="1047"/>
    </row>
    <row r="1565" ht="26.25" customHeight="1" spans="21:21">
      <c r="U1565" s="1047"/>
    </row>
    <row r="1566" ht="26.25" customHeight="1" spans="21:21">
      <c r="U1566" s="1047"/>
    </row>
    <row r="1567" ht="26.25" customHeight="1" spans="21:21">
      <c r="U1567" s="1047"/>
    </row>
    <row r="1568" ht="26.25" customHeight="1" spans="21:21">
      <c r="U1568" s="1047"/>
    </row>
    <row r="1569" ht="26.25" customHeight="1" spans="21:21">
      <c r="U1569" s="1047"/>
    </row>
    <row r="1570" ht="26.25" customHeight="1" spans="21:21">
      <c r="U1570" s="1047"/>
    </row>
    <row r="1571" ht="26.25" customHeight="1" spans="21:21">
      <c r="U1571" s="1047"/>
    </row>
    <row r="1572" ht="26.25" customHeight="1" spans="21:21">
      <c r="U1572" s="1047"/>
    </row>
    <row r="1573" ht="26.25" customHeight="1" spans="21:21">
      <c r="U1573" s="1047"/>
    </row>
    <row r="1574" ht="26.25" customHeight="1" spans="21:21">
      <c r="U1574" s="1047"/>
    </row>
    <row r="1575" ht="26.25" customHeight="1" spans="21:21">
      <c r="U1575" s="1047"/>
    </row>
    <row r="1576" ht="26.25" customHeight="1" spans="21:21">
      <c r="U1576" s="1047"/>
    </row>
    <row r="1577" ht="26.25" customHeight="1" spans="21:21">
      <c r="U1577" s="1047"/>
    </row>
    <row r="1578" ht="26.25" customHeight="1" spans="21:21">
      <c r="U1578" s="1047"/>
    </row>
    <row r="1579" ht="26.25" customHeight="1" spans="21:21">
      <c r="U1579" s="1047"/>
    </row>
    <row r="1580" ht="26.25" customHeight="1" spans="21:21">
      <c r="U1580" s="1047"/>
    </row>
    <row r="1581" ht="26.25" customHeight="1" spans="21:21">
      <c r="U1581" s="1047"/>
    </row>
    <row r="1582" ht="26.25" customHeight="1" spans="21:21">
      <c r="U1582" s="1047"/>
    </row>
    <row r="1583" ht="26.25" customHeight="1" spans="21:21">
      <c r="U1583" s="1047"/>
    </row>
    <row r="1584" ht="26.25" customHeight="1" spans="21:21">
      <c r="U1584" s="1047"/>
    </row>
    <row r="1585" ht="26.25" customHeight="1" spans="21:21">
      <c r="U1585" s="1047"/>
    </row>
    <row r="1586" ht="26.25" customHeight="1" spans="21:21">
      <c r="U1586" s="1047"/>
    </row>
    <row r="1587" ht="26.25" customHeight="1" spans="21:21">
      <c r="U1587" s="1047"/>
    </row>
    <row r="1588" ht="26.25" customHeight="1" spans="21:21">
      <c r="U1588" s="1047"/>
    </row>
    <row r="1589" ht="26.25" customHeight="1" spans="21:21">
      <c r="U1589" s="1047"/>
    </row>
    <row r="1590" ht="26.25" customHeight="1" spans="21:21">
      <c r="U1590" s="1047"/>
    </row>
    <row r="1591" ht="26.25" customHeight="1" spans="21:21">
      <c r="U1591" s="1047"/>
    </row>
    <row r="1592" ht="26.25" customHeight="1" spans="21:21">
      <c r="U1592" s="1047"/>
    </row>
    <row r="1593" ht="26.25" customHeight="1" spans="21:21">
      <c r="U1593" s="1047"/>
    </row>
    <row r="1594" ht="26.25" customHeight="1" spans="21:21">
      <c r="U1594" s="1047"/>
    </row>
    <row r="1595" ht="26.25" customHeight="1" spans="21:21">
      <c r="U1595" s="1047"/>
    </row>
    <row r="1596" ht="26.25" customHeight="1" spans="21:21">
      <c r="U1596" s="1047"/>
    </row>
    <row r="1597" ht="26.25" customHeight="1" spans="21:21">
      <c r="U1597" s="1047"/>
    </row>
    <row r="1598" ht="26.25" customHeight="1" spans="21:21">
      <c r="U1598" s="1047"/>
    </row>
    <row r="1599" ht="26.25" customHeight="1" spans="21:21">
      <c r="U1599" s="1047"/>
    </row>
    <row r="1600" ht="26.25" customHeight="1" spans="21:21">
      <c r="U1600" s="1047"/>
    </row>
    <row r="1601" ht="26.25" customHeight="1" spans="21:21">
      <c r="U1601" s="1047"/>
    </row>
    <row r="1602" ht="26.25" customHeight="1" spans="21:21">
      <c r="U1602" s="1047"/>
    </row>
    <row r="1603" ht="26.25" customHeight="1" spans="21:21">
      <c r="U1603" s="1047"/>
    </row>
    <row r="1604" ht="26.25" customHeight="1" spans="21:21">
      <c r="U1604" s="1047"/>
    </row>
    <row r="1605" ht="26.25" customHeight="1" spans="21:21">
      <c r="U1605" s="1047"/>
    </row>
    <row r="1606" ht="26.25" customHeight="1" spans="21:21">
      <c r="U1606" s="1047"/>
    </row>
    <row r="1607" ht="26.25" customHeight="1" spans="21:21">
      <c r="U1607" s="1047"/>
    </row>
    <row r="1608" ht="26.25" customHeight="1" spans="21:21">
      <c r="U1608" s="1047"/>
    </row>
    <row r="1609" ht="26.25" customHeight="1" spans="21:21">
      <c r="U1609" s="1047"/>
    </row>
    <row r="1610" ht="26.25" customHeight="1" spans="21:21">
      <c r="U1610" s="1047"/>
    </row>
    <row r="1611" ht="26.25" customHeight="1" spans="21:21">
      <c r="U1611" s="1047"/>
    </row>
    <row r="1612" ht="26.25" customHeight="1" spans="21:21">
      <c r="U1612" s="1047"/>
    </row>
    <row r="1613" ht="26.25" customHeight="1" spans="21:21">
      <c r="U1613" s="1047"/>
    </row>
    <row r="1614" ht="26.25" customHeight="1" spans="21:21">
      <c r="U1614" s="1047"/>
    </row>
    <row r="1615" ht="26.25" customHeight="1" spans="21:21">
      <c r="U1615" s="1047"/>
    </row>
    <row r="1616" ht="26.25" customHeight="1" spans="21:21">
      <c r="U1616" s="1047"/>
    </row>
    <row r="1617" ht="26.25" customHeight="1" spans="21:21">
      <c r="U1617" s="1047"/>
    </row>
    <row r="1618" ht="26.25" customHeight="1" spans="21:21">
      <c r="U1618" s="1047"/>
    </row>
    <row r="1619" ht="26.25" customHeight="1" spans="21:21">
      <c r="U1619" s="1047"/>
    </row>
    <row r="1620" ht="26.25" customHeight="1" spans="21:21">
      <c r="U1620" s="1047"/>
    </row>
    <row r="1621" ht="26.25" customHeight="1" spans="21:21">
      <c r="U1621" s="1047"/>
    </row>
    <row r="1622" ht="26.25" customHeight="1" spans="21:21">
      <c r="U1622" s="1047"/>
    </row>
    <row r="1623" ht="26.25" customHeight="1" spans="21:21">
      <c r="U1623" s="1047"/>
    </row>
    <row r="1624" ht="26.25" customHeight="1" spans="21:21">
      <c r="U1624" s="1047"/>
    </row>
    <row r="1625" ht="26.25" customHeight="1" spans="21:21">
      <c r="U1625" s="1047"/>
    </row>
    <row r="1626" ht="26.25" customHeight="1" spans="21:21">
      <c r="U1626" s="1047"/>
    </row>
    <row r="1627" ht="26.25" customHeight="1" spans="21:21">
      <c r="U1627" s="1047"/>
    </row>
    <row r="1628" ht="26.25" customHeight="1" spans="21:21">
      <c r="U1628" s="1047"/>
    </row>
    <row r="1629" ht="26.25" customHeight="1" spans="21:21">
      <c r="U1629" s="1047"/>
    </row>
    <row r="1630" ht="26.25" customHeight="1" spans="21:21">
      <c r="U1630" s="1047"/>
    </row>
    <row r="1631" ht="26.25" customHeight="1" spans="21:21">
      <c r="U1631" s="1047"/>
    </row>
    <row r="1632" ht="26.25" customHeight="1" spans="21:21">
      <c r="U1632" s="1047"/>
    </row>
    <row r="1633" ht="26.25" customHeight="1" spans="21:21">
      <c r="U1633" s="1047"/>
    </row>
    <row r="1634" ht="26.25" customHeight="1" spans="21:21">
      <c r="U1634" s="1047"/>
    </row>
    <row r="1635" ht="26.25" customHeight="1" spans="21:21">
      <c r="U1635" s="1047"/>
    </row>
    <row r="1636" ht="26.25" customHeight="1" spans="21:21">
      <c r="U1636" s="1047"/>
    </row>
    <row r="1637" ht="26.25" customHeight="1" spans="21:21">
      <c r="U1637" s="1047"/>
    </row>
    <row r="1638" ht="26.25" customHeight="1" spans="21:21">
      <c r="U1638" s="1047"/>
    </row>
    <row r="1639" ht="26.25" customHeight="1" spans="21:21">
      <c r="U1639" s="1047"/>
    </row>
    <row r="1640" ht="26.25" customHeight="1" spans="21:21">
      <c r="U1640" s="1047"/>
    </row>
    <row r="1641" ht="26.25" customHeight="1" spans="21:21">
      <c r="U1641" s="1047"/>
    </row>
    <row r="1642" ht="26.25" customHeight="1" spans="21:21">
      <c r="U1642" s="1047"/>
    </row>
    <row r="1643" ht="26.25" customHeight="1" spans="21:21">
      <c r="U1643" s="1047"/>
    </row>
    <row r="1644" ht="26.25" customHeight="1" spans="21:21">
      <c r="U1644" s="1047"/>
    </row>
    <row r="1645" ht="26.25" customHeight="1" spans="21:21">
      <c r="U1645" s="1047"/>
    </row>
    <row r="1646" ht="26.25" customHeight="1" spans="21:21">
      <c r="U1646" s="1047"/>
    </row>
    <row r="1647" ht="26.25" customHeight="1" spans="21:21">
      <c r="U1647" s="1047"/>
    </row>
    <row r="1648" ht="26.25" customHeight="1" spans="21:21">
      <c r="U1648" s="1047"/>
    </row>
    <row r="1649" ht="26.25" customHeight="1" spans="21:21">
      <c r="U1649" s="1047"/>
    </row>
    <row r="1650" ht="26.25" customHeight="1" spans="21:21">
      <c r="U1650" s="1047"/>
    </row>
    <row r="1651" ht="26.25" customHeight="1" spans="21:21">
      <c r="U1651" s="1047"/>
    </row>
    <row r="1652" ht="26.25" customHeight="1" spans="21:21">
      <c r="U1652" s="1047"/>
    </row>
    <row r="1653" ht="26.25" customHeight="1" spans="21:21">
      <c r="U1653" s="1047"/>
    </row>
    <row r="1654" ht="26.25" customHeight="1" spans="21:21">
      <c r="U1654" s="1047"/>
    </row>
    <row r="1655" ht="26.25" customHeight="1" spans="21:21">
      <c r="U1655" s="1047"/>
    </row>
    <row r="1656" ht="26.25" customHeight="1" spans="21:21">
      <c r="U1656" s="1047"/>
    </row>
    <row r="1657" ht="26.25" customHeight="1" spans="21:21">
      <c r="U1657" s="1047"/>
    </row>
    <row r="1658" ht="26.25" customHeight="1" spans="21:21">
      <c r="U1658" s="1047"/>
    </row>
    <row r="1659" ht="26.25" customHeight="1" spans="21:21">
      <c r="U1659" s="1047"/>
    </row>
    <row r="1660" ht="26.25" customHeight="1" spans="21:21">
      <c r="U1660" s="1047"/>
    </row>
    <row r="1661" ht="26.25" customHeight="1" spans="21:21">
      <c r="U1661" s="1047"/>
    </row>
    <row r="1662" ht="26.25" customHeight="1" spans="21:21">
      <c r="U1662" s="1047"/>
    </row>
    <row r="1663" ht="26.25" customHeight="1" spans="21:21">
      <c r="U1663" s="1047"/>
    </row>
    <row r="1664" ht="26.25" customHeight="1" spans="21:21">
      <c r="U1664" s="1047"/>
    </row>
    <row r="1665" ht="26.25" customHeight="1" spans="21:21">
      <c r="U1665" s="1047"/>
    </row>
    <row r="1666" ht="26.25" customHeight="1" spans="21:21">
      <c r="U1666" s="1047"/>
    </row>
    <row r="1667" ht="26.25" customHeight="1" spans="21:21">
      <c r="U1667" s="1047"/>
    </row>
    <row r="1668" ht="26.25" customHeight="1" spans="21:21">
      <c r="U1668" s="1047"/>
    </row>
    <row r="1669" ht="26.25" customHeight="1" spans="21:21">
      <c r="U1669" s="1047"/>
    </row>
    <row r="1670" ht="26.25" customHeight="1" spans="21:21">
      <c r="U1670" s="1047"/>
    </row>
    <row r="1671" ht="26.25" customHeight="1" spans="21:21">
      <c r="U1671" s="1047"/>
    </row>
    <row r="1672" ht="26.25" customHeight="1" spans="21:21">
      <c r="U1672" s="1047"/>
    </row>
    <row r="1673" ht="26.25" customHeight="1" spans="21:21">
      <c r="U1673" s="1047"/>
    </row>
    <row r="1674" ht="26.25" customHeight="1" spans="21:21">
      <c r="U1674" s="1047"/>
    </row>
    <row r="1675" ht="26.25" customHeight="1" spans="21:21">
      <c r="U1675" s="1047"/>
    </row>
    <row r="1676" ht="26.25" customHeight="1" spans="21:21">
      <c r="U1676" s="1047"/>
    </row>
    <row r="1677" ht="26.25" customHeight="1" spans="21:21">
      <c r="U1677" s="1047"/>
    </row>
    <row r="1678" ht="26.25" customHeight="1" spans="21:21">
      <c r="U1678" s="1047"/>
    </row>
    <row r="1679" ht="26.25" customHeight="1" spans="21:21">
      <c r="U1679" s="1047"/>
    </row>
    <row r="1680" ht="26.25" customHeight="1" spans="21:21">
      <c r="U1680" s="1047"/>
    </row>
    <row r="1681" ht="26.25" customHeight="1" spans="21:21">
      <c r="U1681" s="1047"/>
    </row>
    <row r="1682" ht="26.25" customHeight="1" spans="21:21">
      <c r="U1682" s="1047"/>
    </row>
    <row r="1683" ht="26.25" customHeight="1" spans="21:21">
      <c r="U1683" s="1047"/>
    </row>
    <row r="1684" ht="26.25" customHeight="1" spans="21:21">
      <c r="U1684" s="1047"/>
    </row>
    <row r="1685" ht="26.25" customHeight="1" spans="21:21">
      <c r="U1685" s="1047"/>
    </row>
    <row r="1686" ht="26.25" customHeight="1" spans="21:21">
      <c r="U1686" s="1047"/>
    </row>
    <row r="1687" ht="26.25" customHeight="1" spans="21:21">
      <c r="U1687" s="1047"/>
    </row>
    <row r="1688" ht="26.25" customHeight="1" spans="21:21">
      <c r="U1688" s="1047"/>
    </row>
    <row r="1689" ht="26.25" customHeight="1" spans="21:21">
      <c r="U1689" s="1047"/>
    </row>
    <row r="1690" ht="26.25" customHeight="1" spans="21:21">
      <c r="U1690" s="1047"/>
    </row>
    <row r="1691" ht="26.25" customHeight="1" spans="21:21">
      <c r="U1691" s="1047"/>
    </row>
    <row r="1692" ht="26.25" customHeight="1" spans="21:21">
      <c r="U1692" s="1047"/>
    </row>
    <row r="1693" ht="26.25" customHeight="1" spans="21:21">
      <c r="U1693" s="1047"/>
    </row>
    <row r="1694" ht="26.25" customHeight="1" spans="21:21">
      <c r="U1694" s="1047"/>
    </row>
    <row r="1695" ht="26.25" customHeight="1" spans="21:21">
      <c r="U1695" s="1047"/>
    </row>
    <row r="1696" ht="26.25" customHeight="1" spans="21:21">
      <c r="U1696" s="1047"/>
    </row>
    <row r="1697" ht="26.25" customHeight="1" spans="21:21">
      <c r="U1697" s="1047"/>
    </row>
    <row r="1698" ht="26.25" customHeight="1" spans="21:21">
      <c r="U1698" s="1047"/>
    </row>
    <row r="1699" ht="26.25" customHeight="1" spans="21:21">
      <c r="U1699" s="1047"/>
    </row>
    <row r="1700" ht="26.25" customHeight="1" spans="21:21">
      <c r="U1700" s="1047"/>
    </row>
    <row r="1701" ht="26.25" customHeight="1" spans="21:21">
      <c r="U1701" s="1047"/>
    </row>
    <row r="1702" ht="26.25" customHeight="1" spans="21:21">
      <c r="U1702" s="1047"/>
    </row>
    <row r="1703" ht="26.25" customHeight="1" spans="21:21">
      <c r="U1703" s="1047"/>
    </row>
    <row r="1704" ht="26.25" customHeight="1" spans="21:21">
      <c r="U1704" s="1047"/>
    </row>
    <row r="1705" ht="26.25" customHeight="1" spans="21:21">
      <c r="U1705" s="1047"/>
    </row>
    <row r="1706" ht="26.25" customHeight="1" spans="21:21">
      <c r="U1706" s="1047"/>
    </row>
    <row r="1707" ht="26.25" customHeight="1" spans="21:21">
      <c r="U1707" s="1047"/>
    </row>
    <row r="1708" ht="26.25" customHeight="1" spans="21:21">
      <c r="U1708" s="1047"/>
    </row>
    <row r="1709" ht="26.25" customHeight="1" spans="21:21">
      <c r="U1709" s="1047"/>
    </row>
    <row r="1710" ht="26.25" customHeight="1" spans="21:21">
      <c r="U1710" s="1047"/>
    </row>
    <row r="1711" ht="26.25" customHeight="1" spans="21:21">
      <c r="U1711" s="1047"/>
    </row>
    <row r="1712" ht="26.25" customHeight="1" spans="21:21">
      <c r="U1712" s="1047"/>
    </row>
    <row r="1713" ht="26.25" customHeight="1" spans="21:21">
      <c r="U1713" s="1047"/>
    </row>
    <row r="1714" ht="26.25" customHeight="1" spans="21:21">
      <c r="U1714" s="1047"/>
    </row>
    <row r="1715" ht="26.25" customHeight="1" spans="21:21">
      <c r="U1715" s="1047"/>
    </row>
    <row r="1716" ht="26.25" customHeight="1" spans="21:21">
      <c r="U1716" s="1047"/>
    </row>
    <row r="1717" ht="26.25" customHeight="1" spans="21:21">
      <c r="U1717" s="1047"/>
    </row>
    <row r="1718" ht="26.25" customHeight="1" spans="21:21">
      <c r="U1718" s="1047"/>
    </row>
    <row r="1719" ht="26.25" customHeight="1" spans="21:21">
      <c r="U1719" s="1047"/>
    </row>
    <row r="1720" ht="26.25" customHeight="1" spans="21:21">
      <c r="U1720" s="1047"/>
    </row>
    <row r="1721" ht="26.25" customHeight="1" spans="21:21">
      <c r="U1721" s="1047"/>
    </row>
    <row r="1722" ht="26.25" customHeight="1" spans="21:21">
      <c r="U1722" s="1047"/>
    </row>
    <row r="1723" ht="26.25" customHeight="1" spans="21:21">
      <c r="U1723" s="1047"/>
    </row>
    <row r="1724" ht="26.25" customHeight="1" spans="21:21">
      <c r="U1724" s="1047"/>
    </row>
    <row r="1725" ht="26.25" customHeight="1" spans="21:21">
      <c r="U1725" s="1047"/>
    </row>
    <row r="1726" ht="26.25" customHeight="1" spans="21:21">
      <c r="U1726" s="1047"/>
    </row>
    <row r="1727" ht="26.25" customHeight="1" spans="21:21">
      <c r="U1727" s="1047"/>
    </row>
    <row r="1728" ht="26.25" customHeight="1" spans="21:21">
      <c r="U1728" s="1047"/>
    </row>
    <row r="1729" ht="26.25" customHeight="1" spans="21:21">
      <c r="U1729" s="1047"/>
    </row>
    <row r="1730" ht="26.25" customHeight="1" spans="21:21">
      <c r="U1730" s="1047"/>
    </row>
    <row r="1731" ht="26.25" customHeight="1" spans="21:21">
      <c r="U1731" s="1047"/>
    </row>
    <row r="1732" ht="26.25" customHeight="1" spans="21:21">
      <c r="U1732" s="1047"/>
    </row>
    <row r="1733" ht="26.25" customHeight="1" spans="21:21">
      <c r="U1733" s="1047"/>
    </row>
    <row r="1734" ht="26.25" customHeight="1" spans="21:21">
      <c r="U1734" s="1047"/>
    </row>
    <row r="1735" ht="26.25" customHeight="1" spans="21:21">
      <c r="U1735" s="1047"/>
    </row>
    <row r="1736" ht="26.25" customHeight="1" spans="21:21">
      <c r="U1736" s="1047"/>
    </row>
    <row r="1737" ht="26.25" customHeight="1" spans="21:21">
      <c r="U1737" s="1047"/>
    </row>
    <row r="1738" ht="26.25" customHeight="1" spans="21:21">
      <c r="U1738" s="1047"/>
    </row>
    <row r="1739" ht="26.25" customHeight="1" spans="21:21">
      <c r="U1739" s="1047"/>
    </row>
    <row r="1740" ht="26.25" customHeight="1" spans="21:21">
      <c r="U1740" s="1047"/>
    </row>
    <row r="1741" ht="26.25" customHeight="1" spans="21:21">
      <c r="U1741" s="1047"/>
    </row>
    <row r="1742" ht="26.25" customHeight="1" spans="21:21">
      <c r="U1742" s="1047"/>
    </row>
    <row r="1743" ht="26.25" customHeight="1" spans="21:21">
      <c r="U1743" s="1047"/>
    </row>
    <row r="1744" ht="26.25" customHeight="1" spans="21:21">
      <c r="U1744" s="1047"/>
    </row>
    <row r="1745" ht="26.25" customHeight="1" spans="21:21">
      <c r="U1745" s="1047"/>
    </row>
    <row r="1746" ht="26.25" customHeight="1" spans="21:21">
      <c r="U1746" s="1047"/>
    </row>
    <row r="1747" ht="26.25" customHeight="1" spans="21:21">
      <c r="U1747" s="1047"/>
    </row>
    <row r="1748" ht="26.25" customHeight="1" spans="21:21">
      <c r="U1748" s="1047"/>
    </row>
    <row r="1749" ht="26.25" customHeight="1" spans="21:21">
      <c r="U1749" s="1047"/>
    </row>
    <row r="1750" ht="26.25" customHeight="1" spans="21:21">
      <c r="U1750" s="1047"/>
    </row>
    <row r="1751" ht="26.25" customHeight="1" spans="21:21">
      <c r="U1751" s="1047"/>
    </row>
    <row r="1752" ht="26.25" customHeight="1" spans="21:21">
      <c r="U1752" s="1047"/>
    </row>
    <row r="1753" ht="26.25" customHeight="1" spans="21:21">
      <c r="U1753" s="1047"/>
    </row>
    <row r="1754" ht="26.25" customHeight="1" spans="21:21">
      <c r="U1754" s="1047"/>
    </row>
    <row r="1755" ht="26.25" customHeight="1" spans="21:21">
      <c r="U1755" s="1047"/>
    </row>
    <row r="1756" ht="26.25" customHeight="1" spans="21:21">
      <c r="U1756" s="1047"/>
    </row>
    <row r="1757" ht="26.25" customHeight="1" spans="21:21">
      <c r="U1757" s="1047"/>
    </row>
    <row r="1758" ht="26.25" customHeight="1" spans="21:21">
      <c r="U1758" s="1047"/>
    </row>
    <row r="1759" ht="26.25" customHeight="1" spans="21:21">
      <c r="U1759" s="1047"/>
    </row>
    <row r="1760" ht="26.25" customHeight="1" spans="21:21">
      <c r="U1760" s="1047"/>
    </row>
    <row r="1761" ht="26.25" customHeight="1" spans="21:21">
      <c r="U1761" s="1047"/>
    </row>
    <row r="1762" ht="26.25" customHeight="1" spans="21:21">
      <c r="U1762" s="1047"/>
    </row>
    <row r="1763" ht="26.25" customHeight="1" spans="21:21">
      <c r="U1763" s="1047"/>
    </row>
    <row r="1764" ht="26.25" customHeight="1" spans="21:21">
      <c r="U1764" s="1047"/>
    </row>
    <row r="1765" ht="26.25" customHeight="1" spans="21:21">
      <c r="U1765" s="1047"/>
    </row>
    <row r="1766" ht="26.25" customHeight="1" spans="21:21">
      <c r="U1766" s="1047"/>
    </row>
    <row r="1767" ht="26.25" customHeight="1" spans="21:21">
      <c r="U1767" s="1047"/>
    </row>
    <row r="1768" ht="26.25" customHeight="1" spans="21:21">
      <c r="U1768" s="1047"/>
    </row>
    <row r="1769" ht="26.25" customHeight="1" spans="21:21">
      <c r="U1769" s="1047"/>
    </row>
    <row r="1770" ht="26.25" customHeight="1" spans="21:21">
      <c r="U1770" s="1047"/>
    </row>
    <row r="1771" ht="26.25" customHeight="1" spans="21:21">
      <c r="U1771" s="1047"/>
    </row>
    <row r="1772" ht="26.25" customHeight="1" spans="21:21">
      <c r="U1772" s="1047"/>
    </row>
    <row r="1773" ht="26.25" customHeight="1" spans="21:21">
      <c r="U1773" s="1047"/>
    </row>
    <row r="1774" ht="26.25" customHeight="1" spans="21:21">
      <c r="U1774" s="1047"/>
    </row>
    <row r="1775" ht="26.25" customHeight="1" spans="21:21">
      <c r="U1775" s="1047"/>
    </row>
    <row r="1776" ht="26.25" customHeight="1" spans="21:21">
      <c r="U1776" s="1047"/>
    </row>
    <row r="1777" ht="26.25" customHeight="1" spans="21:21">
      <c r="U1777" s="1047"/>
    </row>
    <row r="1778" ht="26.25" customHeight="1" spans="21:21">
      <c r="U1778" s="1047"/>
    </row>
    <row r="1779" ht="26.25" customHeight="1" spans="21:21">
      <c r="U1779" s="1047"/>
    </row>
    <row r="1780" ht="26.25" customHeight="1" spans="21:21">
      <c r="U1780" s="1047"/>
    </row>
    <row r="1781" ht="26.25" customHeight="1" spans="21:21">
      <c r="U1781" s="1047"/>
    </row>
    <row r="1782" ht="26.25" customHeight="1" spans="21:21">
      <c r="U1782" s="1047"/>
    </row>
    <row r="1783" ht="26.25" customHeight="1" spans="21:21">
      <c r="U1783" s="1047"/>
    </row>
    <row r="1784" ht="26.25" customHeight="1" spans="21:21">
      <c r="U1784" s="1047"/>
    </row>
    <row r="1785" ht="26.25" customHeight="1" spans="21:21">
      <c r="U1785" s="1047"/>
    </row>
    <row r="1786" ht="26.25" customHeight="1" spans="21:21">
      <c r="U1786" s="1047"/>
    </row>
    <row r="1787" ht="26.25" customHeight="1" spans="21:21">
      <c r="U1787" s="1047"/>
    </row>
    <row r="1788" ht="26.25" customHeight="1" spans="21:21">
      <c r="U1788" s="1047"/>
    </row>
    <row r="1789" ht="26.25" customHeight="1" spans="21:21">
      <c r="U1789" s="1047"/>
    </row>
    <row r="1790" ht="26.25" customHeight="1" spans="21:21">
      <c r="U1790" s="1047"/>
    </row>
    <row r="1791" ht="26.25" customHeight="1" spans="21:21">
      <c r="U1791" s="1047"/>
    </row>
    <row r="1792" ht="26.25" customHeight="1" spans="21:21">
      <c r="U1792" s="1047"/>
    </row>
    <row r="1793" ht="26.25" customHeight="1" spans="21:21">
      <c r="U1793" s="1047"/>
    </row>
    <row r="1794" ht="26.25" customHeight="1" spans="21:21">
      <c r="U1794" s="1047"/>
    </row>
    <row r="1795" ht="26.25" customHeight="1" spans="21:21">
      <c r="U1795" s="1047"/>
    </row>
    <row r="1796" ht="26.25" customHeight="1" spans="21:21">
      <c r="U1796" s="1047"/>
    </row>
    <row r="1797" ht="26.25" customHeight="1" spans="21:21">
      <c r="U1797" s="1047"/>
    </row>
    <row r="1798" ht="26.25" customHeight="1" spans="21:21">
      <c r="U1798" s="1047"/>
    </row>
    <row r="1799" ht="26.25" customHeight="1" spans="21:21">
      <c r="U1799" s="1047"/>
    </row>
    <row r="1800" ht="26.25" customHeight="1" spans="21:21">
      <c r="U1800" s="1047"/>
    </row>
    <row r="1801" ht="26.25" customHeight="1" spans="21:21">
      <c r="U1801" s="1047"/>
    </row>
    <row r="1802" ht="26.25" customHeight="1" spans="21:21">
      <c r="U1802" s="1047"/>
    </row>
    <row r="1803" ht="26.25" customHeight="1" spans="21:21">
      <c r="U1803" s="1047"/>
    </row>
    <row r="1804" ht="26.25" customHeight="1" spans="21:21">
      <c r="U1804" s="1047"/>
    </row>
    <row r="1805" ht="26.25" customHeight="1" spans="21:21">
      <c r="U1805" s="1047"/>
    </row>
    <row r="1806" ht="26.25" customHeight="1" spans="21:21">
      <c r="U1806" s="1047"/>
    </row>
    <row r="1807" ht="26.25" customHeight="1" spans="21:21">
      <c r="U1807" s="1047"/>
    </row>
    <row r="1808" ht="26.25" customHeight="1" spans="21:21">
      <c r="U1808" s="1047"/>
    </row>
    <row r="1809" ht="26.25" customHeight="1" spans="21:21">
      <c r="U1809" s="1047"/>
    </row>
    <row r="1810" ht="26.25" customHeight="1" spans="21:21">
      <c r="U1810" s="1047"/>
    </row>
    <row r="1811" ht="26.25" customHeight="1" spans="21:21">
      <c r="U1811" s="1047"/>
    </row>
    <row r="1812" ht="26.25" customHeight="1" spans="21:21">
      <c r="U1812" s="1047"/>
    </row>
    <row r="1813" ht="26.25" customHeight="1" spans="21:21">
      <c r="U1813" s="1047"/>
    </row>
    <row r="1814" ht="26.25" customHeight="1" spans="21:21">
      <c r="U1814" s="1047"/>
    </row>
    <row r="1815" ht="26.25" customHeight="1" spans="21:21">
      <c r="U1815" s="1047"/>
    </row>
    <row r="1816" ht="26.25" customHeight="1" spans="21:21">
      <c r="U1816" s="1047"/>
    </row>
    <row r="1817" ht="26.25" customHeight="1" spans="21:21">
      <c r="U1817" s="1047"/>
    </row>
    <row r="1818" ht="26.25" customHeight="1" spans="21:21">
      <c r="U1818" s="1047"/>
    </row>
    <row r="1819" ht="26.25" customHeight="1" spans="21:21">
      <c r="U1819" s="1047"/>
    </row>
    <row r="1820" ht="26.25" customHeight="1" spans="21:21">
      <c r="U1820" s="1047"/>
    </row>
    <row r="1821" ht="26.25" customHeight="1" spans="21:21">
      <c r="U1821" s="1047"/>
    </row>
    <row r="1822" ht="26.25" customHeight="1" spans="21:21">
      <c r="U1822" s="1047"/>
    </row>
    <row r="1823" ht="26.25" customHeight="1" spans="21:21">
      <c r="U1823" s="1047"/>
    </row>
    <row r="1824" ht="26.25" customHeight="1" spans="21:21">
      <c r="U1824" s="1047"/>
    </row>
    <row r="1825" ht="26.25" customHeight="1" spans="21:21">
      <c r="U1825" s="1047"/>
    </row>
    <row r="1826" ht="26.25" customHeight="1" spans="21:21">
      <c r="U1826" s="1047"/>
    </row>
    <row r="1827" ht="26.25" customHeight="1" spans="21:21">
      <c r="U1827" s="1047"/>
    </row>
    <row r="1828" ht="26.25" customHeight="1" spans="21:21">
      <c r="U1828" s="1047"/>
    </row>
    <row r="1829" ht="26.25" customHeight="1" spans="21:21">
      <c r="U1829" s="1047"/>
    </row>
    <row r="1830" ht="26.25" customHeight="1" spans="21:21">
      <c r="U1830" s="1047"/>
    </row>
    <row r="1831" ht="26.25" customHeight="1" spans="21:21">
      <c r="U1831" s="1047"/>
    </row>
    <row r="1832" ht="26.25" customHeight="1" spans="21:21">
      <c r="U1832" s="1047"/>
    </row>
    <row r="1833" ht="26.25" customHeight="1" spans="21:21">
      <c r="U1833" s="1047"/>
    </row>
    <row r="1834" ht="26.25" customHeight="1" spans="21:21">
      <c r="U1834" s="1047"/>
    </row>
    <row r="1835" ht="26.25" customHeight="1" spans="21:21">
      <c r="U1835" s="1047"/>
    </row>
    <row r="1836" ht="26.25" customHeight="1" spans="21:21">
      <c r="U1836" s="1047"/>
    </row>
    <row r="1837" ht="26.25" customHeight="1" spans="21:21">
      <c r="U1837" s="1047"/>
    </row>
    <row r="1838" ht="26.25" customHeight="1" spans="21:21">
      <c r="U1838" s="1047"/>
    </row>
    <row r="1839" ht="26.25" customHeight="1" spans="21:21">
      <c r="U1839" s="1047"/>
    </row>
    <row r="1840" ht="26.25" customHeight="1" spans="21:21">
      <c r="U1840" s="1047"/>
    </row>
    <row r="1841" ht="26.25" customHeight="1" spans="21:21">
      <c r="U1841" s="1047"/>
    </row>
    <row r="1842" ht="26.25" customHeight="1" spans="21:21">
      <c r="U1842" s="1047"/>
    </row>
    <row r="1843" ht="26.25" customHeight="1" spans="21:21">
      <c r="U1843" s="1047"/>
    </row>
    <row r="1844" ht="26.25" customHeight="1" spans="21:21">
      <c r="U1844" s="1047"/>
    </row>
    <row r="1845" ht="26.25" customHeight="1" spans="21:21">
      <c r="U1845" s="1047"/>
    </row>
    <row r="1846" ht="26.25" customHeight="1" spans="21:21">
      <c r="U1846" s="1047"/>
    </row>
    <row r="1847" ht="26.25" customHeight="1" spans="21:21">
      <c r="U1847" s="1047"/>
    </row>
    <row r="1848" ht="26.25" customHeight="1" spans="21:21">
      <c r="U1848" s="1047"/>
    </row>
    <row r="1849" ht="26.25" customHeight="1" spans="21:21">
      <c r="U1849" s="1047"/>
    </row>
    <row r="1850" ht="26.25" customHeight="1" spans="21:21">
      <c r="U1850" s="1047"/>
    </row>
    <row r="1851" ht="26.25" customHeight="1" spans="21:21">
      <c r="U1851" s="1047"/>
    </row>
    <row r="1852" ht="26.25" customHeight="1" spans="21:21">
      <c r="U1852" s="1047"/>
    </row>
    <row r="1853" ht="26.25" customHeight="1" spans="21:21">
      <c r="U1853" s="1047"/>
    </row>
    <row r="1854" ht="26.25" customHeight="1" spans="21:21">
      <c r="U1854" s="1047"/>
    </row>
    <row r="1855" ht="26.25" customHeight="1" spans="21:21">
      <c r="U1855" s="1047"/>
    </row>
    <row r="1856" ht="26.25" customHeight="1" spans="21:21">
      <c r="U1856" s="1047"/>
    </row>
    <row r="1857" ht="26.25" customHeight="1" spans="21:21">
      <c r="U1857" s="1047"/>
    </row>
    <row r="1858" ht="26.25" customHeight="1" spans="21:21">
      <c r="U1858" s="1047"/>
    </row>
    <row r="1859" ht="26.25" customHeight="1" spans="21:21">
      <c r="U1859" s="1047"/>
    </row>
    <row r="1860" ht="26.25" customHeight="1" spans="21:21">
      <c r="U1860" s="1047"/>
    </row>
    <row r="1861" ht="26.25" customHeight="1" spans="21:21">
      <c r="U1861" s="1047"/>
    </row>
    <row r="1862" ht="26.25" customHeight="1" spans="21:21">
      <c r="U1862" s="1047"/>
    </row>
    <row r="1863" ht="26.25" customHeight="1" spans="21:21">
      <c r="U1863" s="1047"/>
    </row>
    <row r="1864" ht="26.25" customHeight="1" spans="21:21">
      <c r="U1864" s="1047"/>
    </row>
    <row r="1865" ht="26.25" customHeight="1" spans="21:21">
      <c r="U1865" s="1047"/>
    </row>
    <row r="1866" ht="26.25" customHeight="1" spans="21:21">
      <c r="U1866" s="1047"/>
    </row>
    <row r="1867" ht="26.25" customHeight="1" spans="21:21">
      <c r="U1867" s="1047"/>
    </row>
    <row r="1868" ht="26.25" customHeight="1" spans="21:21">
      <c r="U1868" s="1047"/>
    </row>
    <row r="1869" ht="26.25" customHeight="1" spans="21:21">
      <c r="U1869" s="1047"/>
    </row>
    <row r="1870" ht="26.25" customHeight="1" spans="21:21">
      <c r="U1870" s="1047"/>
    </row>
    <row r="1871" ht="26.25" customHeight="1" spans="21:21">
      <c r="U1871" s="1047"/>
    </row>
    <row r="1872" ht="26.25" customHeight="1" spans="21:21">
      <c r="U1872" s="1047"/>
    </row>
    <row r="1873" ht="26.25" customHeight="1" spans="21:21">
      <c r="U1873" s="1047"/>
    </row>
    <row r="1874" ht="26.25" customHeight="1" spans="21:21">
      <c r="U1874" s="1047"/>
    </row>
    <row r="1875" ht="26.25" customHeight="1" spans="21:21">
      <c r="U1875" s="1047"/>
    </row>
    <row r="1876" ht="26.25" customHeight="1" spans="21:21">
      <c r="U1876" s="1047"/>
    </row>
    <row r="1877" ht="26.25" customHeight="1" spans="21:21">
      <c r="U1877" s="1047"/>
    </row>
    <row r="1878" ht="26.25" customHeight="1" spans="21:21">
      <c r="U1878" s="1047"/>
    </row>
    <row r="1879" ht="26.25" customHeight="1" spans="21:21">
      <c r="U1879" s="1047"/>
    </row>
    <row r="1880" ht="26.25" customHeight="1" spans="21:21">
      <c r="U1880" s="1047"/>
    </row>
    <row r="1881" ht="26.25" customHeight="1" spans="21:21">
      <c r="U1881" s="1047"/>
    </row>
    <row r="1882" ht="26.25" customHeight="1" spans="21:21">
      <c r="U1882" s="1047"/>
    </row>
    <row r="1883" ht="26.25" customHeight="1" spans="21:21">
      <c r="U1883" s="1047"/>
    </row>
    <row r="1884" ht="26.25" customHeight="1" spans="21:21">
      <c r="U1884" s="1047"/>
    </row>
    <row r="1885" ht="26.25" customHeight="1" spans="21:21">
      <c r="U1885" s="1047"/>
    </row>
    <row r="1886" ht="26.25" customHeight="1" spans="21:21">
      <c r="U1886" s="1047"/>
    </row>
    <row r="1887" ht="26.25" customHeight="1" spans="21:21">
      <c r="U1887" s="1047"/>
    </row>
    <row r="1888" ht="26.25" customHeight="1" spans="21:21">
      <c r="U1888" s="1047"/>
    </row>
    <row r="1889" ht="26.25" customHeight="1" spans="21:21">
      <c r="U1889" s="1047"/>
    </row>
    <row r="1890" ht="26.25" customHeight="1" spans="21:21">
      <c r="U1890" s="1047"/>
    </row>
    <row r="1891" ht="26.25" customHeight="1" spans="21:21">
      <c r="U1891" s="1047"/>
    </row>
    <row r="1892" ht="26.25" customHeight="1" spans="21:21">
      <c r="U1892" s="1047"/>
    </row>
    <row r="1893" ht="26.25" customHeight="1" spans="21:21">
      <c r="U1893" s="1047"/>
    </row>
    <row r="1894" ht="26.25" customHeight="1" spans="21:21">
      <c r="U1894" s="1047"/>
    </row>
    <row r="1895" ht="26.25" customHeight="1" spans="21:21">
      <c r="U1895" s="1047"/>
    </row>
    <row r="1896" ht="26.25" customHeight="1" spans="21:21">
      <c r="U1896" s="1047"/>
    </row>
    <row r="1897" ht="26.25" customHeight="1" spans="21:21">
      <c r="U1897" s="1047"/>
    </row>
    <row r="1898" ht="26.25" customHeight="1" spans="21:21">
      <c r="U1898" s="1047"/>
    </row>
    <row r="1899" ht="26.25" customHeight="1" spans="21:21">
      <c r="U1899" s="1047"/>
    </row>
    <row r="1900" ht="26.25" customHeight="1" spans="21:21">
      <c r="U1900" s="1047"/>
    </row>
    <row r="1901" ht="26.25" customHeight="1" spans="21:21">
      <c r="U1901" s="1047"/>
    </row>
    <row r="1902" ht="26.25" customHeight="1" spans="21:21">
      <c r="U1902" s="1047"/>
    </row>
    <row r="1903" ht="26.25" customHeight="1" spans="21:21">
      <c r="U1903" s="1047"/>
    </row>
    <row r="1904" ht="26.25" customHeight="1" spans="21:21">
      <c r="U1904" s="1047"/>
    </row>
    <row r="1905" ht="26.25" customHeight="1" spans="21:21">
      <c r="U1905" s="1047"/>
    </row>
    <row r="1906" ht="26.25" customHeight="1" spans="21:21">
      <c r="U1906" s="1047"/>
    </row>
    <row r="1907" ht="26.25" customHeight="1" spans="21:21">
      <c r="U1907" s="1047"/>
    </row>
    <row r="1908" ht="26.25" customHeight="1" spans="21:21">
      <c r="U1908" s="1047"/>
    </row>
    <row r="1909" ht="26.25" customHeight="1" spans="21:21">
      <c r="U1909" s="1047"/>
    </row>
    <row r="1910" ht="26.25" customHeight="1" spans="21:21">
      <c r="U1910" s="1047"/>
    </row>
    <row r="1911" ht="26.25" customHeight="1" spans="21:21">
      <c r="U1911" s="1047"/>
    </row>
    <row r="1912" ht="26.25" customHeight="1" spans="21:21">
      <c r="U1912" s="1047"/>
    </row>
    <row r="1913" ht="26.25" customHeight="1" spans="21:21">
      <c r="U1913" s="1047"/>
    </row>
    <row r="1914" ht="26.25" customHeight="1" spans="21:21">
      <c r="U1914" s="1047"/>
    </row>
    <row r="1915" ht="26.25" customHeight="1" spans="21:21">
      <c r="U1915" s="1047"/>
    </row>
    <row r="1916" ht="26.25" customHeight="1" spans="21:21">
      <c r="U1916" s="1047"/>
    </row>
    <row r="1917" ht="26.25" customHeight="1" spans="21:21">
      <c r="U1917" s="1047"/>
    </row>
    <row r="1918" ht="26.25" customHeight="1" spans="21:21">
      <c r="U1918" s="1047"/>
    </row>
    <row r="1919" ht="26.25" customHeight="1" spans="21:21">
      <c r="U1919" s="1047"/>
    </row>
    <row r="1920" ht="26.25" customHeight="1" spans="21:21">
      <c r="U1920" s="1047"/>
    </row>
    <row r="1921" ht="26.25" customHeight="1" spans="21:21">
      <c r="U1921" s="1047"/>
    </row>
    <row r="1922" ht="26.25" customHeight="1" spans="21:21">
      <c r="U1922" s="1047"/>
    </row>
    <row r="1923" ht="26.25" customHeight="1" spans="21:21">
      <c r="U1923" s="1047"/>
    </row>
    <row r="1924" ht="26.25" customHeight="1" spans="21:21">
      <c r="U1924" s="1047"/>
    </row>
    <row r="1925" ht="26.25" customHeight="1" spans="21:21">
      <c r="U1925" s="1047"/>
    </row>
    <row r="1926" ht="26.25" customHeight="1" spans="21:21">
      <c r="U1926" s="1047"/>
    </row>
    <row r="1927" ht="26.25" customHeight="1" spans="21:21">
      <c r="U1927" s="1047"/>
    </row>
    <row r="1928" ht="26.25" customHeight="1" spans="21:21">
      <c r="U1928" s="1047"/>
    </row>
    <row r="1929" ht="26.25" customHeight="1" spans="21:21">
      <c r="U1929" s="1047"/>
    </row>
    <row r="1930" ht="26.25" customHeight="1" spans="21:21">
      <c r="U1930" s="1047"/>
    </row>
    <row r="1931" ht="26.25" customHeight="1" spans="21:21">
      <c r="U1931" s="1047"/>
    </row>
    <row r="1932" ht="26.25" customHeight="1" spans="21:21">
      <c r="U1932" s="1047"/>
    </row>
    <row r="1933" ht="26.25" customHeight="1" spans="21:21">
      <c r="U1933" s="1047"/>
    </row>
    <row r="1934" ht="26.25" customHeight="1" spans="21:21">
      <c r="U1934" s="1047"/>
    </row>
    <row r="1935" ht="26.25" customHeight="1" spans="21:21">
      <c r="U1935" s="1047"/>
    </row>
    <row r="1936" ht="26.25" customHeight="1" spans="21:21">
      <c r="U1936" s="1047"/>
    </row>
    <row r="1937" ht="26.25" customHeight="1" spans="21:21">
      <c r="U1937" s="1047"/>
    </row>
    <row r="1938" ht="26.25" customHeight="1" spans="21:21">
      <c r="U1938" s="1047"/>
    </row>
    <row r="1939" ht="26.25" customHeight="1" spans="21:21">
      <c r="U1939" s="1047"/>
    </row>
    <row r="1940" ht="26.25" customHeight="1" spans="21:21">
      <c r="U1940" s="1047"/>
    </row>
    <row r="1941" ht="26.25" customHeight="1" spans="21:21">
      <c r="U1941" s="1047"/>
    </row>
    <row r="1942" ht="26.25" customHeight="1" spans="21:21">
      <c r="U1942" s="1047"/>
    </row>
    <row r="1943" ht="26.25" customHeight="1" spans="21:21">
      <c r="U1943" s="1047"/>
    </row>
    <row r="1944" ht="26.25" customHeight="1" spans="21:21">
      <c r="U1944" s="1047"/>
    </row>
    <row r="1945" ht="26.25" customHeight="1" spans="21:21">
      <c r="U1945" s="1047"/>
    </row>
    <row r="1946" ht="26.25" customHeight="1" spans="21:21">
      <c r="U1946" s="1047"/>
    </row>
    <row r="1947" ht="26.25" customHeight="1" spans="21:21">
      <c r="U1947" s="1047"/>
    </row>
    <row r="1948" ht="26.25" customHeight="1" spans="21:21">
      <c r="U1948" s="1047"/>
    </row>
    <row r="1949" ht="26.25" customHeight="1" spans="21:21">
      <c r="U1949" s="1047"/>
    </row>
    <row r="1950" ht="26.25" customHeight="1" spans="21:21">
      <c r="U1950" s="1047"/>
    </row>
    <row r="1951" ht="26.25" customHeight="1" spans="21:21">
      <c r="U1951" s="1047"/>
    </row>
    <row r="1952" ht="26.25" customHeight="1" spans="21:21">
      <c r="U1952" s="1047"/>
    </row>
    <row r="1953" ht="26.25" customHeight="1" spans="21:21">
      <c r="U1953" s="1047"/>
    </row>
    <row r="1954" ht="26.25" customHeight="1" spans="21:21">
      <c r="U1954" s="1047"/>
    </row>
    <row r="1955" ht="26.25" customHeight="1" spans="21:21">
      <c r="U1955" s="1047"/>
    </row>
    <row r="1956" ht="26.25" customHeight="1" spans="21:21">
      <c r="U1956" s="1047"/>
    </row>
    <row r="1957" ht="26.25" customHeight="1" spans="21:21">
      <c r="U1957" s="1047"/>
    </row>
    <row r="1958" ht="26.25" customHeight="1" spans="21:21">
      <c r="U1958" s="1047"/>
    </row>
    <row r="1959" ht="26.25" customHeight="1" spans="21:21">
      <c r="U1959" s="1047"/>
    </row>
    <row r="1960" ht="26.25" customHeight="1" spans="21:21">
      <c r="U1960" s="1047"/>
    </row>
    <row r="1961" ht="26.25" customHeight="1" spans="21:21">
      <c r="U1961" s="1047"/>
    </row>
    <row r="1962" ht="26.25" customHeight="1" spans="21:21">
      <c r="U1962" s="1047"/>
    </row>
    <row r="1963" ht="26.25" customHeight="1" spans="21:21">
      <c r="U1963" s="1047"/>
    </row>
    <row r="1964" ht="26.25" customHeight="1" spans="21:21">
      <c r="U1964" s="1047"/>
    </row>
    <row r="1965" ht="26.25" customHeight="1" spans="21:21">
      <c r="U1965" s="1047"/>
    </row>
    <row r="1966" ht="26.25" customHeight="1" spans="21:21">
      <c r="U1966" s="1047"/>
    </row>
    <row r="1967" ht="26.25" customHeight="1" spans="21:21">
      <c r="U1967" s="1047"/>
    </row>
    <row r="1968" ht="26.25" customHeight="1" spans="21:21">
      <c r="U1968" s="1047"/>
    </row>
    <row r="1969" ht="26.25" customHeight="1" spans="21:21">
      <c r="U1969" s="1047"/>
    </row>
    <row r="1970" ht="26.25" customHeight="1" spans="21:21">
      <c r="U1970" s="1047"/>
    </row>
    <row r="1971" ht="26.25" customHeight="1" spans="21:21">
      <c r="U1971" s="1047"/>
    </row>
    <row r="1972" ht="26.25" customHeight="1" spans="21:21">
      <c r="U1972" s="1047"/>
    </row>
    <row r="1973" ht="26.25" customHeight="1" spans="21:21">
      <c r="U1973" s="1047"/>
    </row>
    <row r="1974" ht="26.25" customHeight="1" spans="21:21">
      <c r="U1974" s="1047"/>
    </row>
    <row r="1975" ht="26.25" customHeight="1" spans="21:21">
      <c r="U1975" s="1047"/>
    </row>
    <row r="1976" ht="26.25" customHeight="1" spans="21:21">
      <c r="U1976" s="1047"/>
    </row>
    <row r="1977" ht="26.25" customHeight="1" spans="21:21">
      <c r="U1977" s="1047"/>
    </row>
    <row r="1978" ht="26.25" customHeight="1" spans="21:21">
      <c r="U1978" s="1047"/>
    </row>
    <row r="1979" ht="26.25" customHeight="1" spans="21:21">
      <c r="U1979" s="1047"/>
    </row>
    <row r="1980" ht="26.25" customHeight="1" spans="21:21">
      <c r="U1980" s="1047"/>
    </row>
    <row r="1981" ht="26.25" customHeight="1" spans="21:21">
      <c r="U1981" s="1047"/>
    </row>
    <row r="1982" ht="26.25" customHeight="1" spans="21:21">
      <c r="U1982" s="1047"/>
    </row>
    <row r="1983" ht="26.25" customHeight="1" spans="21:21">
      <c r="U1983" s="1047"/>
    </row>
    <row r="1984" ht="26.25" customHeight="1" spans="21:21">
      <c r="U1984" s="1047"/>
    </row>
    <row r="1985" ht="26.25" customHeight="1" spans="21:21">
      <c r="U1985" s="1047"/>
    </row>
    <row r="1986" ht="26.25" customHeight="1" spans="21:21">
      <c r="U1986" s="1047"/>
    </row>
    <row r="1987" ht="26.25" customHeight="1" spans="21:21">
      <c r="U1987" s="1047"/>
    </row>
    <row r="1988" ht="26.25" customHeight="1" spans="21:21">
      <c r="U1988" s="1047"/>
    </row>
    <row r="1989" ht="26.25" customHeight="1" spans="21:21">
      <c r="U1989" s="1047"/>
    </row>
    <row r="1990" ht="26.25" customHeight="1" spans="21:21">
      <c r="U1990" s="1047"/>
    </row>
    <row r="1991" ht="26.25" customHeight="1" spans="21:21">
      <c r="U1991" s="1047"/>
    </row>
    <row r="1992" ht="26.25" customHeight="1" spans="21:21">
      <c r="U1992" s="1047"/>
    </row>
    <row r="1993" ht="26.25" customHeight="1" spans="21:21">
      <c r="U1993" s="1047"/>
    </row>
    <row r="1994" ht="26.25" customHeight="1" spans="21:21">
      <c r="U1994" s="1047"/>
    </row>
    <row r="1995" ht="26.25" customHeight="1" spans="21:21">
      <c r="U1995" s="1047"/>
    </row>
    <row r="1996" ht="26.25" customHeight="1" spans="21:21">
      <c r="U1996" s="1047"/>
    </row>
    <row r="1997" ht="26.25" customHeight="1" spans="21:21">
      <c r="U1997" s="1047"/>
    </row>
    <row r="1998" ht="26.25" customHeight="1" spans="21:21">
      <c r="U1998" s="1047"/>
    </row>
    <row r="1999" ht="26.25" customHeight="1" spans="21:21">
      <c r="U1999" s="1047"/>
    </row>
    <row r="2000" ht="26.25" customHeight="1" spans="21:21">
      <c r="U2000" s="1047"/>
    </row>
    <row r="2001" ht="26.25" customHeight="1" spans="21:21">
      <c r="U2001" s="1047"/>
    </row>
    <row r="2002" ht="26.25" customHeight="1" spans="21:21">
      <c r="U2002" s="1047"/>
    </row>
    <row r="2003" ht="26.25" customHeight="1" spans="21:21">
      <c r="U2003" s="1047"/>
    </row>
    <row r="2004" ht="26.25" customHeight="1" spans="21:21">
      <c r="U2004" s="1047"/>
    </row>
    <row r="2005" ht="26.25" customHeight="1" spans="21:21">
      <c r="U2005" s="1047"/>
    </row>
    <row r="2006" ht="26.25" customHeight="1" spans="21:21">
      <c r="U2006" s="1047"/>
    </row>
    <row r="2007" ht="26.25" customHeight="1" spans="21:21">
      <c r="U2007" s="1047"/>
    </row>
    <row r="2008" ht="26.25" customHeight="1" spans="21:21">
      <c r="U2008" s="1047"/>
    </row>
    <row r="2009" ht="26.25" customHeight="1" spans="21:21">
      <c r="U2009" s="1047"/>
    </row>
    <row r="2010" ht="26.25" customHeight="1" spans="21:21">
      <c r="U2010" s="1047"/>
    </row>
    <row r="2011" ht="26.25" customHeight="1" spans="21:21">
      <c r="U2011" s="1047"/>
    </row>
    <row r="2012" ht="26.25" customHeight="1" spans="21:21">
      <c r="U2012" s="1047"/>
    </row>
    <row r="2013" ht="26.25" customHeight="1" spans="21:21">
      <c r="U2013" s="1047"/>
    </row>
    <row r="2014" ht="26.25" customHeight="1" spans="21:21">
      <c r="U2014" s="1047"/>
    </row>
    <row r="2015" ht="26.25" customHeight="1" spans="21:21">
      <c r="U2015" s="1047"/>
    </row>
    <row r="2016" ht="26.25" customHeight="1" spans="21:21">
      <c r="U2016" s="1047"/>
    </row>
    <row r="2017" ht="26.25" customHeight="1" spans="21:21">
      <c r="U2017" s="1047"/>
    </row>
    <row r="2018" ht="26.25" customHeight="1" spans="21:21">
      <c r="U2018" s="1047"/>
    </row>
    <row r="2019" ht="26.25" customHeight="1" spans="21:21">
      <c r="U2019" s="1047"/>
    </row>
    <row r="2020" ht="26.25" customHeight="1" spans="21:21">
      <c r="U2020" s="1047"/>
    </row>
    <row r="2021" ht="26.25" customHeight="1" spans="21:21">
      <c r="U2021" s="1047"/>
    </row>
    <row r="2022" ht="26.25" customHeight="1" spans="21:21">
      <c r="U2022" s="1047"/>
    </row>
    <row r="2023" ht="26.25" customHeight="1" spans="21:21">
      <c r="U2023" s="1047"/>
    </row>
    <row r="2024" ht="26.25" customHeight="1" spans="21:21">
      <c r="U2024" s="1047"/>
    </row>
    <row r="2025" ht="26.25" customHeight="1" spans="21:21">
      <c r="U2025" s="1047"/>
    </row>
    <row r="2026" ht="26.25" customHeight="1" spans="21:21">
      <c r="U2026" s="1047"/>
    </row>
    <row r="2027" ht="26.25" customHeight="1" spans="21:21">
      <c r="U2027" s="1047"/>
    </row>
    <row r="2028" ht="26.25" customHeight="1" spans="21:21">
      <c r="U2028" s="1047"/>
    </row>
    <row r="2029" ht="26.25" customHeight="1" spans="21:21">
      <c r="U2029" s="1047"/>
    </row>
    <row r="2030" ht="26.25" customHeight="1" spans="21:21">
      <c r="U2030" s="1047"/>
    </row>
    <row r="2031" ht="26.25" customHeight="1" spans="21:21">
      <c r="U2031" s="1047"/>
    </row>
    <row r="2032" ht="26.25" customHeight="1" spans="21:21">
      <c r="U2032" s="1047"/>
    </row>
    <row r="2033" ht="26.25" customHeight="1" spans="21:21">
      <c r="U2033" s="1047"/>
    </row>
    <row r="2034" ht="26.25" customHeight="1" spans="21:21">
      <c r="U2034" s="1047"/>
    </row>
    <row r="2035" ht="26.25" customHeight="1" spans="21:21">
      <c r="U2035" s="1047"/>
    </row>
    <row r="2036" ht="26.25" customHeight="1" spans="21:21">
      <c r="U2036" s="1047"/>
    </row>
    <row r="2037" ht="26.25" customHeight="1" spans="21:21">
      <c r="U2037" s="1047"/>
    </row>
    <row r="2038" ht="26.25" customHeight="1" spans="21:21">
      <c r="U2038" s="1047"/>
    </row>
    <row r="2039" ht="26.25" customHeight="1" spans="21:21">
      <c r="U2039" s="1047"/>
    </row>
    <row r="2040" ht="26.25" customHeight="1" spans="21:21">
      <c r="U2040" s="1047"/>
    </row>
    <row r="2041" ht="26.25" customHeight="1" spans="21:21">
      <c r="U2041" s="1047"/>
    </row>
    <row r="2042" ht="26.25" customHeight="1" spans="21:21">
      <c r="U2042" s="1047"/>
    </row>
    <row r="2043" ht="26.25" customHeight="1" spans="21:21">
      <c r="U2043" s="1047"/>
    </row>
    <row r="2044" ht="26.25" customHeight="1" spans="21:21">
      <c r="U2044" s="1047"/>
    </row>
    <row r="2045" ht="26.25" customHeight="1" spans="21:21">
      <c r="U2045" s="1047"/>
    </row>
    <row r="2046" ht="26.25" customHeight="1" spans="21:21">
      <c r="U2046" s="1047"/>
    </row>
    <row r="2047" ht="26.25" customHeight="1" spans="21:21">
      <c r="U2047" s="1047"/>
    </row>
    <row r="2048" ht="26.25" customHeight="1" spans="21:21">
      <c r="U2048" s="1047"/>
    </row>
    <row r="2049" ht="26.25" customHeight="1" spans="21:21">
      <c r="U2049" s="1047"/>
    </row>
    <row r="2050" ht="26.25" customHeight="1" spans="21:21">
      <c r="U2050" s="1047"/>
    </row>
    <row r="2051" ht="26.25" customHeight="1" spans="21:21">
      <c r="U2051" s="1047"/>
    </row>
    <row r="2052" ht="26.25" customHeight="1" spans="21:21">
      <c r="U2052" s="1047"/>
    </row>
    <row r="2053" ht="26.25" customHeight="1" spans="21:21">
      <c r="U2053" s="1047"/>
    </row>
    <row r="2054" ht="26.25" customHeight="1" spans="21:21">
      <c r="U2054" s="1047"/>
    </row>
    <row r="2055" ht="26.25" customHeight="1" spans="21:21">
      <c r="U2055" s="1047"/>
    </row>
    <row r="2056" ht="26.25" customHeight="1" spans="21:21">
      <c r="U2056" s="1047"/>
    </row>
    <row r="2057" ht="26.25" customHeight="1" spans="21:21">
      <c r="U2057" s="1047"/>
    </row>
    <row r="2058" ht="26.25" customHeight="1" spans="21:21">
      <c r="U2058" s="1047"/>
    </row>
    <row r="2059" ht="26.25" customHeight="1" spans="21:21">
      <c r="U2059" s="1047"/>
    </row>
    <row r="2060" ht="26.25" customHeight="1" spans="21:21">
      <c r="U2060" s="1047"/>
    </row>
    <row r="2061" ht="26.25" customHeight="1" spans="21:21">
      <c r="U2061" s="1047"/>
    </row>
    <row r="2062" ht="26.25" customHeight="1" spans="21:21">
      <c r="U2062" s="1047"/>
    </row>
    <row r="2063" ht="26.25" customHeight="1" spans="21:21">
      <c r="U2063" s="1047"/>
    </row>
    <row r="2064" ht="26.25" customHeight="1" spans="21:21">
      <c r="U2064" s="1047"/>
    </row>
    <row r="2065" ht="26.25" customHeight="1" spans="21:21">
      <c r="U2065" s="1047"/>
    </row>
    <row r="2066" ht="26.25" customHeight="1" spans="21:21">
      <c r="U2066" s="1047"/>
    </row>
    <row r="2067" ht="26.25" customHeight="1" spans="21:21">
      <c r="U2067" s="1047"/>
    </row>
    <row r="2068" ht="26.25" customHeight="1" spans="21:21">
      <c r="U2068" s="1047"/>
    </row>
    <row r="2069" ht="26.25" customHeight="1" spans="21:21">
      <c r="U2069" s="1047"/>
    </row>
    <row r="2070" ht="26.25" customHeight="1" spans="21:21">
      <c r="U2070" s="1047"/>
    </row>
    <row r="2071" ht="26.25" customHeight="1" spans="21:21">
      <c r="U2071" s="1047"/>
    </row>
    <row r="2072" ht="26.25" customHeight="1" spans="21:21">
      <c r="U2072" s="1047"/>
    </row>
    <row r="2073" ht="26.25" customHeight="1" spans="21:21">
      <c r="U2073" s="1047"/>
    </row>
    <row r="2074" ht="26.25" customHeight="1" spans="21:21">
      <c r="U2074" s="1047"/>
    </row>
    <row r="2075" ht="26.25" customHeight="1" spans="21:21">
      <c r="U2075" s="1047"/>
    </row>
    <row r="2076" ht="26.25" customHeight="1" spans="21:21">
      <c r="U2076" s="1047"/>
    </row>
    <row r="2077" ht="26.25" customHeight="1" spans="21:21">
      <c r="U2077" s="1047"/>
    </row>
    <row r="2078" ht="26.25" customHeight="1" spans="21:21">
      <c r="U2078" s="1047"/>
    </row>
    <row r="2079" ht="26.25" customHeight="1" spans="21:21">
      <c r="U2079" s="1047"/>
    </row>
    <row r="2080" ht="26.25" customHeight="1" spans="21:21">
      <c r="U2080" s="1047"/>
    </row>
    <row r="2081" ht="26.25" customHeight="1" spans="21:21">
      <c r="U2081" s="1047"/>
    </row>
    <row r="2082" ht="26.25" customHeight="1" spans="21:21">
      <c r="U2082" s="1047"/>
    </row>
    <row r="2083" ht="26.25" customHeight="1" spans="21:21">
      <c r="U2083" s="1047"/>
    </row>
    <row r="2084" ht="26.25" customHeight="1" spans="21:21">
      <c r="U2084" s="1047"/>
    </row>
    <row r="2085" ht="26.25" customHeight="1" spans="21:21">
      <c r="U2085" s="1047"/>
    </row>
    <row r="2086" ht="26.25" customHeight="1" spans="21:21">
      <c r="U2086" s="1047"/>
    </row>
    <row r="2087" ht="26.25" customHeight="1" spans="21:21">
      <c r="U2087" s="1047"/>
    </row>
    <row r="2088" ht="26.25" customHeight="1" spans="21:21">
      <c r="U2088" s="1047"/>
    </row>
    <row r="2089" ht="26.25" customHeight="1" spans="21:21">
      <c r="U2089" s="1047"/>
    </row>
    <row r="2090" ht="26.25" customHeight="1" spans="21:21">
      <c r="U2090" s="1047"/>
    </row>
    <row r="2091" ht="26.25" customHeight="1" spans="21:21">
      <c r="U2091" s="1047"/>
    </row>
    <row r="2092" ht="26.25" customHeight="1" spans="21:21">
      <c r="U2092" s="1047"/>
    </row>
    <row r="2093" ht="26.25" customHeight="1" spans="21:21">
      <c r="U2093" s="1047"/>
    </row>
    <row r="2094" ht="26.25" customHeight="1" spans="21:21">
      <c r="U2094" s="1047"/>
    </row>
    <row r="2095" ht="26.25" customHeight="1" spans="21:21">
      <c r="U2095" s="1047"/>
    </row>
    <row r="2096" ht="26.25" customHeight="1" spans="21:21">
      <c r="U2096" s="1047"/>
    </row>
    <row r="2097" ht="26.25" customHeight="1" spans="21:21">
      <c r="U2097" s="1047"/>
    </row>
    <row r="2098" ht="26.25" customHeight="1" spans="21:21">
      <c r="U2098" s="1047"/>
    </row>
    <row r="2099" ht="26.25" customHeight="1" spans="21:21">
      <c r="U2099" s="1047"/>
    </row>
    <row r="2100" ht="26.25" customHeight="1" spans="21:21">
      <c r="U2100" s="1047"/>
    </row>
    <row r="2101" ht="26.25" customHeight="1" spans="21:21">
      <c r="U2101" s="1047"/>
    </row>
    <row r="2102" ht="26.25" customHeight="1" spans="21:21">
      <c r="U2102" s="1047"/>
    </row>
    <row r="2103" ht="26.25" customHeight="1" spans="21:21">
      <c r="U2103" s="1047"/>
    </row>
    <row r="2104" ht="26.25" customHeight="1" spans="21:21">
      <c r="U2104" s="1047"/>
    </row>
    <row r="2105" ht="26.25" customHeight="1" spans="21:21">
      <c r="U2105" s="1047"/>
    </row>
    <row r="2106" ht="26.25" customHeight="1" spans="21:21">
      <c r="U2106" s="1047"/>
    </row>
    <row r="2107" ht="26.25" customHeight="1" spans="21:21">
      <c r="U2107" s="1047"/>
    </row>
    <row r="2108" ht="26.25" customHeight="1" spans="21:21">
      <c r="U2108" s="1047"/>
    </row>
    <row r="2109" ht="26.25" customHeight="1" spans="21:21">
      <c r="U2109" s="1047"/>
    </row>
    <row r="2110" ht="26.25" customHeight="1" spans="21:21">
      <c r="U2110" s="1047"/>
    </row>
    <row r="2111" ht="26.25" customHeight="1" spans="21:21">
      <c r="U2111" s="1047"/>
    </row>
    <row r="2112" ht="26.25" customHeight="1" spans="21:21">
      <c r="U2112" s="1047"/>
    </row>
    <row r="2113" ht="26.25" customHeight="1" spans="21:21">
      <c r="U2113" s="1047"/>
    </row>
    <row r="2114" ht="26.25" customHeight="1" spans="21:21">
      <c r="U2114" s="1047"/>
    </row>
    <row r="2115" ht="26.25" customHeight="1" spans="21:21">
      <c r="U2115" s="1047"/>
    </row>
    <row r="2116" ht="26.25" customHeight="1" spans="21:21">
      <c r="U2116" s="1047"/>
    </row>
    <row r="2117" ht="26.25" customHeight="1" spans="21:21">
      <c r="U2117" s="1047"/>
    </row>
    <row r="2118" ht="26.25" customHeight="1" spans="21:21">
      <c r="U2118" s="1047"/>
    </row>
    <row r="2119" ht="26.25" customHeight="1" spans="21:21">
      <c r="U2119" s="1047"/>
    </row>
    <row r="2120" ht="26.25" customHeight="1" spans="21:21">
      <c r="U2120" s="1047"/>
    </row>
    <row r="2121" ht="26.25" customHeight="1" spans="21:21">
      <c r="U2121" s="1047"/>
    </row>
    <row r="2122" ht="26.25" customHeight="1" spans="21:21">
      <c r="U2122" s="1047"/>
    </row>
    <row r="2123" ht="26.25" customHeight="1" spans="21:21">
      <c r="U2123" s="1047"/>
    </row>
    <row r="2124" ht="26.25" customHeight="1" spans="21:21">
      <c r="U2124" s="1047"/>
    </row>
    <row r="2125" ht="26.25" customHeight="1" spans="21:21">
      <c r="U2125" s="1047"/>
    </row>
    <row r="2126" ht="26.25" customHeight="1" spans="21:21">
      <c r="U2126" s="1047"/>
    </row>
    <row r="2127" ht="26.25" customHeight="1" spans="21:21">
      <c r="U2127" s="1047"/>
    </row>
    <row r="2128" ht="26.25" customHeight="1" spans="21:21">
      <c r="U2128" s="1047"/>
    </row>
    <row r="2129" ht="26.25" customHeight="1" spans="21:21">
      <c r="U2129" s="1047"/>
    </row>
    <row r="2130" ht="26.25" customHeight="1" spans="21:21">
      <c r="U2130" s="1047"/>
    </row>
    <row r="2131" ht="26.25" customHeight="1" spans="21:21">
      <c r="U2131" s="1047"/>
    </row>
    <row r="2132" ht="26.25" customHeight="1" spans="21:21">
      <c r="U2132" s="1047"/>
    </row>
    <row r="2133" ht="26.25" customHeight="1" spans="21:21">
      <c r="U2133" s="1047"/>
    </row>
    <row r="2134" ht="26.25" customHeight="1" spans="21:21">
      <c r="U2134" s="1047"/>
    </row>
    <row r="2135" ht="26.25" customHeight="1" spans="21:21">
      <c r="U2135" s="1047"/>
    </row>
    <row r="2136" ht="26.25" customHeight="1" spans="21:21">
      <c r="U2136" s="1047"/>
    </row>
    <row r="2137" ht="26.25" customHeight="1" spans="21:21">
      <c r="U2137" s="1047"/>
    </row>
    <row r="2138" ht="26.25" customHeight="1" spans="21:21">
      <c r="U2138" s="1047"/>
    </row>
    <row r="2139" ht="26.25" customHeight="1" spans="21:21">
      <c r="U2139" s="1047"/>
    </row>
    <row r="2140" ht="26.25" customHeight="1" spans="21:21">
      <c r="U2140" s="1047"/>
    </row>
    <row r="2141" ht="26.25" customHeight="1" spans="21:21">
      <c r="U2141" s="1047"/>
    </row>
    <row r="2142" ht="26.25" customHeight="1" spans="21:21">
      <c r="U2142" s="1047"/>
    </row>
    <row r="2143" ht="26.25" customHeight="1" spans="21:21">
      <c r="U2143" s="1047"/>
    </row>
    <row r="2144" ht="26.25" customHeight="1" spans="21:21">
      <c r="U2144" s="1047"/>
    </row>
    <row r="2145" ht="26.25" customHeight="1" spans="21:21">
      <c r="U2145" s="1047"/>
    </row>
    <row r="2146" ht="26.25" customHeight="1" spans="21:21">
      <c r="U2146" s="1047"/>
    </row>
    <row r="2147" ht="26.25" customHeight="1" spans="21:21">
      <c r="U2147" s="1047"/>
    </row>
    <row r="2148" ht="26.25" customHeight="1" spans="21:21">
      <c r="U2148" s="1047"/>
    </row>
    <row r="2149" ht="26.25" customHeight="1" spans="21:21">
      <c r="U2149" s="1047"/>
    </row>
    <row r="2150" ht="26.25" customHeight="1" spans="21:21">
      <c r="U2150" s="1047"/>
    </row>
    <row r="2151" ht="26.25" customHeight="1" spans="21:21">
      <c r="U2151" s="1047"/>
    </row>
    <row r="2152" ht="26.25" customHeight="1" spans="21:21">
      <c r="U2152" s="1047"/>
    </row>
    <row r="2153" ht="26.25" customHeight="1" spans="21:21">
      <c r="U2153" s="1047"/>
    </row>
    <row r="2154" ht="26.25" customHeight="1" spans="21:21">
      <c r="U2154" s="1047"/>
    </row>
    <row r="2155" ht="26.25" customHeight="1" spans="21:21">
      <c r="U2155" s="1047"/>
    </row>
    <row r="2156" ht="26.25" customHeight="1" spans="21:21">
      <c r="U2156" s="1047"/>
    </row>
    <row r="2157" ht="26.25" customHeight="1" spans="21:21">
      <c r="U2157" s="1047"/>
    </row>
    <row r="2158" ht="26.25" customHeight="1" spans="21:21">
      <c r="U2158" s="1047"/>
    </row>
    <row r="2159" ht="26.25" customHeight="1" spans="21:21">
      <c r="U2159" s="1047"/>
    </row>
    <row r="2160" ht="26.25" customHeight="1" spans="21:21">
      <c r="U2160" s="1047"/>
    </row>
    <row r="2161" ht="26.25" customHeight="1" spans="21:21">
      <c r="U2161" s="1047"/>
    </row>
    <row r="2162" ht="26.25" customHeight="1" spans="21:21">
      <c r="U2162" s="1047"/>
    </row>
    <row r="2163" ht="26.25" customHeight="1" spans="21:21">
      <c r="U2163" s="1047"/>
    </row>
    <row r="2164" ht="26.25" customHeight="1" spans="21:21">
      <c r="U2164" s="1047"/>
    </row>
    <row r="2165" ht="26.25" customHeight="1" spans="21:21">
      <c r="U2165" s="1047"/>
    </row>
    <row r="2166" ht="26.25" customHeight="1" spans="21:21">
      <c r="U2166" s="1047"/>
    </row>
    <row r="2167" ht="26.25" customHeight="1" spans="21:21">
      <c r="U2167" s="1047"/>
    </row>
    <row r="2168" ht="26.25" customHeight="1" spans="21:21">
      <c r="U2168" s="1047"/>
    </row>
    <row r="2169" ht="26.25" customHeight="1" spans="21:21">
      <c r="U2169" s="1047"/>
    </row>
    <row r="2170" ht="26.25" customHeight="1" spans="21:21">
      <c r="U2170" s="1047"/>
    </row>
    <row r="2171" ht="26.25" customHeight="1" spans="21:21">
      <c r="U2171" s="1047"/>
    </row>
    <row r="2172" ht="26.25" customHeight="1" spans="21:21">
      <c r="U2172" s="1047"/>
    </row>
    <row r="2173" ht="26.25" customHeight="1" spans="21:21">
      <c r="U2173" s="1047"/>
    </row>
    <row r="2174" ht="26.25" customHeight="1" spans="21:21">
      <c r="U2174" s="1047"/>
    </row>
    <row r="2175" ht="26.25" customHeight="1" spans="21:21">
      <c r="U2175" s="1047"/>
    </row>
    <row r="2176" ht="26.25" customHeight="1" spans="21:21">
      <c r="U2176" s="1047"/>
    </row>
    <row r="2177" ht="26.25" customHeight="1" spans="21:21">
      <c r="U2177" s="1047"/>
    </row>
    <row r="2178" ht="26.25" customHeight="1" spans="21:21">
      <c r="U2178" s="1047"/>
    </row>
    <row r="2179" ht="26.25" customHeight="1" spans="21:21">
      <c r="U2179" s="1047"/>
    </row>
    <row r="2180" ht="26.25" customHeight="1" spans="21:21">
      <c r="U2180" s="1047"/>
    </row>
    <row r="2181" ht="26.25" customHeight="1" spans="21:21">
      <c r="U2181" s="1047"/>
    </row>
    <row r="2182" ht="26.25" customHeight="1" spans="21:21">
      <c r="U2182" s="1047"/>
    </row>
    <row r="2183" ht="26.25" customHeight="1" spans="21:21">
      <c r="U2183" s="1047"/>
    </row>
    <row r="2184" ht="26.25" customHeight="1" spans="21:21">
      <c r="U2184" s="1047"/>
    </row>
    <row r="2185" ht="26.25" customHeight="1" spans="21:21">
      <c r="U2185" s="1047"/>
    </row>
    <row r="2186" ht="26.25" customHeight="1" spans="21:21">
      <c r="U2186" s="1047"/>
    </row>
    <row r="2187" ht="26.25" customHeight="1" spans="21:21">
      <c r="U2187" s="1047"/>
    </row>
    <row r="2188" ht="26.25" customHeight="1" spans="21:21">
      <c r="U2188" s="1047"/>
    </row>
    <row r="2189" ht="26.25" customHeight="1" spans="21:21">
      <c r="U2189" s="1047"/>
    </row>
    <row r="2190" ht="26.25" customHeight="1" spans="21:21">
      <c r="U2190" s="1047"/>
    </row>
    <row r="2191" ht="26.25" customHeight="1" spans="21:21">
      <c r="U2191" s="1047"/>
    </row>
    <row r="2192" ht="26.25" customHeight="1" spans="21:21">
      <c r="U2192" s="1047"/>
    </row>
    <row r="2193" ht="26.25" customHeight="1" spans="21:21">
      <c r="U2193" s="1047"/>
    </row>
    <row r="2194" ht="26.25" customHeight="1" spans="21:21">
      <c r="U2194" s="1047"/>
    </row>
    <row r="2195" ht="26.25" customHeight="1" spans="21:21">
      <c r="U2195" s="1047"/>
    </row>
    <row r="2196" ht="26.25" customHeight="1" spans="21:21">
      <c r="U2196" s="1047"/>
    </row>
    <row r="2197" ht="26.25" customHeight="1" spans="21:21">
      <c r="U2197" s="1047"/>
    </row>
    <row r="2198" ht="26.25" customHeight="1" spans="21:21">
      <c r="U2198" s="1047"/>
    </row>
    <row r="2199" ht="26.25" customHeight="1" spans="21:21">
      <c r="U2199" s="1047"/>
    </row>
    <row r="2200" ht="26.25" customHeight="1" spans="21:21">
      <c r="U2200" s="1047"/>
    </row>
    <row r="2201" ht="26.25" customHeight="1" spans="21:21">
      <c r="U2201" s="1047"/>
    </row>
    <row r="2202" ht="26.25" customHeight="1" spans="21:21">
      <c r="U2202" s="1047"/>
    </row>
    <row r="2203" ht="26.25" customHeight="1" spans="21:21">
      <c r="U2203" s="1047"/>
    </row>
    <row r="2204" ht="26.25" customHeight="1" spans="21:21">
      <c r="U2204" s="1047"/>
    </row>
    <row r="2205" ht="26.25" customHeight="1" spans="21:21">
      <c r="U2205" s="1047"/>
    </row>
    <row r="2206" ht="26.25" customHeight="1" spans="21:21">
      <c r="U2206" s="1047"/>
    </row>
    <row r="2207" ht="26.25" customHeight="1" spans="21:21">
      <c r="U2207" s="1047"/>
    </row>
    <row r="2208" ht="26.25" customHeight="1" spans="21:21">
      <c r="U2208" s="1047"/>
    </row>
    <row r="2209" ht="26.25" customHeight="1" spans="21:21">
      <c r="U2209" s="1047"/>
    </row>
    <row r="2210" ht="26.25" customHeight="1" spans="21:21">
      <c r="U2210" s="1047"/>
    </row>
    <row r="2211" ht="26.25" customHeight="1" spans="21:21">
      <c r="U2211" s="1047"/>
    </row>
    <row r="2212" ht="26.25" customHeight="1" spans="21:21">
      <c r="U2212" s="1047"/>
    </row>
    <row r="2213" ht="26.25" customHeight="1" spans="21:21">
      <c r="U2213" s="1047"/>
    </row>
    <row r="2214" ht="26.25" customHeight="1" spans="21:21">
      <c r="U2214" s="1047"/>
    </row>
    <row r="2215" ht="26.25" customHeight="1" spans="21:21">
      <c r="U2215" s="1047"/>
    </row>
    <row r="2216" ht="26.25" customHeight="1" spans="21:21">
      <c r="U2216" s="1047"/>
    </row>
    <row r="2217" ht="26.25" customHeight="1" spans="21:21">
      <c r="U2217" s="1047"/>
    </row>
    <row r="2218" ht="26.25" customHeight="1" spans="21:21">
      <c r="U2218" s="1047"/>
    </row>
    <row r="2219" ht="26.25" customHeight="1" spans="21:21">
      <c r="U2219" s="1047"/>
    </row>
    <row r="2220" ht="26.25" customHeight="1" spans="21:21">
      <c r="U2220" s="1047"/>
    </row>
    <row r="2221" ht="26.25" customHeight="1" spans="21:21">
      <c r="U2221" s="1047"/>
    </row>
    <row r="2222" ht="26.25" customHeight="1" spans="21:21">
      <c r="U2222" s="1047"/>
    </row>
    <row r="2223" ht="26.25" customHeight="1" spans="21:21">
      <c r="U2223" s="1047"/>
    </row>
    <row r="2224" ht="26.25" customHeight="1" spans="21:21">
      <c r="U2224" s="1047"/>
    </row>
    <row r="2225" ht="26.25" customHeight="1" spans="21:21">
      <c r="U2225" s="1047"/>
    </row>
    <row r="2226" ht="26.25" customHeight="1" spans="21:21">
      <c r="U2226" s="1047"/>
    </row>
    <row r="2227" ht="26.25" customHeight="1" spans="21:21">
      <c r="U2227" s="1047"/>
    </row>
    <row r="2228" ht="26.25" customHeight="1" spans="21:21">
      <c r="U2228" s="1047"/>
    </row>
    <row r="2229" ht="26.25" customHeight="1" spans="21:21">
      <c r="U2229" s="1047"/>
    </row>
    <row r="2230" ht="26.25" customHeight="1" spans="21:21">
      <c r="U2230" s="1047"/>
    </row>
    <row r="2231" ht="26.25" customHeight="1" spans="21:21">
      <c r="U2231" s="1047"/>
    </row>
    <row r="2232" ht="26.25" customHeight="1" spans="21:21">
      <c r="U2232" s="1047"/>
    </row>
    <row r="2233" ht="26.25" customHeight="1" spans="21:21">
      <c r="U2233" s="1047"/>
    </row>
    <row r="2234" ht="26.25" customHeight="1" spans="21:21">
      <c r="U2234" s="1047"/>
    </row>
    <row r="2235" ht="26.25" customHeight="1" spans="21:21">
      <c r="U2235" s="1047"/>
    </row>
    <row r="2236" ht="26.25" customHeight="1" spans="21:21">
      <c r="U2236" s="1047"/>
    </row>
    <row r="2237" ht="26.25" customHeight="1" spans="21:21">
      <c r="U2237" s="1047"/>
    </row>
    <row r="2238" ht="26.25" customHeight="1" spans="21:21">
      <c r="U2238" s="1047"/>
    </row>
    <row r="2239" ht="26.25" customHeight="1" spans="21:21">
      <c r="U2239" s="1047"/>
    </row>
    <row r="2240" ht="26.25" customHeight="1" spans="21:21">
      <c r="U2240" s="1047"/>
    </row>
    <row r="2241" ht="26.25" customHeight="1" spans="21:21">
      <c r="U2241" s="1047"/>
    </row>
    <row r="2242" ht="26.25" customHeight="1" spans="21:21">
      <c r="U2242" s="1047"/>
    </row>
    <row r="2243" ht="26.25" customHeight="1" spans="21:21">
      <c r="U2243" s="1047"/>
    </row>
    <row r="2244" ht="26.25" customHeight="1" spans="21:21">
      <c r="U2244" s="1047"/>
    </row>
    <row r="2245" ht="26.25" customHeight="1" spans="21:21">
      <c r="U2245" s="1047"/>
    </row>
    <row r="2246" ht="26.25" customHeight="1" spans="21:21">
      <c r="U2246" s="1047"/>
    </row>
    <row r="2247" ht="26.25" customHeight="1" spans="21:21">
      <c r="U2247" s="1047"/>
    </row>
    <row r="2248" ht="26.25" customHeight="1" spans="21:21">
      <c r="U2248" s="1047"/>
    </row>
    <row r="2249" ht="26.25" customHeight="1" spans="21:21">
      <c r="U2249" s="1047"/>
    </row>
    <row r="2250" ht="26.25" customHeight="1" spans="21:21">
      <c r="U2250" s="1047"/>
    </row>
    <row r="2251" ht="26.25" customHeight="1" spans="21:21">
      <c r="U2251" s="1047"/>
    </row>
    <row r="2252" ht="26.25" customHeight="1" spans="21:21">
      <c r="U2252" s="1047"/>
    </row>
    <row r="2253" ht="26.25" customHeight="1" spans="21:21">
      <c r="U2253" s="1047"/>
    </row>
    <row r="2254" ht="26.25" customHeight="1" spans="21:21">
      <c r="U2254" s="1047"/>
    </row>
    <row r="2255" ht="26.25" customHeight="1" spans="21:21">
      <c r="U2255" s="1047"/>
    </row>
    <row r="2256" ht="26.25" customHeight="1" spans="21:21">
      <c r="U2256" s="1047"/>
    </row>
    <row r="2257" ht="26.25" customHeight="1" spans="21:21">
      <c r="U2257" s="1047"/>
    </row>
    <row r="2258" ht="26.25" customHeight="1" spans="21:21">
      <c r="U2258" s="1047"/>
    </row>
    <row r="2259" ht="26.25" customHeight="1" spans="21:21">
      <c r="U2259" s="1047"/>
    </row>
    <row r="2260" ht="26.25" customHeight="1" spans="21:21">
      <c r="U2260" s="1047"/>
    </row>
    <row r="2261" ht="26.25" customHeight="1" spans="21:21">
      <c r="U2261" s="1047"/>
    </row>
    <row r="2262" ht="26.25" customHeight="1" spans="21:21">
      <c r="U2262" s="1047"/>
    </row>
    <row r="2263" ht="26.25" customHeight="1" spans="21:21">
      <c r="U2263" s="1047"/>
    </row>
    <row r="2264" ht="26.25" customHeight="1" spans="21:21">
      <c r="U2264" s="1047"/>
    </row>
    <row r="2265" ht="26.25" customHeight="1" spans="21:21">
      <c r="U2265" s="1047"/>
    </row>
    <row r="2266" ht="26.25" customHeight="1" spans="21:21">
      <c r="U2266" s="1047"/>
    </row>
    <row r="2267" ht="26.25" customHeight="1" spans="21:21">
      <c r="U2267" s="1047"/>
    </row>
    <row r="2268" ht="26.25" customHeight="1" spans="21:21">
      <c r="U2268" s="1047"/>
    </row>
    <row r="2269" ht="26.25" customHeight="1" spans="21:21">
      <c r="U2269" s="1047"/>
    </row>
    <row r="2270" ht="26.25" customHeight="1" spans="21:21">
      <c r="U2270" s="1047"/>
    </row>
    <row r="2271" ht="26.25" customHeight="1" spans="21:21">
      <c r="U2271" s="1047"/>
    </row>
    <row r="2272" ht="26.25" customHeight="1" spans="21:21">
      <c r="U2272" s="1047"/>
    </row>
    <row r="2273" ht="26.25" customHeight="1" spans="21:21">
      <c r="U2273" s="1047"/>
    </row>
    <row r="2274" ht="26.25" customHeight="1" spans="21:21">
      <c r="U2274" s="1047"/>
    </row>
    <row r="2275" ht="26.25" customHeight="1" spans="21:21">
      <c r="U2275" s="1047"/>
    </row>
    <row r="2276" ht="26.25" customHeight="1" spans="21:21">
      <c r="U2276" s="1047"/>
    </row>
    <row r="2277" ht="26.25" customHeight="1" spans="21:21">
      <c r="U2277" s="1047"/>
    </row>
    <row r="2278" ht="26.25" customHeight="1" spans="21:21">
      <c r="U2278" s="1047"/>
    </row>
    <row r="2279" ht="26.25" customHeight="1" spans="21:21">
      <c r="U2279" s="1047"/>
    </row>
    <row r="2280" ht="26.25" customHeight="1" spans="21:21">
      <c r="U2280" s="1047"/>
    </row>
    <row r="2281" ht="26.25" customHeight="1" spans="21:21">
      <c r="U2281" s="1047"/>
    </row>
    <row r="2282" ht="26.25" customHeight="1" spans="21:21">
      <c r="U2282" s="1047"/>
    </row>
    <row r="2283" ht="26.25" customHeight="1" spans="21:21">
      <c r="U2283" s="1047"/>
    </row>
    <row r="2284" ht="26.25" customHeight="1" spans="21:21">
      <c r="U2284" s="1047"/>
    </row>
    <row r="2285" ht="26.25" customHeight="1" spans="21:21">
      <c r="U2285" s="1047"/>
    </row>
    <row r="2286" ht="26.25" customHeight="1" spans="21:21">
      <c r="U2286" s="1047"/>
    </row>
    <row r="2287" ht="26.25" customHeight="1" spans="21:21">
      <c r="U2287" s="1047"/>
    </row>
    <row r="2288" ht="26.25" customHeight="1" spans="21:21">
      <c r="U2288" s="1047"/>
    </row>
    <row r="2289" ht="26.25" customHeight="1" spans="21:21">
      <c r="U2289" s="1047"/>
    </row>
    <row r="2290" ht="26.25" customHeight="1" spans="21:21">
      <c r="U2290" s="1047"/>
    </row>
    <row r="2291" ht="26.25" customHeight="1" spans="21:21">
      <c r="U2291" s="1047"/>
    </row>
    <row r="2292" ht="26.25" customHeight="1" spans="21:21">
      <c r="U2292" s="1047"/>
    </row>
    <row r="2293" ht="26.25" customHeight="1" spans="21:21">
      <c r="U2293" s="1047"/>
    </row>
    <row r="2294" ht="26.25" customHeight="1" spans="21:21">
      <c r="U2294" s="1047"/>
    </row>
    <row r="2295" ht="26.25" customHeight="1" spans="21:21">
      <c r="U2295" s="1047"/>
    </row>
    <row r="2296" ht="26.25" customHeight="1" spans="21:21">
      <c r="U2296" s="1047"/>
    </row>
    <row r="2297" ht="26.25" customHeight="1" spans="21:21">
      <c r="U2297" s="1047"/>
    </row>
    <row r="2298" ht="26.25" customHeight="1" spans="21:21">
      <c r="U2298" s="1047"/>
    </row>
    <row r="2299" ht="26.25" customHeight="1" spans="21:21">
      <c r="U2299" s="1047"/>
    </row>
    <row r="2300" ht="26.25" customHeight="1" spans="21:21">
      <c r="U2300" s="1047"/>
    </row>
    <row r="2301" ht="26.25" customHeight="1" spans="21:21">
      <c r="U2301" s="1047"/>
    </row>
    <row r="2302" ht="26.25" customHeight="1" spans="21:21">
      <c r="U2302" s="1047"/>
    </row>
    <row r="2303" ht="26.25" customHeight="1" spans="21:21">
      <c r="U2303" s="1047"/>
    </row>
    <row r="2304" ht="26.25" customHeight="1" spans="21:21">
      <c r="U2304" s="1047"/>
    </row>
    <row r="2305" ht="26.25" customHeight="1" spans="21:21">
      <c r="U2305" s="1047"/>
    </row>
    <row r="2306" ht="26.25" customHeight="1" spans="21:21">
      <c r="U2306" s="1047"/>
    </row>
    <row r="2307" ht="26.25" customHeight="1" spans="21:21">
      <c r="U2307" s="1047"/>
    </row>
    <row r="2308" ht="26.25" customHeight="1" spans="21:21">
      <c r="U2308" s="1047"/>
    </row>
    <row r="2309" ht="26.25" customHeight="1" spans="21:21">
      <c r="U2309" s="1047"/>
    </row>
    <row r="2310" ht="26.25" customHeight="1" spans="21:21">
      <c r="U2310" s="1047"/>
    </row>
    <row r="2311" ht="26.25" customHeight="1" spans="21:21">
      <c r="U2311" s="1047"/>
    </row>
    <row r="2312" ht="26.25" customHeight="1" spans="21:21">
      <c r="U2312" s="1047"/>
    </row>
    <row r="2313" ht="26.25" customHeight="1" spans="21:21">
      <c r="U2313" s="1047"/>
    </row>
    <row r="2314" ht="26.25" customHeight="1" spans="21:21">
      <c r="U2314" s="1047"/>
    </row>
    <row r="2315" ht="26.25" customHeight="1" spans="21:21">
      <c r="U2315" s="1047"/>
    </row>
    <row r="2316" ht="26.25" customHeight="1" spans="21:21">
      <c r="U2316" s="1047"/>
    </row>
    <row r="2317" ht="26.25" customHeight="1" spans="21:21">
      <c r="U2317" s="1047"/>
    </row>
    <row r="2318" ht="26.25" customHeight="1" spans="21:21">
      <c r="U2318" s="1047"/>
    </row>
    <row r="2319" ht="26.25" customHeight="1" spans="21:21">
      <c r="U2319" s="1047"/>
    </row>
    <row r="2320" ht="26.25" customHeight="1" spans="21:21">
      <c r="U2320" s="1047"/>
    </row>
    <row r="2321" ht="26.25" customHeight="1" spans="21:21">
      <c r="U2321" s="1047"/>
    </row>
    <row r="2322" ht="26.25" customHeight="1" spans="21:21">
      <c r="U2322" s="1047"/>
    </row>
    <row r="2323" ht="26.25" customHeight="1" spans="21:21">
      <c r="U2323" s="1047"/>
    </row>
    <row r="2324" ht="26.25" customHeight="1" spans="21:21">
      <c r="U2324" s="1047"/>
    </row>
    <row r="2325" ht="26.25" customHeight="1" spans="21:21">
      <c r="U2325" s="1047"/>
    </row>
    <row r="2326" ht="26.25" customHeight="1" spans="21:21">
      <c r="U2326" s="1047"/>
    </row>
    <row r="2327" ht="26.25" customHeight="1" spans="21:21">
      <c r="U2327" s="1047"/>
    </row>
    <row r="2328" ht="26.25" customHeight="1" spans="21:21">
      <c r="U2328" s="1047"/>
    </row>
    <row r="2329" ht="26.25" customHeight="1" spans="21:21">
      <c r="U2329" s="1047"/>
    </row>
    <row r="2330" ht="26.25" customHeight="1" spans="21:21">
      <c r="U2330" s="1047"/>
    </row>
    <row r="2331" ht="26.25" customHeight="1" spans="21:21">
      <c r="U2331" s="1047"/>
    </row>
    <row r="2332" ht="26.25" customHeight="1" spans="21:21">
      <c r="U2332" s="1047"/>
    </row>
    <row r="2333" ht="26.25" customHeight="1" spans="21:21">
      <c r="U2333" s="1047"/>
    </row>
    <row r="2334" ht="26.25" customHeight="1" spans="21:21">
      <c r="U2334" s="1047"/>
    </row>
    <row r="2335" ht="26.25" customHeight="1" spans="21:21">
      <c r="U2335" s="1047"/>
    </row>
    <row r="2336" ht="26.25" customHeight="1" spans="21:21">
      <c r="U2336" s="1047"/>
    </row>
    <row r="2337" ht="26.25" customHeight="1" spans="21:21">
      <c r="U2337" s="1047"/>
    </row>
    <row r="2338" ht="26.25" customHeight="1" spans="21:21">
      <c r="U2338" s="1047"/>
    </row>
    <row r="2339" ht="26.25" customHeight="1" spans="21:21">
      <c r="U2339" s="1047"/>
    </row>
    <row r="2340" ht="26.25" customHeight="1" spans="21:21">
      <c r="U2340" s="1047"/>
    </row>
    <row r="2341" ht="26.25" customHeight="1" spans="21:21">
      <c r="U2341" s="1047"/>
    </row>
    <row r="2342" ht="26.25" customHeight="1" spans="21:21">
      <c r="U2342" s="1047"/>
    </row>
    <row r="2343" ht="26.25" customHeight="1" spans="21:21">
      <c r="U2343" s="1047"/>
    </row>
    <row r="2344" ht="26.25" customHeight="1" spans="21:21">
      <c r="U2344" s="1047"/>
    </row>
    <row r="2345" ht="26.25" customHeight="1" spans="21:21">
      <c r="U2345" s="1047"/>
    </row>
    <row r="2346" ht="26.25" customHeight="1" spans="21:21">
      <c r="U2346" s="1047"/>
    </row>
    <row r="2347" ht="26.25" customHeight="1" spans="21:21">
      <c r="U2347" s="1047"/>
    </row>
    <row r="2348" ht="26.25" customHeight="1" spans="21:21">
      <c r="U2348" s="1047"/>
    </row>
    <row r="2349" ht="26.25" customHeight="1" spans="21:21">
      <c r="U2349" s="1047"/>
    </row>
    <row r="2350" ht="26.25" customHeight="1" spans="21:21">
      <c r="U2350" s="1047"/>
    </row>
    <row r="2351" ht="26.25" customHeight="1" spans="21:21">
      <c r="U2351" s="1047"/>
    </row>
    <row r="2352" ht="26.25" customHeight="1" spans="21:21">
      <c r="U2352" s="1047"/>
    </row>
    <row r="2353" ht="26.25" customHeight="1" spans="21:21">
      <c r="U2353" s="1047"/>
    </row>
    <row r="2354" ht="26.25" customHeight="1" spans="21:21">
      <c r="U2354" s="1047"/>
    </row>
    <row r="2355" ht="26.25" customHeight="1" spans="21:21">
      <c r="U2355" s="1047"/>
    </row>
    <row r="2356" ht="26.25" customHeight="1" spans="21:21">
      <c r="U2356" s="1047"/>
    </row>
    <row r="2357" ht="26.25" customHeight="1" spans="21:21">
      <c r="U2357" s="1047"/>
    </row>
    <row r="2358" ht="26.25" customHeight="1" spans="21:21">
      <c r="U2358" s="1047"/>
    </row>
    <row r="2359" ht="26.25" customHeight="1" spans="21:21">
      <c r="U2359" s="1047"/>
    </row>
    <row r="2360" ht="26.25" customHeight="1" spans="21:21">
      <c r="U2360" s="1047"/>
    </row>
    <row r="2361" ht="26.25" customHeight="1" spans="21:21">
      <c r="U2361" s="1047"/>
    </row>
    <row r="2362" ht="26.25" customHeight="1" spans="21:21">
      <c r="U2362" s="1047"/>
    </row>
    <row r="2363" ht="26.25" customHeight="1" spans="21:21">
      <c r="U2363" s="1047"/>
    </row>
    <row r="2364" ht="26.25" customHeight="1" spans="21:21">
      <c r="U2364" s="1047"/>
    </row>
    <row r="2365" ht="26.25" customHeight="1" spans="21:21">
      <c r="U2365" s="1047"/>
    </row>
    <row r="2366" ht="26.25" customHeight="1" spans="21:21">
      <c r="U2366" s="1047"/>
    </row>
    <row r="2367" ht="26.25" customHeight="1" spans="21:21">
      <c r="U2367" s="1047"/>
    </row>
    <row r="2368" ht="26.25" customHeight="1" spans="21:21">
      <c r="U2368" s="1047"/>
    </row>
    <row r="2369" ht="26.25" customHeight="1" spans="21:21">
      <c r="U2369" s="1047"/>
    </row>
    <row r="2370" ht="26.25" customHeight="1" spans="21:21">
      <c r="U2370" s="1047"/>
    </row>
    <row r="2371" ht="26.25" customHeight="1" spans="21:21">
      <c r="U2371" s="1047"/>
    </row>
    <row r="2372" ht="26.25" customHeight="1" spans="21:21">
      <c r="U2372" s="1047"/>
    </row>
    <row r="2373" ht="26.25" customHeight="1" spans="21:21">
      <c r="U2373" s="1047"/>
    </row>
    <row r="2374" ht="26.25" customHeight="1" spans="21:21">
      <c r="U2374" s="1047"/>
    </row>
    <row r="2375" ht="26.25" customHeight="1" spans="21:21">
      <c r="U2375" s="1047"/>
    </row>
    <row r="2376" ht="26.25" customHeight="1" spans="21:21">
      <c r="U2376" s="1047"/>
    </row>
    <row r="2377" ht="26.25" customHeight="1" spans="21:21">
      <c r="U2377" s="1047"/>
    </row>
    <row r="2378" ht="26.25" customHeight="1" spans="21:21">
      <c r="U2378" s="1047"/>
    </row>
    <row r="2379" ht="26.25" customHeight="1" spans="21:21">
      <c r="U2379" s="1047"/>
    </row>
    <row r="2380" ht="26.25" customHeight="1" spans="21:21">
      <c r="U2380" s="1047"/>
    </row>
    <row r="2381" ht="26.25" customHeight="1" spans="21:21">
      <c r="U2381" s="1047"/>
    </row>
    <row r="2382" ht="26.25" customHeight="1" spans="21:21">
      <c r="U2382" s="1047"/>
    </row>
    <row r="2383" ht="26.25" customHeight="1" spans="21:21">
      <c r="U2383" s="1047"/>
    </row>
    <row r="2384" ht="26.25" customHeight="1" spans="21:21">
      <c r="U2384" s="1047"/>
    </row>
    <row r="2385" ht="26.25" customHeight="1" spans="21:21">
      <c r="U2385" s="1047"/>
    </row>
    <row r="2386" ht="26.25" customHeight="1" spans="21:21">
      <c r="U2386" s="1047"/>
    </row>
    <row r="2387" ht="26.25" customHeight="1" spans="21:21">
      <c r="U2387" s="1047"/>
    </row>
    <row r="2388" ht="26.25" customHeight="1" spans="21:21">
      <c r="U2388" s="1047"/>
    </row>
    <row r="2389" ht="26.25" customHeight="1" spans="21:21">
      <c r="U2389" s="1047"/>
    </row>
    <row r="2390" ht="26.25" customHeight="1" spans="21:21">
      <c r="U2390" s="1047"/>
    </row>
    <row r="2391" ht="26.25" customHeight="1" spans="21:21">
      <c r="U2391" s="1047"/>
    </row>
    <row r="2392" ht="26.25" customHeight="1" spans="21:21">
      <c r="U2392" s="1047"/>
    </row>
    <row r="2393" ht="26.25" customHeight="1" spans="21:21">
      <c r="U2393" s="1047"/>
    </row>
    <row r="2394" ht="26.25" customHeight="1" spans="21:21">
      <c r="U2394" s="1047"/>
    </row>
    <row r="2395" ht="26.25" customHeight="1" spans="21:21">
      <c r="U2395" s="1047"/>
    </row>
    <row r="2396" ht="26.25" customHeight="1" spans="21:21">
      <c r="U2396" s="1047"/>
    </row>
    <row r="2397" ht="26.25" customHeight="1" spans="21:21">
      <c r="U2397" s="1047"/>
    </row>
    <row r="2398" ht="26.25" customHeight="1" spans="21:21">
      <c r="U2398" s="1047"/>
    </row>
    <row r="2399" ht="26.25" customHeight="1" spans="21:21">
      <c r="U2399" s="1047"/>
    </row>
    <row r="2400" ht="26.25" customHeight="1" spans="21:21">
      <c r="U2400" s="1047"/>
    </row>
    <row r="2401" ht="26.25" customHeight="1" spans="21:21">
      <c r="U2401" s="1047"/>
    </row>
    <row r="2402" ht="26.25" customHeight="1" spans="21:21">
      <c r="U2402" s="1047"/>
    </row>
    <row r="2403" ht="26.25" customHeight="1" spans="21:21">
      <c r="U2403" s="1047"/>
    </row>
    <row r="2404" ht="26.25" customHeight="1" spans="21:21">
      <c r="U2404" s="1047"/>
    </row>
    <row r="2405" ht="26.25" customHeight="1" spans="21:21">
      <c r="U2405" s="1047"/>
    </row>
    <row r="2406" ht="26.25" customHeight="1" spans="21:21">
      <c r="U2406" s="1047"/>
    </row>
    <row r="2407" ht="26.25" customHeight="1" spans="21:21">
      <c r="U2407" s="1047"/>
    </row>
    <row r="2408" ht="26.25" customHeight="1" spans="21:21">
      <c r="U2408" s="1047"/>
    </row>
    <row r="2409" ht="26.25" customHeight="1" spans="21:21">
      <c r="U2409" s="1047"/>
    </row>
    <row r="2410" ht="26.25" customHeight="1" spans="21:21">
      <c r="U2410" s="1047"/>
    </row>
    <row r="2411" ht="26.25" customHeight="1" spans="21:21">
      <c r="U2411" s="1047"/>
    </row>
    <row r="2412" ht="26.25" customHeight="1" spans="21:21">
      <c r="U2412" s="1047"/>
    </row>
    <row r="2413" ht="26.25" customHeight="1" spans="21:21">
      <c r="U2413" s="1047"/>
    </row>
    <row r="2414" ht="26.25" customHeight="1" spans="21:21">
      <c r="U2414" s="1047"/>
    </row>
    <row r="2415" ht="26.25" customHeight="1" spans="21:21">
      <c r="U2415" s="1047"/>
    </row>
    <row r="2416" ht="26.25" customHeight="1" spans="21:21">
      <c r="U2416" s="1047"/>
    </row>
    <row r="2417" ht="26.25" customHeight="1" spans="21:21">
      <c r="U2417" s="1047"/>
    </row>
    <row r="2418" ht="26.25" customHeight="1" spans="21:21">
      <c r="U2418" s="1047"/>
    </row>
    <row r="2419" ht="26.25" customHeight="1" spans="21:21">
      <c r="U2419" s="1047"/>
    </row>
    <row r="2420" ht="26.25" customHeight="1" spans="21:21">
      <c r="U2420" s="1047"/>
    </row>
    <row r="2421" ht="26.25" customHeight="1" spans="21:21">
      <c r="U2421" s="1047"/>
    </row>
    <row r="2422" ht="26.25" customHeight="1" spans="21:21">
      <c r="U2422" s="1047"/>
    </row>
    <row r="2423" ht="26.25" customHeight="1" spans="21:21">
      <c r="U2423" s="1047"/>
    </row>
    <row r="2424" ht="26.25" customHeight="1" spans="21:21">
      <c r="U2424" s="1047"/>
    </row>
    <row r="2425" ht="26.25" customHeight="1" spans="21:21">
      <c r="U2425" s="1047"/>
    </row>
    <row r="2426" ht="26.25" customHeight="1" spans="21:21">
      <c r="U2426" s="1047"/>
    </row>
    <row r="2427" ht="26.25" customHeight="1" spans="21:21">
      <c r="U2427" s="1047"/>
    </row>
    <row r="2428" ht="26.25" customHeight="1" spans="21:21">
      <c r="U2428" s="1047"/>
    </row>
    <row r="2429" ht="26.25" customHeight="1" spans="21:21">
      <c r="U2429" s="1047"/>
    </row>
    <row r="2430" ht="26.25" customHeight="1" spans="21:21">
      <c r="U2430" s="1047"/>
    </row>
    <row r="2431" ht="26.25" customHeight="1" spans="21:21">
      <c r="U2431" s="1047"/>
    </row>
    <row r="2432" ht="26.25" customHeight="1" spans="21:21">
      <c r="U2432" s="1047"/>
    </row>
    <row r="2433" ht="26.25" customHeight="1" spans="21:21">
      <c r="U2433" s="1047"/>
    </row>
    <row r="2434" ht="26.25" customHeight="1" spans="21:21">
      <c r="U2434" s="1047"/>
    </row>
    <row r="2435" ht="26.25" customHeight="1" spans="21:21">
      <c r="U2435" s="1047"/>
    </row>
    <row r="2436" ht="26.25" customHeight="1" spans="21:21">
      <c r="U2436" s="1047"/>
    </row>
    <row r="2437" ht="26.25" customHeight="1" spans="21:21">
      <c r="U2437" s="1047"/>
    </row>
    <row r="2438" ht="26.25" customHeight="1" spans="21:21">
      <c r="U2438" s="1047"/>
    </row>
    <row r="2439" ht="26.25" customHeight="1" spans="21:21">
      <c r="U2439" s="1047"/>
    </row>
    <row r="2440" ht="26.25" customHeight="1" spans="21:21">
      <c r="U2440" s="1047"/>
    </row>
    <row r="2441" ht="26.25" customHeight="1" spans="21:21">
      <c r="U2441" s="1047"/>
    </row>
    <row r="2442" ht="26.25" customHeight="1" spans="21:21">
      <c r="U2442" s="1047"/>
    </row>
    <row r="2443" ht="26.25" customHeight="1" spans="21:21">
      <c r="U2443" s="1047"/>
    </row>
    <row r="2444" ht="26.25" customHeight="1" spans="21:21">
      <c r="U2444" s="1047"/>
    </row>
    <row r="2445" ht="26.25" customHeight="1" spans="21:21">
      <c r="U2445" s="1047"/>
    </row>
    <row r="2446" ht="26.25" customHeight="1" spans="21:21">
      <c r="U2446" s="1047"/>
    </row>
    <row r="2447" ht="26.25" customHeight="1" spans="21:21">
      <c r="U2447" s="1047"/>
    </row>
    <row r="2448" ht="26.25" customHeight="1" spans="21:21">
      <c r="U2448" s="1047"/>
    </row>
    <row r="2449" ht="26.25" customHeight="1" spans="21:21">
      <c r="U2449" s="1047"/>
    </row>
    <row r="2450" ht="26.25" customHeight="1" spans="21:21">
      <c r="U2450" s="1047"/>
    </row>
    <row r="2451" ht="26.25" customHeight="1" spans="21:21">
      <c r="U2451" s="1047"/>
    </row>
    <row r="2452" ht="26.25" customHeight="1" spans="21:21">
      <c r="U2452" s="1047"/>
    </row>
    <row r="2453" ht="26.25" customHeight="1" spans="21:21">
      <c r="U2453" s="1047"/>
    </row>
    <row r="2454" ht="26.25" customHeight="1" spans="21:21">
      <c r="U2454" s="1047"/>
    </row>
    <row r="2455" ht="26.25" customHeight="1" spans="21:21">
      <c r="U2455" s="1047"/>
    </row>
    <row r="2456" ht="26.25" customHeight="1" spans="21:21">
      <c r="U2456" s="1047"/>
    </row>
    <row r="2457" ht="26.25" customHeight="1" spans="21:21">
      <c r="U2457" s="1047"/>
    </row>
    <row r="2458" ht="26.25" customHeight="1" spans="21:21">
      <c r="U2458" s="1047"/>
    </row>
    <row r="2459" ht="26.25" customHeight="1" spans="21:21">
      <c r="U2459" s="1047"/>
    </row>
    <row r="2460" ht="26.25" customHeight="1" spans="21:21">
      <c r="U2460" s="1047"/>
    </row>
    <row r="2461" ht="26.25" customHeight="1" spans="21:21">
      <c r="U2461" s="1047"/>
    </row>
    <row r="2462" ht="26.25" customHeight="1" spans="21:21">
      <c r="U2462" s="1047"/>
    </row>
    <row r="2463" ht="26.25" customHeight="1" spans="21:21">
      <c r="U2463" s="1047"/>
    </row>
    <row r="2464" ht="26.25" customHeight="1" spans="21:21">
      <c r="U2464" s="1047"/>
    </row>
    <row r="2465" ht="26.25" customHeight="1" spans="21:21">
      <c r="U2465" s="1047"/>
    </row>
    <row r="2466" ht="26.25" customHeight="1" spans="21:21">
      <c r="U2466" s="1047"/>
    </row>
    <row r="2467" ht="26.25" customHeight="1" spans="21:21">
      <c r="U2467" s="1047"/>
    </row>
    <row r="2468" ht="26.25" customHeight="1" spans="21:21">
      <c r="U2468" s="1047"/>
    </row>
    <row r="2469" ht="26.25" customHeight="1" spans="21:21">
      <c r="U2469" s="1047"/>
    </row>
    <row r="2470" ht="26.25" customHeight="1" spans="21:21">
      <c r="U2470" s="1047"/>
    </row>
    <row r="2471" ht="26.25" customHeight="1" spans="21:21">
      <c r="U2471" s="1047"/>
    </row>
    <row r="2472" ht="26.25" customHeight="1" spans="21:21">
      <c r="U2472" s="1047"/>
    </row>
    <row r="2473" ht="26.25" customHeight="1" spans="21:21">
      <c r="U2473" s="1047"/>
    </row>
    <row r="2474" ht="26.25" customHeight="1" spans="21:21">
      <c r="U2474" s="1047"/>
    </row>
    <row r="2475" ht="26.25" customHeight="1" spans="21:21">
      <c r="U2475" s="1047"/>
    </row>
    <row r="2476" ht="26.25" customHeight="1" spans="21:21">
      <c r="U2476" s="1047"/>
    </row>
    <row r="2477" ht="26.25" customHeight="1" spans="21:21">
      <c r="U2477" s="1047"/>
    </row>
    <row r="2478" ht="26.25" customHeight="1" spans="21:21">
      <c r="U2478" s="1047"/>
    </row>
    <row r="2479" ht="26.25" customHeight="1" spans="21:21">
      <c r="U2479" s="1047"/>
    </row>
    <row r="2480" ht="26.25" customHeight="1" spans="21:21">
      <c r="U2480" s="1047"/>
    </row>
    <row r="2481" ht="26.25" customHeight="1" spans="21:21">
      <c r="U2481" s="1047"/>
    </row>
    <row r="2482" ht="26.25" customHeight="1" spans="21:21">
      <c r="U2482" s="1047"/>
    </row>
    <row r="2483" ht="26.25" customHeight="1" spans="21:21">
      <c r="U2483" s="1047"/>
    </row>
    <row r="2484" ht="26.25" customHeight="1" spans="21:21">
      <c r="U2484" s="1047"/>
    </row>
    <row r="2485" ht="26.25" customHeight="1" spans="21:21">
      <c r="U2485" s="1047"/>
    </row>
    <row r="2486" ht="26.25" customHeight="1" spans="21:21">
      <c r="U2486" s="1047"/>
    </row>
    <row r="2487" ht="26.25" customHeight="1" spans="21:21">
      <c r="U2487" s="1047"/>
    </row>
    <row r="2488" ht="26.25" customHeight="1" spans="21:21">
      <c r="U2488" s="1047"/>
    </row>
    <row r="2489" ht="26.25" customHeight="1" spans="21:21">
      <c r="U2489" s="1047"/>
    </row>
    <row r="2490" ht="26.25" customHeight="1" spans="21:21">
      <c r="U2490" s="1047"/>
    </row>
    <row r="2491" ht="26.25" customHeight="1" spans="21:21">
      <c r="U2491" s="1047"/>
    </row>
    <row r="2492" ht="26.25" customHeight="1" spans="21:21">
      <c r="U2492" s="1047"/>
    </row>
    <row r="2493" ht="26.25" customHeight="1" spans="21:21">
      <c r="U2493" s="1047"/>
    </row>
    <row r="2494" ht="26.25" customHeight="1" spans="21:21">
      <c r="U2494" s="1047"/>
    </row>
    <row r="2495" ht="26.25" customHeight="1" spans="21:21">
      <c r="U2495" s="1047"/>
    </row>
    <row r="2496" ht="26.25" customHeight="1" spans="21:21">
      <c r="U2496" s="1047"/>
    </row>
    <row r="2497" ht="26.25" customHeight="1" spans="21:21">
      <c r="U2497" s="1047"/>
    </row>
    <row r="2498" ht="26.25" customHeight="1" spans="21:21">
      <c r="U2498" s="1047"/>
    </row>
    <row r="2499" ht="26.25" customHeight="1" spans="21:21">
      <c r="U2499" s="1047"/>
    </row>
    <row r="2500" ht="26.25" customHeight="1" spans="21:21">
      <c r="U2500" s="1047"/>
    </row>
    <row r="2501" ht="26.25" customHeight="1" spans="21:21">
      <c r="U2501" s="1047"/>
    </row>
    <row r="2502" ht="26.25" customHeight="1" spans="21:21">
      <c r="U2502" s="1047"/>
    </row>
    <row r="2503" ht="26.25" customHeight="1" spans="21:21">
      <c r="U2503" s="1047"/>
    </row>
    <row r="2504" ht="26.25" customHeight="1" spans="21:21">
      <c r="U2504" s="1047"/>
    </row>
    <row r="2505" ht="26.25" customHeight="1" spans="21:21">
      <c r="U2505" s="1047"/>
    </row>
    <row r="2506" ht="26.25" customHeight="1" spans="21:21">
      <c r="U2506" s="1047"/>
    </row>
    <row r="2507" ht="26.25" customHeight="1" spans="21:21">
      <c r="U2507" s="1047"/>
    </row>
    <row r="2508" ht="26.25" customHeight="1" spans="21:21">
      <c r="U2508" s="1047"/>
    </row>
    <row r="2509" ht="26.25" customHeight="1" spans="21:21">
      <c r="U2509" s="1047"/>
    </row>
    <row r="2510" ht="26.25" customHeight="1" spans="21:21">
      <c r="U2510" s="1047"/>
    </row>
    <row r="2511" ht="26.25" customHeight="1" spans="21:21">
      <c r="U2511" s="1047"/>
    </row>
    <row r="2512" ht="26.25" customHeight="1" spans="21:21">
      <c r="U2512" s="1047"/>
    </row>
    <row r="2513" ht="26.25" customHeight="1" spans="21:21">
      <c r="U2513" s="1047"/>
    </row>
    <row r="2514" ht="26.25" customHeight="1" spans="21:21">
      <c r="U2514" s="1047"/>
    </row>
    <row r="2515" ht="26.25" customHeight="1" spans="21:21">
      <c r="U2515" s="1047"/>
    </row>
    <row r="2516" ht="26.25" customHeight="1" spans="21:21">
      <c r="U2516" s="1047"/>
    </row>
    <row r="2517" ht="26.25" customHeight="1" spans="21:21">
      <c r="U2517" s="1047"/>
    </row>
    <row r="2518" ht="26.25" customHeight="1" spans="21:21">
      <c r="U2518" s="1047"/>
    </row>
    <row r="2519" ht="26.25" customHeight="1" spans="21:21">
      <c r="U2519" s="1047"/>
    </row>
    <row r="2520" ht="26.25" customHeight="1" spans="21:21">
      <c r="U2520" s="1047"/>
    </row>
    <row r="2521" ht="26.25" customHeight="1" spans="21:21">
      <c r="U2521" s="1047"/>
    </row>
    <row r="2522" ht="26.25" customHeight="1" spans="21:21">
      <c r="U2522" s="1047"/>
    </row>
    <row r="2523" ht="26.25" customHeight="1" spans="21:21">
      <c r="U2523" s="1047"/>
    </row>
    <row r="2524" ht="26.25" customHeight="1" spans="21:21">
      <c r="U2524" s="1047"/>
    </row>
    <row r="2525" ht="26.25" customHeight="1" spans="21:21">
      <c r="U2525" s="1047"/>
    </row>
    <row r="2526" ht="26.25" customHeight="1" spans="21:21">
      <c r="U2526" s="1047"/>
    </row>
    <row r="2527" ht="26.25" customHeight="1" spans="21:21">
      <c r="U2527" s="1047"/>
    </row>
    <row r="2528" ht="26.25" customHeight="1" spans="21:21">
      <c r="U2528" s="1047"/>
    </row>
    <row r="2529" ht="26.25" customHeight="1" spans="21:21">
      <c r="U2529" s="1047"/>
    </row>
    <row r="2530" ht="26.25" customHeight="1" spans="21:21">
      <c r="U2530" s="1047"/>
    </row>
    <row r="2531" ht="26.25" customHeight="1" spans="21:21">
      <c r="U2531" s="1047"/>
    </row>
    <row r="2532" ht="26.25" customHeight="1" spans="21:21">
      <c r="U2532" s="1047"/>
    </row>
    <row r="2533" ht="26.25" customHeight="1" spans="21:21">
      <c r="U2533" s="1047"/>
    </row>
    <row r="2534" ht="26.25" customHeight="1" spans="21:21">
      <c r="U2534" s="1047"/>
    </row>
    <row r="2535" ht="26.25" customHeight="1" spans="21:21">
      <c r="U2535" s="1047"/>
    </row>
    <row r="2536" ht="26.25" customHeight="1" spans="21:21">
      <c r="U2536" s="1047"/>
    </row>
    <row r="2537" ht="26.25" customHeight="1" spans="21:21">
      <c r="U2537" s="1047"/>
    </row>
    <row r="2538" ht="26.25" customHeight="1" spans="21:21">
      <c r="U2538" s="1047"/>
    </row>
    <row r="2539" ht="26.25" customHeight="1" spans="21:21">
      <c r="U2539" s="1047"/>
    </row>
    <row r="2540" ht="26.25" customHeight="1" spans="21:21">
      <c r="U2540" s="1047"/>
    </row>
    <row r="2541" ht="26.25" customHeight="1" spans="21:21">
      <c r="U2541" s="1047"/>
    </row>
    <row r="2542" ht="26.25" customHeight="1" spans="21:21">
      <c r="U2542" s="1047"/>
    </row>
    <row r="2543" ht="26.25" customHeight="1" spans="21:21">
      <c r="U2543" s="1047"/>
    </row>
    <row r="2544" ht="26.25" customHeight="1" spans="21:21">
      <c r="U2544" s="1047"/>
    </row>
    <row r="2545" ht="26.25" customHeight="1" spans="21:21">
      <c r="U2545" s="1047"/>
    </row>
    <row r="2546" ht="26.25" customHeight="1" spans="21:21">
      <c r="U2546" s="1047"/>
    </row>
    <row r="2547" ht="26.25" customHeight="1" spans="21:21">
      <c r="U2547" s="1047"/>
    </row>
    <row r="2548" ht="26.25" customHeight="1" spans="21:21">
      <c r="U2548" s="1047"/>
    </row>
    <row r="2549" ht="26.25" customHeight="1" spans="21:21">
      <c r="U2549" s="1047"/>
    </row>
    <row r="2550" ht="26.25" customHeight="1" spans="21:21">
      <c r="U2550" s="1047"/>
    </row>
    <row r="2551" ht="26.25" customHeight="1" spans="21:21">
      <c r="U2551" s="1047"/>
    </row>
    <row r="2552" ht="26.25" customHeight="1" spans="21:21">
      <c r="U2552" s="1047"/>
    </row>
    <row r="2553" ht="26.25" customHeight="1" spans="21:21">
      <c r="U2553" s="1047"/>
    </row>
    <row r="2554" ht="26.25" customHeight="1" spans="21:21">
      <c r="U2554" s="1047"/>
    </row>
    <row r="2555" ht="26.25" customHeight="1" spans="21:21">
      <c r="U2555" s="1047"/>
    </row>
    <row r="2556" ht="26.25" customHeight="1" spans="21:21">
      <c r="U2556" s="1047"/>
    </row>
    <row r="2557" ht="26.25" customHeight="1" spans="21:21">
      <c r="U2557" s="1047"/>
    </row>
    <row r="2558" ht="26.25" customHeight="1" spans="21:21">
      <c r="U2558" s="1047"/>
    </row>
    <row r="2559" ht="26.25" customHeight="1" spans="21:21">
      <c r="U2559" s="1047"/>
    </row>
    <row r="2560" ht="26.25" customHeight="1" spans="21:21">
      <c r="U2560" s="1047"/>
    </row>
    <row r="2561" ht="26.25" customHeight="1" spans="21:21">
      <c r="U2561" s="1047"/>
    </row>
    <row r="2562" ht="26.25" customHeight="1" spans="21:21">
      <c r="U2562" s="1047"/>
    </row>
    <row r="2563" ht="26.25" customHeight="1" spans="21:21">
      <c r="U2563" s="1047"/>
    </row>
    <row r="2564" ht="26.25" customHeight="1" spans="21:21">
      <c r="U2564" s="1047"/>
    </row>
    <row r="2565" ht="26.25" customHeight="1" spans="21:21">
      <c r="U2565" s="1047"/>
    </row>
    <row r="2566" ht="26.25" customHeight="1" spans="21:21">
      <c r="U2566" s="1047"/>
    </row>
    <row r="2567" ht="26.25" customHeight="1" spans="21:21">
      <c r="U2567" s="1047"/>
    </row>
    <row r="2568" ht="26.25" customHeight="1" spans="21:21">
      <c r="U2568" s="1047"/>
    </row>
    <row r="2569" ht="26.25" customHeight="1" spans="21:21">
      <c r="U2569" s="1047"/>
    </row>
    <row r="2570" ht="26.25" customHeight="1" spans="21:21">
      <c r="U2570" s="1047"/>
    </row>
    <row r="2571" ht="26.25" customHeight="1" spans="21:21">
      <c r="U2571" s="1047"/>
    </row>
    <row r="2572" ht="26.25" customHeight="1" spans="21:21">
      <c r="U2572" s="1047"/>
    </row>
    <row r="2573" ht="26.25" customHeight="1" spans="21:21">
      <c r="U2573" s="1047"/>
    </row>
    <row r="2574" ht="26.25" customHeight="1" spans="21:21">
      <c r="U2574" s="1047"/>
    </row>
    <row r="2575" ht="26.25" customHeight="1" spans="21:21">
      <c r="U2575" s="1047"/>
    </row>
    <row r="2576" ht="26.25" customHeight="1" spans="21:21">
      <c r="U2576" s="1047"/>
    </row>
    <row r="2577" ht="26.25" customHeight="1" spans="21:21">
      <c r="U2577" s="1047"/>
    </row>
    <row r="2578" ht="26.25" customHeight="1" spans="21:21">
      <c r="U2578" s="1047"/>
    </row>
    <row r="2579" ht="26.25" customHeight="1" spans="21:21">
      <c r="U2579" s="1047"/>
    </row>
    <row r="2580" ht="26.25" customHeight="1" spans="21:21">
      <c r="U2580" s="1047"/>
    </row>
    <row r="2581" ht="26.25" customHeight="1" spans="21:21">
      <c r="U2581" s="1047"/>
    </row>
    <row r="2582" ht="26.25" customHeight="1" spans="21:21">
      <c r="U2582" s="1047"/>
    </row>
    <row r="2583" ht="26.25" customHeight="1" spans="21:21">
      <c r="U2583" s="1047"/>
    </row>
    <row r="2584" ht="26.25" customHeight="1" spans="21:21">
      <c r="U2584" s="1047"/>
    </row>
    <row r="2585" ht="26.25" customHeight="1" spans="21:21">
      <c r="U2585" s="1047"/>
    </row>
    <row r="2586" ht="26.25" customHeight="1" spans="21:21">
      <c r="U2586" s="1047"/>
    </row>
    <row r="2587" ht="26.25" customHeight="1" spans="21:21">
      <c r="U2587" s="1047"/>
    </row>
    <row r="2588" ht="26.25" customHeight="1" spans="21:21">
      <c r="U2588" s="1047"/>
    </row>
    <row r="2589" ht="26.25" customHeight="1" spans="21:21">
      <c r="U2589" s="1047"/>
    </row>
    <row r="2590" ht="26.25" customHeight="1" spans="21:21">
      <c r="U2590" s="1047"/>
    </row>
    <row r="2591" ht="26.25" customHeight="1" spans="21:21">
      <c r="U2591" s="1047"/>
    </row>
    <row r="2592" ht="26.25" customHeight="1" spans="21:21">
      <c r="U2592" s="1047"/>
    </row>
    <row r="2593" ht="26.25" customHeight="1" spans="21:21">
      <c r="U2593" s="1047"/>
    </row>
    <row r="2594" ht="26.25" customHeight="1" spans="21:21">
      <c r="U2594" s="1047"/>
    </row>
    <row r="2595" ht="26.25" customHeight="1" spans="21:21">
      <c r="U2595" s="1047"/>
    </row>
    <row r="2596" ht="26.25" customHeight="1" spans="21:21">
      <c r="U2596" s="1047"/>
    </row>
    <row r="2597" ht="26.25" customHeight="1" spans="21:21">
      <c r="U2597" s="1047"/>
    </row>
    <row r="2598" ht="26.25" customHeight="1" spans="21:21">
      <c r="U2598" s="1047"/>
    </row>
    <row r="2599" ht="26.25" customHeight="1" spans="21:21">
      <c r="U2599" s="1047"/>
    </row>
    <row r="2600" ht="26.25" customHeight="1" spans="21:21">
      <c r="U2600" s="1047"/>
    </row>
    <row r="2601" ht="26.25" customHeight="1" spans="21:21">
      <c r="U2601" s="1047"/>
    </row>
    <row r="2602" ht="26.25" customHeight="1" spans="21:21">
      <c r="U2602" s="1047"/>
    </row>
    <row r="2603" ht="26.25" customHeight="1" spans="21:21">
      <c r="U2603" s="1047"/>
    </row>
    <row r="2604" ht="26.25" customHeight="1" spans="21:21">
      <c r="U2604" s="1047"/>
    </row>
    <row r="2605" ht="26.25" customHeight="1" spans="21:21">
      <c r="U2605" s="1047"/>
    </row>
    <row r="2606" ht="26.25" customHeight="1" spans="21:21">
      <c r="U2606" s="1047"/>
    </row>
    <row r="2607" ht="26.25" customHeight="1" spans="21:21">
      <c r="U2607" s="1047"/>
    </row>
    <row r="2608" ht="26.25" customHeight="1" spans="21:21">
      <c r="U2608" s="1047"/>
    </row>
    <row r="2609" ht="26.25" customHeight="1" spans="21:21">
      <c r="U2609" s="1047"/>
    </row>
    <row r="2610" ht="26.25" customHeight="1" spans="21:21">
      <c r="U2610" s="1047"/>
    </row>
    <row r="2611" ht="26.25" customHeight="1" spans="21:21">
      <c r="U2611" s="1047"/>
    </row>
    <row r="2612" ht="26.25" customHeight="1" spans="21:21">
      <c r="U2612" s="1047"/>
    </row>
    <row r="2613" ht="26.25" customHeight="1" spans="21:21">
      <c r="U2613" s="1047"/>
    </row>
    <row r="2614" ht="26.25" customHeight="1" spans="21:21">
      <c r="U2614" s="1047"/>
    </row>
    <row r="2615" ht="26.25" customHeight="1" spans="21:21">
      <c r="U2615" s="1047"/>
    </row>
    <row r="2616" ht="26.25" customHeight="1" spans="21:21">
      <c r="U2616" s="1047"/>
    </row>
    <row r="2617" ht="26.25" customHeight="1" spans="21:21">
      <c r="U2617" s="1047"/>
    </row>
    <row r="2618" ht="26.25" customHeight="1" spans="21:21">
      <c r="U2618" s="1047"/>
    </row>
    <row r="2619" ht="26.25" customHeight="1" spans="21:21">
      <c r="U2619" s="1047"/>
    </row>
    <row r="2620" ht="26.25" customHeight="1" spans="21:21">
      <c r="U2620" s="1047"/>
    </row>
    <row r="2621" ht="26.25" customHeight="1" spans="21:21">
      <c r="U2621" s="1047"/>
    </row>
    <row r="2622" ht="26.25" customHeight="1" spans="21:21">
      <c r="U2622" s="1047"/>
    </row>
    <row r="2623" ht="26.25" customHeight="1" spans="21:21">
      <c r="U2623" s="1047"/>
    </row>
    <row r="2624" ht="26.25" customHeight="1" spans="21:21">
      <c r="U2624" s="1047"/>
    </row>
    <row r="2625" ht="26.25" customHeight="1" spans="21:21">
      <c r="U2625" s="1047"/>
    </row>
    <row r="2626" ht="26.25" customHeight="1" spans="21:21">
      <c r="U2626" s="1047"/>
    </row>
    <row r="2627" ht="26.25" customHeight="1" spans="21:21">
      <c r="U2627" s="1047"/>
    </row>
    <row r="2628" ht="26.25" customHeight="1" spans="21:21">
      <c r="U2628" s="1047"/>
    </row>
    <row r="2629" ht="26.25" customHeight="1" spans="21:21">
      <c r="U2629" s="1047"/>
    </row>
    <row r="2630" ht="26.25" customHeight="1" spans="21:21">
      <c r="U2630" s="1047"/>
    </row>
    <row r="2631" ht="26.25" customHeight="1" spans="21:21">
      <c r="U2631" s="1047"/>
    </row>
    <row r="2632" ht="26.25" customHeight="1" spans="21:21">
      <c r="U2632" s="1047"/>
    </row>
    <row r="2633" ht="26.25" customHeight="1" spans="21:21">
      <c r="U2633" s="1047"/>
    </row>
    <row r="2634" ht="26.25" customHeight="1" spans="21:21">
      <c r="U2634" s="1047"/>
    </row>
    <row r="2635" ht="26.25" customHeight="1" spans="21:21">
      <c r="U2635" s="1047"/>
    </row>
    <row r="2636" ht="26.25" customHeight="1" spans="21:21">
      <c r="U2636" s="1047"/>
    </row>
    <row r="2637" ht="26.25" customHeight="1" spans="21:21">
      <c r="U2637" s="1047"/>
    </row>
    <row r="2638" ht="26.25" customHeight="1" spans="21:21">
      <c r="U2638" s="1047"/>
    </row>
    <row r="2639" ht="26.25" customHeight="1" spans="21:21">
      <c r="U2639" s="1047"/>
    </row>
    <row r="2640" ht="26.25" customHeight="1" spans="21:21">
      <c r="U2640" s="1047"/>
    </row>
    <row r="2641" ht="26.25" customHeight="1" spans="21:21">
      <c r="U2641" s="1047"/>
    </row>
    <row r="2642" ht="26.25" customHeight="1" spans="21:21">
      <c r="U2642" s="1047"/>
    </row>
    <row r="2643" ht="26.25" customHeight="1" spans="21:21">
      <c r="U2643" s="1047"/>
    </row>
    <row r="2644" ht="26.25" customHeight="1" spans="21:21">
      <c r="U2644" s="1047"/>
    </row>
    <row r="2645" ht="26.25" customHeight="1" spans="21:21">
      <c r="U2645" s="1047"/>
    </row>
    <row r="2646" ht="26.25" customHeight="1" spans="21:21">
      <c r="U2646" s="1047"/>
    </row>
    <row r="2647" ht="26.25" customHeight="1" spans="21:21">
      <c r="U2647" s="1047"/>
    </row>
    <row r="2648" ht="26.25" customHeight="1" spans="21:21">
      <c r="U2648" s="1047"/>
    </row>
    <row r="2649" ht="26.25" customHeight="1" spans="21:21">
      <c r="U2649" s="1047"/>
    </row>
    <row r="2650" ht="26.25" customHeight="1" spans="21:21">
      <c r="U2650" s="1047"/>
    </row>
    <row r="2651" ht="26.25" customHeight="1" spans="21:21">
      <c r="U2651" s="1047"/>
    </row>
    <row r="2652" ht="26.25" customHeight="1" spans="21:21">
      <c r="U2652" s="1047"/>
    </row>
    <row r="2653" ht="26.25" customHeight="1" spans="21:21">
      <c r="U2653" s="1047"/>
    </row>
    <row r="2654" ht="26.25" customHeight="1" spans="21:21">
      <c r="U2654" s="1047"/>
    </row>
    <row r="2655" ht="26.25" customHeight="1" spans="21:21">
      <c r="U2655" s="1047"/>
    </row>
    <row r="2656" ht="26.25" customHeight="1" spans="21:21">
      <c r="U2656" s="1047"/>
    </row>
    <row r="2657" ht="26.25" customHeight="1" spans="21:21">
      <c r="U2657" s="1047"/>
    </row>
    <row r="2658" ht="26.25" customHeight="1" spans="21:21">
      <c r="U2658" s="1047"/>
    </row>
    <row r="2659" ht="26.25" customHeight="1" spans="21:21">
      <c r="U2659" s="1047"/>
    </row>
    <row r="2660" ht="26.25" customHeight="1" spans="21:21">
      <c r="U2660" s="1047"/>
    </row>
    <row r="2661" ht="26.25" customHeight="1" spans="21:21">
      <c r="U2661" s="1047"/>
    </row>
    <row r="2662" ht="26.25" customHeight="1" spans="21:21">
      <c r="U2662" s="1047"/>
    </row>
    <row r="2663" ht="26.25" customHeight="1" spans="21:21">
      <c r="U2663" s="1047"/>
    </row>
    <row r="2664" ht="26.25" customHeight="1" spans="21:21">
      <c r="U2664" s="1047"/>
    </row>
    <row r="2665" ht="26.25" customHeight="1" spans="21:21">
      <c r="U2665" s="1047"/>
    </row>
    <row r="2666" ht="26.25" customHeight="1" spans="21:21">
      <c r="U2666" s="1047"/>
    </row>
    <row r="2667" ht="26.25" customHeight="1" spans="21:21">
      <c r="U2667" s="1047"/>
    </row>
    <row r="2668" ht="26.25" customHeight="1" spans="21:21">
      <c r="U2668" s="1047"/>
    </row>
    <row r="2669" ht="26.25" customHeight="1" spans="21:21">
      <c r="U2669" s="1047"/>
    </row>
    <row r="2670" ht="26.25" customHeight="1" spans="21:21">
      <c r="U2670" s="1047"/>
    </row>
    <row r="2671" ht="26.25" customHeight="1" spans="21:21">
      <c r="U2671" s="1047"/>
    </row>
    <row r="2672" ht="26.25" customHeight="1" spans="21:21">
      <c r="U2672" s="1047"/>
    </row>
    <row r="2673" ht="26.25" customHeight="1" spans="21:21">
      <c r="U2673" s="1047"/>
    </row>
    <row r="2674" ht="26.25" customHeight="1" spans="21:21">
      <c r="U2674" s="1047"/>
    </row>
    <row r="2675" ht="26.25" customHeight="1" spans="21:21">
      <c r="U2675" s="1047"/>
    </row>
    <row r="2676" ht="26.25" customHeight="1" spans="21:21">
      <c r="U2676" s="1047"/>
    </row>
    <row r="2677" ht="26.25" customHeight="1" spans="21:21">
      <c r="U2677" s="1047"/>
    </row>
    <row r="2678" ht="26.25" customHeight="1" spans="21:21">
      <c r="U2678" s="1047"/>
    </row>
    <row r="2679" ht="26.25" customHeight="1" spans="21:21">
      <c r="U2679" s="1047"/>
    </row>
    <row r="2680" ht="26.25" customHeight="1" spans="21:21">
      <c r="U2680" s="1047"/>
    </row>
    <row r="2681" ht="26.25" customHeight="1" spans="21:21">
      <c r="U2681" s="1047"/>
    </row>
    <row r="2682" ht="26.25" customHeight="1" spans="21:21">
      <c r="U2682" s="1047"/>
    </row>
    <row r="2683" ht="26.25" customHeight="1" spans="21:21">
      <c r="U2683" s="1047"/>
    </row>
    <row r="2684" ht="26.25" customHeight="1" spans="21:21">
      <c r="U2684" s="1047"/>
    </row>
    <row r="2685" ht="26.25" customHeight="1" spans="21:21">
      <c r="U2685" s="1047"/>
    </row>
    <row r="2686" ht="26.25" customHeight="1" spans="21:21">
      <c r="U2686" s="1047"/>
    </row>
    <row r="2687" ht="26.25" customHeight="1" spans="21:21">
      <c r="U2687" s="1047"/>
    </row>
    <row r="2688" ht="26.25" customHeight="1" spans="21:21">
      <c r="U2688" s="1047"/>
    </row>
    <row r="2689" ht="26.25" customHeight="1" spans="21:21">
      <c r="U2689" s="1047"/>
    </row>
    <row r="2690" ht="26.25" customHeight="1" spans="21:21">
      <c r="U2690" s="1047"/>
    </row>
    <row r="2691" ht="26.25" customHeight="1" spans="21:21">
      <c r="U2691" s="1047"/>
    </row>
    <row r="2692" ht="26.25" customHeight="1" spans="21:21">
      <c r="U2692" s="1047"/>
    </row>
    <row r="2693" ht="26.25" customHeight="1" spans="21:21">
      <c r="U2693" s="1047"/>
    </row>
    <row r="2694" ht="26.25" customHeight="1" spans="21:21">
      <c r="U2694" s="1047"/>
    </row>
    <row r="2695" ht="26.25" customHeight="1" spans="21:21">
      <c r="U2695" s="1047"/>
    </row>
    <row r="2696" ht="26.25" customHeight="1" spans="21:21">
      <c r="U2696" s="1047"/>
    </row>
    <row r="2697" ht="26.25" customHeight="1" spans="21:21">
      <c r="U2697" s="1047"/>
    </row>
    <row r="2698" ht="26.25" customHeight="1" spans="21:21">
      <c r="U2698" s="1047"/>
    </row>
    <row r="2699" ht="26.25" customHeight="1" spans="21:21">
      <c r="U2699" s="1047"/>
    </row>
    <row r="2700" ht="26.25" customHeight="1" spans="21:21">
      <c r="U2700" s="1047"/>
    </row>
    <row r="2701" ht="26.25" customHeight="1" spans="21:21">
      <c r="U2701" s="1047"/>
    </row>
    <row r="2702" ht="26.25" customHeight="1" spans="21:21">
      <c r="U2702" s="1047"/>
    </row>
    <row r="2703" ht="26.25" customHeight="1" spans="21:21">
      <c r="U2703" s="1047"/>
    </row>
    <row r="2704" ht="26.25" customHeight="1" spans="21:21">
      <c r="U2704" s="1047"/>
    </row>
    <row r="2705" ht="26.25" customHeight="1" spans="21:21">
      <c r="U2705" s="1047"/>
    </row>
    <row r="2706" ht="26.25" customHeight="1" spans="21:21">
      <c r="U2706" s="1047"/>
    </row>
    <row r="2707" ht="26.25" customHeight="1" spans="21:21">
      <c r="U2707" s="1047"/>
    </row>
    <row r="2708" ht="26.25" customHeight="1" spans="21:21">
      <c r="U2708" s="1047"/>
    </row>
    <row r="2709" ht="26.25" customHeight="1" spans="21:21">
      <c r="U2709" s="1047"/>
    </row>
    <row r="2710" ht="26.25" customHeight="1" spans="21:21">
      <c r="U2710" s="1047"/>
    </row>
    <row r="2711" ht="26.25" customHeight="1" spans="21:21">
      <c r="U2711" s="1047"/>
    </row>
    <row r="2712" ht="26.25" customHeight="1" spans="21:21">
      <c r="U2712" s="1047"/>
    </row>
    <row r="2713" ht="26.25" customHeight="1" spans="21:21">
      <c r="U2713" s="1047"/>
    </row>
    <row r="2714" ht="26.25" customHeight="1" spans="21:21">
      <c r="U2714" s="1047"/>
    </row>
    <row r="2715" ht="26.25" customHeight="1" spans="21:21">
      <c r="U2715" s="1047"/>
    </row>
    <row r="2716" ht="26.25" customHeight="1" spans="21:21">
      <c r="U2716" s="1047"/>
    </row>
    <row r="2717" ht="26.25" customHeight="1" spans="21:21">
      <c r="U2717" s="1047"/>
    </row>
    <row r="2718" ht="26.25" customHeight="1" spans="21:21">
      <c r="U2718" s="1047"/>
    </row>
    <row r="2719" ht="26.25" customHeight="1" spans="21:21">
      <c r="U2719" s="1047"/>
    </row>
    <row r="2720" ht="26.25" customHeight="1" spans="21:21">
      <c r="U2720" s="1047"/>
    </row>
    <row r="2721" ht="26.25" customHeight="1" spans="21:21">
      <c r="U2721" s="1047"/>
    </row>
    <row r="2722" ht="26.25" customHeight="1" spans="21:21">
      <c r="U2722" s="1047"/>
    </row>
    <row r="2723" ht="26.25" customHeight="1" spans="21:21">
      <c r="U2723" s="1047"/>
    </row>
    <row r="2724" ht="26.25" customHeight="1" spans="21:21">
      <c r="U2724" s="1047"/>
    </row>
    <row r="2725" ht="26.25" customHeight="1" spans="21:21">
      <c r="U2725" s="1047"/>
    </row>
    <row r="2726" ht="26.25" customHeight="1" spans="21:21">
      <c r="U2726" s="1047"/>
    </row>
    <row r="2727" ht="26.25" customHeight="1" spans="21:21">
      <c r="U2727" s="1047"/>
    </row>
    <row r="2728" ht="26.25" customHeight="1" spans="21:21">
      <c r="U2728" s="1047"/>
    </row>
    <row r="2729" ht="26.25" customHeight="1" spans="21:21">
      <c r="U2729" s="1047"/>
    </row>
    <row r="2730" ht="26.25" customHeight="1" spans="21:21">
      <c r="U2730" s="1047"/>
    </row>
    <row r="2731" ht="26.25" customHeight="1" spans="21:21">
      <c r="U2731" s="1047"/>
    </row>
    <row r="2732" ht="26.25" customHeight="1" spans="21:21">
      <c r="U2732" s="1047"/>
    </row>
    <row r="2733" ht="26.25" customHeight="1" spans="21:21">
      <c r="U2733" s="1047"/>
    </row>
    <row r="2734" ht="26.25" customHeight="1" spans="21:21">
      <c r="U2734" s="1047"/>
    </row>
    <row r="2735" ht="26.25" customHeight="1" spans="21:21">
      <c r="U2735" s="1047"/>
    </row>
    <row r="2736" ht="26.25" customHeight="1" spans="21:21">
      <c r="U2736" s="1047"/>
    </row>
    <row r="2737" ht="26.25" customHeight="1" spans="21:21">
      <c r="U2737" s="1047"/>
    </row>
    <row r="2738" ht="26.25" customHeight="1" spans="21:21">
      <c r="U2738" s="1047"/>
    </row>
    <row r="2739" ht="26.25" customHeight="1" spans="21:21">
      <c r="U2739" s="1047"/>
    </row>
    <row r="2740" ht="26.25" customHeight="1" spans="21:21">
      <c r="U2740" s="1047"/>
    </row>
    <row r="2741" ht="26.25" customHeight="1" spans="21:21">
      <c r="U2741" s="1047"/>
    </row>
    <row r="2742" ht="26.25" customHeight="1" spans="21:21">
      <c r="U2742" s="1047"/>
    </row>
    <row r="2743" ht="26.25" customHeight="1" spans="21:21">
      <c r="U2743" s="1047"/>
    </row>
    <row r="2744" ht="26.25" customHeight="1" spans="21:21">
      <c r="U2744" s="1047"/>
    </row>
    <row r="2745" ht="26.25" customHeight="1" spans="21:21">
      <c r="U2745" s="1047"/>
    </row>
    <row r="2746" ht="26.25" customHeight="1" spans="21:21">
      <c r="U2746" s="1047"/>
    </row>
    <row r="2747" ht="26.25" customHeight="1" spans="21:21">
      <c r="U2747" s="1047"/>
    </row>
    <row r="2748" ht="26.25" customHeight="1" spans="21:21">
      <c r="U2748" s="1047"/>
    </row>
    <row r="2749" ht="26.25" customHeight="1" spans="21:21">
      <c r="U2749" s="1047"/>
    </row>
    <row r="2750" ht="26.25" customHeight="1" spans="21:21">
      <c r="U2750" s="1047"/>
    </row>
    <row r="2751" ht="26.25" customHeight="1" spans="21:21">
      <c r="U2751" s="1047"/>
    </row>
    <row r="2752" ht="26.25" customHeight="1" spans="21:21">
      <c r="U2752" s="1047"/>
    </row>
    <row r="2753" ht="26.25" customHeight="1" spans="21:21">
      <c r="U2753" s="1047"/>
    </row>
    <row r="2754" ht="26.25" customHeight="1" spans="21:21">
      <c r="U2754" s="1047"/>
    </row>
    <row r="2755" ht="26.25" customHeight="1" spans="21:21">
      <c r="U2755" s="1047"/>
    </row>
    <row r="2756" ht="26.25" customHeight="1" spans="21:21">
      <c r="U2756" s="1047"/>
    </row>
    <row r="2757" ht="26.25" customHeight="1" spans="21:21">
      <c r="U2757" s="1047"/>
    </row>
    <row r="2758" ht="26.25" customHeight="1" spans="21:21">
      <c r="U2758" s="1047"/>
    </row>
    <row r="2759" ht="26.25" customHeight="1" spans="21:21">
      <c r="U2759" s="1047"/>
    </row>
    <row r="2760" ht="26.25" customHeight="1" spans="21:21">
      <c r="U2760" s="1047"/>
    </row>
    <row r="2761" ht="26.25" customHeight="1" spans="21:21">
      <c r="U2761" s="1047"/>
    </row>
    <row r="2762" ht="26.25" customHeight="1" spans="21:21">
      <c r="U2762" s="1047"/>
    </row>
    <row r="2763" ht="26.25" customHeight="1" spans="21:21">
      <c r="U2763" s="1047"/>
    </row>
    <row r="2764" ht="26.25" customHeight="1" spans="21:21">
      <c r="U2764" s="1047"/>
    </row>
    <row r="2765" ht="26.25" customHeight="1" spans="21:21">
      <c r="U2765" s="1047"/>
    </row>
    <row r="2766" ht="26.25" customHeight="1" spans="21:21">
      <c r="U2766" s="1047"/>
    </row>
    <row r="2767" ht="26.25" customHeight="1" spans="21:21">
      <c r="U2767" s="1047"/>
    </row>
    <row r="2768" ht="26.25" customHeight="1" spans="21:21">
      <c r="U2768" s="1047"/>
    </row>
    <row r="2769" ht="26.25" customHeight="1" spans="21:21">
      <c r="U2769" s="1047"/>
    </row>
    <row r="2770" ht="26.25" customHeight="1" spans="21:21">
      <c r="U2770" s="1047"/>
    </row>
    <row r="2771" ht="26.25" customHeight="1" spans="21:21">
      <c r="U2771" s="1047"/>
    </row>
    <row r="2772" ht="26.25" customHeight="1" spans="21:21">
      <c r="U2772" s="1047"/>
    </row>
    <row r="2773" ht="26.25" customHeight="1" spans="21:21">
      <c r="U2773" s="1047"/>
    </row>
    <row r="2774" ht="26.25" customHeight="1" spans="21:21">
      <c r="U2774" s="1047"/>
    </row>
    <row r="2775" ht="26.25" customHeight="1" spans="21:21">
      <c r="U2775" s="1047"/>
    </row>
    <row r="2776" ht="26.25" customHeight="1" spans="21:21">
      <c r="U2776" s="1047"/>
    </row>
    <row r="2777" ht="26.25" customHeight="1" spans="21:21">
      <c r="U2777" s="1047"/>
    </row>
    <row r="2778" ht="26.25" customHeight="1" spans="21:21">
      <c r="U2778" s="1047"/>
    </row>
    <row r="2779" ht="26.25" customHeight="1" spans="21:21">
      <c r="U2779" s="1047"/>
    </row>
    <row r="2780" ht="26.25" customHeight="1" spans="21:21">
      <c r="U2780" s="1047"/>
    </row>
    <row r="2781" ht="26.25" customHeight="1" spans="21:21">
      <c r="U2781" s="1047"/>
    </row>
    <row r="2782" ht="26.25" customHeight="1" spans="21:21">
      <c r="U2782" s="1047"/>
    </row>
    <row r="2783" ht="26.25" customHeight="1" spans="21:21">
      <c r="U2783" s="1047"/>
    </row>
    <row r="2784" ht="26.25" customHeight="1" spans="21:21">
      <c r="U2784" s="1047"/>
    </row>
    <row r="2785" ht="26.25" customHeight="1" spans="21:21">
      <c r="U2785" s="1047"/>
    </row>
    <row r="2786" ht="26.25" customHeight="1" spans="21:21">
      <c r="U2786" s="1047"/>
    </row>
    <row r="2787" ht="26.25" customHeight="1" spans="21:21">
      <c r="U2787" s="1047"/>
    </row>
    <row r="2788" ht="26.25" customHeight="1" spans="21:21">
      <c r="U2788" s="1047"/>
    </row>
    <row r="2789" ht="26.25" customHeight="1" spans="21:21">
      <c r="U2789" s="1047"/>
    </row>
    <row r="2790" ht="26.25" customHeight="1" spans="21:21">
      <c r="U2790" s="1047"/>
    </row>
    <row r="2791" ht="26.25" customHeight="1" spans="21:21">
      <c r="U2791" s="1047"/>
    </row>
    <row r="2792" ht="26.25" customHeight="1" spans="21:21">
      <c r="U2792" s="1047"/>
    </row>
    <row r="2793" ht="26.25" customHeight="1" spans="21:21">
      <c r="U2793" s="1047"/>
    </row>
    <row r="2794" ht="26.25" customHeight="1" spans="21:21">
      <c r="U2794" s="1047"/>
    </row>
    <row r="2795" ht="26.25" customHeight="1" spans="21:21">
      <c r="U2795" s="1047"/>
    </row>
    <row r="2796" ht="26.25" customHeight="1" spans="21:21">
      <c r="U2796" s="1047"/>
    </row>
    <row r="2797" ht="26.25" customHeight="1" spans="21:21">
      <c r="U2797" s="1047"/>
    </row>
    <row r="2798" ht="26.25" customHeight="1" spans="21:21">
      <c r="U2798" s="1047"/>
    </row>
    <row r="2799" ht="26.25" customHeight="1" spans="21:21">
      <c r="U2799" s="1047"/>
    </row>
    <row r="2800" ht="26.25" customHeight="1" spans="21:21">
      <c r="U2800" s="1047"/>
    </row>
    <row r="2801" ht="26.25" customHeight="1" spans="21:21">
      <c r="U2801" s="1047"/>
    </row>
    <row r="2802" ht="26.25" customHeight="1" spans="21:21">
      <c r="U2802" s="1047"/>
    </row>
    <row r="2803" ht="26.25" customHeight="1" spans="21:21">
      <c r="U2803" s="1047"/>
    </row>
    <row r="2804" ht="26.25" customHeight="1" spans="21:21">
      <c r="U2804" s="1047"/>
    </row>
    <row r="2805" ht="26.25" customHeight="1" spans="21:21">
      <c r="U2805" s="1047"/>
    </row>
    <row r="2806" ht="26.25" customHeight="1" spans="21:21">
      <c r="U2806" s="1047"/>
    </row>
    <row r="2807" ht="26.25" customHeight="1" spans="21:21">
      <c r="U2807" s="1047"/>
    </row>
    <row r="2808" ht="26.25" customHeight="1" spans="21:21">
      <c r="U2808" s="1047"/>
    </row>
    <row r="2809" ht="26.25" customHeight="1" spans="21:21">
      <c r="U2809" s="1047"/>
    </row>
    <row r="2810" ht="26.25" customHeight="1" spans="21:21">
      <c r="U2810" s="1047"/>
    </row>
    <row r="2811" ht="26.25" customHeight="1" spans="21:21">
      <c r="U2811" s="1047"/>
    </row>
    <row r="2812" ht="26.25" customHeight="1" spans="21:21">
      <c r="U2812" s="1047"/>
    </row>
    <row r="2813" ht="26.25" customHeight="1" spans="21:21">
      <c r="U2813" s="1047"/>
    </row>
    <row r="2814" ht="26.25" customHeight="1" spans="21:21">
      <c r="U2814" s="1047"/>
    </row>
    <row r="2815" ht="26.25" customHeight="1" spans="21:21">
      <c r="U2815" s="1047"/>
    </row>
    <row r="2816" ht="26.25" customHeight="1" spans="21:21">
      <c r="U2816" s="1047"/>
    </row>
    <row r="2817" ht="26.25" customHeight="1" spans="21:21">
      <c r="U2817" s="1047"/>
    </row>
    <row r="2818" ht="26.25" customHeight="1" spans="21:21">
      <c r="U2818" s="1047"/>
    </row>
    <row r="2819" ht="26.25" customHeight="1" spans="21:21">
      <c r="U2819" s="1047"/>
    </row>
    <row r="2820" ht="26.25" customHeight="1" spans="21:21">
      <c r="U2820" s="1047"/>
    </row>
    <row r="2821" ht="26.25" customHeight="1" spans="21:21">
      <c r="U2821" s="1047"/>
    </row>
    <row r="2822" ht="26.25" customHeight="1" spans="21:21">
      <c r="U2822" s="1047"/>
    </row>
    <row r="2823" ht="26.25" customHeight="1" spans="21:21">
      <c r="U2823" s="1047"/>
    </row>
    <row r="2824" ht="26.25" customHeight="1" spans="21:21">
      <c r="U2824" s="1047"/>
    </row>
    <row r="2825" ht="26.25" customHeight="1" spans="21:21">
      <c r="U2825" s="1047"/>
    </row>
    <row r="2826" ht="26.25" customHeight="1" spans="21:21">
      <c r="U2826" s="1047"/>
    </row>
    <row r="2827" ht="26.25" customHeight="1" spans="21:21">
      <c r="U2827" s="1047"/>
    </row>
    <row r="2828" ht="26.25" customHeight="1" spans="21:21">
      <c r="U2828" s="1047"/>
    </row>
    <row r="2829" ht="26.25" customHeight="1" spans="21:21">
      <c r="U2829" s="1047"/>
    </row>
    <row r="2830" ht="26.25" customHeight="1" spans="21:21">
      <c r="U2830" s="1047"/>
    </row>
    <row r="2831" ht="26.25" customHeight="1" spans="21:21">
      <c r="U2831" s="1047"/>
    </row>
    <row r="2832" ht="26.25" customHeight="1" spans="21:21">
      <c r="U2832" s="1047"/>
    </row>
    <row r="2833" ht="26.25" customHeight="1" spans="21:21">
      <c r="U2833" s="1047"/>
    </row>
    <row r="2834" ht="26.25" customHeight="1" spans="21:21">
      <c r="U2834" s="1047"/>
    </row>
    <row r="2835" ht="26.25" customHeight="1" spans="21:21">
      <c r="U2835" s="1047"/>
    </row>
    <row r="2836" ht="26.25" customHeight="1" spans="21:21">
      <c r="U2836" s="1047"/>
    </row>
    <row r="2837" ht="26.25" customHeight="1" spans="21:21">
      <c r="U2837" s="1047"/>
    </row>
    <row r="2838" ht="26.25" customHeight="1" spans="21:21">
      <c r="U2838" s="1047"/>
    </row>
    <row r="2839" ht="26.25" customHeight="1" spans="21:21">
      <c r="U2839" s="1047"/>
    </row>
    <row r="2840" ht="26.25" customHeight="1" spans="21:21">
      <c r="U2840" s="1047"/>
    </row>
    <row r="2841" ht="26.25" customHeight="1" spans="21:21">
      <c r="U2841" s="1047"/>
    </row>
    <row r="2842" ht="26.25" customHeight="1" spans="21:21">
      <c r="U2842" s="1047"/>
    </row>
    <row r="2843" ht="26.25" customHeight="1" spans="21:21">
      <c r="U2843" s="1047"/>
    </row>
    <row r="2844" ht="26.25" customHeight="1" spans="21:21">
      <c r="U2844" s="1047"/>
    </row>
    <row r="2845" ht="26.25" customHeight="1" spans="21:21">
      <c r="U2845" s="1047"/>
    </row>
    <row r="2846" ht="26.25" customHeight="1" spans="21:21">
      <c r="U2846" s="1047"/>
    </row>
    <row r="2847" ht="26.25" customHeight="1" spans="21:21">
      <c r="U2847" s="1047"/>
    </row>
    <row r="2848" ht="26.25" customHeight="1" spans="21:21">
      <c r="U2848" s="1047"/>
    </row>
    <row r="2849" ht="26.25" customHeight="1" spans="21:21">
      <c r="U2849" s="1047"/>
    </row>
    <row r="2850" ht="26.25" customHeight="1" spans="21:21">
      <c r="U2850" s="1047"/>
    </row>
    <row r="2851" ht="26.25" customHeight="1" spans="21:21">
      <c r="U2851" s="1047"/>
    </row>
    <row r="2852" ht="26.25" customHeight="1" spans="21:21">
      <c r="U2852" s="1047"/>
    </row>
    <row r="2853" ht="26.25" customHeight="1" spans="21:21">
      <c r="U2853" s="1047"/>
    </row>
    <row r="2854" ht="26.25" customHeight="1" spans="21:21">
      <c r="U2854" s="1047"/>
    </row>
    <row r="2855" ht="26.25" customHeight="1" spans="21:21">
      <c r="U2855" s="1047"/>
    </row>
    <row r="2856" ht="26.25" customHeight="1" spans="21:21">
      <c r="U2856" s="1047"/>
    </row>
    <row r="2857" ht="26.25" customHeight="1" spans="21:21">
      <c r="U2857" s="1047"/>
    </row>
    <row r="2858" ht="26.25" customHeight="1" spans="21:21">
      <c r="U2858" s="1047"/>
    </row>
    <row r="2859" ht="26.25" customHeight="1" spans="21:21">
      <c r="U2859" s="1047"/>
    </row>
    <row r="2860" ht="26.25" customHeight="1" spans="21:21">
      <c r="U2860" s="1047"/>
    </row>
    <row r="2861" ht="26.25" customHeight="1" spans="21:21">
      <c r="U2861" s="1047"/>
    </row>
    <row r="2862" ht="26.25" customHeight="1" spans="21:21">
      <c r="U2862" s="1047"/>
    </row>
    <row r="2863" ht="26.25" customHeight="1" spans="21:21">
      <c r="U2863" s="1047"/>
    </row>
    <row r="2864" ht="26.25" customHeight="1" spans="21:21">
      <c r="U2864" s="1047"/>
    </row>
    <row r="2865" ht="26.25" customHeight="1" spans="21:21">
      <c r="U2865" s="1047"/>
    </row>
    <row r="2866" ht="26.25" customHeight="1" spans="21:21">
      <c r="U2866" s="1047"/>
    </row>
    <row r="2867" ht="26.25" customHeight="1" spans="21:21">
      <c r="U2867" s="1047"/>
    </row>
    <row r="2868" ht="26.25" customHeight="1" spans="21:21">
      <c r="U2868" s="1047"/>
    </row>
    <row r="2869" ht="26.25" customHeight="1" spans="21:21">
      <c r="U2869" s="1047"/>
    </row>
    <row r="2870" ht="26.25" customHeight="1" spans="21:21">
      <c r="U2870" s="1047"/>
    </row>
    <row r="2871" ht="26.25" customHeight="1" spans="21:21">
      <c r="U2871" s="1047"/>
    </row>
    <row r="2872" ht="26.25" customHeight="1" spans="21:21">
      <c r="U2872" s="1047"/>
    </row>
    <row r="2873" ht="26.25" customHeight="1" spans="21:21">
      <c r="U2873" s="1047"/>
    </row>
    <row r="2874" ht="26.25" customHeight="1" spans="21:21">
      <c r="U2874" s="1047"/>
    </row>
    <row r="2875" ht="26.25" customHeight="1" spans="21:21">
      <c r="U2875" s="1047"/>
    </row>
    <row r="2876" ht="26.25" customHeight="1" spans="21:21">
      <c r="U2876" s="1047"/>
    </row>
    <row r="2877" ht="26.25" customHeight="1" spans="21:21">
      <c r="U2877" s="1047"/>
    </row>
    <row r="2878" ht="26.25" customHeight="1" spans="21:21">
      <c r="U2878" s="1047"/>
    </row>
    <row r="2879" ht="26.25" customHeight="1" spans="21:21">
      <c r="U2879" s="1047"/>
    </row>
    <row r="2880" ht="26.25" customHeight="1" spans="21:21">
      <c r="U2880" s="1047"/>
    </row>
    <row r="2881" ht="26.25" customHeight="1" spans="21:21">
      <c r="U2881" s="1047"/>
    </row>
    <row r="2882" ht="26.25" customHeight="1" spans="21:21">
      <c r="U2882" s="1047"/>
    </row>
    <row r="2883" ht="26.25" customHeight="1" spans="21:21">
      <c r="U2883" s="1047"/>
    </row>
    <row r="2884" ht="26.25" customHeight="1" spans="21:21">
      <c r="U2884" s="1047"/>
    </row>
    <row r="2885" ht="26.25" customHeight="1" spans="21:21">
      <c r="U2885" s="1047"/>
    </row>
    <row r="2886" ht="26.25" customHeight="1" spans="21:21">
      <c r="U2886" s="1047"/>
    </row>
    <row r="2887" ht="26.25" customHeight="1" spans="21:21">
      <c r="U2887" s="1047"/>
    </row>
    <row r="2888" ht="26.25" customHeight="1" spans="21:21">
      <c r="U2888" s="1047"/>
    </row>
    <row r="2889" ht="26.25" customHeight="1" spans="21:21">
      <c r="U2889" s="1047"/>
    </row>
    <row r="2890" ht="26.25" customHeight="1" spans="21:21">
      <c r="U2890" s="1047"/>
    </row>
    <row r="2891" ht="26.25" customHeight="1" spans="21:21">
      <c r="U2891" s="1047"/>
    </row>
    <row r="2892" ht="26.25" customHeight="1" spans="21:21">
      <c r="U2892" s="1047"/>
    </row>
    <row r="2893" ht="26.25" customHeight="1" spans="21:21">
      <c r="U2893" s="1047"/>
    </row>
    <row r="2894" ht="26.25" customHeight="1" spans="21:21">
      <c r="U2894" s="1047"/>
    </row>
    <row r="2895" ht="26.25" customHeight="1" spans="21:21">
      <c r="U2895" s="1047"/>
    </row>
    <row r="2896" ht="26.25" customHeight="1" spans="21:21">
      <c r="U2896" s="1047"/>
    </row>
    <row r="2897" ht="26.25" customHeight="1" spans="21:21">
      <c r="U2897" s="1047"/>
    </row>
    <row r="2898" ht="26.25" customHeight="1" spans="21:21">
      <c r="U2898" s="1047"/>
    </row>
    <row r="2899" ht="26.25" customHeight="1" spans="21:21">
      <c r="U2899" s="1047"/>
    </row>
    <row r="2900" ht="26.25" customHeight="1" spans="21:21">
      <c r="U2900" s="1047"/>
    </row>
    <row r="2901" ht="26.25" customHeight="1" spans="21:21">
      <c r="U2901" s="1047"/>
    </row>
    <row r="2902" ht="26.25" customHeight="1" spans="21:21">
      <c r="U2902" s="1047"/>
    </row>
    <row r="2903" ht="26.25" customHeight="1" spans="21:21">
      <c r="U2903" s="1047"/>
    </row>
    <row r="2904" ht="26.25" customHeight="1" spans="21:21">
      <c r="U2904" s="1047"/>
    </row>
    <row r="2905" ht="26.25" customHeight="1" spans="21:21">
      <c r="U2905" s="1047"/>
    </row>
    <row r="2906" ht="26.25" customHeight="1" spans="21:21">
      <c r="U2906" s="1047"/>
    </row>
    <row r="2907" ht="26.25" customHeight="1" spans="21:21">
      <c r="U2907" s="1047"/>
    </row>
    <row r="2908" ht="26.25" customHeight="1" spans="21:21">
      <c r="U2908" s="1047"/>
    </row>
    <row r="2909" ht="26.25" customHeight="1" spans="21:21">
      <c r="U2909" s="1047"/>
    </row>
    <row r="2910" ht="26.25" customHeight="1" spans="21:21">
      <c r="U2910" s="1047"/>
    </row>
    <row r="2911" ht="26.25" customHeight="1" spans="21:21">
      <c r="U2911" s="1047"/>
    </row>
    <row r="2912" ht="26.25" customHeight="1" spans="21:21">
      <c r="U2912" s="1047"/>
    </row>
    <row r="2913" ht="26.25" customHeight="1" spans="21:21">
      <c r="U2913" s="1047"/>
    </row>
    <row r="2914" ht="26.25" customHeight="1" spans="21:21">
      <c r="U2914" s="1047"/>
    </row>
    <row r="2915" ht="26.25" customHeight="1" spans="21:21">
      <c r="U2915" s="1047"/>
    </row>
    <row r="2916" ht="26.25" customHeight="1" spans="21:21">
      <c r="U2916" s="1047"/>
    </row>
    <row r="2917" ht="26.25" customHeight="1" spans="21:21">
      <c r="U2917" s="1047"/>
    </row>
    <row r="2918" ht="26.25" customHeight="1" spans="21:21">
      <c r="U2918" s="1047"/>
    </row>
    <row r="2919" ht="26.25" customHeight="1" spans="21:21">
      <c r="U2919" s="1047"/>
    </row>
    <row r="2920" ht="26.25" customHeight="1" spans="21:21">
      <c r="U2920" s="1047"/>
    </row>
    <row r="2921" ht="26.25" customHeight="1" spans="21:21">
      <c r="U2921" s="1047"/>
    </row>
    <row r="2922" ht="26.25" customHeight="1" spans="21:21">
      <c r="U2922" s="1047"/>
    </row>
    <row r="2923" ht="26.25" customHeight="1" spans="21:21">
      <c r="U2923" s="1047"/>
    </row>
    <row r="2924" ht="26.25" customHeight="1" spans="21:21">
      <c r="U2924" s="1047"/>
    </row>
    <row r="2925" ht="26.25" customHeight="1" spans="21:21">
      <c r="U2925" s="1047"/>
    </row>
    <row r="2926" ht="26.25" customHeight="1" spans="21:21">
      <c r="U2926" s="1047"/>
    </row>
    <row r="2927" ht="26.25" customHeight="1" spans="21:21">
      <c r="U2927" s="1047"/>
    </row>
    <row r="2928" ht="26.25" customHeight="1" spans="21:21">
      <c r="U2928" s="1047"/>
    </row>
    <row r="2929" ht="26.25" customHeight="1" spans="21:21">
      <c r="U2929" s="1047"/>
    </row>
    <row r="2930" ht="26.25" customHeight="1" spans="21:21">
      <c r="U2930" s="1047"/>
    </row>
    <row r="2931" ht="26.25" customHeight="1" spans="21:21">
      <c r="U2931" s="1047"/>
    </row>
    <row r="2932" ht="26.25" customHeight="1" spans="21:21">
      <c r="U2932" s="1047"/>
    </row>
    <row r="2933" ht="26.25" customHeight="1" spans="21:21">
      <c r="U2933" s="1047"/>
    </row>
    <row r="2934" ht="26.25" customHeight="1" spans="21:21">
      <c r="U2934" s="1047"/>
    </row>
    <row r="2935" ht="26.25" customHeight="1" spans="21:21">
      <c r="U2935" s="1047"/>
    </row>
    <row r="2936" ht="26.25" customHeight="1" spans="21:21">
      <c r="U2936" s="1047"/>
    </row>
    <row r="2937" ht="26.25" customHeight="1" spans="21:21">
      <c r="U2937" s="1047"/>
    </row>
    <row r="2938" ht="26.25" customHeight="1" spans="21:21">
      <c r="U2938" s="1047"/>
    </row>
    <row r="2939" ht="26.25" customHeight="1" spans="21:21">
      <c r="U2939" s="1047"/>
    </row>
    <row r="2940" ht="26.25" customHeight="1" spans="21:21">
      <c r="U2940" s="1047"/>
    </row>
    <row r="2941" ht="26.25" customHeight="1" spans="21:21">
      <c r="U2941" s="1047"/>
    </row>
    <row r="2942" ht="26.25" customHeight="1" spans="21:21">
      <c r="U2942" s="1047"/>
    </row>
    <row r="2943" ht="26.25" customHeight="1" spans="21:21">
      <c r="U2943" s="1047"/>
    </row>
    <row r="2944" ht="26.25" customHeight="1" spans="21:21">
      <c r="U2944" s="1047"/>
    </row>
    <row r="2945" ht="26.25" customHeight="1" spans="21:21">
      <c r="U2945" s="1047"/>
    </row>
    <row r="2946" ht="26.25" customHeight="1" spans="21:21">
      <c r="U2946" s="1047"/>
    </row>
    <row r="2947" ht="26.25" customHeight="1" spans="21:21">
      <c r="U2947" s="1047"/>
    </row>
    <row r="2948" ht="26.25" customHeight="1" spans="21:21">
      <c r="U2948" s="1047"/>
    </row>
    <row r="2949" ht="26.25" customHeight="1" spans="21:21">
      <c r="U2949" s="1047"/>
    </row>
    <row r="2950" ht="26.25" customHeight="1" spans="21:21">
      <c r="U2950" s="1047"/>
    </row>
    <row r="2951" ht="26.25" customHeight="1" spans="21:21">
      <c r="U2951" s="1047"/>
    </row>
    <row r="2952" ht="26.25" customHeight="1" spans="21:21">
      <c r="U2952" s="1047"/>
    </row>
    <row r="2953" ht="26.25" customHeight="1" spans="21:21">
      <c r="U2953" s="1047"/>
    </row>
    <row r="2954" ht="26.25" customHeight="1" spans="21:21">
      <c r="U2954" s="1047"/>
    </row>
    <row r="2955" ht="26.25" customHeight="1" spans="21:21">
      <c r="U2955" s="1047"/>
    </row>
    <row r="2956" ht="26.25" customHeight="1" spans="21:21">
      <c r="U2956" s="1047"/>
    </row>
    <row r="2957" ht="26.25" customHeight="1" spans="21:21">
      <c r="U2957" s="1047"/>
    </row>
    <row r="2958" ht="26.25" customHeight="1" spans="21:21">
      <c r="U2958" s="1047"/>
    </row>
    <row r="2959" ht="26.25" customHeight="1" spans="21:21">
      <c r="U2959" s="1047"/>
    </row>
    <row r="2960" ht="26.25" customHeight="1" spans="21:21">
      <c r="U2960" s="1047"/>
    </row>
    <row r="2961" ht="26.25" customHeight="1" spans="21:21">
      <c r="U2961" s="1047"/>
    </row>
    <row r="2962" ht="26.25" customHeight="1" spans="21:21">
      <c r="U2962" s="1047"/>
    </row>
    <row r="2963" ht="26.25" customHeight="1" spans="21:21">
      <c r="U2963" s="1047"/>
    </row>
    <row r="2964" ht="26.25" customHeight="1" spans="21:21">
      <c r="U2964" s="1047"/>
    </row>
    <row r="2965" ht="26.25" customHeight="1" spans="21:21">
      <c r="U2965" s="1047"/>
    </row>
    <row r="2966" ht="26.25" customHeight="1" spans="21:21">
      <c r="U2966" s="1047"/>
    </row>
    <row r="2967" ht="26.25" customHeight="1" spans="21:21">
      <c r="U2967" s="1047"/>
    </row>
    <row r="2968" ht="26.25" customHeight="1" spans="21:21">
      <c r="U2968" s="1047"/>
    </row>
    <row r="2969" ht="26.25" customHeight="1" spans="21:21">
      <c r="U2969" s="1047"/>
    </row>
    <row r="2970" ht="26.25" customHeight="1" spans="21:21">
      <c r="U2970" s="1047"/>
    </row>
    <row r="2971" ht="26.25" customHeight="1" spans="21:21">
      <c r="U2971" s="1047"/>
    </row>
    <row r="2972" ht="26.25" customHeight="1" spans="21:21">
      <c r="U2972" s="1047"/>
    </row>
    <row r="2973" ht="26.25" customHeight="1" spans="21:21">
      <c r="U2973" s="1047"/>
    </row>
    <row r="2974" ht="26.25" customHeight="1" spans="21:21">
      <c r="U2974" s="1047"/>
    </row>
    <row r="2975" ht="26.25" customHeight="1" spans="21:21">
      <c r="U2975" s="1047"/>
    </row>
    <row r="2976" ht="26.25" customHeight="1" spans="21:21">
      <c r="U2976" s="1047"/>
    </row>
    <row r="2977" ht="26.25" customHeight="1" spans="21:21">
      <c r="U2977" s="1047"/>
    </row>
    <row r="2978" ht="26.25" customHeight="1" spans="21:21">
      <c r="U2978" s="1047"/>
    </row>
    <row r="2979" ht="26.25" customHeight="1" spans="21:21">
      <c r="U2979" s="1047"/>
    </row>
    <row r="2980" ht="26.25" customHeight="1" spans="21:21">
      <c r="U2980" s="1047"/>
    </row>
    <row r="2981" ht="26.25" customHeight="1" spans="21:21">
      <c r="U2981" s="1047"/>
    </row>
    <row r="2982" ht="26.25" customHeight="1" spans="21:21">
      <c r="U2982" s="1047"/>
    </row>
    <row r="2983" ht="26.25" customHeight="1" spans="21:21">
      <c r="U2983" s="1047"/>
    </row>
    <row r="2984" ht="26.25" customHeight="1" spans="21:21">
      <c r="U2984" s="1047"/>
    </row>
    <row r="2985" ht="26.25" customHeight="1" spans="21:21">
      <c r="U2985" s="1047"/>
    </row>
    <row r="2986" ht="26.25" customHeight="1" spans="21:21">
      <c r="U2986" s="1047"/>
    </row>
    <row r="2987" ht="26.25" customHeight="1" spans="21:21">
      <c r="U2987" s="1047"/>
    </row>
    <row r="2988" ht="26.25" customHeight="1" spans="21:21">
      <c r="U2988" s="1047"/>
    </row>
    <row r="2989" ht="26.25" customHeight="1" spans="21:21">
      <c r="U2989" s="1047"/>
    </row>
    <row r="2990" ht="26.25" customHeight="1" spans="21:21">
      <c r="U2990" s="1047"/>
    </row>
    <row r="2991" ht="26.25" customHeight="1" spans="21:21">
      <c r="U2991" s="1047"/>
    </row>
    <row r="2992" ht="26.25" customHeight="1" spans="21:21">
      <c r="U2992" s="1047"/>
    </row>
    <row r="2993" ht="26.25" customHeight="1" spans="21:21">
      <c r="U2993" s="1047"/>
    </row>
    <row r="2994" ht="26.25" customHeight="1" spans="21:21">
      <c r="U2994" s="1047"/>
    </row>
    <row r="2995" ht="26.25" customHeight="1" spans="21:21">
      <c r="U2995" s="1047"/>
    </row>
    <row r="2996" ht="26.25" customHeight="1" spans="21:21">
      <c r="U2996" s="1047"/>
    </row>
    <row r="2997" ht="26.25" customHeight="1" spans="21:21">
      <c r="U2997" s="1047"/>
    </row>
    <row r="2998" ht="26.25" customHeight="1" spans="21:21">
      <c r="U2998" s="1047"/>
    </row>
    <row r="2999" ht="26.25" customHeight="1" spans="21:21">
      <c r="U2999" s="1047"/>
    </row>
    <row r="3000" ht="26.25" customHeight="1" spans="21:21">
      <c r="U3000" s="1047"/>
    </row>
    <row r="3001" ht="26.25" customHeight="1" spans="21:21">
      <c r="U3001" s="1047"/>
    </row>
    <row r="3002" ht="26.25" customHeight="1" spans="21:21">
      <c r="U3002" s="1047"/>
    </row>
    <row r="3003" ht="26.25" customHeight="1" spans="21:21">
      <c r="U3003" s="1047"/>
    </row>
    <row r="3004" ht="26.25" customHeight="1" spans="21:21">
      <c r="U3004" s="1047"/>
    </row>
    <row r="3005" ht="26.25" customHeight="1" spans="21:21">
      <c r="U3005" s="1047"/>
    </row>
    <row r="3006" ht="26.25" customHeight="1" spans="21:21">
      <c r="U3006" s="1047"/>
    </row>
    <row r="3007" ht="26.25" customHeight="1" spans="21:21">
      <c r="U3007" s="1047"/>
    </row>
    <row r="3008" ht="26.25" customHeight="1" spans="21:21">
      <c r="U3008" s="1047"/>
    </row>
    <row r="3009" ht="26.25" customHeight="1" spans="21:21">
      <c r="U3009" s="1047"/>
    </row>
    <row r="3010" ht="26.25" customHeight="1" spans="21:21">
      <c r="U3010" s="1047"/>
    </row>
    <row r="3011" ht="26.25" customHeight="1" spans="21:21">
      <c r="U3011" s="1047"/>
    </row>
    <row r="3012" ht="26.25" customHeight="1" spans="21:21">
      <c r="U3012" s="1047"/>
    </row>
    <row r="3013" ht="26.25" customHeight="1" spans="21:21">
      <c r="U3013" s="1047"/>
    </row>
    <row r="3014" ht="26.25" customHeight="1" spans="21:21">
      <c r="U3014" s="1047"/>
    </row>
    <row r="3015" ht="26.25" customHeight="1" spans="21:21">
      <c r="U3015" s="1047"/>
    </row>
    <row r="3016" ht="26.25" customHeight="1" spans="21:21">
      <c r="U3016" s="1047"/>
    </row>
    <row r="3017" ht="26.25" customHeight="1" spans="21:21">
      <c r="U3017" s="1047"/>
    </row>
    <row r="3018" ht="26.25" customHeight="1" spans="21:21">
      <c r="U3018" s="1047"/>
    </row>
    <row r="3019" ht="26.25" customHeight="1" spans="21:21">
      <c r="U3019" s="1047"/>
    </row>
    <row r="3020" ht="26.25" customHeight="1" spans="21:21">
      <c r="U3020" s="1047"/>
    </row>
    <row r="3021" ht="26.25" customHeight="1" spans="21:21">
      <c r="U3021" s="1047"/>
    </row>
    <row r="3022" ht="26.25" customHeight="1" spans="21:21">
      <c r="U3022" s="1047"/>
    </row>
    <row r="3023" ht="26.25" customHeight="1" spans="21:21">
      <c r="U3023" s="1047"/>
    </row>
    <row r="3024" ht="26.25" customHeight="1" spans="21:21">
      <c r="U3024" s="1047"/>
    </row>
    <row r="3025" ht="26.25" customHeight="1" spans="21:21">
      <c r="U3025" s="1047"/>
    </row>
    <row r="3026" ht="26.25" customHeight="1" spans="21:21">
      <c r="U3026" s="1047"/>
    </row>
    <row r="3027" ht="26.25" customHeight="1" spans="21:21">
      <c r="U3027" s="1047"/>
    </row>
    <row r="3028" ht="26.25" customHeight="1" spans="21:21">
      <c r="U3028" s="1047"/>
    </row>
    <row r="3029" ht="26.25" customHeight="1" spans="21:21">
      <c r="U3029" s="1047"/>
    </row>
    <row r="3030" ht="26.25" customHeight="1" spans="21:21">
      <c r="U3030" s="1047"/>
    </row>
    <row r="3031" ht="26.25" customHeight="1" spans="21:21">
      <c r="U3031" s="1047"/>
    </row>
    <row r="3032" ht="26.25" customHeight="1" spans="21:21">
      <c r="U3032" s="1047"/>
    </row>
    <row r="3033" ht="26.25" customHeight="1" spans="21:21">
      <c r="U3033" s="1047"/>
    </row>
    <row r="3034" ht="26.25" customHeight="1" spans="21:21">
      <c r="U3034" s="1047"/>
    </row>
    <row r="3035" ht="26.25" customHeight="1" spans="21:21">
      <c r="U3035" s="1047"/>
    </row>
    <row r="3036" ht="26.25" customHeight="1" spans="21:21">
      <c r="U3036" s="1047"/>
    </row>
    <row r="3037" ht="26.25" customHeight="1" spans="21:21">
      <c r="U3037" s="1047"/>
    </row>
    <row r="3038" ht="26.25" customHeight="1" spans="21:21">
      <c r="U3038" s="1047"/>
    </row>
    <row r="3039" ht="26.25" customHeight="1" spans="21:21">
      <c r="U3039" s="1047"/>
    </row>
    <row r="3040" ht="26.25" customHeight="1" spans="21:21">
      <c r="U3040" s="1047"/>
    </row>
    <row r="3041" ht="26.25" customHeight="1" spans="21:21">
      <c r="U3041" s="1047"/>
    </row>
    <row r="3042" ht="26.25" customHeight="1" spans="21:21">
      <c r="U3042" s="1047"/>
    </row>
    <row r="3043" ht="26.25" customHeight="1" spans="21:21">
      <c r="U3043" s="1047"/>
    </row>
    <row r="3044" ht="26.25" customHeight="1" spans="21:21">
      <c r="U3044" s="1047"/>
    </row>
    <row r="3045" ht="26.25" customHeight="1" spans="21:21">
      <c r="U3045" s="1047"/>
    </row>
    <row r="3046" ht="26.25" customHeight="1" spans="21:21">
      <c r="U3046" s="1047"/>
    </row>
    <row r="3047" ht="26.25" customHeight="1" spans="21:21">
      <c r="U3047" s="1047"/>
    </row>
    <row r="3048" ht="26.25" customHeight="1" spans="21:21">
      <c r="U3048" s="1047"/>
    </row>
    <row r="3049" ht="26.25" customHeight="1" spans="21:21">
      <c r="U3049" s="1047"/>
    </row>
    <row r="3050" ht="26.25" customHeight="1" spans="21:21">
      <c r="U3050" s="1047"/>
    </row>
    <row r="3051" ht="26.25" customHeight="1" spans="21:21">
      <c r="U3051" s="1047"/>
    </row>
    <row r="3052" ht="26.25" customHeight="1" spans="21:21">
      <c r="U3052" s="1047"/>
    </row>
    <row r="3053" ht="26.25" customHeight="1" spans="21:21">
      <c r="U3053" s="1047"/>
    </row>
    <row r="3054" ht="26.25" customHeight="1" spans="21:21">
      <c r="U3054" s="1047"/>
    </row>
    <row r="3055" ht="26.25" customHeight="1" spans="21:21">
      <c r="U3055" s="1047"/>
    </row>
    <row r="3056" ht="26.25" customHeight="1" spans="21:21">
      <c r="U3056" s="1047"/>
    </row>
    <row r="3057" ht="26.25" customHeight="1" spans="21:21">
      <c r="U3057" s="1047"/>
    </row>
    <row r="3058" ht="26.25" customHeight="1" spans="21:21">
      <c r="U3058" s="1047"/>
    </row>
    <row r="3059" ht="26.25" customHeight="1" spans="21:21">
      <c r="U3059" s="1047"/>
    </row>
    <row r="3060" ht="26.25" customHeight="1" spans="21:21">
      <c r="U3060" s="1047"/>
    </row>
    <row r="3061" ht="26.25" customHeight="1" spans="21:21">
      <c r="U3061" s="1047"/>
    </row>
    <row r="3062" ht="26.25" customHeight="1" spans="21:21">
      <c r="U3062" s="1047"/>
    </row>
    <row r="3063" ht="26.25" customHeight="1" spans="21:21">
      <c r="U3063" s="1047"/>
    </row>
    <row r="3064" ht="26.25" customHeight="1" spans="21:21">
      <c r="U3064" s="1047"/>
    </row>
    <row r="3065" ht="26.25" customHeight="1" spans="21:21">
      <c r="U3065" s="1047"/>
    </row>
    <row r="3066" ht="26.25" customHeight="1" spans="21:21">
      <c r="U3066" s="1047"/>
    </row>
    <row r="3067" ht="26.25" customHeight="1" spans="21:21">
      <c r="U3067" s="1047"/>
    </row>
    <row r="3068" ht="26.25" customHeight="1" spans="21:21">
      <c r="U3068" s="1047"/>
    </row>
    <row r="3069" ht="26.25" customHeight="1" spans="21:21">
      <c r="U3069" s="1047"/>
    </row>
    <row r="3070" ht="26.25" customHeight="1" spans="21:21">
      <c r="U3070" s="1047"/>
    </row>
    <row r="3071" ht="26.25" customHeight="1" spans="21:21">
      <c r="U3071" s="1047"/>
    </row>
    <row r="3072" ht="26.25" customHeight="1" spans="21:21">
      <c r="U3072" s="1047"/>
    </row>
    <row r="3073" ht="26.25" customHeight="1" spans="21:21">
      <c r="U3073" s="1047"/>
    </row>
    <row r="3074" ht="26.25" customHeight="1" spans="21:21">
      <c r="U3074" s="1047"/>
    </row>
    <row r="3075" ht="26.25" customHeight="1" spans="21:21">
      <c r="U3075" s="1047"/>
    </row>
    <row r="3076" ht="26.25" customHeight="1" spans="21:21">
      <c r="U3076" s="1047"/>
    </row>
    <row r="3077" ht="26.25" customHeight="1" spans="21:21">
      <c r="U3077" s="1047"/>
    </row>
    <row r="3078" ht="26.25" customHeight="1" spans="21:21">
      <c r="U3078" s="1047"/>
    </row>
    <row r="3079" ht="26.25" customHeight="1" spans="21:21">
      <c r="U3079" s="1047"/>
    </row>
    <row r="3080" ht="26.25" customHeight="1" spans="21:21">
      <c r="U3080" s="1047"/>
    </row>
    <row r="3081" ht="26.25" customHeight="1" spans="21:21">
      <c r="U3081" s="1047"/>
    </row>
    <row r="3082" ht="26.25" customHeight="1" spans="21:21">
      <c r="U3082" s="1047"/>
    </row>
    <row r="3083" ht="26.25" customHeight="1" spans="21:21">
      <c r="U3083" s="1047"/>
    </row>
    <row r="3084" ht="26.25" customHeight="1" spans="21:21">
      <c r="U3084" s="1047"/>
    </row>
    <row r="3085" ht="26.25" customHeight="1" spans="21:21">
      <c r="U3085" s="1047"/>
    </row>
    <row r="3086" ht="26.25" customHeight="1" spans="21:21">
      <c r="U3086" s="1047"/>
    </row>
    <row r="3087" ht="26.25" customHeight="1" spans="21:21">
      <c r="U3087" s="1047"/>
    </row>
    <row r="3088" ht="26.25" customHeight="1" spans="21:21">
      <c r="U3088" s="1047"/>
    </row>
    <row r="3089" ht="26.25" customHeight="1" spans="21:21">
      <c r="U3089" s="1047"/>
    </row>
    <row r="3090" ht="26.25" customHeight="1" spans="21:21">
      <c r="U3090" s="1047"/>
    </row>
    <row r="3091" ht="26.25" customHeight="1" spans="21:21">
      <c r="U3091" s="1047"/>
    </row>
    <row r="3092" ht="26.25" customHeight="1" spans="21:21">
      <c r="U3092" s="1047"/>
    </row>
    <row r="3093" ht="26.25" customHeight="1" spans="21:21">
      <c r="U3093" s="1047"/>
    </row>
    <row r="3094" ht="26.25" customHeight="1" spans="21:21">
      <c r="U3094" s="1047"/>
    </row>
    <row r="3095" ht="26.25" customHeight="1" spans="21:21">
      <c r="U3095" s="1047"/>
    </row>
    <row r="3096" ht="26.25" customHeight="1" spans="21:21">
      <c r="U3096" s="1047"/>
    </row>
    <row r="3097" ht="26.25" customHeight="1" spans="21:21">
      <c r="U3097" s="1047"/>
    </row>
    <row r="3098" ht="26.25" customHeight="1" spans="21:21">
      <c r="U3098" s="1047"/>
    </row>
    <row r="3099" ht="26.25" customHeight="1" spans="21:21">
      <c r="U3099" s="1047"/>
    </row>
    <row r="3100" ht="26.25" customHeight="1" spans="21:21">
      <c r="U3100" s="1047"/>
    </row>
    <row r="3101" ht="26.25" customHeight="1" spans="21:21">
      <c r="U3101" s="1047"/>
    </row>
    <row r="3102" ht="26.25" customHeight="1" spans="21:21">
      <c r="U3102" s="1047"/>
    </row>
    <row r="3103" ht="26.25" customHeight="1" spans="21:21">
      <c r="U3103" s="1047"/>
    </row>
    <row r="3104" ht="26.25" customHeight="1" spans="21:21">
      <c r="U3104" s="1047"/>
    </row>
    <row r="3105" ht="26.25" customHeight="1" spans="21:21">
      <c r="U3105" s="1047"/>
    </row>
    <row r="3106" ht="26.25" customHeight="1" spans="21:21">
      <c r="U3106" s="1047"/>
    </row>
    <row r="3107" ht="26.25" customHeight="1" spans="21:21">
      <c r="U3107" s="1047"/>
    </row>
    <row r="3108" ht="26.25" customHeight="1" spans="21:21">
      <c r="U3108" s="1047"/>
    </row>
    <row r="3109" ht="26.25" customHeight="1" spans="21:21">
      <c r="U3109" s="1047"/>
    </row>
    <row r="3110" ht="26.25" customHeight="1" spans="21:21">
      <c r="U3110" s="1047"/>
    </row>
    <row r="3111" ht="26.25" customHeight="1" spans="21:21">
      <c r="U3111" s="1047"/>
    </row>
    <row r="3112" ht="26.25" customHeight="1" spans="21:21">
      <c r="U3112" s="1047"/>
    </row>
    <row r="3113" ht="26.25" customHeight="1" spans="21:21">
      <c r="U3113" s="1047"/>
    </row>
    <row r="3114" ht="26.25" customHeight="1" spans="21:21">
      <c r="U3114" s="1047"/>
    </row>
    <row r="3115" ht="26.25" customHeight="1" spans="21:21">
      <c r="U3115" s="1047"/>
    </row>
    <row r="3116" ht="26.25" customHeight="1" spans="21:21">
      <c r="U3116" s="1047"/>
    </row>
    <row r="3117" ht="26.25" customHeight="1" spans="21:21">
      <c r="U3117" s="1047"/>
    </row>
    <row r="3118" ht="26.25" customHeight="1" spans="21:21">
      <c r="U3118" s="1047"/>
    </row>
    <row r="3119" ht="26.25" customHeight="1" spans="21:21">
      <c r="U3119" s="1047"/>
    </row>
    <row r="3120" ht="26.25" customHeight="1" spans="21:21">
      <c r="U3120" s="1047"/>
    </row>
    <row r="3121" ht="26.25" customHeight="1" spans="21:21">
      <c r="U3121" s="1047"/>
    </row>
    <row r="3122" ht="26.25" customHeight="1" spans="21:21">
      <c r="U3122" s="1047"/>
    </row>
    <row r="3123" ht="26.25" customHeight="1" spans="21:21">
      <c r="U3123" s="1047"/>
    </row>
    <row r="3124" ht="26.25" customHeight="1" spans="21:21">
      <c r="U3124" s="1047"/>
    </row>
    <row r="3125" ht="26.25" customHeight="1" spans="21:21">
      <c r="U3125" s="1047"/>
    </row>
    <row r="3126" ht="26.25" customHeight="1" spans="21:21">
      <c r="U3126" s="1047"/>
    </row>
    <row r="3127" ht="26.25" customHeight="1" spans="21:21">
      <c r="U3127" s="1047"/>
    </row>
    <row r="3128" ht="26.25" customHeight="1" spans="21:21">
      <c r="U3128" s="1047"/>
    </row>
    <row r="3129" ht="26.25" customHeight="1" spans="21:21">
      <c r="U3129" s="1047"/>
    </row>
    <row r="3130" ht="26.25" customHeight="1" spans="21:21">
      <c r="U3130" s="1047"/>
    </row>
    <row r="3131" ht="26.25" customHeight="1" spans="21:21">
      <c r="U3131" s="1047"/>
    </row>
    <row r="3132" ht="26.25" customHeight="1" spans="21:21">
      <c r="U3132" s="1047"/>
    </row>
    <row r="3133" ht="26.25" customHeight="1" spans="21:21">
      <c r="U3133" s="1047"/>
    </row>
    <row r="3134" ht="26.25" customHeight="1" spans="21:21">
      <c r="U3134" s="1047"/>
    </row>
    <row r="3135" ht="26.25" customHeight="1" spans="21:21">
      <c r="U3135" s="1047"/>
    </row>
    <row r="3136" ht="26.25" customHeight="1" spans="21:21">
      <c r="U3136" s="1047"/>
    </row>
    <row r="3137" ht="26.25" customHeight="1" spans="21:21">
      <c r="U3137" s="1047"/>
    </row>
    <row r="3138" ht="26.25" customHeight="1" spans="21:21">
      <c r="U3138" s="1047"/>
    </row>
    <row r="3139" ht="26.25" customHeight="1" spans="21:21">
      <c r="U3139" s="1047"/>
    </row>
    <row r="3140" ht="26.25" customHeight="1" spans="21:21">
      <c r="U3140" s="1047"/>
    </row>
    <row r="3141" ht="26.25" customHeight="1" spans="21:21">
      <c r="U3141" s="1047"/>
    </row>
    <row r="3142" ht="26.25" customHeight="1" spans="21:21">
      <c r="U3142" s="1047"/>
    </row>
    <row r="3143" ht="26.25" customHeight="1" spans="21:21">
      <c r="U3143" s="1047"/>
    </row>
    <row r="3144" ht="26.25" customHeight="1" spans="21:21">
      <c r="U3144" s="1047"/>
    </row>
    <row r="3145" ht="26.25" customHeight="1" spans="21:21">
      <c r="U3145" s="1047"/>
    </row>
    <row r="3146" ht="26.25" customHeight="1" spans="21:21">
      <c r="U3146" s="1047"/>
    </row>
    <row r="3147" ht="26.25" customHeight="1" spans="21:21">
      <c r="U3147" s="1047"/>
    </row>
    <row r="3148" ht="26.25" customHeight="1" spans="21:21">
      <c r="U3148" s="1047"/>
    </row>
    <row r="3149" ht="26.25" customHeight="1" spans="21:21">
      <c r="U3149" s="1047"/>
    </row>
    <row r="3150" ht="26.25" customHeight="1" spans="21:21">
      <c r="U3150" s="1047"/>
    </row>
    <row r="3151" ht="26.25" customHeight="1" spans="21:21">
      <c r="U3151" s="1047"/>
    </row>
    <row r="3152" ht="26.25" customHeight="1" spans="21:21">
      <c r="U3152" s="1047"/>
    </row>
    <row r="3153" ht="26.25" customHeight="1" spans="21:21">
      <c r="U3153" s="1047"/>
    </row>
    <row r="3154" ht="26.25" customHeight="1" spans="21:21">
      <c r="U3154" s="1047"/>
    </row>
    <row r="3155" ht="26.25" customHeight="1" spans="21:21">
      <c r="U3155" s="1047"/>
    </row>
    <row r="3156" ht="26.25" customHeight="1" spans="21:21">
      <c r="U3156" s="1047"/>
    </row>
    <row r="3157" ht="26.25" customHeight="1" spans="21:21">
      <c r="U3157" s="1047"/>
    </row>
    <row r="3158" ht="26.25" customHeight="1" spans="21:21">
      <c r="U3158" s="1047"/>
    </row>
    <row r="3159" ht="26.25" customHeight="1" spans="21:21">
      <c r="U3159" s="1047"/>
    </row>
    <row r="3160" ht="26.25" customHeight="1" spans="21:21">
      <c r="U3160" s="1047"/>
    </row>
    <row r="3161" ht="26.25" customHeight="1" spans="21:21">
      <c r="U3161" s="1047"/>
    </row>
    <row r="3162" ht="26.25" customHeight="1" spans="21:21">
      <c r="U3162" s="1047"/>
    </row>
    <row r="3163" ht="26.25" customHeight="1" spans="21:21">
      <c r="U3163" s="1047"/>
    </row>
    <row r="3164" ht="26.25" customHeight="1" spans="21:21">
      <c r="U3164" s="1047"/>
    </row>
    <row r="3165" ht="26.25" customHeight="1" spans="21:21">
      <c r="U3165" s="1047"/>
    </row>
    <row r="3166" ht="26.25" customHeight="1" spans="21:21">
      <c r="U3166" s="1047"/>
    </row>
    <row r="3167" ht="26.25" customHeight="1" spans="21:21">
      <c r="U3167" s="1047"/>
    </row>
    <row r="3168" ht="26.25" customHeight="1" spans="21:21">
      <c r="U3168" s="1047"/>
    </row>
    <row r="3169" ht="26.25" customHeight="1" spans="21:21">
      <c r="U3169" s="1047"/>
    </row>
    <row r="3170" ht="26.25" customHeight="1" spans="21:21">
      <c r="U3170" s="1047"/>
    </row>
    <row r="3171" ht="26.25" customHeight="1" spans="21:21">
      <c r="U3171" s="1047"/>
    </row>
    <row r="3172" ht="26.25" customHeight="1" spans="21:21">
      <c r="U3172" s="1047"/>
    </row>
    <row r="3173" ht="26.25" customHeight="1" spans="21:21">
      <c r="U3173" s="1047"/>
    </row>
    <row r="3174" ht="26.25" customHeight="1" spans="21:21">
      <c r="U3174" s="1047"/>
    </row>
    <row r="3175" ht="26.25" customHeight="1" spans="21:21">
      <c r="U3175" s="1047"/>
    </row>
    <row r="3176" ht="26.25" customHeight="1" spans="21:21">
      <c r="U3176" s="1047"/>
    </row>
    <row r="3177" ht="26.25" customHeight="1" spans="21:21">
      <c r="U3177" s="1047"/>
    </row>
    <row r="3178" ht="26.25" customHeight="1" spans="21:21">
      <c r="U3178" s="1047"/>
    </row>
    <row r="3179" ht="26.25" customHeight="1" spans="21:21">
      <c r="U3179" s="1047"/>
    </row>
    <row r="3180" ht="26.25" customHeight="1" spans="21:21">
      <c r="U3180" s="1047"/>
    </row>
    <row r="3181" ht="26.25" customHeight="1" spans="21:21">
      <c r="U3181" s="1047"/>
    </row>
    <row r="3182" ht="26.25" customHeight="1" spans="21:21">
      <c r="U3182" s="1047"/>
    </row>
    <row r="3183" ht="26.25" customHeight="1" spans="21:21">
      <c r="U3183" s="1047"/>
    </row>
    <row r="3184" ht="26.25" customHeight="1" spans="21:21">
      <c r="U3184" s="1047"/>
    </row>
    <row r="3185" ht="26.25" customHeight="1" spans="21:21">
      <c r="U3185" s="1047"/>
    </row>
    <row r="3186" ht="26.25" customHeight="1" spans="21:21">
      <c r="U3186" s="1047"/>
    </row>
    <row r="3187" ht="26.25" customHeight="1" spans="21:21">
      <c r="U3187" s="1047"/>
    </row>
    <row r="3188" ht="26.25" customHeight="1" spans="21:21">
      <c r="U3188" s="1047"/>
    </row>
    <row r="3189" ht="26.25" customHeight="1" spans="21:21">
      <c r="U3189" s="1047"/>
    </row>
    <row r="3190" ht="26.25" customHeight="1" spans="21:21">
      <c r="U3190" s="1047"/>
    </row>
    <row r="3191" ht="26.25" customHeight="1" spans="21:21">
      <c r="U3191" s="1047"/>
    </row>
    <row r="3192" ht="26.25" customHeight="1" spans="21:21">
      <c r="U3192" s="1047"/>
    </row>
    <row r="3193" ht="26.25" customHeight="1" spans="21:21">
      <c r="U3193" s="1047"/>
    </row>
    <row r="3194" ht="26.25" customHeight="1" spans="21:21">
      <c r="U3194" s="1047"/>
    </row>
    <row r="3195" ht="26.25" customHeight="1" spans="21:21">
      <c r="U3195" s="1047"/>
    </row>
    <row r="3196" ht="26.25" customHeight="1" spans="21:21">
      <c r="U3196" s="1047"/>
    </row>
    <row r="3197" ht="26.25" customHeight="1" spans="21:21">
      <c r="U3197" s="1047"/>
    </row>
    <row r="3198" ht="26.25" customHeight="1" spans="21:21">
      <c r="U3198" s="1047"/>
    </row>
    <row r="3199" ht="26.25" customHeight="1" spans="21:21">
      <c r="U3199" s="1047"/>
    </row>
    <row r="3200" ht="26.25" customHeight="1" spans="21:21">
      <c r="U3200" s="1047"/>
    </row>
    <row r="3201" ht="26.25" customHeight="1" spans="21:21">
      <c r="U3201" s="1047"/>
    </row>
    <row r="3202" ht="26.25" customHeight="1" spans="21:21">
      <c r="U3202" s="1047"/>
    </row>
    <row r="3203" ht="26.25" customHeight="1" spans="21:21">
      <c r="U3203" s="1047"/>
    </row>
    <row r="3204" ht="26.25" customHeight="1" spans="21:21">
      <c r="U3204" s="1047"/>
    </row>
    <row r="3205" ht="26.25" customHeight="1" spans="21:21">
      <c r="U3205" s="1047"/>
    </row>
    <row r="3206" ht="26.25" customHeight="1" spans="21:21">
      <c r="U3206" s="1047"/>
    </row>
    <row r="3207" ht="26.25" customHeight="1" spans="21:21">
      <c r="U3207" s="1047"/>
    </row>
    <row r="3208" ht="26.25" customHeight="1" spans="21:21">
      <c r="U3208" s="1047"/>
    </row>
    <row r="3209" ht="26.25" customHeight="1" spans="21:21">
      <c r="U3209" s="1047"/>
    </row>
    <row r="3210" ht="26.25" customHeight="1" spans="21:21">
      <c r="U3210" s="1047"/>
    </row>
    <row r="3211" ht="26.25" customHeight="1" spans="21:21">
      <c r="U3211" s="1047"/>
    </row>
    <row r="3212" ht="26.25" customHeight="1" spans="21:21">
      <c r="U3212" s="1047"/>
    </row>
    <row r="3213" ht="26.25" customHeight="1" spans="21:21">
      <c r="U3213" s="1047"/>
    </row>
    <row r="3214" ht="26.25" customHeight="1" spans="21:21">
      <c r="U3214" s="1047"/>
    </row>
    <row r="3215" ht="26.25" customHeight="1" spans="21:21">
      <c r="U3215" s="1047"/>
    </row>
    <row r="3216" ht="26.25" customHeight="1" spans="21:21">
      <c r="U3216" s="1047"/>
    </row>
    <row r="3217" ht="26.25" customHeight="1" spans="21:21">
      <c r="U3217" s="1047"/>
    </row>
    <row r="3218" ht="26.25" customHeight="1" spans="21:21">
      <c r="U3218" s="1047"/>
    </row>
    <row r="3219" ht="26.25" customHeight="1" spans="21:21">
      <c r="U3219" s="1047"/>
    </row>
    <row r="3220" ht="26.25" customHeight="1" spans="21:21">
      <c r="U3220" s="1047"/>
    </row>
    <row r="3221" ht="26.25" customHeight="1" spans="21:21">
      <c r="U3221" s="1047"/>
    </row>
    <row r="3222" ht="26.25" customHeight="1" spans="21:21">
      <c r="U3222" s="1047"/>
    </row>
    <row r="3223" ht="26.25" customHeight="1" spans="21:21">
      <c r="U3223" s="1047"/>
    </row>
    <row r="3224" ht="26.25" customHeight="1" spans="21:21">
      <c r="U3224" s="1047"/>
    </row>
    <row r="3225" ht="26.25" customHeight="1" spans="21:21">
      <c r="U3225" s="1047"/>
    </row>
    <row r="3226" ht="26.25" customHeight="1" spans="21:21">
      <c r="U3226" s="1047"/>
    </row>
    <row r="3227" ht="26.25" customHeight="1" spans="21:21">
      <c r="U3227" s="1047"/>
    </row>
    <row r="3228" ht="26.25" customHeight="1" spans="21:21">
      <c r="U3228" s="1047"/>
    </row>
    <row r="3229" ht="26.25" customHeight="1" spans="21:21">
      <c r="U3229" s="1047"/>
    </row>
    <row r="3230" ht="26.25" customHeight="1" spans="21:21">
      <c r="U3230" s="1047"/>
    </row>
    <row r="3231" ht="26.25" customHeight="1" spans="21:21">
      <c r="U3231" s="1047"/>
    </row>
    <row r="3232" ht="26.25" customHeight="1" spans="21:21">
      <c r="U3232" s="1047"/>
    </row>
    <row r="3233" ht="26.25" customHeight="1" spans="21:21">
      <c r="U3233" s="1047"/>
    </row>
    <row r="3234" ht="26.25" customHeight="1" spans="21:21">
      <c r="U3234" s="1047"/>
    </row>
    <row r="3235" ht="26.25" customHeight="1" spans="21:21">
      <c r="U3235" s="1047"/>
    </row>
    <row r="3236" ht="26.25" customHeight="1" spans="21:21">
      <c r="U3236" s="1047"/>
    </row>
    <row r="3237" ht="26.25" customHeight="1" spans="21:21">
      <c r="U3237" s="1047"/>
    </row>
    <row r="3238" ht="26.25" customHeight="1" spans="21:21">
      <c r="U3238" s="1047"/>
    </row>
    <row r="3239" ht="26.25" customHeight="1" spans="21:21">
      <c r="U3239" s="1047"/>
    </row>
    <row r="3240" ht="26.25" customHeight="1" spans="21:21">
      <c r="U3240" s="1047"/>
    </row>
    <row r="3241" ht="26.25" customHeight="1" spans="21:21">
      <c r="U3241" s="1047"/>
    </row>
    <row r="3242" ht="26.25" customHeight="1" spans="21:21">
      <c r="U3242" s="1047"/>
    </row>
    <row r="3243" ht="26.25" customHeight="1" spans="21:21">
      <c r="U3243" s="1047"/>
    </row>
    <row r="3244" ht="26.25" customHeight="1" spans="21:21">
      <c r="U3244" s="1047"/>
    </row>
    <row r="3245" ht="26.25" customHeight="1" spans="21:21">
      <c r="U3245" s="1047"/>
    </row>
    <row r="3246" ht="26.25" customHeight="1" spans="21:21">
      <c r="U3246" s="1047"/>
    </row>
    <row r="3247" ht="26.25" customHeight="1" spans="21:21">
      <c r="U3247" s="1047"/>
    </row>
    <row r="3248" ht="26.25" customHeight="1" spans="21:21">
      <c r="U3248" s="1047"/>
    </row>
    <row r="3249" ht="26.25" customHeight="1" spans="21:21">
      <c r="U3249" s="1047"/>
    </row>
    <row r="3250" ht="26.25" customHeight="1" spans="21:21">
      <c r="U3250" s="1047"/>
    </row>
    <row r="3251" ht="26.25" customHeight="1" spans="21:21">
      <c r="U3251" s="1047"/>
    </row>
    <row r="3252" ht="26.25" customHeight="1" spans="21:21">
      <c r="U3252" s="1047"/>
    </row>
    <row r="3253" ht="26.25" customHeight="1" spans="21:21">
      <c r="U3253" s="1047"/>
    </row>
    <row r="3254" ht="26.25" customHeight="1" spans="21:21">
      <c r="U3254" s="1047"/>
    </row>
    <row r="3255" ht="26.25" customHeight="1" spans="21:21">
      <c r="U3255" s="1047"/>
    </row>
    <row r="3256" ht="26.25" customHeight="1" spans="21:21">
      <c r="U3256" s="1047"/>
    </row>
    <row r="3257" ht="26.25" customHeight="1" spans="21:21">
      <c r="U3257" s="1047"/>
    </row>
    <row r="3258" ht="26.25" customHeight="1" spans="21:21">
      <c r="U3258" s="1047"/>
    </row>
    <row r="3259" ht="26.25" customHeight="1" spans="21:21">
      <c r="U3259" s="1047"/>
    </row>
    <row r="3260" ht="26.25" customHeight="1" spans="21:21">
      <c r="U3260" s="1047"/>
    </row>
    <row r="3261" ht="26.25" customHeight="1" spans="21:21">
      <c r="U3261" s="1047"/>
    </row>
    <row r="3262" ht="26.25" customHeight="1" spans="21:21">
      <c r="U3262" s="1047"/>
    </row>
    <row r="3263" ht="26.25" customHeight="1" spans="21:21">
      <c r="U3263" s="1047"/>
    </row>
    <row r="3264" ht="26.25" customHeight="1" spans="21:21">
      <c r="U3264" s="1047"/>
    </row>
    <row r="3265" ht="26.25" customHeight="1" spans="21:21">
      <c r="U3265" s="1047"/>
    </row>
    <row r="3266" ht="26.25" customHeight="1" spans="21:21">
      <c r="U3266" s="1047"/>
    </row>
    <row r="3267" ht="26.25" customHeight="1" spans="21:21">
      <c r="U3267" s="1047"/>
    </row>
    <row r="3268" ht="26.25" customHeight="1" spans="21:21">
      <c r="U3268" s="1047"/>
    </row>
    <row r="3269" ht="26.25" customHeight="1" spans="21:21">
      <c r="U3269" s="1047"/>
    </row>
    <row r="3270" ht="26.25" customHeight="1" spans="21:21">
      <c r="U3270" s="1047"/>
    </row>
    <row r="3271" ht="26.25" customHeight="1" spans="21:21">
      <c r="U3271" s="1047"/>
    </row>
    <row r="3272" ht="26.25" customHeight="1" spans="21:21">
      <c r="U3272" s="1047"/>
    </row>
    <row r="3273" ht="26.25" customHeight="1" spans="21:21">
      <c r="U3273" s="1047"/>
    </row>
    <row r="3274" ht="26.25" customHeight="1" spans="21:21">
      <c r="U3274" s="1047"/>
    </row>
    <row r="3275" ht="26.25" customHeight="1" spans="21:21">
      <c r="U3275" s="1047"/>
    </row>
    <row r="3276" ht="26.25" customHeight="1" spans="21:21">
      <c r="U3276" s="1047"/>
    </row>
    <row r="3277" ht="26.25" customHeight="1" spans="21:21">
      <c r="U3277" s="1047"/>
    </row>
    <row r="3278" ht="26.25" customHeight="1" spans="21:21">
      <c r="U3278" s="1047"/>
    </row>
    <row r="3279" ht="26.25" customHeight="1" spans="21:21">
      <c r="U3279" s="1047"/>
    </row>
    <row r="3280" ht="26.25" customHeight="1" spans="21:21">
      <c r="U3280" s="1047"/>
    </row>
    <row r="3281" ht="26.25" customHeight="1" spans="21:21">
      <c r="U3281" s="1047"/>
    </row>
    <row r="3282" ht="26.25" customHeight="1" spans="21:21">
      <c r="U3282" s="1047"/>
    </row>
    <row r="3283" ht="26.25" customHeight="1" spans="21:21">
      <c r="U3283" s="1047"/>
    </row>
    <row r="3284" ht="26.25" customHeight="1" spans="21:21">
      <c r="U3284" s="1047"/>
    </row>
    <row r="3285" ht="26.25" customHeight="1" spans="21:21">
      <c r="U3285" s="1047"/>
    </row>
    <row r="3286" ht="26.25" customHeight="1" spans="21:21">
      <c r="U3286" s="1047"/>
    </row>
    <row r="3287" ht="26.25" customHeight="1" spans="21:21">
      <c r="U3287" s="1047"/>
    </row>
    <row r="3288" ht="26.25" customHeight="1" spans="21:21">
      <c r="U3288" s="1047"/>
    </row>
    <row r="3289" ht="26.25" customHeight="1" spans="21:21">
      <c r="U3289" s="1047"/>
    </row>
    <row r="3290" ht="26.25" customHeight="1" spans="21:21">
      <c r="U3290" s="1047"/>
    </row>
    <row r="3291" ht="26.25" customHeight="1" spans="21:21">
      <c r="U3291" s="1047"/>
    </row>
    <row r="3292" ht="26.25" customHeight="1" spans="21:21">
      <c r="U3292" s="1047"/>
    </row>
    <row r="3293" ht="26.25" customHeight="1" spans="21:21">
      <c r="U3293" s="1047"/>
    </row>
    <row r="3294" ht="26.25" customHeight="1" spans="21:21">
      <c r="U3294" s="1047"/>
    </row>
    <row r="3295" ht="26.25" customHeight="1" spans="21:21">
      <c r="U3295" s="1047"/>
    </row>
    <row r="3296" ht="26.25" customHeight="1" spans="21:21">
      <c r="U3296" s="1047"/>
    </row>
    <row r="3297" ht="26.25" customHeight="1" spans="21:21">
      <c r="U3297" s="1047"/>
    </row>
    <row r="3298" ht="26.25" customHeight="1" spans="21:21">
      <c r="U3298" s="1047"/>
    </row>
    <row r="3299" ht="26.25" customHeight="1" spans="21:21">
      <c r="U3299" s="1047"/>
    </row>
    <row r="3300" ht="26.25" customHeight="1" spans="21:21">
      <c r="U3300" s="1047"/>
    </row>
    <row r="3301" ht="26.25" customHeight="1" spans="21:21">
      <c r="U3301" s="1047"/>
    </row>
    <row r="3302" ht="26.25" customHeight="1" spans="21:21">
      <c r="U3302" s="1047"/>
    </row>
    <row r="3303" ht="26.25" customHeight="1" spans="21:21">
      <c r="U3303" s="1047"/>
    </row>
    <row r="3304" ht="26.25" customHeight="1" spans="21:21">
      <c r="U3304" s="1047"/>
    </row>
    <row r="3305" ht="26.25" customHeight="1" spans="21:21">
      <c r="U3305" s="1047"/>
    </row>
    <row r="3306" ht="26.25" customHeight="1" spans="21:21">
      <c r="U3306" s="1047"/>
    </row>
    <row r="3307" ht="26.25" customHeight="1" spans="21:21">
      <c r="U3307" s="1047"/>
    </row>
    <row r="3308" ht="26.25" customHeight="1" spans="21:21">
      <c r="U3308" s="1047"/>
    </row>
    <row r="3309" ht="26.25" customHeight="1" spans="21:21">
      <c r="U3309" s="1047"/>
    </row>
    <row r="3310" ht="26.25" customHeight="1" spans="21:21">
      <c r="U3310" s="1047"/>
    </row>
    <row r="3311" ht="26.25" customHeight="1" spans="21:21">
      <c r="U3311" s="1047"/>
    </row>
    <row r="3312" ht="26.25" customHeight="1" spans="21:21">
      <c r="U3312" s="1047"/>
    </row>
    <row r="3313" ht="26.25" customHeight="1" spans="21:21">
      <c r="U3313" s="1047"/>
    </row>
    <row r="3314" ht="26.25" customHeight="1" spans="21:21">
      <c r="U3314" s="1047"/>
    </row>
    <row r="3315" ht="26.25" customHeight="1" spans="21:21">
      <c r="U3315" s="1047"/>
    </row>
    <row r="3316" ht="26.25" customHeight="1" spans="21:21">
      <c r="U3316" s="1047"/>
    </row>
    <row r="3317" ht="26.25" customHeight="1" spans="21:21">
      <c r="U3317" s="1047"/>
    </row>
    <row r="3318" ht="26.25" customHeight="1" spans="21:21">
      <c r="U3318" s="1047"/>
    </row>
    <row r="3319" ht="26.25" customHeight="1" spans="21:21">
      <c r="U3319" s="1047"/>
    </row>
    <row r="3320" ht="26.25" customHeight="1" spans="21:21">
      <c r="U3320" s="1047"/>
    </row>
    <row r="3321" ht="26.25" customHeight="1" spans="21:21">
      <c r="U3321" s="1047"/>
    </row>
    <row r="3322" ht="26.25" customHeight="1" spans="21:21">
      <c r="U3322" s="1047"/>
    </row>
    <row r="3323" ht="26.25" customHeight="1" spans="21:21">
      <c r="U3323" s="1047"/>
    </row>
    <row r="3324" ht="26.25" customHeight="1" spans="21:21">
      <c r="U3324" s="1047"/>
    </row>
    <row r="3325" ht="26.25" customHeight="1" spans="21:21">
      <c r="U3325" s="1047"/>
    </row>
    <row r="3326" ht="26.25" customHeight="1" spans="21:21">
      <c r="U3326" s="1047"/>
    </row>
    <row r="3327" ht="26.25" customHeight="1" spans="21:21">
      <c r="U3327" s="1047"/>
    </row>
    <row r="3328" ht="26.25" customHeight="1" spans="21:21">
      <c r="U3328" s="1047"/>
    </row>
    <row r="3329" ht="26.25" customHeight="1" spans="21:21">
      <c r="U3329" s="1047"/>
    </row>
    <row r="3330" ht="26.25" customHeight="1" spans="21:21">
      <c r="U3330" s="1047"/>
    </row>
    <row r="3331" ht="26.25" customHeight="1" spans="21:21">
      <c r="U3331" s="1047"/>
    </row>
    <row r="3332" ht="26.25" customHeight="1" spans="21:21">
      <c r="U3332" s="1047"/>
    </row>
    <row r="3333" ht="26.25" customHeight="1" spans="21:21">
      <c r="U3333" s="1047"/>
    </row>
    <row r="3334" ht="26.25" customHeight="1" spans="21:21">
      <c r="U3334" s="1047"/>
    </row>
    <row r="3335" ht="26.25" customHeight="1" spans="21:21">
      <c r="U3335" s="1047"/>
    </row>
    <row r="3336" ht="26.25" customHeight="1" spans="21:21">
      <c r="U3336" s="1047"/>
    </row>
    <row r="3337" ht="26.25" customHeight="1" spans="21:21">
      <c r="U3337" s="1047"/>
    </row>
    <row r="3338" ht="26.25" customHeight="1" spans="21:21">
      <c r="U3338" s="1047"/>
    </row>
    <row r="3339" ht="26.25" customHeight="1" spans="21:21">
      <c r="U3339" s="1047"/>
    </row>
    <row r="3340" ht="26.25" customHeight="1" spans="21:21">
      <c r="U3340" s="1047"/>
    </row>
    <row r="3341" ht="26.25" customHeight="1" spans="21:21">
      <c r="U3341" s="1047"/>
    </row>
    <row r="3342" ht="26.25" customHeight="1" spans="21:21">
      <c r="U3342" s="1047"/>
    </row>
    <row r="3343" ht="26.25" customHeight="1" spans="21:21">
      <c r="U3343" s="1047"/>
    </row>
    <row r="3344" ht="26.25" customHeight="1" spans="21:21">
      <c r="U3344" s="1047"/>
    </row>
    <row r="3345" ht="26.25" customHeight="1" spans="21:21">
      <c r="U3345" s="1047"/>
    </row>
    <row r="3346" ht="26.25" customHeight="1" spans="21:21">
      <c r="U3346" s="1047"/>
    </row>
    <row r="3347" ht="26.25" customHeight="1" spans="21:21">
      <c r="U3347" s="1047"/>
    </row>
    <row r="3348" ht="26.25" customHeight="1" spans="21:21">
      <c r="U3348" s="1047"/>
    </row>
    <row r="3349" ht="26.25" customHeight="1" spans="21:21">
      <c r="U3349" s="1047"/>
    </row>
    <row r="3350" ht="26.25" customHeight="1" spans="21:21">
      <c r="U3350" s="1047"/>
    </row>
    <row r="3351" ht="26.25" customHeight="1" spans="21:21">
      <c r="U3351" s="1047"/>
    </row>
    <row r="3352" ht="26.25" customHeight="1" spans="21:21">
      <c r="U3352" s="1047"/>
    </row>
    <row r="3353" ht="26.25" customHeight="1" spans="21:21">
      <c r="U3353" s="1047"/>
    </row>
    <row r="3354" ht="26.25" customHeight="1" spans="21:21">
      <c r="U3354" s="1047"/>
    </row>
    <row r="3355" ht="26.25" customHeight="1" spans="21:21">
      <c r="U3355" s="1047"/>
    </row>
    <row r="3356" ht="26.25" customHeight="1" spans="21:21">
      <c r="U3356" s="1047"/>
    </row>
    <row r="3357" ht="26.25" customHeight="1" spans="21:21">
      <c r="U3357" s="1047"/>
    </row>
    <row r="3358" ht="26.25" customHeight="1" spans="21:21">
      <c r="U3358" s="1047"/>
    </row>
    <row r="3359" ht="26.25" customHeight="1" spans="21:21">
      <c r="U3359" s="1047"/>
    </row>
    <row r="3360" ht="26.25" customHeight="1" spans="21:21">
      <c r="U3360" s="1047"/>
    </row>
    <row r="3361" ht="26.25" customHeight="1" spans="21:21">
      <c r="U3361" s="1047"/>
    </row>
    <row r="3362" ht="26.25" customHeight="1" spans="21:21">
      <c r="U3362" s="1047"/>
    </row>
    <row r="3363" ht="26.25" customHeight="1" spans="21:21">
      <c r="U3363" s="1047"/>
    </row>
    <row r="3364" ht="26.25" customHeight="1" spans="21:21">
      <c r="U3364" s="1047"/>
    </row>
    <row r="3365" ht="26.25" customHeight="1" spans="21:21">
      <c r="U3365" s="1047"/>
    </row>
    <row r="3366" ht="26.25" customHeight="1" spans="21:21">
      <c r="U3366" s="1047"/>
    </row>
    <row r="3367" ht="26.25" customHeight="1" spans="21:21">
      <c r="U3367" s="1047"/>
    </row>
    <row r="3368" ht="26.25" customHeight="1" spans="21:21">
      <c r="U3368" s="1047"/>
    </row>
    <row r="3369" ht="26.25" customHeight="1" spans="21:21">
      <c r="U3369" s="1047"/>
    </row>
    <row r="3370" ht="26.25" customHeight="1" spans="21:21">
      <c r="U3370" s="1047"/>
    </row>
    <row r="3371" ht="26.25" customHeight="1" spans="21:21">
      <c r="U3371" s="1047"/>
    </row>
    <row r="3372" ht="26.25" customHeight="1" spans="21:21">
      <c r="U3372" s="1047"/>
    </row>
    <row r="3373" ht="26.25" customHeight="1" spans="21:21">
      <c r="U3373" s="1047"/>
    </row>
    <row r="3374" ht="26.25" customHeight="1" spans="21:21">
      <c r="U3374" s="1047"/>
    </row>
    <row r="3375" ht="26.25" customHeight="1" spans="21:21">
      <c r="U3375" s="1047"/>
    </row>
    <row r="3376" ht="26.25" customHeight="1" spans="21:21">
      <c r="U3376" s="1047"/>
    </row>
    <row r="3377" ht="26.25" customHeight="1" spans="21:21">
      <c r="U3377" s="1047"/>
    </row>
    <row r="3378" ht="26.25" customHeight="1" spans="21:21">
      <c r="U3378" s="1047"/>
    </row>
    <row r="3379" ht="26.25" customHeight="1" spans="21:21">
      <c r="U3379" s="1047"/>
    </row>
    <row r="3380" ht="26.25" customHeight="1" spans="21:21">
      <c r="U3380" s="1047"/>
    </row>
    <row r="3381" ht="26.25" customHeight="1" spans="21:21">
      <c r="U3381" s="1047"/>
    </row>
    <row r="3382" ht="26.25" customHeight="1" spans="21:21">
      <c r="U3382" s="1047"/>
    </row>
    <row r="3383" ht="26.25" customHeight="1" spans="21:21">
      <c r="U3383" s="1047"/>
    </row>
    <row r="3384" ht="26.25" customHeight="1" spans="21:21">
      <c r="U3384" s="1047"/>
    </row>
    <row r="3385" ht="26.25" customHeight="1" spans="21:21">
      <c r="U3385" s="1047"/>
    </row>
    <row r="3386" ht="26.25" customHeight="1" spans="21:21">
      <c r="U3386" s="1047"/>
    </row>
    <row r="3387" ht="26.25" customHeight="1" spans="21:21">
      <c r="U3387" s="1047"/>
    </row>
    <row r="3388" ht="26.25" customHeight="1" spans="21:21">
      <c r="U3388" s="1047"/>
    </row>
    <row r="3389" ht="26.25" customHeight="1" spans="21:21">
      <c r="U3389" s="1047"/>
    </row>
    <row r="3390" ht="26.25" customHeight="1" spans="21:21">
      <c r="U3390" s="1047"/>
    </row>
    <row r="3391" ht="26.25" customHeight="1" spans="21:21">
      <c r="U3391" s="1047"/>
    </row>
    <row r="3392" ht="26.25" customHeight="1" spans="21:21">
      <c r="U3392" s="1047"/>
    </row>
    <row r="3393" ht="26.25" customHeight="1" spans="21:21">
      <c r="U3393" s="1047"/>
    </row>
    <row r="3394" ht="26.25" customHeight="1" spans="21:21">
      <c r="U3394" s="1047"/>
    </row>
    <row r="3395" ht="26.25" customHeight="1" spans="21:21">
      <c r="U3395" s="1047"/>
    </row>
    <row r="3396" ht="26.25" customHeight="1" spans="21:21">
      <c r="U3396" s="1047"/>
    </row>
    <row r="3397" ht="26.25" customHeight="1" spans="21:21">
      <c r="U3397" s="1047"/>
    </row>
    <row r="3398" ht="26.25" customHeight="1" spans="21:21">
      <c r="U3398" s="1047"/>
    </row>
    <row r="3399" ht="26.25" customHeight="1" spans="21:21">
      <c r="U3399" s="1047"/>
    </row>
    <row r="3400" ht="26.25" customHeight="1" spans="21:21">
      <c r="U3400" s="1047"/>
    </row>
    <row r="3401" ht="26.25" customHeight="1" spans="21:21">
      <c r="U3401" s="1047"/>
    </row>
    <row r="3402" ht="26.25" customHeight="1" spans="21:21">
      <c r="U3402" s="1047"/>
    </row>
    <row r="3403" ht="26.25" customHeight="1" spans="21:21">
      <c r="U3403" s="1047"/>
    </row>
    <row r="3404" ht="26.25" customHeight="1" spans="21:21">
      <c r="U3404" s="1047"/>
    </row>
    <row r="3405" ht="26.25" customHeight="1" spans="21:21">
      <c r="U3405" s="1047"/>
    </row>
    <row r="3406" ht="26.25" customHeight="1" spans="21:21">
      <c r="U3406" s="1047"/>
    </row>
    <row r="3407" ht="26.25" customHeight="1" spans="21:21">
      <c r="U3407" s="1047"/>
    </row>
    <row r="3408" ht="26.25" customHeight="1" spans="21:21">
      <c r="U3408" s="1047"/>
    </row>
    <row r="3409" ht="26.25" customHeight="1" spans="21:21">
      <c r="U3409" s="1047"/>
    </row>
    <row r="3410" ht="26.25" customHeight="1" spans="21:21">
      <c r="U3410" s="1047"/>
    </row>
    <row r="3411" ht="26.25" customHeight="1" spans="21:21">
      <c r="U3411" s="1047"/>
    </row>
    <row r="3412" ht="26.25" customHeight="1" spans="21:21">
      <c r="U3412" s="1047"/>
    </row>
    <row r="3413" ht="26.25" customHeight="1" spans="21:21">
      <c r="U3413" s="1047"/>
    </row>
    <row r="3414" ht="26.25" customHeight="1" spans="21:21">
      <c r="U3414" s="1047"/>
    </row>
    <row r="3415" ht="26.25" customHeight="1" spans="21:21">
      <c r="U3415" s="1047"/>
    </row>
    <row r="3416" ht="26.25" customHeight="1" spans="21:21">
      <c r="U3416" s="1047"/>
    </row>
    <row r="3417" ht="26.25" customHeight="1" spans="21:21">
      <c r="U3417" s="1047"/>
    </row>
    <row r="3418" ht="26.25" customHeight="1" spans="21:21">
      <c r="U3418" s="1047"/>
    </row>
    <row r="3419" ht="26.25" customHeight="1" spans="21:21">
      <c r="U3419" s="1047"/>
    </row>
    <row r="3420" ht="26.25" customHeight="1" spans="21:21">
      <c r="U3420" s="1047"/>
    </row>
    <row r="3421" ht="26.25" customHeight="1" spans="21:21">
      <c r="U3421" s="1047"/>
    </row>
    <row r="3422" ht="26.25" customHeight="1" spans="21:21">
      <c r="U3422" s="1047"/>
    </row>
    <row r="3423" ht="26.25" customHeight="1" spans="21:21">
      <c r="U3423" s="1047"/>
    </row>
    <row r="3424" ht="26.25" customHeight="1" spans="21:21">
      <c r="U3424" s="1047"/>
    </row>
    <row r="3425" ht="26.25" customHeight="1" spans="21:21">
      <c r="U3425" s="1047"/>
    </row>
    <row r="3426" ht="26.25" customHeight="1" spans="21:21">
      <c r="U3426" s="1047"/>
    </row>
    <row r="3427" ht="26.25" customHeight="1" spans="21:21">
      <c r="U3427" s="1047"/>
    </row>
    <row r="3428" ht="26.25" customHeight="1" spans="21:21">
      <c r="U3428" s="1047"/>
    </row>
    <row r="3429" ht="26.25" customHeight="1" spans="21:21">
      <c r="U3429" s="1047"/>
    </row>
    <row r="3430" ht="26.25" customHeight="1" spans="21:21">
      <c r="U3430" s="1047"/>
    </row>
    <row r="3431" ht="26.25" customHeight="1" spans="21:21">
      <c r="U3431" s="1047"/>
    </row>
    <row r="3432" ht="26.25" customHeight="1" spans="21:21">
      <c r="U3432" s="1047"/>
    </row>
    <row r="3433" ht="26.25" customHeight="1" spans="21:21">
      <c r="U3433" s="1047"/>
    </row>
    <row r="3434" ht="26.25" customHeight="1" spans="21:21">
      <c r="U3434" s="1047"/>
    </row>
    <row r="3435" ht="26.25" customHeight="1" spans="21:21">
      <c r="U3435" s="1047"/>
    </row>
    <row r="3436" ht="26.25" customHeight="1" spans="21:21">
      <c r="U3436" s="1047"/>
    </row>
    <row r="3437" ht="26.25" customHeight="1" spans="21:21">
      <c r="U3437" s="1047"/>
    </row>
    <row r="3438" ht="26.25" customHeight="1" spans="21:21">
      <c r="U3438" s="1047"/>
    </row>
    <row r="3439" ht="26.25" customHeight="1" spans="21:21">
      <c r="U3439" s="1047"/>
    </row>
    <row r="3440" ht="26.25" customHeight="1" spans="21:21">
      <c r="U3440" s="1047"/>
    </row>
    <row r="3441" ht="26.25" customHeight="1" spans="21:21">
      <c r="U3441" s="1047"/>
    </row>
    <row r="3442" ht="26.25" customHeight="1" spans="21:21">
      <c r="U3442" s="1047"/>
    </row>
    <row r="3443" ht="26.25" customHeight="1" spans="21:21">
      <c r="U3443" s="1047"/>
    </row>
    <row r="3444" ht="26.25" customHeight="1" spans="21:21">
      <c r="U3444" s="1047"/>
    </row>
    <row r="3445" ht="26.25" customHeight="1" spans="21:21">
      <c r="U3445" s="1047"/>
    </row>
    <row r="3446" ht="26.25" customHeight="1" spans="21:21">
      <c r="U3446" s="1047"/>
    </row>
    <row r="3447" ht="26.25" customHeight="1" spans="21:21">
      <c r="U3447" s="1047"/>
    </row>
    <row r="3448" ht="26.25" customHeight="1" spans="21:21">
      <c r="U3448" s="1047"/>
    </row>
    <row r="3449" ht="26.25" customHeight="1" spans="21:21">
      <c r="U3449" s="1047"/>
    </row>
    <row r="3450" ht="26.25" customHeight="1" spans="21:21">
      <c r="U3450" s="1047"/>
    </row>
    <row r="3451" ht="26.25" customHeight="1" spans="21:21">
      <c r="U3451" s="1047"/>
    </row>
    <row r="3452" ht="26.25" customHeight="1" spans="21:21">
      <c r="U3452" s="1047"/>
    </row>
    <row r="3453" ht="26.25" customHeight="1" spans="21:21">
      <c r="U3453" s="1047"/>
    </row>
    <row r="3454" ht="26.25" customHeight="1" spans="21:21">
      <c r="U3454" s="1047"/>
    </row>
    <row r="3455" ht="26.25" customHeight="1" spans="21:21">
      <c r="U3455" s="1047"/>
    </row>
    <row r="3456" ht="26.25" customHeight="1" spans="21:21">
      <c r="U3456" s="1047"/>
    </row>
    <row r="3457" ht="26.25" customHeight="1" spans="21:21">
      <c r="U3457" s="1047"/>
    </row>
    <row r="3458" ht="26.25" customHeight="1" spans="21:21">
      <c r="U3458" s="1047"/>
    </row>
    <row r="3459" ht="26.25" customHeight="1" spans="21:21">
      <c r="U3459" s="1047"/>
    </row>
    <row r="3460" ht="26.25" customHeight="1" spans="21:21">
      <c r="U3460" s="1047"/>
    </row>
    <row r="3461" ht="26.25" customHeight="1" spans="21:21">
      <c r="U3461" s="1047"/>
    </row>
    <row r="3462" ht="26.25" customHeight="1" spans="21:21">
      <c r="U3462" s="1047"/>
    </row>
    <row r="3463" ht="26.25" customHeight="1" spans="21:21">
      <c r="U3463" s="1047"/>
    </row>
    <row r="3464" ht="26.25" customHeight="1" spans="21:21">
      <c r="U3464" s="1047"/>
    </row>
    <row r="3465" ht="26.25" customHeight="1" spans="21:21">
      <c r="U3465" s="1047"/>
    </row>
    <row r="3466" ht="26.25" customHeight="1" spans="21:21">
      <c r="U3466" s="1047"/>
    </row>
    <row r="3467" ht="26.25" customHeight="1" spans="21:21">
      <c r="U3467" s="1047"/>
    </row>
    <row r="3468" ht="26.25" customHeight="1" spans="21:21">
      <c r="U3468" s="1047"/>
    </row>
    <row r="3469" ht="26.25" customHeight="1" spans="21:21">
      <c r="U3469" s="1047"/>
    </row>
    <row r="3470" ht="26.25" customHeight="1" spans="21:21">
      <c r="U3470" s="1047"/>
    </row>
    <row r="3471" ht="26.25" customHeight="1" spans="21:21">
      <c r="U3471" s="1047"/>
    </row>
    <row r="3472" ht="26.25" customHeight="1" spans="21:21">
      <c r="U3472" s="1047"/>
    </row>
    <row r="3473" ht="26.25" customHeight="1" spans="21:21">
      <c r="U3473" s="1047"/>
    </row>
    <row r="3474" ht="26.25" customHeight="1" spans="21:21">
      <c r="U3474" s="1047"/>
    </row>
    <row r="3475" ht="26.25" customHeight="1" spans="21:21">
      <c r="U3475" s="1047"/>
    </row>
    <row r="3476" ht="26.25" customHeight="1" spans="21:21">
      <c r="U3476" s="1047"/>
    </row>
    <row r="3477" ht="26.25" customHeight="1" spans="21:21">
      <c r="U3477" s="1047"/>
    </row>
    <row r="3478" ht="26.25" customHeight="1" spans="21:21">
      <c r="U3478" s="1047"/>
    </row>
    <row r="3479" ht="26.25" customHeight="1" spans="21:21">
      <c r="U3479" s="1047"/>
    </row>
    <row r="3480" ht="26.25" customHeight="1" spans="21:21">
      <c r="U3480" s="1047"/>
    </row>
    <row r="3481" ht="26.25" customHeight="1" spans="21:21">
      <c r="U3481" s="1047"/>
    </row>
    <row r="3482" ht="26.25" customHeight="1" spans="21:21">
      <c r="U3482" s="1047"/>
    </row>
    <row r="3483" ht="26.25" customHeight="1" spans="21:21">
      <c r="U3483" s="1047"/>
    </row>
    <row r="3484" ht="26.25" customHeight="1" spans="21:21">
      <c r="U3484" s="1047"/>
    </row>
    <row r="3485" ht="26.25" customHeight="1" spans="21:21">
      <c r="U3485" s="1047"/>
    </row>
    <row r="3486" ht="26.25" customHeight="1" spans="21:21">
      <c r="U3486" s="1047"/>
    </row>
    <row r="3487" ht="26.25" customHeight="1" spans="21:21">
      <c r="U3487" s="1047"/>
    </row>
    <row r="3488" ht="26.25" customHeight="1" spans="21:21">
      <c r="U3488" s="1047"/>
    </row>
    <row r="3489" ht="26.25" customHeight="1" spans="21:21">
      <c r="U3489" s="1047"/>
    </row>
    <row r="3490" ht="26.25" customHeight="1" spans="21:21">
      <c r="U3490" s="1047"/>
    </row>
    <row r="3491" ht="26.25" customHeight="1" spans="21:21">
      <c r="U3491" s="1047"/>
    </row>
    <row r="3492" ht="26.25" customHeight="1" spans="21:21">
      <c r="U3492" s="1047"/>
    </row>
    <row r="3493" ht="26.25" customHeight="1" spans="21:21">
      <c r="U3493" s="1047"/>
    </row>
    <row r="3494" ht="26.25" customHeight="1" spans="21:21">
      <c r="U3494" s="1047"/>
    </row>
    <row r="3495" ht="26.25" customHeight="1" spans="21:21">
      <c r="U3495" s="1047"/>
    </row>
    <row r="3496" ht="26.25" customHeight="1" spans="21:21">
      <c r="U3496" s="1047"/>
    </row>
    <row r="3497" ht="26.25" customHeight="1" spans="21:21">
      <c r="U3497" s="1047"/>
    </row>
    <row r="3498" ht="26.25" customHeight="1" spans="21:21">
      <c r="U3498" s="1047"/>
    </row>
    <row r="3499" ht="26.25" customHeight="1" spans="21:21">
      <c r="U3499" s="1047"/>
    </row>
    <row r="3500" ht="26.25" customHeight="1" spans="21:21">
      <c r="U3500" s="1047"/>
    </row>
    <row r="3501" ht="26.25" customHeight="1" spans="21:21">
      <c r="U3501" s="1047"/>
    </row>
    <row r="3502" ht="26.25" customHeight="1" spans="21:21">
      <c r="U3502" s="1047"/>
    </row>
    <row r="3503" ht="26.25" customHeight="1" spans="21:21">
      <c r="U3503" s="1047"/>
    </row>
    <row r="3504" ht="26.25" customHeight="1" spans="21:21">
      <c r="U3504" s="1047"/>
    </row>
    <row r="3505" ht="26.25" customHeight="1" spans="21:21">
      <c r="U3505" s="1047"/>
    </row>
    <row r="3506" ht="26.25" customHeight="1" spans="21:21">
      <c r="U3506" s="1047"/>
    </row>
    <row r="3507" ht="26.25" customHeight="1" spans="21:21">
      <c r="U3507" s="1047"/>
    </row>
    <row r="3508" ht="26.25" customHeight="1" spans="21:21">
      <c r="U3508" s="1047"/>
    </row>
    <row r="3509" ht="26.25" customHeight="1" spans="21:21">
      <c r="U3509" s="1047"/>
    </row>
    <row r="3510" ht="26.25" customHeight="1" spans="21:21">
      <c r="U3510" s="1047"/>
    </row>
    <row r="3511" ht="26.25" customHeight="1" spans="21:21">
      <c r="U3511" s="1047"/>
    </row>
    <row r="3512" ht="26.25" customHeight="1" spans="21:21">
      <c r="U3512" s="1047"/>
    </row>
    <row r="3513" ht="26.25" customHeight="1" spans="21:21">
      <c r="U3513" s="1047"/>
    </row>
    <row r="3514" ht="26.25" customHeight="1" spans="21:21">
      <c r="U3514" s="1047"/>
    </row>
    <row r="3515" ht="26.25" customHeight="1" spans="21:21">
      <c r="U3515" s="1047"/>
    </row>
    <row r="3516" ht="26.25" customHeight="1" spans="21:21">
      <c r="U3516" s="1047"/>
    </row>
    <row r="3517" ht="26.25" customHeight="1" spans="21:21">
      <c r="U3517" s="1047"/>
    </row>
    <row r="3518" ht="26.25" customHeight="1" spans="21:21">
      <c r="U3518" s="1047"/>
    </row>
    <row r="3519" ht="26.25" customHeight="1" spans="21:21">
      <c r="U3519" s="1047"/>
    </row>
    <row r="3520" ht="26.25" customHeight="1" spans="21:21">
      <c r="U3520" s="1047"/>
    </row>
    <row r="3521" ht="26.25" customHeight="1" spans="21:21">
      <c r="U3521" s="1047"/>
    </row>
    <row r="3522" ht="26.25" customHeight="1" spans="21:21">
      <c r="U3522" s="1047"/>
    </row>
    <row r="3523" ht="26.25" customHeight="1" spans="21:21">
      <c r="U3523" s="1047"/>
    </row>
    <row r="3524" ht="26.25" customHeight="1" spans="21:21">
      <c r="U3524" s="1047"/>
    </row>
    <row r="3525" ht="26.25" customHeight="1" spans="21:21">
      <c r="U3525" s="1047"/>
    </row>
    <row r="3526" ht="26.25" customHeight="1" spans="21:21">
      <c r="U3526" s="1047"/>
    </row>
    <row r="3527" ht="26.25" customHeight="1" spans="21:21">
      <c r="U3527" s="1047"/>
    </row>
    <row r="3528" ht="26.25" customHeight="1" spans="21:21">
      <c r="U3528" s="1047"/>
    </row>
    <row r="3529" ht="26.25" customHeight="1" spans="21:21">
      <c r="U3529" s="1047"/>
    </row>
    <row r="3530" ht="26.25" customHeight="1" spans="21:21">
      <c r="U3530" s="1047"/>
    </row>
    <row r="3531" ht="26.25" customHeight="1" spans="21:21">
      <c r="U3531" s="1047"/>
    </row>
    <row r="3532" ht="26.25" customHeight="1" spans="21:21">
      <c r="U3532" s="1047"/>
    </row>
    <row r="3533" ht="26.25" customHeight="1" spans="21:21">
      <c r="U3533" s="1047"/>
    </row>
    <row r="3534" ht="26.25" customHeight="1" spans="21:21">
      <c r="U3534" s="1047"/>
    </row>
    <row r="3535" ht="26.25" customHeight="1" spans="21:21">
      <c r="U3535" s="1047"/>
    </row>
    <row r="3536" ht="26.25" customHeight="1" spans="21:21">
      <c r="U3536" s="1047"/>
    </row>
    <row r="3537" ht="26.25" customHeight="1" spans="21:21">
      <c r="U3537" s="1047"/>
    </row>
    <row r="3538" ht="26.25" customHeight="1" spans="21:21">
      <c r="U3538" s="1047"/>
    </row>
    <row r="3539" ht="26.25" customHeight="1" spans="21:21">
      <c r="U3539" s="1047"/>
    </row>
    <row r="3540" ht="26.25" customHeight="1" spans="21:21">
      <c r="U3540" s="1047"/>
    </row>
    <row r="3541" ht="26.25" customHeight="1" spans="21:21">
      <c r="U3541" s="1047"/>
    </row>
    <row r="3542" ht="26.25" customHeight="1" spans="21:21">
      <c r="U3542" s="1047"/>
    </row>
    <row r="3543" ht="26.25" customHeight="1" spans="21:21">
      <c r="U3543" s="1047"/>
    </row>
    <row r="3544" ht="26.25" customHeight="1" spans="21:21">
      <c r="U3544" s="1047"/>
    </row>
    <row r="3545" ht="26.25" customHeight="1" spans="21:21">
      <c r="U3545" s="1047"/>
    </row>
    <row r="3546" ht="26.25" customHeight="1" spans="21:21">
      <c r="U3546" s="1047"/>
    </row>
    <row r="3547" ht="26.25" customHeight="1" spans="21:21">
      <c r="U3547" s="1047"/>
    </row>
    <row r="3548" ht="26.25" customHeight="1" spans="21:21">
      <c r="U3548" s="1047"/>
    </row>
    <row r="3549" ht="26.25" customHeight="1" spans="21:21">
      <c r="U3549" s="1047"/>
    </row>
    <row r="3550" ht="26.25" customHeight="1" spans="21:21">
      <c r="U3550" s="1047"/>
    </row>
    <row r="3551" ht="26.25" customHeight="1" spans="21:21">
      <c r="U3551" s="1047"/>
    </row>
    <row r="3552" ht="26.25" customHeight="1" spans="21:21">
      <c r="U3552" s="1047"/>
    </row>
    <row r="3553" ht="26.25" customHeight="1" spans="21:21">
      <c r="U3553" s="1047"/>
    </row>
    <row r="3554" ht="26.25" customHeight="1" spans="21:21">
      <c r="U3554" s="1047"/>
    </row>
    <row r="3555" ht="26.25" customHeight="1" spans="21:21">
      <c r="U3555" s="1047"/>
    </row>
    <row r="3556" ht="26.25" customHeight="1" spans="21:21">
      <c r="U3556" s="1047"/>
    </row>
    <row r="3557" ht="26.25" customHeight="1" spans="21:21">
      <c r="U3557" s="1047"/>
    </row>
    <row r="3558" ht="26.25" customHeight="1" spans="21:21">
      <c r="U3558" s="1047"/>
    </row>
    <row r="3559" ht="26.25" customHeight="1" spans="21:21">
      <c r="U3559" s="1047"/>
    </row>
    <row r="3560" ht="26.25" customHeight="1" spans="21:21">
      <c r="U3560" s="1047"/>
    </row>
    <row r="3561" ht="26.25" customHeight="1" spans="21:21">
      <c r="U3561" s="1047"/>
    </row>
    <row r="3562" ht="26.25" customHeight="1" spans="21:21">
      <c r="U3562" s="1047"/>
    </row>
    <row r="3563" ht="26.25" customHeight="1" spans="21:21">
      <c r="U3563" s="1047"/>
    </row>
    <row r="3564" ht="26.25" customHeight="1" spans="21:21">
      <c r="U3564" s="1047"/>
    </row>
    <row r="3565" ht="26.25" customHeight="1" spans="21:21">
      <c r="U3565" s="1047"/>
    </row>
    <row r="3566" ht="26.25" customHeight="1" spans="21:21">
      <c r="U3566" s="1047"/>
    </row>
    <row r="3567" ht="26.25" customHeight="1" spans="21:21">
      <c r="U3567" s="1047"/>
    </row>
    <row r="3568" ht="26.25" customHeight="1" spans="21:21">
      <c r="U3568" s="1047"/>
    </row>
    <row r="3569" ht="26.25" customHeight="1" spans="21:21">
      <c r="U3569" s="1047"/>
    </row>
    <row r="3570" ht="26.25" customHeight="1" spans="21:21">
      <c r="U3570" s="1047"/>
    </row>
    <row r="3571" ht="26.25" customHeight="1" spans="21:21">
      <c r="U3571" s="1047"/>
    </row>
    <row r="3572" ht="26.25" customHeight="1" spans="21:21">
      <c r="U3572" s="1047"/>
    </row>
    <row r="3573" ht="26.25" customHeight="1" spans="21:21">
      <c r="U3573" s="1047"/>
    </row>
    <row r="3574" ht="26.25" customHeight="1" spans="21:21">
      <c r="U3574" s="1047"/>
    </row>
    <row r="3575" ht="26.25" customHeight="1" spans="21:21">
      <c r="U3575" s="1047"/>
    </row>
    <row r="3576" ht="26.25" customHeight="1" spans="21:21">
      <c r="U3576" s="1047"/>
    </row>
    <row r="3577" ht="26.25" customHeight="1" spans="21:21">
      <c r="U3577" s="1047"/>
    </row>
    <row r="3578" ht="26.25" customHeight="1" spans="21:21">
      <c r="U3578" s="1047"/>
    </row>
    <row r="3579" ht="26.25" customHeight="1" spans="21:21">
      <c r="U3579" s="1047"/>
    </row>
    <row r="3580" ht="26.25" customHeight="1" spans="21:21">
      <c r="U3580" s="1047"/>
    </row>
    <row r="3581" ht="26.25" customHeight="1" spans="21:21">
      <c r="U3581" s="1047"/>
    </row>
    <row r="3582" ht="26.25" customHeight="1" spans="21:21">
      <c r="U3582" s="1047"/>
    </row>
    <row r="3583" ht="26.25" customHeight="1" spans="21:21">
      <c r="U3583" s="1047"/>
    </row>
    <row r="3584" ht="26.25" customHeight="1" spans="21:21">
      <c r="U3584" s="1047"/>
    </row>
    <row r="3585" ht="26.25" customHeight="1" spans="21:21">
      <c r="U3585" s="1047"/>
    </row>
    <row r="3586" ht="26.25" customHeight="1" spans="21:21">
      <c r="U3586" s="1047"/>
    </row>
    <row r="3587" ht="26.25" customHeight="1" spans="21:21">
      <c r="U3587" s="1047"/>
    </row>
    <row r="3588" ht="26.25" customHeight="1" spans="21:21">
      <c r="U3588" s="1047"/>
    </row>
    <row r="3589" ht="26.25" customHeight="1" spans="21:21">
      <c r="U3589" s="1047"/>
    </row>
    <row r="3590" ht="26.25" customHeight="1" spans="21:21">
      <c r="U3590" s="1047"/>
    </row>
    <row r="3591" ht="26.25" customHeight="1" spans="21:21">
      <c r="U3591" s="1047"/>
    </row>
    <row r="3592" ht="26.25" customHeight="1" spans="21:21">
      <c r="U3592" s="1047"/>
    </row>
    <row r="3593" ht="26.25" customHeight="1" spans="21:21">
      <c r="U3593" s="1047"/>
    </row>
    <row r="3594" ht="26.25" customHeight="1" spans="21:21">
      <c r="U3594" s="1047"/>
    </row>
    <row r="3595" ht="26.25" customHeight="1" spans="21:21">
      <c r="U3595" s="1047"/>
    </row>
    <row r="3596" ht="26.25" customHeight="1" spans="21:21">
      <c r="U3596" s="1047"/>
    </row>
    <row r="3597" ht="26.25" customHeight="1" spans="21:21">
      <c r="U3597" s="1047"/>
    </row>
    <row r="3598" ht="26.25" customHeight="1" spans="21:21">
      <c r="U3598" s="1047"/>
    </row>
    <row r="3599" ht="26.25" customHeight="1" spans="21:21">
      <c r="U3599" s="1047"/>
    </row>
    <row r="3600" ht="26.25" customHeight="1" spans="21:21">
      <c r="U3600" s="1047"/>
    </row>
    <row r="3601" ht="26.25" customHeight="1" spans="21:21">
      <c r="U3601" s="1047"/>
    </row>
    <row r="3602" ht="26.25" customHeight="1" spans="21:21">
      <c r="U3602" s="1047"/>
    </row>
    <row r="3603" ht="26.25" customHeight="1" spans="21:21">
      <c r="U3603" s="1047"/>
    </row>
    <row r="3604" ht="26.25" customHeight="1" spans="21:21">
      <c r="U3604" s="1047"/>
    </row>
    <row r="3605" ht="26.25" customHeight="1" spans="21:21">
      <c r="U3605" s="1047"/>
    </row>
    <row r="3606" ht="26.25" customHeight="1" spans="21:21">
      <c r="U3606" s="1047"/>
    </row>
    <row r="3607" ht="26.25" customHeight="1" spans="21:21">
      <c r="U3607" s="1047"/>
    </row>
    <row r="3608" ht="26.25" customHeight="1" spans="21:21">
      <c r="U3608" s="1047"/>
    </row>
    <row r="3609" ht="26.25" customHeight="1" spans="21:21">
      <c r="U3609" s="1047"/>
    </row>
    <row r="3610" ht="26.25" customHeight="1" spans="21:21">
      <c r="U3610" s="1047"/>
    </row>
    <row r="3611" ht="26.25" customHeight="1" spans="21:21">
      <c r="U3611" s="1047"/>
    </row>
    <row r="3612" ht="26.25" customHeight="1" spans="21:21">
      <c r="U3612" s="1047"/>
    </row>
    <row r="3613" ht="26.25" customHeight="1" spans="21:21">
      <c r="U3613" s="1047"/>
    </row>
    <row r="3614" ht="26.25" customHeight="1" spans="21:21">
      <c r="U3614" s="1047"/>
    </row>
    <row r="3615" ht="26.25" customHeight="1" spans="21:21">
      <c r="U3615" s="1047"/>
    </row>
    <row r="3616" ht="26.25" customHeight="1" spans="21:21">
      <c r="U3616" s="1047"/>
    </row>
    <row r="3617" ht="26.25" customHeight="1" spans="21:21">
      <c r="U3617" s="1047"/>
    </row>
    <row r="3618" ht="26.25" customHeight="1" spans="21:21">
      <c r="U3618" s="1047"/>
    </row>
    <row r="3619" ht="26.25" customHeight="1" spans="21:21">
      <c r="U3619" s="1047"/>
    </row>
    <row r="3620" ht="26.25" customHeight="1" spans="21:21">
      <c r="U3620" s="1047"/>
    </row>
    <row r="3621" ht="26.25" customHeight="1" spans="21:21">
      <c r="U3621" s="1047"/>
    </row>
    <row r="3622" ht="26.25" customHeight="1" spans="21:21">
      <c r="U3622" s="1047"/>
    </row>
    <row r="3623" ht="26.25" customHeight="1" spans="21:21">
      <c r="U3623" s="1047"/>
    </row>
    <row r="3624" ht="26.25" customHeight="1" spans="21:21">
      <c r="U3624" s="1047"/>
    </row>
    <row r="3625" ht="26.25" customHeight="1" spans="21:21">
      <c r="U3625" s="1047"/>
    </row>
    <row r="3626" ht="26.25" customHeight="1" spans="21:21">
      <c r="U3626" s="1047"/>
    </row>
    <row r="3627" ht="26.25" customHeight="1" spans="21:21">
      <c r="U3627" s="1047"/>
    </row>
    <row r="3628" ht="26.25" customHeight="1" spans="21:21">
      <c r="U3628" s="1047"/>
    </row>
    <row r="3629" ht="26.25" customHeight="1" spans="21:21">
      <c r="U3629" s="1047"/>
    </row>
    <row r="3630" ht="26.25" customHeight="1" spans="21:21">
      <c r="U3630" s="1047"/>
    </row>
    <row r="3631" ht="26.25" customHeight="1" spans="21:21">
      <c r="U3631" s="1047"/>
    </row>
    <row r="3632" ht="26.25" customHeight="1" spans="21:21">
      <c r="U3632" s="1047"/>
    </row>
    <row r="3633" ht="26.25" customHeight="1" spans="21:21">
      <c r="U3633" s="1047"/>
    </row>
    <row r="3634" ht="26.25" customHeight="1" spans="21:21">
      <c r="U3634" s="1047"/>
    </row>
    <row r="3635" ht="26.25" customHeight="1" spans="21:21">
      <c r="U3635" s="1047"/>
    </row>
    <row r="3636" ht="26.25" customHeight="1" spans="21:21">
      <c r="U3636" s="1047"/>
    </row>
    <row r="3637" ht="26.25" customHeight="1" spans="21:21">
      <c r="U3637" s="1047"/>
    </row>
    <row r="3638" ht="26.25" customHeight="1" spans="21:21">
      <c r="U3638" s="1047"/>
    </row>
    <row r="3639" ht="26.25" customHeight="1" spans="21:21">
      <c r="U3639" s="1047"/>
    </row>
    <row r="3640" ht="26.25" customHeight="1" spans="21:21">
      <c r="U3640" s="1047"/>
    </row>
    <row r="3641" ht="26.25" customHeight="1" spans="21:21">
      <c r="U3641" s="1047"/>
    </row>
    <row r="3642" ht="26.25" customHeight="1" spans="21:21">
      <c r="U3642" s="1047"/>
    </row>
    <row r="3643" ht="26.25" customHeight="1" spans="21:21">
      <c r="U3643" s="1047"/>
    </row>
    <row r="3644" ht="26.25" customHeight="1" spans="21:21">
      <c r="U3644" s="1047"/>
    </row>
    <row r="3645" ht="26.25" customHeight="1" spans="21:21">
      <c r="U3645" s="1047"/>
    </row>
    <row r="3646" ht="26.25" customHeight="1" spans="21:21">
      <c r="U3646" s="1047"/>
    </row>
    <row r="3647" ht="26.25" customHeight="1" spans="21:21">
      <c r="U3647" s="1047"/>
    </row>
    <row r="3648" ht="26.25" customHeight="1" spans="21:21">
      <c r="U3648" s="1047"/>
    </row>
    <row r="3649" ht="26.25" customHeight="1" spans="21:21">
      <c r="U3649" s="1047"/>
    </row>
    <row r="3650" ht="26.25" customHeight="1" spans="21:21">
      <c r="U3650" s="1047"/>
    </row>
    <row r="3651" ht="26.25" customHeight="1" spans="21:21">
      <c r="U3651" s="1047"/>
    </row>
    <row r="3652" ht="26.25" customHeight="1" spans="21:21">
      <c r="U3652" s="1047"/>
    </row>
    <row r="3653" ht="26.25" customHeight="1" spans="21:21">
      <c r="U3653" s="1047"/>
    </row>
    <row r="3654" ht="26.25" customHeight="1" spans="21:21">
      <c r="U3654" s="1047"/>
    </row>
    <row r="3655" ht="26.25" customHeight="1" spans="21:21">
      <c r="U3655" s="1047"/>
    </row>
    <row r="3656" ht="26.25" customHeight="1" spans="21:21">
      <c r="U3656" s="1047"/>
    </row>
    <row r="3657" ht="26.25" customHeight="1" spans="21:21">
      <c r="U3657" s="1047"/>
    </row>
    <row r="3658" ht="26.25" customHeight="1" spans="21:21">
      <c r="U3658" s="1047"/>
    </row>
    <row r="3659" ht="26.25" customHeight="1" spans="21:21">
      <c r="U3659" s="1047"/>
    </row>
    <row r="3660" ht="26.25" customHeight="1" spans="21:21">
      <c r="U3660" s="1047"/>
    </row>
    <row r="3661" ht="26.25" customHeight="1" spans="21:21">
      <c r="U3661" s="1047"/>
    </row>
    <row r="3662" ht="26.25" customHeight="1" spans="21:21">
      <c r="U3662" s="1047"/>
    </row>
    <row r="3663" ht="26.25" customHeight="1" spans="21:21">
      <c r="U3663" s="1047"/>
    </row>
    <row r="3664" ht="26.25" customHeight="1" spans="21:21">
      <c r="U3664" s="1047"/>
    </row>
    <row r="3665" ht="26.25" customHeight="1" spans="21:21">
      <c r="U3665" s="1047"/>
    </row>
    <row r="3666" ht="26.25" customHeight="1" spans="21:21">
      <c r="U3666" s="1047"/>
    </row>
    <row r="3667" ht="26.25" customHeight="1" spans="21:21">
      <c r="U3667" s="1047"/>
    </row>
    <row r="3668" ht="26.25" customHeight="1" spans="21:21">
      <c r="U3668" s="1047"/>
    </row>
    <row r="3669" ht="26.25" customHeight="1" spans="21:21">
      <c r="U3669" s="1047"/>
    </row>
    <row r="3670" ht="26.25" customHeight="1" spans="21:21">
      <c r="U3670" s="1047"/>
    </row>
    <row r="3671" ht="26.25" customHeight="1" spans="21:21">
      <c r="U3671" s="1047"/>
    </row>
    <row r="3672" ht="26.25" customHeight="1" spans="21:21">
      <c r="U3672" s="1047"/>
    </row>
    <row r="3673" ht="26.25" customHeight="1" spans="21:21">
      <c r="U3673" s="1047"/>
    </row>
    <row r="3674" ht="26.25" customHeight="1" spans="21:21">
      <c r="U3674" s="1047"/>
    </row>
    <row r="3675" ht="26.25" customHeight="1" spans="21:21">
      <c r="U3675" s="1047"/>
    </row>
    <row r="3676" ht="26.25" customHeight="1" spans="21:21">
      <c r="U3676" s="1047"/>
    </row>
    <row r="3677" ht="26.25" customHeight="1" spans="21:21">
      <c r="U3677" s="1047"/>
    </row>
    <row r="3678" ht="26.25" customHeight="1" spans="21:21">
      <c r="U3678" s="1047"/>
    </row>
    <row r="3679" ht="26.25" customHeight="1" spans="21:21">
      <c r="U3679" s="1047"/>
    </row>
    <row r="3680" ht="26.25" customHeight="1" spans="21:21">
      <c r="U3680" s="1047"/>
    </row>
    <row r="3681" ht="26.25" customHeight="1" spans="21:21">
      <c r="U3681" s="1047"/>
    </row>
    <row r="3682" ht="26.25" customHeight="1" spans="21:21">
      <c r="U3682" s="1047"/>
    </row>
    <row r="3683" ht="26.25" customHeight="1" spans="21:21">
      <c r="U3683" s="1047"/>
    </row>
    <row r="3684" ht="26.25" customHeight="1" spans="21:21">
      <c r="U3684" s="1047"/>
    </row>
    <row r="3685" ht="26.25" customHeight="1" spans="21:21">
      <c r="U3685" s="1047"/>
    </row>
    <row r="3686" ht="26.25" customHeight="1" spans="21:21">
      <c r="U3686" s="1047"/>
    </row>
    <row r="3687" ht="26.25" customHeight="1" spans="21:21">
      <c r="U3687" s="1047"/>
    </row>
    <row r="3688" ht="26.25" customHeight="1" spans="21:21">
      <c r="U3688" s="1047"/>
    </row>
    <row r="3689" ht="26.25" customHeight="1" spans="21:21">
      <c r="U3689" s="1047"/>
    </row>
    <row r="3690" ht="26.25" customHeight="1" spans="21:21">
      <c r="U3690" s="1047"/>
    </row>
    <row r="3691" ht="26.25" customHeight="1" spans="21:21">
      <c r="U3691" s="1047"/>
    </row>
    <row r="3692" ht="26.25" customHeight="1" spans="21:21">
      <c r="U3692" s="1047"/>
    </row>
    <row r="3693" ht="26.25" customHeight="1" spans="21:21">
      <c r="U3693" s="1047"/>
    </row>
    <row r="3694" ht="26.25" customHeight="1" spans="21:21">
      <c r="U3694" s="1047"/>
    </row>
    <row r="3695" ht="26.25" customHeight="1" spans="21:21">
      <c r="U3695" s="1047"/>
    </row>
    <row r="3696" ht="26.25" customHeight="1" spans="21:21">
      <c r="U3696" s="1047"/>
    </row>
    <row r="3697" ht="26.25" customHeight="1" spans="21:21">
      <c r="U3697" s="1047"/>
    </row>
    <row r="3698" ht="26.25" customHeight="1" spans="21:21">
      <c r="U3698" s="1047"/>
    </row>
    <row r="3699" ht="26.25" customHeight="1" spans="21:21">
      <c r="U3699" s="1047"/>
    </row>
    <row r="3700" ht="26.25" customHeight="1" spans="21:21">
      <c r="U3700" s="1047"/>
    </row>
    <row r="3701" ht="26.25" customHeight="1" spans="21:21">
      <c r="U3701" s="1047"/>
    </row>
    <row r="3702" ht="26.25" customHeight="1" spans="21:21">
      <c r="U3702" s="1047"/>
    </row>
    <row r="3703" ht="26.25" customHeight="1" spans="21:21">
      <c r="U3703" s="1047"/>
    </row>
    <row r="3704" ht="26.25" customHeight="1" spans="21:21">
      <c r="U3704" s="1047"/>
    </row>
    <row r="3705" ht="26.25" customHeight="1" spans="21:21">
      <c r="U3705" s="1047"/>
    </row>
    <row r="3706" ht="26.25" customHeight="1" spans="21:21">
      <c r="U3706" s="1047"/>
    </row>
    <row r="3707" ht="26.25" customHeight="1" spans="21:21">
      <c r="U3707" s="1047"/>
    </row>
    <row r="3708" ht="26.25" customHeight="1" spans="21:21">
      <c r="U3708" s="1047"/>
    </row>
    <row r="3709" ht="26.25" customHeight="1" spans="21:21">
      <c r="U3709" s="1047"/>
    </row>
    <row r="3710" ht="26.25" customHeight="1" spans="21:21">
      <c r="U3710" s="1047"/>
    </row>
    <row r="3711" ht="26.25" customHeight="1" spans="21:21">
      <c r="U3711" s="1047"/>
    </row>
    <row r="3712" ht="26.25" customHeight="1" spans="21:21">
      <c r="U3712" s="1047"/>
    </row>
    <row r="3713" ht="26.25" customHeight="1" spans="21:21">
      <c r="U3713" s="1047"/>
    </row>
    <row r="3714" ht="26.25" customHeight="1" spans="21:21">
      <c r="U3714" s="1047"/>
    </row>
    <row r="3715" ht="26.25" customHeight="1" spans="21:21">
      <c r="U3715" s="1047"/>
    </row>
    <row r="3716" ht="26.25" customHeight="1" spans="21:21">
      <c r="U3716" s="1047"/>
    </row>
    <row r="3717" ht="26.25" customHeight="1" spans="21:21">
      <c r="U3717" s="1047"/>
    </row>
    <row r="3718" ht="26.25" customHeight="1" spans="21:21">
      <c r="U3718" s="1047"/>
    </row>
    <row r="3719" ht="26.25" customHeight="1" spans="21:21">
      <c r="U3719" s="1047"/>
    </row>
    <row r="3720" ht="26.25" customHeight="1" spans="21:21">
      <c r="U3720" s="1047"/>
    </row>
    <row r="3721" ht="26.25" customHeight="1" spans="21:21">
      <c r="U3721" s="1047"/>
    </row>
    <row r="3722" ht="26.25" customHeight="1" spans="21:21">
      <c r="U3722" s="1047"/>
    </row>
    <row r="3723" ht="26.25" customHeight="1" spans="21:21">
      <c r="U3723" s="1047"/>
    </row>
    <row r="3724" ht="26.25" customHeight="1" spans="21:21">
      <c r="U3724" s="1047"/>
    </row>
    <row r="3725" ht="26.25" customHeight="1" spans="21:21">
      <c r="U3725" s="1047"/>
    </row>
    <row r="3726" ht="26.25" customHeight="1" spans="21:21">
      <c r="U3726" s="1047"/>
    </row>
    <row r="3727" ht="26.25" customHeight="1" spans="21:21">
      <c r="U3727" s="1047"/>
    </row>
    <row r="3728" ht="26.25" customHeight="1" spans="21:21">
      <c r="U3728" s="1047"/>
    </row>
    <row r="3729" ht="26.25" customHeight="1" spans="21:21">
      <c r="U3729" s="1047"/>
    </row>
    <row r="3730" ht="26.25" customHeight="1" spans="21:21">
      <c r="U3730" s="1047"/>
    </row>
    <row r="3731" ht="26.25" customHeight="1" spans="21:21">
      <c r="U3731" s="1047"/>
    </row>
    <row r="3732" ht="26.25" customHeight="1" spans="21:21">
      <c r="U3732" s="1047"/>
    </row>
    <row r="3733" ht="26.25" customHeight="1" spans="21:21">
      <c r="U3733" s="1047"/>
    </row>
    <row r="3734" ht="26.25" customHeight="1" spans="21:21">
      <c r="U3734" s="1047"/>
    </row>
    <row r="3735" ht="26.25" customHeight="1" spans="21:21">
      <c r="U3735" s="1047"/>
    </row>
    <row r="3736" ht="26.25" customHeight="1" spans="21:21">
      <c r="U3736" s="1047"/>
    </row>
    <row r="3737" ht="26.25" customHeight="1" spans="21:21">
      <c r="U3737" s="1047"/>
    </row>
    <row r="3738" ht="26.25" customHeight="1" spans="21:21">
      <c r="U3738" s="1047"/>
    </row>
    <row r="3739" ht="26.25" customHeight="1" spans="21:21">
      <c r="U3739" s="1047"/>
    </row>
    <row r="3740" ht="26.25" customHeight="1" spans="21:21">
      <c r="U3740" s="1047"/>
    </row>
    <row r="3741" ht="26.25" customHeight="1" spans="21:21">
      <c r="U3741" s="1047"/>
    </row>
    <row r="3742" ht="26.25" customHeight="1" spans="21:21">
      <c r="U3742" s="1047"/>
    </row>
    <row r="3743" ht="26.25" customHeight="1" spans="21:21">
      <c r="U3743" s="1047"/>
    </row>
    <row r="3744" ht="26.25" customHeight="1" spans="21:21">
      <c r="U3744" s="1047"/>
    </row>
    <row r="3745" ht="26.25" customHeight="1" spans="21:21">
      <c r="U3745" s="1047"/>
    </row>
    <row r="3746" ht="26.25" customHeight="1" spans="21:21">
      <c r="U3746" s="1047"/>
    </row>
    <row r="3747" ht="26.25" customHeight="1" spans="21:21">
      <c r="U3747" s="1047"/>
    </row>
    <row r="3748" ht="26.25" customHeight="1" spans="21:21">
      <c r="U3748" s="1047"/>
    </row>
    <row r="3749" ht="26.25" customHeight="1" spans="21:21">
      <c r="U3749" s="1047"/>
    </row>
    <row r="3750" ht="26.25" customHeight="1" spans="21:21">
      <c r="U3750" s="1047"/>
    </row>
    <row r="3751" ht="26.25" customHeight="1" spans="21:21">
      <c r="U3751" s="1047"/>
    </row>
    <row r="3752" ht="26.25" customHeight="1" spans="21:21">
      <c r="U3752" s="1047"/>
    </row>
    <row r="3753" ht="26.25" customHeight="1" spans="21:21">
      <c r="U3753" s="1047"/>
    </row>
    <row r="3754" ht="26.25" customHeight="1" spans="21:21">
      <c r="U3754" s="1047"/>
    </row>
    <row r="3755" ht="26.25" customHeight="1" spans="21:21">
      <c r="U3755" s="1047"/>
    </row>
    <row r="3756" ht="26.25" customHeight="1" spans="21:21">
      <c r="U3756" s="1047"/>
    </row>
    <row r="3757" ht="26.25" customHeight="1" spans="21:21">
      <c r="U3757" s="1047"/>
    </row>
    <row r="3758" ht="26.25" customHeight="1" spans="21:21">
      <c r="U3758" s="1047"/>
    </row>
    <row r="3759" ht="26.25" customHeight="1" spans="21:21">
      <c r="U3759" s="1047"/>
    </row>
    <row r="3760" ht="26.25" customHeight="1" spans="21:21">
      <c r="U3760" s="1047"/>
    </row>
    <row r="3761" ht="26.25" customHeight="1" spans="21:21">
      <c r="U3761" s="1047"/>
    </row>
    <row r="3762" ht="26.25" customHeight="1" spans="21:21">
      <c r="U3762" s="1047"/>
    </row>
    <row r="3763" ht="26.25" customHeight="1" spans="21:21">
      <c r="U3763" s="1047"/>
    </row>
    <row r="3764" ht="26.25" customHeight="1" spans="21:21">
      <c r="U3764" s="1047"/>
    </row>
    <row r="3765" ht="26.25" customHeight="1" spans="21:21">
      <c r="U3765" s="1047"/>
    </row>
    <row r="3766" ht="26.25" customHeight="1" spans="21:21">
      <c r="U3766" s="1047"/>
    </row>
    <row r="3767" ht="26.25" customHeight="1" spans="21:21">
      <c r="U3767" s="1047"/>
    </row>
    <row r="3768" ht="26.25" customHeight="1" spans="21:21">
      <c r="U3768" s="1047"/>
    </row>
    <row r="3769" ht="26.25" customHeight="1" spans="21:21">
      <c r="U3769" s="1047"/>
    </row>
    <row r="3770" ht="26.25" customHeight="1" spans="21:21">
      <c r="U3770" s="1047"/>
    </row>
    <row r="3771" ht="26.25" customHeight="1" spans="21:21">
      <c r="U3771" s="1047"/>
    </row>
    <row r="3772" ht="26.25" customHeight="1" spans="21:21">
      <c r="U3772" s="1047"/>
    </row>
    <row r="3773" ht="26.25" customHeight="1" spans="21:21">
      <c r="U3773" s="1047"/>
    </row>
    <row r="3774" ht="26.25" customHeight="1" spans="21:21">
      <c r="U3774" s="1047"/>
    </row>
    <row r="3775" ht="26.25" customHeight="1" spans="21:21">
      <c r="U3775" s="1047"/>
    </row>
    <row r="3776" ht="26.25" customHeight="1" spans="21:21">
      <c r="U3776" s="1047"/>
    </row>
    <row r="3777" ht="26.25" customHeight="1" spans="21:21">
      <c r="U3777" s="1047"/>
    </row>
    <row r="3778" ht="26.25" customHeight="1" spans="21:21">
      <c r="U3778" s="1047"/>
    </row>
    <row r="3779" ht="26.25" customHeight="1" spans="21:21">
      <c r="U3779" s="1047"/>
    </row>
    <row r="3780" ht="26.25" customHeight="1" spans="21:21">
      <c r="U3780" s="1047"/>
    </row>
    <row r="3781" ht="26.25" customHeight="1" spans="21:21">
      <c r="U3781" s="1047"/>
    </row>
    <row r="3782" ht="26.25" customHeight="1" spans="21:21">
      <c r="U3782" s="1047"/>
    </row>
    <row r="3783" ht="26.25" customHeight="1" spans="21:21">
      <c r="U3783" s="1047"/>
    </row>
    <row r="3784" ht="26.25" customHeight="1" spans="21:21">
      <c r="U3784" s="1047"/>
    </row>
    <row r="3785" ht="26.25" customHeight="1" spans="21:21">
      <c r="U3785" s="1047"/>
    </row>
    <row r="3786" ht="26.25" customHeight="1" spans="21:21">
      <c r="U3786" s="1047"/>
    </row>
    <row r="3787" ht="26.25" customHeight="1" spans="21:21">
      <c r="U3787" s="1047"/>
    </row>
    <row r="3788" ht="26.25" customHeight="1" spans="21:21">
      <c r="U3788" s="1047"/>
    </row>
    <row r="3789" ht="26.25" customHeight="1" spans="21:21">
      <c r="U3789" s="1047"/>
    </row>
    <row r="3790" ht="26.25" customHeight="1" spans="21:21">
      <c r="U3790" s="1047"/>
    </row>
    <row r="3791" ht="26.25" customHeight="1" spans="21:21">
      <c r="U3791" s="1047"/>
    </row>
    <row r="3792" ht="26.25" customHeight="1" spans="21:21">
      <c r="U3792" s="1047"/>
    </row>
    <row r="3793" ht="26.25" customHeight="1" spans="21:21">
      <c r="U3793" s="1047"/>
    </row>
    <row r="3794" ht="26.25" customHeight="1" spans="21:21">
      <c r="U3794" s="1047"/>
    </row>
    <row r="3795" ht="26.25" customHeight="1" spans="21:21">
      <c r="U3795" s="1047"/>
    </row>
    <row r="3796" ht="26.25" customHeight="1" spans="21:21">
      <c r="U3796" s="1047"/>
    </row>
    <row r="3797" ht="26.25" customHeight="1" spans="21:21">
      <c r="U3797" s="1047"/>
    </row>
    <row r="3798" ht="26.25" customHeight="1" spans="21:21">
      <c r="U3798" s="1047"/>
    </row>
    <row r="3799" ht="26.25" customHeight="1" spans="21:21">
      <c r="U3799" s="1047"/>
    </row>
    <row r="3800" ht="26.25" customHeight="1" spans="21:21">
      <c r="U3800" s="1047"/>
    </row>
    <row r="3801" ht="26.25" customHeight="1" spans="21:21">
      <c r="U3801" s="1047"/>
    </row>
    <row r="3802" ht="26.25" customHeight="1" spans="21:21">
      <c r="U3802" s="1047"/>
    </row>
    <row r="3803" ht="26.25" customHeight="1" spans="21:21">
      <c r="U3803" s="1047"/>
    </row>
    <row r="3804" ht="26.25" customHeight="1" spans="21:21">
      <c r="U3804" s="1047"/>
    </row>
    <row r="3805" ht="26.25" customHeight="1" spans="21:21">
      <c r="U3805" s="1047"/>
    </row>
    <row r="3806" ht="26.25" customHeight="1" spans="21:21">
      <c r="U3806" s="1047"/>
    </row>
    <row r="3807" ht="26.25" customHeight="1" spans="21:21">
      <c r="U3807" s="1047"/>
    </row>
    <row r="3808" ht="26.25" customHeight="1" spans="21:21">
      <c r="U3808" s="1047"/>
    </row>
    <row r="3809" ht="26.25" customHeight="1" spans="21:21">
      <c r="U3809" s="1047"/>
    </row>
    <row r="3810" ht="26.25" customHeight="1" spans="21:21">
      <c r="U3810" s="1047"/>
    </row>
    <row r="3811" ht="26.25" customHeight="1" spans="21:21">
      <c r="U3811" s="1047"/>
    </row>
    <row r="3812" ht="26.25" customHeight="1" spans="21:21">
      <c r="U3812" s="1047"/>
    </row>
    <row r="3813" ht="26.25" customHeight="1" spans="21:21">
      <c r="U3813" s="1047"/>
    </row>
    <row r="3814" ht="26.25" customHeight="1" spans="21:21">
      <c r="U3814" s="1047"/>
    </row>
    <row r="3815" ht="26.25" customHeight="1" spans="21:21">
      <c r="U3815" s="1047"/>
    </row>
    <row r="3816" ht="26.25" customHeight="1" spans="21:21">
      <c r="U3816" s="1047"/>
    </row>
    <row r="3817" ht="26.25" customHeight="1" spans="21:21">
      <c r="U3817" s="1047"/>
    </row>
    <row r="3818" ht="26.25" customHeight="1" spans="21:21">
      <c r="U3818" s="1047"/>
    </row>
    <row r="3819" ht="26.25" customHeight="1" spans="21:21">
      <c r="U3819" s="1047"/>
    </row>
    <row r="3820" ht="26.25" customHeight="1" spans="21:21">
      <c r="U3820" s="1047"/>
    </row>
    <row r="3821" ht="26.25" customHeight="1" spans="21:21">
      <c r="U3821" s="1047"/>
    </row>
    <row r="3822" ht="26.25" customHeight="1" spans="21:21">
      <c r="U3822" s="1047"/>
    </row>
    <row r="3823" ht="26.25" customHeight="1" spans="21:21">
      <c r="U3823" s="1047"/>
    </row>
    <row r="3824" ht="26.25" customHeight="1" spans="21:21">
      <c r="U3824" s="1047"/>
    </row>
    <row r="3825" ht="26.25" customHeight="1" spans="21:21">
      <c r="U3825" s="1047"/>
    </row>
    <row r="3826" ht="26.25" customHeight="1" spans="21:21">
      <c r="U3826" s="1047"/>
    </row>
    <row r="3827" ht="26.25" customHeight="1" spans="21:21">
      <c r="U3827" s="1047"/>
    </row>
    <row r="3828" ht="26.25" customHeight="1" spans="21:21">
      <c r="U3828" s="1047"/>
    </row>
    <row r="3829" ht="26.25" customHeight="1" spans="21:21">
      <c r="U3829" s="1047"/>
    </row>
    <row r="3830" ht="26.25" customHeight="1" spans="21:21">
      <c r="U3830" s="1047"/>
    </row>
    <row r="3831" ht="26.25" customHeight="1" spans="21:21">
      <c r="U3831" s="1047"/>
    </row>
    <row r="3832" ht="26.25" customHeight="1" spans="21:21">
      <c r="U3832" s="1047"/>
    </row>
    <row r="3833" ht="26.25" customHeight="1" spans="21:21">
      <c r="U3833" s="1047"/>
    </row>
    <row r="3834" ht="26.25" customHeight="1" spans="21:21">
      <c r="U3834" s="1047"/>
    </row>
    <row r="3835" ht="26.25" customHeight="1" spans="21:21">
      <c r="U3835" s="1047"/>
    </row>
    <row r="3836" ht="26.25" customHeight="1" spans="21:21">
      <c r="U3836" s="1047"/>
    </row>
    <row r="3837" ht="26.25" customHeight="1" spans="21:21">
      <c r="U3837" s="1047"/>
    </row>
    <row r="3838" ht="26.25" customHeight="1" spans="21:21">
      <c r="U3838" s="1047"/>
    </row>
    <row r="3839" ht="26.25" customHeight="1" spans="21:21">
      <c r="U3839" s="1047"/>
    </row>
    <row r="3840" ht="26.25" customHeight="1" spans="21:21">
      <c r="U3840" s="1047"/>
    </row>
    <row r="3841" ht="26.25" customHeight="1" spans="21:21">
      <c r="U3841" s="1047"/>
    </row>
    <row r="3842" ht="26.25" customHeight="1" spans="21:21">
      <c r="U3842" s="1047"/>
    </row>
    <row r="3843" ht="26.25" customHeight="1" spans="21:21">
      <c r="U3843" s="1047"/>
    </row>
    <row r="3844" ht="26.25" customHeight="1" spans="21:21">
      <c r="U3844" s="1047"/>
    </row>
    <row r="3845" ht="26.25" customHeight="1" spans="21:21">
      <c r="U3845" s="1047"/>
    </row>
    <row r="3846" ht="26.25" customHeight="1" spans="21:21">
      <c r="U3846" s="1047"/>
    </row>
    <row r="3847" ht="26.25" customHeight="1" spans="21:21">
      <c r="U3847" s="1047"/>
    </row>
    <row r="3848" ht="26.25" customHeight="1" spans="21:21">
      <c r="U3848" s="1047"/>
    </row>
    <row r="3849" ht="26.25" customHeight="1" spans="21:21">
      <c r="U3849" s="1047"/>
    </row>
    <row r="3850" ht="26.25" customHeight="1" spans="21:21">
      <c r="U3850" s="1047"/>
    </row>
    <row r="3851" ht="26.25" customHeight="1" spans="21:21">
      <c r="U3851" s="1047"/>
    </row>
    <row r="3852" ht="26.25" customHeight="1" spans="21:21">
      <c r="U3852" s="1047"/>
    </row>
    <row r="3853" ht="26.25" customHeight="1" spans="21:21">
      <c r="U3853" s="1047"/>
    </row>
    <row r="3854" ht="26.25" customHeight="1" spans="21:21">
      <c r="U3854" s="1047"/>
    </row>
    <row r="3855" ht="26.25" customHeight="1" spans="21:21">
      <c r="U3855" s="1047"/>
    </row>
    <row r="3856" ht="26.25" customHeight="1" spans="21:21">
      <c r="U3856" s="1047"/>
    </row>
    <row r="3857" ht="26.25" customHeight="1" spans="21:21">
      <c r="U3857" s="1047"/>
    </row>
    <row r="3858" ht="26.25" customHeight="1" spans="21:21">
      <c r="U3858" s="1047"/>
    </row>
    <row r="3859" ht="26.25" customHeight="1" spans="21:21">
      <c r="U3859" s="1047"/>
    </row>
    <row r="3860" ht="26.25" customHeight="1" spans="21:21">
      <c r="U3860" s="1047"/>
    </row>
    <row r="3861" ht="26.25" customHeight="1" spans="21:21">
      <c r="U3861" s="1047"/>
    </row>
    <row r="3862" ht="26.25" customHeight="1" spans="21:21">
      <c r="U3862" s="1047"/>
    </row>
    <row r="3863" ht="26.25" customHeight="1" spans="21:21">
      <c r="U3863" s="1047"/>
    </row>
    <row r="3864" ht="26.25" customHeight="1" spans="21:21">
      <c r="U3864" s="1047"/>
    </row>
    <row r="3865" ht="26.25" customHeight="1" spans="21:21">
      <c r="U3865" s="1047"/>
    </row>
    <row r="3866" ht="26.25" customHeight="1" spans="21:21">
      <c r="U3866" s="1047"/>
    </row>
    <row r="3867" ht="26.25" customHeight="1" spans="21:21">
      <c r="U3867" s="1047"/>
    </row>
    <row r="3868" ht="26.25" customHeight="1" spans="21:21">
      <c r="U3868" s="1047"/>
    </row>
    <row r="3869" ht="26.25" customHeight="1" spans="21:21">
      <c r="U3869" s="1047"/>
    </row>
    <row r="3870" ht="26.25" customHeight="1" spans="21:21">
      <c r="U3870" s="1047"/>
    </row>
    <row r="3871" ht="26.25" customHeight="1" spans="21:21">
      <c r="U3871" s="1047"/>
    </row>
    <row r="3872" ht="26.25" customHeight="1" spans="21:21">
      <c r="U3872" s="1047"/>
    </row>
    <row r="3873" ht="26.25" customHeight="1" spans="21:21">
      <c r="U3873" s="1047"/>
    </row>
    <row r="3874" ht="26.25" customHeight="1" spans="21:21">
      <c r="U3874" s="1047"/>
    </row>
    <row r="3875" ht="26.25" customHeight="1" spans="21:21">
      <c r="U3875" s="1047"/>
    </row>
    <row r="3876" ht="26.25" customHeight="1" spans="21:21">
      <c r="U3876" s="1047"/>
    </row>
    <row r="3877" ht="26.25" customHeight="1" spans="21:21">
      <c r="U3877" s="1047"/>
    </row>
    <row r="3878" ht="26.25" customHeight="1" spans="21:21">
      <c r="U3878" s="1047"/>
    </row>
    <row r="3879" ht="26.25" customHeight="1" spans="21:21">
      <c r="U3879" s="1047"/>
    </row>
    <row r="3880" ht="26.25" customHeight="1" spans="21:21">
      <c r="U3880" s="1047"/>
    </row>
    <row r="3881" ht="26.25" customHeight="1" spans="21:21">
      <c r="U3881" s="1047"/>
    </row>
    <row r="3882" ht="26.25" customHeight="1" spans="21:21">
      <c r="U3882" s="1047"/>
    </row>
    <row r="3883" ht="26.25" customHeight="1" spans="21:21">
      <c r="U3883" s="1047"/>
    </row>
    <row r="3884" ht="26.25" customHeight="1" spans="21:21">
      <c r="U3884" s="1047"/>
    </row>
    <row r="3885" ht="26.25" customHeight="1" spans="21:21">
      <c r="U3885" s="1047"/>
    </row>
    <row r="3886" ht="26.25" customHeight="1" spans="21:21">
      <c r="U3886" s="1047"/>
    </row>
    <row r="3887" ht="26.25" customHeight="1" spans="21:21">
      <c r="U3887" s="1047"/>
    </row>
    <row r="3888" ht="26.25" customHeight="1" spans="21:21">
      <c r="U3888" s="1047"/>
    </row>
    <row r="3889" ht="26.25" customHeight="1" spans="21:21">
      <c r="U3889" s="1047"/>
    </row>
    <row r="3890" ht="26.25" customHeight="1" spans="21:21">
      <c r="U3890" s="1047"/>
    </row>
    <row r="3891" ht="26.25" customHeight="1" spans="21:21">
      <c r="U3891" s="1047"/>
    </row>
    <row r="3892" ht="26.25" customHeight="1" spans="21:21">
      <c r="U3892" s="1047"/>
    </row>
    <row r="3893" ht="26.25" customHeight="1" spans="21:21">
      <c r="U3893" s="1047"/>
    </row>
    <row r="3894" ht="26.25" customHeight="1" spans="21:21">
      <c r="U3894" s="1047"/>
    </row>
    <row r="3895" ht="26.25" customHeight="1" spans="21:21">
      <c r="U3895" s="1047"/>
    </row>
    <row r="3896" ht="26.25" customHeight="1" spans="21:21">
      <c r="U3896" s="1047"/>
    </row>
    <row r="3897" ht="26.25" customHeight="1" spans="21:21">
      <c r="U3897" s="1047"/>
    </row>
    <row r="3898" ht="26.25" customHeight="1" spans="21:21">
      <c r="U3898" s="1047"/>
    </row>
    <row r="3899" ht="26.25" customHeight="1" spans="21:21">
      <c r="U3899" s="1047"/>
    </row>
    <row r="3900" ht="26.25" customHeight="1" spans="21:21">
      <c r="U3900" s="1047"/>
    </row>
    <row r="3901" ht="26.25" customHeight="1" spans="21:21">
      <c r="U3901" s="1047"/>
    </row>
    <row r="3902" ht="26.25" customHeight="1" spans="21:21">
      <c r="U3902" s="1047"/>
    </row>
    <row r="3903" ht="26.25" customHeight="1" spans="21:21">
      <c r="U3903" s="1047"/>
    </row>
    <row r="3904" ht="26.25" customHeight="1" spans="21:21">
      <c r="U3904" s="1047"/>
    </row>
    <row r="3905" ht="26.25" customHeight="1" spans="21:21">
      <c r="U3905" s="1047"/>
    </row>
    <row r="3906" ht="26.25" customHeight="1" spans="21:21">
      <c r="U3906" s="1047"/>
    </row>
    <row r="3907" ht="26.25" customHeight="1" spans="21:21">
      <c r="U3907" s="1047"/>
    </row>
    <row r="3908" ht="26.25" customHeight="1" spans="21:21">
      <c r="U3908" s="1047"/>
    </row>
    <row r="3909" ht="26.25" customHeight="1" spans="21:21">
      <c r="U3909" s="1047"/>
    </row>
    <row r="3910" ht="26.25" customHeight="1" spans="21:21">
      <c r="U3910" s="1047"/>
    </row>
    <row r="3911" ht="26.25" customHeight="1" spans="21:21">
      <c r="U3911" s="1047"/>
    </row>
    <row r="3912" ht="26.25" customHeight="1" spans="21:21">
      <c r="U3912" s="1047"/>
    </row>
    <row r="3913" ht="26.25" customHeight="1" spans="21:21">
      <c r="U3913" s="1047"/>
    </row>
    <row r="3914" ht="26.25" customHeight="1" spans="21:21">
      <c r="U3914" s="1047"/>
    </row>
    <row r="3915" ht="26.25" customHeight="1" spans="21:21">
      <c r="U3915" s="1047"/>
    </row>
    <row r="3916" ht="26.25" customHeight="1" spans="21:21">
      <c r="U3916" s="1047"/>
    </row>
    <row r="3917" ht="26.25" customHeight="1" spans="21:21">
      <c r="U3917" s="1047"/>
    </row>
    <row r="3918" ht="26.25" customHeight="1" spans="21:21">
      <c r="U3918" s="1047"/>
    </row>
    <row r="3919" ht="26.25" customHeight="1" spans="21:21">
      <c r="U3919" s="1047"/>
    </row>
    <row r="3920" ht="26.25" customHeight="1" spans="21:21">
      <c r="U3920" s="1047"/>
    </row>
    <row r="3921" ht="26.25" customHeight="1" spans="21:21">
      <c r="U3921" s="1047"/>
    </row>
    <row r="3922" ht="26.25" customHeight="1" spans="21:21">
      <c r="U3922" s="1047"/>
    </row>
    <row r="3923" ht="26.25" customHeight="1" spans="21:21">
      <c r="U3923" s="1047"/>
    </row>
    <row r="3924" ht="26.25" customHeight="1" spans="21:21">
      <c r="U3924" s="1047"/>
    </row>
    <row r="3925" ht="26.25" customHeight="1" spans="21:21">
      <c r="U3925" s="1047"/>
    </row>
    <row r="3926" ht="26.25" customHeight="1" spans="21:21">
      <c r="U3926" s="1047"/>
    </row>
    <row r="3927" ht="26.25" customHeight="1" spans="21:21">
      <c r="U3927" s="1047"/>
    </row>
    <row r="3928" ht="26.25" customHeight="1" spans="21:21">
      <c r="U3928" s="1047"/>
    </row>
    <row r="3929" ht="26.25" customHeight="1" spans="21:21">
      <c r="U3929" s="1047"/>
    </row>
    <row r="3930" ht="26.25" customHeight="1" spans="21:21">
      <c r="U3930" s="1047"/>
    </row>
    <row r="3931" ht="26.25" customHeight="1" spans="21:21">
      <c r="U3931" s="1047"/>
    </row>
    <row r="3932" ht="26.25" customHeight="1" spans="21:21">
      <c r="U3932" s="1047"/>
    </row>
    <row r="3933" ht="26.25" customHeight="1" spans="21:21">
      <c r="U3933" s="1047"/>
    </row>
    <row r="3934" ht="26.25" customHeight="1" spans="21:21">
      <c r="U3934" s="1047"/>
    </row>
    <row r="3935" ht="26.25" customHeight="1" spans="21:21">
      <c r="U3935" s="1047"/>
    </row>
    <row r="3936" ht="26.25" customHeight="1" spans="21:21">
      <c r="U3936" s="1047"/>
    </row>
    <row r="3937" ht="26.25" customHeight="1" spans="21:21">
      <c r="U3937" s="1047"/>
    </row>
    <row r="3938" ht="26.25" customHeight="1" spans="21:21">
      <c r="U3938" s="1047"/>
    </row>
    <row r="3939" ht="26.25" customHeight="1" spans="21:21">
      <c r="U3939" s="1047"/>
    </row>
    <row r="3940" ht="26.25" customHeight="1" spans="21:21">
      <c r="U3940" s="1047"/>
    </row>
    <row r="3941" ht="26.25" customHeight="1" spans="21:21">
      <c r="U3941" s="1047"/>
    </row>
    <row r="3942" ht="26.25" customHeight="1" spans="21:21">
      <c r="U3942" s="1047"/>
    </row>
    <row r="3943" ht="26.25" customHeight="1" spans="21:21">
      <c r="U3943" s="1047"/>
    </row>
    <row r="3944" ht="26.25" customHeight="1" spans="21:21">
      <c r="U3944" s="1047"/>
    </row>
    <row r="3945" ht="26.25" customHeight="1" spans="21:21">
      <c r="U3945" s="1047"/>
    </row>
    <row r="3946" ht="26.25" customHeight="1" spans="21:21">
      <c r="U3946" s="1047"/>
    </row>
    <row r="3947" ht="26.25" customHeight="1" spans="21:21">
      <c r="U3947" s="1047"/>
    </row>
    <row r="3948" ht="26.25" customHeight="1" spans="21:21">
      <c r="U3948" s="1047"/>
    </row>
    <row r="3949" ht="26.25" customHeight="1" spans="21:21">
      <c r="U3949" s="1047"/>
    </row>
    <row r="3950" ht="26.25" customHeight="1" spans="21:21">
      <c r="U3950" s="1047"/>
    </row>
    <row r="3951" ht="26.25" customHeight="1" spans="21:21">
      <c r="U3951" s="1047"/>
    </row>
    <row r="3952" ht="26.25" customHeight="1" spans="21:21">
      <c r="U3952" s="1047"/>
    </row>
    <row r="3953" ht="26.25" customHeight="1" spans="21:21">
      <c r="U3953" s="1047"/>
    </row>
    <row r="3954" ht="26.25" customHeight="1" spans="21:21">
      <c r="U3954" s="1047"/>
    </row>
    <row r="3955" ht="26.25" customHeight="1" spans="21:21">
      <c r="U3955" s="1047"/>
    </row>
    <row r="3956" ht="26.25" customHeight="1" spans="21:21">
      <c r="U3956" s="1047"/>
    </row>
    <row r="3957" ht="26.25" customHeight="1" spans="21:21">
      <c r="U3957" s="1047"/>
    </row>
    <row r="3958" ht="26.25" customHeight="1" spans="21:21">
      <c r="U3958" s="1047"/>
    </row>
    <row r="3959" ht="26.25" customHeight="1" spans="21:21">
      <c r="U3959" s="1047"/>
    </row>
    <row r="3960" ht="26.25" customHeight="1" spans="21:21">
      <c r="U3960" s="1047"/>
    </row>
    <row r="3961" ht="26.25" customHeight="1" spans="21:21">
      <c r="U3961" s="1047"/>
    </row>
    <row r="3962" ht="26.25" customHeight="1" spans="21:21">
      <c r="U3962" s="1047"/>
    </row>
    <row r="3963" ht="26.25" customHeight="1" spans="21:21">
      <c r="U3963" s="1047"/>
    </row>
    <row r="3964" ht="26.25" customHeight="1" spans="21:21">
      <c r="U3964" s="1047"/>
    </row>
    <row r="3965" ht="26.25" customHeight="1" spans="21:21">
      <c r="U3965" s="1047"/>
    </row>
    <row r="3966" ht="26.25" customHeight="1" spans="21:21">
      <c r="U3966" s="1047"/>
    </row>
    <row r="3967" ht="26.25" customHeight="1" spans="21:21">
      <c r="U3967" s="1047"/>
    </row>
    <row r="3968" ht="26.25" customHeight="1" spans="21:21">
      <c r="U3968" s="1047"/>
    </row>
    <row r="3969" ht="26.25" customHeight="1" spans="21:21">
      <c r="U3969" s="1047"/>
    </row>
    <row r="3970" ht="26.25" customHeight="1" spans="21:21">
      <c r="U3970" s="1047"/>
    </row>
    <row r="3971" ht="26.25" customHeight="1" spans="21:21">
      <c r="U3971" s="1047"/>
    </row>
    <row r="3972" ht="26.25" customHeight="1" spans="21:21">
      <c r="U3972" s="1047"/>
    </row>
    <row r="3973" ht="26.25" customHeight="1" spans="21:21">
      <c r="U3973" s="1047"/>
    </row>
    <row r="3974" ht="26.25" customHeight="1" spans="21:21">
      <c r="U3974" s="1047"/>
    </row>
    <row r="3975" ht="26.25" customHeight="1" spans="21:21">
      <c r="U3975" s="1047"/>
    </row>
    <row r="3976" ht="26.25" customHeight="1" spans="21:21">
      <c r="U3976" s="1047"/>
    </row>
    <row r="3977" ht="26.25" customHeight="1" spans="21:21">
      <c r="U3977" s="1047"/>
    </row>
    <row r="3978" ht="26.25" customHeight="1" spans="21:21">
      <c r="U3978" s="1047"/>
    </row>
    <row r="3979" ht="26.25" customHeight="1" spans="21:21">
      <c r="U3979" s="1047"/>
    </row>
    <row r="3980" ht="26.25" customHeight="1" spans="21:21">
      <c r="U3980" s="1047"/>
    </row>
    <row r="3981" ht="26.25" customHeight="1" spans="21:21">
      <c r="U3981" s="1047"/>
    </row>
    <row r="3982" ht="26.25" customHeight="1" spans="21:21">
      <c r="U3982" s="1047"/>
    </row>
    <row r="3983" ht="26.25" customHeight="1" spans="21:21">
      <c r="U3983" s="1047"/>
    </row>
    <row r="3984" ht="26.25" customHeight="1" spans="21:21">
      <c r="U3984" s="1047"/>
    </row>
    <row r="3985" ht="26.25" customHeight="1" spans="21:21">
      <c r="U3985" s="1047"/>
    </row>
    <row r="3986" ht="26.25" customHeight="1" spans="21:21">
      <c r="U3986" s="1047"/>
    </row>
    <row r="3987" ht="26.25" customHeight="1" spans="21:21">
      <c r="U3987" s="1047"/>
    </row>
    <row r="3988" ht="26.25" customHeight="1" spans="21:21">
      <c r="U3988" s="1047"/>
    </row>
    <row r="3989" ht="26.25" customHeight="1" spans="21:21">
      <c r="U3989" s="1047"/>
    </row>
    <row r="3990" ht="26.25" customHeight="1" spans="21:21">
      <c r="U3990" s="1047"/>
    </row>
    <row r="3991" ht="26.25" customHeight="1" spans="21:21">
      <c r="U3991" s="1047"/>
    </row>
    <row r="3992" ht="26.25" customHeight="1" spans="21:21">
      <c r="U3992" s="1047"/>
    </row>
    <row r="3993" ht="26.25" customHeight="1" spans="21:21">
      <c r="U3993" s="1047"/>
    </row>
    <row r="3994" ht="26.25" customHeight="1" spans="21:21">
      <c r="U3994" s="1047"/>
    </row>
    <row r="3995" ht="26.25" customHeight="1" spans="21:21">
      <c r="U3995" s="1047"/>
    </row>
    <row r="3996" ht="26.25" customHeight="1" spans="21:21">
      <c r="U3996" s="1047"/>
    </row>
    <row r="3997" ht="26.25" customHeight="1" spans="21:21">
      <c r="U3997" s="1047"/>
    </row>
    <row r="3998" ht="26.25" customHeight="1" spans="21:21">
      <c r="U3998" s="1047"/>
    </row>
    <row r="3999" ht="26.25" customHeight="1" spans="21:21">
      <c r="U3999" s="1047"/>
    </row>
    <row r="4000" ht="26.25" customHeight="1" spans="21:21">
      <c r="U4000" s="1047"/>
    </row>
    <row r="4001" ht="26.25" customHeight="1" spans="21:21">
      <c r="U4001" s="1047"/>
    </row>
    <row r="4002" ht="26.25" customHeight="1" spans="21:21">
      <c r="U4002" s="1047"/>
    </row>
    <row r="4003" ht="26.25" customHeight="1" spans="21:21">
      <c r="U4003" s="1047"/>
    </row>
    <row r="4004" ht="26.25" customHeight="1" spans="21:21">
      <c r="U4004" s="1047"/>
    </row>
    <row r="4005" ht="26.25" customHeight="1" spans="21:21">
      <c r="U4005" s="1047"/>
    </row>
    <row r="4006" ht="26.25" customHeight="1" spans="21:21">
      <c r="U4006" s="1047"/>
    </row>
    <row r="4007" ht="26.25" customHeight="1" spans="21:21">
      <c r="U4007" s="1047"/>
    </row>
    <row r="4008" ht="26.25" customHeight="1" spans="21:21">
      <c r="U4008" s="1047"/>
    </row>
    <row r="4009" ht="26.25" customHeight="1" spans="21:21">
      <c r="U4009" s="1047"/>
    </row>
    <row r="4010" ht="26.25" customHeight="1" spans="21:21">
      <c r="U4010" s="1047"/>
    </row>
    <row r="4011" ht="26.25" customHeight="1" spans="21:21">
      <c r="U4011" s="1047"/>
    </row>
    <row r="4012" ht="26.25" customHeight="1" spans="21:21">
      <c r="U4012" s="1047"/>
    </row>
    <row r="4013" ht="26.25" customHeight="1" spans="21:21">
      <c r="U4013" s="1047"/>
    </row>
    <row r="4014" ht="26.25" customHeight="1" spans="21:21">
      <c r="U4014" s="1047"/>
    </row>
    <row r="4015" ht="26.25" customHeight="1" spans="21:21">
      <c r="U4015" s="1047"/>
    </row>
    <row r="4016" ht="26.25" customHeight="1" spans="21:21">
      <c r="U4016" s="1047"/>
    </row>
    <row r="4017" ht="26.25" customHeight="1" spans="21:21">
      <c r="U4017" s="1047"/>
    </row>
    <row r="4018" ht="26.25" customHeight="1" spans="21:21">
      <c r="U4018" s="1047"/>
    </row>
    <row r="4019" ht="26.25" customHeight="1" spans="21:21">
      <c r="U4019" s="1047"/>
    </row>
    <row r="4020" ht="26.25" customHeight="1" spans="21:21">
      <c r="U4020" s="1047"/>
    </row>
    <row r="4021" ht="26.25" customHeight="1" spans="21:21">
      <c r="U4021" s="1047"/>
    </row>
    <row r="4022" ht="26.25" customHeight="1" spans="21:21">
      <c r="U4022" s="1047"/>
    </row>
    <row r="4023" ht="26.25" customHeight="1" spans="21:21">
      <c r="U4023" s="1047"/>
    </row>
    <row r="4024" ht="26.25" customHeight="1" spans="21:21">
      <c r="U4024" s="1047"/>
    </row>
    <row r="4025" ht="26.25" customHeight="1" spans="21:21">
      <c r="U4025" s="1047"/>
    </row>
    <row r="4026" ht="26.25" customHeight="1" spans="21:21">
      <c r="U4026" s="1047"/>
    </row>
    <row r="4027" ht="26.25" customHeight="1" spans="21:21">
      <c r="U4027" s="1047"/>
    </row>
    <row r="4028" ht="26.25" customHeight="1" spans="21:21">
      <c r="U4028" s="1047"/>
    </row>
    <row r="4029" ht="26.25" customHeight="1" spans="21:21">
      <c r="U4029" s="1047"/>
    </row>
    <row r="4030" ht="26.25" customHeight="1" spans="21:21">
      <c r="U4030" s="1047"/>
    </row>
    <row r="4031" ht="26.25" customHeight="1" spans="21:21">
      <c r="U4031" s="1047"/>
    </row>
    <row r="4032" ht="26.25" customHeight="1" spans="21:21">
      <c r="U4032" s="1047"/>
    </row>
    <row r="4033" ht="26.25" customHeight="1" spans="21:21">
      <c r="U4033" s="1047"/>
    </row>
    <row r="4034" ht="26.25" customHeight="1" spans="21:21">
      <c r="U4034" s="1047"/>
    </row>
    <row r="4035" ht="26.25" customHeight="1" spans="21:21">
      <c r="U4035" s="1047"/>
    </row>
    <row r="4036" ht="26.25" customHeight="1" spans="21:21">
      <c r="U4036" s="1047"/>
    </row>
    <row r="4037" ht="26.25" customHeight="1" spans="21:21">
      <c r="U4037" s="1047"/>
    </row>
    <row r="4038" ht="26.25" customHeight="1" spans="21:21">
      <c r="U4038" s="1047"/>
    </row>
    <row r="4039" ht="26.25" customHeight="1" spans="21:21">
      <c r="U4039" s="1047"/>
    </row>
    <row r="4040" ht="26.25" customHeight="1" spans="21:21">
      <c r="U4040" s="1047"/>
    </row>
    <row r="4041" ht="26.25" customHeight="1" spans="21:21">
      <c r="U4041" s="1047"/>
    </row>
    <row r="4042" ht="26.25" customHeight="1" spans="21:21">
      <c r="U4042" s="1047"/>
    </row>
    <row r="4043" ht="26.25" customHeight="1" spans="21:21">
      <c r="U4043" s="1047"/>
    </row>
    <row r="4044" ht="26.25" customHeight="1" spans="21:21">
      <c r="U4044" s="1047"/>
    </row>
    <row r="4045" ht="26.25" customHeight="1" spans="21:21">
      <c r="U4045" s="1047"/>
    </row>
    <row r="4046" ht="26.25" customHeight="1" spans="21:21">
      <c r="U4046" s="1047"/>
    </row>
    <row r="4047" ht="26.25" customHeight="1" spans="21:21">
      <c r="U4047" s="1047"/>
    </row>
    <row r="4048" ht="26.25" customHeight="1" spans="21:21">
      <c r="U4048" s="1047"/>
    </row>
    <row r="4049" ht="26.25" customHeight="1" spans="21:21">
      <c r="U4049" s="1047"/>
    </row>
    <row r="4050" ht="26.25" customHeight="1" spans="21:21">
      <c r="U4050" s="1047"/>
    </row>
    <row r="4051" ht="26.25" customHeight="1" spans="21:21">
      <c r="U4051" s="1047"/>
    </row>
    <row r="4052" ht="26.25" customHeight="1" spans="21:21">
      <c r="U4052" s="1047"/>
    </row>
    <row r="4053" ht="26.25" customHeight="1" spans="21:21">
      <c r="U4053" s="1047"/>
    </row>
    <row r="4054" ht="26.25" customHeight="1" spans="21:21">
      <c r="U4054" s="1047"/>
    </row>
    <row r="4055" ht="26.25" customHeight="1" spans="21:21">
      <c r="U4055" s="1047"/>
    </row>
    <row r="4056" ht="26.25" customHeight="1" spans="21:21">
      <c r="U4056" s="1047"/>
    </row>
    <row r="4057" ht="26.25" customHeight="1" spans="21:21">
      <c r="U4057" s="1047"/>
    </row>
    <row r="4058" ht="26.25" customHeight="1" spans="21:21">
      <c r="U4058" s="1047"/>
    </row>
    <row r="4059" ht="26.25" customHeight="1" spans="21:21">
      <c r="U4059" s="1047"/>
    </row>
    <row r="4060" ht="26.25" customHeight="1" spans="21:21">
      <c r="U4060" s="1047"/>
    </row>
    <row r="4061" ht="26.25" customHeight="1" spans="21:21">
      <c r="U4061" s="1047"/>
    </row>
    <row r="4062" ht="26.25" customHeight="1" spans="21:21">
      <c r="U4062" s="1047"/>
    </row>
    <row r="4063" ht="26.25" customHeight="1" spans="21:21">
      <c r="U4063" s="1047"/>
    </row>
    <row r="4064" ht="26.25" customHeight="1" spans="21:21">
      <c r="U4064" s="1047"/>
    </row>
    <row r="4065" ht="26.25" customHeight="1" spans="21:21">
      <c r="U4065" s="1047"/>
    </row>
    <row r="4066" ht="26.25" customHeight="1" spans="21:21">
      <c r="U4066" s="1047"/>
    </row>
    <row r="4067" ht="26.25" customHeight="1" spans="21:21">
      <c r="U4067" s="1047"/>
    </row>
    <row r="4068" ht="26.25" customHeight="1" spans="21:21">
      <c r="U4068" s="1047"/>
    </row>
    <row r="4069" ht="26.25" customHeight="1" spans="21:21">
      <c r="U4069" s="1047"/>
    </row>
    <row r="4070" ht="26.25" customHeight="1" spans="21:21">
      <c r="U4070" s="1047"/>
    </row>
    <row r="4071" ht="26.25" customHeight="1" spans="21:21">
      <c r="U4071" s="1047"/>
    </row>
    <row r="4072" ht="26.25" customHeight="1" spans="21:21">
      <c r="U4072" s="1047"/>
    </row>
    <row r="4073" ht="26.25" customHeight="1" spans="21:21">
      <c r="U4073" s="1047"/>
    </row>
    <row r="4074" ht="26.25" customHeight="1" spans="21:21">
      <c r="U4074" s="1047"/>
    </row>
    <row r="4075" ht="26.25" customHeight="1" spans="21:21">
      <c r="U4075" s="1047"/>
    </row>
    <row r="4076" ht="26.25" customHeight="1" spans="21:21">
      <c r="U4076" s="1047"/>
    </row>
    <row r="4077" ht="26.25" customHeight="1" spans="21:21">
      <c r="U4077" s="1047"/>
    </row>
    <row r="4078" ht="26.25" customHeight="1" spans="21:21">
      <c r="U4078" s="1047"/>
    </row>
    <row r="4079" ht="26.25" customHeight="1" spans="21:21">
      <c r="U4079" s="1047"/>
    </row>
    <row r="4080" ht="26.25" customHeight="1" spans="21:21">
      <c r="U4080" s="1047"/>
    </row>
    <row r="4081" ht="26.25" customHeight="1" spans="21:21">
      <c r="U4081" s="1047"/>
    </row>
    <row r="4082" ht="26.25" customHeight="1" spans="21:21">
      <c r="U4082" s="1047"/>
    </row>
    <row r="4083" ht="26.25" customHeight="1" spans="21:21">
      <c r="U4083" s="1047"/>
    </row>
    <row r="4084" ht="26.25" customHeight="1" spans="21:21">
      <c r="U4084" s="1047"/>
    </row>
    <row r="4085" ht="26.25" customHeight="1" spans="21:21">
      <c r="U4085" s="1047"/>
    </row>
    <row r="4086" ht="26.25" customHeight="1" spans="21:21">
      <c r="U4086" s="1047"/>
    </row>
    <row r="4087" ht="26.25" customHeight="1" spans="21:21">
      <c r="U4087" s="1047"/>
    </row>
    <row r="4088" ht="26.25" customHeight="1" spans="21:21">
      <c r="U4088" s="1047"/>
    </row>
    <row r="4089" ht="26.25" customHeight="1" spans="21:21">
      <c r="U4089" s="1047"/>
    </row>
    <row r="4090" ht="26.25" customHeight="1" spans="21:21">
      <c r="U4090" s="1047"/>
    </row>
    <row r="4091" ht="26.25" customHeight="1" spans="21:21">
      <c r="U4091" s="1047"/>
    </row>
    <row r="4092" ht="26.25" customHeight="1" spans="21:21">
      <c r="U4092" s="1047"/>
    </row>
    <row r="4093" ht="26.25" customHeight="1" spans="21:21">
      <c r="U4093" s="1047"/>
    </row>
    <row r="4094" ht="26.25" customHeight="1" spans="21:21">
      <c r="U4094" s="1047"/>
    </row>
    <row r="4095" ht="26.25" customHeight="1" spans="21:21">
      <c r="U4095" s="1047"/>
    </row>
    <row r="4096" ht="26.25" customHeight="1" spans="21:21">
      <c r="U4096" s="1047"/>
    </row>
    <row r="4097" ht="26.25" customHeight="1" spans="21:21">
      <c r="U4097" s="1047"/>
    </row>
    <row r="4098" ht="26.25" customHeight="1" spans="21:21">
      <c r="U4098" s="1047"/>
    </row>
    <row r="4099" ht="26.25" customHeight="1" spans="21:21">
      <c r="U4099" s="1047"/>
    </row>
    <row r="4100" ht="26.25" customHeight="1" spans="21:21">
      <c r="U4100" s="1047"/>
    </row>
    <row r="4101" ht="26.25" customHeight="1" spans="21:21">
      <c r="U4101" s="1047"/>
    </row>
    <row r="4102" ht="26.25" customHeight="1" spans="21:21">
      <c r="U4102" s="1047"/>
    </row>
    <row r="4103" ht="26.25" customHeight="1" spans="21:21">
      <c r="U4103" s="1047"/>
    </row>
    <row r="4104" ht="26.25" customHeight="1" spans="21:21">
      <c r="U4104" s="1047"/>
    </row>
    <row r="4105" ht="26.25" customHeight="1" spans="21:21">
      <c r="U4105" s="1047"/>
    </row>
    <row r="4106" ht="26.25" customHeight="1" spans="21:21">
      <c r="U4106" s="1047"/>
    </row>
    <row r="4107" ht="26.25" customHeight="1" spans="21:21">
      <c r="U4107" s="1047"/>
    </row>
    <row r="4108" ht="26.25" customHeight="1" spans="21:21">
      <c r="U4108" s="1047"/>
    </row>
    <row r="4109" ht="26.25" customHeight="1" spans="21:21">
      <c r="U4109" s="1047"/>
    </row>
    <row r="4110" ht="26.25" customHeight="1" spans="21:21">
      <c r="U4110" s="1047"/>
    </row>
    <row r="4111" ht="26.25" customHeight="1" spans="21:21">
      <c r="U4111" s="1047"/>
    </row>
    <row r="4112" ht="26.25" customHeight="1" spans="21:21">
      <c r="U4112" s="1047"/>
    </row>
    <row r="4113" ht="26.25" customHeight="1" spans="21:21">
      <c r="U4113" s="1047"/>
    </row>
    <row r="4114" ht="26.25" customHeight="1" spans="21:21">
      <c r="U4114" s="1047"/>
    </row>
    <row r="4115" ht="26.25" customHeight="1" spans="21:21">
      <c r="U4115" s="1047"/>
    </row>
    <row r="4116" ht="26.25" customHeight="1" spans="21:21">
      <c r="U4116" s="1047"/>
    </row>
    <row r="4117" ht="26.25" customHeight="1" spans="21:21">
      <c r="U4117" s="1047"/>
    </row>
    <row r="4118" ht="26.25" customHeight="1" spans="21:21">
      <c r="U4118" s="1047"/>
    </row>
    <row r="4119" ht="26.25" customHeight="1" spans="21:21">
      <c r="U4119" s="1047"/>
    </row>
    <row r="4120" ht="26.25" customHeight="1" spans="21:21">
      <c r="U4120" s="1047"/>
    </row>
    <row r="4121" ht="26.25" customHeight="1" spans="21:21">
      <c r="U4121" s="1047"/>
    </row>
    <row r="4122" ht="26.25" customHeight="1" spans="21:21">
      <c r="U4122" s="1047"/>
    </row>
    <row r="4123" ht="26.25" customHeight="1" spans="21:21">
      <c r="U4123" s="1047"/>
    </row>
    <row r="4124" ht="26.25" customHeight="1" spans="21:21">
      <c r="U4124" s="1047"/>
    </row>
    <row r="4125" ht="26.25" customHeight="1" spans="21:21">
      <c r="U4125" s="1047"/>
    </row>
    <row r="4126" ht="26.25" customHeight="1" spans="21:21">
      <c r="U4126" s="1047"/>
    </row>
    <row r="4127" ht="26.25" customHeight="1" spans="21:21">
      <c r="U4127" s="1047"/>
    </row>
    <row r="4128" ht="26.25" customHeight="1" spans="21:21">
      <c r="U4128" s="1047"/>
    </row>
    <row r="4129" ht="26.25" customHeight="1" spans="21:21">
      <c r="U4129" s="1047"/>
    </row>
    <row r="4130" ht="26.25" customHeight="1" spans="21:21">
      <c r="U4130" s="1047"/>
    </row>
    <row r="4131" ht="26.25" customHeight="1" spans="21:21">
      <c r="U4131" s="1047"/>
    </row>
    <row r="4132" ht="26.25" customHeight="1" spans="21:21">
      <c r="U4132" s="1047"/>
    </row>
    <row r="4133" ht="26.25" customHeight="1" spans="21:21">
      <c r="U4133" s="1047"/>
    </row>
    <row r="4134" ht="26.25" customHeight="1" spans="21:21">
      <c r="U4134" s="1047"/>
    </row>
    <row r="4135" ht="26.25" customHeight="1" spans="21:21">
      <c r="U4135" s="1047"/>
    </row>
    <row r="4136" ht="26.25" customHeight="1" spans="21:21">
      <c r="U4136" s="1047"/>
    </row>
    <row r="4137" ht="26.25" customHeight="1" spans="21:21">
      <c r="U4137" s="1047"/>
    </row>
    <row r="4138" ht="26.25" customHeight="1" spans="21:21">
      <c r="U4138" s="1047"/>
    </row>
    <row r="4139" ht="26.25" customHeight="1" spans="21:21">
      <c r="U4139" s="1047"/>
    </row>
    <row r="4140" ht="26.25" customHeight="1" spans="21:21">
      <c r="U4140" s="1047"/>
    </row>
    <row r="4141" ht="26.25" customHeight="1" spans="21:21">
      <c r="U4141" s="1047"/>
    </row>
    <row r="4142" ht="26.25" customHeight="1" spans="21:21">
      <c r="U4142" s="1047"/>
    </row>
    <row r="4143" ht="26.25" customHeight="1" spans="21:21">
      <c r="U4143" s="1047"/>
    </row>
    <row r="4144" ht="26.25" customHeight="1" spans="21:21">
      <c r="U4144" s="1047"/>
    </row>
    <row r="4145" ht="26.25" customHeight="1" spans="21:21">
      <c r="U4145" s="1047"/>
    </row>
    <row r="4146" ht="26.25" customHeight="1" spans="21:21">
      <c r="U4146" s="1047"/>
    </row>
    <row r="4147" ht="26.25" customHeight="1" spans="21:21">
      <c r="U4147" s="1047"/>
    </row>
    <row r="4148" ht="26.25" customHeight="1" spans="21:21">
      <c r="U4148" s="1047"/>
    </row>
    <row r="4149" ht="26.25" customHeight="1" spans="21:21">
      <c r="U4149" s="1047"/>
    </row>
    <row r="4150" ht="26.25" customHeight="1" spans="21:21">
      <c r="U4150" s="1047"/>
    </row>
    <row r="4151" ht="26.25" customHeight="1" spans="21:21">
      <c r="U4151" s="1047"/>
    </row>
    <row r="4152" ht="26.25" customHeight="1" spans="21:21">
      <c r="U4152" s="1047"/>
    </row>
    <row r="4153" ht="26.25" customHeight="1" spans="21:21">
      <c r="U4153" s="1047"/>
    </row>
    <row r="4154" ht="26.25" customHeight="1" spans="21:21">
      <c r="U4154" s="1047"/>
    </row>
    <row r="4155" ht="26.25" customHeight="1" spans="21:21">
      <c r="U4155" s="1047"/>
    </row>
    <row r="4156" ht="26.25" customHeight="1" spans="21:21">
      <c r="U4156" s="1047"/>
    </row>
    <row r="4157" ht="26.25" customHeight="1" spans="21:21">
      <c r="U4157" s="1047"/>
    </row>
    <row r="4158" ht="26.25" customHeight="1" spans="21:21">
      <c r="U4158" s="1047"/>
    </row>
    <row r="4159" ht="26.25" customHeight="1" spans="21:21">
      <c r="U4159" s="1047"/>
    </row>
    <row r="4160" ht="26.25" customHeight="1" spans="21:21">
      <c r="U4160" s="1047"/>
    </row>
    <row r="4161" ht="26.25" customHeight="1" spans="21:21">
      <c r="U4161" s="1047"/>
    </row>
    <row r="4162" ht="26.25" customHeight="1" spans="21:21">
      <c r="U4162" s="1047"/>
    </row>
    <row r="4163" ht="26.25" customHeight="1" spans="21:21">
      <c r="U4163" s="1047"/>
    </row>
    <row r="4164" ht="26.25" customHeight="1" spans="21:21">
      <c r="U4164" s="1047"/>
    </row>
    <row r="4165" ht="26.25" customHeight="1" spans="21:21">
      <c r="U4165" s="1047"/>
    </row>
    <row r="4166" ht="26.25" customHeight="1" spans="21:21">
      <c r="U4166" s="1047"/>
    </row>
    <row r="4167" ht="26.25" customHeight="1" spans="21:21">
      <c r="U4167" s="1047"/>
    </row>
    <row r="4168" ht="26.25" customHeight="1" spans="21:21">
      <c r="U4168" s="1047"/>
    </row>
    <row r="4169" ht="26.25" customHeight="1" spans="21:21">
      <c r="U4169" s="1047"/>
    </row>
    <row r="4170" ht="26.25" customHeight="1" spans="21:21">
      <c r="U4170" s="1047"/>
    </row>
    <row r="4171" ht="26.25" customHeight="1" spans="21:21">
      <c r="U4171" s="1047"/>
    </row>
    <row r="4172" ht="26.25" customHeight="1" spans="21:21">
      <c r="U4172" s="1047"/>
    </row>
    <row r="4173" ht="26.25" customHeight="1" spans="21:21">
      <c r="U4173" s="1047"/>
    </row>
    <row r="4174" ht="26.25" customHeight="1" spans="21:21">
      <c r="U4174" s="1047"/>
    </row>
    <row r="4175" ht="26.25" customHeight="1" spans="21:21">
      <c r="U4175" s="1047"/>
    </row>
    <row r="4176" ht="26.25" customHeight="1" spans="21:21">
      <c r="U4176" s="1047"/>
    </row>
    <row r="4177" ht="26.25" customHeight="1" spans="21:21">
      <c r="U4177" s="1047"/>
    </row>
    <row r="4178" ht="26.25" customHeight="1" spans="21:21">
      <c r="U4178" s="1047"/>
    </row>
    <row r="4179" ht="26.25" customHeight="1" spans="21:21">
      <c r="U4179" s="1047"/>
    </row>
    <row r="4180" ht="26.25" customHeight="1" spans="21:21">
      <c r="U4180" s="1047"/>
    </row>
    <row r="4181" ht="26.25" customHeight="1" spans="21:21">
      <c r="U4181" s="1047"/>
    </row>
    <row r="4182" ht="26.25" customHeight="1" spans="21:21">
      <c r="U4182" s="1047"/>
    </row>
    <row r="4183" ht="26.25" customHeight="1" spans="21:21">
      <c r="U4183" s="1047"/>
    </row>
    <row r="4184" ht="26.25" customHeight="1" spans="21:21">
      <c r="U4184" s="1047"/>
    </row>
    <row r="4185" ht="26.25" customHeight="1" spans="21:21">
      <c r="U4185" s="1047"/>
    </row>
    <row r="4186" ht="26.25" customHeight="1" spans="21:21">
      <c r="U4186" s="1047"/>
    </row>
    <row r="4187" ht="26.25" customHeight="1" spans="21:21">
      <c r="U4187" s="1047"/>
    </row>
    <row r="4188" ht="26.25" customHeight="1" spans="21:21">
      <c r="U4188" s="1047"/>
    </row>
    <row r="4189" ht="26.25" customHeight="1" spans="21:21">
      <c r="U4189" s="1047"/>
    </row>
    <row r="4190" ht="26.25" customHeight="1" spans="21:21">
      <c r="U4190" s="1047"/>
    </row>
    <row r="4191" ht="26.25" customHeight="1" spans="21:21">
      <c r="U4191" s="1047"/>
    </row>
    <row r="4192" ht="26.25" customHeight="1" spans="21:21">
      <c r="U4192" s="1047"/>
    </row>
    <row r="4193" ht="26.25" customHeight="1" spans="21:21">
      <c r="U4193" s="1047"/>
    </row>
    <row r="4194" ht="26.25" customHeight="1" spans="21:21">
      <c r="U4194" s="1047"/>
    </row>
    <row r="4195" ht="26.25" customHeight="1" spans="21:21">
      <c r="U4195" s="1047"/>
    </row>
    <row r="4196" ht="26.25" customHeight="1" spans="21:21">
      <c r="U4196" s="1047"/>
    </row>
    <row r="4197" ht="26.25" customHeight="1" spans="21:21">
      <c r="U4197" s="1047"/>
    </row>
    <row r="4198" ht="26.25" customHeight="1" spans="21:21">
      <c r="U4198" s="1047"/>
    </row>
    <row r="4199" ht="26.25" customHeight="1" spans="21:21">
      <c r="U4199" s="1047"/>
    </row>
    <row r="4200" ht="26.25" customHeight="1" spans="21:21">
      <c r="U4200" s="1047"/>
    </row>
    <row r="4201" ht="26.25" customHeight="1" spans="21:21">
      <c r="U4201" s="1047"/>
    </row>
    <row r="4202" ht="26.25" customHeight="1" spans="21:21">
      <c r="U4202" s="1047"/>
    </row>
    <row r="4203" ht="26.25" customHeight="1" spans="21:21">
      <c r="U4203" s="1047"/>
    </row>
    <row r="4204" ht="26.25" customHeight="1" spans="21:21">
      <c r="U4204" s="1047"/>
    </row>
    <row r="4205" ht="26.25" customHeight="1" spans="21:21">
      <c r="U4205" s="1047"/>
    </row>
    <row r="4206" ht="26.25" customHeight="1" spans="21:21">
      <c r="U4206" s="1047"/>
    </row>
    <row r="4207" ht="26.25" customHeight="1" spans="21:21">
      <c r="U4207" s="1047"/>
    </row>
    <row r="4208" ht="26.25" customHeight="1" spans="21:21">
      <c r="U4208" s="1047"/>
    </row>
    <row r="4209" ht="26.25" customHeight="1" spans="21:21">
      <c r="U4209" s="1047"/>
    </row>
    <row r="4210" ht="26.25" customHeight="1" spans="21:21">
      <c r="U4210" s="1047"/>
    </row>
    <row r="4211" ht="26.25" customHeight="1" spans="21:21">
      <c r="U4211" s="1047"/>
    </row>
    <row r="4212" ht="26.25" customHeight="1" spans="21:21">
      <c r="U4212" s="1047"/>
    </row>
    <row r="4213" ht="26.25" customHeight="1" spans="21:21">
      <c r="U4213" s="1047"/>
    </row>
    <row r="4214" ht="26.25" customHeight="1" spans="21:21">
      <c r="U4214" s="1047"/>
    </row>
    <row r="4215" ht="26.25" customHeight="1" spans="21:21">
      <c r="U4215" s="1047"/>
    </row>
    <row r="4216" ht="26.25" customHeight="1" spans="21:21">
      <c r="U4216" s="1047"/>
    </row>
    <row r="4217" ht="26.25" customHeight="1" spans="21:21">
      <c r="U4217" s="1047"/>
    </row>
    <row r="4218" ht="26.25" customHeight="1" spans="21:21">
      <c r="U4218" s="1047"/>
    </row>
    <row r="4219" ht="26.25" customHeight="1" spans="21:21">
      <c r="U4219" s="1047"/>
    </row>
    <row r="4220" ht="26.25" customHeight="1" spans="21:21">
      <c r="U4220" s="1047"/>
    </row>
    <row r="4221" ht="26.25" customHeight="1" spans="21:21">
      <c r="U4221" s="1047"/>
    </row>
    <row r="4222" ht="26.25" customHeight="1" spans="21:21">
      <c r="U4222" s="1047"/>
    </row>
    <row r="4223" ht="26.25" customHeight="1" spans="21:21">
      <c r="U4223" s="1047"/>
    </row>
    <row r="4224" ht="26.25" customHeight="1" spans="21:21">
      <c r="U4224" s="1047"/>
    </row>
    <row r="4225" ht="26.25" customHeight="1" spans="21:21">
      <c r="U4225" s="1047"/>
    </row>
    <row r="4226" ht="26.25" customHeight="1" spans="21:21">
      <c r="U4226" s="1047"/>
    </row>
    <row r="4227" ht="26.25" customHeight="1" spans="21:21">
      <c r="U4227" s="1047"/>
    </row>
    <row r="4228" ht="26.25" customHeight="1" spans="21:21">
      <c r="U4228" s="1047"/>
    </row>
    <row r="4229" ht="26.25" customHeight="1" spans="21:21">
      <c r="U4229" s="1047"/>
    </row>
    <row r="4230" ht="26.25" customHeight="1" spans="21:21">
      <c r="U4230" s="1047"/>
    </row>
    <row r="4231" ht="26.25" customHeight="1" spans="21:21">
      <c r="U4231" s="1047"/>
    </row>
    <row r="4232" ht="26.25" customHeight="1" spans="21:21">
      <c r="U4232" s="1047"/>
    </row>
    <row r="4233" ht="26.25" customHeight="1" spans="21:21">
      <c r="U4233" s="1047"/>
    </row>
    <row r="4234" ht="26.25" customHeight="1" spans="21:21">
      <c r="U4234" s="1047"/>
    </row>
    <row r="4235" ht="26.25" customHeight="1" spans="21:21">
      <c r="U4235" s="1047"/>
    </row>
    <row r="4236" ht="26.25" customHeight="1" spans="21:21">
      <c r="U4236" s="1047"/>
    </row>
    <row r="4237" ht="26.25" customHeight="1" spans="21:21">
      <c r="U4237" s="1047"/>
    </row>
    <row r="4238" ht="26.25" customHeight="1" spans="21:21">
      <c r="U4238" s="1047"/>
    </row>
    <row r="4239" ht="26.25" customHeight="1" spans="21:21">
      <c r="U4239" s="1047"/>
    </row>
    <row r="4240" ht="26.25" customHeight="1" spans="21:21">
      <c r="U4240" s="1047"/>
    </row>
    <row r="4241" ht="26.25" customHeight="1" spans="21:21">
      <c r="U4241" s="1047"/>
    </row>
    <row r="4242" ht="26.25" customHeight="1" spans="21:21">
      <c r="U4242" s="1047"/>
    </row>
    <row r="4243" ht="26.25" customHeight="1" spans="21:21">
      <c r="U4243" s="1047"/>
    </row>
    <row r="4244" ht="26.25" customHeight="1" spans="21:21">
      <c r="U4244" s="1047"/>
    </row>
    <row r="4245" ht="26.25" customHeight="1" spans="21:21">
      <c r="U4245" s="1047"/>
    </row>
    <row r="4246" ht="26.25" customHeight="1" spans="21:21">
      <c r="U4246" s="1047"/>
    </row>
    <row r="4247" ht="26.25" customHeight="1" spans="21:21">
      <c r="U4247" s="1047"/>
    </row>
    <row r="4248" ht="26.25" customHeight="1" spans="21:21">
      <c r="U4248" s="1047"/>
    </row>
    <row r="4249" ht="26.25" customHeight="1" spans="21:21">
      <c r="U4249" s="1047"/>
    </row>
    <row r="4250" ht="26.25" customHeight="1" spans="21:21">
      <c r="U4250" s="1047"/>
    </row>
    <row r="4251" ht="26.25" customHeight="1" spans="21:21">
      <c r="U4251" s="1047"/>
    </row>
    <row r="4252" ht="26.25" customHeight="1" spans="21:21">
      <c r="U4252" s="1047"/>
    </row>
    <row r="4253" ht="26.25" customHeight="1" spans="21:21">
      <c r="U4253" s="1047"/>
    </row>
    <row r="4254" ht="26.25" customHeight="1" spans="21:21">
      <c r="U4254" s="1047"/>
    </row>
    <row r="4255" ht="26.25" customHeight="1" spans="21:21">
      <c r="U4255" s="1047"/>
    </row>
    <row r="4256" ht="26.25" customHeight="1" spans="21:21">
      <c r="U4256" s="1047"/>
    </row>
    <row r="4257" ht="26.25" customHeight="1" spans="21:21">
      <c r="U4257" s="1047"/>
    </row>
    <row r="4258" ht="26.25" customHeight="1" spans="21:21">
      <c r="U4258" s="1047"/>
    </row>
    <row r="4259" ht="26.25" customHeight="1" spans="21:21">
      <c r="U4259" s="1047"/>
    </row>
    <row r="4260" ht="26.25" customHeight="1" spans="21:21">
      <c r="U4260" s="1047"/>
    </row>
    <row r="4261" ht="26.25" customHeight="1" spans="21:21">
      <c r="U4261" s="1047"/>
    </row>
    <row r="4262" ht="26.25" customHeight="1" spans="21:21">
      <c r="U4262" s="1047"/>
    </row>
    <row r="4263" ht="26.25" customHeight="1" spans="21:21">
      <c r="U4263" s="1047"/>
    </row>
    <row r="4264" ht="26.25" customHeight="1" spans="21:21">
      <c r="U4264" s="1047"/>
    </row>
    <row r="4265" ht="26.25" customHeight="1" spans="21:21">
      <c r="U4265" s="1047"/>
    </row>
    <row r="4266" ht="26.25" customHeight="1" spans="21:21">
      <c r="U4266" s="1047"/>
    </row>
    <row r="4267" ht="26.25" customHeight="1" spans="21:21">
      <c r="U4267" s="1047"/>
    </row>
    <row r="4268" ht="26.25" customHeight="1" spans="21:21">
      <c r="U4268" s="1047"/>
    </row>
    <row r="4269" ht="26.25" customHeight="1" spans="21:21">
      <c r="U4269" s="1047"/>
    </row>
    <row r="4270" ht="26.25" customHeight="1" spans="21:21">
      <c r="U4270" s="1047"/>
    </row>
    <row r="4271" ht="26.25" customHeight="1" spans="21:21">
      <c r="U4271" s="1047"/>
    </row>
    <row r="4272" ht="26.25" customHeight="1" spans="21:21">
      <c r="U4272" s="1047"/>
    </row>
    <row r="4273" ht="26.25" customHeight="1" spans="21:21">
      <c r="U4273" s="1047"/>
    </row>
    <row r="4274" ht="26.25" customHeight="1" spans="21:21">
      <c r="U4274" s="1047"/>
    </row>
    <row r="4275" ht="26.25" customHeight="1" spans="21:21">
      <c r="U4275" s="1047"/>
    </row>
    <row r="4276" ht="26.25" customHeight="1" spans="21:21">
      <c r="U4276" s="1047"/>
    </row>
    <row r="4277" ht="26.25" customHeight="1" spans="21:21">
      <c r="U4277" s="1047"/>
    </row>
    <row r="4278" ht="26.25" customHeight="1" spans="21:21">
      <c r="U4278" s="1047"/>
    </row>
    <row r="4279" ht="26.25" customHeight="1" spans="21:21">
      <c r="U4279" s="1047"/>
    </row>
    <row r="4280" ht="26.25" customHeight="1" spans="21:21">
      <c r="U4280" s="1047"/>
    </row>
    <row r="4281" ht="26.25" customHeight="1" spans="21:21">
      <c r="U4281" s="1047"/>
    </row>
    <row r="4282" ht="26.25" customHeight="1" spans="21:21">
      <c r="U4282" s="1047"/>
    </row>
    <row r="4283" ht="26.25" customHeight="1" spans="21:21">
      <c r="U4283" s="1047"/>
    </row>
    <row r="4284" ht="26.25" customHeight="1" spans="21:21">
      <c r="U4284" s="1047"/>
    </row>
    <row r="4285" ht="26.25" customHeight="1" spans="21:21">
      <c r="U4285" s="1047"/>
    </row>
    <row r="4286" ht="26.25" customHeight="1" spans="21:21">
      <c r="U4286" s="1047"/>
    </row>
    <row r="4287" ht="26.25" customHeight="1" spans="21:21">
      <c r="U4287" s="1047"/>
    </row>
    <row r="4288" ht="26.25" customHeight="1" spans="21:21">
      <c r="U4288" s="1047"/>
    </row>
    <row r="4289" ht="26.25" customHeight="1" spans="21:21">
      <c r="U4289" s="1047"/>
    </row>
    <row r="4290" ht="26.25" customHeight="1" spans="21:21">
      <c r="U4290" s="1047"/>
    </row>
    <row r="4291" ht="26.25" customHeight="1" spans="21:21">
      <c r="U4291" s="1047"/>
    </row>
    <row r="4292" ht="26.25" customHeight="1" spans="21:21">
      <c r="U4292" s="1047"/>
    </row>
    <row r="4293" ht="26.25" customHeight="1" spans="21:21">
      <c r="U4293" s="1047"/>
    </row>
    <row r="4294" ht="26.25" customHeight="1" spans="21:21">
      <c r="U4294" s="1047"/>
    </row>
    <row r="4295" ht="26.25" customHeight="1" spans="21:21">
      <c r="U4295" s="1047"/>
    </row>
    <row r="4296" ht="26.25" customHeight="1" spans="21:21">
      <c r="U4296" s="1047"/>
    </row>
    <row r="4297" ht="26.25" customHeight="1" spans="21:21">
      <c r="U4297" s="1047"/>
    </row>
    <row r="4298" ht="26.25" customHeight="1" spans="21:21">
      <c r="U4298" s="1047"/>
    </row>
    <row r="4299" ht="26.25" customHeight="1" spans="21:21">
      <c r="U4299" s="1047"/>
    </row>
    <row r="4300" ht="26.25" customHeight="1" spans="21:21">
      <c r="U4300" s="1047"/>
    </row>
    <row r="4301" ht="26.25" customHeight="1" spans="21:21">
      <c r="U4301" s="1047"/>
    </row>
    <row r="4302" ht="26.25" customHeight="1" spans="21:21">
      <c r="U4302" s="1047"/>
    </row>
    <row r="4303" ht="26.25" customHeight="1" spans="21:21">
      <c r="U4303" s="1047"/>
    </row>
    <row r="4304" ht="26.25" customHeight="1" spans="21:21">
      <c r="U4304" s="1047"/>
    </row>
    <row r="4305" ht="26.25" customHeight="1" spans="21:21">
      <c r="U4305" s="1047"/>
    </row>
    <row r="4306" ht="26.25" customHeight="1" spans="21:21">
      <c r="U4306" s="1047"/>
    </row>
    <row r="4307" ht="26.25" customHeight="1" spans="21:21">
      <c r="U4307" s="1047"/>
    </row>
    <row r="4308" ht="26.25" customHeight="1" spans="21:21">
      <c r="U4308" s="1047"/>
    </row>
    <row r="4309" ht="26.25" customHeight="1" spans="21:21">
      <c r="U4309" s="1047"/>
    </row>
    <row r="4310" ht="26.25" customHeight="1" spans="21:21">
      <c r="U4310" s="1047"/>
    </row>
    <row r="4311" ht="26.25" customHeight="1" spans="21:21">
      <c r="U4311" s="1047"/>
    </row>
    <row r="4312" ht="26.25" customHeight="1" spans="21:21">
      <c r="U4312" s="1047"/>
    </row>
    <row r="4313" ht="26.25" customHeight="1" spans="21:21">
      <c r="U4313" s="1047"/>
    </row>
    <row r="4314" ht="26.25" customHeight="1" spans="21:21">
      <c r="U4314" s="1047"/>
    </row>
    <row r="4315" ht="26.25" customHeight="1" spans="21:21">
      <c r="U4315" s="1047"/>
    </row>
    <row r="4316" ht="26.25" customHeight="1" spans="21:21">
      <c r="U4316" s="1047"/>
    </row>
    <row r="4317" ht="26.25" customHeight="1" spans="21:21">
      <c r="U4317" s="1047"/>
    </row>
    <row r="4318" ht="26.25" customHeight="1" spans="21:21">
      <c r="U4318" s="1047"/>
    </row>
    <row r="4319" ht="26.25" customHeight="1" spans="21:21">
      <c r="U4319" s="1047"/>
    </row>
    <row r="4320" ht="26.25" customHeight="1" spans="21:21">
      <c r="U4320" s="1047"/>
    </row>
    <row r="4321" ht="26.25" customHeight="1" spans="21:21">
      <c r="U4321" s="1047"/>
    </row>
    <row r="4322" ht="26.25" customHeight="1" spans="21:21">
      <c r="U4322" s="1047"/>
    </row>
    <row r="4323" ht="26.25" customHeight="1" spans="21:21">
      <c r="U4323" s="1047"/>
    </row>
    <row r="4324" ht="26.25" customHeight="1" spans="21:21">
      <c r="U4324" s="1047"/>
    </row>
    <row r="4325" ht="26.25" customHeight="1" spans="21:21">
      <c r="U4325" s="1047"/>
    </row>
    <row r="4326" ht="26.25" customHeight="1" spans="21:21">
      <c r="U4326" s="1047"/>
    </row>
    <row r="4327" ht="26.25" customHeight="1" spans="21:21">
      <c r="U4327" s="1047"/>
    </row>
    <row r="4328" ht="26.25" customHeight="1" spans="21:21">
      <c r="U4328" s="1047"/>
    </row>
    <row r="4329" ht="26.25" customHeight="1" spans="21:21">
      <c r="U4329" s="1047"/>
    </row>
    <row r="4330" ht="26.25" customHeight="1" spans="21:21">
      <c r="U4330" s="1047"/>
    </row>
    <row r="4331" ht="26.25" customHeight="1" spans="21:21">
      <c r="U4331" s="1047"/>
    </row>
    <row r="4332" ht="26.25" customHeight="1" spans="21:21">
      <c r="U4332" s="1047"/>
    </row>
    <row r="4333" ht="26.25" customHeight="1" spans="21:21">
      <c r="U4333" s="1047"/>
    </row>
    <row r="4334" ht="26.25" customHeight="1" spans="21:21">
      <c r="U4334" s="1047"/>
    </row>
    <row r="4335" ht="26.25" customHeight="1" spans="21:21">
      <c r="U4335" s="1047"/>
    </row>
    <row r="4336" ht="26.25" customHeight="1" spans="21:21">
      <c r="U4336" s="1047"/>
    </row>
    <row r="4337" ht="26.25" customHeight="1" spans="21:21">
      <c r="U4337" s="1047"/>
    </row>
    <row r="4338" ht="26.25" customHeight="1" spans="21:21">
      <c r="U4338" s="1047"/>
    </row>
    <row r="4339" ht="26.25" customHeight="1" spans="21:21">
      <c r="U4339" s="1047"/>
    </row>
    <row r="4340" ht="26.25" customHeight="1" spans="21:21">
      <c r="U4340" s="1047"/>
    </row>
    <row r="4341" ht="26.25" customHeight="1" spans="21:21">
      <c r="U4341" s="1047"/>
    </row>
    <row r="4342" ht="26.25" customHeight="1" spans="21:21">
      <c r="U4342" s="1047"/>
    </row>
    <row r="4343" ht="26.25" customHeight="1" spans="21:21">
      <c r="U4343" s="1047"/>
    </row>
    <row r="4344" ht="26.25" customHeight="1" spans="21:21">
      <c r="U4344" s="1047"/>
    </row>
    <row r="4345" ht="26.25" customHeight="1" spans="21:21">
      <c r="U4345" s="1047"/>
    </row>
    <row r="4346" ht="26.25" customHeight="1" spans="21:21">
      <c r="U4346" s="1047"/>
    </row>
    <row r="4347" ht="26.25" customHeight="1" spans="21:21">
      <c r="U4347" s="1047"/>
    </row>
    <row r="4348" ht="26.25" customHeight="1" spans="21:21">
      <c r="U4348" s="1047"/>
    </row>
    <row r="4349" ht="26.25" customHeight="1" spans="21:21">
      <c r="U4349" s="1047"/>
    </row>
    <row r="4350" ht="26.25" customHeight="1" spans="21:21">
      <c r="U4350" s="1047"/>
    </row>
    <row r="4351" ht="26.25" customHeight="1" spans="21:21">
      <c r="U4351" s="1047"/>
    </row>
    <row r="4352" ht="26.25" customHeight="1" spans="21:21">
      <c r="U4352" s="1047"/>
    </row>
    <row r="4353" ht="26.25" customHeight="1" spans="21:21">
      <c r="U4353" s="1047"/>
    </row>
    <row r="4354" ht="26.25" customHeight="1" spans="21:21">
      <c r="U4354" s="1047"/>
    </row>
    <row r="4355" ht="26.25" customHeight="1" spans="21:21">
      <c r="U4355" s="1047"/>
    </row>
    <row r="4356" ht="26.25" customHeight="1" spans="21:21">
      <c r="U4356" s="1047"/>
    </row>
    <row r="4357" ht="26.25" customHeight="1" spans="21:21">
      <c r="U4357" s="1047"/>
    </row>
    <row r="4358" ht="26.25" customHeight="1" spans="21:21">
      <c r="U4358" s="1047"/>
    </row>
    <row r="4359" ht="26.25" customHeight="1" spans="21:21">
      <c r="U4359" s="1047"/>
    </row>
    <row r="4360" ht="26.25" customHeight="1" spans="21:21">
      <c r="U4360" s="1047"/>
    </row>
    <row r="4361" ht="26.25" customHeight="1" spans="21:21">
      <c r="U4361" s="1047"/>
    </row>
    <row r="4362" ht="26.25" customHeight="1" spans="21:21">
      <c r="U4362" s="1047"/>
    </row>
    <row r="4363" ht="26.25" customHeight="1" spans="21:21">
      <c r="U4363" s="1047"/>
    </row>
    <row r="4364" ht="26.25" customHeight="1" spans="21:21">
      <c r="U4364" s="1047"/>
    </row>
    <row r="4365" ht="26.25" customHeight="1" spans="21:21">
      <c r="U4365" s="1047"/>
    </row>
    <row r="4366" ht="26.25" customHeight="1" spans="21:21">
      <c r="U4366" s="1047"/>
    </row>
    <row r="4367" ht="26.25" customHeight="1" spans="21:21">
      <c r="U4367" s="1047"/>
    </row>
    <row r="4368" ht="26.25" customHeight="1" spans="21:21">
      <c r="U4368" s="1047"/>
    </row>
    <row r="4369" ht="26.25" customHeight="1" spans="21:21">
      <c r="U4369" s="1047"/>
    </row>
    <row r="4370" ht="26.25" customHeight="1" spans="21:21">
      <c r="U4370" s="1047"/>
    </row>
    <row r="4371" ht="26.25" customHeight="1" spans="21:21">
      <c r="U4371" s="1047"/>
    </row>
    <row r="4372" ht="26.25" customHeight="1" spans="21:21">
      <c r="U4372" s="1047"/>
    </row>
    <row r="4373" ht="26.25" customHeight="1" spans="21:21">
      <c r="U4373" s="1047"/>
    </row>
    <row r="4374" ht="26.25" customHeight="1" spans="21:21">
      <c r="U4374" s="1047"/>
    </row>
    <row r="4375" ht="26.25" customHeight="1" spans="21:21">
      <c r="U4375" s="1047"/>
    </row>
    <row r="4376" ht="26.25" customHeight="1" spans="21:21">
      <c r="U4376" s="1047"/>
    </row>
    <row r="4377" ht="26.25" customHeight="1" spans="21:21">
      <c r="U4377" s="1047"/>
    </row>
    <row r="4378" ht="26.25" customHeight="1" spans="21:21">
      <c r="U4378" s="1047"/>
    </row>
    <row r="4379" ht="26.25" customHeight="1" spans="21:21">
      <c r="U4379" s="1047"/>
    </row>
    <row r="4380" ht="26.25" customHeight="1" spans="21:21">
      <c r="U4380" s="1047"/>
    </row>
    <row r="4381" ht="26.25" customHeight="1" spans="21:21">
      <c r="U4381" s="1047"/>
    </row>
    <row r="4382" ht="26.25" customHeight="1" spans="21:21">
      <c r="U4382" s="1047"/>
    </row>
    <row r="4383" ht="26.25" customHeight="1" spans="21:21">
      <c r="U4383" s="1047"/>
    </row>
    <row r="4384" ht="26.25" customHeight="1" spans="21:21">
      <c r="U4384" s="1047"/>
    </row>
    <row r="4385" ht="26.25" customHeight="1" spans="21:21">
      <c r="U4385" s="1047"/>
    </row>
    <row r="4386" ht="26.25" customHeight="1" spans="21:21">
      <c r="U4386" s="1047"/>
    </row>
    <row r="4387" ht="26.25" customHeight="1" spans="21:21">
      <c r="U4387" s="1047"/>
    </row>
    <row r="4388" ht="26.25" customHeight="1" spans="21:21">
      <c r="U4388" s="1047"/>
    </row>
    <row r="4389" ht="26.25" customHeight="1" spans="21:21">
      <c r="U4389" s="1047"/>
    </row>
    <row r="4390" ht="26.25" customHeight="1" spans="21:21">
      <c r="U4390" s="1047"/>
    </row>
    <row r="4391" ht="26.25" customHeight="1" spans="21:21">
      <c r="U4391" s="1047"/>
    </row>
    <row r="4392" ht="26.25" customHeight="1" spans="21:21">
      <c r="U4392" s="1047"/>
    </row>
    <row r="4393" ht="26.25" customHeight="1" spans="21:21">
      <c r="U4393" s="1047"/>
    </row>
    <row r="4394" ht="26.25" customHeight="1" spans="21:21">
      <c r="U4394" s="1047"/>
    </row>
    <row r="4395" ht="26.25" customHeight="1" spans="21:21">
      <c r="U4395" s="1047"/>
    </row>
    <row r="4396" ht="26.25" customHeight="1" spans="21:21">
      <c r="U4396" s="1047"/>
    </row>
    <row r="4397" ht="26.25" customHeight="1" spans="21:21">
      <c r="U4397" s="1047"/>
    </row>
    <row r="4398" ht="26.25" customHeight="1" spans="21:21">
      <c r="U4398" s="1047"/>
    </row>
    <row r="4399" ht="26.25" customHeight="1" spans="21:21">
      <c r="U4399" s="1047"/>
    </row>
    <row r="4400" ht="26.25" customHeight="1" spans="21:21">
      <c r="U4400" s="1047"/>
    </row>
    <row r="4401" ht="26.25" customHeight="1" spans="21:21">
      <c r="U4401" s="1047"/>
    </row>
    <row r="4402" ht="26.25" customHeight="1" spans="21:21">
      <c r="U4402" s="1047"/>
    </row>
    <row r="4403" ht="26.25" customHeight="1" spans="21:21">
      <c r="U4403" s="1047"/>
    </row>
    <row r="4404" ht="26.25" customHeight="1" spans="21:21">
      <c r="U4404" s="1047"/>
    </row>
    <row r="4405" ht="26.25" customHeight="1" spans="21:21">
      <c r="U4405" s="1047"/>
    </row>
    <row r="4406" ht="26.25" customHeight="1" spans="21:21">
      <c r="U4406" s="1047"/>
    </row>
    <row r="4407" ht="26.25" customHeight="1" spans="21:21">
      <c r="U4407" s="1047"/>
    </row>
    <row r="4408" ht="26.25" customHeight="1" spans="21:21">
      <c r="U4408" s="1047"/>
    </row>
    <row r="4409" ht="26.25" customHeight="1" spans="21:21">
      <c r="U4409" s="1047"/>
    </row>
    <row r="4410" ht="26.25" customHeight="1" spans="21:21">
      <c r="U4410" s="1047"/>
    </row>
    <row r="4411" ht="26.25" customHeight="1" spans="21:21">
      <c r="U4411" s="1047"/>
    </row>
    <row r="4412" ht="26.25" customHeight="1" spans="21:21">
      <c r="U4412" s="1047"/>
    </row>
    <row r="4413" ht="26.25" customHeight="1" spans="21:21">
      <c r="U4413" s="1047"/>
    </row>
    <row r="4414" ht="26.25" customHeight="1" spans="21:21">
      <c r="U4414" s="1047"/>
    </row>
    <row r="4415" ht="26.25" customHeight="1" spans="21:21">
      <c r="U4415" s="1047"/>
    </row>
    <row r="4416" ht="26.25" customHeight="1" spans="21:21">
      <c r="U4416" s="1047"/>
    </row>
    <row r="4417" ht="26.25" customHeight="1" spans="21:21">
      <c r="U4417" s="1047"/>
    </row>
    <row r="4418" ht="26.25" customHeight="1" spans="21:21">
      <c r="U4418" s="1047"/>
    </row>
    <row r="4419" ht="26.25" customHeight="1" spans="21:21">
      <c r="U4419" s="1047"/>
    </row>
    <row r="4420" ht="26.25" customHeight="1" spans="21:21">
      <c r="U4420" s="1047"/>
    </row>
    <row r="4421" ht="26.25" customHeight="1" spans="21:21">
      <c r="U4421" s="1047"/>
    </row>
    <row r="4422" ht="26.25" customHeight="1" spans="21:21">
      <c r="U4422" s="1047"/>
    </row>
    <row r="4423" ht="26.25" customHeight="1" spans="21:21">
      <c r="U4423" s="1047"/>
    </row>
    <row r="4424" ht="26.25" customHeight="1" spans="21:21">
      <c r="U4424" s="1047"/>
    </row>
    <row r="4425" ht="26.25" customHeight="1" spans="21:21">
      <c r="U4425" s="1047"/>
    </row>
    <row r="4426" ht="26.25" customHeight="1" spans="21:21">
      <c r="U4426" s="1047"/>
    </row>
    <row r="4427" ht="26.25" customHeight="1" spans="21:21">
      <c r="U4427" s="1047"/>
    </row>
    <row r="4428" ht="26.25" customHeight="1" spans="21:21">
      <c r="U4428" s="1047"/>
    </row>
    <row r="4429" ht="26.25" customHeight="1" spans="21:21">
      <c r="U4429" s="1047"/>
    </row>
    <row r="4430" ht="26.25" customHeight="1" spans="21:21">
      <c r="U4430" s="1047"/>
    </row>
    <row r="4431" ht="26.25" customHeight="1" spans="21:21">
      <c r="U4431" s="1047"/>
    </row>
    <row r="4432" ht="26.25" customHeight="1" spans="21:21">
      <c r="U4432" s="1047"/>
    </row>
    <row r="4433" ht="26.25" customHeight="1" spans="21:21">
      <c r="U4433" s="1047"/>
    </row>
    <row r="4434" ht="26.25" customHeight="1" spans="21:21">
      <c r="U4434" s="1047"/>
    </row>
    <row r="4435" ht="26.25" customHeight="1" spans="21:21">
      <c r="U4435" s="1047"/>
    </row>
    <row r="4436" ht="26.25" customHeight="1" spans="21:21">
      <c r="U4436" s="1047"/>
    </row>
    <row r="4437" ht="26.25" customHeight="1" spans="21:21">
      <c r="U4437" s="1047"/>
    </row>
    <row r="4438" ht="26.25" customHeight="1" spans="21:21">
      <c r="U4438" s="1047"/>
    </row>
    <row r="4439" ht="26.25" customHeight="1" spans="21:21">
      <c r="U4439" s="1047"/>
    </row>
    <row r="4440" ht="26.25" customHeight="1" spans="21:21">
      <c r="U4440" s="1047"/>
    </row>
    <row r="4441" ht="26.25" customHeight="1" spans="21:21">
      <c r="U4441" s="1047"/>
    </row>
    <row r="4442" ht="26.25" customHeight="1" spans="21:21">
      <c r="U4442" s="1047"/>
    </row>
    <row r="4443" ht="26.25" customHeight="1" spans="21:21">
      <c r="U4443" s="1047"/>
    </row>
    <row r="4444" ht="26.25" customHeight="1" spans="21:21">
      <c r="U4444" s="1047"/>
    </row>
    <row r="4445" ht="26.25" customHeight="1" spans="21:21">
      <c r="U4445" s="1047"/>
    </row>
    <row r="4446" ht="26.25" customHeight="1" spans="21:21">
      <c r="U4446" s="1047"/>
    </row>
    <row r="4447" ht="26.25" customHeight="1" spans="21:21">
      <c r="U4447" s="1047"/>
    </row>
    <row r="4448" ht="26.25" customHeight="1" spans="21:21">
      <c r="U4448" s="1047"/>
    </row>
    <row r="4449" ht="26.25" customHeight="1" spans="21:21">
      <c r="U4449" s="1047"/>
    </row>
    <row r="4450" ht="26.25" customHeight="1" spans="21:21">
      <c r="U4450" s="1047"/>
    </row>
    <row r="4451" ht="26.25" customHeight="1" spans="21:21">
      <c r="U4451" s="1047"/>
    </row>
    <row r="4452" ht="26.25" customHeight="1" spans="21:21">
      <c r="U4452" s="1047"/>
    </row>
    <row r="4453" ht="26.25" customHeight="1" spans="21:21">
      <c r="U4453" s="1047"/>
    </row>
    <row r="4454" ht="26.25" customHeight="1" spans="21:21">
      <c r="U4454" s="1047"/>
    </row>
    <row r="4455" ht="26.25" customHeight="1" spans="21:21">
      <c r="U4455" s="1047"/>
    </row>
    <row r="4456" ht="26.25" customHeight="1" spans="21:21">
      <c r="U4456" s="1047"/>
    </row>
    <row r="4457" ht="26.25" customHeight="1" spans="21:21">
      <c r="U4457" s="1047"/>
    </row>
    <row r="4458" ht="26.25" customHeight="1" spans="21:21">
      <c r="U4458" s="1047"/>
    </row>
    <row r="4459" ht="26.25" customHeight="1" spans="21:21">
      <c r="U4459" s="1047"/>
    </row>
    <row r="4460" ht="26.25" customHeight="1" spans="21:21">
      <c r="U4460" s="1047"/>
    </row>
    <row r="4461" ht="26.25" customHeight="1" spans="21:21">
      <c r="U4461" s="1047"/>
    </row>
    <row r="4462" ht="26.25" customHeight="1" spans="21:21">
      <c r="U4462" s="1047"/>
    </row>
    <row r="4463" ht="26.25" customHeight="1" spans="21:21">
      <c r="U4463" s="1047"/>
    </row>
    <row r="4464" ht="26.25" customHeight="1" spans="21:21">
      <c r="U4464" s="1047"/>
    </row>
    <row r="4465" ht="26.25" customHeight="1" spans="21:21">
      <c r="U4465" s="1047"/>
    </row>
    <row r="4466" ht="26.25" customHeight="1" spans="21:21">
      <c r="U4466" s="1047"/>
    </row>
    <row r="4467" ht="26.25" customHeight="1" spans="21:21">
      <c r="U4467" s="1047"/>
    </row>
    <row r="4468" ht="26.25" customHeight="1" spans="21:21">
      <c r="U4468" s="1047"/>
    </row>
    <row r="4469" ht="26.25" customHeight="1" spans="21:21">
      <c r="U4469" s="1047"/>
    </row>
    <row r="4470" ht="26.25" customHeight="1" spans="21:21">
      <c r="U4470" s="1047"/>
    </row>
    <row r="4471" ht="26.25" customHeight="1" spans="21:21">
      <c r="U4471" s="1047"/>
    </row>
    <row r="4472" ht="26.25" customHeight="1" spans="21:21">
      <c r="U4472" s="1047"/>
    </row>
    <row r="4473" ht="26.25" customHeight="1" spans="21:21">
      <c r="U4473" s="1047"/>
    </row>
    <row r="4474" ht="26.25" customHeight="1" spans="21:21">
      <c r="U4474" s="1047"/>
    </row>
    <row r="4475" ht="26.25" customHeight="1" spans="21:21">
      <c r="U4475" s="1047"/>
    </row>
    <row r="4476" ht="26.25" customHeight="1" spans="21:21">
      <c r="U4476" s="1047"/>
    </row>
    <row r="4477" ht="26.25" customHeight="1" spans="21:21">
      <c r="U4477" s="1047"/>
    </row>
    <row r="4478" ht="26.25" customHeight="1" spans="21:21">
      <c r="U4478" s="1047"/>
    </row>
    <row r="4479" ht="26.25" customHeight="1" spans="21:21">
      <c r="U4479" s="1047"/>
    </row>
    <row r="4480" ht="26.25" customHeight="1" spans="21:21">
      <c r="U4480" s="1047"/>
    </row>
    <row r="4481" ht="26.25" customHeight="1" spans="21:21">
      <c r="U4481" s="1047"/>
    </row>
    <row r="4482" ht="26.25" customHeight="1" spans="21:21">
      <c r="U4482" s="1047"/>
    </row>
    <row r="4483" ht="26.25" customHeight="1" spans="21:21">
      <c r="U4483" s="1047"/>
    </row>
    <row r="4484" ht="26.25" customHeight="1" spans="21:21">
      <c r="U4484" s="1047"/>
    </row>
    <row r="4485" ht="26.25" customHeight="1" spans="21:21">
      <c r="U4485" s="1047"/>
    </row>
    <row r="4486" ht="26.25" customHeight="1" spans="21:21">
      <c r="U4486" s="1047"/>
    </row>
    <row r="4487" ht="26.25" customHeight="1" spans="21:21">
      <c r="U4487" s="1047"/>
    </row>
    <row r="4488" ht="26.25" customHeight="1" spans="21:21">
      <c r="U4488" s="1047"/>
    </row>
    <row r="4489" ht="26.25" customHeight="1" spans="21:21">
      <c r="U4489" s="1047"/>
    </row>
    <row r="4490" ht="26.25" customHeight="1" spans="21:21">
      <c r="U4490" s="1047"/>
    </row>
    <row r="4491" ht="26.25" customHeight="1" spans="21:21">
      <c r="U4491" s="1047"/>
    </row>
    <row r="4492" ht="26.25" customHeight="1" spans="21:21">
      <c r="U4492" s="1047"/>
    </row>
    <row r="4493" ht="26.25" customHeight="1" spans="21:21">
      <c r="U4493" s="1047"/>
    </row>
    <row r="4494" ht="26.25" customHeight="1" spans="21:21">
      <c r="U4494" s="1047"/>
    </row>
    <row r="4495" ht="26.25" customHeight="1" spans="21:21">
      <c r="U4495" s="1047"/>
    </row>
    <row r="4496" ht="26.25" customHeight="1" spans="21:21">
      <c r="U4496" s="1047"/>
    </row>
    <row r="4497" ht="26.25" customHeight="1" spans="21:21">
      <c r="U4497" s="1047"/>
    </row>
    <row r="4498" ht="26.25" customHeight="1" spans="21:21">
      <c r="U4498" s="1047"/>
    </row>
    <row r="4499" ht="26.25" customHeight="1" spans="21:21">
      <c r="U4499" s="1047"/>
    </row>
    <row r="4500" ht="26.25" customHeight="1" spans="21:21">
      <c r="U4500" s="1047"/>
    </row>
    <row r="4501" ht="26.25" customHeight="1" spans="21:21">
      <c r="U4501" s="1047"/>
    </row>
    <row r="4502" ht="26.25" customHeight="1" spans="21:21">
      <c r="U4502" s="1047"/>
    </row>
    <row r="4503" ht="26.25" customHeight="1" spans="21:21">
      <c r="U4503" s="1047"/>
    </row>
    <row r="4504" ht="26.25" customHeight="1" spans="21:21">
      <c r="U4504" s="1047"/>
    </row>
    <row r="4505" ht="26.25" customHeight="1" spans="21:21">
      <c r="U4505" s="1047"/>
    </row>
    <row r="4506" ht="26.25" customHeight="1" spans="21:21">
      <c r="U4506" s="1047"/>
    </row>
    <row r="4507" ht="26.25" customHeight="1" spans="21:21">
      <c r="U4507" s="1047"/>
    </row>
    <row r="4508" ht="26.25" customHeight="1" spans="21:21">
      <c r="U4508" s="1047"/>
    </row>
    <row r="4509" ht="26.25" customHeight="1" spans="21:21">
      <c r="U4509" s="1047"/>
    </row>
    <row r="4510" ht="26.25" customHeight="1" spans="21:21">
      <c r="U4510" s="1047"/>
    </row>
    <row r="4511" ht="26.25" customHeight="1" spans="21:21">
      <c r="U4511" s="1047"/>
    </row>
    <row r="4512" ht="26.25" customHeight="1" spans="21:21">
      <c r="U4512" s="1047"/>
    </row>
    <row r="4513" ht="26.25" customHeight="1" spans="21:21">
      <c r="U4513" s="1047"/>
    </row>
    <row r="4514" ht="26.25" customHeight="1" spans="21:21">
      <c r="U4514" s="1047"/>
    </row>
    <row r="4515" ht="26.25" customHeight="1" spans="21:21">
      <c r="U4515" s="1047"/>
    </row>
    <row r="4516" ht="26.25" customHeight="1" spans="21:21">
      <c r="U4516" s="1047"/>
    </row>
    <row r="4517" ht="26.25" customHeight="1" spans="21:21">
      <c r="U4517" s="1047"/>
    </row>
    <row r="4518" ht="26.25" customHeight="1" spans="21:21">
      <c r="U4518" s="1047"/>
    </row>
    <row r="4519" ht="26.25" customHeight="1" spans="21:21">
      <c r="U4519" s="1047"/>
    </row>
    <row r="4520" ht="26.25" customHeight="1" spans="21:21">
      <c r="U4520" s="1047"/>
    </row>
    <row r="4521" ht="26.25" customHeight="1" spans="21:21">
      <c r="U4521" s="1047"/>
    </row>
    <row r="4522" ht="26.25" customHeight="1" spans="21:21">
      <c r="U4522" s="1047"/>
    </row>
    <row r="4523" ht="26.25" customHeight="1" spans="21:21">
      <c r="U4523" s="1047"/>
    </row>
    <row r="4524" ht="26.25" customHeight="1" spans="21:21">
      <c r="U4524" s="1047"/>
    </row>
    <row r="4525" ht="26.25" customHeight="1" spans="21:21">
      <c r="U4525" s="1047"/>
    </row>
    <row r="4526" ht="26.25" customHeight="1" spans="21:21">
      <c r="U4526" s="1047"/>
    </row>
    <row r="4527" ht="26.25" customHeight="1" spans="21:21">
      <c r="U4527" s="1047"/>
    </row>
    <row r="4528" ht="26.25" customHeight="1" spans="21:21">
      <c r="U4528" s="1047"/>
    </row>
    <row r="4529" ht="26.25" customHeight="1" spans="21:21">
      <c r="U4529" s="1047"/>
    </row>
    <row r="4530" ht="26.25" customHeight="1" spans="21:21">
      <c r="U4530" s="1047"/>
    </row>
    <row r="4531" ht="26.25" customHeight="1" spans="21:21">
      <c r="U4531" s="1047"/>
    </row>
    <row r="4532" ht="26.25" customHeight="1" spans="21:21">
      <c r="U4532" s="1047"/>
    </row>
    <row r="4533" ht="26.25" customHeight="1" spans="21:21">
      <c r="U4533" s="1047"/>
    </row>
    <row r="4534" ht="26.25" customHeight="1" spans="21:21">
      <c r="U4534" s="1047"/>
    </row>
    <row r="4535" ht="26.25" customHeight="1" spans="21:21">
      <c r="U4535" s="1047"/>
    </row>
    <row r="4536" ht="26.25" customHeight="1" spans="21:21">
      <c r="U4536" s="1047"/>
    </row>
    <row r="4537" ht="26.25" customHeight="1" spans="21:21">
      <c r="U4537" s="1047"/>
    </row>
    <row r="4538" ht="26.25" customHeight="1" spans="21:21">
      <c r="U4538" s="1047"/>
    </row>
    <row r="4539" ht="26.25" customHeight="1" spans="21:21">
      <c r="U4539" s="1047"/>
    </row>
    <row r="4540" ht="26.25" customHeight="1" spans="21:21">
      <c r="U4540" s="1047"/>
    </row>
    <row r="4541" ht="26.25" customHeight="1" spans="21:21">
      <c r="U4541" s="1047"/>
    </row>
    <row r="4542" ht="26.25" customHeight="1" spans="21:21">
      <c r="U4542" s="1047"/>
    </row>
    <row r="4543" ht="26.25" customHeight="1" spans="21:21">
      <c r="U4543" s="1047"/>
    </row>
    <row r="4544" ht="26.25" customHeight="1" spans="21:21">
      <c r="U4544" s="1047"/>
    </row>
    <row r="4545" ht="26.25" customHeight="1" spans="21:21">
      <c r="U4545" s="1047"/>
    </row>
    <row r="4546" ht="26.25" customHeight="1" spans="21:21">
      <c r="U4546" s="1047"/>
    </row>
    <row r="4547" ht="26.25" customHeight="1" spans="21:21">
      <c r="U4547" s="1047"/>
    </row>
    <row r="4548" ht="26.25" customHeight="1" spans="21:21">
      <c r="U4548" s="1047"/>
    </row>
    <row r="4549" ht="26.25" customHeight="1" spans="21:21">
      <c r="U4549" s="1047"/>
    </row>
    <row r="4550" ht="26.25" customHeight="1" spans="21:21">
      <c r="U4550" s="1047"/>
    </row>
    <row r="4551" ht="26.25" customHeight="1" spans="21:21">
      <c r="U4551" s="1047"/>
    </row>
    <row r="4552" ht="26.25" customHeight="1" spans="21:21">
      <c r="U4552" s="1047"/>
    </row>
    <row r="4553" ht="26.25" customHeight="1" spans="21:21">
      <c r="U4553" s="1047"/>
    </row>
    <row r="4554" ht="26.25" customHeight="1" spans="21:21">
      <c r="U4554" s="1047"/>
    </row>
    <row r="4555" ht="26.25" customHeight="1" spans="21:21">
      <c r="U4555" s="1047"/>
    </row>
    <row r="4556" ht="26.25" customHeight="1" spans="21:21">
      <c r="U4556" s="1047"/>
    </row>
    <row r="4557" ht="26.25" customHeight="1" spans="21:21">
      <c r="U4557" s="1047"/>
    </row>
    <row r="4558" ht="26.25" customHeight="1" spans="21:21">
      <c r="U4558" s="1047"/>
    </row>
    <row r="4559" ht="26.25" customHeight="1" spans="21:21">
      <c r="U4559" s="1047"/>
    </row>
    <row r="4560" ht="26.25" customHeight="1" spans="21:21">
      <c r="U4560" s="1047"/>
    </row>
    <row r="4561" ht="26.25" customHeight="1" spans="21:21">
      <c r="U4561" s="1047"/>
    </row>
    <row r="4562" ht="26.25" customHeight="1" spans="21:21">
      <c r="U4562" s="1047"/>
    </row>
    <row r="4563" ht="26.25" customHeight="1" spans="21:21">
      <c r="U4563" s="1047"/>
    </row>
    <row r="4564" ht="26.25" customHeight="1" spans="21:21">
      <c r="U4564" s="1047"/>
    </row>
    <row r="4565" ht="26.25" customHeight="1" spans="21:21">
      <c r="U4565" s="1047"/>
    </row>
    <row r="4566" ht="26.25" customHeight="1" spans="21:21">
      <c r="U4566" s="1047"/>
    </row>
    <row r="4567" ht="26.25" customHeight="1" spans="21:21">
      <c r="U4567" s="1047"/>
    </row>
    <row r="4568" ht="26.25" customHeight="1" spans="21:21">
      <c r="U4568" s="1047"/>
    </row>
    <row r="4569" ht="26.25" customHeight="1" spans="21:21">
      <c r="U4569" s="1047"/>
    </row>
    <row r="4570" ht="26.25" customHeight="1" spans="21:21">
      <c r="U4570" s="1047"/>
    </row>
    <row r="4571" ht="26.25" customHeight="1" spans="21:21">
      <c r="U4571" s="1047"/>
    </row>
    <row r="4572" ht="26.25" customHeight="1" spans="21:21">
      <c r="U4572" s="1047"/>
    </row>
    <row r="4573" ht="26.25" customHeight="1" spans="21:21">
      <c r="U4573" s="1047"/>
    </row>
    <row r="4574" ht="26.25" customHeight="1" spans="21:21">
      <c r="U4574" s="1047"/>
    </row>
    <row r="4575" ht="26.25" customHeight="1" spans="21:21">
      <c r="U4575" s="1047"/>
    </row>
    <row r="4576" ht="26.25" customHeight="1" spans="21:21">
      <c r="U4576" s="1047"/>
    </row>
    <row r="4577" ht="26.25" customHeight="1" spans="21:21">
      <c r="U4577" s="1047"/>
    </row>
    <row r="4578" ht="26.25" customHeight="1" spans="21:21">
      <c r="U4578" s="1047"/>
    </row>
    <row r="4579" ht="26.25" customHeight="1" spans="21:21">
      <c r="U4579" s="1047"/>
    </row>
    <row r="4580" ht="26.25" customHeight="1" spans="21:21">
      <c r="U4580" s="1047"/>
    </row>
    <row r="4581" ht="26.25" customHeight="1" spans="21:21">
      <c r="U4581" s="1047"/>
    </row>
    <row r="4582" ht="26.25" customHeight="1" spans="21:21">
      <c r="U4582" s="1047"/>
    </row>
    <row r="4583" ht="26.25" customHeight="1" spans="21:21">
      <c r="U4583" s="1047"/>
    </row>
    <row r="4584" ht="26.25" customHeight="1" spans="21:21">
      <c r="U4584" s="1047"/>
    </row>
    <row r="4585" ht="26.25" customHeight="1" spans="21:21">
      <c r="U4585" s="1047"/>
    </row>
    <row r="4586" ht="26.25" customHeight="1" spans="21:21">
      <c r="U4586" s="1047"/>
    </row>
    <row r="4587" ht="26.25" customHeight="1" spans="21:21">
      <c r="U4587" s="1047"/>
    </row>
    <row r="4588" ht="26.25" customHeight="1" spans="21:21">
      <c r="U4588" s="1047"/>
    </row>
    <row r="4589" ht="26.25" customHeight="1" spans="21:21">
      <c r="U4589" s="1047"/>
    </row>
    <row r="4590" ht="26.25" customHeight="1" spans="21:21">
      <c r="U4590" s="1047"/>
    </row>
    <row r="4591" ht="26.25" customHeight="1" spans="21:21">
      <c r="U4591" s="1047"/>
    </row>
    <row r="4592" ht="26.25" customHeight="1" spans="21:21">
      <c r="U4592" s="1047"/>
    </row>
    <row r="4593" ht="26.25" customHeight="1" spans="21:21">
      <c r="U4593" s="1047"/>
    </row>
    <row r="4594" ht="26.25" customHeight="1" spans="21:21">
      <c r="U4594" s="1047"/>
    </row>
    <row r="4595" ht="26.25" customHeight="1" spans="21:21">
      <c r="U4595" s="1047"/>
    </row>
    <row r="4596" ht="26.25" customHeight="1" spans="21:21">
      <c r="U4596" s="1047"/>
    </row>
    <row r="4597" ht="26.25" customHeight="1" spans="21:21">
      <c r="U4597" s="1047"/>
    </row>
    <row r="4598" ht="26.25" customHeight="1" spans="21:21">
      <c r="U4598" s="1047"/>
    </row>
    <row r="4599" ht="26.25" customHeight="1" spans="21:21">
      <c r="U4599" s="1047"/>
    </row>
    <row r="4600" ht="26.25" customHeight="1" spans="21:21">
      <c r="U4600" s="1047"/>
    </row>
    <row r="4601" ht="26.25" customHeight="1" spans="21:21">
      <c r="U4601" s="1047"/>
    </row>
    <row r="4602" ht="26.25" customHeight="1" spans="21:21">
      <c r="U4602" s="1047"/>
    </row>
    <row r="4603" ht="26.25" customHeight="1" spans="21:21">
      <c r="U4603" s="1047"/>
    </row>
    <row r="4604" ht="26.25" customHeight="1" spans="21:21">
      <c r="U4604" s="1047"/>
    </row>
    <row r="4605" ht="26.25" customHeight="1" spans="21:21">
      <c r="U4605" s="1047"/>
    </row>
    <row r="4606" ht="26.25" customHeight="1" spans="21:21">
      <c r="U4606" s="1047"/>
    </row>
    <row r="4607" ht="26.25" customHeight="1" spans="21:21">
      <c r="U4607" s="1047"/>
    </row>
    <row r="4608" ht="26.25" customHeight="1" spans="21:21">
      <c r="U4608" s="1047"/>
    </row>
    <row r="4609" ht="26.25" customHeight="1" spans="21:21">
      <c r="U4609" s="1047"/>
    </row>
    <row r="4610" ht="26.25" customHeight="1" spans="21:21">
      <c r="U4610" s="1047"/>
    </row>
    <row r="4611" ht="26.25" customHeight="1" spans="21:21">
      <c r="U4611" s="1047"/>
    </row>
    <row r="4612" ht="26.25" customHeight="1" spans="21:21">
      <c r="U4612" s="1047"/>
    </row>
    <row r="4613" ht="26.25" customHeight="1" spans="21:21">
      <c r="U4613" s="1047"/>
    </row>
    <row r="4614" ht="26.25" customHeight="1" spans="21:21">
      <c r="U4614" s="1047"/>
    </row>
    <row r="4615" ht="26.25" customHeight="1" spans="21:21">
      <c r="U4615" s="1047"/>
    </row>
    <row r="4616" ht="26.25" customHeight="1" spans="21:21">
      <c r="U4616" s="1047"/>
    </row>
    <row r="4617" ht="26.25" customHeight="1" spans="21:21">
      <c r="U4617" s="1047"/>
    </row>
    <row r="4618" ht="26.25" customHeight="1" spans="21:21">
      <c r="U4618" s="1047"/>
    </row>
    <row r="4619" ht="26.25" customHeight="1" spans="21:21">
      <c r="U4619" s="1047"/>
    </row>
    <row r="4620" ht="26.25" customHeight="1" spans="21:21">
      <c r="U4620" s="1047"/>
    </row>
    <row r="4621" ht="26.25" customHeight="1" spans="21:21">
      <c r="U4621" s="1047"/>
    </row>
    <row r="4622" ht="26.25" customHeight="1" spans="21:21">
      <c r="U4622" s="1047"/>
    </row>
    <row r="4623" ht="26.25" customHeight="1" spans="21:21">
      <c r="U4623" s="1047"/>
    </row>
    <row r="4624" ht="26.25" customHeight="1" spans="21:21">
      <c r="U4624" s="1047"/>
    </row>
    <row r="4625" ht="26.25" customHeight="1" spans="21:21">
      <c r="U4625" s="1047"/>
    </row>
    <row r="4626" ht="26.25" customHeight="1" spans="21:21">
      <c r="U4626" s="1047"/>
    </row>
    <row r="4627" ht="26.25" customHeight="1" spans="21:21">
      <c r="U4627" s="1047"/>
    </row>
    <row r="4628" ht="26.25" customHeight="1" spans="21:21">
      <c r="U4628" s="1047"/>
    </row>
    <row r="4629" ht="26.25" customHeight="1" spans="21:21">
      <c r="U4629" s="1047"/>
    </row>
    <row r="4630" ht="26.25" customHeight="1" spans="21:21">
      <c r="U4630" s="1047"/>
    </row>
    <row r="4631" ht="26.25" customHeight="1" spans="21:21">
      <c r="U4631" s="1047"/>
    </row>
    <row r="4632" ht="26.25" customHeight="1" spans="21:21">
      <c r="U4632" s="1047"/>
    </row>
    <row r="4633" ht="26.25" customHeight="1" spans="21:21">
      <c r="U4633" s="1047"/>
    </row>
    <row r="4634" ht="26.25" customHeight="1" spans="21:21">
      <c r="U4634" s="1047"/>
    </row>
    <row r="4635" ht="26.25" customHeight="1" spans="21:21">
      <c r="U4635" s="1047"/>
    </row>
    <row r="4636" ht="26.25" customHeight="1" spans="21:21">
      <c r="U4636" s="1047"/>
    </row>
    <row r="4637" ht="26.25" customHeight="1" spans="21:21">
      <c r="U4637" s="1047"/>
    </row>
    <row r="4638" ht="26.25" customHeight="1" spans="21:21">
      <c r="U4638" s="1047"/>
    </row>
    <row r="4639" ht="26.25" customHeight="1" spans="21:21">
      <c r="U4639" s="1047"/>
    </row>
    <row r="4640" ht="26.25" customHeight="1" spans="21:21">
      <c r="U4640" s="1047"/>
    </row>
    <row r="4641" ht="26.25" customHeight="1" spans="21:21">
      <c r="U4641" s="1047"/>
    </row>
    <row r="4642" ht="26.25" customHeight="1" spans="21:21">
      <c r="U4642" s="1047"/>
    </row>
    <row r="4643" ht="26.25" customHeight="1" spans="21:21">
      <c r="U4643" s="1047"/>
    </row>
    <row r="4644" ht="26.25" customHeight="1" spans="21:21">
      <c r="U4644" s="1047"/>
    </row>
    <row r="4645" ht="26.25" customHeight="1" spans="21:21">
      <c r="U4645" s="1047"/>
    </row>
    <row r="4646" ht="26.25" customHeight="1" spans="21:21">
      <c r="U4646" s="1047"/>
    </row>
    <row r="4647" ht="26.25" customHeight="1" spans="21:21">
      <c r="U4647" s="1047"/>
    </row>
    <row r="4648" ht="26.25" customHeight="1" spans="21:21">
      <c r="U4648" s="1047"/>
    </row>
    <row r="4649" ht="26.25" customHeight="1" spans="21:21">
      <c r="U4649" s="1047"/>
    </row>
    <row r="4650" ht="26.25" customHeight="1" spans="21:21">
      <c r="U4650" s="1047"/>
    </row>
    <row r="4651" ht="26.25" customHeight="1" spans="21:21">
      <c r="U4651" s="1047"/>
    </row>
    <row r="4652" ht="26.25" customHeight="1" spans="21:21">
      <c r="U4652" s="1047"/>
    </row>
    <row r="4653" ht="26.25" customHeight="1" spans="21:21">
      <c r="U4653" s="1047"/>
    </row>
    <row r="4654" ht="26.25" customHeight="1" spans="21:21">
      <c r="U4654" s="1047"/>
    </row>
    <row r="4655" ht="26.25" customHeight="1" spans="21:21">
      <c r="U4655" s="1047"/>
    </row>
    <row r="4656" ht="26.25" customHeight="1" spans="21:21">
      <c r="U4656" s="1047"/>
    </row>
    <row r="4657" ht="26.25" customHeight="1" spans="21:21">
      <c r="U4657" s="1047"/>
    </row>
    <row r="4658" ht="26.25" customHeight="1" spans="21:21">
      <c r="U4658" s="1047"/>
    </row>
    <row r="4659" ht="26.25" customHeight="1" spans="21:21">
      <c r="U4659" s="1047"/>
    </row>
    <row r="4660" ht="26.25" customHeight="1" spans="21:21">
      <c r="U4660" s="1047"/>
    </row>
    <row r="4661" ht="26.25" customHeight="1" spans="21:21">
      <c r="U4661" s="1047"/>
    </row>
    <row r="4662" ht="26.25" customHeight="1" spans="21:21">
      <c r="U4662" s="1047"/>
    </row>
    <row r="4663" ht="26.25" customHeight="1" spans="21:21">
      <c r="U4663" s="1047"/>
    </row>
    <row r="4664" ht="26.25" customHeight="1" spans="21:21">
      <c r="U4664" s="1047"/>
    </row>
    <row r="4665" ht="26.25" customHeight="1" spans="21:21">
      <c r="U4665" s="1047"/>
    </row>
    <row r="4666" ht="26.25" customHeight="1" spans="21:21">
      <c r="U4666" s="1047"/>
    </row>
    <row r="4667" ht="26.25" customHeight="1" spans="21:21">
      <c r="U4667" s="1047"/>
    </row>
    <row r="4668" ht="26.25" customHeight="1" spans="21:21">
      <c r="U4668" s="1047"/>
    </row>
    <row r="4669" ht="26.25" customHeight="1" spans="21:21">
      <c r="U4669" s="1047"/>
    </row>
    <row r="4670" ht="26.25" customHeight="1" spans="21:21">
      <c r="U4670" s="1047"/>
    </row>
    <row r="4671" ht="26.25" customHeight="1" spans="21:21">
      <c r="U4671" s="1047"/>
    </row>
    <row r="4672" ht="26.25" customHeight="1" spans="21:21">
      <c r="U4672" s="1047"/>
    </row>
    <row r="4673" ht="26.25" customHeight="1" spans="21:21">
      <c r="U4673" s="1047"/>
    </row>
    <row r="4674" ht="26.25" customHeight="1" spans="21:21">
      <c r="U4674" s="1047"/>
    </row>
    <row r="4675" ht="26.25" customHeight="1" spans="21:21">
      <c r="U4675" s="1047"/>
    </row>
    <row r="4676" ht="26.25" customHeight="1" spans="21:21">
      <c r="U4676" s="1047"/>
    </row>
    <row r="4677" ht="26.25" customHeight="1" spans="21:21">
      <c r="U4677" s="1047"/>
    </row>
    <row r="4678" ht="26.25" customHeight="1" spans="21:21">
      <c r="U4678" s="1047"/>
    </row>
    <row r="4679" ht="26.25" customHeight="1" spans="21:21">
      <c r="U4679" s="1047"/>
    </row>
    <row r="4680" ht="26.25" customHeight="1" spans="21:21">
      <c r="U4680" s="1047"/>
    </row>
    <row r="4681" ht="26.25" customHeight="1" spans="21:21">
      <c r="U4681" s="1047"/>
    </row>
    <row r="4682" ht="26.25" customHeight="1" spans="21:21">
      <c r="U4682" s="1047"/>
    </row>
    <row r="4683" ht="26.25" customHeight="1" spans="21:21">
      <c r="U4683" s="1047"/>
    </row>
    <row r="4684" ht="26.25" customHeight="1" spans="21:21">
      <c r="U4684" s="1047"/>
    </row>
    <row r="4685" ht="26.25" customHeight="1" spans="21:21">
      <c r="U4685" s="1047"/>
    </row>
    <row r="4686" ht="26.25" customHeight="1" spans="21:21">
      <c r="U4686" s="1047"/>
    </row>
    <row r="4687" ht="26.25" customHeight="1" spans="21:21">
      <c r="U4687" s="1047"/>
    </row>
    <row r="4688" ht="26.25" customHeight="1" spans="21:21">
      <c r="U4688" s="1047"/>
    </row>
    <row r="4689" ht="26.25" customHeight="1" spans="21:21">
      <c r="U4689" s="1047"/>
    </row>
    <row r="4690" ht="26.25" customHeight="1" spans="21:21">
      <c r="U4690" s="1047"/>
    </row>
    <row r="4691" ht="26.25" customHeight="1" spans="21:21">
      <c r="U4691" s="1047"/>
    </row>
    <row r="4692" ht="26.25" customHeight="1" spans="21:21">
      <c r="U4692" s="1047"/>
    </row>
    <row r="4693" ht="26.25" customHeight="1" spans="21:21">
      <c r="U4693" s="1047"/>
    </row>
    <row r="4694" ht="26.25" customHeight="1" spans="21:21">
      <c r="U4694" s="1047"/>
    </row>
    <row r="4695" ht="26.25" customHeight="1" spans="21:21">
      <c r="U4695" s="1047"/>
    </row>
    <row r="4696" ht="26.25" customHeight="1" spans="21:21">
      <c r="U4696" s="1047"/>
    </row>
    <row r="4697" ht="26.25" customHeight="1" spans="21:21">
      <c r="U4697" s="1047"/>
    </row>
    <row r="4698" ht="26.25" customHeight="1" spans="21:21">
      <c r="U4698" s="1047"/>
    </row>
    <row r="4699" ht="26.25" customHeight="1" spans="21:21">
      <c r="U4699" s="1047"/>
    </row>
    <row r="4700" ht="26.25" customHeight="1" spans="21:21">
      <c r="U4700" s="1047"/>
    </row>
    <row r="4701" ht="26.25" customHeight="1" spans="21:21">
      <c r="U4701" s="1047"/>
    </row>
    <row r="4702" ht="26.25" customHeight="1" spans="21:21">
      <c r="U4702" s="1047"/>
    </row>
    <row r="4703" ht="26.25" customHeight="1" spans="21:21">
      <c r="U4703" s="1047"/>
    </row>
    <row r="4704" ht="26.25" customHeight="1" spans="21:21">
      <c r="U4704" s="1047"/>
    </row>
    <row r="4705" ht="26.25" customHeight="1" spans="21:21">
      <c r="U4705" s="1047"/>
    </row>
    <row r="4706" ht="26.25" customHeight="1" spans="21:21">
      <c r="U4706" s="1047"/>
    </row>
    <row r="4707" ht="26.25" customHeight="1" spans="21:21">
      <c r="U4707" s="1047"/>
    </row>
    <row r="4708" ht="26.25" customHeight="1" spans="21:21">
      <c r="U4708" s="1047"/>
    </row>
    <row r="4709" ht="26.25" customHeight="1" spans="21:21">
      <c r="U4709" s="1047"/>
    </row>
    <row r="4710" ht="26.25" customHeight="1" spans="21:21">
      <c r="U4710" s="1047"/>
    </row>
    <row r="4711" ht="26.25" customHeight="1" spans="21:21">
      <c r="U4711" s="1047"/>
    </row>
    <row r="4712" ht="26.25" customHeight="1" spans="21:21">
      <c r="U4712" s="1047"/>
    </row>
    <row r="4713" ht="26.25" customHeight="1" spans="21:21">
      <c r="U4713" s="1047"/>
    </row>
    <row r="4714" ht="26.25" customHeight="1" spans="21:21">
      <c r="U4714" s="1047"/>
    </row>
    <row r="4715" ht="26.25" customHeight="1" spans="21:21">
      <c r="U4715" s="1047"/>
    </row>
    <row r="4716" ht="26.25" customHeight="1" spans="21:21">
      <c r="U4716" s="1047"/>
    </row>
    <row r="4717" ht="26.25" customHeight="1" spans="21:21">
      <c r="U4717" s="1047"/>
    </row>
    <row r="4718" ht="26.25" customHeight="1" spans="21:21">
      <c r="U4718" s="1047"/>
    </row>
    <row r="4719" ht="26.25" customHeight="1" spans="21:21">
      <c r="U4719" s="1047"/>
    </row>
    <row r="4720" ht="26.25" customHeight="1" spans="21:21">
      <c r="U4720" s="1047"/>
    </row>
    <row r="4721" ht="26.25" customHeight="1" spans="21:21">
      <c r="U4721" s="1047"/>
    </row>
    <row r="4722" ht="26.25" customHeight="1" spans="21:21">
      <c r="U4722" s="1047"/>
    </row>
    <row r="4723" ht="26.25" customHeight="1" spans="21:21">
      <c r="U4723" s="1047"/>
    </row>
    <row r="4724" ht="26.25" customHeight="1" spans="21:21">
      <c r="U4724" s="1047"/>
    </row>
    <row r="4725" ht="26.25" customHeight="1" spans="21:21">
      <c r="U4725" s="1047"/>
    </row>
    <row r="4726" ht="26.25" customHeight="1" spans="21:21">
      <c r="U4726" s="1047"/>
    </row>
    <row r="4727" ht="26.25" customHeight="1" spans="21:21">
      <c r="U4727" s="1047"/>
    </row>
    <row r="4728" ht="26.25" customHeight="1" spans="21:21">
      <c r="U4728" s="1047"/>
    </row>
    <row r="4729" ht="26.25" customHeight="1" spans="21:21">
      <c r="U4729" s="1047"/>
    </row>
    <row r="4730" ht="26.25" customHeight="1" spans="21:21">
      <c r="U4730" s="1047"/>
    </row>
    <row r="4731" ht="26.25" customHeight="1" spans="21:21">
      <c r="U4731" s="1047"/>
    </row>
    <row r="4732" ht="26.25" customHeight="1" spans="21:21">
      <c r="U4732" s="1047"/>
    </row>
    <row r="4733" ht="26.25" customHeight="1" spans="21:21">
      <c r="U4733" s="1047"/>
    </row>
    <row r="4734" ht="26.25" customHeight="1" spans="21:21">
      <c r="U4734" s="1047"/>
    </row>
    <row r="4735" ht="26.25" customHeight="1" spans="21:21">
      <c r="U4735" s="1047"/>
    </row>
    <row r="4736" ht="26.25" customHeight="1" spans="21:21">
      <c r="U4736" s="1047"/>
    </row>
    <row r="4737" ht="26.25" customHeight="1" spans="21:21">
      <c r="U4737" s="1047"/>
    </row>
    <row r="4738" ht="26.25" customHeight="1" spans="21:21">
      <c r="U4738" s="1047"/>
    </row>
    <row r="4739" ht="26.25" customHeight="1" spans="21:21">
      <c r="U4739" s="1047"/>
    </row>
    <row r="4740" ht="26.25" customHeight="1" spans="21:21">
      <c r="U4740" s="1047"/>
    </row>
    <row r="4741" ht="26.25" customHeight="1" spans="21:21">
      <c r="U4741" s="1047"/>
    </row>
    <row r="4742" ht="26.25" customHeight="1" spans="21:21">
      <c r="U4742" s="1047"/>
    </row>
    <row r="4743" ht="26.25" customHeight="1" spans="21:21">
      <c r="U4743" s="1047"/>
    </row>
    <row r="4744" ht="26.25" customHeight="1" spans="21:21">
      <c r="U4744" s="1047"/>
    </row>
    <row r="4745" ht="26.25" customHeight="1" spans="21:21">
      <c r="U4745" s="1047"/>
    </row>
    <row r="4746" ht="26.25" customHeight="1" spans="21:21">
      <c r="U4746" s="1047"/>
    </row>
    <row r="4747" ht="26.25" customHeight="1" spans="21:21">
      <c r="U4747" s="1047"/>
    </row>
    <row r="4748" ht="26.25" customHeight="1" spans="21:21">
      <c r="U4748" s="1047"/>
    </row>
    <row r="4749" ht="26.25" customHeight="1" spans="21:21">
      <c r="U4749" s="1047"/>
    </row>
    <row r="4750" ht="26.25" customHeight="1" spans="21:21">
      <c r="U4750" s="1047"/>
    </row>
    <row r="4751" ht="26.25" customHeight="1" spans="21:21">
      <c r="U4751" s="1047"/>
    </row>
    <row r="4752" ht="26.25" customHeight="1" spans="21:21">
      <c r="U4752" s="1047"/>
    </row>
    <row r="4753" ht="26.25" customHeight="1" spans="21:21">
      <c r="U4753" s="1047"/>
    </row>
    <row r="4754" ht="26.25" customHeight="1" spans="21:21">
      <c r="U4754" s="1047"/>
    </row>
    <row r="4755" ht="26.25" customHeight="1" spans="21:21">
      <c r="U4755" s="1047"/>
    </row>
    <row r="4756" ht="26.25" customHeight="1" spans="21:21">
      <c r="U4756" s="1047"/>
    </row>
    <row r="4757" ht="26.25" customHeight="1" spans="21:21">
      <c r="U4757" s="1047"/>
    </row>
    <row r="4758" ht="26.25" customHeight="1" spans="21:21">
      <c r="U4758" s="1047"/>
    </row>
    <row r="4759" ht="26.25" customHeight="1" spans="21:21">
      <c r="U4759" s="1047"/>
    </row>
    <row r="4760" ht="26.25" customHeight="1" spans="21:21">
      <c r="U4760" s="1047"/>
    </row>
    <row r="4761" ht="26.25" customHeight="1" spans="21:21">
      <c r="U4761" s="1047"/>
    </row>
    <row r="4762" ht="26.25" customHeight="1" spans="21:21">
      <c r="U4762" s="1047"/>
    </row>
    <row r="4763" ht="26.25" customHeight="1" spans="21:21">
      <c r="U4763" s="1047"/>
    </row>
    <row r="4764" ht="26.25" customHeight="1" spans="21:21">
      <c r="U4764" s="1047"/>
    </row>
    <row r="4765" ht="26.25" customHeight="1" spans="21:21">
      <c r="U4765" s="1047"/>
    </row>
    <row r="4766" ht="26.25" customHeight="1" spans="21:21">
      <c r="U4766" s="1047"/>
    </row>
    <row r="4767" ht="26.25" customHeight="1" spans="21:21">
      <c r="U4767" s="1047"/>
    </row>
    <row r="4768" ht="26.25" customHeight="1" spans="21:21">
      <c r="U4768" s="1047"/>
    </row>
    <row r="4769" ht="26.25" customHeight="1" spans="21:21">
      <c r="U4769" s="1047"/>
    </row>
    <row r="4770" ht="26.25" customHeight="1" spans="21:21">
      <c r="U4770" s="1047"/>
    </row>
    <row r="4771" ht="26.25" customHeight="1" spans="21:21">
      <c r="U4771" s="1047"/>
    </row>
    <row r="4772" ht="26.25" customHeight="1" spans="21:21">
      <c r="U4772" s="1047"/>
    </row>
    <row r="4773" ht="26.25" customHeight="1" spans="21:21">
      <c r="U4773" s="1047"/>
    </row>
    <row r="4774" ht="26.25" customHeight="1" spans="21:21">
      <c r="U4774" s="1047"/>
    </row>
    <row r="4775" ht="26.25" customHeight="1" spans="21:21">
      <c r="U4775" s="1047"/>
    </row>
    <row r="4776" ht="26.25" customHeight="1" spans="21:21">
      <c r="U4776" s="1047"/>
    </row>
    <row r="4777" ht="26.25" customHeight="1" spans="21:21">
      <c r="U4777" s="1047"/>
    </row>
    <row r="4778" ht="26.25" customHeight="1" spans="21:21">
      <c r="U4778" s="1047"/>
    </row>
    <row r="4779" ht="26.25" customHeight="1" spans="21:21">
      <c r="U4779" s="1047"/>
    </row>
    <row r="4780" ht="26.25" customHeight="1" spans="21:21">
      <c r="U4780" s="1047"/>
    </row>
    <row r="4781" ht="26.25" customHeight="1" spans="21:21">
      <c r="U4781" s="1047"/>
    </row>
    <row r="4782" ht="26.25" customHeight="1" spans="21:21">
      <c r="U4782" s="1047"/>
    </row>
    <row r="4783" ht="26.25" customHeight="1" spans="21:21">
      <c r="U4783" s="1047"/>
    </row>
    <row r="4784" ht="26.25" customHeight="1" spans="21:21">
      <c r="U4784" s="1047"/>
    </row>
    <row r="4785" ht="26.25" customHeight="1" spans="21:21">
      <c r="U4785" s="1047"/>
    </row>
    <row r="4786" ht="26.25" customHeight="1" spans="21:21">
      <c r="U4786" s="1047"/>
    </row>
    <row r="4787" ht="26.25" customHeight="1" spans="21:21">
      <c r="U4787" s="1047"/>
    </row>
    <row r="4788" ht="26.25" customHeight="1" spans="21:21">
      <c r="U4788" s="1047"/>
    </row>
    <row r="4789" ht="26.25" customHeight="1" spans="21:21">
      <c r="U4789" s="1047"/>
    </row>
    <row r="4790" ht="26.25" customHeight="1" spans="21:21">
      <c r="U4790" s="1047"/>
    </row>
    <row r="4791" ht="26.25" customHeight="1" spans="21:21">
      <c r="U4791" s="1047"/>
    </row>
    <row r="4792" ht="26.25" customHeight="1" spans="21:21">
      <c r="U4792" s="1047"/>
    </row>
    <row r="4793" ht="26.25" customHeight="1" spans="21:21">
      <c r="U4793" s="1047"/>
    </row>
    <row r="4794" ht="26.25" customHeight="1" spans="21:21">
      <c r="U4794" s="1047"/>
    </row>
    <row r="4795" ht="26.25" customHeight="1" spans="21:21">
      <c r="U4795" s="1047"/>
    </row>
    <row r="4796" ht="26.25" customHeight="1" spans="21:21">
      <c r="U4796" s="1047"/>
    </row>
    <row r="4797" ht="26.25" customHeight="1" spans="21:21">
      <c r="U4797" s="1047"/>
    </row>
    <row r="4798" ht="26.25" customHeight="1" spans="21:21">
      <c r="U4798" s="1047"/>
    </row>
    <row r="4799" ht="26.25" customHeight="1" spans="21:21">
      <c r="U4799" s="1047"/>
    </row>
    <row r="4800" ht="26.25" customHeight="1" spans="21:21">
      <c r="U4800" s="1047"/>
    </row>
    <row r="4801" ht="26.25" customHeight="1" spans="21:21">
      <c r="U4801" s="1047"/>
    </row>
    <row r="4802" ht="26.25" customHeight="1" spans="21:21">
      <c r="U4802" s="1047"/>
    </row>
    <row r="4803" ht="26.25" customHeight="1" spans="21:21">
      <c r="U4803" s="1047"/>
    </row>
    <row r="4804" ht="26.25" customHeight="1" spans="21:21">
      <c r="U4804" s="1047"/>
    </row>
    <row r="4805" ht="26.25" customHeight="1" spans="21:21">
      <c r="U4805" s="1047"/>
    </row>
    <row r="4806" ht="26.25" customHeight="1" spans="21:21">
      <c r="U4806" s="1047"/>
    </row>
    <row r="4807" ht="26.25" customHeight="1" spans="21:21">
      <c r="U4807" s="1047"/>
    </row>
    <row r="4808" ht="26.25" customHeight="1" spans="21:21">
      <c r="U4808" s="1047"/>
    </row>
    <row r="4809" ht="26.25" customHeight="1" spans="21:21">
      <c r="U4809" s="1047"/>
    </row>
    <row r="4810" ht="26.25" customHeight="1" spans="21:21">
      <c r="U4810" s="1047"/>
    </row>
    <row r="4811" ht="26.25" customHeight="1" spans="21:21">
      <c r="U4811" s="1047"/>
    </row>
    <row r="4812" ht="26.25" customHeight="1" spans="21:21">
      <c r="U4812" s="1047"/>
    </row>
    <row r="4813" ht="26.25" customHeight="1" spans="21:21">
      <c r="U4813" s="1047"/>
    </row>
    <row r="4814" ht="26.25" customHeight="1" spans="21:21">
      <c r="U4814" s="1047"/>
    </row>
    <row r="4815" ht="26.25" customHeight="1" spans="21:21">
      <c r="U4815" s="1047"/>
    </row>
    <row r="4816" ht="26.25" customHeight="1" spans="21:21">
      <c r="U4816" s="1047"/>
    </row>
    <row r="4817" ht="26.25" customHeight="1" spans="21:21">
      <c r="U4817" s="1047"/>
    </row>
    <row r="4818" ht="26.25" customHeight="1" spans="21:21">
      <c r="U4818" s="1047"/>
    </row>
    <row r="4819" ht="26.25" customHeight="1" spans="21:21">
      <c r="U4819" s="1047"/>
    </row>
    <row r="4820" ht="26.25" customHeight="1" spans="21:21">
      <c r="U4820" s="1047"/>
    </row>
    <row r="4821" ht="26.25" customHeight="1" spans="21:21">
      <c r="U4821" s="1047"/>
    </row>
    <row r="4822" ht="26.25" customHeight="1" spans="21:21">
      <c r="U4822" s="1047"/>
    </row>
    <row r="4823" ht="26.25" customHeight="1" spans="21:21">
      <c r="U4823" s="1047"/>
    </row>
    <row r="4824" ht="26.25" customHeight="1" spans="21:21">
      <c r="U4824" s="1047"/>
    </row>
    <row r="4825" ht="26.25" customHeight="1" spans="21:21">
      <c r="U4825" s="1047"/>
    </row>
    <row r="4826" ht="26.25" customHeight="1" spans="21:21">
      <c r="U4826" s="1047"/>
    </row>
    <row r="4827" ht="26.25" customHeight="1" spans="21:21">
      <c r="U4827" s="1047"/>
    </row>
    <row r="4828" ht="26.25" customHeight="1" spans="21:21">
      <c r="U4828" s="1047"/>
    </row>
    <row r="4829" ht="26.25" customHeight="1" spans="21:21">
      <c r="U4829" s="1047"/>
    </row>
    <row r="4830" ht="26.25" customHeight="1" spans="21:21">
      <c r="U4830" s="1047"/>
    </row>
    <row r="4831" ht="26.25" customHeight="1" spans="21:21">
      <c r="U4831" s="1047"/>
    </row>
    <row r="4832" ht="26.25" customHeight="1" spans="21:21">
      <c r="U4832" s="1047"/>
    </row>
    <row r="4833" ht="26.25" customHeight="1" spans="21:21">
      <c r="U4833" s="1047"/>
    </row>
    <row r="4834" ht="26.25" customHeight="1" spans="21:21">
      <c r="U4834" s="1047"/>
    </row>
    <row r="4835" ht="26.25" customHeight="1" spans="21:21">
      <c r="U4835" s="1047"/>
    </row>
    <row r="4836" ht="26.25" customHeight="1" spans="21:21">
      <c r="U4836" s="1047"/>
    </row>
    <row r="4837" ht="26.25" customHeight="1" spans="21:21">
      <c r="U4837" s="1047"/>
    </row>
    <row r="4838" ht="26.25" customHeight="1" spans="21:21">
      <c r="U4838" s="1047"/>
    </row>
    <row r="4839" ht="26.25" customHeight="1" spans="21:21">
      <c r="U4839" s="1047"/>
    </row>
    <row r="4840" ht="26.25" customHeight="1" spans="21:21">
      <c r="U4840" s="1047"/>
    </row>
    <row r="4841" ht="26.25" customHeight="1" spans="21:21">
      <c r="U4841" s="1047"/>
    </row>
    <row r="4842" ht="26.25" customHeight="1" spans="21:21">
      <c r="U4842" s="1047"/>
    </row>
    <row r="4843" ht="26.25" customHeight="1" spans="21:21">
      <c r="U4843" s="1047"/>
    </row>
    <row r="4844" ht="26.25" customHeight="1" spans="21:21">
      <c r="U4844" s="1047"/>
    </row>
    <row r="4845" ht="26.25" customHeight="1" spans="21:21">
      <c r="U4845" s="1047"/>
    </row>
    <row r="4846" ht="26.25" customHeight="1" spans="21:21">
      <c r="U4846" s="1047"/>
    </row>
    <row r="4847" ht="26.25" customHeight="1" spans="21:21">
      <c r="U4847" s="1047"/>
    </row>
    <row r="4848" ht="26.25" customHeight="1" spans="21:21">
      <c r="U4848" s="1047"/>
    </row>
    <row r="4849" ht="26.25" customHeight="1" spans="21:21">
      <c r="U4849" s="1047"/>
    </row>
    <row r="4850" ht="26.25" customHeight="1" spans="21:21">
      <c r="U4850" s="1047"/>
    </row>
    <row r="4851" ht="26.25" customHeight="1" spans="21:21">
      <c r="U4851" s="1047"/>
    </row>
    <row r="4852" ht="26.25" customHeight="1" spans="21:21">
      <c r="U4852" s="1047"/>
    </row>
    <row r="4853" ht="26.25" customHeight="1" spans="21:21">
      <c r="U4853" s="1047"/>
    </row>
    <row r="4854" ht="26.25" customHeight="1" spans="21:21">
      <c r="U4854" s="1047"/>
    </row>
    <row r="4855" ht="26.25" customHeight="1" spans="21:21">
      <c r="U4855" s="1047"/>
    </row>
    <row r="4856" ht="26.25" customHeight="1" spans="21:21">
      <c r="U4856" s="1047"/>
    </row>
    <row r="4857" ht="26.25" customHeight="1" spans="21:21">
      <c r="U4857" s="1047"/>
    </row>
    <row r="4858" ht="26.25" customHeight="1" spans="21:21">
      <c r="U4858" s="1047"/>
    </row>
    <row r="4859" ht="26.25" customHeight="1" spans="21:21">
      <c r="U4859" s="1047"/>
    </row>
    <row r="4860" ht="26.25" customHeight="1" spans="21:21">
      <c r="U4860" s="1047"/>
    </row>
    <row r="4861" ht="26.25" customHeight="1" spans="21:21">
      <c r="U4861" s="1047"/>
    </row>
    <row r="4862" ht="26.25" customHeight="1" spans="21:21">
      <c r="U4862" s="1047"/>
    </row>
    <row r="4863" ht="26.25" customHeight="1" spans="21:21">
      <c r="U4863" s="1047"/>
    </row>
    <row r="4864" ht="26.25" customHeight="1" spans="21:21">
      <c r="U4864" s="1047"/>
    </row>
    <row r="4865" ht="26.25" customHeight="1" spans="21:21">
      <c r="U4865" s="1047"/>
    </row>
    <row r="4866" ht="26.25" customHeight="1" spans="21:21">
      <c r="U4866" s="1047"/>
    </row>
    <row r="4867" ht="26.25" customHeight="1" spans="21:21">
      <c r="U4867" s="1047"/>
    </row>
    <row r="4868" ht="26.25" customHeight="1" spans="21:21">
      <c r="U4868" s="1047"/>
    </row>
    <row r="4869" ht="26.25" customHeight="1" spans="21:21">
      <c r="U4869" s="1047"/>
    </row>
    <row r="4870" ht="26.25" customHeight="1" spans="21:21">
      <c r="U4870" s="1047"/>
    </row>
    <row r="4871" ht="26.25" customHeight="1" spans="21:21">
      <c r="U4871" s="1047"/>
    </row>
    <row r="4872" ht="26.25" customHeight="1" spans="21:21">
      <c r="U4872" s="1047"/>
    </row>
    <row r="4873" ht="26.25" customHeight="1" spans="21:21">
      <c r="U4873" s="1047"/>
    </row>
    <row r="4874" ht="26.25" customHeight="1" spans="21:21">
      <c r="U4874" s="1047"/>
    </row>
    <row r="4875" ht="26.25" customHeight="1" spans="21:21">
      <c r="U4875" s="1047"/>
    </row>
    <row r="4876" ht="26.25" customHeight="1" spans="21:21">
      <c r="U4876" s="1047"/>
    </row>
    <row r="4877" ht="26.25" customHeight="1" spans="21:21">
      <c r="U4877" s="1047"/>
    </row>
    <row r="4878" ht="26.25" customHeight="1" spans="21:21">
      <c r="U4878" s="1047"/>
    </row>
    <row r="4879" ht="26.25" customHeight="1" spans="21:21">
      <c r="U4879" s="1047"/>
    </row>
    <row r="4880" ht="26.25" customHeight="1" spans="21:21">
      <c r="U4880" s="1047"/>
    </row>
    <row r="4881" ht="26.25" customHeight="1" spans="21:21">
      <c r="U4881" s="1047"/>
    </row>
    <row r="4882" ht="26.25" customHeight="1" spans="21:21">
      <c r="U4882" s="1047"/>
    </row>
    <row r="4883" ht="26.25" customHeight="1" spans="21:21">
      <c r="U4883" s="1047"/>
    </row>
    <row r="4884" ht="26.25" customHeight="1" spans="21:21">
      <c r="U4884" s="1047"/>
    </row>
    <row r="4885" ht="26.25" customHeight="1" spans="21:21">
      <c r="U4885" s="1047"/>
    </row>
    <row r="4886" ht="26.25" customHeight="1" spans="21:21">
      <c r="U4886" s="1047"/>
    </row>
    <row r="4887" ht="26.25" customHeight="1" spans="21:21">
      <c r="U4887" s="1047"/>
    </row>
    <row r="4888" ht="26.25" customHeight="1" spans="21:21">
      <c r="U4888" s="1047"/>
    </row>
    <row r="4889" ht="26.25" customHeight="1" spans="21:21">
      <c r="U4889" s="1047"/>
    </row>
    <row r="4890" ht="26.25" customHeight="1" spans="21:21">
      <c r="U4890" s="1047"/>
    </row>
    <row r="4891" ht="26.25" customHeight="1" spans="21:21">
      <c r="U4891" s="1047"/>
    </row>
    <row r="4892" ht="26.25" customHeight="1" spans="21:21">
      <c r="U4892" s="1047"/>
    </row>
    <row r="4893" ht="26.25" customHeight="1" spans="21:21">
      <c r="U4893" s="1047"/>
    </row>
    <row r="4894" ht="26.25" customHeight="1" spans="21:21">
      <c r="U4894" s="1047"/>
    </row>
    <row r="4895" ht="26.25" customHeight="1" spans="21:21">
      <c r="U4895" s="1047"/>
    </row>
    <row r="4896" ht="26.25" customHeight="1" spans="21:21">
      <c r="U4896" s="1047"/>
    </row>
    <row r="4897" ht="26.25" customHeight="1" spans="21:21">
      <c r="U4897" s="1047"/>
    </row>
    <row r="4898" ht="26.25" customHeight="1" spans="21:21">
      <c r="U4898" s="1047"/>
    </row>
    <row r="4899" ht="26.25" customHeight="1" spans="21:21">
      <c r="U4899" s="1047"/>
    </row>
    <row r="4900" ht="26.25" customHeight="1" spans="21:21">
      <c r="U4900" s="1047"/>
    </row>
    <row r="4901" ht="26.25" customHeight="1" spans="21:21">
      <c r="U4901" s="1047"/>
    </row>
    <row r="4902" ht="26.25" customHeight="1" spans="21:21">
      <c r="U4902" s="1047"/>
    </row>
    <row r="4903" ht="26.25" customHeight="1" spans="21:21">
      <c r="U4903" s="1047"/>
    </row>
    <row r="4904" ht="26.25" customHeight="1" spans="21:21">
      <c r="U4904" s="1047"/>
    </row>
    <row r="4905" ht="26.25" customHeight="1" spans="21:21">
      <c r="U4905" s="1047"/>
    </row>
    <row r="4906" ht="26.25" customHeight="1" spans="21:21">
      <c r="U4906" s="1047"/>
    </row>
    <row r="4907" ht="26.25" customHeight="1" spans="21:21">
      <c r="U4907" s="1047"/>
    </row>
    <row r="4908" ht="26.25" customHeight="1" spans="21:21">
      <c r="U4908" s="1047"/>
    </row>
    <row r="4909" ht="26.25" customHeight="1" spans="21:21">
      <c r="U4909" s="1047"/>
    </row>
    <row r="4910" ht="26.25" customHeight="1" spans="21:21">
      <c r="U4910" s="1047"/>
    </row>
    <row r="4911" ht="26.25" customHeight="1" spans="21:21">
      <c r="U4911" s="1047"/>
    </row>
    <row r="4912" ht="26.25" customHeight="1" spans="21:21">
      <c r="U4912" s="1047"/>
    </row>
    <row r="4913" ht="26.25" customHeight="1" spans="21:21">
      <c r="U4913" s="1047"/>
    </row>
    <row r="4914" ht="26.25" customHeight="1" spans="21:21">
      <c r="U4914" s="1047"/>
    </row>
    <row r="4915" ht="26.25" customHeight="1" spans="21:21">
      <c r="U4915" s="1047"/>
    </row>
    <row r="4916" ht="26.25" customHeight="1" spans="21:21">
      <c r="U4916" s="1047"/>
    </row>
    <row r="4917" ht="26.25" customHeight="1" spans="21:21">
      <c r="U4917" s="1047"/>
    </row>
    <row r="4918" ht="26.25" customHeight="1" spans="21:21">
      <c r="U4918" s="1047"/>
    </row>
    <row r="4919" ht="26.25" customHeight="1" spans="21:21">
      <c r="U4919" s="1047"/>
    </row>
    <row r="4920" ht="26.25" customHeight="1" spans="21:21">
      <c r="U4920" s="1047"/>
    </row>
    <row r="4921" ht="26.25" customHeight="1" spans="21:21">
      <c r="U4921" s="1047"/>
    </row>
    <row r="4922" ht="26.25" customHeight="1" spans="21:21">
      <c r="U4922" s="1047"/>
    </row>
    <row r="4923" ht="26.25" customHeight="1" spans="21:21">
      <c r="U4923" s="1047"/>
    </row>
    <row r="4924" ht="26.25" customHeight="1" spans="21:21">
      <c r="U4924" s="1047"/>
    </row>
    <row r="4925" ht="26.25" customHeight="1" spans="21:21">
      <c r="U4925" s="1047"/>
    </row>
    <row r="4926" ht="26.25" customHeight="1" spans="21:21">
      <c r="U4926" s="1047"/>
    </row>
    <row r="4927" ht="26.25" customHeight="1" spans="21:21">
      <c r="U4927" s="1047"/>
    </row>
    <row r="4928" ht="26.25" customHeight="1" spans="21:21">
      <c r="U4928" s="1047"/>
    </row>
    <row r="4929" ht="26.25" customHeight="1" spans="21:21">
      <c r="U4929" s="1047"/>
    </row>
    <row r="4930" ht="26.25" customHeight="1" spans="21:21">
      <c r="U4930" s="1047"/>
    </row>
    <row r="4931" ht="26.25" customHeight="1" spans="21:21">
      <c r="U4931" s="1047"/>
    </row>
    <row r="4932" ht="26.25" customHeight="1" spans="21:21">
      <c r="U4932" s="1047"/>
    </row>
    <row r="4933" ht="26.25" customHeight="1" spans="21:21">
      <c r="U4933" s="1047"/>
    </row>
    <row r="4934" ht="26.25" customHeight="1" spans="21:21">
      <c r="U4934" s="1047"/>
    </row>
    <row r="4935" ht="26.25" customHeight="1" spans="21:21">
      <c r="U4935" s="1047"/>
    </row>
    <row r="4936" ht="26.25" customHeight="1" spans="21:21">
      <c r="U4936" s="1047"/>
    </row>
    <row r="4937" ht="26.25" customHeight="1" spans="21:21">
      <c r="U4937" s="1047"/>
    </row>
    <row r="4938" ht="26.25" customHeight="1" spans="21:21">
      <c r="U4938" s="1047"/>
    </row>
    <row r="4939" ht="26.25" customHeight="1" spans="21:21">
      <c r="U4939" s="1047"/>
    </row>
    <row r="4940" ht="26.25" customHeight="1" spans="21:21">
      <c r="U4940" s="1047"/>
    </row>
    <row r="4941" ht="26.25" customHeight="1" spans="21:21">
      <c r="U4941" s="1047"/>
    </row>
    <row r="4942" ht="26.25" customHeight="1" spans="21:21">
      <c r="U4942" s="1047"/>
    </row>
    <row r="4943" ht="26.25" customHeight="1" spans="21:21">
      <c r="U4943" s="1047"/>
    </row>
    <row r="4944" ht="26.25" customHeight="1" spans="21:21">
      <c r="U4944" s="1047"/>
    </row>
    <row r="4945" ht="26.25" customHeight="1" spans="21:21">
      <c r="U4945" s="1047"/>
    </row>
    <row r="4946" ht="26.25" customHeight="1" spans="21:21">
      <c r="U4946" s="1047"/>
    </row>
    <row r="4947" ht="26.25" customHeight="1" spans="21:21">
      <c r="U4947" s="1047"/>
    </row>
    <row r="4948" ht="26.25" customHeight="1" spans="21:21">
      <c r="U4948" s="1047"/>
    </row>
    <row r="4949" ht="26.25" customHeight="1" spans="21:21">
      <c r="U4949" s="1047"/>
    </row>
    <row r="4950" ht="26.25" customHeight="1" spans="21:21">
      <c r="U4950" s="1047"/>
    </row>
    <row r="4951" ht="26.25" customHeight="1" spans="21:21">
      <c r="U4951" s="1047"/>
    </row>
    <row r="4952" ht="26.25" customHeight="1" spans="21:21">
      <c r="U4952" s="1047"/>
    </row>
    <row r="4953" ht="26.25" customHeight="1" spans="21:21">
      <c r="U4953" s="1047"/>
    </row>
    <row r="4954" ht="26.25" customHeight="1" spans="21:21">
      <c r="U4954" s="1047"/>
    </row>
    <row r="4955" ht="26.25" customHeight="1" spans="21:21">
      <c r="U4955" s="1047"/>
    </row>
    <row r="4956" ht="26.25" customHeight="1" spans="21:21">
      <c r="U4956" s="1047"/>
    </row>
    <row r="4957" ht="26.25" customHeight="1" spans="21:21">
      <c r="U4957" s="1047"/>
    </row>
    <row r="4958" ht="26.25" customHeight="1" spans="21:21">
      <c r="U4958" s="1047"/>
    </row>
    <row r="4959" ht="26.25" customHeight="1" spans="21:21">
      <c r="U4959" s="1047"/>
    </row>
    <row r="4960" ht="26.25" customHeight="1" spans="21:21">
      <c r="U4960" s="1047"/>
    </row>
    <row r="4961" ht="26.25" customHeight="1" spans="21:21">
      <c r="U4961" s="1047"/>
    </row>
    <row r="4962" ht="26.25" customHeight="1" spans="21:21">
      <c r="U4962" s="1047"/>
    </row>
    <row r="4963" ht="26.25" customHeight="1" spans="21:21">
      <c r="U4963" s="1047"/>
    </row>
    <row r="4964" ht="26.25" customHeight="1" spans="21:21">
      <c r="U4964" s="1047"/>
    </row>
    <row r="4965" ht="26.25" customHeight="1" spans="21:21">
      <c r="U4965" s="1047"/>
    </row>
    <row r="4966" ht="26.25" customHeight="1" spans="21:21">
      <c r="U4966" s="1047"/>
    </row>
    <row r="4967" ht="26.25" customHeight="1" spans="21:21">
      <c r="U4967" s="1047"/>
    </row>
    <row r="4968" ht="26.25" customHeight="1" spans="21:21">
      <c r="U4968" s="1047"/>
    </row>
    <row r="4969" ht="26.25" customHeight="1" spans="21:21">
      <c r="U4969" s="1047"/>
    </row>
    <row r="4970" ht="26.25" customHeight="1" spans="21:21">
      <c r="U4970" s="1047"/>
    </row>
    <row r="4971" ht="26.25" customHeight="1" spans="21:21">
      <c r="U4971" s="1047"/>
    </row>
    <row r="4972" ht="26.25" customHeight="1" spans="21:21">
      <c r="U4972" s="1047"/>
    </row>
    <row r="4973" ht="26.25" customHeight="1" spans="21:21">
      <c r="U4973" s="1047"/>
    </row>
    <row r="4974" ht="26.25" customHeight="1" spans="21:21">
      <c r="U4974" s="1047"/>
    </row>
    <row r="4975" ht="26.25" customHeight="1" spans="21:21">
      <c r="U4975" s="1047"/>
    </row>
    <row r="4976" ht="26.25" customHeight="1" spans="21:21">
      <c r="U4976" s="1047"/>
    </row>
    <row r="4977" ht="26.25" customHeight="1" spans="21:21">
      <c r="U4977" s="1047"/>
    </row>
    <row r="4978" ht="26.25" customHeight="1" spans="21:21">
      <c r="U4978" s="1047"/>
    </row>
    <row r="4979" ht="26.25" customHeight="1" spans="21:21">
      <c r="U4979" s="1047"/>
    </row>
    <row r="4980" ht="26.25" customHeight="1" spans="21:21">
      <c r="U4980" s="1047"/>
    </row>
    <row r="4981" ht="26.25" customHeight="1" spans="21:21">
      <c r="U4981" s="1047"/>
    </row>
    <row r="4982" ht="26.25" customHeight="1" spans="21:21">
      <c r="U4982" s="1047"/>
    </row>
    <row r="4983" ht="26.25" customHeight="1" spans="21:21">
      <c r="U4983" s="1047"/>
    </row>
    <row r="4984" ht="26.25" customHeight="1" spans="21:21">
      <c r="U4984" s="1047"/>
    </row>
    <row r="4985" ht="26.25" customHeight="1" spans="21:21">
      <c r="U4985" s="1047"/>
    </row>
    <row r="4986" ht="26.25" customHeight="1" spans="21:21">
      <c r="U4986" s="1047"/>
    </row>
    <row r="4987" ht="26.25" customHeight="1" spans="21:21">
      <c r="U4987" s="1047"/>
    </row>
    <row r="4988" ht="26.25" customHeight="1" spans="21:21">
      <c r="U4988" s="1047"/>
    </row>
    <row r="4989" ht="26.25" customHeight="1" spans="21:21">
      <c r="U4989" s="1047"/>
    </row>
    <row r="4990" ht="26.25" customHeight="1" spans="21:21">
      <c r="U4990" s="1047"/>
    </row>
    <row r="4991" ht="26.25" customHeight="1" spans="21:21">
      <c r="U4991" s="1047"/>
    </row>
    <row r="4992" ht="26.25" customHeight="1" spans="21:21">
      <c r="U4992" s="1047"/>
    </row>
    <row r="4993" ht="26.25" customHeight="1" spans="21:21">
      <c r="U4993" s="1047"/>
    </row>
    <row r="4994" ht="26.25" customHeight="1" spans="21:21">
      <c r="U4994" s="1047"/>
    </row>
    <row r="4995" ht="26.25" customHeight="1" spans="21:21">
      <c r="U4995" s="1047"/>
    </row>
    <row r="4996" ht="26.25" customHeight="1" spans="21:21">
      <c r="U4996" s="1047"/>
    </row>
    <row r="4997" ht="26.25" customHeight="1" spans="21:21">
      <c r="U4997" s="1047"/>
    </row>
    <row r="4998" ht="26.25" customHeight="1" spans="21:21">
      <c r="U4998" s="1047"/>
    </row>
    <row r="4999" ht="26.25" customHeight="1" spans="21:21">
      <c r="U4999" s="1047"/>
    </row>
    <row r="5000" ht="26.25" customHeight="1" spans="21:21">
      <c r="U5000" s="1047"/>
    </row>
    <row r="5001" ht="26.25" customHeight="1" spans="21:21">
      <c r="U5001" s="1047"/>
    </row>
    <row r="5002" ht="26.25" customHeight="1" spans="21:21">
      <c r="U5002" s="1047"/>
    </row>
    <row r="5003" ht="26.25" customHeight="1" spans="21:21">
      <c r="U5003" s="1047"/>
    </row>
    <row r="5004" ht="26.25" customHeight="1" spans="21:21">
      <c r="U5004" s="1047"/>
    </row>
    <row r="5005" ht="26.25" customHeight="1" spans="21:21">
      <c r="U5005" s="1047"/>
    </row>
    <row r="5006" ht="26.25" customHeight="1" spans="21:21">
      <c r="U5006" s="1047"/>
    </row>
    <row r="5007" ht="26.25" customHeight="1" spans="21:21">
      <c r="U5007" s="1047"/>
    </row>
    <row r="5008" ht="26.25" customHeight="1" spans="21:21">
      <c r="U5008" s="1047"/>
    </row>
    <row r="5009" ht="26.25" customHeight="1" spans="21:21">
      <c r="U5009" s="1047"/>
    </row>
    <row r="5010" ht="26.25" customHeight="1" spans="21:21">
      <c r="U5010" s="1047"/>
    </row>
    <row r="5011" ht="26.25" customHeight="1" spans="21:21">
      <c r="U5011" s="1047"/>
    </row>
    <row r="5012" ht="26.25" customHeight="1" spans="21:21">
      <c r="U5012" s="1047"/>
    </row>
    <row r="5013" ht="26.25" customHeight="1" spans="21:21">
      <c r="U5013" s="1047"/>
    </row>
    <row r="5014" ht="26.25" customHeight="1" spans="21:21">
      <c r="U5014" s="1047"/>
    </row>
    <row r="5015" ht="26.25" customHeight="1" spans="21:21">
      <c r="U5015" s="1047"/>
    </row>
    <row r="5016" ht="26.25" customHeight="1" spans="21:21">
      <c r="U5016" s="1047"/>
    </row>
    <row r="5017" ht="26.25" customHeight="1" spans="21:21">
      <c r="U5017" s="1047"/>
    </row>
    <row r="5018" ht="26.25" customHeight="1" spans="21:21">
      <c r="U5018" s="1047"/>
    </row>
    <row r="5019" ht="26.25" customHeight="1" spans="21:21">
      <c r="U5019" s="1047"/>
    </row>
    <row r="5020" ht="26.25" customHeight="1" spans="21:21">
      <c r="U5020" s="1047"/>
    </row>
    <row r="5021" ht="26.25" customHeight="1" spans="21:21">
      <c r="U5021" s="1047"/>
    </row>
    <row r="5022" ht="26.25" customHeight="1" spans="21:21">
      <c r="U5022" s="1047"/>
    </row>
    <row r="5023" ht="26.25" customHeight="1" spans="21:21">
      <c r="U5023" s="1047"/>
    </row>
    <row r="5024" ht="26.25" customHeight="1" spans="21:21">
      <c r="U5024" s="1047"/>
    </row>
    <row r="5025" ht="26.25" customHeight="1" spans="21:21">
      <c r="U5025" s="1047"/>
    </row>
    <row r="5026" ht="26.25" customHeight="1" spans="21:21">
      <c r="U5026" s="1047"/>
    </row>
    <row r="5027" ht="26.25" customHeight="1" spans="21:21">
      <c r="U5027" s="1047"/>
    </row>
    <row r="5028" ht="26.25" customHeight="1" spans="21:21">
      <c r="U5028" s="1047"/>
    </row>
    <row r="5029" ht="26.25" customHeight="1" spans="21:21">
      <c r="U5029" s="1047"/>
    </row>
    <row r="5030" ht="26.25" customHeight="1" spans="21:21">
      <c r="U5030" s="1047"/>
    </row>
    <row r="5031" ht="26.25" customHeight="1" spans="21:21">
      <c r="U5031" s="1047"/>
    </row>
    <row r="5032" ht="26.25" customHeight="1" spans="21:21">
      <c r="U5032" s="1047"/>
    </row>
    <row r="5033" ht="26.25" customHeight="1" spans="21:21">
      <c r="U5033" s="1047"/>
    </row>
    <row r="5034" ht="26.25" customHeight="1" spans="21:21">
      <c r="U5034" s="1047"/>
    </row>
    <row r="5035" ht="26.25" customHeight="1" spans="21:21">
      <c r="U5035" s="1047"/>
    </row>
    <row r="5036" ht="26.25" customHeight="1" spans="21:21">
      <c r="U5036" s="1047"/>
    </row>
    <row r="5037" ht="26.25" customHeight="1" spans="21:21">
      <c r="U5037" s="1047"/>
    </row>
    <row r="5038" ht="26.25" customHeight="1" spans="21:21">
      <c r="U5038" s="1047"/>
    </row>
    <row r="5039" ht="26.25" customHeight="1" spans="21:21">
      <c r="U5039" s="1047"/>
    </row>
    <row r="5040" ht="26.25" customHeight="1" spans="21:21">
      <c r="U5040" s="1047"/>
    </row>
    <row r="5041" ht="26.25" customHeight="1" spans="21:21">
      <c r="U5041" s="1047"/>
    </row>
    <row r="5042" ht="26.25" customHeight="1" spans="21:21">
      <c r="U5042" s="1047"/>
    </row>
    <row r="5043" ht="26.25" customHeight="1" spans="21:21">
      <c r="U5043" s="1047"/>
    </row>
    <row r="5044" ht="26.25" customHeight="1" spans="21:21">
      <c r="U5044" s="1047"/>
    </row>
    <row r="5045" ht="26.25" customHeight="1" spans="21:21">
      <c r="U5045" s="1047"/>
    </row>
    <row r="5046" ht="26.25" customHeight="1" spans="21:21">
      <c r="U5046" s="1047"/>
    </row>
    <row r="5047" ht="26.25" customHeight="1" spans="21:21">
      <c r="U5047" s="1047"/>
    </row>
    <row r="5048" ht="26.25" customHeight="1" spans="21:21">
      <c r="U5048" s="1047"/>
    </row>
    <row r="5049" ht="26.25" customHeight="1" spans="21:21">
      <c r="U5049" s="1047"/>
    </row>
    <row r="5050" ht="26.25" customHeight="1" spans="21:21">
      <c r="U5050" s="1047"/>
    </row>
    <row r="5051" ht="26.25" customHeight="1" spans="21:21">
      <c r="U5051" s="1047"/>
    </row>
    <row r="5052" ht="26.25" customHeight="1" spans="21:21">
      <c r="U5052" s="1047"/>
    </row>
    <row r="5053" ht="26.25" customHeight="1" spans="21:21">
      <c r="U5053" s="1047"/>
    </row>
    <row r="5054" ht="26.25" customHeight="1" spans="21:21">
      <c r="U5054" s="1047"/>
    </row>
    <row r="5055" ht="26.25" customHeight="1" spans="21:21">
      <c r="U5055" s="1047"/>
    </row>
    <row r="5056" ht="26.25" customHeight="1" spans="21:21">
      <c r="U5056" s="1047"/>
    </row>
    <row r="5057" ht="26.25" customHeight="1" spans="21:21">
      <c r="U5057" s="1047"/>
    </row>
    <row r="5058" ht="26.25" customHeight="1" spans="21:21">
      <c r="U5058" s="1047"/>
    </row>
    <row r="5059" ht="26.25" customHeight="1" spans="21:21">
      <c r="U5059" s="1047"/>
    </row>
    <row r="5060" ht="26.25" customHeight="1" spans="21:21">
      <c r="U5060" s="1047"/>
    </row>
    <row r="5061" ht="26.25" customHeight="1" spans="21:21">
      <c r="U5061" s="1047"/>
    </row>
    <row r="5062" ht="26.25" customHeight="1" spans="21:21">
      <c r="U5062" s="1047"/>
    </row>
    <row r="5063" ht="26.25" customHeight="1" spans="21:21">
      <c r="U5063" s="1047"/>
    </row>
    <row r="5064" ht="26.25" customHeight="1" spans="21:21">
      <c r="U5064" s="1047"/>
    </row>
    <row r="5065" ht="26.25" customHeight="1" spans="21:21">
      <c r="U5065" s="1047"/>
    </row>
    <row r="5066" ht="26.25" customHeight="1" spans="21:21">
      <c r="U5066" s="1047"/>
    </row>
    <row r="5067" ht="26.25" customHeight="1" spans="21:21">
      <c r="U5067" s="1047"/>
    </row>
    <row r="5068" ht="26.25" customHeight="1" spans="21:21">
      <c r="U5068" s="1047"/>
    </row>
    <row r="5069" ht="26.25" customHeight="1" spans="21:21">
      <c r="U5069" s="1047"/>
    </row>
    <row r="5070" ht="26.25" customHeight="1" spans="21:21">
      <c r="U5070" s="1047"/>
    </row>
    <row r="5071" ht="26.25" customHeight="1" spans="21:21">
      <c r="U5071" s="1047"/>
    </row>
    <row r="5072" ht="26.25" customHeight="1" spans="21:21">
      <c r="U5072" s="1047"/>
    </row>
    <row r="5073" ht="26.25" customHeight="1" spans="21:21">
      <c r="U5073" s="1047"/>
    </row>
    <row r="5074" ht="26.25" customHeight="1" spans="21:21">
      <c r="U5074" s="1047"/>
    </row>
    <row r="5075" ht="26.25" customHeight="1" spans="21:21">
      <c r="U5075" s="1047"/>
    </row>
    <row r="5076" ht="26.25" customHeight="1" spans="21:21">
      <c r="U5076" s="1047"/>
    </row>
    <row r="5077" ht="26.25" customHeight="1" spans="21:21">
      <c r="U5077" s="1047"/>
    </row>
    <row r="5078" ht="26.25" customHeight="1" spans="21:21">
      <c r="U5078" s="1047"/>
    </row>
    <row r="5079" ht="26.25" customHeight="1" spans="21:21">
      <c r="U5079" s="1047"/>
    </row>
    <row r="5080" ht="26.25" customHeight="1" spans="21:21">
      <c r="U5080" s="1047"/>
    </row>
    <row r="5081" ht="26.25" customHeight="1" spans="21:21">
      <c r="U5081" s="1047"/>
    </row>
    <row r="5082" ht="26.25" customHeight="1" spans="21:21">
      <c r="U5082" s="1047"/>
    </row>
    <row r="5083" ht="26.25" customHeight="1" spans="21:21">
      <c r="U5083" s="1047"/>
    </row>
    <row r="5084" ht="26.25" customHeight="1" spans="21:21">
      <c r="U5084" s="1047"/>
    </row>
    <row r="5085" ht="26.25" customHeight="1" spans="21:21">
      <c r="U5085" s="1047"/>
    </row>
    <row r="5086" ht="26.25" customHeight="1" spans="21:21">
      <c r="U5086" s="1047"/>
    </row>
    <row r="5087" ht="26.25" customHeight="1" spans="21:21">
      <c r="U5087" s="1047"/>
    </row>
    <row r="5088" ht="26.25" customHeight="1" spans="21:21">
      <c r="U5088" s="1047"/>
    </row>
    <row r="5089" ht="26.25" customHeight="1" spans="21:21">
      <c r="U5089" s="1047"/>
    </row>
    <row r="5090" ht="26.25" customHeight="1" spans="21:21">
      <c r="U5090" s="1047"/>
    </row>
    <row r="5091" ht="26.25" customHeight="1" spans="21:21">
      <c r="U5091" s="1047"/>
    </row>
    <row r="5092" ht="26.25" customHeight="1" spans="21:21">
      <c r="U5092" s="1047"/>
    </row>
    <row r="5093" ht="26.25" customHeight="1" spans="21:21">
      <c r="U5093" s="1047"/>
    </row>
    <row r="5094" ht="26.25" customHeight="1" spans="21:21">
      <c r="U5094" s="1047"/>
    </row>
    <row r="5095" ht="26.25" customHeight="1" spans="21:21">
      <c r="U5095" s="1047"/>
    </row>
    <row r="5096" ht="26.25" customHeight="1" spans="21:21">
      <c r="U5096" s="1047"/>
    </row>
    <row r="5097" ht="26.25" customHeight="1" spans="21:21">
      <c r="U5097" s="1047"/>
    </row>
    <row r="5098" ht="26.25" customHeight="1" spans="21:21">
      <c r="U5098" s="1047"/>
    </row>
    <row r="5099" ht="26.25" customHeight="1" spans="21:21">
      <c r="U5099" s="1047"/>
    </row>
    <row r="5100" ht="26.25" customHeight="1" spans="21:21">
      <c r="U5100" s="1047"/>
    </row>
    <row r="5101" ht="26.25" customHeight="1" spans="21:21">
      <c r="U5101" s="1047"/>
    </row>
    <row r="5102" ht="26.25" customHeight="1" spans="21:21">
      <c r="U5102" s="1047"/>
    </row>
    <row r="5103" ht="26.25" customHeight="1" spans="21:21">
      <c r="U5103" s="1047"/>
    </row>
    <row r="5104" ht="26.25" customHeight="1" spans="21:21">
      <c r="U5104" s="1047"/>
    </row>
    <row r="5105" ht="26.25" customHeight="1" spans="21:21">
      <c r="U5105" s="1047"/>
    </row>
    <row r="5106" ht="26.25" customHeight="1" spans="21:21">
      <c r="U5106" s="1047"/>
    </row>
    <row r="5107" ht="26.25" customHeight="1" spans="21:21">
      <c r="U5107" s="1047"/>
    </row>
    <row r="5108" ht="26.25" customHeight="1" spans="21:21">
      <c r="U5108" s="1047"/>
    </row>
    <row r="5109" ht="26.25" customHeight="1" spans="21:21">
      <c r="U5109" s="1047"/>
    </row>
    <row r="5110" ht="26.25" customHeight="1" spans="21:21">
      <c r="U5110" s="1047"/>
    </row>
    <row r="5111" ht="26.25" customHeight="1" spans="21:21">
      <c r="U5111" s="1047"/>
    </row>
    <row r="5112" ht="26.25" customHeight="1" spans="21:21">
      <c r="U5112" s="1047"/>
    </row>
    <row r="5113" ht="26.25" customHeight="1" spans="21:21">
      <c r="U5113" s="1047"/>
    </row>
    <row r="5114" ht="26.25" customHeight="1" spans="21:21">
      <c r="U5114" s="1047"/>
    </row>
    <row r="5115" ht="26.25" customHeight="1" spans="21:21">
      <c r="U5115" s="1047"/>
    </row>
    <row r="5116" ht="26.25" customHeight="1" spans="21:21">
      <c r="U5116" s="1047"/>
    </row>
    <row r="5117" ht="26.25" customHeight="1" spans="21:21">
      <c r="U5117" s="1047"/>
    </row>
    <row r="5118" ht="26.25" customHeight="1" spans="21:21">
      <c r="U5118" s="1047"/>
    </row>
    <row r="5119" ht="26.25" customHeight="1" spans="21:21">
      <c r="U5119" s="1047"/>
    </row>
    <row r="5120" ht="26.25" customHeight="1" spans="21:21">
      <c r="U5120" s="1047"/>
    </row>
    <row r="5121" ht="26.25" customHeight="1" spans="21:21">
      <c r="U5121" s="1047"/>
    </row>
    <row r="5122" ht="26.25" customHeight="1" spans="21:21">
      <c r="U5122" s="1047"/>
    </row>
    <row r="5123" ht="26.25" customHeight="1" spans="21:21">
      <c r="U5123" s="1047"/>
    </row>
    <row r="5124" ht="26.25" customHeight="1" spans="21:21">
      <c r="U5124" s="1047"/>
    </row>
    <row r="5125" ht="26.25" customHeight="1" spans="21:21">
      <c r="U5125" s="1047"/>
    </row>
    <row r="5126" ht="26.25" customHeight="1" spans="21:21">
      <c r="U5126" s="1047"/>
    </row>
    <row r="5127" ht="26.25" customHeight="1" spans="21:21">
      <c r="U5127" s="1047"/>
    </row>
    <row r="5128" ht="26.25" customHeight="1" spans="21:21">
      <c r="U5128" s="1047"/>
    </row>
    <row r="5129" ht="26.25" customHeight="1" spans="21:21">
      <c r="U5129" s="1047"/>
    </row>
    <row r="5130" ht="26.25" customHeight="1" spans="21:21">
      <c r="U5130" s="1047"/>
    </row>
    <row r="5131" ht="26.25" customHeight="1" spans="21:21">
      <c r="U5131" s="1047"/>
    </row>
    <row r="5132" ht="26.25" customHeight="1" spans="21:21">
      <c r="U5132" s="1047"/>
    </row>
    <row r="5133" ht="26.25" customHeight="1" spans="21:21">
      <c r="U5133" s="1047"/>
    </row>
    <row r="5134" ht="26.25" customHeight="1" spans="21:21">
      <c r="U5134" s="1047"/>
    </row>
    <row r="5135" ht="26.25" customHeight="1" spans="21:21">
      <c r="U5135" s="1047"/>
    </row>
    <row r="5136" ht="26.25" customHeight="1" spans="21:21">
      <c r="U5136" s="1047"/>
    </row>
    <row r="5137" ht="26.25" customHeight="1" spans="21:21">
      <c r="U5137" s="1047"/>
    </row>
    <row r="5138" ht="26.25" customHeight="1" spans="21:21">
      <c r="U5138" s="1047"/>
    </row>
    <row r="5139" ht="26.25" customHeight="1" spans="21:21">
      <c r="U5139" s="1047"/>
    </row>
    <row r="5140" ht="26.25" customHeight="1" spans="21:21">
      <c r="U5140" s="1047"/>
    </row>
    <row r="5141" ht="26.25" customHeight="1" spans="21:21">
      <c r="U5141" s="1047"/>
    </row>
    <row r="5142" ht="26.25" customHeight="1" spans="21:21">
      <c r="U5142" s="1047"/>
    </row>
    <row r="5143" ht="26.25" customHeight="1" spans="21:21">
      <c r="U5143" s="1047"/>
    </row>
    <row r="5144" ht="26.25" customHeight="1" spans="21:21">
      <c r="U5144" s="1047"/>
    </row>
    <row r="5145" ht="26.25" customHeight="1" spans="21:21">
      <c r="U5145" s="1047"/>
    </row>
    <row r="5146" ht="26.25" customHeight="1" spans="21:21">
      <c r="U5146" s="1047"/>
    </row>
    <row r="5147" ht="26.25" customHeight="1" spans="21:21">
      <c r="U5147" s="1047"/>
    </row>
    <row r="5148" ht="26.25" customHeight="1" spans="21:21">
      <c r="U5148" s="1047"/>
    </row>
    <row r="5149" ht="26.25" customHeight="1" spans="21:21">
      <c r="U5149" s="1047"/>
    </row>
    <row r="5150" ht="26.25" customHeight="1" spans="21:21">
      <c r="U5150" s="1047"/>
    </row>
    <row r="5151" ht="26.25" customHeight="1" spans="21:21">
      <c r="U5151" s="1047"/>
    </row>
    <row r="5152" ht="26.25" customHeight="1" spans="21:21">
      <c r="U5152" s="1047"/>
    </row>
    <row r="5153" ht="26.25" customHeight="1" spans="21:21">
      <c r="U5153" s="1047"/>
    </row>
    <row r="5154" ht="26.25" customHeight="1" spans="21:21">
      <c r="U5154" s="1047"/>
    </row>
    <row r="5155" ht="26.25" customHeight="1" spans="21:21">
      <c r="U5155" s="1047"/>
    </row>
    <row r="5156" ht="26.25" customHeight="1" spans="21:21">
      <c r="U5156" s="1047"/>
    </row>
    <row r="5157" ht="26.25" customHeight="1" spans="21:21">
      <c r="U5157" s="1047"/>
    </row>
    <row r="5158" ht="26.25" customHeight="1" spans="21:21">
      <c r="U5158" s="1047"/>
    </row>
    <row r="5159" ht="26.25" customHeight="1" spans="21:21">
      <c r="U5159" s="1047"/>
    </row>
    <row r="5160" ht="26.25" customHeight="1" spans="21:21">
      <c r="U5160" s="1047"/>
    </row>
    <row r="5161" ht="26.25" customHeight="1" spans="21:21">
      <c r="U5161" s="1047"/>
    </row>
    <row r="5162" ht="26.25" customHeight="1" spans="21:21">
      <c r="U5162" s="1047"/>
    </row>
    <row r="5163" ht="26.25" customHeight="1" spans="21:21">
      <c r="U5163" s="1047"/>
    </row>
    <row r="5164" ht="26.25" customHeight="1" spans="21:21">
      <c r="U5164" s="1047"/>
    </row>
    <row r="5165" ht="26.25" customHeight="1" spans="21:21">
      <c r="U5165" s="1047"/>
    </row>
    <row r="5166" ht="26.25" customHeight="1" spans="21:21">
      <c r="U5166" s="1047"/>
    </row>
    <row r="5167" ht="26.25" customHeight="1" spans="21:21">
      <c r="U5167" s="1047"/>
    </row>
    <row r="5168" ht="26.25" customHeight="1" spans="21:21">
      <c r="U5168" s="1047"/>
    </row>
    <row r="5169" ht="26.25" customHeight="1" spans="21:21">
      <c r="U5169" s="1047"/>
    </row>
    <row r="5170" ht="26.25" customHeight="1" spans="21:21">
      <c r="U5170" s="1047"/>
    </row>
    <row r="5171" ht="26.25" customHeight="1" spans="21:21">
      <c r="U5171" s="1047"/>
    </row>
    <row r="5172" ht="26.25" customHeight="1" spans="21:21">
      <c r="U5172" s="1047"/>
    </row>
    <row r="5173" ht="26.25" customHeight="1" spans="21:21">
      <c r="U5173" s="1047"/>
    </row>
    <row r="5174" ht="26.25" customHeight="1" spans="21:21">
      <c r="U5174" s="1047"/>
    </row>
    <row r="5175" ht="26.25" customHeight="1" spans="21:21">
      <c r="U5175" s="1047"/>
    </row>
    <row r="5176" ht="26.25" customHeight="1" spans="21:21">
      <c r="U5176" s="1047"/>
    </row>
    <row r="5177" ht="26.25" customHeight="1" spans="21:21">
      <c r="U5177" s="1047"/>
    </row>
    <row r="5178" ht="26.25" customHeight="1" spans="21:21">
      <c r="U5178" s="1047"/>
    </row>
    <row r="5179" ht="26.25" customHeight="1" spans="21:21">
      <c r="U5179" s="1047"/>
    </row>
    <row r="5180" ht="26.25" customHeight="1" spans="21:21">
      <c r="U5180" s="1047"/>
    </row>
    <row r="5181" ht="26.25" customHeight="1" spans="21:21">
      <c r="U5181" s="1047"/>
    </row>
    <row r="5182" ht="26.25" customHeight="1" spans="21:21">
      <c r="U5182" s="1047"/>
    </row>
    <row r="5183" ht="26.25" customHeight="1" spans="21:21">
      <c r="U5183" s="1047"/>
    </row>
    <row r="5184" ht="26.25" customHeight="1" spans="21:21">
      <c r="U5184" s="1047"/>
    </row>
    <row r="5185" ht="26.25" customHeight="1" spans="21:21">
      <c r="U5185" s="1047"/>
    </row>
    <row r="5186" ht="26.25" customHeight="1" spans="21:21">
      <c r="U5186" s="1047"/>
    </row>
    <row r="5187" ht="26.25" customHeight="1" spans="21:21">
      <c r="U5187" s="1047"/>
    </row>
    <row r="5188" ht="26.25" customHeight="1" spans="21:21">
      <c r="U5188" s="1047"/>
    </row>
    <row r="5189" ht="26.25" customHeight="1" spans="21:21">
      <c r="U5189" s="1047"/>
    </row>
    <row r="5190" ht="26.25" customHeight="1" spans="21:21">
      <c r="U5190" s="1047"/>
    </row>
    <row r="5191" ht="26.25" customHeight="1" spans="21:21">
      <c r="U5191" s="1047"/>
    </row>
    <row r="5192" ht="26.25" customHeight="1" spans="21:21">
      <c r="U5192" s="1047"/>
    </row>
    <row r="5193" ht="26.25" customHeight="1" spans="21:21">
      <c r="U5193" s="1047"/>
    </row>
    <row r="5194" ht="26.25" customHeight="1" spans="21:21">
      <c r="U5194" s="1047"/>
    </row>
    <row r="5195" ht="26.25" customHeight="1" spans="21:21">
      <c r="U5195" s="1047"/>
    </row>
    <row r="5196" ht="26.25" customHeight="1" spans="21:21">
      <c r="U5196" s="1047"/>
    </row>
    <row r="5197" ht="26.25" customHeight="1" spans="21:21">
      <c r="U5197" s="1047"/>
    </row>
    <row r="5198" ht="26.25" customHeight="1" spans="21:21">
      <c r="U5198" s="1047"/>
    </row>
    <row r="5199" ht="26.25" customHeight="1" spans="21:21">
      <c r="U5199" s="1047"/>
    </row>
    <row r="5200" ht="26.25" customHeight="1" spans="21:21">
      <c r="U5200" s="1047"/>
    </row>
    <row r="5201" ht="26.25" customHeight="1" spans="21:21">
      <c r="U5201" s="1047"/>
    </row>
    <row r="5202" ht="26.25" customHeight="1" spans="21:21">
      <c r="U5202" s="1047"/>
    </row>
    <row r="5203" ht="26.25" customHeight="1" spans="21:21">
      <c r="U5203" s="1047"/>
    </row>
    <row r="5204" ht="26.25" customHeight="1" spans="21:21">
      <c r="U5204" s="1047"/>
    </row>
    <row r="5205" ht="26.25" customHeight="1" spans="21:21">
      <c r="U5205" s="1047"/>
    </row>
    <row r="5206" ht="26.25" customHeight="1" spans="21:21">
      <c r="U5206" s="1047"/>
    </row>
    <row r="5207" ht="26.25" customHeight="1" spans="21:21">
      <c r="U5207" s="1047"/>
    </row>
    <row r="5208" ht="26.25" customHeight="1" spans="21:21">
      <c r="U5208" s="1047"/>
    </row>
    <row r="5209" ht="26.25" customHeight="1" spans="21:21">
      <c r="U5209" s="1047"/>
    </row>
    <row r="5210" ht="26.25" customHeight="1" spans="21:21">
      <c r="U5210" s="1047"/>
    </row>
    <row r="5211" ht="26.25" customHeight="1" spans="21:21">
      <c r="U5211" s="1047"/>
    </row>
    <row r="5212" ht="26.25" customHeight="1" spans="21:21">
      <c r="U5212" s="1047"/>
    </row>
    <row r="5213" ht="26.25" customHeight="1" spans="21:21">
      <c r="U5213" s="1047"/>
    </row>
    <row r="5214" ht="26.25" customHeight="1" spans="21:21">
      <c r="U5214" s="1047"/>
    </row>
    <row r="5215" ht="26.25" customHeight="1" spans="21:21">
      <c r="U5215" s="1047"/>
    </row>
    <row r="5216" ht="26.25" customHeight="1" spans="21:21">
      <c r="U5216" s="1047"/>
    </row>
    <row r="5217" ht="26.25" customHeight="1" spans="21:21">
      <c r="U5217" s="1047"/>
    </row>
    <row r="5218" ht="26.25" customHeight="1" spans="21:21">
      <c r="U5218" s="1047"/>
    </row>
    <row r="5219" ht="26.25" customHeight="1" spans="21:21">
      <c r="U5219" s="1047"/>
    </row>
    <row r="5220" ht="26.25" customHeight="1" spans="21:21">
      <c r="U5220" s="1047"/>
    </row>
    <row r="5221" ht="26.25" customHeight="1" spans="21:21">
      <c r="U5221" s="1047"/>
    </row>
    <row r="5222" ht="26.25" customHeight="1" spans="21:21">
      <c r="U5222" s="1047"/>
    </row>
    <row r="5223" ht="26.25" customHeight="1" spans="21:21">
      <c r="U5223" s="1047"/>
    </row>
    <row r="5224" ht="26.25" customHeight="1" spans="21:21">
      <c r="U5224" s="1047"/>
    </row>
    <row r="5225" ht="26.25" customHeight="1" spans="21:21">
      <c r="U5225" s="1047"/>
    </row>
    <row r="5226" ht="26.25" customHeight="1" spans="21:21">
      <c r="U5226" s="1047"/>
    </row>
    <row r="5227" ht="26.25" customHeight="1" spans="21:21">
      <c r="U5227" s="1047"/>
    </row>
    <row r="5228" ht="26.25" customHeight="1" spans="21:21">
      <c r="U5228" s="1047"/>
    </row>
    <row r="5229" ht="26.25" customHeight="1" spans="21:21">
      <c r="U5229" s="1047"/>
    </row>
    <row r="5230" ht="26.25" customHeight="1" spans="21:21">
      <c r="U5230" s="1047"/>
    </row>
    <row r="5231" ht="26.25" customHeight="1" spans="21:21">
      <c r="U5231" s="1047"/>
    </row>
    <row r="5232" ht="26.25" customHeight="1" spans="21:21">
      <c r="U5232" s="1047"/>
    </row>
    <row r="5233" ht="26.25" customHeight="1" spans="21:21">
      <c r="U5233" s="1047"/>
    </row>
    <row r="5234" ht="26.25" customHeight="1" spans="21:21">
      <c r="U5234" s="1047"/>
    </row>
    <row r="5235" ht="26.25" customHeight="1" spans="21:21">
      <c r="U5235" s="1047"/>
    </row>
    <row r="5236" ht="26.25" customHeight="1" spans="21:21">
      <c r="U5236" s="1047"/>
    </row>
    <row r="5237" ht="26.25" customHeight="1" spans="21:21">
      <c r="U5237" s="1047"/>
    </row>
    <row r="5238" ht="26.25" customHeight="1" spans="21:21">
      <c r="U5238" s="1047"/>
    </row>
    <row r="5239" ht="26.25" customHeight="1" spans="21:21">
      <c r="U5239" s="1047"/>
    </row>
    <row r="5240" ht="26.25" customHeight="1" spans="21:21">
      <c r="U5240" s="1047"/>
    </row>
    <row r="5241" ht="26.25" customHeight="1" spans="21:21">
      <c r="U5241" s="1047"/>
    </row>
    <row r="5242" ht="26.25" customHeight="1" spans="21:21">
      <c r="U5242" s="1047"/>
    </row>
    <row r="5243" ht="26.25" customHeight="1" spans="21:21">
      <c r="U5243" s="1047"/>
    </row>
    <row r="5244" ht="26.25" customHeight="1" spans="21:21">
      <c r="U5244" s="1047"/>
    </row>
    <row r="5245" ht="26.25" customHeight="1" spans="21:21">
      <c r="U5245" s="1047"/>
    </row>
    <row r="5246" ht="26.25" customHeight="1" spans="21:21">
      <c r="U5246" s="1047"/>
    </row>
    <row r="5247" ht="26.25" customHeight="1" spans="21:21">
      <c r="U5247" s="1047"/>
    </row>
    <row r="5248" ht="26.25" customHeight="1" spans="21:21">
      <c r="U5248" s="1047"/>
    </row>
    <row r="5249" ht="26.25" customHeight="1" spans="21:21">
      <c r="U5249" s="1047"/>
    </row>
    <row r="5250" ht="26.25" customHeight="1" spans="21:21">
      <c r="U5250" s="1047"/>
    </row>
    <row r="5251" ht="26.25" customHeight="1" spans="21:21">
      <c r="U5251" s="1047"/>
    </row>
    <row r="5252" ht="26.25" customHeight="1" spans="21:21">
      <c r="U5252" s="1047"/>
    </row>
    <row r="5253" ht="26.25" customHeight="1" spans="21:21">
      <c r="U5253" s="1047"/>
    </row>
    <row r="5254" ht="26.25" customHeight="1" spans="21:21">
      <c r="U5254" s="1047"/>
    </row>
    <row r="5255" ht="26.25" customHeight="1" spans="21:21">
      <c r="U5255" s="1047"/>
    </row>
    <row r="5256" ht="26.25" customHeight="1" spans="21:21">
      <c r="U5256" s="1047"/>
    </row>
    <row r="5257" ht="26.25" customHeight="1" spans="21:21">
      <c r="U5257" s="1047"/>
    </row>
    <row r="5258" ht="26.25" customHeight="1" spans="21:21">
      <c r="U5258" s="1047"/>
    </row>
    <row r="5259" ht="26.25" customHeight="1" spans="21:21">
      <c r="U5259" s="1047"/>
    </row>
    <row r="5260" ht="26.25" customHeight="1" spans="21:21">
      <c r="U5260" s="1047"/>
    </row>
    <row r="5261" ht="26.25" customHeight="1" spans="21:21">
      <c r="U5261" s="1047"/>
    </row>
    <row r="5262" ht="26.25" customHeight="1" spans="21:21">
      <c r="U5262" s="1047"/>
    </row>
    <row r="5263" ht="26.25" customHeight="1" spans="21:21">
      <c r="U5263" s="1047"/>
    </row>
    <row r="5264" ht="26.25" customHeight="1" spans="21:21">
      <c r="U5264" s="1047"/>
    </row>
    <row r="5265" ht="26.25" customHeight="1" spans="21:21">
      <c r="U5265" s="1047"/>
    </row>
    <row r="5266" ht="26.25" customHeight="1" spans="21:21">
      <c r="U5266" s="1047"/>
    </row>
    <row r="5267" ht="26.25" customHeight="1" spans="21:21">
      <c r="U5267" s="1047"/>
    </row>
    <row r="5268" ht="26.25" customHeight="1" spans="21:21">
      <c r="U5268" s="1047"/>
    </row>
    <row r="5269" ht="26.25" customHeight="1" spans="21:21">
      <c r="U5269" s="1047"/>
    </row>
    <row r="5270" ht="26.25" customHeight="1" spans="21:21">
      <c r="U5270" s="1047"/>
    </row>
    <row r="5271" ht="26.25" customHeight="1" spans="21:21">
      <c r="U5271" s="1047"/>
    </row>
    <row r="5272" ht="26.25" customHeight="1" spans="21:21">
      <c r="U5272" s="1047"/>
    </row>
    <row r="5273" ht="26.25" customHeight="1" spans="21:21">
      <c r="U5273" s="1047"/>
    </row>
    <row r="5274" ht="26.25" customHeight="1" spans="21:21">
      <c r="U5274" s="1047"/>
    </row>
    <row r="5275" ht="26.25" customHeight="1" spans="21:21">
      <c r="U5275" s="1047"/>
    </row>
    <row r="5276" ht="26.25" customHeight="1" spans="21:21">
      <c r="U5276" s="1047"/>
    </row>
    <row r="5277" ht="26.25" customHeight="1" spans="21:21">
      <c r="U5277" s="1047"/>
    </row>
    <row r="5278" ht="26.25" customHeight="1" spans="21:21">
      <c r="U5278" s="1047"/>
    </row>
    <row r="5279" ht="26.25" customHeight="1" spans="21:21">
      <c r="U5279" s="1047"/>
    </row>
    <row r="5280" ht="26.25" customHeight="1" spans="21:21">
      <c r="U5280" s="1047"/>
    </row>
    <row r="5281" ht="26.25" customHeight="1" spans="21:21">
      <c r="U5281" s="1047"/>
    </row>
    <row r="5282" ht="26.25" customHeight="1" spans="21:21">
      <c r="U5282" s="1047"/>
    </row>
    <row r="5283" ht="26.25" customHeight="1" spans="21:21">
      <c r="U5283" s="1047"/>
    </row>
    <row r="5284" ht="26.25" customHeight="1" spans="21:21">
      <c r="U5284" s="1047"/>
    </row>
    <row r="5285" ht="26.25" customHeight="1" spans="21:21">
      <c r="U5285" s="1047"/>
    </row>
    <row r="5286" ht="26.25" customHeight="1" spans="21:21">
      <c r="U5286" s="1047"/>
    </row>
    <row r="5287" ht="26.25" customHeight="1" spans="21:21">
      <c r="U5287" s="1047"/>
    </row>
    <row r="5288" ht="26.25" customHeight="1" spans="21:21">
      <c r="U5288" s="1047"/>
    </row>
    <row r="5289" ht="26.25" customHeight="1" spans="21:21">
      <c r="U5289" s="1047"/>
    </row>
    <row r="5290" ht="26.25" customHeight="1" spans="21:21">
      <c r="U5290" s="1047"/>
    </row>
    <row r="5291" ht="26.25" customHeight="1" spans="21:21">
      <c r="U5291" s="1047"/>
    </row>
    <row r="5292" ht="26.25" customHeight="1" spans="21:21">
      <c r="U5292" s="1047"/>
    </row>
    <row r="5293" ht="26.25" customHeight="1" spans="21:21">
      <c r="U5293" s="1047"/>
    </row>
    <row r="5294" ht="26.25" customHeight="1" spans="21:21">
      <c r="U5294" s="1047"/>
    </row>
    <row r="5295" ht="26.25" customHeight="1" spans="21:21">
      <c r="U5295" s="1047"/>
    </row>
    <row r="5296" ht="26.25" customHeight="1" spans="21:21">
      <c r="U5296" s="1047"/>
    </row>
    <row r="5297" ht="26.25" customHeight="1" spans="21:21">
      <c r="U5297" s="1047"/>
    </row>
    <row r="5298" ht="26.25" customHeight="1" spans="21:21">
      <c r="U5298" s="1047"/>
    </row>
    <row r="5299" ht="26.25" customHeight="1" spans="21:21">
      <c r="U5299" s="1047"/>
    </row>
    <row r="5300" ht="26.25" customHeight="1" spans="21:21">
      <c r="U5300" s="1047"/>
    </row>
    <row r="5301" ht="26.25" customHeight="1" spans="21:21">
      <c r="U5301" s="1047"/>
    </row>
    <row r="5302" ht="26.25" customHeight="1" spans="21:21">
      <c r="U5302" s="1047"/>
    </row>
    <row r="5303" ht="26.25" customHeight="1" spans="21:21">
      <c r="U5303" s="1047"/>
    </row>
    <row r="5304" ht="26.25" customHeight="1" spans="21:21">
      <c r="U5304" s="1047"/>
    </row>
    <row r="5305" ht="26.25" customHeight="1" spans="21:21">
      <c r="U5305" s="1047"/>
    </row>
    <row r="5306" ht="26.25" customHeight="1" spans="21:21">
      <c r="U5306" s="1047"/>
    </row>
    <row r="5307" ht="26.25" customHeight="1" spans="21:21">
      <c r="U5307" s="1047"/>
    </row>
    <row r="5308" ht="26.25" customHeight="1" spans="21:21">
      <c r="U5308" s="1047"/>
    </row>
    <row r="5309" ht="26.25" customHeight="1" spans="21:21">
      <c r="U5309" s="1047"/>
    </row>
    <row r="5310" ht="26.25" customHeight="1" spans="21:21">
      <c r="U5310" s="1047"/>
    </row>
    <row r="5311" ht="26.25" customHeight="1" spans="21:21">
      <c r="U5311" s="1047"/>
    </row>
    <row r="5312" ht="26.25" customHeight="1" spans="21:21">
      <c r="U5312" s="1047"/>
    </row>
    <row r="5313" ht="26.25" customHeight="1" spans="21:21">
      <c r="U5313" s="1047"/>
    </row>
    <row r="5314" ht="26.25" customHeight="1" spans="21:21">
      <c r="U5314" s="1047"/>
    </row>
    <row r="5315" ht="26.25" customHeight="1" spans="21:21">
      <c r="U5315" s="1047"/>
    </row>
    <row r="5316" ht="26.25" customHeight="1" spans="21:21">
      <c r="U5316" s="1047"/>
    </row>
    <row r="5317" ht="26.25" customHeight="1" spans="21:21">
      <c r="U5317" s="1047"/>
    </row>
    <row r="5318" ht="26.25" customHeight="1" spans="21:21">
      <c r="U5318" s="1047"/>
    </row>
    <row r="5319" ht="26.25" customHeight="1" spans="21:21">
      <c r="U5319" s="1047"/>
    </row>
    <row r="5320" ht="26.25" customHeight="1" spans="21:21">
      <c r="U5320" s="1047"/>
    </row>
    <row r="5321" ht="26.25" customHeight="1" spans="21:21">
      <c r="U5321" s="1047"/>
    </row>
    <row r="5322" ht="26.25" customHeight="1" spans="21:21">
      <c r="U5322" s="1047"/>
    </row>
    <row r="5323" ht="26.25" customHeight="1" spans="21:21">
      <c r="U5323" s="1047"/>
    </row>
    <row r="5324" ht="26.25" customHeight="1" spans="21:21">
      <c r="U5324" s="1047"/>
    </row>
    <row r="5325" ht="26.25" customHeight="1" spans="21:21">
      <c r="U5325" s="1047"/>
    </row>
    <row r="5326" ht="26.25" customHeight="1" spans="21:21">
      <c r="U5326" s="1047"/>
    </row>
    <row r="5327" ht="26.25" customHeight="1" spans="21:21">
      <c r="U5327" s="1047"/>
    </row>
    <row r="5328" ht="26.25" customHeight="1" spans="21:21">
      <c r="U5328" s="1047"/>
    </row>
    <row r="5329" ht="26.25" customHeight="1" spans="21:21">
      <c r="U5329" s="1047"/>
    </row>
    <row r="5330" ht="26.25" customHeight="1" spans="21:21">
      <c r="U5330" s="1047"/>
    </row>
    <row r="5331" ht="26.25" customHeight="1" spans="21:21">
      <c r="U5331" s="1047"/>
    </row>
    <row r="5332" ht="26.25" customHeight="1" spans="21:21">
      <c r="U5332" s="1047"/>
    </row>
    <row r="5333" ht="26.25" customHeight="1" spans="21:21">
      <c r="U5333" s="1047"/>
    </row>
    <row r="5334" ht="26.25" customHeight="1" spans="21:21">
      <c r="U5334" s="1047"/>
    </row>
    <row r="5335" ht="26.25" customHeight="1" spans="21:21">
      <c r="U5335" s="1047"/>
    </row>
    <row r="5336" ht="26.25" customHeight="1" spans="21:21">
      <c r="U5336" s="1047"/>
    </row>
    <row r="5337" ht="26.25" customHeight="1" spans="21:21">
      <c r="U5337" s="1047"/>
    </row>
    <row r="5338" ht="26.25" customHeight="1" spans="21:21">
      <c r="U5338" s="1047"/>
    </row>
    <row r="5339" ht="26.25" customHeight="1" spans="21:21">
      <c r="U5339" s="1047"/>
    </row>
    <row r="5340" ht="26.25" customHeight="1" spans="21:21">
      <c r="U5340" s="1047"/>
    </row>
    <row r="5341" ht="26.25" customHeight="1" spans="21:21">
      <c r="U5341" s="1047"/>
    </row>
    <row r="5342" ht="26.25" customHeight="1" spans="21:21">
      <c r="U5342" s="1047"/>
    </row>
    <row r="5343" ht="26.25" customHeight="1" spans="21:21">
      <c r="U5343" s="1047"/>
    </row>
    <row r="5344" ht="26.25" customHeight="1" spans="21:21">
      <c r="U5344" s="1047"/>
    </row>
    <row r="5345" ht="26.25" customHeight="1" spans="21:21">
      <c r="U5345" s="1047"/>
    </row>
    <row r="5346" ht="26.25" customHeight="1" spans="21:21">
      <c r="U5346" s="1047"/>
    </row>
    <row r="5347" ht="26.25" customHeight="1" spans="21:21">
      <c r="U5347" s="1047"/>
    </row>
    <row r="5348" ht="26.25" customHeight="1" spans="21:21">
      <c r="U5348" s="1047"/>
    </row>
    <row r="5349" ht="26.25" customHeight="1" spans="21:21">
      <c r="U5349" s="1047"/>
    </row>
    <row r="5350" ht="26.25" customHeight="1" spans="21:21">
      <c r="U5350" s="1047"/>
    </row>
    <row r="5351" ht="26.25" customHeight="1" spans="21:21">
      <c r="U5351" s="1047"/>
    </row>
    <row r="5352" ht="26.25" customHeight="1" spans="21:21">
      <c r="U5352" s="1047"/>
    </row>
    <row r="5353" ht="26.25" customHeight="1" spans="21:21">
      <c r="U5353" s="1047"/>
    </row>
    <row r="5354" ht="26.25" customHeight="1" spans="21:21">
      <c r="U5354" s="1047"/>
    </row>
    <row r="5355" ht="26.25" customHeight="1" spans="21:21">
      <c r="U5355" s="1047"/>
    </row>
    <row r="5356" ht="26.25" customHeight="1" spans="21:21">
      <c r="U5356" s="1047"/>
    </row>
    <row r="5357" ht="26.25" customHeight="1" spans="21:21">
      <c r="U5357" s="1047"/>
    </row>
    <row r="5358" ht="26.25" customHeight="1" spans="21:21">
      <c r="U5358" s="1047"/>
    </row>
    <row r="5359" ht="26.25" customHeight="1" spans="21:21">
      <c r="U5359" s="1047"/>
    </row>
    <row r="5360" ht="26.25" customHeight="1" spans="21:21">
      <c r="U5360" s="1047"/>
    </row>
    <row r="5361" ht="26.25" customHeight="1" spans="21:21">
      <c r="U5361" s="1047"/>
    </row>
    <row r="5362" ht="26.25" customHeight="1" spans="21:21">
      <c r="U5362" s="1047"/>
    </row>
    <row r="5363" ht="26.25" customHeight="1" spans="21:21">
      <c r="U5363" s="1047"/>
    </row>
    <row r="5364" ht="26.25" customHeight="1" spans="21:21">
      <c r="U5364" s="1047"/>
    </row>
    <row r="5365" ht="26.25" customHeight="1" spans="21:21">
      <c r="U5365" s="1047"/>
    </row>
    <row r="5366" ht="26.25" customHeight="1" spans="21:21">
      <c r="U5366" s="1047"/>
    </row>
    <row r="5367" ht="26.25" customHeight="1" spans="21:21">
      <c r="U5367" s="1047"/>
    </row>
    <row r="5368" ht="26.25" customHeight="1" spans="21:21">
      <c r="U5368" s="1047"/>
    </row>
    <row r="5369" ht="26.25" customHeight="1" spans="21:21">
      <c r="U5369" s="1047"/>
    </row>
    <row r="5370" ht="26.25" customHeight="1" spans="21:21">
      <c r="U5370" s="1047"/>
    </row>
    <row r="5371" ht="26.25" customHeight="1" spans="21:21">
      <c r="U5371" s="1047"/>
    </row>
    <row r="5372" ht="26.25" customHeight="1" spans="21:21">
      <c r="U5372" s="1047"/>
    </row>
    <row r="5373" ht="26.25" customHeight="1" spans="21:21">
      <c r="U5373" s="1047"/>
    </row>
    <row r="5374" ht="26.25" customHeight="1" spans="21:21">
      <c r="U5374" s="1047"/>
    </row>
    <row r="5375" ht="26.25" customHeight="1" spans="21:21">
      <c r="U5375" s="1047"/>
    </row>
    <row r="5376" ht="26.25" customHeight="1" spans="21:21">
      <c r="U5376" s="1047"/>
    </row>
    <row r="5377" ht="26.25" customHeight="1" spans="21:21">
      <c r="U5377" s="1047"/>
    </row>
    <row r="5378" ht="26.25" customHeight="1" spans="21:21">
      <c r="U5378" s="1047"/>
    </row>
    <row r="5379" ht="26.25" customHeight="1" spans="21:21">
      <c r="U5379" s="1047"/>
    </row>
    <row r="5380" ht="26.25" customHeight="1" spans="21:21">
      <c r="U5380" s="1047"/>
    </row>
    <row r="5381" ht="26.25" customHeight="1" spans="21:21">
      <c r="U5381" s="1047"/>
    </row>
    <row r="5382" ht="26.25" customHeight="1" spans="21:21">
      <c r="U5382" s="1047"/>
    </row>
    <row r="5383" ht="26.25" customHeight="1" spans="21:21">
      <c r="U5383" s="1047"/>
    </row>
    <row r="5384" ht="26.25" customHeight="1" spans="21:21">
      <c r="U5384" s="1047"/>
    </row>
    <row r="5385" ht="26.25" customHeight="1" spans="21:21">
      <c r="U5385" s="1047"/>
    </row>
    <row r="5386" ht="26.25" customHeight="1" spans="21:21">
      <c r="U5386" s="1047"/>
    </row>
    <row r="5387" ht="26.25" customHeight="1" spans="21:21">
      <c r="U5387" s="1047"/>
    </row>
    <row r="5388" ht="26.25" customHeight="1" spans="21:21">
      <c r="U5388" s="1047"/>
    </row>
    <row r="5389" ht="26.25" customHeight="1" spans="21:21">
      <c r="U5389" s="1047"/>
    </row>
    <row r="5390" ht="26.25" customHeight="1" spans="21:21">
      <c r="U5390" s="1047"/>
    </row>
    <row r="5391" ht="26.25" customHeight="1" spans="21:21">
      <c r="U5391" s="1047"/>
    </row>
    <row r="5392" ht="26.25" customHeight="1" spans="21:21">
      <c r="U5392" s="1047"/>
    </row>
    <row r="5393" ht="26.25" customHeight="1" spans="21:21">
      <c r="U5393" s="1047"/>
    </row>
    <row r="5394" ht="26.25" customHeight="1" spans="21:21">
      <c r="U5394" s="1047"/>
    </row>
    <row r="5395" ht="26.25" customHeight="1" spans="21:21">
      <c r="U5395" s="1047"/>
    </row>
    <row r="5396" ht="26.25" customHeight="1" spans="21:21">
      <c r="U5396" s="1047"/>
    </row>
    <row r="5397" ht="26.25" customHeight="1" spans="21:21">
      <c r="U5397" s="1047"/>
    </row>
    <row r="5398" ht="26.25" customHeight="1" spans="21:21">
      <c r="U5398" s="1047"/>
    </row>
    <row r="5399" ht="26.25" customHeight="1" spans="21:21">
      <c r="U5399" s="1047"/>
    </row>
    <row r="5400" ht="26.25" customHeight="1" spans="21:21">
      <c r="U5400" s="1047"/>
    </row>
    <row r="5401" ht="26.25" customHeight="1" spans="21:21">
      <c r="U5401" s="1047"/>
    </row>
    <row r="5402" ht="26.25" customHeight="1" spans="21:21">
      <c r="U5402" s="1047"/>
    </row>
    <row r="5403" ht="26.25" customHeight="1" spans="21:21">
      <c r="U5403" s="1047"/>
    </row>
    <row r="5404" ht="26.25" customHeight="1" spans="21:21">
      <c r="U5404" s="1047"/>
    </row>
    <row r="5405" ht="26.25" customHeight="1" spans="21:21">
      <c r="U5405" s="1047"/>
    </row>
    <row r="5406" ht="26.25" customHeight="1" spans="21:21">
      <c r="U5406" s="1047"/>
    </row>
    <row r="5407" ht="26.25" customHeight="1" spans="21:21">
      <c r="U5407" s="1047"/>
    </row>
    <row r="5408" ht="26.25" customHeight="1" spans="21:21">
      <c r="U5408" s="1047"/>
    </row>
    <row r="5409" ht="26.25" customHeight="1" spans="21:21">
      <c r="U5409" s="1047"/>
    </row>
    <row r="5410" ht="26.25" customHeight="1" spans="21:21">
      <c r="U5410" s="1047"/>
    </row>
    <row r="5411" ht="26.25" customHeight="1" spans="21:21">
      <c r="U5411" s="1047"/>
    </row>
    <row r="5412" ht="26.25" customHeight="1" spans="21:21">
      <c r="U5412" s="1047"/>
    </row>
    <row r="5413" ht="26.25" customHeight="1" spans="21:21">
      <c r="U5413" s="1047"/>
    </row>
    <row r="5414" ht="26.25" customHeight="1" spans="21:21">
      <c r="U5414" s="1047"/>
    </row>
    <row r="5415" ht="26.25" customHeight="1" spans="21:21">
      <c r="U5415" s="1047"/>
    </row>
    <row r="5416" ht="26.25" customHeight="1" spans="21:21">
      <c r="U5416" s="1047"/>
    </row>
    <row r="5417" ht="26.25" customHeight="1" spans="21:21">
      <c r="U5417" s="1047"/>
    </row>
    <row r="5418" ht="26.25" customHeight="1" spans="21:21">
      <c r="U5418" s="1047"/>
    </row>
    <row r="5419" ht="26.25" customHeight="1" spans="21:21">
      <c r="U5419" s="1047"/>
    </row>
    <row r="5420" ht="26.25" customHeight="1" spans="21:21">
      <c r="U5420" s="1047"/>
    </row>
    <row r="5421" ht="26.25" customHeight="1" spans="21:21">
      <c r="U5421" s="1047"/>
    </row>
    <row r="5422" ht="26.25" customHeight="1" spans="21:21">
      <c r="U5422" s="1047"/>
    </row>
    <row r="5423" ht="26.25" customHeight="1" spans="21:21">
      <c r="U5423" s="1047"/>
    </row>
    <row r="5424" ht="26.25" customHeight="1" spans="21:21">
      <c r="U5424" s="1047"/>
    </row>
    <row r="5425" ht="26.25" customHeight="1" spans="21:21">
      <c r="U5425" s="1047"/>
    </row>
    <row r="5426" ht="26.25" customHeight="1" spans="21:21">
      <c r="U5426" s="1047"/>
    </row>
    <row r="5427" ht="26.25" customHeight="1" spans="21:21">
      <c r="U5427" s="1047"/>
    </row>
    <row r="5428" ht="26.25" customHeight="1" spans="21:21">
      <c r="U5428" s="1047"/>
    </row>
    <row r="5429" ht="26.25" customHeight="1" spans="21:21">
      <c r="U5429" s="1047"/>
    </row>
    <row r="5430" ht="26.25" customHeight="1" spans="21:21">
      <c r="U5430" s="1047"/>
    </row>
    <row r="5431" ht="26.25" customHeight="1" spans="21:21">
      <c r="U5431" s="1047"/>
    </row>
    <row r="5432" ht="26.25" customHeight="1" spans="21:21">
      <c r="U5432" s="1047"/>
    </row>
    <row r="5433" ht="26.25" customHeight="1" spans="21:21">
      <c r="U5433" s="1047"/>
    </row>
    <row r="5434" ht="26.25" customHeight="1" spans="21:21">
      <c r="U5434" s="1047"/>
    </row>
    <row r="5435" ht="26.25" customHeight="1" spans="21:21">
      <c r="U5435" s="1047"/>
    </row>
    <row r="5436" ht="26.25" customHeight="1" spans="21:21">
      <c r="U5436" s="1047"/>
    </row>
    <row r="5437" ht="26.25" customHeight="1" spans="21:21">
      <c r="U5437" s="1047"/>
    </row>
    <row r="5438" ht="26.25" customHeight="1" spans="21:21">
      <c r="U5438" s="1047"/>
    </row>
    <row r="5439" ht="26.25" customHeight="1" spans="21:21">
      <c r="U5439" s="1047"/>
    </row>
    <row r="5440" ht="26.25" customHeight="1" spans="21:21">
      <c r="U5440" s="1047"/>
    </row>
    <row r="5441" ht="26.25" customHeight="1" spans="21:21">
      <c r="U5441" s="1047"/>
    </row>
    <row r="5442" ht="26.25" customHeight="1" spans="21:21">
      <c r="U5442" s="1047"/>
    </row>
    <row r="5443" ht="26.25" customHeight="1" spans="21:21">
      <c r="U5443" s="1047"/>
    </row>
    <row r="5444" ht="26.25" customHeight="1" spans="21:21">
      <c r="U5444" s="1047"/>
    </row>
    <row r="5445" ht="26.25" customHeight="1" spans="21:21">
      <c r="U5445" s="1047"/>
    </row>
    <row r="5446" ht="26.25" customHeight="1" spans="21:21">
      <c r="U5446" s="1047"/>
    </row>
    <row r="5447" ht="26.25" customHeight="1" spans="21:21">
      <c r="U5447" s="1047"/>
    </row>
    <row r="5448" ht="26.25" customHeight="1" spans="21:21">
      <c r="U5448" s="1047"/>
    </row>
    <row r="5449" ht="26.25" customHeight="1" spans="21:21">
      <c r="U5449" s="1047"/>
    </row>
    <row r="5450" ht="26.25" customHeight="1" spans="21:21">
      <c r="U5450" s="1047"/>
    </row>
    <row r="5451" ht="26.25" customHeight="1" spans="21:21">
      <c r="U5451" s="1047"/>
    </row>
    <row r="5452" ht="26.25" customHeight="1" spans="21:21">
      <c r="U5452" s="1047"/>
    </row>
    <row r="5453" ht="26.25" customHeight="1" spans="21:21">
      <c r="U5453" s="1047"/>
    </row>
    <row r="5454" ht="26.25" customHeight="1" spans="21:21">
      <c r="U5454" s="1047"/>
    </row>
    <row r="5455" ht="26.25" customHeight="1" spans="21:21">
      <c r="U5455" s="1047"/>
    </row>
    <row r="5456" ht="26.25" customHeight="1" spans="21:21">
      <c r="U5456" s="1047"/>
    </row>
    <row r="5457" ht="26.25" customHeight="1" spans="21:21">
      <c r="U5457" s="1047"/>
    </row>
    <row r="5458" ht="26.25" customHeight="1" spans="21:21">
      <c r="U5458" s="1047"/>
    </row>
    <row r="5459" ht="26.25" customHeight="1" spans="21:21">
      <c r="U5459" s="1047"/>
    </row>
    <row r="5460" ht="26.25" customHeight="1" spans="21:21">
      <c r="U5460" s="1047"/>
    </row>
    <row r="5461" ht="26.25" customHeight="1" spans="21:21">
      <c r="U5461" s="1047"/>
    </row>
    <row r="5462" ht="26.25" customHeight="1" spans="21:21">
      <c r="U5462" s="1047"/>
    </row>
    <row r="5463" ht="26.25" customHeight="1" spans="21:21">
      <c r="U5463" s="1047"/>
    </row>
    <row r="5464" ht="26.25" customHeight="1" spans="21:21">
      <c r="U5464" s="1047"/>
    </row>
    <row r="5465" ht="26.25" customHeight="1" spans="21:21">
      <c r="U5465" s="1047"/>
    </row>
    <row r="5466" ht="26.25" customHeight="1" spans="21:21">
      <c r="U5466" s="1047"/>
    </row>
    <row r="5467" ht="26.25" customHeight="1" spans="21:21">
      <c r="U5467" s="1047"/>
    </row>
    <row r="5468" ht="26.25" customHeight="1" spans="21:21">
      <c r="U5468" s="1047"/>
    </row>
    <row r="5469" ht="26.25" customHeight="1" spans="21:21">
      <c r="U5469" s="1047"/>
    </row>
    <row r="5470" ht="26.25" customHeight="1" spans="21:21">
      <c r="U5470" s="1047"/>
    </row>
    <row r="5471" ht="26.25" customHeight="1" spans="21:21">
      <c r="U5471" s="1047"/>
    </row>
    <row r="5472" ht="26.25" customHeight="1" spans="21:21">
      <c r="U5472" s="1047"/>
    </row>
    <row r="5473" ht="26.25" customHeight="1" spans="21:21">
      <c r="U5473" s="1047"/>
    </row>
    <row r="5474" ht="26.25" customHeight="1" spans="21:21">
      <c r="U5474" s="1047"/>
    </row>
    <row r="5475" ht="26.25" customHeight="1" spans="21:21">
      <c r="U5475" s="1047"/>
    </row>
    <row r="5476" ht="26.25" customHeight="1" spans="21:21">
      <c r="U5476" s="1047"/>
    </row>
    <row r="5477" ht="26.25" customHeight="1" spans="21:21">
      <c r="U5477" s="1047"/>
    </row>
    <row r="5478" ht="26.25" customHeight="1" spans="21:21">
      <c r="U5478" s="1047"/>
    </row>
    <row r="5479" ht="26.25" customHeight="1" spans="21:21">
      <c r="U5479" s="1047"/>
    </row>
    <row r="5480" ht="26.25" customHeight="1" spans="21:21">
      <c r="U5480" s="1047"/>
    </row>
    <row r="5481" ht="26.25" customHeight="1" spans="21:21">
      <c r="U5481" s="1047"/>
    </row>
    <row r="5482" ht="26.25" customHeight="1" spans="21:21">
      <c r="U5482" s="1047"/>
    </row>
    <row r="5483" ht="26.25" customHeight="1" spans="21:21">
      <c r="U5483" s="1047"/>
    </row>
    <row r="5484" ht="26.25" customHeight="1" spans="21:21">
      <c r="U5484" s="1047"/>
    </row>
    <row r="5485" ht="26.25" customHeight="1" spans="21:21">
      <c r="U5485" s="1047"/>
    </row>
    <row r="5486" ht="26.25" customHeight="1" spans="21:21">
      <c r="U5486" s="1047"/>
    </row>
    <row r="5487" ht="26.25" customHeight="1" spans="21:21">
      <c r="U5487" s="1047"/>
    </row>
    <row r="5488" ht="26.25" customHeight="1" spans="21:21">
      <c r="U5488" s="1047"/>
    </row>
    <row r="5489" ht="26.25" customHeight="1" spans="21:21">
      <c r="U5489" s="1047"/>
    </row>
    <row r="5490" ht="26.25" customHeight="1" spans="21:21">
      <c r="U5490" s="1047"/>
    </row>
    <row r="5491" ht="26.25" customHeight="1" spans="21:21">
      <c r="U5491" s="1047"/>
    </row>
    <row r="5492" ht="26.25" customHeight="1" spans="21:21">
      <c r="U5492" s="1047"/>
    </row>
    <row r="5493" ht="26.25" customHeight="1" spans="21:21">
      <c r="U5493" s="1047"/>
    </row>
    <row r="5494" ht="26.25" customHeight="1" spans="21:21">
      <c r="U5494" s="1047"/>
    </row>
    <row r="5495" ht="26.25" customHeight="1" spans="21:21">
      <c r="U5495" s="1047"/>
    </row>
    <row r="5496" ht="26.25" customHeight="1" spans="21:21">
      <c r="U5496" s="1047"/>
    </row>
    <row r="5497" ht="26.25" customHeight="1" spans="21:21">
      <c r="U5497" s="1047"/>
    </row>
    <row r="5498" ht="26.25" customHeight="1" spans="21:21">
      <c r="U5498" s="1047"/>
    </row>
    <row r="5499" ht="26.25" customHeight="1" spans="21:21">
      <c r="U5499" s="1047"/>
    </row>
    <row r="5500" ht="26.25" customHeight="1" spans="21:21">
      <c r="U5500" s="1047"/>
    </row>
    <row r="5501" ht="26.25" customHeight="1" spans="21:21">
      <c r="U5501" s="1047"/>
    </row>
    <row r="5502" ht="26.25" customHeight="1" spans="21:21">
      <c r="U5502" s="1047"/>
    </row>
    <row r="5503" ht="26.25" customHeight="1" spans="21:21">
      <c r="U5503" s="1047"/>
    </row>
    <row r="5504" ht="26.25" customHeight="1" spans="21:21">
      <c r="U5504" s="1047"/>
    </row>
    <row r="5505" ht="26.25" customHeight="1" spans="21:21">
      <c r="U5505" s="1047"/>
    </row>
    <row r="5506" ht="26.25" customHeight="1" spans="21:21">
      <c r="U5506" s="1047"/>
    </row>
    <row r="5507" ht="26.25" customHeight="1" spans="21:21">
      <c r="U5507" s="1047"/>
    </row>
    <row r="5508" ht="26.25" customHeight="1" spans="21:21">
      <c r="U5508" s="1047"/>
    </row>
    <row r="5509" ht="26.25" customHeight="1" spans="21:21">
      <c r="U5509" s="1047"/>
    </row>
    <row r="5510" ht="26.25" customHeight="1" spans="21:21">
      <c r="U5510" s="1047"/>
    </row>
    <row r="5511" ht="26.25" customHeight="1" spans="21:21">
      <c r="U5511" s="1047"/>
    </row>
    <row r="5512" ht="26.25" customHeight="1" spans="21:21">
      <c r="U5512" s="1047"/>
    </row>
    <row r="5513" ht="26.25" customHeight="1" spans="21:21">
      <c r="U5513" s="1047"/>
    </row>
    <row r="5514" ht="26.25" customHeight="1" spans="21:21">
      <c r="U5514" s="1047"/>
    </row>
    <row r="5515" ht="26.25" customHeight="1" spans="21:21">
      <c r="U5515" s="1047"/>
    </row>
    <row r="5516" ht="26.25" customHeight="1" spans="21:21">
      <c r="U5516" s="1047"/>
    </row>
    <row r="5517" ht="26.25" customHeight="1" spans="21:21">
      <c r="U5517" s="1047"/>
    </row>
    <row r="5518" ht="26.25" customHeight="1" spans="21:21">
      <c r="U5518" s="1047"/>
    </row>
    <row r="5519" ht="26.25" customHeight="1" spans="21:21">
      <c r="U5519" s="1047"/>
    </row>
    <row r="5520" ht="26.25" customHeight="1" spans="21:21">
      <c r="U5520" s="1047"/>
    </row>
    <row r="5521" ht="26.25" customHeight="1" spans="21:21">
      <c r="U5521" s="1047"/>
    </row>
    <row r="5522" ht="26.25" customHeight="1" spans="21:21">
      <c r="U5522" s="1047"/>
    </row>
    <row r="5523" ht="26.25" customHeight="1" spans="21:21">
      <c r="U5523" s="1047"/>
    </row>
    <row r="5524" ht="26.25" customHeight="1" spans="21:21">
      <c r="U5524" s="1047"/>
    </row>
    <row r="5525" ht="26.25" customHeight="1" spans="21:21">
      <c r="U5525" s="1047"/>
    </row>
    <row r="5526" ht="26.25" customHeight="1" spans="21:21">
      <c r="U5526" s="1047"/>
    </row>
    <row r="5527" ht="26.25" customHeight="1" spans="21:21">
      <c r="U5527" s="1047"/>
    </row>
    <row r="5528" ht="26.25" customHeight="1" spans="21:21">
      <c r="U5528" s="1047"/>
    </row>
    <row r="5529" ht="26.25" customHeight="1" spans="21:21">
      <c r="U5529" s="1047"/>
    </row>
    <row r="5530" ht="26.25" customHeight="1" spans="21:21">
      <c r="U5530" s="1047"/>
    </row>
    <row r="5531" ht="26.25" customHeight="1" spans="21:21">
      <c r="U5531" s="1047"/>
    </row>
    <row r="5532" ht="26.25" customHeight="1" spans="21:21">
      <c r="U5532" s="1047"/>
    </row>
    <row r="5533" ht="26.25" customHeight="1" spans="21:21">
      <c r="U5533" s="1047"/>
    </row>
    <row r="5534" ht="26.25" customHeight="1" spans="21:21">
      <c r="U5534" s="1047"/>
    </row>
    <row r="5535" ht="26.25" customHeight="1" spans="21:21">
      <c r="U5535" s="1047"/>
    </row>
    <row r="5536" ht="26.25" customHeight="1" spans="21:21">
      <c r="U5536" s="1047"/>
    </row>
    <row r="5537" ht="26.25" customHeight="1" spans="21:21">
      <c r="U5537" s="1047"/>
    </row>
    <row r="5538" ht="26.25" customHeight="1" spans="21:21">
      <c r="U5538" s="1047"/>
    </row>
    <row r="5539" ht="26.25" customHeight="1" spans="21:21">
      <c r="U5539" s="1047"/>
    </row>
    <row r="5540" ht="26.25" customHeight="1" spans="21:21">
      <c r="U5540" s="1047"/>
    </row>
    <row r="5541" ht="26.25" customHeight="1" spans="21:21">
      <c r="U5541" s="1047"/>
    </row>
    <row r="5542" ht="26.25" customHeight="1" spans="21:21">
      <c r="U5542" s="1047"/>
    </row>
    <row r="5543" ht="26.25" customHeight="1" spans="21:21">
      <c r="U5543" s="1047"/>
    </row>
    <row r="5544" ht="26.25" customHeight="1" spans="21:21">
      <c r="U5544" s="1047"/>
    </row>
    <row r="5545" ht="26.25" customHeight="1" spans="21:21">
      <c r="U5545" s="1047"/>
    </row>
    <row r="5546" ht="26.25" customHeight="1" spans="21:21">
      <c r="U5546" s="1047"/>
    </row>
    <row r="5547" ht="26.25" customHeight="1" spans="21:21">
      <c r="U5547" s="1047"/>
    </row>
    <row r="5548" ht="26.25" customHeight="1" spans="21:21">
      <c r="U5548" s="1047"/>
    </row>
    <row r="5549" ht="26.25" customHeight="1" spans="21:21">
      <c r="U5549" s="1047"/>
    </row>
    <row r="5550" ht="26.25" customHeight="1" spans="21:21">
      <c r="U5550" s="1047"/>
    </row>
    <row r="5551" ht="26.25" customHeight="1" spans="21:21">
      <c r="U5551" s="1047"/>
    </row>
    <row r="5552" ht="26.25" customHeight="1" spans="21:21">
      <c r="U5552" s="1047"/>
    </row>
    <row r="5553" ht="26.25" customHeight="1" spans="21:21">
      <c r="U5553" s="1047"/>
    </row>
    <row r="5554" ht="26.25" customHeight="1" spans="21:21">
      <c r="U5554" s="1047"/>
    </row>
    <row r="5555" ht="26.25" customHeight="1" spans="21:21">
      <c r="U5555" s="1047"/>
    </row>
    <row r="5556" ht="26.25" customHeight="1" spans="21:21">
      <c r="U5556" s="1047"/>
    </row>
    <row r="5557" ht="26.25" customHeight="1" spans="21:21">
      <c r="U5557" s="1047"/>
    </row>
    <row r="5558" ht="26.25" customHeight="1" spans="21:21">
      <c r="U5558" s="1047"/>
    </row>
    <row r="5559" ht="26.25" customHeight="1" spans="21:21">
      <c r="U5559" s="1047"/>
    </row>
    <row r="5560" ht="26.25" customHeight="1" spans="21:21">
      <c r="U5560" s="1047"/>
    </row>
    <row r="5561" ht="26.25" customHeight="1" spans="21:21">
      <c r="U5561" s="1047"/>
    </row>
    <row r="5562" ht="26.25" customHeight="1" spans="21:21">
      <c r="U5562" s="1047"/>
    </row>
    <row r="5563" ht="26.25" customHeight="1" spans="21:21">
      <c r="U5563" s="1047"/>
    </row>
    <row r="5564" ht="26.25" customHeight="1" spans="21:21">
      <c r="U5564" s="1047"/>
    </row>
    <row r="5565" ht="26.25" customHeight="1" spans="21:21">
      <c r="U5565" s="1047"/>
    </row>
    <row r="5566" ht="26.25" customHeight="1" spans="21:21">
      <c r="U5566" s="1047"/>
    </row>
    <row r="5567" ht="26.25" customHeight="1" spans="21:21">
      <c r="U5567" s="1047"/>
    </row>
    <row r="5568" ht="26.25" customHeight="1" spans="21:21">
      <c r="U5568" s="1047"/>
    </row>
    <row r="5569" ht="26.25" customHeight="1" spans="21:21">
      <c r="U5569" s="1047"/>
    </row>
    <row r="5570" ht="26.25" customHeight="1" spans="21:21">
      <c r="U5570" s="1047"/>
    </row>
    <row r="5571" ht="26.25" customHeight="1" spans="21:21">
      <c r="U5571" s="1047"/>
    </row>
    <row r="5572" ht="26.25" customHeight="1" spans="21:21">
      <c r="U5572" s="1047"/>
    </row>
    <row r="5573" ht="26.25" customHeight="1" spans="21:21">
      <c r="U5573" s="1047"/>
    </row>
    <row r="5574" ht="26.25" customHeight="1" spans="21:21">
      <c r="U5574" s="1047"/>
    </row>
    <row r="5575" ht="26.25" customHeight="1" spans="21:21">
      <c r="U5575" s="1047"/>
    </row>
    <row r="5576" ht="26.25" customHeight="1" spans="21:21">
      <c r="U5576" s="1047"/>
    </row>
    <row r="5577" ht="26.25" customHeight="1" spans="21:21">
      <c r="U5577" s="1047"/>
    </row>
    <row r="5578" ht="26.25" customHeight="1" spans="21:21">
      <c r="U5578" s="1047"/>
    </row>
    <row r="5579" ht="26.25" customHeight="1" spans="21:21">
      <c r="U5579" s="1047"/>
    </row>
    <row r="5580" ht="26.25" customHeight="1" spans="21:21">
      <c r="U5580" s="1047"/>
    </row>
    <row r="5581" ht="26.25" customHeight="1" spans="21:21">
      <c r="U5581" s="1047"/>
    </row>
    <row r="5582" ht="26.25" customHeight="1" spans="21:21">
      <c r="U5582" s="1047"/>
    </row>
    <row r="5583" ht="26.25" customHeight="1" spans="21:21">
      <c r="U5583" s="1047"/>
    </row>
    <row r="5584" ht="26.25" customHeight="1" spans="21:21">
      <c r="U5584" s="1047"/>
    </row>
    <row r="5585" ht="26.25" customHeight="1" spans="21:21">
      <c r="U5585" s="1047"/>
    </row>
    <row r="5586" ht="26.25" customHeight="1" spans="21:21">
      <c r="U5586" s="1047"/>
    </row>
    <row r="5587" ht="26.25" customHeight="1" spans="21:21">
      <c r="U5587" s="1047"/>
    </row>
    <row r="5588" ht="26.25" customHeight="1" spans="21:21">
      <c r="U5588" s="1047"/>
    </row>
    <row r="5589" ht="26.25" customHeight="1" spans="21:21">
      <c r="U5589" s="1047"/>
    </row>
    <row r="5590" ht="26.25" customHeight="1" spans="21:21">
      <c r="U5590" s="1047"/>
    </row>
    <row r="5591" ht="26.25" customHeight="1" spans="21:21">
      <c r="U5591" s="1047"/>
    </row>
    <row r="5592" ht="26.25" customHeight="1" spans="21:21">
      <c r="U5592" s="1047"/>
    </row>
    <row r="5593" ht="26.25" customHeight="1" spans="21:21">
      <c r="U5593" s="1047"/>
    </row>
    <row r="5594" ht="26.25" customHeight="1" spans="21:21">
      <c r="U5594" s="1047"/>
    </row>
    <row r="5595" ht="26.25" customHeight="1" spans="21:21">
      <c r="U5595" s="1047"/>
    </row>
    <row r="5596" ht="26.25" customHeight="1" spans="21:21">
      <c r="U5596" s="1047"/>
    </row>
    <row r="5597" ht="26.25" customHeight="1" spans="21:21">
      <c r="U5597" s="1047"/>
    </row>
    <row r="5598" ht="26.25" customHeight="1" spans="21:21">
      <c r="U5598" s="1047"/>
    </row>
    <row r="5599" ht="26.25" customHeight="1" spans="21:21">
      <c r="U5599" s="1047"/>
    </row>
    <row r="5600" ht="26.25" customHeight="1" spans="21:21">
      <c r="U5600" s="1047"/>
    </row>
    <row r="5601" ht="26.25" customHeight="1" spans="21:21">
      <c r="U5601" s="1047"/>
    </row>
    <row r="5602" ht="26.25" customHeight="1" spans="21:21">
      <c r="U5602" s="1047"/>
    </row>
    <row r="5603" ht="26.25" customHeight="1" spans="21:21">
      <c r="U5603" s="1047"/>
    </row>
    <row r="5604" ht="26.25" customHeight="1" spans="21:21">
      <c r="U5604" s="1047"/>
    </row>
    <row r="5605" ht="26.25" customHeight="1" spans="21:21">
      <c r="U5605" s="1047"/>
    </row>
    <row r="5606" ht="26.25" customHeight="1" spans="21:21">
      <c r="U5606" s="1047"/>
    </row>
    <row r="5607" ht="26.25" customHeight="1" spans="21:21">
      <c r="U5607" s="1047"/>
    </row>
    <row r="5608" ht="26.25" customHeight="1" spans="21:21">
      <c r="U5608" s="1047"/>
    </row>
    <row r="5609" ht="26.25" customHeight="1" spans="21:21">
      <c r="U5609" s="1047"/>
    </row>
    <row r="5610" ht="26.25" customHeight="1" spans="21:21">
      <c r="U5610" s="1047"/>
    </row>
    <row r="5611" ht="26.25" customHeight="1" spans="21:21">
      <c r="U5611" s="1047"/>
    </row>
    <row r="5612" ht="26.25" customHeight="1" spans="21:21">
      <c r="U5612" s="1047"/>
    </row>
    <row r="5613" ht="26.25" customHeight="1" spans="21:21">
      <c r="U5613" s="1047"/>
    </row>
    <row r="5614" ht="26.25" customHeight="1" spans="21:21">
      <c r="U5614" s="1047"/>
    </row>
    <row r="5615" ht="26.25" customHeight="1" spans="21:21">
      <c r="U5615" s="1047"/>
    </row>
    <row r="5616" ht="26.25" customHeight="1" spans="21:21">
      <c r="U5616" s="1047"/>
    </row>
    <row r="5617" ht="26.25" customHeight="1" spans="21:21">
      <c r="U5617" s="1047"/>
    </row>
    <row r="5618" ht="26.25" customHeight="1" spans="21:21">
      <c r="U5618" s="1047"/>
    </row>
    <row r="5619" ht="26.25" customHeight="1" spans="21:21">
      <c r="U5619" s="1047"/>
    </row>
    <row r="5620" ht="26.25" customHeight="1" spans="21:21">
      <c r="U5620" s="1047"/>
    </row>
    <row r="5621" ht="26.25" customHeight="1" spans="21:21">
      <c r="U5621" s="1047"/>
    </row>
    <row r="5622" ht="26.25" customHeight="1" spans="21:21">
      <c r="U5622" s="1047"/>
    </row>
    <row r="5623" ht="26.25" customHeight="1" spans="21:21">
      <c r="U5623" s="1047"/>
    </row>
    <row r="5624" ht="26.25" customHeight="1" spans="21:21">
      <c r="U5624" s="1047"/>
    </row>
    <row r="5625" ht="26.25" customHeight="1" spans="21:21">
      <c r="U5625" s="1047"/>
    </row>
    <row r="5626" ht="26.25" customHeight="1" spans="21:21">
      <c r="U5626" s="1047"/>
    </row>
    <row r="5627" ht="26.25" customHeight="1" spans="21:21">
      <c r="U5627" s="1047"/>
    </row>
    <row r="5628" ht="26.25" customHeight="1" spans="21:21">
      <c r="U5628" s="1047"/>
    </row>
    <row r="5629" ht="26.25" customHeight="1" spans="21:21">
      <c r="U5629" s="1047"/>
    </row>
    <row r="5630" ht="26.25" customHeight="1" spans="21:21">
      <c r="U5630" s="1047"/>
    </row>
    <row r="5631" ht="26.25" customHeight="1" spans="21:21">
      <c r="U5631" s="1047"/>
    </row>
    <row r="5632" ht="26.25" customHeight="1" spans="21:21">
      <c r="U5632" s="1047"/>
    </row>
    <row r="5633" ht="26.25" customHeight="1" spans="21:21">
      <c r="U5633" s="1047"/>
    </row>
    <row r="5634" ht="26.25" customHeight="1" spans="21:21">
      <c r="U5634" s="1047"/>
    </row>
    <row r="5635" ht="26.25" customHeight="1" spans="21:21">
      <c r="U5635" s="1047"/>
    </row>
    <row r="5636" ht="26.25" customHeight="1" spans="21:21">
      <c r="U5636" s="1047"/>
    </row>
    <row r="5637" ht="26.25" customHeight="1" spans="21:21">
      <c r="U5637" s="1047"/>
    </row>
    <row r="5638" ht="26.25" customHeight="1" spans="21:21">
      <c r="U5638" s="1047"/>
    </row>
    <row r="5639" ht="26.25" customHeight="1" spans="21:21">
      <c r="U5639" s="1047"/>
    </row>
    <row r="5640" ht="26.25" customHeight="1" spans="21:21">
      <c r="U5640" s="1047"/>
    </row>
    <row r="5641" ht="26.25" customHeight="1" spans="21:21">
      <c r="U5641" s="1047"/>
    </row>
    <row r="5642" ht="26.25" customHeight="1" spans="21:21">
      <c r="U5642" s="1047"/>
    </row>
    <row r="5643" ht="26.25" customHeight="1" spans="21:21">
      <c r="U5643" s="1047"/>
    </row>
    <row r="5644" ht="26.25" customHeight="1" spans="21:21">
      <c r="U5644" s="1047"/>
    </row>
    <row r="5645" ht="26.25" customHeight="1" spans="21:21">
      <c r="U5645" s="1047"/>
    </row>
    <row r="5646" ht="26.25" customHeight="1" spans="21:21">
      <c r="U5646" s="1047"/>
    </row>
    <row r="5647" ht="26.25" customHeight="1" spans="21:21">
      <c r="U5647" s="1047"/>
    </row>
    <row r="5648" ht="26.25" customHeight="1" spans="21:21">
      <c r="U5648" s="1047"/>
    </row>
    <row r="5649" ht="26.25" customHeight="1" spans="21:21">
      <c r="U5649" s="1047"/>
    </row>
    <row r="5650" ht="26.25" customHeight="1" spans="21:21">
      <c r="U5650" s="1047"/>
    </row>
    <row r="5651" ht="26.25" customHeight="1" spans="21:21">
      <c r="U5651" s="1047"/>
    </row>
    <row r="5652" ht="26.25" customHeight="1" spans="21:21">
      <c r="U5652" s="1047"/>
    </row>
    <row r="5653" ht="26.25" customHeight="1" spans="21:21">
      <c r="U5653" s="1047"/>
    </row>
    <row r="5654" ht="26.25" customHeight="1" spans="21:21">
      <c r="U5654" s="1047"/>
    </row>
    <row r="5655" ht="26.25" customHeight="1" spans="21:21">
      <c r="U5655" s="1047"/>
    </row>
    <row r="5656" ht="26.25" customHeight="1" spans="21:21">
      <c r="U5656" s="1047"/>
    </row>
    <row r="5657" ht="26.25" customHeight="1" spans="21:21">
      <c r="U5657" s="1047"/>
    </row>
    <row r="5658" ht="26.25" customHeight="1" spans="21:21">
      <c r="U5658" s="1047"/>
    </row>
    <row r="5659" ht="26.25" customHeight="1" spans="21:21">
      <c r="U5659" s="1047"/>
    </row>
    <row r="5660" ht="26.25" customHeight="1" spans="21:21">
      <c r="U5660" s="1047"/>
    </row>
    <row r="5661" ht="26.25" customHeight="1" spans="21:21">
      <c r="U5661" s="1047"/>
    </row>
    <row r="5662" ht="26.25" customHeight="1" spans="21:21">
      <c r="U5662" s="1047"/>
    </row>
    <row r="5663" ht="26.25" customHeight="1" spans="21:21">
      <c r="U5663" s="1047"/>
    </row>
    <row r="5664" ht="26.25" customHeight="1" spans="21:21">
      <c r="U5664" s="1047"/>
    </row>
    <row r="5665" ht="26.25" customHeight="1" spans="21:21">
      <c r="U5665" s="1047"/>
    </row>
    <row r="5666" ht="26.25" customHeight="1" spans="21:21">
      <c r="U5666" s="1047"/>
    </row>
    <row r="5667" ht="26.25" customHeight="1" spans="21:21">
      <c r="U5667" s="1047"/>
    </row>
    <row r="5668" ht="26.25" customHeight="1" spans="21:21">
      <c r="U5668" s="1047"/>
    </row>
    <row r="5669" ht="26.25" customHeight="1" spans="21:21">
      <c r="U5669" s="1047"/>
    </row>
    <row r="5670" ht="26.25" customHeight="1" spans="21:21">
      <c r="U5670" s="1047"/>
    </row>
    <row r="5671" ht="26.25" customHeight="1" spans="21:21">
      <c r="U5671" s="1047"/>
    </row>
    <row r="5672" ht="26.25" customHeight="1" spans="21:21">
      <c r="U5672" s="1047"/>
    </row>
    <row r="5673" ht="26.25" customHeight="1" spans="21:21">
      <c r="U5673" s="1047"/>
    </row>
    <row r="5674" ht="26.25" customHeight="1" spans="21:21">
      <c r="U5674" s="1047"/>
    </row>
    <row r="5675" ht="26.25" customHeight="1" spans="21:21">
      <c r="U5675" s="1047"/>
    </row>
    <row r="5676" ht="26.25" customHeight="1" spans="21:21">
      <c r="U5676" s="1047"/>
    </row>
    <row r="5677" ht="26.25" customHeight="1" spans="21:21">
      <c r="U5677" s="1047"/>
    </row>
    <row r="5678" ht="26.25" customHeight="1" spans="21:21">
      <c r="U5678" s="1047"/>
    </row>
    <row r="5679" ht="26.25" customHeight="1" spans="21:21">
      <c r="U5679" s="1047"/>
    </row>
    <row r="5680" ht="26.25" customHeight="1" spans="21:21">
      <c r="U5680" s="1047"/>
    </row>
    <row r="5681" ht="26.25" customHeight="1" spans="21:21">
      <c r="U5681" s="1047"/>
    </row>
    <row r="5682" ht="26.25" customHeight="1" spans="21:21">
      <c r="U5682" s="1047"/>
    </row>
    <row r="5683" ht="26.25" customHeight="1" spans="21:21">
      <c r="U5683" s="1047"/>
    </row>
    <row r="5684" ht="26.25" customHeight="1" spans="21:21">
      <c r="U5684" s="1047"/>
    </row>
    <row r="5685" ht="26.25" customHeight="1" spans="21:21">
      <c r="U5685" s="1047"/>
    </row>
    <row r="5686" ht="26.25" customHeight="1" spans="21:21">
      <c r="U5686" s="1047"/>
    </row>
    <row r="5687" ht="26.25" customHeight="1" spans="21:21">
      <c r="U5687" s="1047"/>
    </row>
    <row r="5688" ht="26.25" customHeight="1" spans="21:21">
      <c r="U5688" s="1047"/>
    </row>
    <row r="5689" ht="26.25" customHeight="1" spans="21:21">
      <c r="U5689" s="1047"/>
    </row>
    <row r="5690" ht="26.25" customHeight="1" spans="21:21">
      <c r="U5690" s="1047"/>
    </row>
    <row r="5691" ht="26.25" customHeight="1" spans="21:21">
      <c r="U5691" s="1047"/>
    </row>
    <row r="5692" ht="26.25" customHeight="1" spans="21:21">
      <c r="U5692" s="1047"/>
    </row>
    <row r="5693" ht="26.25" customHeight="1" spans="21:21">
      <c r="U5693" s="1047"/>
    </row>
    <row r="5694" ht="26.25" customHeight="1" spans="21:21">
      <c r="U5694" s="1047"/>
    </row>
    <row r="5695" ht="26.25" customHeight="1" spans="21:21">
      <c r="U5695" s="1047"/>
    </row>
    <row r="5696" ht="26.25" customHeight="1" spans="21:21">
      <c r="U5696" s="1047"/>
    </row>
    <row r="5697" ht="26.25" customHeight="1" spans="21:21">
      <c r="U5697" s="1047"/>
    </row>
    <row r="5698" ht="26.25" customHeight="1" spans="21:21">
      <c r="U5698" s="1047"/>
    </row>
    <row r="5699" ht="26.25" customHeight="1" spans="21:21">
      <c r="U5699" s="1047"/>
    </row>
    <row r="5700" ht="26.25" customHeight="1" spans="21:21">
      <c r="U5700" s="1047"/>
    </row>
    <row r="5701" ht="26.25" customHeight="1" spans="21:21">
      <c r="U5701" s="1047"/>
    </row>
    <row r="5702" ht="26.25" customHeight="1" spans="21:21">
      <c r="U5702" s="1047"/>
    </row>
    <row r="5703" ht="26.25" customHeight="1" spans="21:21">
      <c r="U5703" s="1047"/>
    </row>
    <row r="5704" ht="26.25" customHeight="1" spans="21:21">
      <c r="U5704" s="1047"/>
    </row>
    <row r="5705" ht="26.25" customHeight="1" spans="21:21">
      <c r="U5705" s="1047"/>
    </row>
    <row r="5706" ht="26.25" customHeight="1" spans="21:21">
      <c r="U5706" s="1047"/>
    </row>
    <row r="5707" ht="26.25" customHeight="1" spans="21:21">
      <c r="U5707" s="1047"/>
    </row>
    <row r="5708" ht="26.25" customHeight="1" spans="21:21">
      <c r="U5708" s="1047"/>
    </row>
    <row r="5709" ht="26.25" customHeight="1" spans="21:21">
      <c r="U5709" s="1047"/>
    </row>
    <row r="5710" ht="26.25" customHeight="1" spans="21:21">
      <c r="U5710" s="1047"/>
    </row>
    <row r="5711" ht="26.25" customHeight="1" spans="21:21">
      <c r="U5711" s="1047"/>
    </row>
    <row r="5712" ht="26.25" customHeight="1" spans="21:21">
      <c r="U5712" s="1047"/>
    </row>
    <row r="5713" ht="26.25" customHeight="1" spans="21:21">
      <c r="U5713" s="1047"/>
    </row>
    <row r="5714" ht="26.25" customHeight="1" spans="21:21">
      <c r="U5714" s="1047"/>
    </row>
    <row r="5715" ht="26.25" customHeight="1" spans="21:21">
      <c r="U5715" s="1047"/>
    </row>
    <row r="5716" ht="26.25" customHeight="1" spans="21:21">
      <c r="U5716" s="1047"/>
    </row>
    <row r="5717" ht="26.25" customHeight="1" spans="21:21">
      <c r="U5717" s="1047"/>
    </row>
    <row r="5718" ht="26.25" customHeight="1" spans="21:21">
      <c r="U5718" s="1047"/>
    </row>
    <row r="5719" ht="26.25" customHeight="1" spans="21:21">
      <c r="U5719" s="1047"/>
    </row>
    <row r="5720" ht="26.25" customHeight="1" spans="21:21">
      <c r="U5720" s="1047"/>
    </row>
    <row r="5721" ht="26.25" customHeight="1" spans="21:21">
      <c r="U5721" s="1047"/>
    </row>
    <row r="5722" ht="26.25" customHeight="1" spans="21:21">
      <c r="U5722" s="1047"/>
    </row>
    <row r="5723" ht="26.25" customHeight="1" spans="21:21">
      <c r="U5723" s="1047"/>
    </row>
    <row r="5724" ht="26.25" customHeight="1" spans="21:21">
      <c r="U5724" s="1047"/>
    </row>
    <row r="5725" ht="26.25" customHeight="1" spans="21:21">
      <c r="U5725" s="1047"/>
    </row>
    <row r="5726" ht="26.25" customHeight="1" spans="21:21">
      <c r="U5726" s="1047"/>
    </row>
    <row r="5727" ht="26.25" customHeight="1" spans="21:21">
      <c r="U5727" s="1047"/>
    </row>
    <row r="5728" ht="26.25" customHeight="1" spans="21:21">
      <c r="U5728" s="1047"/>
    </row>
    <row r="5729" ht="26.25" customHeight="1" spans="21:21">
      <c r="U5729" s="1047"/>
    </row>
    <row r="5730" ht="26.25" customHeight="1" spans="21:21">
      <c r="U5730" s="1047"/>
    </row>
    <row r="5731" ht="26.25" customHeight="1" spans="21:21">
      <c r="U5731" s="1047"/>
    </row>
    <row r="5732" ht="26.25" customHeight="1" spans="21:21">
      <c r="U5732" s="1047"/>
    </row>
    <row r="5733" ht="26.25" customHeight="1" spans="21:21">
      <c r="U5733" s="1047"/>
    </row>
    <row r="5734" ht="26.25" customHeight="1" spans="21:21">
      <c r="U5734" s="1047"/>
    </row>
    <row r="5735" ht="26.25" customHeight="1" spans="21:21">
      <c r="U5735" s="1047"/>
    </row>
    <row r="5736" ht="26.25" customHeight="1" spans="21:21">
      <c r="U5736" s="1047"/>
    </row>
    <row r="5737" ht="26.25" customHeight="1" spans="21:21">
      <c r="U5737" s="1047"/>
    </row>
    <row r="5738" ht="26.25" customHeight="1" spans="21:21">
      <c r="U5738" s="1047"/>
    </row>
    <row r="5739" ht="26.25" customHeight="1" spans="21:21">
      <c r="U5739" s="1047"/>
    </row>
    <row r="5740" ht="26.25" customHeight="1" spans="21:21">
      <c r="U5740" s="1047"/>
    </row>
    <row r="5741" ht="26.25" customHeight="1" spans="21:21">
      <c r="U5741" s="1047"/>
    </row>
    <row r="5742" ht="26.25" customHeight="1" spans="21:21">
      <c r="U5742" s="1047"/>
    </row>
    <row r="5743" ht="26.25" customHeight="1" spans="21:21">
      <c r="U5743" s="1047"/>
    </row>
    <row r="5744" ht="26.25" customHeight="1" spans="21:21">
      <c r="U5744" s="1047"/>
    </row>
    <row r="5745" ht="26.25" customHeight="1" spans="21:21">
      <c r="U5745" s="1047"/>
    </row>
    <row r="5746" ht="26.25" customHeight="1" spans="21:21">
      <c r="U5746" s="1047"/>
    </row>
    <row r="5747" ht="26.25" customHeight="1" spans="21:21">
      <c r="U5747" s="1047"/>
    </row>
    <row r="5748" ht="26.25" customHeight="1" spans="21:21">
      <c r="U5748" s="1047"/>
    </row>
    <row r="5749" ht="26.25" customHeight="1" spans="21:21">
      <c r="U5749" s="1047"/>
    </row>
    <row r="5750" ht="26.25" customHeight="1" spans="21:21">
      <c r="U5750" s="1047"/>
    </row>
    <row r="5751" ht="26.25" customHeight="1" spans="21:21">
      <c r="U5751" s="1047"/>
    </row>
    <row r="5752" ht="26.25" customHeight="1" spans="21:21">
      <c r="U5752" s="1047"/>
    </row>
    <row r="5753" ht="26.25" customHeight="1" spans="21:21">
      <c r="U5753" s="1047"/>
    </row>
    <row r="5754" ht="26.25" customHeight="1" spans="21:21">
      <c r="U5754" s="1047"/>
    </row>
    <row r="5755" ht="26.25" customHeight="1" spans="21:21">
      <c r="U5755" s="1047"/>
    </row>
    <row r="5756" ht="26.25" customHeight="1" spans="21:21">
      <c r="U5756" s="1047"/>
    </row>
    <row r="5757" ht="26.25" customHeight="1" spans="21:21">
      <c r="U5757" s="1047"/>
    </row>
    <row r="5758" ht="26.25" customHeight="1" spans="21:21">
      <c r="U5758" s="1047"/>
    </row>
    <row r="5759" ht="26.25" customHeight="1" spans="21:21">
      <c r="U5759" s="1047"/>
    </row>
    <row r="5760" ht="26.25" customHeight="1" spans="21:21">
      <c r="U5760" s="1047"/>
    </row>
    <row r="5761" ht="26.25" customHeight="1" spans="21:21">
      <c r="U5761" s="1047"/>
    </row>
    <row r="5762" ht="26.25" customHeight="1" spans="21:21">
      <c r="U5762" s="1047"/>
    </row>
    <row r="5763" ht="26.25" customHeight="1" spans="21:21">
      <c r="U5763" s="1047"/>
    </row>
    <row r="5764" ht="26.25" customHeight="1" spans="21:21">
      <c r="U5764" s="1047"/>
    </row>
    <row r="5765" ht="26.25" customHeight="1" spans="21:21">
      <c r="U5765" s="1047"/>
    </row>
    <row r="5766" ht="26.25" customHeight="1" spans="21:21">
      <c r="U5766" s="1047"/>
    </row>
    <row r="5767" ht="26.25" customHeight="1" spans="21:21">
      <c r="U5767" s="1047"/>
    </row>
    <row r="5768" ht="26.25" customHeight="1" spans="21:21">
      <c r="U5768" s="1047"/>
    </row>
    <row r="5769" ht="26.25" customHeight="1" spans="21:21">
      <c r="U5769" s="1047"/>
    </row>
    <row r="5770" ht="26.25" customHeight="1" spans="21:21">
      <c r="U5770" s="1047"/>
    </row>
    <row r="5771" ht="26.25" customHeight="1" spans="21:21">
      <c r="U5771" s="1047"/>
    </row>
    <row r="5772" ht="26.25" customHeight="1" spans="21:21">
      <c r="U5772" s="1047"/>
    </row>
    <row r="5773" ht="26.25" customHeight="1" spans="21:21">
      <c r="U5773" s="1047"/>
    </row>
    <row r="5774" ht="26.25" customHeight="1" spans="21:21">
      <c r="U5774" s="1047"/>
    </row>
    <row r="5775" ht="26.25" customHeight="1" spans="21:21">
      <c r="U5775" s="1047"/>
    </row>
    <row r="5776" ht="26.25" customHeight="1" spans="21:21">
      <c r="U5776" s="1047"/>
    </row>
    <row r="5777" ht="26.25" customHeight="1" spans="21:21">
      <c r="U5777" s="1047"/>
    </row>
    <row r="5778" ht="26.25" customHeight="1" spans="21:21">
      <c r="U5778" s="1047"/>
    </row>
    <row r="5779" ht="26.25" customHeight="1" spans="21:21">
      <c r="U5779" s="1047"/>
    </row>
    <row r="5780" ht="26.25" customHeight="1" spans="21:21">
      <c r="U5780" s="1047"/>
    </row>
    <row r="5781" ht="26.25" customHeight="1" spans="21:21">
      <c r="U5781" s="1047"/>
    </row>
    <row r="5782" ht="26.25" customHeight="1" spans="21:21">
      <c r="U5782" s="1047"/>
    </row>
    <row r="5783" ht="26.25" customHeight="1" spans="21:21">
      <c r="U5783" s="1047"/>
    </row>
    <row r="5784" ht="26.25" customHeight="1" spans="21:21">
      <c r="U5784" s="1047"/>
    </row>
    <row r="5785" ht="26.25" customHeight="1" spans="21:21">
      <c r="U5785" s="1047"/>
    </row>
    <row r="5786" ht="26.25" customHeight="1" spans="21:21">
      <c r="U5786" s="1047"/>
    </row>
    <row r="5787" ht="26.25" customHeight="1" spans="21:21">
      <c r="U5787" s="1047"/>
    </row>
    <row r="5788" ht="26.25" customHeight="1" spans="21:21">
      <c r="U5788" s="1047"/>
    </row>
    <row r="5789" ht="26.25" customHeight="1" spans="21:21">
      <c r="U5789" s="1047"/>
    </row>
    <row r="5790" ht="26.25" customHeight="1" spans="21:21">
      <c r="U5790" s="1047"/>
    </row>
    <row r="5791" ht="26.25" customHeight="1" spans="21:21">
      <c r="U5791" s="1047"/>
    </row>
    <row r="5792" ht="26.25" customHeight="1" spans="21:21">
      <c r="U5792" s="1047"/>
    </row>
    <row r="5793" ht="26.25" customHeight="1" spans="21:21">
      <c r="U5793" s="1047"/>
    </row>
    <row r="5794" ht="26.25" customHeight="1" spans="21:21">
      <c r="U5794" s="1047"/>
    </row>
    <row r="5795" ht="26.25" customHeight="1" spans="21:21">
      <c r="U5795" s="1047"/>
    </row>
    <row r="5796" ht="26.25" customHeight="1" spans="21:21">
      <c r="U5796" s="1047"/>
    </row>
    <row r="5797" ht="26.25" customHeight="1" spans="21:21">
      <c r="U5797" s="1047"/>
    </row>
    <row r="5798" ht="26.25" customHeight="1" spans="21:21">
      <c r="U5798" s="1047"/>
    </row>
    <row r="5799" ht="26.25" customHeight="1" spans="21:21">
      <c r="U5799" s="1047"/>
    </row>
    <row r="5800" ht="26.25" customHeight="1" spans="21:21">
      <c r="U5800" s="1047"/>
    </row>
    <row r="5801" ht="26.25" customHeight="1" spans="21:21">
      <c r="U5801" s="1047"/>
    </row>
    <row r="5802" ht="26.25" customHeight="1" spans="21:21">
      <c r="U5802" s="1047"/>
    </row>
    <row r="5803" ht="26.25" customHeight="1" spans="21:21">
      <c r="U5803" s="1047"/>
    </row>
    <row r="5804" ht="26.25" customHeight="1" spans="21:21">
      <c r="U5804" s="1047"/>
    </row>
    <row r="5805" ht="26.25" customHeight="1" spans="21:21">
      <c r="U5805" s="1047"/>
    </row>
    <row r="5806" ht="26.25" customHeight="1" spans="21:21">
      <c r="U5806" s="1047"/>
    </row>
    <row r="5807" ht="26.25" customHeight="1" spans="21:21">
      <c r="U5807" s="1047"/>
    </row>
    <row r="5808" ht="26.25" customHeight="1" spans="21:21">
      <c r="U5808" s="1047"/>
    </row>
    <row r="5809" ht="26.25" customHeight="1" spans="21:21">
      <c r="U5809" s="1047"/>
    </row>
    <row r="5810" ht="26.25" customHeight="1" spans="21:21">
      <c r="U5810" s="1047"/>
    </row>
    <row r="5811" ht="26.25" customHeight="1" spans="21:21">
      <c r="U5811" s="1047"/>
    </row>
    <row r="5812" ht="26.25" customHeight="1" spans="21:21">
      <c r="U5812" s="1047"/>
    </row>
    <row r="5813" ht="26.25" customHeight="1" spans="21:21">
      <c r="U5813" s="1047"/>
    </row>
    <row r="5814" ht="26.25" customHeight="1" spans="21:21">
      <c r="U5814" s="1047"/>
    </row>
    <row r="5815" ht="26.25" customHeight="1" spans="21:21">
      <c r="U5815" s="1047"/>
    </row>
    <row r="5816" ht="26.25" customHeight="1" spans="21:21">
      <c r="U5816" s="1047"/>
    </row>
    <row r="5817" ht="26.25" customHeight="1" spans="21:21">
      <c r="U5817" s="1047"/>
    </row>
    <row r="5818" ht="26.25" customHeight="1" spans="21:21">
      <c r="U5818" s="1047"/>
    </row>
    <row r="5819" ht="26.25" customHeight="1" spans="21:21">
      <c r="U5819" s="1047"/>
    </row>
    <row r="5820" ht="26.25" customHeight="1" spans="21:21">
      <c r="U5820" s="1047"/>
    </row>
    <row r="5821" ht="26.25" customHeight="1" spans="21:21">
      <c r="U5821" s="1047"/>
    </row>
    <row r="5822" ht="26.25" customHeight="1" spans="21:21">
      <c r="U5822" s="1047"/>
    </row>
    <row r="5823" ht="26.25" customHeight="1" spans="21:21">
      <c r="U5823" s="1047"/>
    </row>
    <row r="5824" ht="26.25" customHeight="1" spans="21:21">
      <c r="U5824" s="1047"/>
    </row>
    <row r="5825" ht="26.25" customHeight="1" spans="21:21">
      <c r="U5825" s="1047"/>
    </row>
    <row r="5826" ht="26.25" customHeight="1" spans="21:21">
      <c r="U5826" s="1047"/>
    </row>
    <row r="5827" ht="26.25" customHeight="1" spans="21:21">
      <c r="U5827" s="1047"/>
    </row>
    <row r="5828" ht="26.25" customHeight="1" spans="21:21">
      <c r="U5828" s="1047"/>
    </row>
    <row r="5829" ht="26.25" customHeight="1" spans="21:21">
      <c r="U5829" s="1047"/>
    </row>
    <row r="5830" ht="26.25" customHeight="1" spans="21:21">
      <c r="U5830" s="1047"/>
    </row>
    <row r="5831" ht="26.25" customHeight="1" spans="21:21">
      <c r="U5831" s="1047"/>
    </row>
    <row r="5832" ht="26.25" customHeight="1" spans="21:21">
      <c r="U5832" s="1047"/>
    </row>
    <row r="5833" ht="26.25" customHeight="1" spans="21:21">
      <c r="U5833" s="1047"/>
    </row>
    <row r="5834" ht="26.25" customHeight="1" spans="21:21">
      <c r="U5834" s="1047"/>
    </row>
    <row r="5835" ht="26.25" customHeight="1" spans="21:21">
      <c r="U5835" s="1047"/>
    </row>
    <row r="5836" ht="26.25" customHeight="1" spans="21:21">
      <c r="U5836" s="1047"/>
    </row>
    <row r="5837" ht="26.25" customHeight="1" spans="21:21">
      <c r="U5837" s="1047"/>
    </row>
    <row r="5838" ht="26.25" customHeight="1" spans="21:21">
      <c r="U5838" s="1047"/>
    </row>
    <row r="5839" ht="26.25" customHeight="1" spans="21:21">
      <c r="U5839" s="1047"/>
    </row>
    <row r="5840" ht="26.25" customHeight="1" spans="21:21">
      <c r="U5840" s="1047"/>
    </row>
    <row r="5841" ht="26.25" customHeight="1" spans="21:21">
      <c r="U5841" s="1047"/>
    </row>
    <row r="5842" ht="26.25" customHeight="1" spans="21:21">
      <c r="U5842" s="1047"/>
    </row>
    <row r="5843" ht="26.25" customHeight="1" spans="21:21">
      <c r="U5843" s="1047"/>
    </row>
    <row r="5844" ht="26.25" customHeight="1" spans="21:21">
      <c r="U5844" s="1047"/>
    </row>
    <row r="5845" ht="26.25" customHeight="1" spans="21:21">
      <c r="U5845" s="1047"/>
    </row>
    <row r="5846" ht="26.25" customHeight="1" spans="21:21">
      <c r="U5846" s="1047"/>
    </row>
    <row r="5847" ht="26.25" customHeight="1" spans="21:21">
      <c r="U5847" s="1047"/>
    </row>
    <row r="5848" ht="26.25" customHeight="1" spans="21:21">
      <c r="U5848" s="1047"/>
    </row>
    <row r="5849" ht="26.25" customHeight="1" spans="21:21">
      <c r="U5849" s="1047"/>
    </row>
    <row r="5850" ht="26.25" customHeight="1" spans="21:21">
      <c r="U5850" s="1047"/>
    </row>
    <row r="5851" ht="26.25" customHeight="1" spans="21:21">
      <c r="U5851" s="1047"/>
    </row>
    <row r="5852" ht="26.25" customHeight="1" spans="21:21">
      <c r="U5852" s="1047"/>
    </row>
    <row r="5853" ht="26.25" customHeight="1" spans="21:21">
      <c r="U5853" s="1047"/>
    </row>
    <row r="5854" ht="26.25" customHeight="1" spans="21:21">
      <c r="U5854" s="1047"/>
    </row>
    <row r="5855" ht="26.25" customHeight="1" spans="21:21">
      <c r="U5855" s="1047"/>
    </row>
    <row r="5856" ht="26.25" customHeight="1" spans="21:21">
      <c r="U5856" s="1047"/>
    </row>
    <row r="5857" ht="26.25" customHeight="1" spans="21:21">
      <c r="U5857" s="1047"/>
    </row>
    <row r="5858" ht="26.25" customHeight="1" spans="21:21">
      <c r="U5858" s="1047"/>
    </row>
    <row r="5859" ht="26.25" customHeight="1" spans="21:21">
      <c r="U5859" s="1047"/>
    </row>
    <row r="5860" ht="26.25" customHeight="1" spans="21:21">
      <c r="U5860" s="1047"/>
    </row>
    <row r="5861" ht="26.25" customHeight="1" spans="21:21">
      <c r="U5861" s="1047"/>
    </row>
    <row r="5862" ht="26.25" customHeight="1" spans="21:21">
      <c r="U5862" s="1047"/>
    </row>
    <row r="5863" ht="26.25" customHeight="1" spans="21:21">
      <c r="U5863" s="1047"/>
    </row>
    <row r="5864" ht="26.25" customHeight="1" spans="21:21">
      <c r="U5864" s="1047"/>
    </row>
    <row r="5865" ht="26.25" customHeight="1" spans="21:21">
      <c r="U5865" s="1047"/>
    </row>
    <row r="5866" ht="26.25" customHeight="1" spans="21:21">
      <c r="U5866" s="1047"/>
    </row>
    <row r="5867" ht="26.25" customHeight="1" spans="21:21">
      <c r="U5867" s="1047"/>
    </row>
    <row r="5868" ht="26.25" customHeight="1" spans="21:21">
      <c r="U5868" s="1047"/>
    </row>
    <row r="5869" ht="26.25" customHeight="1" spans="21:21">
      <c r="U5869" s="1047"/>
    </row>
    <row r="5870" ht="26.25" customHeight="1" spans="21:21">
      <c r="U5870" s="1047"/>
    </row>
    <row r="5871" ht="26.25" customHeight="1" spans="21:21">
      <c r="U5871" s="1047"/>
    </row>
    <row r="5872" ht="26.25" customHeight="1" spans="21:21">
      <c r="U5872" s="1047"/>
    </row>
    <row r="5873" ht="26.25" customHeight="1" spans="21:21">
      <c r="U5873" s="1047"/>
    </row>
    <row r="5874" ht="26.25" customHeight="1" spans="21:21">
      <c r="U5874" s="1047"/>
    </row>
    <row r="5875" ht="26.25" customHeight="1" spans="21:21">
      <c r="U5875" s="1047"/>
    </row>
    <row r="5876" ht="26.25" customHeight="1" spans="21:21">
      <c r="U5876" s="1047"/>
    </row>
    <row r="5877" ht="26.25" customHeight="1" spans="21:21">
      <c r="U5877" s="1047"/>
    </row>
    <row r="5878" ht="26.25" customHeight="1" spans="21:21">
      <c r="U5878" s="1047"/>
    </row>
    <row r="5879" ht="26.25" customHeight="1" spans="21:21">
      <c r="U5879" s="1047"/>
    </row>
    <row r="5880" ht="26.25" customHeight="1" spans="21:21">
      <c r="U5880" s="1047"/>
    </row>
    <row r="5881" ht="26.25" customHeight="1" spans="21:21">
      <c r="U5881" s="1047"/>
    </row>
    <row r="5882" ht="26.25" customHeight="1" spans="21:21">
      <c r="U5882" s="1047"/>
    </row>
    <row r="5883" ht="26.25" customHeight="1" spans="21:21">
      <c r="U5883" s="1047"/>
    </row>
    <row r="5884" ht="26.25" customHeight="1" spans="21:21">
      <c r="U5884" s="1047"/>
    </row>
    <row r="5885" ht="26.25" customHeight="1" spans="21:21">
      <c r="U5885" s="1047"/>
    </row>
    <row r="5886" ht="26.25" customHeight="1" spans="21:21">
      <c r="U5886" s="1047"/>
    </row>
    <row r="5887" ht="26.25" customHeight="1" spans="21:21">
      <c r="U5887" s="1047"/>
    </row>
    <row r="5888" ht="26.25" customHeight="1" spans="21:21">
      <c r="U5888" s="1047"/>
    </row>
    <row r="5889" ht="26.25" customHeight="1" spans="21:21">
      <c r="U5889" s="1047"/>
    </row>
    <row r="5890" ht="26.25" customHeight="1" spans="21:21">
      <c r="U5890" s="1047"/>
    </row>
    <row r="5891" ht="26.25" customHeight="1" spans="21:21">
      <c r="U5891" s="1047"/>
    </row>
    <row r="5892" ht="26.25" customHeight="1" spans="21:21">
      <c r="U5892" s="1047"/>
    </row>
    <row r="5893" ht="26.25" customHeight="1" spans="21:21">
      <c r="U5893" s="1047"/>
    </row>
    <row r="5894" ht="26.25" customHeight="1" spans="21:21">
      <c r="U5894" s="1047"/>
    </row>
    <row r="5895" ht="26.25" customHeight="1" spans="21:21">
      <c r="U5895" s="1047"/>
    </row>
    <row r="5896" ht="26.25" customHeight="1" spans="21:21">
      <c r="U5896" s="1047"/>
    </row>
    <row r="5897" ht="26.25" customHeight="1" spans="21:21">
      <c r="U5897" s="1047"/>
    </row>
    <row r="5898" ht="26.25" customHeight="1" spans="21:21">
      <c r="U5898" s="1047"/>
    </row>
    <row r="5899" ht="26.25" customHeight="1" spans="21:21">
      <c r="U5899" s="1047"/>
    </row>
    <row r="5900" ht="26.25" customHeight="1" spans="21:21">
      <c r="U5900" s="1047"/>
    </row>
    <row r="5901" ht="26.25" customHeight="1" spans="21:21">
      <c r="U5901" s="1047"/>
    </row>
    <row r="5902" ht="26.25" customHeight="1" spans="21:21">
      <c r="U5902" s="1047"/>
    </row>
    <row r="5903" ht="26.25" customHeight="1" spans="21:21">
      <c r="U5903" s="1047"/>
    </row>
    <row r="5904" ht="26.25" customHeight="1" spans="21:21">
      <c r="U5904" s="1047"/>
    </row>
    <row r="5905" ht="26.25" customHeight="1" spans="21:21">
      <c r="U5905" s="1047"/>
    </row>
    <row r="5906" ht="26.25" customHeight="1" spans="21:21">
      <c r="U5906" s="1047"/>
    </row>
    <row r="5907" ht="26.25" customHeight="1" spans="21:21">
      <c r="U5907" s="1047"/>
    </row>
    <row r="5908" ht="26.25" customHeight="1" spans="21:21">
      <c r="U5908" s="1047"/>
    </row>
    <row r="5909" ht="26.25" customHeight="1" spans="21:21">
      <c r="U5909" s="1047"/>
    </row>
    <row r="5910" ht="26.25" customHeight="1" spans="21:21">
      <c r="U5910" s="1047"/>
    </row>
    <row r="5911" ht="26.25" customHeight="1" spans="21:21">
      <c r="U5911" s="1047"/>
    </row>
    <row r="5912" ht="26.25" customHeight="1" spans="21:21">
      <c r="U5912" s="1047"/>
    </row>
    <row r="5913" ht="26.25" customHeight="1" spans="21:21">
      <c r="U5913" s="1047"/>
    </row>
    <row r="5914" ht="26.25" customHeight="1" spans="21:21">
      <c r="U5914" s="1047"/>
    </row>
    <row r="5915" ht="26.25" customHeight="1" spans="21:21">
      <c r="U5915" s="1047"/>
    </row>
    <row r="5916" ht="26.25" customHeight="1" spans="21:21">
      <c r="U5916" s="1047"/>
    </row>
    <row r="5917" ht="26.25" customHeight="1" spans="21:21">
      <c r="U5917" s="1047"/>
    </row>
    <row r="5918" ht="26.25" customHeight="1" spans="21:21">
      <c r="U5918" s="1047"/>
    </row>
    <row r="5919" ht="26.25" customHeight="1" spans="21:21">
      <c r="U5919" s="1047"/>
    </row>
    <row r="5920" ht="26.25" customHeight="1" spans="21:21">
      <c r="U5920" s="1047"/>
    </row>
    <row r="5921" ht="26.25" customHeight="1" spans="21:21">
      <c r="U5921" s="1047"/>
    </row>
    <row r="5922" ht="26.25" customHeight="1" spans="21:21">
      <c r="U5922" s="1047"/>
    </row>
    <row r="5923" ht="26.25" customHeight="1" spans="21:21">
      <c r="U5923" s="1047"/>
    </row>
    <row r="5924" ht="26.25" customHeight="1" spans="21:21">
      <c r="U5924" s="1047"/>
    </row>
    <row r="5925" ht="26.25" customHeight="1" spans="21:21">
      <c r="U5925" s="1047"/>
    </row>
    <row r="5926" ht="26.25" customHeight="1" spans="21:21">
      <c r="U5926" s="1047"/>
    </row>
    <row r="5927" ht="26.25" customHeight="1" spans="21:21">
      <c r="U5927" s="1047"/>
    </row>
    <row r="5928" ht="26.25" customHeight="1" spans="21:21">
      <c r="U5928" s="1047"/>
    </row>
    <row r="5929" ht="26.25" customHeight="1" spans="21:21">
      <c r="U5929" s="1047"/>
    </row>
    <row r="5930" ht="26.25" customHeight="1" spans="21:21">
      <c r="U5930" s="1047"/>
    </row>
    <row r="5931" ht="26.25" customHeight="1" spans="21:21">
      <c r="U5931" s="1047"/>
    </row>
    <row r="5932" ht="26.25" customHeight="1" spans="21:21">
      <c r="U5932" s="1047"/>
    </row>
    <row r="5933" ht="26.25" customHeight="1" spans="21:21">
      <c r="U5933" s="1047"/>
    </row>
    <row r="5934" ht="26.25" customHeight="1" spans="21:21">
      <c r="U5934" s="1047"/>
    </row>
    <row r="5935" ht="26.25" customHeight="1" spans="21:21">
      <c r="U5935" s="1047"/>
    </row>
    <row r="5936" ht="26.25" customHeight="1" spans="21:21">
      <c r="U5936" s="1047"/>
    </row>
    <row r="5937" ht="26.25" customHeight="1" spans="21:21">
      <c r="U5937" s="1047"/>
    </row>
    <row r="5938" ht="26.25" customHeight="1" spans="21:21">
      <c r="U5938" s="1047"/>
    </row>
    <row r="5939" ht="26.25" customHeight="1" spans="21:21">
      <c r="U5939" s="1047"/>
    </row>
    <row r="5940" ht="26.25" customHeight="1" spans="21:21">
      <c r="U5940" s="1047"/>
    </row>
    <row r="5941" ht="26.25" customHeight="1" spans="21:21">
      <c r="U5941" s="1047"/>
    </row>
    <row r="5942" ht="26.25" customHeight="1" spans="21:21">
      <c r="U5942" s="1047"/>
    </row>
    <row r="5943" ht="26.25" customHeight="1" spans="21:21">
      <c r="U5943" s="1047"/>
    </row>
    <row r="5944" ht="26.25" customHeight="1" spans="21:21">
      <c r="U5944" s="1047"/>
    </row>
    <row r="5945" ht="26.25" customHeight="1" spans="21:21">
      <c r="U5945" s="1047"/>
    </row>
    <row r="5946" ht="26.25" customHeight="1" spans="21:21">
      <c r="U5946" s="1047"/>
    </row>
    <row r="5947" ht="26.25" customHeight="1" spans="21:21">
      <c r="U5947" s="1047"/>
    </row>
    <row r="5948" ht="26.25" customHeight="1" spans="21:21">
      <c r="U5948" s="1047"/>
    </row>
    <row r="5949" ht="26.25" customHeight="1" spans="21:21">
      <c r="U5949" s="1047"/>
    </row>
    <row r="5950" ht="26.25" customHeight="1" spans="21:21">
      <c r="U5950" s="1047"/>
    </row>
    <row r="5951" ht="26.25" customHeight="1" spans="21:21">
      <c r="U5951" s="1047"/>
    </row>
    <row r="5952" ht="26.25" customHeight="1" spans="21:21">
      <c r="U5952" s="1047"/>
    </row>
    <row r="5953" ht="26.25" customHeight="1" spans="21:21">
      <c r="U5953" s="1047"/>
    </row>
    <row r="5954" ht="26.25" customHeight="1" spans="21:21">
      <c r="U5954" s="1047"/>
    </row>
    <row r="5955" ht="26.25" customHeight="1" spans="21:21">
      <c r="U5955" s="1047"/>
    </row>
    <row r="5956" ht="26.25" customHeight="1" spans="21:21">
      <c r="U5956" s="1047"/>
    </row>
    <row r="5957" ht="26.25" customHeight="1" spans="21:21">
      <c r="U5957" s="1047"/>
    </row>
    <row r="5958" ht="26.25" customHeight="1" spans="21:21">
      <c r="U5958" s="1047"/>
    </row>
    <row r="5959" ht="26.25" customHeight="1" spans="21:21">
      <c r="U5959" s="1047"/>
    </row>
    <row r="5960" ht="26.25" customHeight="1" spans="21:21">
      <c r="U5960" s="1047"/>
    </row>
    <row r="5961" ht="26.25" customHeight="1" spans="21:21">
      <c r="U5961" s="1047"/>
    </row>
    <row r="5962" ht="26.25" customHeight="1" spans="21:21">
      <c r="U5962" s="1047"/>
    </row>
    <row r="5963" ht="26.25" customHeight="1" spans="21:21">
      <c r="U5963" s="1047"/>
    </row>
    <row r="5964" ht="26.25" customHeight="1" spans="21:21">
      <c r="U5964" s="1047"/>
    </row>
    <row r="5965" ht="26.25" customHeight="1" spans="21:21">
      <c r="U5965" s="1047"/>
    </row>
    <row r="5966" ht="26.25" customHeight="1" spans="21:21">
      <c r="U5966" s="1047"/>
    </row>
    <row r="5967" ht="26.25" customHeight="1" spans="21:21">
      <c r="U5967" s="1047"/>
    </row>
    <row r="5968" ht="26.25" customHeight="1" spans="21:21">
      <c r="U5968" s="1047"/>
    </row>
    <row r="5969" ht="26.25" customHeight="1" spans="21:21">
      <c r="U5969" s="1047"/>
    </row>
    <row r="5970" ht="26.25" customHeight="1" spans="21:21">
      <c r="U5970" s="1047"/>
    </row>
    <row r="5971" ht="26.25" customHeight="1" spans="21:21">
      <c r="U5971" s="1047"/>
    </row>
    <row r="5972" ht="26.25" customHeight="1" spans="21:21">
      <c r="U5972" s="1047"/>
    </row>
    <row r="5973" ht="26.25" customHeight="1" spans="21:21">
      <c r="U5973" s="1047"/>
    </row>
    <row r="5974" ht="26.25" customHeight="1" spans="21:21">
      <c r="U5974" s="1047"/>
    </row>
    <row r="5975" ht="26.25" customHeight="1" spans="21:21">
      <c r="U5975" s="1047"/>
    </row>
    <row r="5976" ht="26.25" customHeight="1" spans="21:21">
      <c r="U5976" s="1047"/>
    </row>
    <row r="5977" ht="26.25" customHeight="1" spans="21:21">
      <c r="U5977" s="1047"/>
    </row>
    <row r="5978" ht="26.25" customHeight="1" spans="21:21">
      <c r="U5978" s="1047"/>
    </row>
    <row r="5979" ht="26.25" customHeight="1" spans="21:21">
      <c r="U5979" s="1047"/>
    </row>
    <row r="5980" ht="26.25" customHeight="1" spans="21:21">
      <c r="U5980" s="1047"/>
    </row>
    <row r="5981" ht="26.25" customHeight="1" spans="21:21">
      <c r="U5981" s="1047"/>
    </row>
    <row r="5982" ht="26.25" customHeight="1" spans="21:21">
      <c r="U5982" s="1047"/>
    </row>
    <row r="5983" ht="26.25" customHeight="1" spans="21:21">
      <c r="U5983" s="1047"/>
    </row>
    <row r="5984" ht="26.25" customHeight="1" spans="21:21">
      <c r="U5984" s="1047"/>
    </row>
    <row r="5985" ht="26.25" customHeight="1" spans="21:21">
      <c r="U5985" s="1047"/>
    </row>
    <row r="5986" ht="26.25" customHeight="1" spans="21:21">
      <c r="U5986" s="1047"/>
    </row>
    <row r="5987" ht="26.25" customHeight="1" spans="21:21">
      <c r="U5987" s="1047"/>
    </row>
    <row r="5988" ht="26.25" customHeight="1" spans="21:21">
      <c r="U5988" s="1047"/>
    </row>
    <row r="5989" ht="26.25" customHeight="1" spans="21:21">
      <c r="U5989" s="1047"/>
    </row>
    <row r="5990" ht="26.25" customHeight="1" spans="21:21">
      <c r="U5990" s="1047"/>
    </row>
    <row r="5991" ht="26.25" customHeight="1" spans="21:21">
      <c r="U5991" s="1047"/>
    </row>
    <row r="5992" ht="26.25" customHeight="1" spans="21:21">
      <c r="U5992" s="1047"/>
    </row>
    <row r="5993" ht="26.25" customHeight="1" spans="21:21">
      <c r="U5993" s="1047"/>
    </row>
    <row r="5994" ht="26.25" customHeight="1" spans="21:21">
      <c r="U5994" s="1047"/>
    </row>
    <row r="5995" ht="26.25" customHeight="1" spans="21:21">
      <c r="U5995" s="1047"/>
    </row>
    <row r="5996" ht="26.25" customHeight="1" spans="21:21">
      <c r="U5996" s="1047"/>
    </row>
    <row r="5997" ht="26.25" customHeight="1" spans="21:21">
      <c r="U5997" s="1047"/>
    </row>
    <row r="5998" ht="26.25" customHeight="1" spans="21:21">
      <c r="U5998" s="1047"/>
    </row>
    <row r="5999" ht="26.25" customHeight="1" spans="21:21">
      <c r="U5999" s="1047"/>
    </row>
    <row r="6000" ht="26.25" customHeight="1" spans="21:21">
      <c r="U6000" s="1047"/>
    </row>
    <row r="6001" ht="26.25" customHeight="1" spans="21:21">
      <c r="U6001" s="1047"/>
    </row>
    <row r="6002" ht="26.25" customHeight="1" spans="21:21">
      <c r="U6002" s="1047"/>
    </row>
    <row r="6003" ht="26.25" customHeight="1" spans="21:21">
      <c r="U6003" s="1047"/>
    </row>
    <row r="6004" ht="26.25" customHeight="1" spans="21:21">
      <c r="U6004" s="1047"/>
    </row>
    <row r="6005" ht="26.25" customHeight="1" spans="21:21">
      <c r="U6005" s="1047"/>
    </row>
    <row r="6006" ht="26.25" customHeight="1" spans="21:21">
      <c r="U6006" s="1047"/>
    </row>
    <row r="6007" ht="26.25" customHeight="1" spans="21:21">
      <c r="U6007" s="1047"/>
    </row>
    <row r="6008" ht="26.25" customHeight="1" spans="21:21">
      <c r="U6008" s="1047"/>
    </row>
    <row r="6009" ht="26.25" customHeight="1" spans="21:21">
      <c r="U6009" s="1047"/>
    </row>
    <row r="6010" ht="26.25" customHeight="1" spans="21:21">
      <c r="U6010" s="1047"/>
    </row>
    <row r="6011" ht="26.25" customHeight="1" spans="21:21">
      <c r="U6011" s="1047"/>
    </row>
    <row r="6012" ht="26.25" customHeight="1" spans="21:21">
      <c r="U6012" s="1047"/>
    </row>
    <row r="6013" ht="26.25" customHeight="1" spans="21:21">
      <c r="U6013" s="1047"/>
    </row>
    <row r="6014" ht="26.25" customHeight="1" spans="21:21">
      <c r="U6014" s="1047"/>
    </row>
    <row r="6015" ht="26.25" customHeight="1" spans="21:21">
      <c r="U6015" s="1047"/>
    </row>
    <row r="6016" ht="26.25" customHeight="1" spans="21:21">
      <c r="U6016" s="1047"/>
    </row>
    <row r="6017" ht="26.25" customHeight="1" spans="21:21">
      <c r="U6017" s="1047"/>
    </row>
    <row r="6018" ht="26.25" customHeight="1" spans="21:21">
      <c r="U6018" s="1047"/>
    </row>
    <row r="6019" ht="26.25" customHeight="1" spans="21:21">
      <c r="U6019" s="1047"/>
    </row>
    <row r="6020" ht="26.25" customHeight="1" spans="21:21">
      <c r="U6020" s="1047"/>
    </row>
    <row r="6021" ht="26.25" customHeight="1" spans="21:21">
      <c r="U6021" s="1047"/>
    </row>
    <row r="6022" ht="26.25" customHeight="1" spans="21:21">
      <c r="U6022" s="1047"/>
    </row>
    <row r="6023" ht="26.25" customHeight="1" spans="21:21">
      <c r="U6023" s="1047"/>
    </row>
    <row r="6024" ht="26.25" customHeight="1" spans="21:21">
      <c r="U6024" s="1047"/>
    </row>
    <row r="6025" ht="26.25" customHeight="1" spans="21:21">
      <c r="U6025" s="1047"/>
    </row>
    <row r="6026" ht="26.25" customHeight="1" spans="21:21">
      <c r="U6026" s="1047"/>
    </row>
    <row r="6027" ht="26.25" customHeight="1" spans="21:21">
      <c r="U6027" s="1047"/>
    </row>
    <row r="6028" ht="26.25" customHeight="1" spans="21:21">
      <c r="U6028" s="1047"/>
    </row>
    <row r="6029" ht="26.25" customHeight="1" spans="21:21">
      <c r="U6029" s="1047"/>
    </row>
    <row r="6030" ht="26.25" customHeight="1" spans="21:21">
      <c r="U6030" s="1047"/>
    </row>
    <row r="6031" ht="26.25" customHeight="1" spans="21:21">
      <c r="U6031" s="1047"/>
    </row>
    <row r="6032" ht="26.25" customHeight="1" spans="21:21">
      <c r="U6032" s="1047"/>
    </row>
    <row r="6033" ht="26.25" customHeight="1" spans="21:21">
      <c r="U6033" s="1047"/>
    </row>
    <row r="6034" ht="26.25" customHeight="1" spans="21:21">
      <c r="U6034" s="1047"/>
    </row>
    <row r="6035" ht="26.25" customHeight="1" spans="21:21">
      <c r="U6035" s="1047"/>
    </row>
    <row r="6036" ht="26.25" customHeight="1" spans="21:21">
      <c r="U6036" s="1047"/>
    </row>
    <row r="6037" ht="26.25" customHeight="1" spans="21:21">
      <c r="U6037" s="1047"/>
    </row>
    <row r="6038" ht="26.25" customHeight="1" spans="21:21">
      <c r="U6038" s="1047"/>
    </row>
    <row r="6039" ht="26.25" customHeight="1" spans="21:21">
      <c r="U6039" s="1047"/>
    </row>
    <row r="6040" ht="26.25" customHeight="1" spans="21:21">
      <c r="U6040" s="1047"/>
    </row>
    <row r="6041" ht="26.25" customHeight="1" spans="21:21">
      <c r="U6041" s="1047"/>
    </row>
    <row r="6042" ht="26.25" customHeight="1" spans="21:21">
      <c r="U6042" s="1047"/>
    </row>
    <row r="6043" ht="26.25" customHeight="1" spans="21:21">
      <c r="U6043" s="1047"/>
    </row>
    <row r="6044" ht="26.25" customHeight="1" spans="21:21">
      <c r="U6044" s="1047"/>
    </row>
    <row r="6045" ht="26.25" customHeight="1" spans="21:21">
      <c r="U6045" s="1047"/>
    </row>
    <row r="6046" ht="26.25" customHeight="1" spans="21:21">
      <c r="U6046" s="1047"/>
    </row>
    <row r="6047" ht="26.25" customHeight="1" spans="21:21">
      <c r="U6047" s="1047"/>
    </row>
    <row r="6048" ht="26.25" customHeight="1" spans="21:21">
      <c r="U6048" s="1047"/>
    </row>
    <row r="6049" ht="26.25" customHeight="1" spans="21:21">
      <c r="U6049" s="1047"/>
    </row>
    <row r="6050" ht="26.25" customHeight="1" spans="21:21">
      <c r="U6050" s="1047"/>
    </row>
    <row r="6051" ht="26.25" customHeight="1" spans="21:21">
      <c r="U6051" s="1047"/>
    </row>
    <row r="6052" ht="26.25" customHeight="1" spans="21:21">
      <c r="U6052" s="1047"/>
    </row>
    <row r="6053" ht="26.25" customHeight="1" spans="21:21">
      <c r="U6053" s="1047"/>
    </row>
    <row r="6054" ht="26.25" customHeight="1" spans="21:21">
      <c r="U6054" s="1047"/>
    </row>
    <row r="6055" ht="26.25" customHeight="1" spans="21:21">
      <c r="U6055" s="1047"/>
    </row>
    <row r="6056" ht="26.25" customHeight="1" spans="21:21">
      <c r="U6056" s="1047"/>
    </row>
    <row r="6057" ht="26.25" customHeight="1" spans="21:21">
      <c r="U6057" s="1047"/>
    </row>
    <row r="6058" ht="26.25" customHeight="1" spans="21:21">
      <c r="U6058" s="1047"/>
    </row>
    <row r="6059" ht="26.25" customHeight="1" spans="21:21">
      <c r="U6059" s="1047"/>
    </row>
    <row r="6060" ht="26.25" customHeight="1" spans="21:21">
      <c r="U6060" s="1047"/>
    </row>
    <row r="6061" ht="26.25" customHeight="1" spans="21:21">
      <c r="U6061" s="1047"/>
    </row>
    <row r="6062" ht="26.25" customHeight="1" spans="21:21">
      <c r="U6062" s="1047"/>
    </row>
    <row r="6063" ht="26.25" customHeight="1" spans="21:21">
      <c r="U6063" s="1047"/>
    </row>
    <row r="6064" ht="26.25" customHeight="1" spans="21:21">
      <c r="U6064" s="1047"/>
    </row>
    <row r="6065" ht="26.25" customHeight="1" spans="21:21">
      <c r="U6065" s="1047"/>
    </row>
    <row r="6066" ht="26.25" customHeight="1" spans="21:21">
      <c r="U6066" s="1047"/>
    </row>
    <row r="6067" ht="26.25" customHeight="1" spans="21:21">
      <c r="U6067" s="1047"/>
    </row>
    <row r="6068" ht="26.25" customHeight="1" spans="21:21">
      <c r="U6068" s="1047"/>
    </row>
    <row r="6069" ht="26.25" customHeight="1" spans="21:21">
      <c r="U6069" s="1047"/>
    </row>
    <row r="6070" ht="26.25" customHeight="1" spans="21:21">
      <c r="U6070" s="1047"/>
    </row>
    <row r="6071" ht="26.25" customHeight="1" spans="21:21">
      <c r="U6071" s="1047"/>
    </row>
    <row r="6072" ht="26.25" customHeight="1" spans="21:21">
      <c r="U6072" s="1047"/>
    </row>
    <row r="6073" ht="26.25" customHeight="1" spans="21:21">
      <c r="U6073" s="1047"/>
    </row>
    <row r="6074" ht="26.25" customHeight="1" spans="21:21">
      <c r="U6074" s="1047"/>
    </row>
    <row r="6075" ht="26.25" customHeight="1" spans="21:21">
      <c r="U6075" s="1047"/>
    </row>
    <row r="6076" ht="26.25" customHeight="1" spans="21:21">
      <c r="U6076" s="1047"/>
    </row>
    <row r="6077" ht="26.25" customHeight="1" spans="21:21">
      <c r="U6077" s="1047"/>
    </row>
    <row r="6078" ht="26.25" customHeight="1" spans="21:21">
      <c r="U6078" s="1047"/>
    </row>
    <row r="6079" ht="26.25" customHeight="1" spans="21:21">
      <c r="U6079" s="1047"/>
    </row>
    <row r="6080" ht="26.25" customHeight="1" spans="21:21">
      <c r="U6080" s="1047"/>
    </row>
    <row r="6081" ht="26.25" customHeight="1" spans="21:21">
      <c r="U6081" s="1047"/>
    </row>
    <row r="6082" ht="26.25" customHeight="1" spans="21:21">
      <c r="U6082" s="1047"/>
    </row>
    <row r="6083" ht="26.25" customHeight="1" spans="21:21">
      <c r="U6083" s="1047"/>
    </row>
    <row r="6084" ht="26.25" customHeight="1" spans="21:21">
      <c r="U6084" s="1047"/>
    </row>
    <row r="6085" ht="26.25" customHeight="1" spans="21:21">
      <c r="U6085" s="1047"/>
    </row>
    <row r="6086" ht="26.25" customHeight="1" spans="21:21">
      <c r="U6086" s="1047"/>
    </row>
    <row r="6087" ht="26.25" customHeight="1" spans="21:21">
      <c r="U6087" s="1047"/>
    </row>
    <row r="6088" ht="26.25" customHeight="1" spans="21:21">
      <c r="U6088" s="1047"/>
    </row>
    <row r="6089" ht="26.25" customHeight="1" spans="21:21">
      <c r="U6089" s="1047"/>
    </row>
    <row r="6090" ht="26.25" customHeight="1" spans="21:21">
      <c r="U6090" s="1047"/>
    </row>
    <row r="6091" ht="26.25" customHeight="1" spans="21:21">
      <c r="U6091" s="1047"/>
    </row>
    <row r="6092" ht="26.25" customHeight="1" spans="21:21">
      <c r="U6092" s="1047"/>
    </row>
    <row r="6093" ht="26.25" customHeight="1" spans="21:21">
      <c r="U6093" s="1047"/>
    </row>
    <row r="6094" ht="26.25" customHeight="1" spans="21:21">
      <c r="U6094" s="1047"/>
    </row>
    <row r="6095" ht="26.25" customHeight="1" spans="21:21">
      <c r="U6095" s="1047"/>
    </row>
    <row r="6096" ht="26.25" customHeight="1" spans="21:21">
      <c r="U6096" s="1047"/>
    </row>
    <row r="6097" ht="26.25" customHeight="1" spans="21:21">
      <c r="U6097" s="1047"/>
    </row>
    <row r="6098" ht="26.25" customHeight="1" spans="21:21">
      <c r="U6098" s="1047"/>
    </row>
    <row r="6099" ht="26.25" customHeight="1" spans="21:21">
      <c r="U6099" s="1047"/>
    </row>
    <row r="6100" ht="26.25" customHeight="1" spans="21:21">
      <c r="U6100" s="1047"/>
    </row>
    <row r="6101" ht="26.25" customHeight="1" spans="21:21">
      <c r="U6101" s="1047"/>
    </row>
    <row r="6102" ht="26.25" customHeight="1" spans="21:21">
      <c r="U6102" s="1047"/>
    </row>
    <row r="6103" ht="26.25" customHeight="1" spans="21:21">
      <c r="U6103" s="1047"/>
    </row>
    <row r="6104" ht="26.25" customHeight="1" spans="21:21">
      <c r="U6104" s="1047"/>
    </row>
    <row r="6105" ht="26.25" customHeight="1" spans="21:21">
      <c r="U6105" s="1047"/>
    </row>
    <row r="6106" ht="26.25" customHeight="1" spans="21:21">
      <c r="U6106" s="1047"/>
    </row>
    <row r="6107" ht="26.25" customHeight="1" spans="21:21">
      <c r="U6107" s="1047"/>
    </row>
    <row r="6108" ht="26.25" customHeight="1" spans="21:21">
      <c r="U6108" s="1047"/>
    </row>
    <row r="6109" ht="26.25" customHeight="1" spans="21:21">
      <c r="U6109" s="1047"/>
    </row>
    <row r="6110" ht="26.25" customHeight="1" spans="21:21">
      <c r="U6110" s="1047"/>
    </row>
    <row r="6111" ht="26.25" customHeight="1" spans="21:21">
      <c r="U6111" s="1047"/>
    </row>
    <row r="6112" ht="26.25" customHeight="1" spans="21:21">
      <c r="U6112" s="1047"/>
    </row>
    <row r="6113" ht="26.25" customHeight="1" spans="21:21">
      <c r="U6113" s="1047"/>
    </row>
    <row r="6114" ht="26.25" customHeight="1" spans="21:21">
      <c r="U6114" s="1047"/>
    </row>
    <row r="6115" ht="26.25" customHeight="1" spans="21:21">
      <c r="U6115" s="1047"/>
    </row>
    <row r="6116" ht="26.25" customHeight="1" spans="21:21">
      <c r="U6116" s="1047"/>
    </row>
    <row r="6117" ht="26.25" customHeight="1" spans="21:21">
      <c r="U6117" s="1047"/>
    </row>
    <row r="6118" ht="26.25" customHeight="1" spans="21:21">
      <c r="U6118" s="1047"/>
    </row>
    <row r="6119" ht="26.25" customHeight="1" spans="21:21">
      <c r="U6119" s="1047"/>
    </row>
    <row r="6120" ht="26.25" customHeight="1" spans="21:21">
      <c r="U6120" s="1047"/>
    </row>
    <row r="6121" ht="26.25" customHeight="1" spans="21:21">
      <c r="U6121" s="1047"/>
    </row>
    <row r="6122" ht="26.25" customHeight="1" spans="21:21">
      <c r="U6122" s="1047"/>
    </row>
    <row r="6123" ht="26.25" customHeight="1" spans="21:21">
      <c r="U6123" s="1047"/>
    </row>
    <row r="6124" ht="26.25" customHeight="1" spans="21:21">
      <c r="U6124" s="1047"/>
    </row>
    <row r="6125" ht="26.25" customHeight="1" spans="21:21">
      <c r="U6125" s="1047"/>
    </row>
    <row r="6126" ht="26.25" customHeight="1" spans="21:21">
      <c r="U6126" s="1047"/>
    </row>
    <row r="6127" ht="26.25" customHeight="1" spans="21:21">
      <c r="U6127" s="1047"/>
    </row>
    <row r="6128" ht="26.25" customHeight="1" spans="21:21">
      <c r="U6128" s="1047"/>
    </row>
    <row r="6129" ht="26.25" customHeight="1" spans="21:21">
      <c r="U6129" s="1047"/>
    </row>
    <row r="6130" ht="26.25" customHeight="1" spans="21:21">
      <c r="U6130" s="1047"/>
    </row>
    <row r="6131" ht="26.25" customHeight="1" spans="21:21">
      <c r="U6131" s="1047"/>
    </row>
    <row r="6132" ht="26.25" customHeight="1" spans="21:21">
      <c r="U6132" s="1047"/>
    </row>
    <row r="6133" ht="26.25" customHeight="1" spans="21:21">
      <c r="U6133" s="1047"/>
    </row>
    <row r="6134" ht="26.25" customHeight="1" spans="21:21">
      <c r="U6134" s="1047"/>
    </row>
    <row r="6135" ht="26.25" customHeight="1" spans="21:21">
      <c r="U6135" s="1047"/>
    </row>
    <row r="6136" ht="26.25" customHeight="1" spans="21:21">
      <c r="U6136" s="1047"/>
    </row>
    <row r="6137" ht="26.25" customHeight="1" spans="21:21">
      <c r="U6137" s="1047"/>
    </row>
    <row r="6138" ht="26.25" customHeight="1" spans="21:21">
      <c r="U6138" s="1047"/>
    </row>
    <row r="6139" ht="26.25" customHeight="1" spans="21:21">
      <c r="U6139" s="1047"/>
    </row>
    <row r="6140" ht="26.25" customHeight="1" spans="21:21">
      <c r="U6140" s="1047"/>
    </row>
    <row r="6141" ht="26.25" customHeight="1" spans="21:21">
      <c r="U6141" s="1047"/>
    </row>
    <row r="6142" ht="26.25" customHeight="1" spans="21:21">
      <c r="U6142" s="1047"/>
    </row>
    <row r="6143" ht="26.25" customHeight="1" spans="21:21">
      <c r="U6143" s="1047"/>
    </row>
    <row r="6144" ht="26.25" customHeight="1" spans="21:21">
      <c r="U6144" s="1047"/>
    </row>
    <row r="6145" ht="26.25" customHeight="1" spans="21:21">
      <c r="U6145" s="1047"/>
    </row>
    <row r="6146" ht="26.25" customHeight="1" spans="21:21">
      <c r="U6146" s="1047"/>
    </row>
    <row r="6147" ht="26.25" customHeight="1" spans="21:21">
      <c r="U6147" s="1047"/>
    </row>
    <row r="6148" ht="26.25" customHeight="1" spans="21:21">
      <c r="U6148" s="1047"/>
    </row>
    <row r="6149" ht="26.25" customHeight="1" spans="21:21">
      <c r="U6149" s="1047"/>
    </row>
    <row r="6150" ht="26.25" customHeight="1" spans="21:21">
      <c r="U6150" s="1047"/>
    </row>
    <row r="6151" ht="26.25" customHeight="1" spans="21:21">
      <c r="U6151" s="1047"/>
    </row>
    <row r="6152" ht="26.25" customHeight="1" spans="21:21">
      <c r="U6152" s="1047"/>
    </row>
    <row r="6153" ht="26.25" customHeight="1" spans="21:21">
      <c r="U6153" s="1047"/>
    </row>
    <row r="6154" ht="26.25" customHeight="1" spans="21:21">
      <c r="U6154" s="1047"/>
    </row>
    <row r="6155" ht="26.25" customHeight="1" spans="21:21">
      <c r="U6155" s="1047"/>
    </row>
    <row r="6156" ht="26.25" customHeight="1" spans="21:21">
      <c r="U6156" s="1047"/>
    </row>
    <row r="6157" ht="26.25" customHeight="1" spans="21:21">
      <c r="U6157" s="1047"/>
    </row>
    <row r="6158" ht="26.25" customHeight="1" spans="21:21">
      <c r="U6158" s="1047"/>
    </row>
    <row r="6159" ht="26.25" customHeight="1" spans="21:21">
      <c r="U6159" s="1047"/>
    </row>
    <row r="6160" ht="26.25" customHeight="1" spans="21:21">
      <c r="U6160" s="1047"/>
    </row>
    <row r="6161" ht="26.25" customHeight="1" spans="21:21">
      <c r="U6161" s="1047"/>
    </row>
    <row r="6162" ht="26.25" customHeight="1" spans="21:21">
      <c r="U6162" s="1047"/>
    </row>
    <row r="6163" ht="26.25" customHeight="1" spans="21:21">
      <c r="U6163" s="1047"/>
    </row>
    <row r="6164" ht="26.25" customHeight="1" spans="21:21">
      <c r="U6164" s="1047"/>
    </row>
    <row r="6165" ht="26.25" customHeight="1" spans="21:21">
      <c r="U6165" s="1047"/>
    </row>
    <row r="6166" ht="26.25" customHeight="1" spans="21:21">
      <c r="U6166" s="1047"/>
    </row>
    <row r="6167" ht="26.25" customHeight="1" spans="21:21">
      <c r="U6167" s="1047"/>
    </row>
    <row r="6168" ht="26.25" customHeight="1" spans="21:21">
      <c r="U6168" s="1047"/>
    </row>
    <row r="6169" ht="26.25" customHeight="1" spans="21:21">
      <c r="U6169" s="1047"/>
    </row>
    <row r="6170" ht="26.25" customHeight="1" spans="21:21">
      <c r="U6170" s="1047"/>
    </row>
    <row r="6171" ht="26.25" customHeight="1" spans="21:21">
      <c r="U6171" s="1047"/>
    </row>
    <row r="6172" ht="26.25" customHeight="1" spans="21:21">
      <c r="U6172" s="1047"/>
    </row>
    <row r="6173" ht="26.25" customHeight="1" spans="21:21">
      <c r="U6173" s="1047"/>
    </row>
    <row r="6174" ht="26.25" customHeight="1" spans="21:21">
      <c r="U6174" s="1047"/>
    </row>
    <row r="6175" ht="26.25" customHeight="1" spans="21:21">
      <c r="U6175" s="1047"/>
    </row>
    <row r="6176" ht="26.25" customHeight="1" spans="21:21">
      <c r="U6176" s="1047"/>
    </row>
    <row r="6177" ht="26.25" customHeight="1" spans="21:21">
      <c r="U6177" s="1047"/>
    </row>
    <row r="6178" ht="26.25" customHeight="1" spans="21:21">
      <c r="U6178" s="1047"/>
    </row>
    <row r="6179" ht="26.25" customHeight="1" spans="21:21">
      <c r="U6179" s="1047"/>
    </row>
    <row r="6180" ht="26.25" customHeight="1" spans="21:21">
      <c r="U6180" s="1047"/>
    </row>
    <row r="6181" ht="26.25" customHeight="1" spans="21:21">
      <c r="U6181" s="1047"/>
    </row>
    <row r="6182" ht="26.25" customHeight="1" spans="21:21">
      <c r="U6182" s="1047"/>
    </row>
    <row r="6183" ht="26.25" customHeight="1" spans="21:21">
      <c r="U6183" s="1047"/>
    </row>
    <row r="6184" ht="26.25" customHeight="1" spans="21:21">
      <c r="U6184" s="1047"/>
    </row>
    <row r="6185" ht="26.25" customHeight="1" spans="21:21">
      <c r="U6185" s="1047"/>
    </row>
    <row r="6186" ht="26.25" customHeight="1" spans="21:21">
      <c r="U6186" s="1047"/>
    </row>
    <row r="6187" ht="26.25" customHeight="1" spans="21:21">
      <c r="U6187" s="1047"/>
    </row>
    <row r="6188" ht="26.25" customHeight="1" spans="21:21">
      <c r="U6188" s="1047"/>
    </row>
    <row r="6189" ht="26.25" customHeight="1" spans="21:21">
      <c r="U6189" s="1047"/>
    </row>
    <row r="6190" ht="26.25" customHeight="1" spans="21:21">
      <c r="U6190" s="1047"/>
    </row>
    <row r="6191" ht="26.25" customHeight="1" spans="21:21">
      <c r="U6191" s="1047"/>
    </row>
    <row r="6192" ht="26.25" customHeight="1" spans="21:21">
      <c r="U6192" s="1047"/>
    </row>
    <row r="6193" ht="26.25" customHeight="1" spans="21:21">
      <c r="U6193" s="1047"/>
    </row>
    <row r="6194" ht="26.25" customHeight="1" spans="21:21">
      <c r="U6194" s="1047"/>
    </row>
    <row r="6195" ht="26.25" customHeight="1" spans="21:21">
      <c r="U6195" s="1047"/>
    </row>
    <row r="6196" ht="26.25" customHeight="1" spans="21:21">
      <c r="U6196" s="1047"/>
    </row>
    <row r="6197" ht="26.25" customHeight="1" spans="21:21">
      <c r="U6197" s="1047"/>
    </row>
    <row r="6198" ht="26.25" customHeight="1" spans="21:21">
      <c r="U6198" s="1047"/>
    </row>
    <row r="6199" ht="26.25" customHeight="1" spans="21:21">
      <c r="U6199" s="1047"/>
    </row>
    <row r="6200" ht="26.25" customHeight="1" spans="21:21">
      <c r="U6200" s="1047"/>
    </row>
    <row r="6201" ht="26.25" customHeight="1" spans="21:21">
      <c r="U6201" s="1047"/>
    </row>
    <row r="6202" ht="26.25" customHeight="1" spans="21:21">
      <c r="U6202" s="1047"/>
    </row>
    <row r="6203" ht="26.25" customHeight="1" spans="21:21">
      <c r="U6203" s="1047"/>
    </row>
    <row r="6204" ht="26.25" customHeight="1" spans="21:21">
      <c r="U6204" s="1047"/>
    </row>
    <row r="6205" ht="26.25" customHeight="1" spans="21:21">
      <c r="U6205" s="1047"/>
    </row>
    <row r="6206" ht="26.25" customHeight="1" spans="21:21">
      <c r="U6206" s="1047"/>
    </row>
    <row r="6207" ht="26.25" customHeight="1" spans="21:21">
      <c r="U6207" s="1047"/>
    </row>
    <row r="6208" ht="26.25" customHeight="1" spans="21:21">
      <c r="U6208" s="1047"/>
    </row>
    <row r="6209" ht="26.25" customHeight="1" spans="21:21">
      <c r="U6209" s="1047"/>
    </row>
    <row r="6210" ht="26.25" customHeight="1" spans="21:21">
      <c r="U6210" s="1047"/>
    </row>
    <row r="6211" ht="26.25" customHeight="1" spans="21:21">
      <c r="U6211" s="1047"/>
    </row>
    <row r="6212" ht="26.25" customHeight="1" spans="21:21">
      <c r="U6212" s="1047"/>
    </row>
    <row r="6213" ht="26.25" customHeight="1" spans="21:21">
      <c r="U6213" s="1047"/>
    </row>
    <row r="6214" ht="26.25" customHeight="1" spans="21:21">
      <c r="U6214" s="1047"/>
    </row>
    <row r="6215" ht="26.25" customHeight="1" spans="21:21">
      <c r="U6215" s="1047"/>
    </row>
    <row r="6216" ht="26.25" customHeight="1" spans="21:21">
      <c r="U6216" s="1047"/>
    </row>
    <row r="6217" ht="26.25" customHeight="1" spans="21:21">
      <c r="U6217" s="1047"/>
    </row>
    <row r="6218" ht="26.25" customHeight="1" spans="21:21">
      <c r="U6218" s="1047"/>
    </row>
    <row r="6219" ht="26.25" customHeight="1" spans="21:21">
      <c r="U6219" s="1047"/>
    </row>
    <row r="6220" ht="26.25" customHeight="1" spans="21:21">
      <c r="U6220" s="1047"/>
    </row>
    <row r="6221" ht="26.25" customHeight="1" spans="21:21">
      <c r="U6221" s="1047"/>
    </row>
    <row r="6222" ht="26.25" customHeight="1" spans="21:21">
      <c r="U6222" s="1047"/>
    </row>
    <row r="6223" ht="26.25" customHeight="1" spans="21:21">
      <c r="U6223" s="1047"/>
    </row>
    <row r="6224" ht="26.25" customHeight="1" spans="21:21">
      <c r="U6224" s="1047"/>
    </row>
    <row r="6225" ht="26.25" customHeight="1" spans="21:21">
      <c r="U6225" s="1047"/>
    </row>
    <row r="6226" ht="26.25" customHeight="1" spans="21:21">
      <c r="U6226" s="1047"/>
    </row>
    <row r="6227" ht="26.25" customHeight="1" spans="21:21">
      <c r="U6227" s="1047"/>
    </row>
    <row r="6228" ht="26.25" customHeight="1" spans="21:21">
      <c r="U6228" s="1047"/>
    </row>
    <row r="6229" ht="26.25" customHeight="1" spans="21:21">
      <c r="U6229" s="1047"/>
    </row>
    <row r="6230" ht="26.25" customHeight="1" spans="21:21">
      <c r="U6230" s="1047"/>
    </row>
    <row r="6231" ht="26.25" customHeight="1" spans="21:21">
      <c r="U6231" s="1047"/>
    </row>
    <row r="6232" ht="26.25" customHeight="1" spans="21:21">
      <c r="U6232" s="1047"/>
    </row>
    <row r="6233" ht="26.25" customHeight="1" spans="21:21">
      <c r="U6233" s="1047"/>
    </row>
    <row r="6234" ht="26.25" customHeight="1" spans="21:21">
      <c r="U6234" s="1047"/>
    </row>
    <row r="6235" ht="26.25" customHeight="1" spans="21:21">
      <c r="U6235" s="1047"/>
    </row>
    <row r="6236" ht="26.25" customHeight="1" spans="21:21">
      <c r="U6236" s="1047"/>
    </row>
    <row r="6237" ht="26.25" customHeight="1" spans="21:21">
      <c r="U6237" s="1047"/>
    </row>
    <row r="6238" ht="26.25" customHeight="1" spans="21:21">
      <c r="U6238" s="1047"/>
    </row>
    <row r="6239" ht="26.25" customHeight="1" spans="21:21">
      <c r="U6239" s="1047"/>
    </row>
    <row r="6240" ht="26.25" customHeight="1" spans="21:21">
      <c r="U6240" s="1047"/>
    </row>
    <row r="6241" ht="26.25" customHeight="1" spans="21:21">
      <c r="U6241" s="1047"/>
    </row>
    <row r="6242" ht="26.25" customHeight="1" spans="21:21">
      <c r="U6242" s="1047"/>
    </row>
    <row r="6243" ht="26.25" customHeight="1" spans="21:21">
      <c r="U6243" s="1047"/>
    </row>
    <row r="6244" ht="26.25" customHeight="1" spans="21:21">
      <c r="U6244" s="1047"/>
    </row>
    <row r="6245" ht="26.25" customHeight="1" spans="21:21">
      <c r="U6245" s="1047"/>
    </row>
    <row r="6246" ht="26.25" customHeight="1" spans="21:21">
      <c r="U6246" s="1047"/>
    </row>
    <row r="6247" ht="26.25" customHeight="1" spans="21:21">
      <c r="U6247" s="1047"/>
    </row>
    <row r="6248" ht="26.25" customHeight="1" spans="21:21">
      <c r="U6248" s="1047"/>
    </row>
    <row r="6249" ht="26.25" customHeight="1" spans="21:21">
      <c r="U6249" s="1047"/>
    </row>
    <row r="6250" ht="26.25" customHeight="1" spans="21:21">
      <c r="U6250" s="1047"/>
    </row>
    <row r="6251" ht="26.25" customHeight="1" spans="21:21">
      <c r="U6251" s="1047"/>
    </row>
    <row r="6252" ht="26.25" customHeight="1" spans="21:21">
      <c r="U6252" s="1047"/>
    </row>
    <row r="6253" ht="26.25" customHeight="1" spans="21:21">
      <c r="U6253" s="1047"/>
    </row>
    <row r="6254" ht="26.25" customHeight="1" spans="21:21">
      <c r="U6254" s="1047"/>
    </row>
    <row r="6255" ht="26.25" customHeight="1" spans="21:21">
      <c r="U6255" s="1047"/>
    </row>
    <row r="6256" ht="26.25" customHeight="1" spans="21:21">
      <c r="U6256" s="1047"/>
    </row>
    <row r="6257" ht="26.25" customHeight="1" spans="21:21">
      <c r="U6257" s="1047"/>
    </row>
    <row r="6258" ht="26.25" customHeight="1" spans="21:21">
      <c r="U6258" s="1047"/>
    </row>
    <row r="6259" ht="26.25" customHeight="1" spans="21:21">
      <c r="U6259" s="1047"/>
    </row>
    <row r="6260" ht="26.25" customHeight="1" spans="21:21">
      <c r="U6260" s="1047"/>
    </row>
    <row r="6261" ht="26.25" customHeight="1" spans="21:21">
      <c r="U6261" s="1047"/>
    </row>
    <row r="6262" ht="26.25" customHeight="1" spans="21:21">
      <c r="U6262" s="1047"/>
    </row>
    <row r="6263" ht="26.25" customHeight="1" spans="21:21">
      <c r="U6263" s="1047"/>
    </row>
    <row r="6264" ht="26.25" customHeight="1" spans="21:21">
      <c r="U6264" s="1047"/>
    </row>
    <row r="6265" ht="26.25" customHeight="1" spans="21:21">
      <c r="U6265" s="1047"/>
    </row>
    <row r="6266" ht="26.25" customHeight="1" spans="21:21">
      <c r="U6266" s="1047"/>
    </row>
    <row r="6267" ht="26.25" customHeight="1" spans="21:21">
      <c r="U6267" s="1047"/>
    </row>
    <row r="6268" ht="26.25" customHeight="1" spans="21:21">
      <c r="U6268" s="1047"/>
    </row>
    <row r="6269" ht="26.25" customHeight="1" spans="21:21">
      <c r="U6269" s="1047"/>
    </row>
    <row r="6270" ht="26.25" customHeight="1" spans="21:21">
      <c r="U6270" s="1047"/>
    </row>
    <row r="6271" ht="26.25" customHeight="1" spans="21:21">
      <c r="U6271" s="1047"/>
    </row>
    <row r="6272" ht="26.25" customHeight="1" spans="21:21">
      <c r="U6272" s="1047"/>
    </row>
    <row r="6273" ht="26.25" customHeight="1" spans="21:21">
      <c r="U6273" s="1047"/>
    </row>
    <row r="6274" ht="26.25" customHeight="1" spans="21:21">
      <c r="U6274" s="1047"/>
    </row>
    <row r="6275" ht="26.25" customHeight="1" spans="21:21">
      <c r="U6275" s="1047"/>
    </row>
    <row r="6276" ht="26.25" customHeight="1" spans="21:21">
      <c r="U6276" s="1047"/>
    </row>
    <row r="6277" ht="26.25" customHeight="1" spans="21:21">
      <c r="U6277" s="1047"/>
    </row>
    <row r="6278" ht="26.25" customHeight="1" spans="21:21">
      <c r="U6278" s="1047"/>
    </row>
    <row r="6279" ht="26.25" customHeight="1" spans="21:21">
      <c r="U6279" s="1047"/>
    </row>
    <row r="6280" ht="26.25" customHeight="1" spans="21:21">
      <c r="U6280" s="1047"/>
    </row>
    <row r="6281" ht="26.25" customHeight="1" spans="21:21">
      <c r="U6281" s="1047"/>
    </row>
    <row r="6282" ht="26.25" customHeight="1" spans="21:21">
      <c r="U6282" s="1047"/>
    </row>
    <row r="6283" ht="26.25" customHeight="1" spans="21:21">
      <c r="U6283" s="1047"/>
    </row>
    <row r="6284" ht="26.25" customHeight="1" spans="21:21">
      <c r="U6284" s="1047"/>
    </row>
    <row r="6285" ht="26.25" customHeight="1" spans="21:21">
      <c r="U6285" s="1047"/>
    </row>
    <row r="6286" ht="26.25" customHeight="1" spans="21:21">
      <c r="U6286" s="1047"/>
    </row>
    <row r="6287" ht="26.25" customHeight="1" spans="21:21">
      <c r="U6287" s="1047"/>
    </row>
    <row r="6288" ht="26.25" customHeight="1" spans="21:21">
      <c r="U6288" s="1047"/>
    </row>
    <row r="6289" ht="26.25" customHeight="1" spans="21:21">
      <c r="U6289" s="1047"/>
    </row>
    <row r="6290" ht="26.25" customHeight="1" spans="21:21">
      <c r="U6290" s="1047"/>
    </row>
    <row r="6291" ht="26.25" customHeight="1" spans="21:21">
      <c r="U6291" s="1047"/>
    </row>
    <row r="6292" ht="26.25" customHeight="1" spans="21:21">
      <c r="U6292" s="1047"/>
    </row>
    <row r="6293" ht="26.25" customHeight="1" spans="21:21">
      <c r="U6293" s="1047"/>
    </row>
    <row r="6294" ht="26.25" customHeight="1" spans="21:21">
      <c r="U6294" s="1047"/>
    </row>
    <row r="6295" ht="26.25" customHeight="1" spans="21:21">
      <c r="U6295" s="1047"/>
    </row>
    <row r="6296" ht="26.25" customHeight="1" spans="21:21">
      <c r="U6296" s="1047"/>
    </row>
    <row r="6297" ht="26.25" customHeight="1" spans="21:21">
      <c r="U6297" s="1047"/>
    </row>
    <row r="6298" ht="26.25" customHeight="1" spans="21:21">
      <c r="U6298" s="1047"/>
    </row>
    <row r="6299" ht="26.25" customHeight="1" spans="21:21">
      <c r="U6299" s="1047"/>
    </row>
    <row r="6300" ht="26.25" customHeight="1" spans="21:21">
      <c r="U6300" s="1047"/>
    </row>
    <row r="6301" ht="26.25" customHeight="1" spans="21:21">
      <c r="U6301" s="1047"/>
    </row>
    <row r="6302" ht="26.25" customHeight="1" spans="21:21">
      <c r="U6302" s="1047"/>
    </row>
    <row r="6303" ht="26.25" customHeight="1" spans="21:21">
      <c r="U6303" s="1047"/>
    </row>
    <row r="6304" ht="26.25" customHeight="1" spans="21:21">
      <c r="U6304" s="1047"/>
    </row>
    <row r="6305" ht="26.25" customHeight="1" spans="21:21">
      <c r="U6305" s="1047"/>
    </row>
    <row r="6306" ht="26.25" customHeight="1" spans="21:21">
      <c r="U6306" s="1047"/>
    </row>
    <row r="6307" ht="26.25" customHeight="1" spans="21:21">
      <c r="U6307" s="1047"/>
    </row>
    <row r="6308" ht="26.25" customHeight="1" spans="21:21">
      <c r="U6308" s="1047"/>
    </row>
    <row r="6309" ht="26.25" customHeight="1" spans="21:21">
      <c r="U6309" s="1047"/>
    </row>
    <row r="6310" ht="26.25" customHeight="1" spans="21:21">
      <c r="U6310" s="1047"/>
    </row>
    <row r="6311" ht="26.25" customHeight="1" spans="21:21">
      <c r="U6311" s="1047"/>
    </row>
    <row r="6312" ht="26.25" customHeight="1" spans="21:21">
      <c r="U6312" s="1047"/>
    </row>
    <row r="6313" ht="26.25" customHeight="1" spans="21:21">
      <c r="U6313" s="1047"/>
    </row>
    <row r="6314" ht="26.25" customHeight="1" spans="21:21">
      <c r="U6314" s="1047"/>
    </row>
    <row r="6315" ht="26.25" customHeight="1" spans="21:21">
      <c r="U6315" s="1047"/>
    </row>
    <row r="6316" ht="26.25" customHeight="1" spans="21:21">
      <c r="U6316" s="1047"/>
    </row>
    <row r="6317" ht="26.25" customHeight="1" spans="21:21">
      <c r="U6317" s="1047"/>
    </row>
    <row r="6318" ht="26.25" customHeight="1" spans="21:21">
      <c r="U6318" s="1047"/>
    </row>
    <row r="6319" ht="26.25" customHeight="1" spans="21:21">
      <c r="U6319" s="1047"/>
    </row>
    <row r="6320" ht="26.25" customHeight="1" spans="21:21">
      <c r="U6320" s="1047"/>
    </row>
    <row r="6321" ht="26.25" customHeight="1" spans="21:21">
      <c r="U6321" s="1047"/>
    </row>
    <row r="6322" ht="26.25" customHeight="1" spans="21:21">
      <c r="U6322" s="1047"/>
    </row>
    <row r="6323" ht="26.25" customHeight="1" spans="21:21">
      <c r="U6323" s="1047"/>
    </row>
    <row r="6324" ht="26.25" customHeight="1" spans="21:21">
      <c r="U6324" s="1047"/>
    </row>
    <row r="6325" ht="26.25" customHeight="1" spans="21:21">
      <c r="U6325" s="1047"/>
    </row>
    <row r="6326" ht="26.25" customHeight="1" spans="21:21">
      <c r="U6326" s="1047"/>
    </row>
    <row r="6327" ht="26.25" customHeight="1" spans="21:21">
      <c r="U6327" s="1047"/>
    </row>
    <row r="6328" ht="26.25" customHeight="1" spans="21:21">
      <c r="U6328" s="1047"/>
    </row>
    <row r="6329" ht="26.25" customHeight="1" spans="21:21">
      <c r="U6329" s="1047"/>
    </row>
    <row r="6330" ht="26.25" customHeight="1" spans="21:21">
      <c r="U6330" s="1047"/>
    </row>
    <row r="6331" ht="26.25" customHeight="1" spans="21:21">
      <c r="U6331" s="1047"/>
    </row>
    <row r="6332" ht="26.25" customHeight="1" spans="21:21">
      <c r="U6332" s="1047"/>
    </row>
    <row r="6333" ht="26.25" customHeight="1" spans="21:21">
      <c r="U6333" s="1047"/>
    </row>
    <row r="6334" ht="26.25" customHeight="1" spans="21:21">
      <c r="U6334" s="1047"/>
    </row>
    <row r="6335" ht="26.25" customHeight="1" spans="21:21">
      <c r="U6335" s="1047"/>
    </row>
    <row r="6336" ht="26.25" customHeight="1" spans="21:21">
      <c r="U6336" s="1047"/>
    </row>
    <row r="6337" ht="26.25" customHeight="1" spans="21:21">
      <c r="U6337" s="1047"/>
    </row>
    <row r="6338" ht="26.25" customHeight="1" spans="21:21">
      <c r="U6338" s="1047"/>
    </row>
    <row r="6339" ht="26.25" customHeight="1" spans="21:21">
      <c r="U6339" s="1047"/>
    </row>
    <row r="6340" ht="26.25" customHeight="1" spans="21:21">
      <c r="U6340" s="1047"/>
    </row>
    <row r="6341" ht="26.25" customHeight="1" spans="21:21">
      <c r="U6341" s="1047"/>
    </row>
    <row r="6342" ht="26.25" customHeight="1" spans="21:21">
      <c r="U6342" s="1047"/>
    </row>
    <row r="6343" ht="26.25" customHeight="1" spans="21:21">
      <c r="U6343" s="1047"/>
    </row>
    <row r="6344" ht="26.25" customHeight="1" spans="21:21">
      <c r="U6344" s="1047"/>
    </row>
    <row r="6345" ht="26.25" customHeight="1" spans="21:21">
      <c r="U6345" s="1047"/>
    </row>
    <row r="6346" ht="26.25" customHeight="1" spans="21:21">
      <c r="U6346" s="1047"/>
    </row>
    <row r="6347" ht="26.25" customHeight="1" spans="21:21">
      <c r="U6347" s="1047"/>
    </row>
    <row r="6348" ht="26.25" customHeight="1" spans="21:21">
      <c r="U6348" s="1047"/>
    </row>
    <row r="6349" ht="26.25" customHeight="1" spans="21:21">
      <c r="U6349" s="1047"/>
    </row>
    <row r="6350" ht="26.25" customHeight="1" spans="21:21">
      <c r="U6350" s="1047"/>
    </row>
    <row r="6351" ht="26.25" customHeight="1" spans="21:21">
      <c r="U6351" s="1047"/>
    </row>
    <row r="6352" ht="26.25" customHeight="1" spans="21:21">
      <c r="U6352" s="1047"/>
    </row>
    <row r="6353" ht="26.25" customHeight="1" spans="21:21">
      <c r="U6353" s="1047"/>
    </row>
    <row r="6354" ht="26.25" customHeight="1" spans="21:21">
      <c r="U6354" s="1047"/>
    </row>
    <row r="6355" ht="26.25" customHeight="1" spans="21:21">
      <c r="U6355" s="1047"/>
    </row>
    <row r="6356" ht="26.25" customHeight="1" spans="21:21">
      <c r="U6356" s="1047"/>
    </row>
    <row r="6357" ht="26.25" customHeight="1" spans="21:21">
      <c r="U6357" s="1047"/>
    </row>
    <row r="6358" ht="26.25" customHeight="1" spans="21:21">
      <c r="U6358" s="1047"/>
    </row>
    <row r="6359" ht="26.25" customHeight="1" spans="21:21">
      <c r="U6359" s="1047"/>
    </row>
    <row r="6360" ht="26.25" customHeight="1" spans="21:21">
      <c r="U6360" s="1047"/>
    </row>
    <row r="6361" ht="26.25" customHeight="1" spans="21:21">
      <c r="U6361" s="1047"/>
    </row>
    <row r="6362" ht="26.25" customHeight="1" spans="21:21">
      <c r="U6362" s="1047"/>
    </row>
    <row r="6363" ht="26.25" customHeight="1" spans="21:21">
      <c r="U6363" s="1047"/>
    </row>
    <row r="6364" ht="26.25" customHeight="1" spans="21:21">
      <c r="U6364" s="1047"/>
    </row>
    <row r="6365" ht="26.25" customHeight="1" spans="21:21">
      <c r="U6365" s="1047"/>
    </row>
    <row r="6366" ht="26.25" customHeight="1" spans="21:21">
      <c r="U6366" s="1047"/>
    </row>
    <row r="6367" ht="26.25" customHeight="1" spans="21:21">
      <c r="U6367" s="1047"/>
    </row>
    <row r="6368" ht="26.25" customHeight="1" spans="21:21">
      <c r="U6368" s="1047"/>
    </row>
    <row r="6369" ht="26.25" customHeight="1" spans="21:21">
      <c r="U6369" s="1047"/>
    </row>
    <row r="6370" ht="26.25" customHeight="1" spans="21:21">
      <c r="U6370" s="1047"/>
    </row>
    <row r="6371" ht="26.25" customHeight="1" spans="21:21">
      <c r="U6371" s="1047"/>
    </row>
    <row r="6372" ht="26.25" customHeight="1" spans="21:21">
      <c r="U6372" s="1047"/>
    </row>
    <row r="6373" ht="26.25" customHeight="1" spans="21:21">
      <c r="U6373" s="1047"/>
    </row>
    <row r="6374" ht="26.25" customHeight="1" spans="21:21">
      <c r="U6374" s="1047"/>
    </row>
    <row r="6375" ht="26.25" customHeight="1" spans="21:21">
      <c r="U6375" s="1047"/>
    </row>
    <row r="6376" ht="26.25" customHeight="1" spans="21:21">
      <c r="U6376" s="1047"/>
    </row>
    <row r="6377" ht="26.25" customHeight="1" spans="21:21">
      <c r="U6377" s="1047"/>
    </row>
    <row r="6378" ht="26.25" customHeight="1" spans="21:21">
      <c r="U6378" s="1047"/>
    </row>
    <row r="6379" ht="26.25" customHeight="1" spans="21:21">
      <c r="U6379" s="1047"/>
    </row>
    <row r="6380" ht="26.25" customHeight="1" spans="21:21">
      <c r="U6380" s="1047"/>
    </row>
    <row r="6381" ht="26.25" customHeight="1" spans="21:21">
      <c r="U6381" s="1047"/>
    </row>
    <row r="6382" ht="26.25" customHeight="1" spans="21:21">
      <c r="U6382" s="1047"/>
    </row>
    <row r="6383" ht="26.25" customHeight="1" spans="21:21">
      <c r="U6383" s="1047"/>
    </row>
    <row r="6384" ht="26.25" customHeight="1" spans="21:21">
      <c r="U6384" s="1047"/>
    </row>
    <row r="6385" ht="26.25" customHeight="1" spans="21:21">
      <c r="U6385" s="1047"/>
    </row>
    <row r="6386" ht="26.25" customHeight="1" spans="21:21">
      <c r="U6386" s="1047"/>
    </row>
    <row r="6387" ht="26.25" customHeight="1" spans="21:21">
      <c r="U6387" s="1047"/>
    </row>
    <row r="6388" ht="26.25" customHeight="1" spans="21:21">
      <c r="U6388" s="1047"/>
    </row>
    <row r="6389" ht="26.25" customHeight="1" spans="21:21">
      <c r="U6389" s="1047"/>
    </row>
    <row r="6390" ht="26.25" customHeight="1" spans="21:21">
      <c r="U6390" s="1047"/>
    </row>
    <row r="6391" ht="26.25" customHeight="1" spans="21:21">
      <c r="U6391" s="1047"/>
    </row>
    <row r="6392" ht="26.25" customHeight="1" spans="21:21">
      <c r="U6392" s="1047"/>
    </row>
    <row r="6393" ht="26.25" customHeight="1" spans="21:21">
      <c r="U6393" s="1047"/>
    </row>
    <row r="6394" ht="26.25" customHeight="1" spans="21:21">
      <c r="U6394" s="1047"/>
    </row>
    <row r="6395" ht="26.25" customHeight="1" spans="21:21">
      <c r="U6395" s="1047"/>
    </row>
    <row r="6396" ht="26.25" customHeight="1" spans="21:21">
      <c r="U6396" s="1047"/>
    </row>
    <row r="6397" ht="26.25" customHeight="1" spans="21:21">
      <c r="U6397" s="1047"/>
    </row>
    <row r="6398" ht="26.25" customHeight="1" spans="21:21">
      <c r="U6398" s="1047"/>
    </row>
    <row r="6399" ht="26.25" customHeight="1" spans="21:21">
      <c r="U6399" s="1047"/>
    </row>
    <row r="6400" ht="26.25" customHeight="1" spans="21:21">
      <c r="U6400" s="1047"/>
    </row>
    <row r="6401" ht="26.25" customHeight="1" spans="21:21">
      <c r="U6401" s="1047"/>
    </row>
    <row r="6402" ht="26.25" customHeight="1" spans="21:21">
      <c r="U6402" s="1047"/>
    </row>
    <row r="6403" ht="26.25" customHeight="1" spans="21:21">
      <c r="U6403" s="1047"/>
    </row>
    <row r="6404" ht="26.25" customHeight="1" spans="21:21">
      <c r="U6404" s="1047"/>
    </row>
    <row r="6405" ht="26.25" customHeight="1" spans="21:21">
      <c r="U6405" s="1047"/>
    </row>
    <row r="6406" ht="26.25" customHeight="1" spans="21:21">
      <c r="U6406" s="1047"/>
    </row>
    <row r="6407" ht="26.25" customHeight="1" spans="21:21">
      <c r="U6407" s="1047"/>
    </row>
    <row r="6408" ht="26.25" customHeight="1" spans="21:21">
      <c r="U6408" s="1047"/>
    </row>
    <row r="6409" ht="26.25" customHeight="1" spans="21:21">
      <c r="U6409" s="1047"/>
    </row>
    <row r="6410" ht="26.25" customHeight="1" spans="21:21">
      <c r="U6410" s="1047"/>
    </row>
    <row r="6411" ht="26.25" customHeight="1" spans="21:21">
      <c r="U6411" s="1047"/>
    </row>
    <row r="6412" ht="26.25" customHeight="1" spans="21:21">
      <c r="U6412" s="1047"/>
    </row>
    <row r="6413" ht="26.25" customHeight="1" spans="21:21">
      <c r="U6413" s="1047"/>
    </row>
    <row r="6414" ht="26.25" customHeight="1" spans="21:21">
      <c r="U6414" s="1047"/>
    </row>
    <row r="6415" ht="26.25" customHeight="1" spans="21:21">
      <c r="U6415" s="1047"/>
    </row>
    <row r="6416" ht="26.25" customHeight="1" spans="21:21">
      <c r="U6416" s="1047"/>
    </row>
    <row r="6417" ht="26.25" customHeight="1" spans="21:21">
      <c r="U6417" s="1047"/>
    </row>
    <row r="6418" ht="26.25" customHeight="1" spans="21:21">
      <c r="U6418" s="1047"/>
    </row>
    <row r="6419" ht="26.25" customHeight="1" spans="21:21">
      <c r="U6419" s="1047"/>
    </row>
    <row r="6420" ht="26.25" customHeight="1" spans="21:21">
      <c r="U6420" s="1047"/>
    </row>
    <row r="6421" ht="26.25" customHeight="1" spans="21:21">
      <c r="U6421" s="1047"/>
    </row>
    <row r="6422" ht="26.25" customHeight="1" spans="21:21">
      <c r="U6422" s="1047"/>
    </row>
    <row r="6423" ht="26.25" customHeight="1" spans="21:21">
      <c r="U6423" s="1047"/>
    </row>
    <row r="6424" ht="26.25" customHeight="1" spans="21:21">
      <c r="U6424" s="1047"/>
    </row>
    <row r="6425" ht="26.25" customHeight="1" spans="21:21">
      <c r="U6425" s="1047"/>
    </row>
    <row r="6426" ht="26.25" customHeight="1" spans="21:21">
      <c r="U6426" s="1047"/>
    </row>
    <row r="6427" ht="26.25" customHeight="1" spans="21:21">
      <c r="U6427" s="1047"/>
    </row>
    <row r="6428" ht="26.25" customHeight="1" spans="21:21">
      <c r="U6428" s="1047"/>
    </row>
    <row r="6429" ht="26.25" customHeight="1" spans="21:21">
      <c r="U6429" s="1047"/>
    </row>
    <row r="6430" ht="26.25" customHeight="1" spans="21:21">
      <c r="U6430" s="1047"/>
    </row>
    <row r="6431" ht="26.25" customHeight="1" spans="21:21">
      <c r="U6431" s="1047"/>
    </row>
    <row r="6432" ht="26.25" customHeight="1" spans="21:21">
      <c r="U6432" s="1047"/>
    </row>
    <row r="6433" ht="26.25" customHeight="1" spans="21:21">
      <c r="U6433" s="1047"/>
    </row>
    <row r="6434" ht="26.25" customHeight="1" spans="21:21">
      <c r="U6434" s="1047"/>
    </row>
    <row r="6435" ht="26.25" customHeight="1" spans="21:21">
      <c r="U6435" s="1047"/>
    </row>
    <row r="6436" ht="26.25" customHeight="1" spans="21:21">
      <c r="U6436" s="1047"/>
    </row>
    <row r="6437" ht="26.25" customHeight="1" spans="21:21">
      <c r="U6437" s="1047"/>
    </row>
    <row r="6438" ht="26.25" customHeight="1" spans="21:21">
      <c r="U6438" s="1047"/>
    </row>
    <row r="6439" ht="26.25" customHeight="1" spans="21:21">
      <c r="U6439" s="1047"/>
    </row>
    <row r="6440" ht="26.25" customHeight="1" spans="21:21">
      <c r="U6440" s="1047"/>
    </row>
    <row r="6441" ht="26.25" customHeight="1" spans="21:21">
      <c r="U6441" s="1047"/>
    </row>
    <row r="6442" ht="26.25" customHeight="1" spans="21:21">
      <c r="U6442" s="1047"/>
    </row>
    <row r="6443" ht="26.25" customHeight="1" spans="21:21">
      <c r="U6443" s="1047"/>
    </row>
    <row r="6444" ht="26.25" customHeight="1" spans="21:21">
      <c r="U6444" s="1047"/>
    </row>
    <row r="6445" ht="26.25" customHeight="1" spans="21:21">
      <c r="U6445" s="1047"/>
    </row>
    <row r="6446" ht="26.25" customHeight="1" spans="21:21">
      <c r="U6446" s="1047"/>
    </row>
    <row r="6447" ht="26.25" customHeight="1" spans="21:21">
      <c r="U6447" s="1047"/>
    </row>
    <row r="6448" ht="26.25" customHeight="1" spans="21:21">
      <c r="U6448" s="1047"/>
    </row>
    <row r="6449" ht="26.25" customHeight="1" spans="21:21">
      <c r="U6449" s="1047"/>
    </row>
    <row r="6450" ht="26.25" customHeight="1" spans="21:21">
      <c r="U6450" s="1047"/>
    </row>
    <row r="6451" ht="26.25" customHeight="1" spans="21:21">
      <c r="U6451" s="1047"/>
    </row>
    <row r="6452" ht="26.25" customHeight="1" spans="21:21">
      <c r="U6452" s="1047"/>
    </row>
    <row r="6453" ht="26.25" customHeight="1" spans="21:21">
      <c r="U6453" s="1047"/>
    </row>
    <row r="6454" ht="26.25" customHeight="1" spans="21:21">
      <c r="U6454" s="1047"/>
    </row>
    <row r="6455" ht="26.25" customHeight="1" spans="21:21">
      <c r="U6455" s="1047"/>
    </row>
    <row r="6456" ht="26.25" customHeight="1" spans="21:21">
      <c r="U6456" s="1047"/>
    </row>
    <row r="6457" ht="26.25" customHeight="1" spans="21:21">
      <c r="U6457" s="1047"/>
    </row>
    <row r="6458" ht="26.25" customHeight="1" spans="21:21">
      <c r="U6458" s="1047"/>
    </row>
    <row r="6459" ht="26.25" customHeight="1" spans="21:21">
      <c r="U6459" s="1047"/>
    </row>
    <row r="6460" ht="26.25" customHeight="1" spans="21:21">
      <c r="U6460" s="1047"/>
    </row>
    <row r="6461" ht="26.25" customHeight="1" spans="21:21">
      <c r="U6461" s="1047"/>
    </row>
    <row r="6462" ht="26.25" customHeight="1" spans="21:21">
      <c r="U6462" s="1047"/>
    </row>
    <row r="6463" ht="26.25" customHeight="1" spans="21:21">
      <c r="U6463" s="1047"/>
    </row>
    <row r="6464" ht="26.25" customHeight="1" spans="21:21">
      <c r="U6464" s="1047"/>
    </row>
    <row r="6465" ht="26.25" customHeight="1" spans="21:21">
      <c r="U6465" s="1047"/>
    </row>
    <row r="6466" ht="26.25" customHeight="1" spans="21:21">
      <c r="U6466" s="1047"/>
    </row>
    <row r="6467" ht="26.25" customHeight="1" spans="21:21">
      <c r="U6467" s="1047"/>
    </row>
    <row r="6468" ht="26.25" customHeight="1" spans="21:21">
      <c r="U6468" s="1047"/>
    </row>
    <row r="6469" ht="26.25" customHeight="1" spans="21:21">
      <c r="U6469" s="1047"/>
    </row>
    <row r="6470" ht="26.25" customHeight="1" spans="21:21">
      <c r="U6470" s="1047"/>
    </row>
    <row r="6471" ht="26.25" customHeight="1" spans="21:21">
      <c r="U6471" s="1047"/>
    </row>
    <row r="6472" ht="26.25" customHeight="1" spans="21:21">
      <c r="U6472" s="1047"/>
    </row>
    <row r="6473" ht="26.25" customHeight="1" spans="21:21">
      <c r="U6473" s="1047"/>
    </row>
    <row r="6474" ht="26.25" customHeight="1" spans="21:21">
      <c r="U6474" s="1047"/>
    </row>
    <row r="6475" ht="26.25" customHeight="1" spans="21:21">
      <c r="U6475" s="1047"/>
    </row>
    <row r="6476" ht="26.25" customHeight="1" spans="21:21">
      <c r="U6476" s="1047"/>
    </row>
    <row r="6477" ht="26.25" customHeight="1" spans="21:21">
      <c r="U6477" s="1047"/>
    </row>
    <row r="6478" ht="26.25" customHeight="1" spans="21:21">
      <c r="U6478" s="1047"/>
    </row>
    <row r="6479" ht="26.25" customHeight="1" spans="21:21">
      <c r="U6479" s="1047"/>
    </row>
    <row r="6480" ht="26.25" customHeight="1" spans="21:21">
      <c r="U6480" s="1047"/>
    </row>
    <row r="6481" ht="26.25" customHeight="1" spans="21:21">
      <c r="U6481" s="1047"/>
    </row>
    <row r="6482" ht="26.25" customHeight="1" spans="21:21">
      <c r="U6482" s="1047"/>
    </row>
    <row r="6483" ht="26.25" customHeight="1" spans="21:21">
      <c r="U6483" s="1047"/>
    </row>
    <row r="6484" ht="26.25" customHeight="1" spans="21:21">
      <c r="U6484" s="1047"/>
    </row>
    <row r="6485" ht="26.25" customHeight="1" spans="21:21">
      <c r="U6485" s="1047"/>
    </row>
    <row r="6486" ht="26.25" customHeight="1" spans="21:21">
      <c r="U6486" s="1047"/>
    </row>
    <row r="6487" ht="26.25" customHeight="1" spans="21:21">
      <c r="U6487" s="1047"/>
    </row>
    <row r="6488" ht="26.25" customHeight="1" spans="21:21">
      <c r="U6488" s="1047"/>
    </row>
    <row r="6489" ht="26.25" customHeight="1" spans="21:21">
      <c r="U6489" s="1047"/>
    </row>
    <row r="6490" ht="26.25" customHeight="1" spans="21:21">
      <c r="U6490" s="1047"/>
    </row>
    <row r="6491" ht="26.25" customHeight="1" spans="21:21">
      <c r="U6491" s="1047"/>
    </row>
    <row r="6492" ht="26.25" customHeight="1" spans="21:21">
      <c r="U6492" s="1047"/>
    </row>
    <row r="6493" ht="26.25" customHeight="1" spans="21:21">
      <c r="U6493" s="1047"/>
    </row>
    <row r="6494" ht="26.25" customHeight="1" spans="21:21">
      <c r="U6494" s="1047"/>
    </row>
    <row r="6495" ht="26.25" customHeight="1" spans="21:21">
      <c r="U6495" s="1047"/>
    </row>
    <row r="6496" ht="26.25" customHeight="1" spans="21:21">
      <c r="U6496" s="1047"/>
    </row>
    <row r="6497" ht="26.25" customHeight="1" spans="21:21">
      <c r="U6497" s="1047"/>
    </row>
    <row r="6498" ht="26.25" customHeight="1" spans="21:21">
      <c r="U6498" s="1047"/>
    </row>
    <row r="6499" ht="26.25" customHeight="1" spans="21:21">
      <c r="U6499" s="1047"/>
    </row>
    <row r="6500" ht="26.25" customHeight="1" spans="21:21">
      <c r="U6500" s="1047"/>
    </row>
    <row r="6501" ht="26.25" customHeight="1" spans="21:21">
      <c r="U6501" s="1047"/>
    </row>
    <row r="6502" ht="26.25" customHeight="1" spans="21:21">
      <c r="U6502" s="1047"/>
    </row>
    <row r="6503" ht="26.25" customHeight="1" spans="21:21">
      <c r="U6503" s="1047"/>
    </row>
    <row r="6504" ht="26.25" customHeight="1" spans="21:21">
      <c r="U6504" s="1047"/>
    </row>
    <row r="6505" ht="26.25" customHeight="1" spans="21:21">
      <c r="U6505" s="1047"/>
    </row>
    <row r="6506" ht="26.25" customHeight="1" spans="21:21">
      <c r="U6506" s="1047"/>
    </row>
    <row r="6507" ht="26.25" customHeight="1" spans="21:21">
      <c r="U6507" s="1047"/>
    </row>
    <row r="6508" ht="26.25" customHeight="1" spans="21:21">
      <c r="U6508" s="1047"/>
    </row>
    <row r="6509" ht="26.25" customHeight="1" spans="21:21">
      <c r="U6509" s="1047"/>
    </row>
    <row r="6510" ht="26.25" customHeight="1" spans="21:21">
      <c r="U6510" s="1047"/>
    </row>
    <row r="6511" ht="26.25" customHeight="1" spans="21:21">
      <c r="U6511" s="1047"/>
    </row>
    <row r="6512" ht="26.25" customHeight="1" spans="21:21">
      <c r="U6512" s="1047"/>
    </row>
    <row r="6513" ht="26.25" customHeight="1" spans="21:21">
      <c r="U6513" s="1047"/>
    </row>
    <row r="6514" ht="26.25" customHeight="1" spans="21:21">
      <c r="U6514" s="1047"/>
    </row>
    <row r="6515" ht="26.25" customHeight="1" spans="21:21">
      <c r="U6515" s="1047"/>
    </row>
    <row r="6516" ht="26.25" customHeight="1" spans="21:21">
      <c r="U6516" s="1047"/>
    </row>
    <row r="6517" ht="26.25" customHeight="1" spans="21:21">
      <c r="U6517" s="1047"/>
    </row>
    <row r="6518" ht="26.25" customHeight="1" spans="21:21">
      <c r="U6518" s="1047"/>
    </row>
    <row r="6519" ht="26.25" customHeight="1" spans="21:21">
      <c r="U6519" s="1047"/>
    </row>
    <row r="6520" ht="26.25" customHeight="1" spans="21:21">
      <c r="U6520" s="1047"/>
    </row>
    <row r="6521" ht="26.25" customHeight="1" spans="21:21">
      <c r="U6521" s="1047"/>
    </row>
    <row r="6522" ht="26.25" customHeight="1" spans="21:21">
      <c r="U6522" s="1047"/>
    </row>
    <row r="6523" ht="26.25" customHeight="1" spans="21:21">
      <c r="U6523" s="1047"/>
    </row>
    <row r="6524" ht="26.25" customHeight="1" spans="21:21">
      <c r="U6524" s="1047"/>
    </row>
    <row r="6525" ht="26.25" customHeight="1" spans="21:21">
      <c r="U6525" s="1047"/>
    </row>
    <row r="6526" ht="26.25" customHeight="1" spans="21:21">
      <c r="U6526" s="1047"/>
    </row>
    <row r="6527" ht="26.25" customHeight="1" spans="21:21">
      <c r="U6527" s="1047"/>
    </row>
    <row r="6528" ht="26.25" customHeight="1" spans="21:21">
      <c r="U6528" s="1047"/>
    </row>
    <row r="6529" ht="26.25" customHeight="1" spans="21:21">
      <c r="U6529" s="1047"/>
    </row>
    <row r="6530" ht="26.25" customHeight="1" spans="21:21">
      <c r="U6530" s="1047"/>
    </row>
    <row r="6531" ht="26.25" customHeight="1" spans="21:21">
      <c r="U6531" s="1047"/>
    </row>
    <row r="6532" ht="26.25" customHeight="1" spans="21:21">
      <c r="U6532" s="1047"/>
    </row>
    <row r="6533" ht="26.25" customHeight="1" spans="21:21">
      <c r="U6533" s="1047"/>
    </row>
    <row r="6534" ht="26.25" customHeight="1" spans="21:21">
      <c r="U6534" s="1047"/>
    </row>
    <row r="6535" ht="26.25" customHeight="1" spans="21:21">
      <c r="U6535" s="1047"/>
    </row>
    <row r="6536" ht="26.25" customHeight="1" spans="21:21">
      <c r="U6536" s="1047"/>
    </row>
    <row r="6537" ht="26.25" customHeight="1" spans="21:21">
      <c r="U6537" s="1047"/>
    </row>
    <row r="6538" ht="26.25" customHeight="1" spans="21:21">
      <c r="U6538" s="1047"/>
    </row>
    <row r="6539" ht="26.25" customHeight="1" spans="21:21">
      <c r="U6539" s="1047"/>
    </row>
    <row r="6540" ht="26.25" customHeight="1" spans="21:21">
      <c r="U6540" s="1047"/>
    </row>
    <row r="6541" ht="26.25" customHeight="1" spans="21:21">
      <c r="U6541" s="1047"/>
    </row>
    <row r="6542" ht="26.25" customHeight="1" spans="21:21">
      <c r="U6542" s="1047"/>
    </row>
    <row r="6543" ht="26.25" customHeight="1" spans="21:21">
      <c r="U6543" s="1047"/>
    </row>
    <row r="6544" ht="26.25" customHeight="1" spans="21:21">
      <c r="U6544" s="1047"/>
    </row>
    <row r="6545" ht="26.25" customHeight="1" spans="21:21">
      <c r="U6545" s="1047"/>
    </row>
    <row r="6546" ht="26.25" customHeight="1" spans="21:21">
      <c r="U6546" s="1047"/>
    </row>
    <row r="6547" ht="26.25" customHeight="1" spans="21:21">
      <c r="U6547" s="1047"/>
    </row>
    <row r="6548" ht="26.25" customHeight="1" spans="21:21">
      <c r="U6548" s="1047"/>
    </row>
    <row r="6549" ht="26.25" customHeight="1" spans="21:21">
      <c r="U6549" s="1047"/>
    </row>
    <row r="6550" ht="26.25" customHeight="1" spans="21:21">
      <c r="U6550" s="1047"/>
    </row>
    <row r="6551" ht="26.25" customHeight="1" spans="21:21">
      <c r="U6551" s="1047"/>
    </row>
    <row r="6552" ht="26.25" customHeight="1" spans="21:21">
      <c r="U6552" s="1047"/>
    </row>
    <row r="6553" ht="26.25" customHeight="1" spans="21:21">
      <c r="U6553" s="1047"/>
    </row>
    <row r="6554" ht="26.25" customHeight="1" spans="21:21">
      <c r="U6554" s="1047"/>
    </row>
    <row r="6555" ht="26.25" customHeight="1" spans="21:21">
      <c r="U6555" s="1047"/>
    </row>
    <row r="6556" ht="26.25" customHeight="1" spans="21:21">
      <c r="U6556" s="1047"/>
    </row>
    <row r="6557" ht="26.25" customHeight="1" spans="21:21">
      <c r="U6557" s="1047"/>
    </row>
    <row r="6558" ht="26.25" customHeight="1" spans="21:21">
      <c r="U6558" s="1047"/>
    </row>
    <row r="6559" ht="26.25" customHeight="1" spans="21:21">
      <c r="U6559" s="1047"/>
    </row>
    <row r="6560" ht="26.25" customHeight="1" spans="21:21">
      <c r="U6560" s="1047"/>
    </row>
    <row r="6561" ht="26.25" customHeight="1" spans="21:21">
      <c r="U6561" s="1047"/>
    </row>
    <row r="6562" ht="26.25" customHeight="1" spans="21:21">
      <c r="U6562" s="1047"/>
    </row>
    <row r="6563" ht="26.25" customHeight="1" spans="21:21">
      <c r="U6563" s="1047"/>
    </row>
    <row r="6564" ht="26.25" customHeight="1" spans="21:21">
      <c r="U6564" s="1047"/>
    </row>
    <row r="6565" ht="26.25" customHeight="1" spans="21:21">
      <c r="U6565" s="1047"/>
    </row>
    <row r="6566" ht="26.25" customHeight="1" spans="21:21">
      <c r="U6566" s="1047"/>
    </row>
    <row r="6567" ht="26.25" customHeight="1" spans="21:21">
      <c r="U6567" s="1047"/>
    </row>
    <row r="6568" ht="26.25" customHeight="1" spans="21:21">
      <c r="U6568" s="1047"/>
    </row>
    <row r="6569" ht="26.25" customHeight="1" spans="21:21">
      <c r="U6569" s="1047"/>
    </row>
    <row r="6570" ht="26.25" customHeight="1" spans="21:21">
      <c r="U6570" s="1047"/>
    </row>
    <row r="6571" ht="26.25" customHeight="1" spans="21:21">
      <c r="U6571" s="1047"/>
    </row>
    <row r="6572" ht="26.25" customHeight="1" spans="21:21">
      <c r="U6572" s="1047"/>
    </row>
    <row r="6573" ht="26.25" customHeight="1" spans="21:21">
      <c r="U6573" s="1047"/>
    </row>
    <row r="6574" ht="26.25" customHeight="1" spans="21:21">
      <c r="U6574" s="1047"/>
    </row>
    <row r="6575" ht="26.25" customHeight="1" spans="21:21">
      <c r="U6575" s="1047"/>
    </row>
    <row r="6576" ht="26.25" customHeight="1" spans="21:21">
      <c r="U6576" s="1047"/>
    </row>
    <row r="6577" ht="26.25" customHeight="1" spans="21:21">
      <c r="U6577" s="1047"/>
    </row>
    <row r="6578" ht="26.25" customHeight="1" spans="21:21">
      <c r="U6578" s="1047"/>
    </row>
    <row r="6579" ht="26.25" customHeight="1" spans="21:21">
      <c r="U6579" s="1047"/>
    </row>
    <row r="6580" ht="26.25" customHeight="1" spans="21:21">
      <c r="U6580" s="1047"/>
    </row>
    <row r="6581" ht="26.25" customHeight="1" spans="21:21">
      <c r="U6581" s="1047"/>
    </row>
    <row r="6582" ht="26.25" customHeight="1" spans="21:21">
      <c r="U6582" s="1047"/>
    </row>
    <row r="6583" ht="26.25" customHeight="1" spans="21:21">
      <c r="U6583" s="1047"/>
    </row>
    <row r="6584" ht="26.25" customHeight="1" spans="21:21">
      <c r="U6584" s="1047"/>
    </row>
    <row r="6585" ht="26.25" customHeight="1" spans="21:21">
      <c r="U6585" s="1047"/>
    </row>
    <row r="6586" ht="26.25" customHeight="1" spans="21:21">
      <c r="U6586" s="1047"/>
    </row>
    <row r="6587" ht="26.25" customHeight="1" spans="21:21">
      <c r="U6587" s="1047"/>
    </row>
    <row r="6588" ht="26.25" customHeight="1" spans="21:21">
      <c r="U6588" s="1047"/>
    </row>
    <row r="6589" ht="26.25" customHeight="1" spans="21:21">
      <c r="U6589" s="1047"/>
    </row>
    <row r="6590" ht="26.25" customHeight="1" spans="21:21">
      <c r="U6590" s="1047"/>
    </row>
    <row r="6591" ht="26.25" customHeight="1" spans="21:21">
      <c r="U6591" s="1047"/>
    </row>
    <row r="6592" ht="26.25" customHeight="1" spans="21:21">
      <c r="U6592" s="1047"/>
    </row>
    <row r="6593" ht="26.25" customHeight="1" spans="21:21">
      <c r="U6593" s="1047"/>
    </row>
    <row r="6594" ht="26.25" customHeight="1" spans="21:21">
      <c r="U6594" s="1047"/>
    </row>
    <row r="6595" ht="26.25" customHeight="1" spans="21:21">
      <c r="U6595" s="1047"/>
    </row>
    <row r="6596" ht="26.25" customHeight="1" spans="21:21">
      <c r="U6596" s="1047"/>
    </row>
    <row r="6597" ht="26.25" customHeight="1" spans="21:21">
      <c r="U6597" s="1047"/>
    </row>
    <row r="6598" ht="26.25" customHeight="1" spans="21:21">
      <c r="U6598" s="1047"/>
    </row>
    <row r="6599" ht="26.25" customHeight="1" spans="21:21">
      <c r="U6599" s="1047"/>
    </row>
    <row r="6600" ht="26.25" customHeight="1" spans="21:21">
      <c r="U6600" s="1047"/>
    </row>
    <row r="6601" ht="26.25" customHeight="1" spans="21:21">
      <c r="U6601" s="1047"/>
    </row>
    <row r="6602" ht="26.25" customHeight="1" spans="21:21">
      <c r="U6602" s="1047"/>
    </row>
    <row r="6603" ht="26.25" customHeight="1" spans="21:21">
      <c r="U6603" s="1047"/>
    </row>
    <row r="6604" ht="26.25" customHeight="1" spans="21:21">
      <c r="U6604" s="1047"/>
    </row>
    <row r="6605" ht="26.25" customHeight="1" spans="21:21">
      <c r="U6605" s="1047"/>
    </row>
    <row r="6606" ht="26.25" customHeight="1" spans="21:21">
      <c r="U6606" s="1047"/>
    </row>
    <row r="6607" ht="26.25" customHeight="1" spans="21:21">
      <c r="U6607" s="1047"/>
    </row>
    <row r="6608" ht="26.25" customHeight="1" spans="21:21">
      <c r="U6608" s="1047"/>
    </row>
    <row r="6609" ht="26.25" customHeight="1" spans="21:21">
      <c r="U6609" s="1047"/>
    </row>
    <row r="6610" ht="26.25" customHeight="1" spans="21:21">
      <c r="U6610" s="1047"/>
    </row>
    <row r="6611" ht="26.25" customHeight="1" spans="21:21">
      <c r="U6611" s="1047"/>
    </row>
    <row r="6612" ht="26.25" customHeight="1" spans="21:21">
      <c r="U6612" s="1047"/>
    </row>
    <row r="6613" ht="26.25" customHeight="1" spans="21:21">
      <c r="U6613" s="1047"/>
    </row>
    <row r="6614" ht="26.25" customHeight="1" spans="21:21">
      <c r="U6614" s="1047"/>
    </row>
    <row r="6615" ht="26.25" customHeight="1" spans="21:21">
      <c r="U6615" s="1047"/>
    </row>
    <row r="6616" ht="26.25" customHeight="1" spans="21:21">
      <c r="U6616" s="1047"/>
    </row>
    <row r="6617" ht="26.25" customHeight="1" spans="21:21">
      <c r="U6617" s="1047"/>
    </row>
    <row r="6618" ht="26.25" customHeight="1" spans="21:21">
      <c r="U6618" s="1047"/>
    </row>
    <row r="6619" ht="26.25" customHeight="1" spans="21:21">
      <c r="U6619" s="1047"/>
    </row>
    <row r="6620" ht="26.25" customHeight="1" spans="21:21">
      <c r="U6620" s="1047"/>
    </row>
    <row r="6621" ht="26.25" customHeight="1" spans="21:21">
      <c r="U6621" s="1047"/>
    </row>
    <row r="6622" ht="26.25" customHeight="1" spans="21:21">
      <c r="U6622" s="1047"/>
    </row>
    <row r="6623" ht="26.25" customHeight="1" spans="21:21">
      <c r="U6623" s="1047"/>
    </row>
    <row r="6624" ht="26.25" customHeight="1" spans="21:21">
      <c r="U6624" s="1047"/>
    </row>
    <row r="6625" ht="26.25" customHeight="1" spans="21:21">
      <c r="U6625" s="1047"/>
    </row>
    <row r="6626" ht="26.25" customHeight="1" spans="21:21">
      <c r="U6626" s="1047"/>
    </row>
    <row r="6627" ht="26.25" customHeight="1" spans="21:21">
      <c r="U6627" s="1047"/>
    </row>
    <row r="6628" ht="26.25" customHeight="1" spans="21:21">
      <c r="U6628" s="1047"/>
    </row>
    <row r="6629" ht="26.25" customHeight="1" spans="21:21">
      <c r="U6629" s="1047"/>
    </row>
    <row r="6630" ht="26.25" customHeight="1" spans="21:21">
      <c r="U6630" s="1047"/>
    </row>
    <row r="6631" ht="26.25" customHeight="1" spans="21:21">
      <c r="U6631" s="1047"/>
    </row>
    <row r="6632" ht="26.25" customHeight="1" spans="21:21">
      <c r="U6632" s="1047"/>
    </row>
    <row r="6633" ht="26.25" customHeight="1" spans="21:21">
      <c r="U6633" s="1047"/>
    </row>
    <row r="6634" ht="26.25" customHeight="1" spans="21:21">
      <c r="U6634" s="1047"/>
    </row>
    <row r="6635" ht="26.25" customHeight="1" spans="21:21">
      <c r="U6635" s="1047"/>
    </row>
    <row r="6636" ht="26.25" customHeight="1" spans="21:21">
      <c r="U6636" s="1047"/>
    </row>
    <row r="6637" ht="26.25" customHeight="1" spans="21:21">
      <c r="U6637" s="1047"/>
    </row>
    <row r="6638" ht="26.25" customHeight="1" spans="21:21">
      <c r="U6638" s="1047"/>
    </row>
    <row r="6639" ht="26.25" customHeight="1" spans="21:21">
      <c r="U6639" s="1047"/>
    </row>
    <row r="6640" ht="26.25" customHeight="1" spans="21:21">
      <c r="U6640" s="1047"/>
    </row>
    <row r="6641" ht="26.25" customHeight="1" spans="21:21">
      <c r="U6641" s="1047"/>
    </row>
    <row r="6642" ht="26.25" customHeight="1" spans="21:21">
      <c r="U6642" s="1047"/>
    </row>
    <row r="6643" ht="26.25" customHeight="1" spans="21:21">
      <c r="U6643" s="1047"/>
    </row>
    <row r="6644" ht="26.25" customHeight="1" spans="21:21">
      <c r="U6644" s="1047"/>
    </row>
    <row r="6645" ht="26.25" customHeight="1" spans="21:21">
      <c r="U6645" s="1047"/>
    </row>
    <row r="6646" ht="26.25" customHeight="1" spans="21:21">
      <c r="U6646" s="1047"/>
    </row>
    <row r="6647" ht="26.25" customHeight="1" spans="21:21">
      <c r="U6647" s="1047"/>
    </row>
    <row r="6648" ht="26.25" customHeight="1" spans="21:21">
      <c r="U6648" s="1047"/>
    </row>
    <row r="6649" ht="26.25" customHeight="1" spans="21:21">
      <c r="U6649" s="1047"/>
    </row>
    <row r="6650" ht="26.25" customHeight="1" spans="21:21">
      <c r="U6650" s="1047"/>
    </row>
    <row r="6651" ht="26.25" customHeight="1" spans="21:21">
      <c r="U6651" s="1047"/>
    </row>
    <row r="6652" ht="26.25" customHeight="1" spans="21:21">
      <c r="U6652" s="1047"/>
    </row>
    <row r="6653" ht="26.25" customHeight="1" spans="21:21">
      <c r="U6653" s="1047"/>
    </row>
    <row r="6654" ht="26.25" customHeight="1" spans="21:21">
      <c r="U6654" s="1047"/>
    </row>
    <row r="6655" ht="26.25" customHeight="1" spans="21:21">
      <c r="U6655" s="1047"/>
    </row>
    <row r="6656" ht="26.25" customHeight="1" spans="21:21">
      <c r="U6656" s="1047"/>
    </row>
    <row r="6657" ht="26.25" customHeight="1" spans="21:21">
      <c r="U6657" s="1047"/>
    </row>
    <row r="6658" ht="26.25" customHeight="1" spans="21:21">
      <c r="U6658" s="1047"/>
    </row>
    <row r="6659" ht="26.25" customHeight="1" spans="21:21">
      <c r="U6659" s="1047"/>
    </row>
    <row r="6660" ht="26.25" customHeight="1" spans="21:21">
      <c r="U6660" s="1047"/>
    </row>
    <row r="6661" ht="26.25" customHeight="1" spans="21:21">
      <c r="U6661" s="1047"/>
    </row>
    <row r="6662" ht="26.25" customHeight="1" spans="21:21">
      <c r="U6662" s="1047"/>
    </row>
    <row r="6663" ht="26.25" customHeight="1" spans="21:21">
      <c r="U6663" s="1047"/>
    </row>
    <row r="6664" ht="26.25" customHeight="1" spans="21:21">
      <c r="U6664" s="1047"/>
    </row>
    <row r="6665" ht="26.25" customHeight="1" spans="21:21">
      <c r="U6665" s="1047"/>
    </row>
    <row r="6666" ht="26.25" customHeight="1" spans="21:21">
      <c r="U6666" s="1047"/>
    </row>
    <row r="6667" ht="26.25" customHeight="1" spans="21:21">
      <c r="U6667" s="1047"/>
    </row>
    <row r="6668" ht="26.25" customHeight="1" spans="21:21">
      <c r="U6668" s="1047"/>
    </row>
    <row r="6669" ht="26.25" customHeight="1" spans="21:21">
      <c r="U6669" s="1047"/>
    </row>
    <row r="6670" ht="26.25" customHeight="1" spans="21:21">
      <c r="U6670" s="1047"/>
    </row>
    <row r="6671" ht="26.25" customHeight="1" spans="21:21">
      <c r="U6671" s="1047"/>
    </row>
    <row r="6672" ht="26.25" customHeight="1" spans="21:21">
      <c r="U6672" s="1047"/>
    </row>
    <row r="6673" ht="26.25" customHeight="1" spans="21:21">
      <c r="U6673" s="1047"/>
    </row>
    <row r="6674" ht="26.25" customHeight="1" spans="21:21">
      <c r="U6674" s="1047"/>
    </row>
    <row r="6675" ht="26.25" customHeight="1" spans="21:21">
      <c r="U6675" s="1047"/>
    </row>
    <row r="6676" ht="26.25" customHeight="1" spans="21:21">
      <c r="U6676" s="1047"/>
    </row>
    <row r="6677" ht="26.25" customHeight="1" spans="21:21">
      <c r="U6677" s="1047"/>
    </row>
    <row r="6678" ht="26.25" customHeight="1" spans="21:21">
      <c r="U6678" s="1047"/>
    </row>
    <row r="6679" ht="26.25" customHeight="1" spans="21:21">
      <c r="U6679" s="1047"/>
    </row>
    <row r="6680" ht="26.25" customHeight="1" spans="21:21">
      <c r="U6680" s="1047"/>
    </row>
    <row r="6681" ht="26.25" customHeight="1" spans="21:21">
      <c r="U6681" s="1047"/>
    </row>
    <row r="6682" ht="26.25" customHeight="1" spans="21:21">
      <c r="U6682" s="1047"/>
    </row>
    <row r="6683" ht="26.25" customHeight="1" spans="21:21">
      <c r="U6683" s="1047"/>
    </row>
    <row r="6684" ht="26.25" customHeight="1" spans="21:21">
      <c r="U6684" s="1047"/>
    </row>
    <row r="6685" ht="26.25" customHeight="1" spans="21:21">
      <c r="U6685" s="1047"/>
    </row>
    <row r="6686" ht="26.25" customHeight="1" spans="21:21">
      <c r="U6686" s="1047"/>
    </row>
    <row r="6687" ht="26.25" customHeight="1" spans="21:21">
      <c r="U6687" s="1047"/>
    </row>
    <row r="6688" ht="26.25" customHeight="1" spans="21:21">
      <c r="U6688" s="1047"/>
    </row>
    <row r="6689" ht="26.25" customHeight="1" spans="21:21">
      <c r="U6689" s="1047"/>
    </row>
    <row r="6690" ht="26.25" customHeight="1" spans="21:21">
      <c r="U6690" s="1047"/>
    </row>
    <row r="6691" ht="26.25" customHeight="1" spans="21:21">
      <c r="U6691" s="1047"/>
    </row>
    <row r="6692" ht="26.25" customHeight="1" spans="21:21">
      <c r="U6692" s="1047"/>
    </row>
    <row r="6693" ht="26.25" customHeight="1" spans="21:21">
      <c r="U6693" s="1047"/>
    </row>
    <row r="6694" ht="26.25" customHeight="1" spans="21:21">
      <c r="U6694" s="1047"/>
    </row>
    <row r="6695" ht="26.25" customHeight="1" spans="21:21">
      <c r="U6695" s="1047"/>
    </row>
    <row r="6696" ht="26.25" customHeight="1" spans="21:21">
      <c r="U6696" s="1047"/>
    </row>
    <row r="6697" ht="26.25" customHeight="1" spans="21:21">
      <c r="U6697" s="1047"/>
    </row>
    <row r="6698" ht="26.25" customHeight="1" spans="21:21">
      <c r="U6698" s="1047"/>
    </row>
    <row r="6699" ht="26.25" customHeight="1" spans="21:21">
      <c r="U6699" s="1047"/>
    </row>
    <row r="6700" ht="26.25" customHeight="1" spans="21:21">
      <c r="U6700" s="1047"/>
    </row>
    <row r="6701" ht="26.25" customHeight="1" spans="21:21">
      <c r="U6701" s="1047"/>
    </row>
    <row r="6702" ht="26.25" customHeight="1" spans="21:21">
      <c r="U6702" s="1047"/>
    </row>
    <row r="6703" ht="26.25" customHeight="1" spans="21:21">
      <c r="U6703" s="1047"/>
    </row>
    <row r="6704" ht="26.25" customHeight="1" spans="21:21">
      <c r="U6704" s="1047"/>
    </row>
    <row r="6705" ht="26.25" customHeight="1" spans="21:21">
      <c r="U6705" s="1047"/>
    </row>
    <row r="6706" ht="26.25" customHeight="1" spans="21:21">
      <c r="U6706" s="1047"/>
    </row>
    <row r="6707" ht="26.25" customHeight="1" spans="21:21">
      <c r="U6707" s="1047"/>
    </row>
    <row r="6708" ht="26.25" customHeight="1" spans="21:21">
      <c r="U6708" s="1047"/>
    </row>
    <row r="6709" ht="26.25" customHeight="1" spans="21:21">
      <c r="U6709" s="1047"/>
    </row>
    <row r="6710" ht="26.25" customHeight="1" spans="21:21">
      <c r="U6710" s="1047"/>
    </row>
    <row r="6711" ht="26.25" customHeight="1" spans="21:21">
      <c r="U6711" s="1047"/>
    </row>
    <row r="6712" ht="26.25" customHeight="1" spans="21:21">
      <c r="U6712" s="1047"/>
    </row>
    <row r="6713" ht="26.25" customHeight="1" spans="21:21">
      <c r="U6713" s="1047"/>
    </row>
    <row r="6714" ht="26.25" customHeight="1" spans="21:21">
      <c r="U6714" s="1047"/>
    </row>
    <row r="6715" ht="26.25" customHeight="1" spans="21:21">
      <c r="U6715" s="1047"/>
    </row>
    <row r="6716" ht="26.25" customHeight="1" spans="21:21">
      <c r="U6716" s="1047"/>
    </row>
    <row r="6717" ht="26.25" customHeight="1" spans="21:21">
      <c r="U6717" s="1047"/>
    </row>
    <row r="6718" ht="26.25" customHeight="1" spans="21:21">
      <c r="U6718" s="1047"/>
    </row>
    <row r="6719" ht="26.25" customHeight="1" spans="21:21">
      <c r="U6719" s="1047"/>
    </row>
    <row r="6720" ht="26.25" customHeight="1" spans="21:21">
      <c r="U6720" s="1047"/>
    </row>
    <row r="6721" ht="26.25" customHeight="1" spans="21:21">
      <c r="U6721" s="1047"/>
    </row>
    <row r="6722" ht="26.25" customHeight="1" spans="21:21">
      <c r="U6722" s="1047"/>
    </row>
    <row r="6723" ht="26.25" customHeight="1" spans="21:21">
      <c r="U6723" s="1047"/>
    </row>
    <row r="6724" ht="26.25" customHeight="1" spans="21:21">
      <c r="U6724" s="1047"/>
    </row>
    <row r="6725" ht="26.25" customHeight="1" spans="21:21">
      <c r="U6725" s="1047"/>
    </row>
    <row r="6726" ht="26.25" customHeight="1" spans="21:21">
      <c r="U6726" s="1047"/>
    </row>
    <row r="6727" ht="26.25" customHeight="1" spans="21:21">
      <c r="U6727" s="1047"/>
    </row>
    <row r="6728" ht="26.25" customHeight="1" spans="21:21">
      <c r="U6728" s="1047"/>
    </row>
    <row r="6729" ht="26.25" customHeight="1" spans="21:21">
      <c r="U6729" s="1047"/>
    </row>
    <row r="6730" ht="26.25" customHeight="1" spans="21:21">
      <c r="U6730" s="1047"/>
    </row>
    <row r="6731" ht="26.25" customHeight="1" spans="21:21">
      <c r="U6731" s="1047"/>
    </row>
    <row r="6732" ht="26.25" customHeight="1" spans="21:21">
      <c r="U6732" s="1047"/>
    </row>
    <row r="6733" ht="26.25" customHeight="1" spans="21:21">
      <c r="U6733" s="1047"/>
    </row>
    <row r="6734" ht="26.25" customHeight="1" spans="21:21">
      <c r="U6734" s="1047"/>
    </row>
    <row r="6735" ht="26.25" customHeight="1" spans="21:21">
      <c r="U6735" s="1047"/>
    </row>
    <row r="6736" ht="26.25" customHeight="1" spans="21:21">
      <c r="U6736" s="1047"/>
    </row>
    <row r="6737" ht="26.25" customHeight="1" spans="21:21">
      <c r="U6737" s="1047"/>
    </row>
    <row r="6738" ht="26.25" customHeight="1" spans="21:21">
      <c r="U6738" s="1047"/>
    </row>
    <row r="6739" ht="26.25" customHeight="1" spans="21:21">
      <c r="U6739" s="1047"/>
    </row>
    <row r="6740" ht="26.25" customHeight="1" spans="21:21">
      <c r="U6740" s="1047"/>
    </row>
    <row r="6741" ht="26.25" customHeight="1" spans="21:21">
      <c r="U6741" s="1047"/>
    </row>
    <row r="6742" ht="26.25" customHeight="1" spans="21:21">
      <c r="U6742" s="1047"/>
    </row>
    <row r="6743" ht="26.25" customHeight="1" spans="21:21">
      <c r="U6743" s="1047"/>
    </row>
    <row r="6744" ht="26.25" customHeight="1" spans="21:21">
      <c r="U6744" s="1047"/>
    </row>
    <row r="6745" ht="26.25" customHeight="1" spans="21:21">
      <c r="U6745" s="1047"/>
    </row>
    <row r="6746" ht="26.25" customHeight="1" spans="21:21">
      <c r="U6746" s="1047"/>
    </row>
    <row r="6747" ht="26.25" customHeight="1" spans="21:21">
      <c r="U6747" s="1047"/>
    </row>
    <row r="6748" ht="26.25" customHeight="1" spans="21:21">
      <c r="U6748" s="1047"/>
    </row>
    <row r="6749" ht="26.25" customHeight="1" spans="21:21">
      <c r="U6749" s="1047"/>
    </row>
    <row r="6750" ht="26.25" customHeight="1" spans="21:21">
      <c r="U6750" s="1047"/>
    </row>
    <row r="6751" ht="26.25" customHeight="1" spans="21:21">
      <c r="U6751" s="1047"/>
    </row>
    <row r="6752" ht="26.25" customHeight="1" spans="21:21">
      <c r="U6752" s="1047"/>
    </row>
    <row r="6753" ht="26.25" customHeight="1" spans="21:21">
      <c r="U6753" s="1047"/>
    </row>
    <row r="6754" ht="26.25" customHeight="1" spans="21:21">
      <c r="U6754" s="1047"/>
    </row>
    <row r="6755" ht="26.25" customHeight="1" spans="21:21">
      <c r="U6755" s="1047"/>
    </row>
    <row r="6756" ht="26.25" customHeight="1" spans="21:21">
      <c r="U6756" s="1047"/>
    </row>
    <row r="6757" ht="26.25" customHeight="1" spans="21:21">
      <c r="U6757" s="1047"/>
    </row>
    <row r="6758" ht="26.25" customHeight="1" spans="21:21">
      <c r="U6758" s="1047"/>
    </row>
    <row r="6759" ht="26.25" customHeight="1" spans="21:21">
      <c r="U6759" s="1047"/>
    </row>
    <row r="6760" ht="26.25" customHeight="1" spans="21:21">
      <c r="U6760" s="1047"/>
    </row>
    <row r="6761" ht="26.25" customHeight="1" spans="21:21">
      <c r="U6761" s="1047"/>
    </row>
    <row r="6762" ht="26.25" customHeight="1" spans="21:21">
      <c r="U6762" s="1047"/>
    </row>
    <row r="6763" ht="26.25" customHeight="1" spans="21:21">
      <c r="U6763" s="1047"/>
    </row>
    <row r="6764" ht="26.25" customHeight="1" spans="21:21">
      <c r="U6764" s="1047"/>
    </row>
    <row r="6765" ht="26.25" customHeight="1" spans="21:21">
      <c r="U6765" s="1047"/>
    </row>
    <row r="6766" ht="26.25" customHeight="1" spans="21:21">
      <c r="U6766" s="1047"/>
    </row>
    <row r="6767" ht="26.25" customHeight="1" spans="21:21">
      <c r="U6767" s="1047"/>
    </row>
    <row r="6768" ht="26.25" customHeight="1" spans="21:21">
      <c r="U6768" s="1047"/>
    </row>
    <row r="6769" ht="26.25" customHeight="1" spans="21:21">
      <c r="U6769" s="1047"/>
    </row>
    <row r="6770" ht="26.25" customHeight="1" spans="21:21">
      <c r="U6770" s="1047"/>
    </row>
    <row r="6771" ht="26.25" customHeight="1" spans="21:21">
      <c r="U6771" s="1047"/>
    </row>
    <row r="6772" ht="26.25" customHeight="1" spans="21:21">
      <c r="U6772" s="1047"/>
    </row>
    <row r="6773" ht="26.25" customHeight="1" spans="21:21">
      <c r="U6773" s="1047"/>
    </row>
    <row r="6774" ht="26.25" customHeight="1" spans="21:21">
      <c r="U6774" s="1047"/>
    </row>
    <row r="6775" ht="26.25" customHeight="1" spans="21:21">
      <c r="U6775" s="1047"/>
    </row>
    <row r="6776" ht="26.25" customHeight="1" spans="21:21">
      <c r="U6776" s="1047"/>
    </row>
    <row r="6777" ht="26.25" customHeight="1" spans="21:21">
      <c r="U6777" s="1047"/>
    </row>
    <row r="6778" ht="26.25" customHeight="1" spans="21:21">
      <c r="U6778" s="1047"/>
    </row>
    <row r="6779" ht="26.25" customHeight="1" spans="21:21">
      <c r="U6779" s="1047"/>
    </row>
    <row r="6780" ht="26.25" customHeight="1" spans="21:21">
      <c r="U6780" s="1047"/>
    </row>
    <row r="6781" ht="26.25" customHeight="1" spans="21:21">
      <c r="U6781" s="1047"/>
    </row>
    <row r="6782" ht="26.25" customHeight="1" spans="21:21">
      <c r="U6782" s="1047"/>
    </row>
    <row r="6783" ht="26.25" customHeight="1" spans="21:21">
      <c r="U6783" s="1047"/>
    </row>
    <row r="6784" ht="26.25" customHeight="1" spans="21:21">
      <c r="U6784" s="1047"/>
    </row>
    <row r="6785" ht="26.25" customHeight="1" spans="21:21">
      <c r="U6785" s="1047"/>
    </row>
    <row r="6786" ht="26.25" customHeight="1" spans="21:21">
      <c r="U6786" s="1047"/>
    </row>
    <row r="6787" ht="26.25" customHeight="1" spans="21:21">
      <c r="U6787" s="1047"/>
    </row>
    <row r="6788" ht="26.25" customHeight="1" spans="21:21">
      <c r="U6788" s="1047"/>
    </row>
    <row r="6789" ht="26.25" customHeight="1" spans="21:21">
      <c r="U6789" s="1047"/>
    </row>
    <row r="6790" ht="26.25" customHeight="1" spans="21:21">
      <c r="U6790" s="1047"/>
    </row>
    <row r="6791" ht="26.25" customHeight="1" spans="21:21">
      <c r="U6791" s="1047"/>
    </row>
    <row r="6792" ht="26.25" customHeight="1" spans="21:21">
      <c r="U6792" s="1047"/>
    </row>
    <row r="6793" ht="26.25" customHeight="1" spans="21:21">
      <c r="U6793" s="1047"/>
    </row>
    <row r="6794" ht="26.25" customHeight="1" spans="21:21">
      <c r="U6794" s="1047"/>
    </row>
    <row r="6795" ht="26.25" customHeight="1" spans="21:21">
      <c r="U6795" s="1047"/>
    </row>
    <row r="6796" ht="26.25" customHeight="1" spans="21:21">
      <c r="U6796" s="1047"/>
    </row>
    <row r="6797" ht="26.25" customHeight="1" spans="21:21">
      <c r="U6797" s="1047"/>
    </row>
    <row r="6798" ht="26.25" customHeight="1" spans="21:21">
      <c r="U6798" s="1047"/>
    </row>
    <row r="6799" ht="26.25" customHeight="1" spans="21:21">
      <c r="U6799" s="1047"/>
    </row>
    <row r="6800" ht="26.25" customHeight="1" spans="21:21">
      <c r="U6800" s="1047"/>
    </row>
    <row r="6801" ht="26.25" customHeight="1" spans="21:21">
      <c r="U6801" s="1047"/>
    </row>
    <row r="6802" ht="26.25" customHeight="1" spans="21:21">
      <c r="U6802" s="1047"/>
    </row>
    <row r="6803" ht="26.25" customHeight="1" spans="21:21">
      <c r="U6803" s="1047"/>
    </row>
    <row r="6804" ht="26.25" customHeight="1" spans="21:21">
      <c r="U6804" s="1047"/>
    </row>
    <row r="6805" ht="26.25" customHeight="1" spans="21:21">
      <c r="U6805" s="1047"/>
    </row>
    <row r="6806" ht="26.25" customHeight="1" spans="21:21">
      <c r="U6806" s="1047"/>
    </row>
    <row r="6807" ht="26.25" customHeight="1" spans="21:21">
      <c r="U6807" s="1047"/>
    </row>
    <row r="6808" ht="26.25" customHeight="1" spans="21:21">
      <c r="U6808" s="1047"/>
    </row>
    <row r="6809" ht="26.25" customHeight="1" spans="21:21">
      <c r="U6809" s="1047"/>
    </row>
    <row r="6810" ht="26.25" customHeight="1" spans="21:21">
      <c r="U6810" s="1047"/>
    </row>
    <row r="6811" ht="26.25" customHeight="1" spans="21:21">
      <c r="U6811" s="1047"/>
    </row>
    <row r="6812" ht="26.25" customHeight="1" spans="21:21">
      <c r="U6812" s="1047"/>
    </row>
    <row r="6813" ht="26.25" customHeight="1" spans="21:21">
      <c r="U6813" s="1047"/>
    </row>
    <row r="6814" ht="26.25" customHeight="1" spans="21:21">
      <c r="U6814" s="1047"/>
    </row>
    <row r="6815" ht="26.25" customHeight="1" spans="21:21">
      <c r="U6815" s="1047"/>
    </row>
    <row r="6816" ht="26.25" customHeight="1" spans="21:21">
      <c r="U6816" s="1047"/>
    </row>
    <row r="6817" ht="26.25" customHeight="1" spans="21:21">
      <c r="U6817" s="1047"/>
    </row>
    <row r="6818" ht="26.25" customHeight="1" spans="21:21">
      <c r="U6818" s="1047"/>
    </row>
    <row r="6819" ht="26.25" customHeight="1" spans="21:21">
      <c r="U6819" s="1047"/>
    </row>
    <row r="6820" ht="26.25" customHeight="1" spans="21:21">
      <c r="U6820" s="1047"/>
    </row>
    <row r="6821" ht="26.25" customHeight="1" spans="21:21">
      <c r="U6821" s="1047"/>
    </row>
    <row r="6822" ht="26.25" customHeight="1" spans="21:21">
      <c r="U6822" s="1047"/>
    </row>
    <row r="6823" ht="26.25" customHeight="1" spans="21:21">
      <c r="U6823" s="1047"/>
    </row>
    <row r="6824" ht="26.25" customHeight="1" spans="21:21">
      <c r="U6824" s="1047"/>
    </row>
    <row r="6825" ht="26.25" customHeight="1" spans="21:21">
      <c r="U6825" s="1047"/>
    </row>
    <row r="6826" ht="26.25" customHeight="1" spans="21:21">
      <c r="U6826" s="1047"/>
    </row>
    <row r="6827" ht="26.25" customHeight="1" spans="21:21">
      <c r="U6827" s="1047"/>
    </row>
    <row r="6828" ht="26.25" customHeight="1" spans="21:21">
      <c r="U6828" s="1047"/>
    </row>
    <row r="6829" ht="26.25" customHeight="1" spans="21:21">
      <c r="U6829" s="1047"/>
    </row>
    <row r="6830" ht="26.25" customHeight="1" spans="21:21">
      <c r="U6830" s="1047"/>
    </row>
    <row r="6831" ht="26.25" customHeight="1" spans="21:21">
      <c r="U6831" s="1047"/>
    </row>
    <row r="6832" ht="26.25" customHeight="1" spans="21:21">
      <c r="U6832" s="1047"/>
    </row>
    <row r="6833" ht="26.25" customHeight="1" spans="21:21">
      <c r="U6833" s="1047"/>
    </row>
    <row r="6834" ht="26.25" customHeight="1" spans="21:21">
      <c r="U6834" s="1047"/>
    </row>
    <row r="6835" ht="26.25" customHeight="1" spans="21:21">
      <c r="U6835" s="1047"/>
    </row>
    <row r="6836" ht="26.25" customHeight="1" spans="21:21">
      <c r="U6836" s="1047"/>
    </row>
    <row r="6837" ht="26.25" customHeight="1" spans="21:21">
      <c r="U6837" s="1047"/>
    </row>
    <row r="6838" ht="26.25" customHeight="1" spans="21:21">
      <c r="U6838" s="1047"/>
    </row>
    <row r="6839" ht="26.25" customHeight="1" spans="21:21">
      <c r="U6839" s="1047"/>
    </row>
    <row r="6840" ht="26.25" customHeight="1" spans="21:21">
      <c r="U6840" s="1047"/>
    </row>
    <row r="6841" ht="26.25" customHeight="1" spans="21:21">
      <c r="U6841" s="1047"/>
    </row>
    <row r="6842" ht="26.25" customHeight="1" spans="21:21">
      <c r="U6842" s="1047"/>
    </row>
    <row r="6843" ht="26.25" customHeight="1" spans="21:21">
      <c r="U6843" s="1047"/>
    </row>
    <row r="6844" ht="26.25" customHeight="1" spans="21:21">
      <c r="U6844" s="1047"/>
    </row>
    <row r="6845" ht="26.25" customHeight="1" spans="21:21">
      <c r="U6845" s="1047"/>
    </row>
    <row r="6846" ht="26.25" customHeight="1" spans="21:21">
      <c r="U6846" s="1047"/>
    </row>
    <row r="6847" ht="26.25" customHeight="1" spans="21:21">
      <c r="U6847" s="1047"/>
    </row>
    <row r="6848" ht="26.25" customHeight="1" spans="21:21">
      <c r="U6848" s="1047"/>
    </row>
    <row r="6849" ht="26.25" customHeight="1" spans="21:21">
      <c r="U6849" s="1047"/>
    </row>
    <row r="6850" ht="26.25" customHeight="1" spans="21:21">
      <c r="U6850" s="1047"/>
    </row>
    <row r="6851" ht="26.25" customHeight="1" spans="21:21">
      <c r="U6851" s="1047"/>
    </row>
    <row r="6852" ht="26.25" customHeight="1" spans="21:21">
      <c r="U6852" s="1047"/>
    </row>
    <row r="6853" ht="26.25" customHeight="1" spans="21:21">
      <c r="U6853" s="1047"/>
    </row>
    <row r="6854" ht="26.25" customHeight="1" spans="21:21">
      <c r="U6854" s="1047"/>
    </row>
    <row r="6855" ht="26.25" customHeight="1" spans="21:21">
      <c r="U6855" s="1047"/>
    </row>
    <row r="6856" ht="26.25" customHeight="1" spans="21:21">
      <c r="U6856" s="1047"/>
    </row>
    <row r="6857" ht="26.25" customHeight="1" spans="21:21">
      <c r="U6857" s="1047"/>
    </row>
    <row r="6858" ht="26.25" customHeight="1" spans="21:21">
      <c r="U6858" s="1047"/>
    </row>
    <row r="6859" ht="26.25" customHeight="1" spans="21:21">
      <c r="U6859" s="1047"/>
    </row>
    <row r="6860" ht="26.25" customHeight="1" spans="21:21">
      <c r="U6860" s="1047"/>
    </row>
    <row r="6861" ht="26.25" customHeight="1" spans="21:21">
      <c r="U6861" s="1047"/>
    </row>
    <row r="6862" ht="26.25" customHeight="1" spans="21:21">
      <c r="U6862" s="1047"/>
    </row>
    <row r="6863" ht="26.25" customHeight="1" spans="21:21">
      <c r="U6863" s="1047"/>
    </row>
    <row r="6864" ht="26.25" customHeight="1" spans="21:21">
      <c r="U6864" s="1047"/>
    </row>
    <row r="6865" ht="26.25" customHeight="1" spans="21:21">
      <c r="U6865" s="1047"/>
    </row>
    <row r="6866" ht="26.25" customHeight="1" spans="21:21">
      <c r="U6866" s="1047"/>
    </row>
    <row r="6867" ht="26.25" customHeight="1" spans="21:21">
      <c r="U6867" s="1047"/>
    </row>
    <row r="6868" ht="26.25" customHeight="1" spans="21:21">
      <c r="U6868" s="1047"/>
    </row>
    <row r="6869" ht="26.25" customHeight="1" spans="21:21">
      <c r="U6869" s="1047"/>
    </row>
    <row r="6870" ht="26.25" customHeight="1" spans="21:21">
      <c r="U6870" s="1047"/>
    </row>
    <row r="6871" ht="26.25" customHeight="1" spans="21:21">
      <c r="U6871" s="1047"/>
    </row>
    <row r="6872" ht="26.25" customHeight="1" spans="21:21">
      <c r="U6872" s="1047"/>
    </row>
    <row r="6873" ht="26.25" customHeight="1" spans="21:21">
      <c r="U6873" s="1047"/>
    </row>
    <row r="6874" ht="26.25" customHeight="1" spans="21:21">
      <c r="U6874" s="1047"/>
    </row>
    <row r="6875" ht="26.25" customHeight="1" spans="21:21">
      <c r="U6875" s="1047"/>
    </row>
    <row r="6876" ht="26.25" customHeight="1" spans="21:21">
      <c r="U6876" s="1047"/>
    </row>
    <row r="6877" ht="26.25" customHeight="1" spans="21:21">
      <c r="U6877" s="1047"/>
    </row>
    <row r="6878" ht="26.25" customHeight="1" spans="21:21">
      <c r="U6878" s="1047"/>
    </row>
    <row r="6879" ht="26.25" customHeight="1" spans="21:21">
      <c r="U6879" s="1047"/>
    </row>
    <row r="6880" ht="26.25" customHeight="1" spans="21:21">
      <c r="U6880" s="1047"/>
    </row>
    <row r="6881" ht="26.25" customHeight="1" spans="21:21">
      <c r="U6881" s="1047"/>
    </row>
    <row r="6882" ht="26.25" customHeight="1" spans="21:21">
      <c r="U6882" s="1047"/>
    </row>
    <row r="6883" ht="26.25" customHeight="1" spans="21:21">
      <c r="U6883" s="1047"/>
    </row>
    <row r="6884" ht="26.25" customHeight="1" spans="21:21">
      <c r="U6884" s="1047"/>
    </row>
    <row r="6885" ht="26.25" customHeight="1" spans="21:21">
      <c r="U6885" s="1047"/>
    </row>
    <row r="6886" ht="26.25" customHeight="1" spans="21:21">
      <c r="U6886" s="1047"/>
    </row>
    <row r="6887" ht="26.25" customHeight="1" spans="21:21">
      <c r="U6887" s="1047"/>
    </row>
    <row r="6888" ht="26.25" customHeight="1" spans="21:21">
      <c r="U6888" s="1047"/>
    </row>
    <row r="6889" ht="26.25" customHeight="1" spans="21:21">
      <c r="U6889" s="1047"/>
    </row>
    <row r="6890" ht="26.25" customHeight="1" spans="21:21">
      <c r="U6890" s="1047"/>
    </row>
    <row r="6891" ht="26.25" customHeight="1" spans="21:21">
      <c r="U6891" s="1047"/>
    </row>
    <row r="6892" ht="26.25" customHeight="1" spans="21:21">
      <c r="U6892" s="1047"/>
    </row>
    <row r="6893" ht="26.25" customHeight="1" spans="21:21">
      <c r="U6893" s="1047"/>
    </row>
    <row r="6894" ht="26.25" customHeight="1" spans="21:21">
      <c r="U6894" s="1047"/>
    </row>
    <row r="6895" ht="26.25" customHeight="1" spans="21:21">
      <c r="U6895" s="1047"/>
    </row>
    <row r="6896" ht="26.25" customHeight="1" spans="21:21">
      <c r="U6896" s="1047"/>
    </row>
    <row r="6897" ht="26.25" customHeight="1" spans="21:21">
      <c r="U6897" s="1047"/>
    </row>
    <row r="6898" ht="26.25" customHeight="1" spans="21:21">
      <c r="U6898" s="1047"/>
    </row>
    <row r="6899" ht="26.25" customHeight="1" spans="21:21">
      <c r="U6899" s="1047"/>
    </row>
    <row r="6900" ht="26.25" customHeight="1" spans="21:21">
      <c r="U6900" s="1047"/>
    </row>
    <row r="6901" ht="26.25" customHeight="1" spans="21:21">
      <c r="U6901" s="1047"/>
    </row>
    <row r="6902" ht="26.25" customHeight="1" spans="21:21">
      <c r="U6902" s="1047"/>
    </row>
    <row r="6903" ht="26.25" customHeight="1" spans="21:21">
      <c r="U6903" s="1047"/>
    </row>
    <row r="6904" ht="26.25" customHeight="1" spans="21:21">
      <c r="U6904" s="1047"/>
    </row>
    <row r="6905" ht="26.25" customHeight="1" spans="21:21">
      <c r="U6905" s="1047"/>
    </row>
    <row r="6906" ht="26.25" customHeight="1" spans="21:21">
      <c r="U6906" s="1047"/>
    </row>
    <row r="6907" ht="26.25" customHeight="1" spans="21:21">
      <c r="U6907" s="1047"/>
    </row>
    <row r="6908" ht="26.25" customHeight="1" spans="21:21">
      <c r="U6908" s="1047"/>
    </row>
    <row r="6909" ht="26.25" customHeight="1" spans="21:21">
      <c r="U6909" s="1047"/>
    </row>
    <row r="6910" ht="26.25" customHeight="1" spans="21:21">
      <c r="U6910" s="1047"/>
    </row>
    <row r="6911" ht="26.25" customHeight="1" spans="21:21">
      <c r="U6911" s="1047"/>
    </row>
    <row r="6912" ht="26.25" customHeight="1" spans="21:21">
      <c r="U6912" s="1047"/>
    </row>
    <row r="6913" ht="26.25" customHeight="1" spans="21:21">
      <c r="U6913" s="1047"/>
    </row>
    <row r="6914" ht="26.25" customHeight="1" spans="21:21">
      <c r="U6914" s="1047"/>
    </row>
    <row r="6915" ht="26.25" customHeight="1" spans="21:21">
      <c r="U6915" s="1047"/>
    </row>
    <row r="6916" ht="26.25" customHeight="1" spans="21:21">
      <c r="U6916" s="1047"/>
    </row>
    <row r="6917" ht="26.25" customHeight="1" spans="21:21">
      <c r="U6917" s="1047"/>
    </row>
    <row r="6918" ht="26.25" customHeight="1" spans="21:21">
      <c r="U6918" s="1047"/>
    </row>
    <row r="6919" ht="26.25" customHeight="1" spans="21:21">
      <c r="U6919" s="1047"/>
    </row>
    <row r="6920" ht="26.25" customHeight="1" spans="21:21">
      <c r="U6920" s="1047"/>
    </row>
    <row r="6921" ht="26.25" customHeight="1" spans="21:21">
      <c r="U6921" s="1047"/>
    </row>
    <row r="6922" ht="26.25" customHeight="1" spans="21:21">
      <c r="U6922" s="1047"/>
    </row>
    <row r="6923" ht="26.25" customHeight="1" spans="21:21">
      <c r="U6923" s="1047"/>
    </row>
    <row r="6924" ht="26.25" customHeight="1" spans="21:21">
      <c r="U6924" s="1047"/>
    </row>
    <row r="6925" ht="26.25" customHeight="1" spans="21:21">
      <c r="U6925" s="1047"/>
    </row>
    <row r="6926" ht="26.25" customHeight="1" spans="21:21">
      <c r="U6926" s="1047"/>
    </row>
    <row r="6927" ht="26.25" customHeight="1" spans="21:21">
      <c r="U6927" s="1047"/>
    </row>
    <row r="6928" ht="26.25" customHeight="1" spans="21:21">
      <c r="U6928" s="1047"/>
    </row>
    <row r="6929" ht="26.25" customHeight="1" spans="21:21">
      <c r="U6929" s="1047"/>
    </row>
    <row r="6930" ht="26.25" customHeight="1" spans="21:21">
      <c r="U6930" s="1047"/>
    </row>
    <row r="6931" ht="26.25" customHeight="1" spans="21:21">
      <c r="U6931" s="1047"/>
    </row>
    <row r="6932" ht="26.25" customHeight="1" spans="21:21">
      <c r="U6932" s="1047"/>
    </row>
    <row r="6933" ht="26.25" customHeight="1" spans="21:21">
      <c r="U6933" s="1047"/>
    </row>
    <row r="6934" ht="26.25" customHeight="1" spans="21:21">
      <c r="U6934" s="1047"/>
    </row>
    <row r="6935" ht="26.25" customHeight="1" spans="21:21">
      <c r="U6935" s="1047"/>
    </row>
    <row r="6936" ht="26.25" customHeight="1" spans="21:21">
      <c r="U6936" s="1047"/>
    </row>
    <row r="6937" ht="26.25" customHeight="1" spans="21:21">
      <c r="U6937" s="1047"/>
    </row>
    <row r="6938" ht="26.25" customHeight="1" spans="21:21">
      <c r="U6938" s="1047"/>
    </row>
    <row r="6939" ht="26.25" customHeight="1" spans="21:21">
      <c r="U6939" s="1047"/>
    </row>
    <row r="6940" ht="26.25" customHeight="1" spans="21:21">
      <c r="U6940" s="1047"/>
    </row>
    <row r="6941" ht="26.25" customHeight="1" spans="21:21">
      <c r="U6941" s="1047"/>
    </row>
    <row r="6942" ht="26.25" customHeight="1" spans="21:21">
      <c r="U6942" s="1047"/>
    </row>
    <row r="6943" ht="26.25" customHeight="1" spans="21:21">
      <c r="U6943" s="1047"/>
    </row>
    <row r="6944" ht="26.25" customHeight="1" spans="21:21">
      <c r="U6944" s="1047"/>
    </row>
    <row r="6945" ht="26.25" customHeight="1" spans="21:21">
      <c r="U6945" s="1047"/>
    </row>
    <row r="6946" ht="26.25" customHeight="1" spans="21:21">
      <c r="U6946" s="1047"/>
    </row>
    <row r="6947" ht="26.25" customHeight="1" spans="21:21">
      <c r="U6947" s="1047"/>
    </row>
    <row r="6948" ht="26.25" customHeight="1" spans="21:21">
      <c r="U6948" s="1047"/>
    </row>
    <row r="6949" ht="26.25" customHeight="1" spans="21:21">
      <c r="U6949" s="1047"/>
    </row>
    <row r="6950" ht="26.25" customHeight="1" spans="21:21">
      <c r="U6950" s="1047"/>
    </row>
    <row r="6951" ht="26.25" customHeight="1" spans="21:21">
      <c r="U6951" s="1047"/>
    </row>
    <row r="6952" ht="26.25" customHeight="1" spans="21:21">
      <c r="U6952" s="1047"/>
    </row>
    <row r="6953" ht="26.25" customHeight="1" spans="21:21">
      <c r="U6953" s="1047"/>
    </row>
    <row r="6954" ht="26.25" customHeight="1" spans="21:21">
      <c r="U6954" s="1047"/>
    </row>
    <row r="6955" ht="26.25" customHeight="1" spans="21:21">
      <c r="U6955" s="1047"/>
    </row>
    <row r="6956" ht="26.25" customHeight="1" spans="21:21">
      <c r="U6956" s="1047"/>
    </row>
    <row r="6957" ht="26.25" customHeight="1" spans="21:21">
      <c r="U6957" s="1047"/>
    </row>
    <row r="6958" ht="26.25" customHeight="1" spans="21:21">
      <c r="U6958" s="1047"/>
    </row>
    <row r="6959" ht="26.25" customHeight="1" spans="21:21">
      <c r="U6959" s="1047"/>
    </row>
    <row r="6960" ht="26.25" customHeight="1" spans="21:21">
      <c r="U6960" s="1047"/>
    </row>
    <row r="6961" ht="26.25" customHeight="1" spans="21:21">
      <c r="U6961" s="1047"/>
    </row>
    <row r="6962" ht="26.25" customHeight="1" spans="21:21">
      <c r="U6962" s="1047"/>
    </row>
    <row r="6963" ht="26.25" customHeight="1" spans="21:21">
      <c r="U6963" s="1047"/>
    </row>
    <row r="6964" ht="26.25" customHeight="1" spans="21:21">
      <c r="U6964" s="1047"/>
    </row>
    <row r="6965" ht="26.25" customHeight="1" spans="21:21">
      <c r="U6965" s="1047"/>
    </row>
    <row r="6966" ht="26.25" customHeight="1" spans="21:21">
      <c r="U6966" s="1047"/>
    </row>
    <row r="6967" ht="26.25" customHeight="1" spans="21:21">
      <c r="U6967" s="1047"/>
    </row>
    <row r="6968" ht="26.25" customHeight="1" spans="21:21">
      <c r="U6968" s="1047"/>
    </row>
    <row r="6969" ht="26.25" customHeight="1" spans="21:21">
      <c r="U6969" s="1047"/>
    </row>
    <row r="6970" ht="26.25" customHeight="1" spans="21:21">
      <c r="U6970" s="1047"/>
    </row>
    <row r="6971" ht="26.25" customHeight="1" spans="21:21">
      <c r="U6971" s="1047"/>
    </row>
    <row r="6972" ht="26.25" customHeight="1" spans="21:21">
      <c r="U6972" s="1047"/>
    </row>
    <row r="6973" ht="26.25" customHeight="1" spans="21:21">
      <c r="U6973" s="1047"/>
    </row>
    <row r="6974" ht="26.25" customHeight="1" spans="21:21">
      <c r="U6974" s="1047"/>
    </row>
    <row r="6975" ht="26.25" customHeight="1" spans="21:21">
      <c r="U6975" s="1047"/>
    </row>
    <row r="6976" ht="26.25" customHeight="1" spans="21:21">
      <c r="U6976" s="1047"/>
    </row>
    <row r="6977" ht="26.25" customHeight="1" spans="21:21">
      <c r="U6977" s="1047"/>
    </row>
    <row r="6978" ht="26.25" customHeight="1" spans="21:21">
      <c r="U6978" s="1047"/>
    </row>
    <row r="6979" ht="26.25" customHeight="1" spans="21:21">
      <c r="U6979" s="1047"/>
    </row>
    <row r="6980" ht="26.25" customHeight="1" spans="21:21">
      <c r="U6980" s="1047"/>
    </row>
    <row r="6981" ht="26.25" customHeight="1" spans="21:21">
      <c r="U6981" s="1047"/>
    </row>
    <row r="6982" ht="26.25" customHeight="1" spans="21:21">
      <c r="U6982" s="1047"/>
    </row>
    <row r="6983" ht="26.25" customHeight="1" spans="21:21">
      <c r="U6983" s="1047"/>
    </row>
    <row r="6984" ht="26.25" customHeight="1" spans="21:21">
      <c r="U6984" s="1047"/>
    </row>
    <row r="6985" ht="26.25" customHeight="1" spans="21:21">
      <c r="U6985" s="1047"/>
    </row>
    <row r="6986" ht="26.25" customHeight="1" spans="21:21">
      <c r="U6986" s="1047"/>
    </row>
    <row r="6987" ht="26.25" customHeight="1" spans="21:21">
      <c r="U6987" s="1047"/>
    </row>
    <row r="6988" ht="26.25" customHeight="1" spans="21:21">
      <c r="U6988" s="1047"/>
    </row>
    <row r="6989" ht="26.25" customHeight="1" spans="21:21">
      <c r="U6989" s="1047"/>
    </row>
    <row r="6990" ht="26.25" customHeight="1" spans="21:21">
      <c r="U6990" s="1047"/>
    </row>
    <row r="6991" ht="26.25" customHeight="1" spans="21:21">
      <c r="U6991" s="1047"/>
    </row>
    <row r="6992" ht="26.25" customHeight="1" spans="21:21">
      <c r="U6992" s="1047"/>
    </row>
    <row r="6993" ht="26.25" customHeight="1" spans="21:21">
      <c r="U6993" s="1047"/>
    </row>
    <row r="6994" ht="26.25" customHeight="1" spans="21:21">
      <c r="U6994" s="1047"/>
    </row>
    <row r="6995" ht="26.25" customHeight="1" spans="21:21">
      <c r="U6995" s="1047"/>
    </row>
    <row r="6996" ht="26.25" customHeight="1" spans="21:21">
      <c r="U6996" s="1047"/>
    </row>
    <row r="6997" ht="26.25" customHeight="1" spans="21:21">
      <c r="U6997" s="1047"/>
    </row>
    <row r="6998" ht="26.25" customHeight="1" spans="21:21">
      <c r="U6998" s="1047"/>
    </row>
    <row r="6999" ht="26.25" customHeight="1" spans="21:21">
      <c r="U6999" s="1047"/>
    </row>
    <row r="7000" ht="26.25" customHeight="1" spans="21:21">
      <c r="U7000" s="1047"/>
    </row>
    <row r="7001" ht="26.25" customHeight="1" spans="21:21">
      <c r="U7001" s="1047"/>
    </row>
    <row r="7002" ht="26.25" customHeight="1" spans="21:21">
      <c r="U7002" s="1047"/>
    </row>
    <row r="7003" ht="26.25" customHeight="1" spans="21:21">
      <c r="U7003" s="1047"/>
    </row>
    <row r="7004" ht="26.25" customHeight="1" spans="21:21">
      <c r="U7004" s="1047"/>
    </row>
    <row r="7005" ht="26.25" customHeight="1" spans="21:21">
      <c r="U7005" s="1047"/>
    </row>
    <row r="7006" ht="26.25" customHeight="1" spans="21:21">
      <c r="U7006" s="1047"/>
    </row>
    <row r="7007" ht="26.25" customHeight="1" spans="21:21">
      <c r="U7007" s="1047"/>
    </row>
    <row r="7008" ht="26.25" customHeight="1" spans="21:21">
      <c r="U7008" s="1047"/>
    </row>
    <row r="7009" ht="26.25" customHeight="1" spans="21:21">
      <c r="U7009" s="1047"/>
    </row>
    <row r="7010" ht="26.25" customHeight="1" spans="21:21">
      <c r="U7010" s="1047"/>
    </row>
    <row r="7011" ht="26.25" customHeight="1" spans="21:21">
      <c r="U7011" s="1047"/>
    </row>
    <row r="7012" ht="26.25" customHeight="1" spans="21:21">
      <c r="U7012" s="1047"/>
    </row>
    <row r="7013" ht="26.25" customHeight="1" spans="21:21">
      <c r="U7013" s="1047"/>
    </row>
    <row r="7014" ht="26.25" customHeight="1" spans="21:21">
      <c r="U7014" s="1047"/>
    </row>
    <row r="7015" ht="26.25" customHeight="1" spans="21:21">
      <c r="U7015" s="1047"/>
    </row>
    <row r="7016" ht="26.25" customHeight="1" spans="21:21">
      <c r="U7016" s="1047"/>
    </row>
    <row r="7017" ht="26.25" customHeight="1" spans="21:21">
      <c r="U7017" s="1047"/>
    </row>
    <row r="7018" ht="26.25" customHeight="1" spans="21:21">
      <c r="U7018" s="1047"/>
    </row>
    <row r="7019" ht="26.25" customHeight="1" spans="21:21">
      <c r="U7019" s="1047"/>
    </row>
    <row r="7020" ht="26.25" customHeight="1" spans="21:21">
      <c r="U7020" s="1047"/>
    </row>
    <row r="7021" ht="26.25" customHeight="1" spans="21:21">
      <c r="U7021" s="1047"/>
    </row>
    <row r="7022" ht="26.25" customHeight="1" spans="21:21">
      <c r="U7022" s="1047"/>
    </row>
    <row r="7023" ht="26.25" customHeight="1" spans="21:21">
      <c r="U7023" s="1047"/>
    </row>
    <row r="7024" ht="26.25" customHeight="1" spans="21:21">
      <c r="U7024" s="1047"/>
    </row>
    <row r="7025" ht="26.25" customHeight="1" spans="21:21">
      <c r="U7025" s="1047"/>
    </row>
    <row r="7026" ht="26.25" customHeight="1" spans="21:21">
      <c r="U7026" s="1047"/>
    </row>
    <row r="7027" ht="26.25" customHeight="1" spans="21:21">
      <c r="U7027" s="1047"/>
    </row>
    <row r="7028" ht="26.25" customHeight="1" spans="21:21">
      <c r="U7028" s="1047"/>
    </row>
    <row r="7029" ht="26.25" customHeight="1" spans="21:21">
      <c r="U7029" s="1047"/>
    </row>
    <row r="7030" ht="26.25" customHeight="1" spans="21:21">
      <c r="U7030" s="1047"/>
    </row>
    <row r="7031" ht="26.25" customHeight="1" spans="21:21">
      <c r="U7031" s="1047"/>
    </row>
    <row r="7032" ht="26.25" customHeight="1" spans="21:21">
      <c r="U7032" s="1047"/>
    </row>
    <row r="7033" ht="26.25" customHeight="1" spans="21:21">
      <c r="U7033" s="1047"/>
    </row>
    <row r="7034" ht="26.25" customHeight="1" spans="21:21">
      <c r="U7034" s="1047"/>
    </row>
    <row r="7035" ht="26.25" customHeight="1" spans="21:21">
      <c r="U7035" s="1047"/>
    </row>
    <row r="7036" ht="26.25" customHeight="1" spans="21:21">
      <c r="U7036" s="1047"/>
    </row>
    <row r="7037" ht="26.25" customHeight="1" spans="21:21">
      <c r="U7037" s="1047"/>
    </row>
    <row r="7038" ht="26.25" customHeight="1" spans="21:21">
      <c r="U7038" s="1047"/>
    </row>
    <row r="7039" ht="26.25" customHeight="1" spans="21:21">
      <c r="U7039" s="1047"/>
    </row>
    <row r="7040" ht="26.25" customHeight="1" spans="21:21">
      <c r="U7040" s="1047"/>
    </row>
    <row r="7041" ht="26.25" customHeight="1" spans="21:21">
      <c r="U7041" s="1047"/>
    </row>
    <row r="7042" ht="26.25" customHeight="1" spans="21:21">
      <c r="U7042" s="1047"/>
    </row>
    <row r="7043" ht="26.25" customHeight="1" spans="21:21">
      <c r="U7043" s="1047"/>
    </row>
    <row r="7044" ht="26.25" customHeight="1" spans="21:21">
      <c r="U7044" s="1047"/>
    </row>
    <row r="7045" ht="26.25" customHeight="1" spans="21:21">
      <c r="U7045" s="1047"/>
    </row>
    <row r="7046" ht="26.25" customHeight="1" spans="21:21">
      <c r="U7046" s="1047"/>
    </row>
    <row r="7047" ht="26.25" customHeight="1" spans="21:21">
      <c r="U7047" s="1047"/>
    </row>
    <row r="7048" ht="26.25" customHeight="1" spans="21:21">
      <c r="U7048" s="1047"/>
    </row>
    <row r="7049" ht="26.25" customHeight="1" spans="21:21">
      <c r="U7049" s="1047"/>
    </row>
    <row r="7050" ht="26.25" customHeight="1" spans="21:21">
      <c r="U7050" s="1047"/>
    </row>
    <row r="7051" ht="26.25" customHeight="1" spans="21:21">
      <c r="U7051" s="1047"/>
    </row>
    <row r="7052" ht="26.25" customHeight="1" spans="21:21">
      <c r="U7052" s="1047"/>
    </row>
    <row r="7053" ht="26.25" customHeight="1" spans="21:21">
      <c r="U7053" s="1047"/>
    </row>
    <row r="7054" ht="26.25" customHeight="1" spans="21:21">
      <c r="U7054" s="1047"/>
    </row>
    <row r="7055" ht="26.25" customHeight="1" spans="21:21">
      <c r="U7055" s="1047"/>
    </row>
    <row r="7056" ht="26.25" customHeight="1" spans="21:21">
      <c r="U7056" s="1047"/>
    </row>
    <row r="7057" ht="26.25" customHeight="1" spans="21:21">
      <c r="U7057" s="1047"/>
    </row>
    <row r="7058" ht="26.25" customHeight="1" spans="21:21">
      <c r="U7058" s="1047"/>
    </row>
    <row r="7059" ht="26.25" customHeight="1" spans="21:21">
      <c r="U7059" s="1047"/>
    </row>
    <row r="7060" ht="26.25" customHeight="1" spans="21:21">
      <c r="U7060" s="1047"/>
    </row>
    <row r="7061" ht="26.25" customHeight="1" spans="21:21">
      <c r="U7061" s="1047"/>
    </row>
    <row r="7062" ht="26.25" customHeight="1" spans="21:21">
      <c r="U7062" s="1047"/>
    </row>
    <row r="7063" ht="26.25" customHeight="1" spans="21:21">
      <c r="U7063" s="1047"/>
    </row>
    <row r="7064" ht="26.25" customHeight="1" spans="21:21">
      <c r="U7064" s="1047"/>
    </row>
    <row r="7065" ht="26.25" customHeight="1" spans="21:21">
      <c r="U7065" s="1047"/>
    </row>
    <row r="7066" ht="26.25" customHeight="1" spans="21:21">
      <c r="U7066" s="1047"/>
    </row>
    <row r="7067" ht="26.25" customHeight="1" spans="21:21">
      <c r="U7067" s="1047"/>
    </row>
    <row r="7068" ht="26.25" customHeight="1" spans="21:21">
      <c r="U7068" s="1047"/>
    </row>
    <row r="7069" ht="26.25" customHeight="1" spans="21:21">
      <c r="U7069" s="1047"/>
    </row>
    <row r="7070" ht="26.25" customHeight="1" spans="21:21">
      <c r="U7070" s="1047"/>
    </row>
    <row r="7071" ht="26.25" customHeight="1" spans="21:21">
      <c r="U7071" s="1047"/>
    </row>
    <row r="7072" ht="26.25" customHeight="1" spans="21:21">
      <c r="U7072" s="1047"/>
    </row>
    <row r="7073" ht="26.25" customHeight="1" spans="21:21">
      <c r="U7073" s="1047"/>
    </row>
    <row r="7074" ht="26.25" customHeight="1" spans="21:21">
      <c r="U7074" s="1047"/>
    </row>
    <row r="7075" ht="26.25" customHeight="1" spans="21:21">
      <c r="U7075" s="1047"/>
    </row>
    <row r="7076" ht="26.25" customHeight="1" spans="21:21">
      <c r="U7076" s="1047"/>
    </row>
    <row r="7077" ht="26.25" customHeight="1" spans="21:21">
      <c r="U7077" s="1047"/>
    </row>
    <row r="7078" ht="26.25" customHeight="1" spans="21:21">
      <c r="U7078" s="1047"/>
    </row>
    <row r="7079" ht="26.25" customHeight="1" spans="21:21">
      <c r="U7079" s="1047"/>
    </row>
    <row r="7080" ht="26.25" customHeight="1" spans="21:21">
      <c r="U7080" s="1047"/>
    </row>
    <row r="7081" ht="26.25" customHeight="1" spans="21:21">
      <c r="U7081" s="1047"/>
    </row>
    <row r="7082" ht="26.25" customHeight="1" spans="21:21">
      <c r="U7082" s="1047"/>
    </row>
    <row r="7083" ht="26.25" customHeight="1" spans="21:21">
      <c r="U7083" s="1047"/>
    </row>
    <row r="7084" ht="26.25" customHeight="1" spans="21:21">
      <c r="U7084" s="1047"/>
    </row>
    <row r="7085" ht="26.25" customHeight="1" spans="21:21">
      <c r="U7085" s="1047"/>
    </row>
    <row r="7086" ht="26.25" customHeight="1" spans="21:21">
      <c r="U7086" s="1047"/>
    </row>
    <row r="7087" ht="26.25" customHeight="1" spans="21:21">
      <c r="U7087" s="1047"/>
    </row>
    <row r="7088" ht="26.25" customHeight="1" spans="21:21">
      <c r="U7088" s="1047"/>
    </row>
    <row r="7089" ht="26.25" customHeight="1" spans="21:21">
      <c r="U7089" s="1047"/>
    </row>
    <row r="7090" ht="26.25" customHeight="1" spans="21:21">
      <c r="U7090" s="1047"/>
    </row>
    <row r="7091" ht="26.25" customHeight="1" spans="21:21">
      <c r="U7091" s="1047"/>
    </row>
    <row r="7092" ht="26.25" customHeight="1" spans="21:21">
      <c r="U7092" s="1047"/>
    </row>
    <row r="7093" ht="26.25" customHeight="1" spans="21:21">
      <c r="U7093" s="1047"/>
    </row>
    <row r="7094" ht="26.25" customHeight="1" spans="21:21">
      <c r="U7094" s="1047"/>
    </row>
    <row r="7095" ht="26.25" customHeight="1" spans="21:21">
      <c r="U7095" s="1047"/>
    </row>
    <row r="7096" ht="26.25" customHeight="1" spans="21:21">
      <c r="U7096" s="1047"/>
    </row>
    <row r="7097" ht="26.25" customHeight="1" spans="21:21">
      <c r="U7097" s="1047"/>
    </row>
    <row r="7098" ht="26.25" customHeight="1" spans="21:21">
      <c r="U7098" s="1047"/>
    </row>
    <row r="7099" ht="26.25" customHeight="1" spans="21:21">
      <c r="U7099" s="1047"/>
    </row>
    <row r="7100" ht="26.25" customHeight="1" spans="21:21">
      <c r="U7100" s="1047"/>
    </row>
    <row r="7101" ht="26.25" customHeight="1" spans="21:21">
      <c r="U7101" s="1047"/>
    </row>
    <row r="7102" ht="26.25" customHeight="1" spans="21:21">
      <c r="U7102" s="1047"/>
    </row>
    <row r="7103" ht="26.25" customHeight="1" spans="21:21">
      <c r="U7103" s="1047"/>
    </row>
    <row r="7104" ht="26.25" customHeight="1" spans="21:21">
      <c r="U7104" s="1047"/>
    </row>
    <row r="7105" ht="26.25" customHeight="1" spans="21:21">
      <c r="U7105" s="1047"/>
    </row>
    <row r="7106" ht="26.25" customHeight="1" spans="21:21">
      <c r="U7106" s="1047"/>
    </row>
    <row r="7107" ht="26.25" customHeight="1" spans="21:21">
      <c r="U7107" s="1047"/>
    </row>
    <row r="7108" ht="26.25" customHeight="1" spans="21:21">
      <c r="U7108" s="1047"/>
    </row>
    <row r="7109" ht="26.25" customHeight="1" spans="21:21">
      <c r="U7109" s="1047"/>
    </row>
    <row r="7110" ht="26.25" customHeight="1" spans="21:21">
      <c r="U7110" s="1047"/>
    </row>
    <row r="7111" ht="26.25" customHeight="1" spans="21:21">
      <c r="U7111" s="1047"/>
    </row>
    <row r="7112" ht="26.25" customHeight="1" spans="21:21">
      <c r="U7112" s="1047"/>
    </row>
    <row r="7113" ht="26.25" customHeight="1" spans="21:21">
      <c r="U7113" s="1047"/>
    </row>
    <row r="7114" ht="26.25" customHeight="1" spans="21:21">
      <c r="U7114" s="1047"/>
    </row>
    <row r="7115" ht="26.25" customHeight="1" spans="21:21">
      <c r="U7115" s="1047"/>
    </row>
    <row r="7116" ht="26.25" customHeight="1" spans="21:21">
      <c r="U7116" s="1047"/>
    </row>
    <row r="7117" ht="26.25" customHeight="1" spans="21:21">
      <c r="U7117" s="1047"/>
    </row>
    <row r="7118" ht="26.25" customHeight="1" spans="21:21">
      <c r="U7118" s="1047"/>
    </row>
    <row r="7119" ht="26.25" customHeight="1" spans="21:21">
      <c r="U7119" s="1047"/>
    </row>
    <row r="7120" ht="26.25" customHeight="1" spans="21:21">
      <c r="U7120" s="1047"/>
    </row>
    <row r="7121" ht="26.25" customHeight="1" spans="21:21">
      <c r="U7121" s="1047"/>
    </row>
    <row r="7122" ht="26.25" customHeight="1" spans="21:21">
      <c r="U7122" s="1047"/>
    </row>
    <row r="7123" ht="26.25" customHeight="1" spans="21:21">
      <c r="U7123" s="1047"/>
    </row>
    <row r="7124" ht="26.25" customHeight="1" spans="21:21">
      <c r="U7124" s="1047"/>
    </row>
    <row r="7125" ht="26.25" customHeight="1" spans="21:21">
      <c r="U7125" s="1047"/>
    </row>
    <row r="7126" ht="26.25" customHeight="1" spans="21:21">
      <c r="U7126" s="1047"/>
    </row>
    <row r="7127" ht="26.25" customHeight="1" spans="21:21">
      <c r="U7127" s="1047"/>
    </row>
    <row r="7128" ht="26.25" customHeight="1" spans="21:21">
      <c r="U7128" s="1047"/>
    </row>
    <row r="7129" ht="26.25" customHeight="1" spans="21:21">
      <c r="U7129" s="1047"/>
    </row>
    <row r="7130" ht="26.25" customHeight="1" spans="21:21">
      <c r="U7130" s="1047"/>
    </row>
    <row r="7131" ht="26.25" customHeight="1" spans="21:21">
      <c r="U7131" s="1047"/>
    </row>
    <row r="7132" ht="26.25" customHeight="1" spans="21:21">
      <c r="U7132" s="1047"/>
    </row>
    <row r="7133" ht="26.25" customHeight="1" spans="21:21">
      <c r="U7133" s="1047"/>
    </row>
    <row r="7134" ht="26.25" customHeight="1" spans="21:21">
      <c r="U7134" s="1047"/>
    </row>
    <row r="7135" ht="26.25" customHeight="1" spans="21:21">
      <c r="U7135" s="1047"/>
    </row>
    <row r="7136" ht="26.25" customHeight="1" spans="21:21">
      <c r="U7136" s="1047"/>
    </row>
    <row r="7137" ht="26.25" customHeight="1" spans="21:21">
      <c r="U7137" s="1047"/>
    </row>
    <row r="7138" ht="26.25" customHeight="1" spans="21:21">
      <c r="U7138" s="1047"/>
    </row>
    <row r="7139" ht="26.25" customHeight="1" spans="21:21">
      <c r="U7139" s="1047"/>
    </row>
    <row r="7140" ht="26.25" customHeight="1" spans="21:21">
      <c r="U7140" s="1047"/>
    </row>
    <row r="7141" ht="26.25" customHeight="1" spans="21:21">
      <c r="U7141" s="1047"/>
    </row>
    <row r="7142" ht="26.25" customHeight="1" spans="21:21">
      <c r="U7142" s="1047"/>
    </row>
    <row r="7143" ht="26.25" customHeight="1" spans="21:21">
      <c r="U7143" s="1047"/>
    </row>
    <row r="7144" ht="26.25" customHeight="1" spans="21:21">
      <c r="U7144" s="1047"/>
    </row>
    <row r="7145" ht="26.25" customHeight="1" spans="21:21">
      <c r="U7145" s="1047"/>
    </row>
    <row r="7146" ht="26.25" customHeight="1" spans="21:21">
      <c r="U7146" s="1047"/>
    </row>
    <row r="7147" ht="26.25" customHeight="1" spans="21:21">
      <c r="U7147" s="1047"/>
    </row>
    <row r="7148" ht="26.25" customHeight="1" spans="21:21">
      <c r="U7148" s="1047"/>
    </row>
    <row r="7149" ht="26.25" customHeight="1" spans="21:21">
      <c r="U7149" s="1047"/>
    </row>
    <row r="7150" ht="26.25" customHeight="1" spans="21:21">
      <c r="U7150" s="1047"/>
    </row>
    <row r="7151" ht="26.25" customHeight="1" spans="21:21">
      <c r="U7151" s="1047"/>
    </row>
    <row r="7152" ht="26.25" customHeight="1" spans="21:21">
      <c r="U7152" s="1047"/>
    </row>
    <row r="7153" ht="26.25" customHeight="1" spans="21:21">
      <c r="U7153" s="1047"/>
    </row>
    <row r="7154" ht="26.25" customHeight="1" spans="21:21">
      <c r="U7154" s="1047"/>
    </row>
    <row r="7155" ht="26.25" customHeight="1" spans="21:21">
      <c r="U7155" s="1047"/>
    </row>
    <row r="7156" ht="26.25" customHeight="1" spans="21:21">
      <c r="U7156" s="1047"/>
    </row>
    <row r="7157" ht="26.25" customHeight="1" spans="21:21">
      <c r="U7157" s="1047"/>
    </row>
    <row r="7158" ht="26.25" customHeight="1" spans="21:21">
      <c r="U7158" s="1047"/>
    </row>
    <row r="7159" ht="26.25" customHeight="1" spans="21:21">
      <c r="U7159" s="1047"/>
    </row>
    <row r="7160" ht="26.25" customHeight="1" spans="21:21">
      <c r="U7160" s="1047"/>
    </row>
    <row r="7161" ht="26.25" customHeight="1" spans="21:21">
      <c r="U7161" s="1047"/>
    </row>
    <row r="7162" ht="26.25" customHeight="1" spans="21:21">
      <c r="U7162" s="1047"/>
    </row>
    <row r="7163" ht="26.25" customHeight="1" spans="21:21">
      <c r="U7163" s="1047"/>
    </row>
    <row r="7164" ht="26.25" customHeight="1" spans="21:21">
      <c r="U7164" s="1047"/>
    </row>
    <row r="7165" ht="26.25" customHeight="1" spans="21:21">
      <c r="U7165" s="1047"/>
    </row>
    <row r="7166" ht="26.25" customHeight="1" spans="21:21">
      <c r="U7166" s="1047"/>
    </row>
    <row r="7167" ht="26.25" customHeight="1" spans="21:21">
      <c r="U7167" s="1047"/>
    </row>
    <row r="7168" ht="26.25" customHeight="1" spans="21:21">
      <c r="U7168" s="1047"/>
    </row>
    <row r="7169" ht="26.25" customHeight="1" spans="21:21">
      <c r="U7169" s="1047"/>
    </row>
    <row r="7170" ht="26.25" customHeight="1" spans="21:21">
      <c r="U7170" s="1047"/>
    </row>
    <row r="7171" ht="26.25" customHeight="1" spans="21:21">
      <c r="U7171" s="1047"/>
    </row>
    <row r="7172" ht="26.25" customHeight="1" spans="21:21">
      <c r="U7172" s="1047"/>
    </row>
    <row r="7173" ht="26.25" customHeight="1" spans="21:21">
      <c r="U7173" s="1047"/>
    </row>
    <row r="7174" ht="26.25" customHeight="1" spans="21:21">
      <c r="U7174" s="1047"/>
    </row>
    <row r="7175" ht="26.25" customHeight="1" spans="21:21">
      <c r="U7175" s="1047"/>
    </row>
    <row r="7176" ht="26.25" customHeight="1" spans="21:21">
      <c r="U7176" s="1047"/>
    </row>
    <row r="7177" ht="26.25" customHeight="1" spans="21:21">
      <c r="U7177" s="1047"/>
    </row>
    <row r="7178" ht="26.25" customHeight="1" spans="21:21">
      <c r="U7178" s="1047"/>
    </row>
    <row r="7179" ht="26.25" customHeight="1" spans="21:21">
      <c r="U7179" s="1047"/>
    </row>
    <row r="7180" ht="26.25" customHeight="1" spans="21:21">
      <c r="U7180" s="1047"/>
    </row>
    <row r="7181" ht="26.25" customHeight="1" spans="21:21">
      <c r="U7181" s="1047"/>
    </row>
    <row r="7182" ht="26.25" customHeight="1" spans="21:21">
      <c r="U7182" s="1047"/>
    </row>
    <row r="7183" ht="26.25" customHeight="1" spans="21:21">
      <c r="U7183" s="1047"/>
    </row>
    <row r="7184" ht="26.25" customHeight="1" spans="21:21">
      <c r="U7184" s="1047"/>
    </row>
    <row r="7185" ht="26.25" customHeight="1" spans="21:21">
      <c r="U7185" s="1047"/>
    </row>
    <row r="7186" ht="26.25" customHeight="1" spans="21:21">
      <c r="U7186" s="1047"/>
    </row>
    <row r="7187" ht="26.25" customHeight="1" spans="21:21">
      <c r="U7187" s="1047"/>
    </row>
    <row r="7188" ht="26.25" customHeight="1" spans="21:21">
      <c r="U7188" s="1047"/>
    </row>
    <row r="7189" ht="26.25" customHeight="1" spans="21:21">
      <c r="U7189" s="1047"/>
    </row>
    <row r="7190" ht="26.25" customHeight="1" spans="21:21">
      <c r="U7190" s="1047"/>
    </row>
    <row r="7191" ht="26.25" customHeight="1" spans="21:21">
      <c r="U7191" s="1047"/>
    </row>
    <row r="7192" ht="26.25" customHeight="1" spans="21:21">
      <c r="U7192" s="1047"/>
    </row>
    <row r="7193" ht="26.25" customHeight="1" spans="21:21">
      <c r="U7193" s="1047"/>
    </row>
    <row r="7194" ht="26.25" customHeight="1" spans="21:21">
      <c r="U7194" s="1047"/>
    </row>
    <row r="7195" ht="26.25" customHeight="1" spans="21:21">
      <c r="U7195" s="1047"/>
    </row>
    <row r="7196" ht="26.25" customHeight="1" spans="21:21">
      <c r="U7196" s="1047"/>
    </row>
    <row r="7197" ht="26.25" customHeight="1" spans="21:21">
      <c r="U7197" s="1047"/>
    </row>
    <row r="7198" ht="26.25" customHeight="1" spans="21:21">
      <c r="U7198" s="1047"/>
    </row>
    <row r="7199" ht="26.25" customHeight="1" spans="21:21">
      <c r="U7199" s="1047"/>
    </row>
    <row r="7200" ht="26.25" customHeight="1" spans="21:21">
      <c r="U7200" s="1047"/>
    </row>
    <row r="7201" ht="26.25" customHeight="1" spans="21:21">
      <c r="U7201" s="1047"/>
    </row>
    <row r="7202" ht="26.25" customHeight="1" spans="21:21">
      <c r="U7202" s="1047"/>
    </row>
    <row r="7203" ht="26.25" customHeight="1" spans="21:21">
      <c r="U7203" s="1047"/>
    </row>
    <row r="7204" ht="26.25" customHeight="1" spans="21:21">
      <c r="U7204" s="1047"/>
    </row>
    <row r="7205" ht="26.25" customHeight="1" spans="21:21">
      <c r="U7205" s="1047"/>
    </row>
    <row r="7206" ht="26.25" customHeight="1" spans="21:21">
      <c r="U7206" s="1047"/>
    </row>
    <row r="7207" ht="26.25" customHeight="1" spans="21:21">
      <c r="U7207" s="1047"/>
    </row>
    <row r="7208" ht="26.25" customHeight="1" spans="21:21">
      <c r="U7208" s="1047"/>
    </row>
    <row r="7209" ht="26.25" customHeight="1" spans="21:21">
      <c r="U7209" s="1047"/>
    </row>
    <row r="7210" ht="26.25" customHeight="1" spans="21:21">
      <c r="U7210" s="1047"/>
    </row>
    <row r="7211" ht="26.25" customHeight="1" spans="21:21">
      <c r="U7211" s="1047"/>
    </row>
    <row r="7212" ht="26.25" customHeight="1" spans="21:21">
      <c r="U7212" s="1047"/>
    </row>
    <row r="7213" ht="26.25" customHeight="1" spans="21:21">
      <c r="U7213" s="1047"/>
    </row>
    <row r="7214" ht="26.25" customHeight="1" spans="21:21">
      <c r="U7214" s="1047"/>
    </row>
    <row r="7215" ht="26.25" customHeight="1" spans="21:21">
      <c r="U7215" s="1047"/>
    </row>
    <row r="7216" ht="26.25" customHeight="1" spans="21:21">
      <c r="U7216" s="1047"/>
    </row>
    <row r="7217" ht="26.25" customHeight="1" spans="21:21">
      <c r="U7217" s="1047"/>
    </row>
    <row r="7218" ht="26.25" customHeight="1" spans="21:21">
      <c r="U7218" s="1047"/>
    </row>
    <row r="7219" ht="26.25" customHeight="1" spans="21:21">
      <c r="U7219" s="1047"/>
    </row>
    <row r="7220" ht="26.25" customHeight="1" spans="21:21">
      <c r="U7220" s="1047"/>
    </row>
    <row r="7221" ht="26.25" customHeight="1" spans="21:21">
      <c r="U7221" s="1047"/>
    </row>
    <row r="7222" ht="26.25" customHeight="1" spans="21:21">
      <c r="U7222" s="1047"/>
    </row>
    <row r="7223" ht="26.25" customHeight="1" spans="21:21">
      <c r="U7223" s="1047"/>
    </row>
    <row r="7224" ht="26.25" customHeight="1" spans="21:21">
      <c r="U7224" s="1047"/>
    </row>
    <row r="7225" ht="26.25" customHeight="1" spans="21:21">
      <c r="U7225" s="1047"/>
    </row>
    <row r="7226" ht="26.25" customHeight="1" spans="21:21">
      <c r="U7226" s="1047"/>
    </row>
    <row r="7227" ht="26.25" customHeight="1" spans="21:21">
      <c r="U7227" s="1047"/>
    </row>
    <row r="7228" ht="26.25" customHeight="1" spans="21:21">
      <c r="U7228" s="1047"/>
    </row>
    <row r="7229" ht="26.25" customHeight="1" spans="21:21">
      <c r="U7229" s="1047"/>
    </row>
    <row r="7230" ht="26.25" customHeight="1" spans="21:21">
      <c r="U7230" s="1047"/>
    </row>
    <row r="7231" ht="26.25" customHeight="1" spans="21:21">
      <c r="U7231" s="1047"/>
    </row>
    <row r="7232" ht="26.25" customHeight="1" spans="21:21">
      <c r="U7232" s="1047"/>
    </row>
    <row r="7233" ht="26.25" customHeight="1" spans="21:21">
      <c r="U7233" s="1047"/>
    </row>
    <row r="7234" ht="26.25" customHeight="1" spans="21:21">
      <c r="U7234" s="1047"/>
    </row>
    <row r="7235" ht="26.25" customHeight="1" spans="21:21">
      <c r="U7235" s="1047"/>
    </row>
    <row r="7236" ht="26.25" customHeight="1" spans="21:21">
      <c r="U7236" s="1047"/>
    </row>
    <row r="7237" ht="26.25" customHeight="1" spans="21:21">
      <c r="U7237" s="1047"/>
    </row>
    <row r="7238" ht="26.25" customHeight="1" spans="21:21">
      <c r="U7238" s="1047"/>
    </row>
    <row r="7239" ht="26.25" customHeight="1" spans="21:21">
      <c r="U7239" s="1047"/>
    </row>
    <row r="7240" ht="26.25" customHeight="1" spans="21:21">
      <c r="U7240" s="1047"/>
    </row>
    <row r="7241" ht="26.25" customHeight="1" spans="21:21">
      <c r="U7241" s="1047"/>
    </row>
    <row r="7242" ht="26.25" customHeight="1" spans="21:21">
      <c r="U7242" s="1047"/>
    </row>
    <row r="7243" ht="26.25" customHeight="1" spans="21:21">
      <c r="U7243" s="1047"/>
    </row>
    <row r="7244" ht="26.25" customHeight="1" spans="21:21">
      <c r="U7244" s="1047"/>
    </row>
    <row r="7245" ht="26.25" customHeight="1" spans="21:21">
      <c r="U7245" s="1047"/>
    </row>
    <row r="7246" ht="26.25" customHeight="1" spans="21:21">
      <c r="U7246" s="1047"/>
    </row>
    <row r="7247" ht="26.25" customHeight="1" spans="21:21">
      <c r="U7247" s="1047"/>
    </row>
    <row r="7248" ht="26.25" customHeight="1" spans="21:21">
      <c r="U7248" s="1047"/>
    </row>
    <row r="7249" ht="26.25" customHeight="1" spans="21:21">
      <c r="U7249" s="1047"/>
    </row>
    <row r="7250" ht="26.25" customHeight="1" spans="21:21">
      <c r="U7250" s="1047"/>
    </row>
    <row r="7251" ht="26.25" customHeight="1" spans="21:21">
      <c r="U7251" s="1047"/>
    </row>
    <row r="7252" ht="26.25" customHeight="1" spans="21:21">
      <c r="U7252" s="1047"/>
    </row>
    <row r="7253" ht="26.25" customHeight="1" spans="21:21">
      <c r="U7253" s="1047"/>
    </row>
    <row r="7254" ht="26.25" customHeight="1" spans="21:21">
      <c r="U7254" s="1047"/>
    </row>
    <row r="7255" ht="26.25" customHeight="1" spans="21:21">
      <c r="U7255" s="1047"/>
    </row>
    <row r="7256" ht="26.25" customHeight="1" spans="21:21">
      <c r="U7256" s="1047"/>
    </row>
    <row r="7257" ht="26.25" customHeight="1" spans="21:21">
      <c r="U7257" s="1047"/>
    </row>
    <row r="7258" ht="26.25" customHeight="1" spans="21:21">
      <c r="U7258" s="1047"/>
    </row>
    <row r="7259" ht="26.25" customHeight="1" spans="21:21">
      <c r="U7259" s="1047"/>
    </row>
    <row r="7260" ht="26.25" customHeight="1" spans="21:21">
      <c r="U7260" s="1047"/>
    </row>
    <row r="7261" ht="26.25" customHeight="1" spans="21:21">
      <c r="U7261" s="1047"/>
    </row>
    <row r="7262" ht="26.25" customHeight="1" spans="21:21">
      <c r="U7262" s="1047"/>
    </row>
    <row r="7263" ht="26.25" customHeight="1" spans="21:21">
      <c r="U7263" s="1047"/>
    </row>
    <row r="7264" ht="26.25" customHeight="1" spans="21:21">
      <c r="U7264" s="1047"/>
    </row>
    <row r="7265" ht="26.25" customHeight="1" spans="21:21">
      <c r="U7265" s="1047"/>
    </row>
    <row r="7266" ht="26.25" customHeight="1" spans="21:21">
      <c r="U7266" s="1047"/>
    </row>
    <row r="7267" ht="26.25" customHeight="1" spans="21:21">
      <c r="U7267" s="1047"/>
    </row>
    <row r="7268" ht="26.25" customHeight="1" spans="21:21">
      <c r="U7268" s="1047"/>
    </row>
    <row r="7269" ht="26.25" customHeight="1" spans="21:21">
      <c r="U7269" s="1047"/>
    </row>
    <row r="7270" ht="26.25" customHeight="1" spans="21:21">
      <c r="U7270" s="1047"/>
    </row>
    <row r="7271" ht="26.25" customHeight="1" spans="21:21">
      <c r="U7271" s="1047"/>
    </row>
    <row r="7272" ht="26.25" customHeight="1" spans="21:21">
      <c r="U7272" s="1047"/>
    </row>
    <row r="7273" ht="26.25" customHeight="1" spans="21:21">
      <c r="U7273" s="1047"/>
    </row>
    <row r="7274" ht="26.25" customHeight="1" spans="21:21">
      <c r="U7274" s="1047"/>
    </row>
    <row r="7275" ht="26.25" customHeight="1" spans="21:21">
      <c r="U7275" s="1047"/>
    </row>
    <row r="7276" ht="26.25" customHeight="1" spans="21:21">
      <c r="U7276" s="1047"/>
    </row>
    <row r="7277" ht="26.25" customHeight="1" spans="21:21">
      <c r="U7277" s="1047"/>
    </row>
    <row r="7278" ht="26.25" customHeight="1" spans="21:21">
      <c r="U7278" s="1047"/>
    </row>
    <row r="7279" ht="26.25" customHeight="1" spans="21:21">
      <c r="U7279" s="1047"/>
    </row>
    <row r="7280" ht="26.25" customHeight="1" spans="21:21">
      <c r="U7280" s="1047"/>
    </row>
    <row r="7281" ht="26.25" customHeight="1" spans="21:21">
      <c r="U7281" s="1047"/>
    </row>
    <row r="7282" ht="26.25" customHeight="1" spans="21:21">
      <c r="U7282" s="1047"/>
    </row>
    <row r="7283" ht="26.25" customHeight="1" spans="21:21">
      <c r="U7283" s="1047"/>
    </row>
    <row r="7284" ht="26.25" customHeight="1" spans="21:21">
      <c r="U7284" s="1047"/>
    </row>
    <row r="7285" ht="26.25" customHeight="1" spans="21:21">
      <c r="U7285" s="1047"/>
    </row>
    <row r="7286" ht="26.25" customHeight="1" spans="21:21">
      <c r="U7286" s="1047"/>
    </row>
    <row r="7287" ht="26.25" customHeight="1" spans="21:21">
      <c r="U7287" s="1047"/>
    </row>
    <row r="7288" ht="26.25" customHeight="1" spans="21:21">
      <c r="U7288" s="1047"/>
    </row>
    <row r="7289" ht="26.25" customHeight="1" spans="21:21">
      <c r="U7289" s="1047"/>
    </row>
    <row r="7290" ht="26.25" customHeight="1" spans="21:21">
      <c r="U7290" s="1047"/>
    </row>
    <row r="7291" ht="26.25" customHeight="1" spans="21:21">
      <c r="U7291" s="1047"/>
    </row>
    <row r="7292" ht="26.25" customHeight="1" spans="21:21">
      <c r="U7292" s="1047"/>
    </row>
    <row r="7293" ht="26.25" customHeight="1" spans="21:21">
      <c r="U7293" s="1047"/>
    </row>
    <row r="7294" ht="26.25" customHeight="1" spans="21:21">
      <c r="U7294" s="1047"/>
    </row>
    <row r="7295" ht="26.25" customHeight="1" spans="21:21">
      <c r="U7295" s="1047"/>
    </row>
    <row r="7296" ht="26.25" customHeight="1" spans="21:21">
      <c r="U7296" s="1047"/>
    </row>
    <row r="7297" ht="26.25" customHeight="1" spans="21:21">
      <c r="U7297" s="1047"/>
    </row>
    <row r="7298" ht="26.25" customHeight="1" spans="21:21">
      <c r="U7298" s="1047"/>
    </row>
    <row r="7299" ht="26.25" customHeight="1" spans="21:21">
      <c r="U7299" s="1047"/>
    </row>
    <row r="7300" ht="26.25" customHeight="1" spans="21:21">
      <c r="U7300" s="1047"/>
    </row>
    <row r="7301" ht="26.25" customHeight="1" spans="21:21">
      <c r="U7301" s="1047"/>
    </row>
    <row r="7302" ht="26.25" customHeight="1" spans="21:21">
      <c r="U7302" s="1047"/>
    </row>
    <row r="7303" ht="26.25" customHeight="1" spans="21:21">
      <c r="U7303" s="1047"/>
    </row>
    <row r="7304" ht="26.25" customHeight="1" spans="21:21">
      <c r="U7304" s="1047"/>
    </row>
    <row r="7305" ht="26.25" customHeight="1" spans="21:21">
      <c r="U7305" s="1047"/>
    </row>
    <row r="7306" ht="26.25" customHeight="1" spans="21:21">
      <c r="U7306" s="1047"/>
    </row>
    <row r="7307" ht="26.25" customHeight="1" spans="21:21">
      <c r="U7307" s="1047"/>
    </row>
    <row r="7308" ht="26.25" customHeight="1" spans="21:21">
      <c r="U7308" s="1047"/>
    </row>
    <row r="7309" ht="26.25" customHeight="1" spans="21:21">
      <c r="U7309" s="1047"/>
    </row>
    <row r="7310" ht="26.25" customHeight="1" spans="21:21">
      <c r="U7310" s="1047"/>
    </row>
    <row r="7311" ht="26.25" customHeight="1" spans="21:21">
      <c r="U7311" s="1047"/>
    </row>
    <row r="7312" ht="26.25" customHeight="1" spans="21:21">
      <c r="U7312" s="1047"/>
    </row>
    <row r="7313" ht="26.25" customHeight="1" spans="21:21">
      <c r="U7313" s="1047"/>
    </row>
    <row r="7314" ht="26.25" customHeight="1" spans="21:21">
      <c r="U7314" s="1047"/>
    </row>
    <row r="7315" ht="26.25" customHeight="1" spans="21:21">
      <c r="U7315" s="1047"/>
    </row>
    <row r="7316" ht="26.25" customHeight="1" spans="21:21">
      <c r="U7316" s="1047"/>
    </row>
    <row r="7317" ht="26.25" customHeight="1" spans="21:21">
      <c r="U7317" s="1047"/>
    </row>
    <row r="7318" ht="26.25" customHeight="1" spans="21:21">
      <c r="U7318" s="1047"/>
    </row>
    <row r="7319" ht="26.25" customHeight="1" spans="21:21">
      <c r="U7319" s="1047"/>
    </row>
    <row r="7320" ht="26.25" customHeight="1" spans="21:21">
      <c r="U7320" s="1047"/>
    </row>
    <row r="7321" ht="26.25" customHeight="1" spans="21:21">
      <c r="U7321" s="1047"/>
    </row>
    <row r="7322" ht="26.25" customHeight="1" spans="21:21">
      <c r="U7322" s="1047"/>
    </row>
    <row r="7323" ht="26.25" customHeight="1" spans="21:21">
      <c r="U7323" s="1047"/>
    </row>
    <row r="7324" ht="26.25" customHeight="1" spans="21:21">
      <c r="U7324" s="1047"/>
    </row>
    <row r="7325" ht="26.25" customHeight="1" spans="21:21">
      <c r="U7325" s="1047"/>
    </row>
    <row r="7326" ht="26.25" customHeight="1" spans="21:21">
      <c r="U7326" s="1047"/>
    </row>
    <row r="7327" ht="26.25" customHeight="1" spans="21:21">
      <c r="U7327" s="1047"/>
    </row>
    <row r="7328" ht="26.25" customHeight="1" spans="21:21">
      <c r="U7328" s="1047"/>
    </row>
    <row r="7329" ht="26.25" customHeight="1" spans="21:21">
      <c r="U7329" s="1047"/>
    </row>
    <row r="7330" ht="26.25" customHeight="1" spans="21:21">
      <c r="U7330" s="1047"/>
    </row>
    <row r="7331" ht="26.25" customHeight="1" spans="21:21">
      <c r="U7331" s="1047"/>
    </row>
    <row r="7332" ht="26.25" customHeight="1" spans="21:21">
      <c r="U7332" s="1047"/>
    </row>
    <row r="7333" ht="26.25" customHeight="1" spans="21:21">
      <c r="U7333" s="1047"/>
    </row>
    <row r="7334" ht="26.25" customHeight="1" spans="21:21">
      <c r="U7334" s="1047"/>
    </row>
    <row r="7335" ht="26.25" customHeight="1" spans="21:21">
      <c r="U7335" s="1047"/>
    </row>
    <row r="7336" ht="26.25" customHeight="1" spans="21:21">
      <c r="U7336" s="1047"/>
    </row>
    <row r="7337" ht="26.25" customHeight="1" spans="21:21">
      <c r="U7337" s="1047"/>
    </row>
    <row r="7338" ht="26.25" customHeight="1" spans="21:21">
      <c r="U7338" s="1047"/>
    </row>
    <row r="7339" ht="26.25" customHeight="1" spans="21:21">
      <c r="U7339" s="1047"/>
    </row>
    <row r="7340" ht="26.25" customHeight="1" spans="21:21">
      <c r="U7340" s="1047"/>
    </row>
    <row r="7341" ht="26.25" customHeight="1" spans="21:21">
      <c r="U7341" s="1047"/>
    </row>
    <row r="7342" ht="26.25" customHeight="1" spans="21:21">
      <c r="U7342" s="1047"/>
    </row>
    <row r="7343" ht="26.25" customHeight="1" spans="21:21">
      <c r="U7343" s="1047"/>
    </row>
    <row r="7344" ht="26.25" customHeight="1" spans="21:21">
      <c r="U7344" s="1047"/>
    </row>
    <row r="7345" ht="26.25" customHeight="1" spans="21:21">
      <c r="U7345" s="1047"/>
    </row>
    <row r="7346" ht="26.25" customHeight="1" spans="21:21">
      <c r="U7346" s="1047"/>
    </row>
    <row r="7347" ht="26.25" customHeight="1" spans="21:21">
      <c r="U7347" s="1047"/>
    </row>
    <row r="7348" ht="26.25" customHeight="1" spans="21:21">
      <c r="U7348" s="1047"/>
    </row>
    <row r="7349" ht="26.25" customHeight="1" spans="21:21">
      <c r="U7349" s="1047"/>
    </row>
    <row r="7350" ht="26.25" customHeight="1" spans="21:21">
      <c r="U7350" s="1047"/>
    </row>
    <row r="7351" ht="26.25" customHeight="1" spans="21:21">
      <c r="U7351" s="1047"/>
    </row>
    <row r="7352" ht="26.25" customHeight="1" spans="21:21">
      <c r="U7352" s="1047"/>
    </row>
    <row r="7353" ht="26.25" customHeight="1" spans="21:21">
      <c r="U7353" s="1047"/>
    </row>
    <row r="7354" ht="26.25" customHeight="1" spans="21:21">
      <c r="U7354" s="1047"/>
    </row>
    <row r="7355" ht="26.25" customHeight="1" spans="21:21">
      <c r="U7355" s="1047"/>
    </row>
    <row r="7356" ht="26.25" customHeight="1" spans="21:21">
      <c r="U7356" s="1047"/>
    </row>
    <row r="7357" ht="26.25" customHeight="1" spans="21:21">
      <c r="U7357" s="1047"/>
    </row>
    <row r="7358" ht="26.25" customHeight="1" spans="21:21">
      <c r="U7358" s="1047"/>
    </row>
    <row r="7359" ht="26.25" customHeight="1" spans="21:21">
      <c r="U7359" s="1047"/>
    </row>
    <row r="7360" ht="26.25" customHeight="1" spans="21:21">
      <c r="U7360" s="1047"/>
    </row>
    <row r="7361" ht="26.25" customHeight="1" spans="21:21">
      <c r="U7361" s="1047"/>
    </row>
    <row r="7362" ht="26.25" customHeight="1" spans="21:21">
      <c r="U7362" s="1047"/>
    </row>
    <row r="7363" ht="26.25" customHeight="1" spans="21:21">
      <c r="U7363" s="1047"/>
    </row>
    <row r="7364" ht="26.25" customHeight="1" spans="21:21">
      <c r="U7364" s="1047"/>
    </row>
    <row r="7365" ht="26.25" customHeight="1" spans="21:21">
      <c r="U7365" s="1047"/>
    </row>
    <row r="7366" ht="26.25" customHeight="1" spans="21:21">
      <c r="U7366" s="1047"/>
    </row>
    <row r="7367" ht="26.25" customHeight="1" spans="21:21">
      <c r="U7367" s="1047"/>
    </row>
    <row r="7368" ht="26.25" customHeight="1" spans="21:21">
      <c r="U7368" s="1047"/>
    </row>
    <row r="7369" ht="26.25" customHeight="1" spans="21:21">
      <c r="U7369" s="1047"/>
    </row>
    <row r="7370" ht="26.25" customHeight="1" spans="21:21">
      <c r="U7370" s="1047"/>
    </row>
    <row r="7371" ht="26.25" customHeight="1" spans="21:21">
      <c r="U7371" s="1047"/>
    </row>
    <row r="7372" ht="26.25" customHeight="1" spans="21:21">
      <c r="U7372" s="1047"/>
    </row>
    <row r="7373" ht="26.25" customHeight="1" spans="21:21">
      <c r="U7373" s="1047"/>
    </row>
    <row r="7374" ht="26.25" customHeight="1" spans="21:21">
      <c r="U7374" s="1047"/>
    </row>
    <row r="7375" ht="26.25" customHeight="1" spans="21:21">
      <c r="U7375" s="1047"/>
    </row>
    <row r="7376" ht="26.25" customHeight="1" spans="21:21">
      <c r="U7376" s="1047"/>
    </row>
    <row r="7377" ht="26.25" customHeight="1" spans="21:21">
      <c r="U7377" s="1047"/>
    </row>
    <row r="7378" ht="26.25" customHeight="1" spans="21:21">
      <c r="U7378" s="1047"/>
    </row>
    <row r="7379" ht="26.25" customHeight="1" spans="21:21">
      <c r="U7379" s="1047"/>
    </row>
    <row r="7380" ht="26.25" customHeight="1" spans="21:21">
      <c r="U7380" s="1047"/>
    </row>
    <row r="7381" ht="26.25" customHeight="1" spans="21:21">
      <c r="U7381" s="1047"/>
    </row>
    <row r="7382" ht="26.25" customHeight="1" spans="21:21">
      <c r="U7382" s="1047"/>
    </row>
    <row r="7383" ht="26.25" customHeight="1" spans="21:21">
      <c r="U7383" s="1047"/>
    </row>
    <row r="7384" ht="26.25" customHeight="1" spans="21:21">
      <c r="U7384" s="1047"/>
    </row>
    <row r="7385" ht="26.25" customHeight="1" spans="21:21">
      <c r="U7385" s="1047"/>
    </row>
    <row r="7386" ht="26.25" customHeight="1" spans="21:21">
      <c r="U7386" s="1047"/>
    </row>
    <row r="7387" ht="26.25" customHeight="1" spans="21:21">
      <c r="U7387" s="1047"/>
    </row>
    <row r="7388" ht="26.25" customHeight="1" spans="21:21">
      <c r="U7388" s="1047"/>
    </row>
    <row r="7389" ht="26.25" customHeight="1" spans="21:21">
      <c r="U7389" s="1047"/>
    </row>
    <row r="7390" ht="26.25" customHeight="1" spans="21:21">
      <c r="U7390" s="1047"/>
    </row>
    <row r="7391" ht="26.25" customHeight="1" spans="21:21">
      <c r="U7391" s="1047"/>
    </row>
    <row r="7392" ht="26.25" customHeight="1" spans="21:21">
      <c r="U7392" s="1047"/>
    </row>
    <row r="7393" ht="26.25" customHeight="1" spans="21:21">
      <c r="U7393" s="1047"/>
    </row>
    <row r="7394" ht="26.25" customHeight="1" spans="21:21">
      <c r="U7394" s="1047"/>
    </row>
    <row r="7395" ht="26.25" customHeight="1" spans="21:21">
      <c r="U7395" s="1047"/>
    </row>
    <row r="7396" ht="26.25" customHeight="1" spans="21:21">
      <c r="U7396" s="1047"/>
    </row>
    <row r="7397" ht="26.25" customHeight="1" spans="21:21">
      <c r="U7397" s="1047"/>
    </row>
    <row r="7398" ht="26.25" customHeight="1" spans="21:21">
      <c r="U7398" s="1047"/>
    </row>
    <row r="7399" ht="26.25" customHeight="1" spans="21:21">
      <c r="U7399" s="1047"/>
    </row>
    <row r="7400" ht="26.25" customHeight="1" spans="21:21">
      <c r="U7400" s="1047"/>
    </row>
    <row r="7401" ht="26.25" customHeight="1" spans="21:21">
      <c r="U7401" s="1047"/>
    </row>
    <row r="7402" ht="26.25" customHeight="1" spans="21:21">
      <c r="U7402" s="1047"/>
    </row>
    <row r="7403" ht="26.25" customHeight="1" spans="21:21">
      <c r="U7403" s="1047"/>
    </row>
    <row r="7404" ht="26.25" customHeight="1" spans="21:21">
      <c r="U7404" s="1047"/>
    </row>
    <row r="7405" ht="26.25" customHeight="1" spans="21:21">
      <c r="U7405" s="1047"/>
    </row>
    <row r="7406" ht="26.25" customHeight="1" spans="21:21">
      <c r="U7406" s="1047"/>
    </row>
    <row r="7407" ht="26.25" customHeight="1" spans="21:21">
      <c r="U7407" s="1047"/>
    </row>
    <row r="7408" ht="26.25" customHeight="1" spans="21:21">
      <c r="U7408" s="1047"/>
    </row>
    <row r="7409" ht="26.25" customHeight="1" spans="21:21">
      <c r="U7409" s="1047"/>
    </row>
    <row r="7410" ht="26.25" customHeight="1" spans="21:21">
      <c r="U7410" s="1047"/>
    </row>
    <row r="7411" ht="26.25" customHeight="1" spans="21:21">
      <c r="U7411" s="1047"/>
    </row>
    <row r="7412" ht="26.25" customHeight="1" spans="21:21">
      <c r="U7412" s="1047"/>
    </row>
    <row r="7413" ht="26.25" customHeight="1" spans="21:21">
      <c r="U7413" s="1047"/>
    </row>
    <row r="7414" ht="26.25" customHeight="1" spans="21:21">
      <c r="U7414" s="1047"/>
    </row>
    <row r="7415" ht="26.25" customHeight="1" spans="21:21">
      <c r="U7415" s="1047"/>
    </row>
    <row r="7416" ht="26.25" customHeight="1" spans="21:21">
      <c r="U7416" s="1047"/>
    </row>
    <row r="7417" ht="26.25" customHeight="1" spans="21:21">
      <c r="U7417" s="1047"/>
    </row>
    <row r="7418" ht="26.25" customHeight="1" spans="21:21">
      <c r="U7418" s="1047"/>
    </row>
    <row r="7419" ht="26.25" customHeight="1" spans="21:21">
      <c r="U7419" s="1047"/>
    </row>
    <row r="7420" ht="26.25" customHeight="1" spans="21:21">
      <c r="U7420" s="1047"/>
    </row>
    <row r="7421" ht="26.25" customHeight="1" spans="21:21">
      <c r="U7421" s="1047"/>
    </row>
    <row r="7422" ht="26.25" customHeight="1" spans="21:21">
      <c r="U7422" s="1047"/>
    </row>
    <row r="7423" ht="26.25" customHeight="1" spans="21:21">
      <c r="U7423" s="1047"/>
    </row>
    <row r="7424" ht="26.25" customHeight="1" spans="21:21">
      <c r="U7424" s="1047"/>
    </row>
    <row r="7425" ht="26.25" customHeight="1" spans="21:21">
      <c r="U7425" s="1047"/>
    </row>
    <row r="7426" ht="26.25" customHeight="1" spans="21:21">
      <c r="U7426" s="1047"/>
    </row>
    <row r="7427" ht="26.25" customHeight="1" spans="21:21">
      <c r="U7427" s="1047"/>
    </row>
    <row r="7428" ht="26.25" customHeight="1" spans="21:21">
      <c r="U7428" s="1047"/>
    </row>
    <row r="7429" ht="26.25" customHeight="1" spans="21:21">
      <c r="U7429" s="1047"/>
    </row>
    <row r="7430" ht="26.25" customHeight="1" spans="21:21">
      <c r="U7430" s="1047"/>
    </row>
    <row r="7431" ht="26.25" customHeight="1" spans="21:21">
      <c r="U7431" s="1047"/>
    </row>
    <row r="7432" ht="26.25" customHeight="1" spans="21:21">
      <c r="U7432" s="1047"/>
    </row>
    <row r="7433" ht="26.25" customHeight="1" spans="21:21">
      <c r="U7433" s="1047"/>
    </row>
    <row r="7434" ht="26.25" customHeight="1" spans="21:21">
      <c r="U7434" s="1047"/>
    </row>
    <row r="7435" ht="26.25" customHeight="1" spans="21:21">
      <c r="U7435" s="1047"/>
    </row>
    <row r="7436" ht="26.25" customHeight="1" spans="21:21">
      <c r="U7436" s="1047"/>
    </row>
    <row r="7437" ht="26.25" customHeight="1" spans="21:21">
      <c r="U7437" s="1047"/>
    </row>
    <row r="7438" ht="26.25" customHeight="1" spans="21:21">
      <c r="U7438" s="1047"/>
    </row>
    <row r="7439" ht="26.25" customHeight="1" spans="21:21">
      <c r="U7439" s="1047"/>
    </row>
    <row r="7440" ht="26.25" customHeight="1" spans="21:21">
      <c r="U7440" s="1047"/>
    </row>
    <row r="7441" ht="26.25" customHeight="1" spans="21:21">
      <c r="U7441" s="1047"/>
    </row>
    <row r="7442" ht="26.25" customHeight="1" spans="21:21">
      <c r="U7442" s="1047"/>
    </row>
    <row r="7443" ht="26.25" customHeight="1" spans="21:21">
      <c r="U7443" s="1047"/>
    </row>
    <row r="7444" ht="26.25" customHeight="1" spans="21:21">
      <c r="U7444" s="1047"/>
    </row>
    <row r="7445" ht="26.25" customHeight="1" spans="21:21">
      <c r="U7445" s="1047"/>
    </row>
    <row r="7446" ht="26.25" customHeight="1" spans="21:21">
      <c r="U7446" s="1047"/>
    </row>
    <row r="7447" ht="26.25" customHeight="1" spans="21:21">
      <c r="U7447" s="1047"/>
    </row>
    <row r="7448" ht="26.25" customHeight="1" spans="21:21">
      <c r="U7448" s="1047"/>
    </row>
    <row r="7449" ht="26.25" customHeight="1" spans="21:21">
      <c r="U7449" s="1047"/>
    </row>
    <row r="7450" ht="26.25" customHeight="1" spans="21:21">
      <c r="U7450" s="1047"/>
    </row>
    <row r="7451" ht="26.25" customHeight="1" spans="21:21">
      <c r="U7451" s="1047"/>
    </row>
    <row r="7452" ht="26.25" customHeight="1" spans="21:21">
      <c r="U7452" s="1047"/>
    </row>
    <row r="7453" ht="26.25" customHeight="1" spans="21:21">
      <c r="U7453" s="1047"/>
    </row>
    <row r="7454" ht="26.25" customHeight="1" spans="21:21">
      <c r="U7454" s="1047"/>
    </row>
    <row r="7455" ht="26.25" customHeight="1" spans="21:21">
      <c r="U7455" s="1047"/>
    </row>
    <row r="7456" ht="26.25" customHeight="1" spans="21:21">
      <c r="U7456" s="1047"/>
    </row>
    <row r="7457" ht="26.25" customHeight="1" spans="21:21">
      <c r="U7457" s="1047"/>
    </row>
    <row r="7458" ht="26.25" customHeight="1" spans="21:21">
      <c r="U7458" s="1047"/>
    </row>
    <row r="7459" ht="26.25" customHeight="1" spans="21:21">
      <c r="U7459" s="1047"/>
    </row>
    <row r="7460" ht="26.25" customHeight="1" spans="21:21">
      <c r="U7460" s="1047"/>
    </row>
    <row r="7461" ht="26.25" customHeight="1" spans="21:21">
      <c r="U7461" s="1047"/>
    </row>
    <row r="7462" ht="26.25" customHeight="1" spans="21:21">
      <c r="U7462" s="1047"/>
    </row>
    <row r="7463" ht="26.25" customHeight="1" spans="21:21">
      <c r="U7463" s="1047"/>
    </row>
    <row r="7464" ht="26.25" customHeight="1" spans="21:21">
      <c r="U7464" s="1047"/>
    </row>
    <row r="7465" ht="26.25" customHeight="1" spans="21:21">
      <c r="U7465" s="1047"/>
    </row>
    <row r="7466" ht="26.25" customHeight="1" spans="21:21">
      <c r="U7466" s="1047"/>
    </row>
    <row r="7467" ht="26.25" customHeight="1" spans="21:21">
      <c r="U7467" s="1047"/>
    </row>
    <row r="7468" ht="26.25" customHeight="1" spans="21:21">
      <c r="U7468" s="1047"/>
    </row>
    <row r="7469" ht="26.25" customHeight="1" spans="21:21">
      <c r="U7469" s="1047"/>
    </row>
    <row r="7470" ht="26.25" customHeight="1" spans="21:21">
      <c r="U7470" s="1047"/>
    </row>
    <row r="7471" ht="26.25" customHeight="1" spans="21:21">
      <c r="U7471" s="1047"/>
    </row>
    <row r="7472" ht="26.25" customHeight="1" spans="21:21">
      <c r="U7472" s="1047"/>
    </row>
    <row r="7473" ht="26.25" customHeight="1" spans="21:21">
      <c r="U7473" s="1047"/>
    </row>
    <row r="7474" ht="26.25" customHeight="1" spans="21:21">
      <c r="U7474" s="1047"/>
    </row>
    <row r="7475" ht="26.25" customHeight="1" spans="21:21">
      <c r="U7475" s="1047"/>
    </row>
    <row r="7476" ht="26.25" customHeight="1" spans="21:21">
      <c r="U7476" s="1047"/>
    </row>
    <row r="7477" ht="26.25" customHeight="1" spans="21:21">
      <c r="U7477" s="1047"/>
    </row>
    <row r="7478" ht="26.25" customHeight="1" spans="21:21">
      <c r="U7478" s="1047"/>
    </row>
    <row r="7479" ht="26.25" customHeight="1" spans="21:21">
      <c r="U7479" s="1047"/>
    </row>
    <row r="7480" ht="26.25" customHeight="1" spans="21:21">
      <c r="U7480" s="1047"/>
    </row>
    <row r="7481" ht="26.25" customHeight="1" spans="21:21">
      <c r="U7481" s="1047"/>
    </row>
    <row r="7482" ht="26.25" customHeight="1" spans="21:21">
      <c r="U7482" s="1047"/>
    </row>
    <row r="7483" ht="26.25" customHeight="1" spans="21:21">
      <c r="U7483" s="1047"/>
    </row>
    <row r="7484" ht="26.25" customHeight="1" spans="21:21">
      <c r="U7484" s="1047"/>
    </row>
    <row r="7485" ht="26.25" customHeight="1" spans="21:21">
      <c r="U7485" s="1047"/>
    </row>
    <row r="7486" ht="26.25" customHeight="1" spans="21:21">
      <c r="U7486" s="1047"/>
    </row>
    <row r="7487" ht="26.25" customHeight="1" spans="21:21">
      <c r="U7487" s="1047"/>
    </row>
    <row r="7488" ht="26.25" customHeight="1" spans="21:21">
      <c r="U7488" s="1047"/>
    </row>
    <row r="7489" ht="26.25" customHeight="1" spans="21:21">
      <c r="U7489" s="1047"/>
    </row>
    <row r="7490" ht="26.25" customHeight="1" spans="21:21">
      <c r="U7490" s="1047"/>
    </row>
    <row r="7491" ht="26.25" customHeight="1" spans="21:21">
      <c r="U7491" s="1047"/>
    </row>
    <row r="7492" ht="26.25" customHeight="1" spans="21:21">
      <c r="U7492" s="1047"/>
    </row>
    <row r="7493" ht="26.25" customHeight="1" spans="21:21">
      <c r="U7493" s="1047"/>
    </row>
    <row r="7494" ht="26.25" customHeight="1" spans="21:21">
      <c r="U7494" s="1047"/>
    </row>
    <row r="7495" ht="26.25" customHeight="1" spans="21:21">
      <c r="U7495" s="1047"/>
    </row>
    <row r="7496" ht="26.25" customHeight="1" spans="21:21">
      <c r="U7496" s="1047"/>
    </row>
    <row r="7497" ht="26.25" customHeight="1" spans="21:21">
      <c r="U7497" s="1047"/>
    </row>
    <row r="7498" ht="26.25" customHeight="1" spans="21:21">
      <c r="U7498" s="1047"/>
    </row>
    <row r="7499" ht="26.25" customHeight="1" spans="21:21">
      <c r="U7499" s="1047"/>
    </row>
    <row r="7500" ht="26.25" customHeight="1" spans="21:21">
      <c r="U7500" s="1047"/>
    </row>
    <row r="7501" ht="26.25" customHeight="1" spans="21:21">
      <c r="U7501" s="1047"/>
    </row>
    <row r="7502" ht="26.25" customHeight="1" spans="21:21">
      <c r="U7502" s="1047"/>
    </row>
    <row r="7503" ht="26.25" customHeight="1" spans="21:21">
      <c r="U7503" s="1047"/>
    </row>
    <row r="7504" ht="26.25" customHeight="1" spans="21:21">
      <c r="U7504" s="1047"/>
    </row>
    <row r="7505" ht="26.25" customHeight="1" spans="21:21">
      <c r="U7505" s="1047"/>
    </row>
    <row r="7506" ht="26.25" customHeight="1" spans="21:21">
      <c r="U7506" s="1047"/>
    </row>
    <row r="7507" ht="26.25" customHeight="1" spans="21:21">
      <c r="U7507" s="1047"/>
    </row>
    <row r="7508" ht="26.25" customHeight="1" spans="21:21">
      <c r="U7508" s="1047"/>
    </row>
    <row r="7509" ht="26.25" customHeight="1" spans="21:21">
      <c r="U7509" s="1047"/>
    </row>
    <row r="7510" ht="26.25" customHeight="1" spans="21:21">
      <c r="U7510" s="1047"/>
    </row>
    <row r="7511" ht="26.25" customHeight="1" spans="21:21">
      <c r="U7511" s="1047"/>
    </row>
    <row r="7512" ht="26.25" customHeight="1" spans="21:21">
      <c r="U7512" s="1047"/>
    </row>
    <row r="7513" ht="26.25" customHeight="1" spans="21:21">
      <c r="U7513" s="1047"/>
    </row>
    <row r="7514" ht="26.25" customHeight="1" spans="21:21">
      <c r="U7514" s="1047"/>
    </row>
    <row r="7515" ht="26.25" customHeight="1" spans="21:21">
      <c r="U7515" s="1047"/>
    </row>
    <row r="7516" ht="26.25" customHeight="1" spans="21:21">
      <c r="U7516" s="1047"/>
    </row>
    <row r="7517" ht="26.25" customHeight="1" spans="21:21">
      <c r="U7517" s="1047"/>
    </row>
    <row r="7518" ht="26.25" customHeight="1" spans="21:21">
      <c r="U7518" s="1047"/>
    </row>
    <row r="7519" ht="26.25" customHeight="1" spans="21:21">
      <c r="U7519" s="1047"/>
    </row>
    <row r="7520" ht="26.25" customHeight="1" spans="21:21">
      <c r="U7520" s="1047"/>
    </row>
    <row r="7521" ht="26.25" customHeight="1" spans="21:21">
      <c r="U7521" s="1047"/>
    </row>
    <row r="7522" ht="26.25" customHeight="1" spans="21:21">
      <c r="U7522" s="1047"/>
    </row>
    <row r="7523" ht="26.25" customHeight="1" spans="21:21">
      <c r="U7523" s="1047"/>
    </row>
    <row r="7524" ht="26.25" customHeight="1" spans="21:21">
      <c r="U7524" s="1047"/>
    </row>
    <row r="7525" ht="26.25" customHeight="1" spans="21:21">
      <c r="U7525" s="1047"/>
    </row>
    <row r="7526" ht="26.25" customHeight="1" spans="21:21">
      <c r="U7526" s="1047"/>
    </row>
    <row r="7527" ht="26.25" customHeight="1" spans="21:21">
      <c r="U7527" s="1047"/>
    </row>
    <row r="7528" ht="26.25" customHeight="1" spans="21:21">
      <c r="U7528" s="1047"/>
    </row>
    <row r="7529" ht="26.25" customHeight="1" spans="21:21">
      <c r="U7529" s="1047"/>
    </row>
    <row r="7530" ht="26.25" customHeight="1" spans="21:21">
      <c r="U7530" s="1047"/>
    </row>
    <row r="7531" ht="26.25" customHeight="1" spans="21:21">
      <c r="U7531" s="1047"/>
    </row>
    <row r="7532" ht="26.25" customHeight="1" spans="21:21">
      <c r="U7532" s="1047"/>
    </row>
    <row r="7533" ht="26.25" customHeight="1" spans="21:21">
      <c r="U7533" s="1047"/>
    </row>
    <row r="7534" ht="26.25" customHeight="1" spans="21:21">
      <c r="U7534" s="1047"/>
    </row>
    <row r="7535" ht="26.25" customHeight="1" spans="21:21">
      <c r="U7535" s="1047"/>
    </row>
    <row r="7536" ht="26.25" customHeight="1" spans="21:21">
      <c r="U7536" s="1047"/>
    </row>
    <row r="7537" ht="26.25" customHeight="1" spans="21:21">
      <c r="U7537" s="1047"/>
    </row>
    <row r="7538" ht="26.25" customHeight="1" spans="21:21">
      <c r="U7538" s="1047"/>
    </row>
    <row r="7539" ht="26.25" customHeight="1" spans="21:21">
      <c r="U7539" s="1047"/>
    </row>
    <row r="7540" ht="26.25" customHeight="1" spans="21:21">
      <c r="U7540" s="1047"/>
    </row>
    <row r="7541" ht="26.25" customHeight="1" spans="21:21">
      <c r="U7541" s="1047"/>
    </row>
    <row r="7542" ht="26.25" customHeight="1" spans="21:21">
      <c r="U7542" s="1047"/>
    </row>
    <row r="7543" ht="26.25" customHeight="1" spans="21:21">
      <c r="U7543" s="1047"/>
    </row>
    <row r="7544" ht="26.25" customHeight="1" spans="21:21">
      <c r="U7544" s="1047"/>
    </row>
    <row r="7545" ht="26.25" customHeight="1" spans="21:21">
      <c r="U7545" s="1047"/>
    </row>
    <row r="7546" ht="26.25" customHeight="1" spans="21:21">
      <c r="U7546" s="1047"/>
    </row>
    <row r="7547" ht="26.25" customHeight="1" spans="21:21">
      <c r="U7547" s="1047"/>
    </row>
    <row r="7548" ht="26.25" customHeight="1" spans="21:21">
      <c r="U7548" s="1047"/>
    </row>
    <row r="7549" ht="26.25" customHeight="1" spans="21:21">
      <c r="U7549" s="1047"/>
    </row>
    <row r="7550" ht="26.25" customHeight="1" spans="21:21">
      <c r="U7550" s="1047"/>
    </row>
    <row r="7551" ht="26.25" customHeight="1" spans="21:21">
      <c r="U7551" s="1047"/>
    </row>
    <row r="7552" ht="26.25" customHeight="1" spans="21:21">
      <c r="U7552" s="1047"/>
    </row>
    <row r="7553" ht="26.25" customHeight="1" spans="21:21">
      <c r="U7553" s="1047"/>
    </row>
    <row r="7554" ht="26.25" customHeight="1" spans="21:21">
      <c r="U7554" s="1047"/>
    </row>
    <row r="7555" ht="26.25" customHeight="1" spans="21:21">
      <c r="U7555" s="1047"/>
    </row>
    <row r="7556" ht="26.25" customHeight="1" spans="21:21">
      <c r="U7556" s="1047"/>
    </row>
    <row r="7557" ht="26.25" customHeight="1" spans="21:21">
      <c r="U7557" s="1047"/>
    </row>
    <row r="7558" ht="26.25" customHeight="1" spans="21:21">
      <c r="U7558" s="1047"/>
    </row>
    <row r="7559" ht="26.25" customHeight="1" spans="21:21">
      <c r="U7559" s="1047"/>
    </row>
    <row r="7560" ht="26.25" customHeight="1" spans="21:21">
      <c r="U7560" s="1047"/>
    </row>
    <row r="7561" ht="26.25" customHeight="1" spans="21:21">
      <c r="U7561" s="1047"/>
    </row>
    <row r="7562" ht="26.25" customHeight="1" spans="21:21">
      <c r="U7562" s="1047"/>
    </row>
    <row r="7563" ht="26.25" customHeight="1" spans="21:21">
      <c r="U7563" s="1047"/>
    </row>
    <row r="7564" ht="26.25" customHeight="1" spans="21:21">
      <c r="U7564" s="1047"/>
    </row>
    <row r="7565" ht="26.25" customHeight="1" spans="21:21">
      <c r="U7565" s="1047"/>
    </row>
    <row r="7566" ht="26.25" customHeight="1" spans="21:21">
      <c r="U7566" s="1047"/>
    </row>
    <row r="7567" ht="26.25" customHeight="1" spans="21:21">
      <c r="U7567" s="1047"/>
    </row>
    <row r="7568" ht="26.25" customHeight="1" spans="21:21">
      <c r="U7568" s="1047"/>
    </row>
    <row r="7569" ht="26.25" customHeight="1" spans="21:21">
      <c r="U7569" s="1047"/>
    </row>
    <row r="7570" ht="26.25" customHeight="1" spans="21:21">
      <c r="U7570" s="1047"/>
    </row>
    <row r="7571" ht="26.25" customHeight="1" spans="21:21">
      <c r="U7571" s="1047"/>
    </row>
    <row r="7572" ht="26.25" customHeight="1" spans="21:21">
      <c r="U7572" s="1047"/>
    </row>
    <row r="7573" ht="26.25" customHeight="1" spans="21:21">
      <c r="U7573" s="1047"/>
    </row>
    <row r="7574" ht="26.25" customHeight="1" spans="21:21">
      <c r="U7574" s="1047"/>
    </row>
    <row r="7575" ht="26.25" customHeight="1" spans="21:21">
      <c r="U7575" s="1047"/>
    </row>
    <row r="7576" ht="26.25" customHeight="1" spans="21:21">
      <c r="U7576" s="1047"/>
    </row>
    <row r="7577" ht="26.25" customHeight="1" spans="21:21">
      <c r="U7577" s="1047"/>
    </row>
    <row r="7578" ht="26.25" customHeight="1" spans="21:21">
      <c r="U7578" s="1047"/>
    </row>
    <row r="7579" ht="26.25" customHeight="1" spans="21:21">
      <c r="U7579" s="1047"/>
    </row>
    <row r="7580" ht="26.25" customHeight="1" spans="21:21">
      <c r="U7580" s="1047"/>
    </row>
    <row r="7581" ht="26.25" customHeight="1" spans="21:21">
      <c r="U7581" s="1047"/>
    </row>
    <row r="7582" ht="26.25" customHeight="1" spans="21:21">
      <c r="U7582" s="1047"/>
    </row>
    <row r="7583" ht="26.25" customHeight="1" spans="21:21">
      <c r="U7583" s="1047"/>
    </row>
    <row r="7584" ht="26.25" customHeight="1" spans="21:21">
      <c r="U7584" s="1047"/>
    </row>
    <row r="7585" ht="26.25" customHeight="1" spans="21:21">
      <c r="U7585" s="1047"/>
    </row>
    <row r="7586" ht="26.25" customHeight="1" spans="21:21">
      <c r="U7586" s="1047"/>
    </row>
    <row r="7587" ht="26.25" customHeight="1" spans="21:21">
      <c r="U7587" s="1047"/>
    </row>
    <row r="7588" ht="26.25" customHeight="1" spans="21:21">
      <c r="U7588" s="1047"/>
    </row>
    <row r="7589" ht="26.25" customHeight="1" spans="21:21">
      <c r="U7589" s="1047"/>
    </row>
    <row r="7590" ht="26.25" customHeight="1" spans="21:21">
      <c r="U7590" s="1047"/>
    </row>
    <row r="7591" ht="26.25" customHeight="1" spans="21:21">
      <c r="U7591" s="1047"/>
    </row>
    <row r="7592" ht="26.25" customHeight="1" spans="21:21">
      <c r="U7592" s="1047"/>
    </row>
    <row r="7593" ht="26.25" customHeight="1" spans="21:21">
      <c r="U7593" s="1047"/>
    </row>
    <row r="7594" ht="26.25" customHeight="1" spans="21:21">
      <c r="U7594" s="1047"/>
    </row>
    <row r="7595" ht="26.25" customHeight="1" spans="21:21">
      <c r="U7595" s="1047"/>
    </row>
    <row r="7596" ht="26.25" customHeight="1" spans="21:21">
      <c r="U7596" s="1047"/>
    </row>
    <row r="7597" ht="26.25" customHeight="1" spans="21:21">
      <c r="U7597" s="1047"/>
    </row>
    <row r="7598" ht="26.25" customHeight="1" spans="21:21">
      <c r="U7598" s="1047"/>
    </row>
    <row r="7599" ht="26.25" customHeight="1" spans="21:21">
      <c r="U7599" s="1047"/>
    </row>
    <row r="7600" ht="26.25" customHeight="1" spans="21:21">
      <c r="U7600" s="1047"/>
    </row>
    <row r="7601" ht="26.25" customHeight="1" spans="21:21">
      <c r="U7601" s="1047"/>
    </row>
    <row r="7602" ht="26.25" customHeight="1" spans="21:21">
      <c r="U7602" s="1047"/>
    </row>
    <row r="7603" ht="26.25" customHeight="1" spans="21:21">
      <c r="U7603" s="1047"/>
    </row>
    <row r="7604" ht="26.25" customHeight="1" spans="21:21">
      <c r="U7604" s="1047"/>
    </row>
    <row r="7605" ht="26.25" customHeight="1" spans="21:21">
      <c r="U7605" s="1047"/>
    </row>
    <row r="7606" ht="26.25" customHeight="1" spans="21:21">
      <c r="U7606" s="1047"/>
    </row>
    <row r="7607" ht="26.25" customHeight="1" spans="21:21">
      <c r="U7607" s="1047"/>
    </row>
    <row r="7608" ht="26.25" customHeight="1" spans="21:21">
      <c r="U7608" s="1047"/>
    </row>
    <row r="7609" ht="26.25" customHeight="1" spans="21:21">
      <c r="U7609" s="1047"/>
    </row>
    <row r="7610" ht="26.25" customHeight="1" spans="21:21">
      <c r="U7610" s="1047"/>
    </row>
    <row r="7611" ht="26.25" customHeight="1" spans="21:21">
      <c r="U7611" s="1047"/>
    </row>
    <row r="7612" ht="26.25" customHeight="1" spans="21:21">
      <c r="U7612" s="1047"/>
    </row>
    <row r="7613" ht="26.25" customHeight="1" spans="21:21">
      <c r="U7613" s="1047"/>
    </row>
    <row r="7614" ht="26.25" customHeight="1" spans="21:21">
      <c r="U7614" s="1047"/>
    </row>
    <row r="7615" ht="26.25" customHeight="1" spans="21:21">
      <c r="U7615" s="1047"/>
    </row>
    <row r="7616" ht="26.25" customHeight="1" spans="21:21">
      <c r="U7616" s="1047"/>
    </row>
    <row r="7617" ht="26.25" customHeight="1" spans="21:21">
      <c r="U7617" s="1047"/>
    </row>
    <row r="7618" ht="26.25" customHeight="1" spans="21:21">
      <c r="U7618" s="1047"/>
    </row>
    <row r="7619" ht="26.25" customHeight="1" spans="21:21">
      <c r="U7619" s="1047"/>
    </row>
    <row r="7620" ht="26.25" customHeight="1" spans="21:21">
      <c r="U7620" s="1047"/>
    </row>
    <row r="7621" ht="26.25" customHeight="1" spans="21:21">
      <c r="U7621" s="1047"/>
    </row>
    <row r="7622" ht="26.25" customHeight="1" spans="21:21">
      <c r="U7622" s="1047"/>
    </row>
    <row r="7623" ht="26.25" customHeight="1" spans="21:21">
      <c r="U7623" s="1047"/>
    </row>
    <row r="7624" ht="26.25" customHeight="1" spans="21:21">
      <c r="U7624" s="1047"/>
    </row>
    <row r="7625" ht="26.25" customHeight="1" spans="21:21">
      <c r="U7625" s="1047"/>
    </row>
    <row r="7626" ht="26.25" customHeight="1" spans="21:21">
      <c r="U7626" s="1047"/>
    </row>
    <row r="7627" ht="26.25" customHeight="1" spans="21:21">
      <c r="U7627" s="1047"/>
    </row>
    <row r="7628" ht="26.25" customHeight="1" spans="21:21">
      <c r="U7628" s="1047"/>
    </row>
    <row r="7629" ht="26.25" customHeight="1" spans="21:21">
      <c r="U7629" s="1047"/>
    </row>
    <row r="7630" ht="26.25" customHeight="1" spans="21:21">
      <c r="U7630" s="1047"/>
    </row>
    <row r="7631" ht="26.25" customHeight="1" spans="21:21">
      <c r="U7631" s="1047"/>
    </row>
    <row r="7632" ht="26.25" customHeight="1" spans="21:21">
      <c r="U7632" s="1047"/>
    </row>
    <row r="7633" ht="26.25" customHeight="1" spans="21:21">
      <c r="U7633" s="1047"/>
    </row>
    <row r="7634" ht="26.25" customHeight="1" spans="21:21">
      <c r="U7634" s="1047"/>
    </row>
    <row r="7635" ht="26.25" customHeight="1" spans="21:21">
      <c r="U7635" s="1047"/>
    </row>
    <row r="7636" ht="26.25" customHeight="1" spans="21:21">
      <c r="U7636" s="1047"/>
    </row>
    <row r="7637" ht="26.25" customHeight="1" spans="21:21">
      <c r="U7637" s="1047"/>
    </row>
    <row r="7638" ht="26.25" customHeight="1" spans="21:21">
      <c r="U7638" s="1047"/>
    </row>
    <row r="7639" ht="26.25" customHeight="1" spans="21:21">
      <c r="U7639" s="1047"/>
    </row>
    <row r="7640" ht="26.25" customHeight="1" spans="21:21">
      <c r="U7640" s="1047"/>
    </row>
    <row r="7641" ht="26.25" customHeight="1" spans="21:21">
      <c r="U7641" s="1047"/>
    </row>
    <row r="7642" ht="26.25" customHeight="1" spans="21:21">
      <c r="U7642" s="1047"/>
    </row>
    <row r="7643" ht="26.25" customHeight="1" spans="21:21">
      <c r="U7643" s="1047"/>
    </row>
    <row r="7644" ht="26.25" customHeight="1" spans="21:21">
      <c r="U7644" s="1047"/>
    </row>
    <row r="7645" ht="26.25" customHeight="1" spans="21:21">
      <c r="U7645" s="1047"/>
    </row>
    <row r="7646" ht="26.25" customHeight="1" spans="21:21">
      <c r="U7646" s="1047"/>
    </row>
    <row r="7647" ht="26.25" customHeight="1" spans="21:21">
      <c r="U7647" s="1047"/>
    </row>
    <row r="7648" ht="26.25" customHeight="1" spans="21:21">
      <c r="U7648" s="1047"/>
    </row>
    <row r="7649" ht="26.25" customHeight="1" spans="21:21">
      <c r="U7649" s="1047"/>
    </row>
    <row r="7650" ht="26.25" customHeight="1" spans="21:21">
      <c r="U7650" s="1047"/>
    </row>
    <row r="7651" ht="26.25" customHeight="1" spans="21:21">
      <c r="U7651" s="1047"/>
    </row>
    <row r="7652" ht="26.25" customHeight="1" spans="21:21">
      <c r="U7652" s="1047"/>
    </row>
    <row r="7653" ht="26.25" customHeight="1" spans="21:21">
      <c r="U7653" s="1047"/>
    </row>
    <row r="7654" ht="26.25" customHeight="1" spans="21:21">
      <c r="U7654" s="1047"/>
    </row>
    <row r="7655" ht="26.25" customHeight="1" spans="21:21">
      <c r="U7655" s="1047"/>
    </row>
    <row r="7656" ht="26.25" customHeight="1" spans="21:21">
      <c r="U7656" s="1047"/>
    </row>
    <row r="7657" ht="26.25" customHeight="1" spans="21:21">
      <c r="U7657" s="1047"/>
    </row>
    <row r="7658" ht="26.25" customHeight="1" spans="21:21">
      <c r="U7658" s="1047"/>
    </row>
    <row r="7659" ht="26.25" customHeight="1" spans="21:21">
      <c r="U7659" s="1047"/>
    </row>
    <row r="7660" ht="26.25" customHeight="1" spans="21:21">
      <c r="U7660" s="1047"/>
    </row>
    <row r="7661" ht="26.25" customHeight="1" spans="21:21">
      <c r="U7661" s="1047"/>
    </row>
    <row r="7662" ht="26.25" customHeight="1" spans="21:21">
      <c r="U7662" s="1047"/>
    </row>
    <row r="7663" ht="26.25" customHeight="1" spans="21:21">
      <c r="U7663" s="1047"/>
    </row>
    <row r="7664" ht="26.25" customHeight="1" spans="21:21">
      <c r="U7664" s="1047"/>
    </row>
    <row r="7665" ht="26.25" customHeight="1" spans="21:21">
      <c r="U7665" s="1047"/>
    </row>
    <row r="7666" ht="26.25" customHeight="1" spans="21:21">
      <c r="U7666" s="1047"/>
    </row>
    <row r="7667" ht="26.25" customHeight="1" spans="21:21">
      <c r="U7667" s="1047"/>
    </row>
    <row r="7668" ht="26.25" customHeight="1" spans="21:21">
      <c r="U7668" s="1047"/>
    </row>
    <row r="7669" ht="26.25" customHeight="1" spans="21:21">
      <c r="U7669" s="1047"/>
    </row>
    <row r="7670" ht="26.25" customHeight="1" spans="21:21">
      <c r="U7670" s="1047"/>
    </row>
    <row r="7671" ht="26.25" customHeight="1" spans="21:21">
      <c r="U7671" s="1047"/>
    </row>
    <row r="7672" ht="26.25" customHeight="1" spans="21:21">
      <c r="U7672" s="1047"/>
    </row>
    <row r="7673" ht="26.25" customHeight="1" spans="21:21">
      <c r="U7673" s="1047"/>
    </row>
    <row r="7674" ht="26.25" customHeight="1" spans="21:21">
      <c r="U7674" s="1047"/>
    </row>
    <row r="7675" ht="26.25" customHeight="1" spans="21:21">
      <c r="U7675" s="1047"/>
    </row>
    <row r="7676" ht="26.25" customHeight="1" spans="21:21">
      <c r="U7676" s="1047"/>
    </row>
    <row r="7677" ht="26.25" customHeight="1" spans="21:21">
      <c r="U7677" s="1047"/>
    </row>
    <row r="7678" ht="26.25" customHeight="1" spans="21:21">
      <c r="U7678" s="1047"/>
    </row>
    <row r="7679" ht="26.25" customHeight="1" spans="21:21">
      <c r="U7679" s="1047"/>
    </row>
    <row r="7680" ht="26.25" customHeight="1" spans="21:21">
      <c r="U7680" s="1047"/>
    </row>
    <row r="7681" ht="26.25" customHeight="1" spans="21:21">
      <c r="U7681" s="1047"/>
    </row>
    <row r="7682" ht="26.25" customHeight="1" spans="21:21">
      <c r="U7682" s="1047"/>
    </row>
    <row r="7683" ht="26.25" customHeight="1" spans="21:21">
      <c r="U7683" s="1047"/>
    </row>
    <row r="7684" ht="26.25" customHeight="1" spans="21:21">
      <c r="U7684" s="1047"/>
    </row>
    <row r="7685" ht="26.25" customHeight="1" spans="21:21">
      <c r="U7685" s="1047"/>
    </row>
    <row r="7686" ht="26.25" customHeight="1" spans="21:21">
      <c r="U7686" s="1047"/>
    </row>
    <row r="7687" ht="26.25" customHeight="1" spans="21:21">
      <c r="U7687" s="1047"/>
    </row>
    <row r="7688" ht="26.25" customHeight="1" spans="21:21">
      <c r="U7688" s="1047"/>
    </row>
    <row r="7689" ht="26.25" customHeight="1" spans="21:21">
      <c r="U7689" s="1047"/>
    </row>
    <row r="7690" ht="26.25" customHeight="1" spans="21:21">
      <c r="U7690" s="1047"/>
    </row>
    <row r="7691" ht="26.25" customHeight="1" spans="21:21">
      <c r="U7691" s="1047"/>
    </row>
    <row r="7692" ht="26.25" customHeight="1" spans="21:21">
      <c r="U7692" s="1047"/>
    </row>
    <row r="7693" ht="26.25" customHeight="1" spans="21:21">
      <c r="U7693" s="1047"/>
    </row>
    <row r="7694" ht="26.25" customHeight="1" spans="21:21">
      <c r="U7694" s="1047"/>
    </row>
    <row r="7695" ht="26.25" customHeight="1" spans="21:21">
      <c r="U7695" s="1047"/>
    </row>
    <row r="7696" ht="26.25" customHeight="1" spans="21:21">
      <c r="U7696" s="1047"/>
    </row>
    <row r="7697" ht="26.25" customHeight="1" spans="21:21">
      <c r="U7697" s="1047"/>
    </row>
    <row r="7698" ht="26.25" customHeight="1" spans="21:21">
      <c r="U7698" s="1047"/>
    </row>
    <row r="7699" ht="26.25" customHeight="1" spans="21:21">
      <c r="U7699" s="1047"/>
    </row>
    <row r="7700" ht="26.25" customHeight="1" spans="21:21">
      <c r="U7700" s="1047"/>
    </row>
    <row r="7701" ht="26.25" customHeight="1" spans="21:21">
      <c r="U7701" s="1047"/>
    </row>
    <row r="7702" ht="26.25" customHeight="1" spans="21:21">
      <c r="U7702" s="1047"/>
    </row>
    <row r="7703" ht="26.25" customHeight="1" spans="21:21">
      <c r="U7703" s="1047"/>
    </row>
    <row r="7704" ht="26.25" customHeight="1" spans="21:21">
      <c r="U7704" s="1047"/>
    </row>
    <row r="7705" ht="26.25" customHeight="1" spans="21:21">
      <c r="U7705" s="1047"/>
    </row>
    <row r="7706" ht="26.25" customHeight="1" spans="21:21">
      <c r="U7706" s="1047"/>
    </row>
    <row r="7707" ht="26.25" customHeight="1" spans="21:21">
      <c r="U7707" s="1047"/>
    </row>
    <row r="7708" ht="26.25" customHeight="1" spans="21:21">
      <c r="U7708" s="1047"/>
    </row>
    <row r="7709" ht="26.25" customHeight="1" spans="21:21">
      <c r="U7709" s="1047"/>
    </row>
    <row r="7710" ht="26.25" customHeight="1" spans="21:21">
      <c r="U7710" s="1047"/>
    </row>
    <row r="7711" ht="26.25" customHeight="1" spans="21:21">
      <c r="U7711" s="1047"/>
    </row>
    <row r="7712" ht="26.25" customHeight="1" spans="21:21">
      <c r="U7712" s="1047"/>
    </row>
    <row r="7713" ht="26.25" customHeight="1" spans="21:21">
      <c r="U7713" s="1047"/>
    </row>
    <row r="7714" ht="26.25" customHeight="1" spans="21:21">
      <c r="U7714" s="1047"/>
    </row>
    <row r="7715" ht="26.25" customHeight="1" spans="21:21">
      <c r="U7715" s="1047"/>
    </row>
    <row r="7716" ht="26.25" customHeight="1" spans="21:21">
      <c r="U7716" s="1047"/>
    </row>
    <row r="7717" ht="26.25" customHeight="1" spans="21:21">
      <c r="U7717" s="1047"/>
    </row>
    <row r="7718" ht="26.25" customHeight="1" spans="21:21">
      <c r="U7718" s="1047"/>
    </row>
    <row r="7719" ht="26.25" customHeight="1" spans="21:21">
      <c r="U7719" s="1047"/>
    </row>
    <row r="7720" ht="26.25" customHeight="1" spans="21:21">
      <c r="U7720" s="1047"/>
    </row>
    <row r="7721" ht="26.25" customHeight="1" spans="21:21">
      <c r="U7721" s="1047"/>
    </row>
    <row r="7722" ht="26.25" customHeight="1" spans="21:21">
      <c r="U7722" s="1047"/>
    </row>
    <row r="7723" ht="26.25" customHeight="1" spans="21:21">
      <c r="U7723" s="1047"/>
    </row>
    <row r="7724" ht="26.25" customHeight="1" spans="21:21">
      <c r="U7724" s="1047"/>
    </row>
    <row r="7725" ht="26.25" customHeight="1" spans="21:21">
      <c r="U7725" s="1047"/>
    </row>
    <row r="7726" ht="26.25" customHeight="1" spans="21:21">
      <c r="U7726" s="1047"/>
    </row>
    <row r="7727" ht="26.25" customHeight="1" spans="21:21">
      <c r="U7727" s="1047"/>
    </row>
    <row r="7728" ht="26.25" customHeight="1" spans="21:21">
      <c r="U7728" s="1047"/>
    </row>
    <row r="7729" ht="26.25" customHeight="1" spans="21:21">
      <c r="U7729" s="1047"/>
    </row>
    <row r="7730" ht="26.25" customHeight="1" spans="21:21">
      <c r="U7730" s="1047"/>
    </row>
    <row r="7731" ht="26.25" customHeight="1" spans="21:21">
      <c r="U7731" s="1047"/>
    </row>
    <row r="7732" ht="26.25" customHeight="1" spans="21:21">
      <c r="U7732" s="1047"/>
    </row>
    <row r="7733" ht="26.25" customHeight="1" spans="21:21">
      <c r="U7733" s="1047"/>
    </row>
    <row r="7734" ht="26.25" customHeight="1" spans="21:21">
      <c r="U7734" s="1047"/>
    </row>
    <row r="7735" ht="26.25" customHeight="1" spans="21:21">
      <c r="U7735" s="1047"/>
    </row>
    <row r="7736" ht="26.25" customHeight="1" spans="21:21">
      <c r="U7736" s="1047"/>
    </row>
    <row r="7737" ht="26.25" customHeight="1" spans="21:21">
      <c r="U7737" s="1047"/>
    </row>
    <row r="7738" ht="26.25" customHeight="1" spans="21:21">
      <c r="U7738" s="1047"/>
    </row>
    <row r="7739" ht="26.25" customHeight="1" spans="21:21">
      <c r="U7739" s="1047"/>
    </row>
    <row r="7740" ht="26.25" customHeight="1" spans="21:21">
      <c r="U7740" s="1047"/>
    </row>
    <row r="7741" ht="26.25" customHeight="1" spans="21:21">
      <c r="U7741" s="1047"/>
    </row>
    <row r="7742" ht="26.25" customHeight="1" spans="21:21">
      <c r="U7742" s="1047"/>
    </row>
    <row r="7743" ht="26.25" customHeight="1" spans="21:21">
      <c r="U7743" s="1047"/>
    </row>
    <row r="7744" ht="26.25" customHeight="1" spans="21:21">
      <c r="U7744" s="1047"/>
    </row>
    <row r="7745" ht="26.25" customHeight="1" spans="21:21">
      <c r="U7745" s="1047"/>
    </row>
    <row r="7746" ht="26.25" customHeight="1" spans="21:21">
      <c r="U7746" s="1047"/>
    </row>
    <row r="7747" ht="26.25" customHeight="1" spans="21:21">
      <c r="U7747" s="1047"/>
    </row>
    <row r="7748" ht="26.25" customHeight="1" spans="21:21">
      <c r="U7748" s="1047"/>
    </row>
    <row r="7749" ht="26.25" customHeight="1" spans="21:21">
      <c r="U7749" s="1047"/>
    </row>
    <row r="7750" ht="26.25" customHeight="1" spans="21:21">
      <c r="U7750" s="1047"/>
    </row>
    <row r="7751" ht="26.25" customHeight="1" spans="21:21">
      <c r="U7751" s="1047"/>
    </row>
    <row r="7752" ht="26.25" customHeight="1" spans="21:21">
      <c r="U7752" s="1047"/>
    </row>
    <row r="7753" ht="26.25" customHeight="1" spans="21:21">
      <c r="U7753" s="1047"/>
    </row>
    <row r="7754" ht="26.25" customHeight="1" spans="21:21">
      <c r="U7754" s="1047"/>
    </row>
    <row r="7755" ht="26.25" customHeight="1" spans="21:21">
      <c r="U7755" s="1047"/>
    </row>
    <row r="7756" ht="26.25" customHeight="1" spans="21:21">
      <c r="U7756" s="1047"/>
    </row>
    <row r="7757" ht="26.25" customHeight="1" spans="21:21">
      <c r="U7757" s="1047"/>
    </row>
    <row r="7758" ht="26.25" customHeight="1" spans="21:21">
      <c r="U7758" s="1047"/>
    </row>
    <row r="7759" ht="26.25" customHeight="1" spans="21:21">
      <c r="U7759" s="1047"/>
    </row>
    <row r="7760" ht="26.25" customHeight="1" spans="21:21">
      <c r="U7760" s="1047"/>
    </row>
    <row r="7761" ht="26.25" customHeight="1" spans="21:21">
      <c r="U7761" s="1047"/>
    </row>
    <row r="7762" ht="26.25" customHeight="1" spans="21:21">
      <c r="U7762" s="1047"/>
    </row>
    <row r="7763" ht="26.25" customHeight="1" spans="21:21">
      <c r="U7763" s="1047"/>
    </row>
    <row r="7764" ht="26.25" customHeight="1" spans="21:21">
      <c r="U7764" s="1047"/>
    </row>
    <row r="7765" ht="26.25" customHeight="1" spans="21:21">
      <c r="U7765" s="1047"/>
    </row>
    <row r="7766" ht="26.25" customHeight="1" spans="21:21">
      <c r="U7766" s="1047"/>
    </row>
    <row r="7767" ht="26.25" customHeight="1" spans="21:21">
      <c r="U7767" s="1047"/>
    </row>
    <row r="7768" ht="26.25" customHeight="1" spans="21:21">
      <c r="U7768" s="1047"/>
    </row>
    <row r="7769" ht="26.25" customHeight="1" spans="21:21">
      <c r="U7769" s="1047"/>
    </row>
    <row r="7770" ht="26.25" customHeight="1" spans="21:21">
      <c r="U7770" s="1047"/>
    </row>
    <row r="7771" ht="26.25" customHeight="1" spans="21:21">
      <c r="U7771" s="1047"/>
    </row>
    <row r="7772" ht="26.25" customHeight="1" spans="21:21">
      <c r="U7772" s="1047"/>
    </row>
    <row r="7773" ht="26.25" customHeight="1" spans="21:21">
      <c r="U7773" s="1047"/>
    </row>
    <row r="7774" ht="26.25" customHeight="1" spans="21:21">
      <c r="U7774" s="1047"/>
    </row>
    <row r="7775" ht="26.25" customHeight="1" spans="21:21">
      <c r="U7775" s="1047"/>
    </row>
    <row r="7776" ht="26.25" customHeight="1" spans="21:21">
      <c r="U7776" s="1047"/>
    </row>
    <row r="7777" ht="26.25" customHeight="1" spans="21:21">
      <c r="U7777" s="1047"/>
    </row>
    <row r="7778" ht="26.25" customHeight="1" spans="21:21">
      <c r="U7778" s="1047"/>
    </row>
    <row r="7779" ht="26.25" customHeight="1" spans="21:21">
      <c r="U7779" s="1047"/>
    </row>
    <row r="7780" ht="26.25" customHeight="1" spans="21:21">
      <c r="U7780" s="1047"/>
    </row>
    <row r="7781" ht="26.25" customHeight="1" spans="21:21">
      <c r="U7781" s="1047"/>
    </row>
    <row r="7782" ht="26.25" customHeight="1" spans="21:21">
      <c r="U7782" s="1047"/>
    </row>
    <row r="7783" ht="26.25" customHeight="1" spans="21:21">
      <c r="U7783" s="1047"/>
    </row>
    <row r="7784" ht="26.25" customHeight="1" spans="21:21">
      <c r="U7784" s="1047"/>
    </row>
    <row r="7785" ht="26.25" customHeight="1" spans="21:21">
      <c r="U7785" s="1047"/>
    </row>
    <row r="7786" ht="26.25" customHeight="1" spans="21:21">
      <c r="U7786" s="1047"/>
    </row>
    <row r="7787" ht="26.25" customHeight="1" spans="21:21">
      <c r="U7787" s="1047"/>
    </row>
    <row r="7788" ht="26.25" customHeight="1" spans="21:21">
      <c r="U7788" s="1047"/>
    </row>
    <row r="7789" ht="26.25" customHeight="1" spans="21:21">
      <c r="U7789" s="1047"/>
    </row>
    <row r="7790" ht="26.25" customHeight="1" spans="21:21">
      <c r="U7790" s="1047"/>
    </row>
    <row r="7791" ht="26.25" customHeight="1" spans="21:21">
      <c r="U7791" s="1047"/>
    </row>
    <row r="7792" ht="26.25" customHeight="1" spans="21:21">
      <c r="U7792" s="1047"/>
    </row>
    <row r="7793" ht="26.25" customHeight="1" spans="21:21">
      <c r="U7793" s="1047"/>
    </row>
    <row r="7794" ht="26.25" customHeight="1" spans="21:21">
      <c r="U7794" s="1047"/>
    </row>
    <row r="7795" ht="26.25" customHeight="1" spans="21:21">
      <c r="U7795" s="1047"/>
    </row>
    <row r="7796" ht="26.25" customHeight="1" spans="21:21">
      <c r="U7796" s="1047"/>
    </row>
    <row r="7797" ht="26.25" customHeight="1" spans="21:21">
      <c r="U7797" s="1047"/>
    </row>
    <row r="7798" ht="26.25" customHeight="1" spans="21:21">
      <c r="U7798" s="1047"/>
    </row>
    <row r="7799" ht="26.25" customHeight="1" spans="21:21">
      <c r="U7799" s="1047"/>
    </row>
    <row r="7800" ht="26.25" customHeight="1" spans="21:21">
      <c r="U7800" s="1047"/>
    </row>
    <row r="7801" ht="26.25" customHeight="1" spans="21:21">
      <c r="U7801" s="1047"/>
    </row>
    <row r="7802" ht="26.25" customHeight="1" spans="21:21">
      <c r="U7802" s="1047"/>
    </row>
    <row r="7803" ht="26.25" customHeight="1" spans="21:21">
      <c r="U7803" s="1047"/>
    </row>
    <row r="7804" ht="26.25" customHeight="1" spans="21:21">
      <c r="U7804" s="1047"/>
    </row>
    <row r="7805" ht="26.25" customHeight="1" spans="21:21">
      <c r="U7805" s="1047"/>
    </row>
    <row r="7806" ht="26.25" customHeight="1" spans="21:21">
      <c r="U7806" s="1047"/>
    </row>
    <row r="7807" ht="26.25" customHeight="1" spans="21:21">
      <c r="U7807" s="1047"/>
    </row>
    <row r="7808" ht="26.25" customHeight="1" spans="21:21">
      <c r="U7808" s="1047"/>
    </row>
    <row r="7809" ht="26.25" customHeight="1" spans="21:21">
      <c r="U7809" s="1047"/>
    </row>
    <row r="7810" ht="26.25" customHeight="1" spans="21:21">
      <c r="U7810" s="1047"/>
    </row>
    <row r="7811" ht="26.25" customHeight="1" spans="21:21">
      <c r="U7811" s="1047"/>
    </row>
    <row r="7812" ht="26.25" customHeight="1" spans="21:21">
      <c r="U7812" s="1047"/>
    </row>
    <row r="7813" ht="26.25" customHeight="1" spans="21:21">
      <c r="U7813" s="1047"/>
    </row>
    <row r="7814" ht="26.25" customHeight="1" spans="21:21">
      <c r="U7814" s="1047"/>
    </row>
    <row r="7815" ht="26.25" customHeight="1" spans="21:21">
      <c r="U7815" s="1047"/>
    </row>
    <row r="7816" ht="26.25" customHeight="1" spans="21:21">
      <c r="U7816" s="1047"/>
    </row>
    <row r="7817" ht="26.25" customHeight="1" spans="21:21">
      <c r="U7817" s="1047"/>
    </row>
    <row r="7818" ht="26.25" customHeight="1" spans="21:21">
      <c r="U7818" s="1047"/>
    </row>
    <row r="7819" ht="26.25" customHeight="1" spans="21:21">
      <c r="U7819" s="1047"/>
    </row>
    <row r="7820" ht="26.25" customHeight="1" spans="21:21">
      <c r="U7820" s="1047"/>
    </row>
    <row r="7821" ht="26.25" customHeight="1" spans="21:21">
      <c r="U7821" s="1047"/>
    </row>
    <row r="7822" ht="26.25" customHeight="1" spans="21:21">
      <c r="U7822" s="1047"/>
    </row>
    <row r="7823" ht="26.25" customHeight="1" spans="21:21">
      <c r="U7823" s="1047"/>
    </row>
    <row r="7824" ht="26.25" customHeight="1" spans="21:21">
      <c r="U7824" s="1047"/>
    </row>
    <row r="7825" ht="26.25" customHeight="1" spans="21:21">
      <c r="U7825" s="1047"/>
    </row>
    <row r="7826" ht="26.25" customHeight="1" spans="21:21">
      <c r="U7826" s="1047"/>
    </row>
    <row r="7827" ht="26.25" customHeight="1" spans="21:21">
      <c r="U7827" s="1047"/>
    </row>
    <row r="7828" ht="26.25" customHeight="1" spans="21:21">
      <c r="U7828" s="1047"/>
    </row>
    <row r="7829" ht="26.25" customHeight="1" spans="21:21">
      <c r="U7829" s="1047"/>
    </row>
    <row r="7830" ht="26.25" customHeight="1" spans="21:21">
      <c r="U7830" s="1047"/>
    </row>
    <row r="7831" ht="26.25" customHeight="1" spans="21:21">
      <c r="U7831" s="1047"/>
    </row>
    <row r="7832" ht="26.25" customHeight="1" spans="21:21">
      <c r="U7832" s="1047"/>
    </row>
    <row r="7833" ht="26.25" customHeight="1" spans="21:21">
      <c r="U7833" s="1047"/>
    </row>
    <row r="7834" ht="26.25" customHeight="1" spans="21:21">
      <c r="U7834" s="1047"/>
    </row>
    <row r="7835" ht="26.25" customHeight="1" spans="21:21">
      <c r="U7835" s="1047"/>
    </row>
    <row r="7836" ht="26.25" customHeight="1" spans="21:21">
      <c r="U7836" s="1047"/>
    </row>
    <row r="7837" ht="26.25" customHeight="1" spans="21:21">
      <c r="U7837" s="1047"/>
    </row>
    <row r="7838" ht="26.25" customHeight="1" spans="21:21">
      <c r="U7838" s="1047"/>
    </row>
    <row r="7839" ht="26.25" customHeight="1" spans="21:21">
      <c r="U7839" s="1047"/>
    </row>
    <row r="7840" ht="26.25" customHeight="1" spans="21:21">
      <c r="U7840" s="1047"/>
    </row>
    <row r="7841" ht="26.25" customHeight="1" spans="21:21">
      <c r="U7841" s="1047"/>
    </row>
    <row r="7842" ht="26.25" customHeight="1" spans="21:21">
      <c r="U7842" s="1047"/>
    </row>
    <row r="7843" ht="26.25" customHeight="1" spans="21:21">
      <c r="U7843" s="1047"/>
    </row>
    <row r="7844" ht="26.25" customHeight="1" spans="21:21">
      <c r="U7844" s="1047"/>
    </row>
    <row r="7845" ht="26.25" customHeight="1" spans="21:21">
      <c r="U7845" s="1047"/>
    </row>
    <row r="7846" ht="26.25" customHeight="1" spans="21:21">
      <c r="U7846" s="1047"/>
    </row>
    <row r="7847" ht="26.25" customHeight="1" spans="21:21">
      <c r="U7847" s="1047"/>
    </row>
    <row r="7848" ht="26.25" customHeight="1" spans="21:21">
      <c r="U7848" s="1047"/>
    </row>
    <row r="7849" ht="26.25" customHeight="1" spans="21:21">
      <c r="U7849" s="1047"/>
    </row>
    <row r="7850" ht="26.25" customHeight="1" spans="21:21">
      <c r="U7850" s="1047"/>
    </row>
    <row r="7851" ht="26.25" customHeight="1" spans="21:21">
      <c r="U7851" s="1047"/>
    </row>
    <row r="7852" ht="26.25" customHeight="1" spans="21:21">
      <c r="U7852" s="1047"/>
    </row>
    <row r="7853" ht="26.25" customHeight="1" spans="21:21">
      <c r="U7853" s="1047"/>
    </row>
    <row r="7854" ht="26.25" customHeight="1" spans="21:21">
      <c r="U7854" s="1047"/>
    </row>
    <row r="7855" ht="26.25" customHeight="1" spans="21:21">
      <c r="U7855" s="1047"/>
    </row>
    <row r="7856" ht="26.25" customHeight="1" spans="21:21">
      <c r="U7856" s="1047"/>
    </row>
    <row r="7857" ht="26.25" customHeight="1" spans="21:21">
      <c r="U7857" s="1047"/>
    </row>
    <row r="7858" ht="26.25" customHeight="1" spans="21:21">
      <c r="U7858" s="1047"/>
    </row>
    <row r="7859" ht="26.25" customHeight="1" spans="21:21">
      <c r="U7859" s="1047"/>
    </row>
    <row r="7860" ht="26.25" customHeight="1" spans="21:21">
      <c r="U7860" s="1047"/>
    </row>
    <row r="7861" ht="26.25" customHeight="1" spans="21:21">
      <c r="U7861" s="1047"/>
    </row>
    <row r="7862" ht="26.25" customHeight="1" spans="21:21">
      <c r="U7862" s="1047"/>
    </row>
    <row r="7863" ht="26.25" customHeight="1" spans="21:21">
      <c r="U7863" s="1047"/>
    </row>
    <row r="7864" ht="26.25" customHeight="1" spans="21:21">
      <c r="U7864" s="1047"/>
    </row>
    <row r="7865" ht="26.25" customHeight="1" spans="21:21">
      <c r="U7865" s="1047"/>
    </row>
    <row r="7866" ht="26.25" customHeight="1" spans="21:21">
      <c r="U7866" s="1047"/>
    </row>
    <row r="7867" ht="26.25" customHeight="1" spans="21:21">
      <c r="U7867" s="1047"/>
    </row>
    <row r="7868" ht="26.25" customHeight="1" spans="21:21">
      <c r="U7868" s="1047"/>
    </row>
    <row r="7869" ht="26.25" customHeight="1" spans="21:21">
      <c r="U7869" s="1047"/>
    </row>
    <row r="7870" ht="26.25" customHeight="1" spans="21:21">
      <c r="U7870" s="1047"/>
    </row>
    <row r="7871" ht="26.25" customHeight="1" spans="21:21">
      <c r="U7871" s="1047"/>
    </row>
    <row r="7872" ht="26.25" customHeight="1" spans="21:21">
      <c r="U7872" s="1047"/>
    </row>
    <row r="7873" ht="26.25" customHeight="1" spans="21:21">
      <c r="U7873" s="1047"/>
    </row>
    <row r="7874" ht="26.25" customHeight="1" spans="21:21">
      <c r="U7874" s="1047"/>
    </row>
    <row r="7875" ht="26.25" customHeight="1" spans="21:21">
      <c r="U7875" s="1047"/>
    </row>
    <row r="7876" ht="26.25" customHeight="1" spans="21:21">
      <c r="U7876" s="1047"/>
    </row>
    <row r="7877" ht="26.25" customHeight="1" spans="21:21">
      <c r="U7877" s="1047"/>
    </row>
    <row r="7878" ht="26.25" customHeight="1" spans="21:21">
      <c r="U7878" s="1047"/>
    </row>
    <row r="7879" ht="26.25" customHeight="1" spans="21:21">
      <c r="U7879" s="1047"/>
    </row>
    <row r="7880" ht="26.25" customHeight="1" spans="21:21">
      <c r="U7880" s="1047"/>
    </row>
    <row r="7881" ht="26.25" customHeight="1" spans="21:21">
      <c r="U7881" s="1047"/>
    </row>
    <row r="7882" ht="26.25" customHeight="1" spans="21:21">
      <c r="U7882" s="1047"/>
    </row>
    <row r="7883" ht="26.25" customHeight="1" spans="21:21">
      <c r="U7883" s="1047"/>
    </row>
    <row r="7884" ht="26.25" customHeight="1" spans="21:21">
      <c r="U7884" s="1047"/>
    </row>
    <row r="7885" ht="26.25" customHeight="1" spans="21:21">
      <c r="U7885" s="1047"/>
    </row>
    <row r="7886" ht="26.25" customHeight="1" spans="21:21">
      <c r="U7886" s="1047"/>
    </row>
    <row r="7887" ht="26.25" customHeight="1" spans="21:21">
      <c r="U7887" s="1047"/>
    </row>
    <row r="7888" ht="26.25" customHeight="1" spans="21:21">
      <c r="U7888" s="1047"/>
    </row>
    <row r="7889" ht="26.25" customHeight="1" spans="21:21">
      <c r="U7889" s="1047"/>
    </row>
    <row r="7890" ht="26.25" customHeight="1" spans="21:21">
      <c r="U7890" s="1047"/>
    </row>
    <row r="7891" ht="26.25" customHeight="1" spans="21:21">
      <c r="U7891" s="1047"/>
    </row>
    <row r="7892" ht="26.25" customHeight="1" spans="21:21">
      <c r="U7892" s="1047"/>
    </row>
    <row r="7893" ht="26.25" customHeight="1" spans="21:21">
      <c r="U7893" s="1047"/>
    </row>
    <row r="7894" ht="26.25" customHeight="1" spans="21:21">
      <c r="U7894" s="1047"/>
    </row>
    <row r="7895" ht="26.25" customHeight="1" spans="21:21">
      <c r="U7895" s="1047"/>
    </row>
    <row r="7896" ht="26.25" customHeight="1" spans="21:21">
      <c r="U7896" s="1047"/>
    </row>
    <row r="7897" ht="26.25" customHeight="1" spans="21:21">
      <c r="U7897" s="1047"/>
    </row>
    <row r="7898" ht="26.25" customHeight="1" spans="21:21">
      <c r="U7898" s="1047"/>
    </row>
    <row r="7899" ht="26.25" customHeight="1" spans="21:21">
      <c r="U7899" s="1047"/>
    </row>
    <row r="7900" ht="26.25" customHeight="1" spans="21:21">
      <c r="U7900" s="1047"/>
    </row>
    <row r="7901" ht="26.25" customHeight="1" spans="21:21">
      <c r="U7901" s="1047"/>
    </row>
    <row r="7902" ht="26.25" customHeight="1" spans="21:21">
      <c r="U7902" s="1047"/>
    </row>
    <row r="7903" ht="26.25" customHeight="1" spans="21:21">
      <c r="U7903" s="1047"/>
    </row>
    <row r="7904" ht="26.25" customHeight="1" spans="21:21">
      <c r="U7904" s="1047"/>
    </row>
    <row r="7905" ht="26.25" customHeight="1" spans="21:21">
      <c r="U7905" s="1047"/>
    </row>
    <row r="7906" ht="26.25" customHeight="1" spans="21:21">
      <c r="U7906" s="1047"/>
    </row>
    <row r="7907" ht="26.25" customHeight="1" spans="21:21">
      <c r="U7907" s="1047"/>
    </row>
    <row r="7908" ht="26.25" customHeight="1" spans="21:21">
      <c r="U7908" s="1047"/>
    </row>
    <row r="7909" ht="26.25" customHeight="1" spans="21:21">
      <c r="U7909" s="1047"/>
    </row>
    <row r="7910" ht="26.25" customHeight="1" spans="21:21">
      <c r="U7910" s="1047"/>
    </row>
    <row r="7911" ht="26.25" customHeight="1" spans="21:21">
      <c r="U7911" s="1047"/>
    </row>
    <row r="7912" ht="26.25" customHeight="1" spans="21:21">
      <c r="U7912" s="1047"/>
    </row>
    <row r="7913" ht="26.25" customHeight="1" spans="21:21">
      <c r="U7913" s="1047"/>
    </row>
    <row r="7914" ht="26.25" customHeight="1" spans="21:21">
      <c r="U7914" s="1047"/>
    </row>
    <row r="7915" ht="26.25" customHeight="1" spans="21:21">
      <c r="U7915" s="1047"/>
    </row>
    <row r="7916" ht="26.25" customHeight="1" spans="21:21">
      <c r="U7916" s="1047"/>
    </row>
    <row r="7917" ht="26.25" customHeight="1" spans="21:21">
      <c r="U7917" s="1047"/>
    </row>
    <row r="7918" ht="26.25" customHeight="1" spans="21:21">
      <c r="U7918" s="1047"/>
    </row>
    <row r="7919" ht="26.25" customHeight="1" spans="21:21">
      <c r="U7919" s="1047"/>
    </row>
    <row r="7920" ht="26.25" customHeight="1" spans="21:21">
      <c r="U7920" s="1047"/>
    </row>
    <row r="7921" ht="26.25" customHeight="1" spans="21:21">
      <c r="U7921" s="1047"/>
    </row>
    <row r="7922" ht="26.25" customHeight="1" spans="21:21">
      <c r="U7922" s="1047"/>
    </row>
    <row r="7923" ht="26.25" customHeight="1" spans="21:21">
      <c r="U7923" s="1047"/>
    </row>
    <row r="7924" ht="26.25" customHeight="1" spans="21:21">
      <c r="U7924" s="1047"/>
    </row>
    <row r="7925" ht="26.25" customHeight="1" spans="21:21">
      <c r="U7925" s="1047"/>
    </row>
    <row r="7926" ht="26.25" customHeight="1" spans="21:21">
      <c r="U7926" s="1047"/>
    </row>
    <row r="7927" ht="26.25" customHeight="1" spans="21:21">
      <c r="U7927" s="1047"/>
    </row>
    <row r="7928" ht="26.25" customHeight="1" spans="21:21">
      <c r="U7928" s="1047"/>
    </row>
    <row r="7929" ht="26.25" customHeight="1" spans="21:21">
      <c r="U7929" s="1047"/>
    </row>
    <row r="7930" ht="26.25" customHeight="1" spans="21:21">
      <c r="U7930" s="1047"/>
    </row>
    <row r="7931" ht="26.25" customHeight="1" spans="21:21">
      <c r="U7931" s="1047"/>
    </row>
    <row r="7932" ht="26.25" customHeight="1" spans="21:21">
      <c r="U7932" s="1047"/>
    </row>
    <row r="7933" ht="26.25" customHeight="1" spans="21:21">
      <c r="U7933" s="1047"/>
    </row>
    <row r="7934" ht="26.25" customHeight="1" spans="21:21">
      <c r="U7934" s="1047"/>
    </row>
    <row r="7935" ht="26.25" customHeight="1" spans="21:21">
      <c r="U7935" s="1047"/>
    </row>
    <row r="7936" ht="26.25" customHeight="1" spans="21:21">
      <c r="U7936" s="1047"/>
    </row>
    <row r="7937" ht="26.25" customHeight="1" spans="21:21">
      <c r="U7937" s="1047"/>
    </row>
    <row r="7938" ht="26.25" customHeight="1" spans="21:21">
      <c r="U7938" s="1047"/>
    </row>
    <row r="7939" ht="26.25" customHeight="1" spans="21:21">
      <c r="U7939" s="1047"/>
    </row>
    <row r="7940" ht="26.25" customHeight="1" spans="21:21">
      <c r="U7940" s="1047"/>
    </row>
    <row r="7941" ht="26.25" customHeight="1" spans="21:21">
      <c r="U7941" s="1047"/>
    </row>
    <row r="7942" ht="26.25" customHeight="1" spans="21:21">
      <c r="U7942" s="1047"/>
    </row>
    <row r="7943" ht="26.25" customHeight="1" spans="21:21">
      <c r="U7943" s="1047"/>
    </row>
    <row r="7944" ht="26.25" customHeight="1" spans="21:21">
      <c r="U7944" s="1047"/>
    </row>
    <row r="7945" ht="26.25" customHeight="1" spans="21:21">
      <c r="U7945" s="1047"/>
    </row>
    <row r="7946" ht="26.25" customHeight="1" spans="21:21">
      <c r="U7946" s="1047"/>
    </row>
    <row r="7947" ht="26.25" customHeight="1" spans="21:21">
      <c r="U7947" s="1047"/>
    </row>
    <row r="7948" ht="26.25" customHeight="1" spans="21:21">
      <c r="U7948" s="1047"/>
    </row>
    <row r="7949" ht="26.25" customHeight="1" spans="21:21">
      <c r="U7949" s="1047"/>
    </row>
    <row r="7950" ht="26.25" customHeight="1" spans="21:21">
      <c r="U7950" s="1047"/>
    </row>
    <row r="7951" ht="26.25" customHeight="1" spans="21:21">
      <c r="U7951" s="1047"/>
    </row>
    <row r="7952" ht="26.25" customHeight="1" spans="21:21">
      <c r="U7952" s="1047"/>
    </row>
    <row r="7953" ht="26.25" customHeight="1" spans="21:21">
      <c r="U7953" s="1047"/>
    </row>
    <row r="7954" ht="26.25" customHeight="1" spans="21:21">
      <c r="U7954" s="1047"/>
    </row>
    <row r="7955" ht="26.25" customHeight="1" spans="21:21">
      <c r="U7955" s="1047"/>
    </row>
    <row r="7956" ht="26.25" customHeight="1" spans="21:21">
      <c r="U7956" s="1047"/>
    </row>
    <row r="7957" ht="26.25" customHeight="1" spans="21:21">
      <c r="U7957" s="1047"/>
    </row>
    <row r="7958" ht="26.25" customHeight="1" spans="21:21">
      <c r="U7958" s="1047"/>
    </row>
    <row r="7959" ht="26.25" customHeight="1" spans="21:21">
      <c r="U7959" s="1047"/>
    </row>
    <row r="7960" ht="26.25" customHeight="1" spans="21:21">
      <c r="U7960" s="1047"/>
    </row>
    <row r="7961" ht="26.25" customHeight="1" spans="21:21">
      <c r="U7961" s="1047"/>
    </row>
    <row r="7962" ht="26.25" customHeight="1" spans="21:21">
      <c r="U7962" s="1047"/>
    </row>
    <row r="7963" ht="26.25" customHeight="1" spans="21:21">
      <c r="U7963" s="1047"/>
    </row>
    <row r="7964" ht="26.25" customHeight="1" spans="21:21">
      <c r="U7964" s="1047"/>
    </row>
    <row r="7965" ht="26.25" customHeight="1" spans="21:21">
      <c r="U7965" s="1047"/>
    </row>
    <row r="7966" ht="26.25" customHeight="1" spans="21:21">
      <c r="U7966" s="1047"/>
    </row>
    <row r="7967" ht="26.25" customHeight="1" spans="21:21">
      <c r="U7967" s="1047"/>
    </row>
    <row r="7968" ht="26.25" customHeight="1" spans="21:21">
      <c r="U7968" s="1047"/>
    </row>
    <row r="7969" ht="26.25" customHeight="1" spans="21:21">
      <c r="U7969" s="1047"/>
    </row>
    <row r="7970" ht="26.25" customHeight="1" spans="21:21">
      <c r="U7970" s="1047"/>
    </row>
    <row r="7971" ht="26.25" customHeight="1" spans="21:21">
      <c r="U7971" s="1047"/>
    </row>
    <row r="7972" ht="26.25" customHeight="1" spans="21:21">
      <c r="U7972" s="1047"/>
    </row>
    <row r="7973" ht="26.25" customHeight="1" spans="21:21">
      <c r="U7973" s="1047"/>
    </row>
    <row r="7974" ht="26.25" customHeight="1" spans="21:21">
      <c r="U7974" s="1047"/>
    </row>
    <row r="7975" ht="26.25" customHeight="1" spans="21:21">
      <c r="U7975" s="1047"/>
    </row>
    <row r="7976" ht="26.25" customHeight="1" spans="21:21">
      <c r="U7976" s="1047"/>
    </row>
    <row r="7977" ht="26.25" customHeight="1" spans="21:21">
      <c r="U7977" s="1047"/>
    </row>
    <row r="7978" ht="26.25" customHeight="1" spans="21:21">
      <c r="U7978" s="1047"/>
    </row>
    <row r="7979" ht="26.25" customHeight="1" spans="21:21">
      <c r="U7979" s="1047"/>
    </row>
    <row r="7980" ht="26.25" customHeight="1" spans="21:21">
      <c r="U7980" s="1047"/>
    </row>
    <row r="7981" ht="26.25" customHeight="1" spans="21:21">
      <c r="U7981" s="1047"/>
    </row>
    <row r="7982" ht="26.25" customHeight="1" spans="21:21">
      <c r="U7982" s="1047"/>
    </row>
    <row r="7983" ht="26.25" customHeight="1" spans="21:21">
      <c r="U7983" s="1047"/>
    </row>
    <row r="7984" ht="26.25" customHeight="1" spans="21:21">
      <c r="U7984" s="1047"/>
    </row>
    <row r="7985" ht="26.25" customHeight="1" spans="21:21">
      <c r="U7985" s="1047"/>
    </row>
    <row r="7986" ht="26.25" customHeight="1" spans="21:21">
      <c r="U7986" s="1047"/>
    </row>
    <row r="7987" ht="26.25" customHeight="1" spans="21:21">
      <c r="U7987" s="1047"/>
    </row>
    <row r="7988" ht="26.25" customHeight="1" spans="21:21">
      <c r="U7988" s="1047"/>
    </row>
    <row r="7989" ht="26.25" customHeight="1" spans="21:21">
      <c r="U7989" s="1047"/>
    </row>
    <row r="7990" ht="26.25" customHeight="1" spans="21:21">
      <c r="U7990" s="1047"/>
    </row>
    <row r="7991" ht="26.25" customHeight="1" spans="21:21">
      <c r="U7991" s="1047"/>
    </row>
    <row r="7992" ht="26.25" customHeight="1" spans="21:21">
      <c r="U7992" s="1047"/>
    </row>
    <row r="7993" ht="26.25" customHeight="1" spans="21:21">
      <c r="U7993" s="1047"/>
    </row>
    <row r="7994" ht="26.25" customHeight="1" spans="21:21">
      <c r="U7994" s="1047"/>
    </row>
    <row r="7995" ht="26.25" customHeight="1" spans="21:21">
      <c r="U7995" s="1047"/>
    </row>
    <row r="7996" ht="26.25" customHeight="1" spans="21:21">
      <c r="U7996" s="1047"/>
    </row>
    <row r="7997" ht="26.25" customHeight="1" spans="21:21">
      <c r="U7997" s="1047"/>
    </row>
    <row r="7998" ht="26.25" customHeight="1" spans="21:21">
      <c r="U7998" s="1047"/>
    </row>
    <row r="7999" ht="26.25" customHeight="1" spans="21:21">
      <c r="U7999" s="1047"/>
    </row>
    <row r="8000" ht="26.25" customHeight="1" spans="21:21">
      <c r="U8000" s="1047"/>
    </row>
    <row r="8001" ht="26.25" customHeight="1" spans="21:21">
      <c r="U8001" s="1047"/>
    </row>
    <row r="8002" ht="26.25" customHeight="1" spans="21:21">
      <c r="U8002" s="1047"/>
    </row>
    <row r="8003" ht="26.25" customHeight="1" spans="21:21">
      <c r="U8003" s="1047"/>
    </row>
    <row r="8004" ht="26.25" customHeight="1" spans="21:21">
      <c r="U8004" s="1047"/>
    </row>
    <row r="8005" ht="26.25" customHeight="1" spans="21:21">
      <c r="U8005" s="1047"/>
    </row>
    <row r="8006" ht="26.25" customHeight="1" spans="21:21">
      <c r="U8006" s="1047"/>
    </row>
    <row r="8007" ht="26.25" customHeight="1" spans="21:21">
      <c r="U8007" s="1047"/>
    </row>
    <row r="8008" ht="26.25" customHeight="1" spans="21:21">
      <c r="U8008" s="1047"/>
    </row>
    <row r="8009" ht="26.25" customHeight="1" spans="21:21">
      <c r="U8009" s="1047"/>
    </row>
    <row r="8010" ht="26.25" customHeight="1" spans="21:21">
      <c r="U8010" s="1047"/>
    </row>
    <row r="8011" ht="26.25" customHeight="1" spans="21:21">
      <c r="U8011" s="1047"/>
    </row>
    <row r="8012" ht="26.25" customHeight="1" spans="21:21">
      <c r="U8012" s="1047"/>
    </row>
    <row r="8013" ht="26.25" customHeight="1" spans="21:21">
      <c r="U8013" s="1047"/>
    </row>
    <row r="8014" ht="26.25" customHeight="1" spans="21:21">
      <c r="U8014" s="1047"/>
    </row>
    <row r="8015" ht="26.25" customHeight="1" spans="21:21">
      <c r="U8015" s="1047"/>
    </row>
    <row r="8016" ht="26.25" customHeight="1" spans="21:21">
      <c r="U8016" s="1047"/>
    </row>
    <row r="8017" ht="26.25" customHeight="1" spans="21:21">
      <c r="U8017" s="1047"/>
    </row>
    <row r="8018" ht="26.25" customHeight="1" spans="21:21">
      <c r="U8018" s="1047"/>
    </row>
    <row r="8019" ht="26.25" customHeight="1" spans="21:21">
      <c r="U8019" s="1047"/>
    </row>
    <row r="8020" ht="26.25" customHeight="1" spans="21:21">
      <c r="U8020" s="1047"/>
    </row>
    <row r="8021" ht="26.25" customHeight="1" spans="21:21">
      <c r="U8021" s="1047"/>
    </row>
    <row r="8022" ht="26.25" customHeight="1" spans="21:21">
      <c r="U8022" s="1047"/>
    </row>
    <row r="8023" ht="26.25" customHeight="1" spans="21:21">
      <c r="U8023" s="1047"/>
    </row>
    <row r="8024" ht="26.25" customHeight="1" spans="21:21">
      <c r="U8024" s="1047"/>
    </row>
    <row r="8025" ht="26.25" customHeight="1" spans="21:21">
      <c r="U8025" s="1047"/>
    </row>
    <row r="8026" ht="26.25" customHeight="1" spans="21:21">
      <c r="U8026" s="1047"/>
    </row>
    <row r="8027" ht="26.25" customHeight="1" spans="21:21">
      <c r="U8027" s="1047"/>
    </row>
    <row r="8028" ht="26.25" customHeight="1" spans="21:21">
      <c r="U8028" s="1047"/>
    </row>
    <row r="8029" ht="26.25" customHeight="1" spans="21:21">
      <c r="U8029" s="1047"/>
    </row>
    <row r="8030" ht="26.25" customHeight="1" spans="21:21">
      <c r="U8030" s="1047"/>
    </row>
    <row r="8031" ht="26.25" customHeight="1" spans="21:21">
      <c r="U8031" s="1047"/>
    </row>
    <row r="8032" ht="26.25" customHeight="1" spans="21:21">
      <c r="U8032" s="1047"/>
    </row>
    <row r="8033" ht="26.25" customHeight="1" spans="21:21">
      <c r="U8033" s="1047"/>
    </row>
    <row r="8034" ht="26.25" customHeight="1" spans="21:21">
      <c r="U8034" s="1047"/>
    </row>
    <row r="8035" ht="26.25" customHeight="1" spans="21:21">
      <c r="U8035" s="1047"/>
    </row>
    <row r="8036" ht="26.25" customHeight="1" spans="21:21">
      <c r="U8036" s="1047"/>
    </row>
    <row r="8037" ht="26.25" customHeight="1" spans="21:21">
      <c r="U8037" s="1047"/>
    </row>
    <row r="8038" ht="26.25" customHeight="1" spans="21:21">
      <c r="U8038" s="1047"/>
    </row>
    <row r="8039" ht="26.25" customHeight="1" spans="21:21">
      <c r="U8039" s="1047"/>
    </row>
    <row r="8040" ht="26.25" customHeight="1" spans="21:21">
      <c r="U8040" s="1047"/>
    </row>
    <row r="8041" ht="26.25" customHeight="1" spans="21:21">
      <c r="U8041" s="1047"/>
    </row>
    <row r="8042" ht="26.25" customHeight="1" spans="21:21">
      <c r="U8042" s="1047"/>
    </row>
    <row r="8043" ht="26.25" customHeight="1" spans="21:21">
      <c r="U8043" s="1047"/>
    </row>
    <row r="8044" ht="26.25" customHeight="1" spans="21:21">
      <c r="U8044" s="1047"/>
    </row>
    <row r="8045" ht="26.25" customHeight="1" spans="21:21">
      <c r="U8045" s="1047"/>
    </row>
    <row r="8046" ht="26.25" customHeight="1" spans="21:21">
      <c r="U8046" s="1047"/>
    </row>
    <row r="8047" ht="26.25" customHeight="1" spans="21:21">
      <c r="U8047" s="1047"/>
    </row>
    <row r="8048" ht="26.25" customHeight="1" spans="21:21">
      <c r="U8048" s="1047"/>
    </row>
    <row r="8049" ht="26.25" customHeight="1" spans="21:21">
      <c r="U8049" s="1047"/>
    </row>
    <row r="8050" ht="26.25" customHeight="1" spans="21:21">
      <c r="U8050" s="1047"/>
    </row>
    <row r="8051" ht="26.25" customHeight="1" spans="21:21">
      <c r="U8051" s="1047"/>
    </row>
    <row r="8052" ht="26.25" customHeight="1" spans="21:21">
      <c r="U8052" s="1047"/>
    </row>
    <row r="8053" ht="26.25" customHeight="1" spans="21:21">
      <c r="U8053" s="1047"/>
    </row>
    <row r="8054" ht="26.25" customHeight="1" spans="21:21">
      <c r="U8054" s="1047"/>
    </row>
    <row r="8055" ht="26.25" customHeight="1" spans="21:21">
      <c r="U8055" s="1047"/>
    </row>
    <row r="8056" ht="26.25" customHeight="1" spans="21:21">
      <c r="U8056" s="1047"/>
    </row>
    <row r="8057" ht="26.25" customHeight="1" spans="21:21">
      <c r="U8057" s="1047"/>
    </row>
    <row r="8058" ht="26.25" customHeight="1" spans="21:21">
      <c r="U8058" s="1047"/>
    </row>
    <row r="8059" ht="26.25" customHeight="1" spans="21:21">
      <c r="U8059" s="1047"/>
    </row>
    <row r="8060" ht="26.25" customHeight="1" spans="21:21">
      <c r="U8060" s="1047"/>
    </row>
    <row r="8061" ht="26.25" customHeight="1" spans="21:21">
      <c r="U8061" s="1047"/>
    </row>
    <row r="8062" ht="26.25" customHeight="1" spans="21:21">
      <c r="U8062" s="1047"/>
    </row>
    <row r="8063" ht="26.25" customHeight="1" spans="21:21">
      <c r="U8063" s="1047"/>
    </row>
    <row r="8064" ht="26.25" customHeight="1" spans="21:21">
      <c r="U8064" s="1047"/>
    </row>
    <row r="8065" ht="26.25" customHeight="1" spans="21:21">
      <c r="U8065" s="1047"/>
    </row>
    <row r="8066" ht="26.25" customHeight="1" spans="21:21">
      <c r="U8066" s="1047"/>
    </row>
    <row r="8067" ht="26.25" customHeight="1" spans="21:21">
      <c r="U8067" s="1047"/>
    </row>
    <row r="8068" ht="26.25" customHeight="1" spans="21:21">
      <c r="U8068" s="1047"/>
    </row>
    <row r="8069" ht="26.25" customHeight="1" spans="21:21">
      <c r="U8069" s="1047"/>
    </row>
    <row r="8070" ht="26.25" customHeight="1" spans="21:21">
      <c r="U8070" s="1047"/>
    </row>
    <row r="8071" ht="26.25" customHeight="1" spans="21:21">
      <c r="U8071" s="1047"/>
    </row>
    <row r="8072" ht="26.25" customHeight="1" spans="21:21">
      <c r="U8072" s="1047"/>
    </row>
    <row r="8073" ht="26.25" customHeight="1" spans="21:21">
      <c r="U8073" s="1047"/>
    </row>
    <row r="8074" ht="26.25" customHeight="1" spans="21:21">
      <c r="U8074" s="1047"/>
    </row>
    <row r="8075" ht="26.25" customHeight="1" spans="21:21">
      <c r="U8075" s="1047"/>
    </row>
    <row r="8076" ht="26.25" customHeight="1" spans="21:21">
      <c r="U8076" s="1047"/>
    </row>
    <row r="8077" ht="26.25" customHeight="1" spans="21:21">
      <c r="U8077" s="1047"/>
    </row>
    <row r="8078" ht="26.25" customHeight="1" spans="21:21">
      <c r="U8078" s="1047"/>
    </row>
    <row r="8079" ht="26.25" customHeight="1" spans="21:21">
      <c r="U8079" s="1047"/>
    </row>
    <row r="8080" ht="26.25" customHeight="1" spans="21:21">
      <c r="U8080" s="1047"/>
    </row>
    <row r="8081" ht="26.25" customHeight="1" spans="21:21">
      <c r="U8081" s="1047"/>
    </row>
    <row r="8082" ht="26.25" customHeight="1" spans="21:21">
      <c r="U8082" s="1047"/>
    </row>
    <row r="8083" ht="26.25" customHeight="1" spans="21:21">
      <c r="U8083" s="1047"/>
    </row>
    <row r="8084" ht="26.25" customHeight="1" spans="21:21">
      <c r="U8084" s="1047"/>
    </row>
    <row r="8085" ht="26.25" customHeight="1" spans="21:21">
      <c r="U8085" s="1047"/>
    </row>
    <row r="8086" ht="26.25" customHeight="1" spans="21:21">
      <c r="U8086" s="1047"/>
    </row>
    <row r="8087" ht="26.25" customHeight="1" spans="21:21">
      <c r="U8087" s="1047"/>
    </row>
    <row r="8088" ht="26.25" customHeight="1" spans="21:21">
      <c r="U8088" s="1047"/>
    </row>
    <row r="8089" ht="26.25" customHeight="1" spans="21:21">
      <c r="U8089" s="1047"/>
    </row>
    <row r="8090" ht="26.25" customHeight="1" spans="21:21">
      <c r="U8090" s="1047"/>
    </row>
    <row r="8091" ht="26.25" customHeight="1" spans="21:21">
      <c r="U8091" s="1047"/>
    </row>
    <row r="8092" ht="26.25" customHeight="1" spans="21:21">
      <c r="U8092" s="1047"/>
    </row>
    <row r="8093" ht="26.25" customHeight="1" spans="21:21">
      <c r="U8093" s="1047"/>
    </row>
    <row r="8094" ht="26.25" customHeight="1" spans="21:21">
      <c r="U8094" s="1047"/>
    </row>
    <row r="8095" ht="26.25" customHeight="1" spans="21:21">
      <c r="U8095" s="1047"/>
    </row>
    <row r="8096" ht="26.25" customHeight="1" spans="21:21">
      <c r="U8096" s="1047"/>
    </row>
    <row r="8097" ht="26.25" customHeight="1" spans="21:21">
      <c r="U8097" s="1047"/>
    </row>
    <row r="8098" ht="26.25" customHeight="1" spans="21:21">
      <c r="U8098" s="1047"/>
    </row>
    <row r="8099" ht="26.25" customHeight="1" spans="21:21">
      <c r="U8099" s="1047"/>
    </row>
    <row r="8100" ht="26.25" customHeight="1" spans="21:21">
      <c r="U8100" s="1047"/>
    </row>
    <row r="8101" ht="26.25" customHeight="1" spans="21:21">
      <c r="U8101" s="1047"/>
    </row>
    <row r="8102" ht="26.25" customHeight="1" spans="21:21">
      <c r="U8102" s="1047"/>
    </row>
    <row r="8103" ht="26.25" customHeight="1" spans="21:21">
      <c r="U8103" s="1047"/>
    </row>
    <row r="8104" ht="26.25" customHeight="1" spans="21:21">
      <c r="U8104" s="1047"/>
    </row>
    <row r="8105" ht="26.25" customHeight="1" spans="21:21">
      <c r="U8105" s="1047"/>
    </row>
    <row r="8106" ht="26.25" customHeight="1" spans="21:21">
      <c r="U8106" s="1047"/>
    </row>
    <row r="8107" ht="26.25" customHeight="1" spans="21:21">
      <c r="U8107" s="1047"/>
    </row>
    <row r="8108" ht="26.25" customHeight="1" spans="21:21">
      <c r="U8108" s="1047"/>
    </row>
    <row r="8109" ht="26.25" customHeight="1" spans="21:21">
      <c r="U8109" s="1047"/>
    </row>
    <row r="8110" ht="26.25" customHeight="1" spans="21:21">
      <c r="U8110" s="1047"/>
    </row>
    <row r="8111" ht="26.25" customHeight="1" spans="21:21">
      <c r="U8111" s="1047"/>
    </row>
    <row r="8112" ht="26.25" customHeight="1" spans="21:21">
      <c r="U8112" s="1047"/>
    </row>
    <row r="8113" ht="26.25" customHeight="1" spans="21:21">
      <c r="U8113" s="1047"/>
    </row>
    <row r="8114" ht="26.25" customHeight="1" spans="21:21">
      <c r="U8114" s="1047"/>
    </row>
    <row r="8115" ht="26.25" customHeight="1" spans="21:21">
      <c r="U8115" s="1047"/>
    </row>
    <row r="8116" ht="26.25" customHeight="1" spans="21:21">
      <c r="U8116" s="1047"/>
    </row>
    <row r="8117" ht="26.25" customHeight="1" spans="21:21">
      <c r="U8117" s="1047"/>
    </row>
    <row r="8118" ht="26.25" customHeight="1" spans="21:21">
      <c r="U8118" s="1047"/>
    </row>
    <row r="8119" ht="26.25" customHeight="1" spans="21:21">
      <c r="U8119" s="1047"/>
    </row>
    <row r="8120" ht="26.25" customHeight="1" spans="21:21">
      <c r="U8120" s="1047"/>
    </row>
    <row r="8121" ht="26.25" customHeight="1" spans="21:21">
      <c r="U8121" s="1047"/>
    </row>
    <row r="8122" ht="26.25" customHeight="1" spans="21:21">
      <c r="U8122" s="1047"/>
    </row>
    <row r="8123" ht="26.25" customHeight="1" spans="21:21">
      <c r="U8123" s="1047"/>
    </row>
    <row r="8124" ht="26.25" customHeight="1" spans="21:21">
      <c r="U8124" s="1047"/>
    </row>
    <row r="8125" ht="26.25" customHeight="1" spans="21:21">
      <c r="U8125" s="1047"/>
    </row>
    <row r="8126" ht="26.25" customHeight="1" spans="21:21">
      <c r="U8126" s="1047"/>
    </row>
    <row r="8127" ht="26.25" customHeight="1" spans="21:21">
      <c r="U8127" s="1047"/>
    </row>
    <row r="8128" ht="26.25" customHeight="1" spans="21:21">
      <c r="U8128" s="1047"/>
    </row>
    <row r="8129" ht="26.25" customHeight="1" spans="21:21">
      <c r="U8129" s="1047"/>
    </row>
    <row r="8130" ht="26.25" customHeight="1" spans="21:21">
      <c r="U8130" s="1047"/>
    </row>
    <row r="8131" ht="26.25" customHeight="1" spans="21:21">
      <c r="U8131" s="1047"/>
    </row>
    <row r="8132" ht="26.25" customHeight="1" spans="21:21">
      <c r="U8132" s="1047"/>
    </row>
    <row r="8133" ht="26.25" customHeight="1" spans="21:21">
      <c r="U8133" s="1047"/>
    </row>
    <row r="8134" ht="26.25" customHeight="1" spans="21:21">
      <c r="U8134" s="1047"/>
    </row>
    <row r="8135" ht="26.25" customHeight="1" spans="21:21">
      <c r="U8135" s="1047"/>
    </row>
    <row r="8136" ht="26.25" customHeight="1" spans="21:21">
      <c r="U8136" s="1047"/>
    </row>
    <row r="8137" ht="26.25" customHeight="1" spans="21:21">
      <c r="U8137" s="1047"/>
    </row>
    <row r="8138" ht="26.25" customHeight="1" spans="21:21">
      <c r="U8138" s="1047"/>
    </row>
    <row r="8139" ht="26.25" customHeight="1" spans="21:21">
      <c r="U8139" s="1047"/>
    </row>
    <row r="8140" ht="26.25" customHeight="1" spans="21:21">
      <c r="U8140" s="1047"/>
    </row>
    <row r="8141" ht="26.25" customHeight="1" spans="21:21">
      <c r="U8141" s="1047"/>
    </row>
    <row r="8142" ht="26.25" customHeight="1" spans="21:21">
      <c r="U8142" s="1047"/>
    </row>
    <row r="8143" ht="26.25" customHeight="1" spans="21:21">
      <c r="U8143" s="1047"/>
    </row>
    <row r="8144" ht="26.25" customHeight="1" spans="21:21">
      <c r="U8144" s="1047"/>
    </row>
    <row r="8145" ht="26.25" customHeight="1" spans="21:21">
      <c r="U8145" s="1047"/>
    </row>
    <row r="8146" ht="26.25" customHeight="1" spans="21:21">
      <c r="U8146" s="1047"/>
    </row>
    <row r="8147" ht="26.25" customHeight="1" spans="21:21">
      <c r="U8147" s="1047"/>
    </row>
    <row r="8148" ht="26.25" customHeight="1" spans="21:21">
      <c r="U8148" s="1047"/>
    </row>
    <row r="8149" ht="26.25" customHeight="1" spans="21:21">
      <c r="U8149" s="1047"/>
    </row>
    <row r="8150" ht="26.25" customHeight="1" spans="21:21">
      <c r="U8150" s="1047"/>
    </row>
    <row r="8151" ht="26.25" customHeight="1" spans="21:21">
      <c r="U8151" s="1047"/>
    </row>
    <row r="8152" ht="26.25" customHeight="1" spans="21:21">
      <c r="U8152" s="1047"/>
    </row>
    <row r="8153" ht="26.25" customHeight="1" spans="21:21">
      <c r="U8153" s="1047"/>
    </row>
    <row r="8154" ht="26.25" customHeight="1" spans="21:21">
      <c r="U8154" s="1047"/>
    </row>
    <row r="8155" ht="26.25" customHeight="1" spans="21:21">
      <c r="U8155" s="1047"/>
    </row>
    <row r="8156" ht="26.25" customHeight="1" spans="21:21">
      <c r="U8156" s="1047"/>
    </row>
    <row r="8157" ht="26.25" customHeight="1" spans="21:21">
      <c r="U8157" s="1047"/>
    </row>
    <row r="8158" ht="26.25" customHeight="1" spans="21:21">
      <c r="U8158" s="1047"/>
    </row>
    <row r="8159" ht="26.25" customHeight="1" spans="21:21">
      <c r="U8159" s="1047"/>
    </row>
    <row r="8160" ht="26.25" customHeight="1" spans="21:21">
      <c r="U8160" s="1047"/>
    </row>
    <row r="8161" ht="26.25" customHeight="1" spans="21:21">
      <c r="U8161" s="1047"/>
    </row>
    <row r="8162" ht="26.25" customHeight="1" spans="21:21">
      <c r="U8162" s="1047"/>
    </row>
    <row r="8163" ht="26.25" customHeight="1" spans="21:21">
      <c r="U8163" s="1047"/>
    </row>
    <row r="8164" ht="26.25" customHeight="1" spans="21:21">
      <c r="U8164" s="1047"/>
    </row>
    <row r="8165" ht="26.25" customHeight="1" spans="21:21">
      <c r="U8165" s="1047"/>
    </row>
    <row r="8166" ht="26.25" customHeight="1" spans="21:21">
      <c r="U8166" s="1047"/>
    </row>
    <row r="8167" ht="26.25" customHeight="1" spans="21:21">
      <c r="U8167" s="1047"/>
    </row>
    <row r="8168" ht="26.25" customHeight="1" spans="21:21">
      <c r="U8168" s="1047"/>
    </row>
    <row r="8169" ht="26.25" customHeight="1" spans="21:21">
      <c r="U8169" s="1047"/>
    </row>
    <row r="8170" ht="26.25" customHeight="1" spans="21:21">
      <c r="U8170" s="1047"/>
    </row>
    <row r="8171" ht="26.25" customHeight="1" spans="21:21">
      <c r="U8171" s="1047"/>
    </row>
    <row r="8172" ht="26.25" customHeight="1" spans="21:21">
      <c r="U8172" s="1047"/>
    </row>
    <row r="8173" ht="26.25" customHeight="1" spans="21:21">
      <c r="U8173" s="1047"/>
    </row>
    <row r="8174" ht="26.25" customHeight="1" spans="21:21">
      <c r="U8174" s="1047"/>
    </row>
    <row r="8175" ht="26.25" customHeight="1" spans="21:21">
      <c r="U8175" s="1047"/>
    </row>
    <row r="8176" ht="26.25" customHeight="1" spans="21:21">
      <c r="U8176" s="1047"/>
    </row>
    <row r="8177" ht="26.25" customHeight="1" spans="21:21">
      <c r="U8177" s="1047"/>
    </row>
    <row r="8178" ht="26.25" customHeight="1" spans="21:21">
      <c r="U8178" s="1047"/>
    </row>
    <row r="8179" ht="26.25" customHeight="1" spans="21:21">
      <c r="U8179" s="1047"/>
    </row>
    <row r="8180" ht="26.25" customHeight="1" spans="21:21">
      <c r="U8180" s="1047"/>
    </row>
    <row r="8181" ht="26.25" customHeight="1" spans="21:21">
      <c r="U8181" s="1047"/>
    </row>
    <row r="8182" ht="26.25" customHeight="1" spans="21:21">
      <c r="U8182" s="1047"/>
    </row>
    <row r="8183" ht="26.25" customHeight="1" spans="21:21">
      <c r="U8183" s="1047"/>
    </row>
    <row r="8184" ht="26.25" customHeight="1" spans="21:21">
      <c r="U8184" s="1047"/>
    </row>
    <row r="8185" ht="26.25" customHeight="1" spans="21:21">
      <c r="U8185" s="1047"/>
    </row>
    <row r="8186" ht="26.25" customHeight="1" spans="21:21">
      <c r="U8186" s="1047"/>
    </row>
    <row r="8187" ht="26.25" customHeight="1" spans="21:21">
      <c r="U8187" s="1047"/>
    </row>
    <row r="8188" ht="26.25" customHeight="1" spans="21:21">
      <c r="U8188" s="1047"/>
    </row>
    <row r="8189" ht="26.25" customHeight="1" spans="21:21">
      <c r="U8189" s="1047"/>
    </row>
    <row r="8190" ht="26.25" customHeight="1" spans="21:21">
      <c r="U8190" s="1047"/>
    </row>
    <row r="8191" ht="26.25" customHeight="1" spans="21:21">
      <c r="U8191" s="1047"/>
    </row>
    <row r="8192" ht="26.25" customHeight="1" spans="21:21">
      <c r="U8192" s="1047"/>
    </row>
    <row r="8193" ht="26.25" customHeight="1" spans="21:21">
      <c r="U8193" s="1047"/>
    </row>
    <row r="8194" ht="26.25" customHeight="1" spans="21:21">
      <c r="U8194" s="1047"/>
    </row>
    <row r="8195" ht="26.25" customHeight="1" spans="21:21">
      <c r="U8195" s="1047"/>
    </row>
    <row r="8196" ht="26.25" customHeight="1" spans="21:21">
      <c r="U8196" s="1047"/>
    </row>
    <row r="8197" ht="26.25" customHeight="1" spans="21:21">
      <c r="U8197" s="1047"/>
    </row>
    <row r="8198" ht="26.25" customHeight="1" spans="21:21">
      <c r="U8198" s="1047"/>
    </row>
    <row r="8199" ht="26.25" customHeight="1" spans="21:21">
      <c r="U8199" s="1047"/>
    </row>
    <row r="8200" ht="26.25" customHeight="1" spans="21:21">
      <c r="U8200" s="1047"/>
    </row>
    <row r="8201" ht="26.25" customHeight="1" spans="21:21">
      <c r="U8201" s="1047"/>
    </row>
    <row r="8202" ht="26.25" customHeight="1" spans="21:21">
      <c r="U8202" s="1047"/>
    </row>
    <row r="8203" ht="26.25" customHeight="1" spans="21:21">
      <c r="U8203" s="1047"/>
    </row>
    <row r="8204" ht="26.25" customHeight="1" spans="21:21">
      <c r="U8204" s="1047"/>
    </row>
    <row r="8205" ht="26.25" customHeight="1" spans="21:21">
      <c r="U8205" s="1047"/>
    </row>
    <row r="8206" ht="26.25" customHeight="1" spans="21:21">
      <c r="U8206" s="1047"/>
    </row>
    <row r="8207" ht="26.25" customHeight="1" spans="21:21">
      <c r="U8207" s="1047"/>
    </row>
    <row r="8208" ht="26.25" customHeight="1" spans="21:21">
      <c r="U8208" s="1047"/>
    </row>
    <row r="8209" ht="26.25" customHeight="1" spans="21:21">
      <c r="U8209" s="1047"/>
    </row>
    <row r="8210" ht="26.25" customHeight="1" spans="21:21">
      <c r="U8210" s="1047"/>
    </row>
    <row r="8211" ht="26.25" customHeight="1" spans="21:21">
      <c r="U8211" s="1047"/>
    </row>
    <row r="8212" ht="26.25" customHeight="1" spans="21:21">
      <c r="U8212" s="1047"/>
    </row>
    <row r="8213" ht="26.25" customHeight="1" spans="21:21">
      <c r="U8213" s="1047"/>
    </row>
    <row r="8214" ht="26.25" customHeight="1" spans="21:21">
      <c r="U8214" s="1047"/>
    </row>
    <row r="8215" ht="26.25" customHeight="1" spans="21:21">
      <c r="U8215" s="1047"/>
    </row>
    <row r="8216" ht="26.25" customHeight="1" spans="21:21">
      <c r="U8216" s="1047"/>
    </row>
    <row r="8217" ht="26.25" customHeight="1" spans="21:21">
      <c r="U8217" s="1047"/>
    </row>
    <row r="8218" ht="26.25" customHeight="1" spans="21:21">
      <c r="U8218" s="1047"/>
    </row>
    <row r="8219" ht="26.25" customHeight="1" spans="21:21">
      <c r="U8219" s="1047"/>
    </row>
    <row r="8220" ht="26.25" customHeight="1" spans="21:21">
      <c r="U8220" s="1047"/>
    </row>
    <row r="8221" ht="26.25" customHeight="1" spans="21:21">
      <c r="U8221" s="1047"/>
    </row>
    <row r="8222" ht="26.25" customHeight="1" spans="21:21">
      <c r="U8222" s="1047"/>
    </row>
    <row r="8223" ht="26.25" customHeight="1" spans="21:21">
      <c r="U8223" s="1047"/>
    </row>
    <row r="8224" ht="26.25" customHeight="1" spans="21:21">
      <c r="U8224" s="1047"/>
    </row>
    <row r="8225" ht="26.25" customHeight="1" spans="21:21">
      <c r="U8225" s="1047"/>
    </row>
    <row r="8226" ht="26.25" customHeight="1" spans="21:21">
      <c r="U8226" s="1047"/>
    </row>
    <row r="8227" ht="26.25" customHeight="1" spans="21:21">
      <c r="U8227" s="1047"/>
    </row>
    <row r="8228" ht="26.25" customHeight="1" spans="21:21">
      <c r="U8228" s="1047"/>
    </row>
    <row r="8229" ht="26.25" customHeight="1" spans="21:21">
      <c r="U8229" s="1047"/>
    </row>
    <row r="8230" ht="26.25" customHeight="1" spans="21:21">
      <c r="U8230" s="1047"/>
    </row>
    <row r="8231" ht="26.25" customHeight="1" spans="21:21">
      <c r="U8231" s="1047"/>
    </row>
    <row r="8232" ht="26.25" customHeight="1" spans="21:21">
      <c r="U8232" s="1047"/>
    </row>
    <row r="8233" ht="26.25" customHeight="1" spans="21:21">
      <c r="U8233" s="1047"/>
    </row>
    <row r="8234" ht="26.25" customHeight="1" spans="21:21">
      <c r="U8234" s="1047"/>
    </row>
    <row r="8235" ht="26.25" customHeight="1" spans="21:21">
      <c r="U8235" s="1047"/>
    </row>
    <row r="8236" ht="26.25" customHeight="1" spans="21:21">
      <c r="U8236" s="1047"/>
    </row>
    <row r="8237" ht="26.25" customHeight="1" spans="21:21">
      <c r="U8237" s="1047"/>
    </row>
    <row r="8238" ht="26.25" customHeight="1" spans="21:21">
      <c r="U8238" s="1047"/>
    </row>
    <row r="8239" ht="26.25" customHeight="1" spans="21:21">
      <c r="U8239" s="1047"/>
    </row>
    <row r="8240" ht="26.25" customHeight="1" spans="21:21">
      <c r="U8240" s="1047"/>
    </row>
    <row r="8241" ht="26.25" customHeight="1" spans="21:21">
      <c r="U8241" s="1047"/>
    </row>
    <row r="8242" ht="26.25" customHeight="1" spans="21:21">
      <c r="U8242" s="1047"/>
    </row>
    <row r="8243" ht="26.25" customHeight="1" spans="21:21">
      <c r="U8243" s="1047"/>
    </row>
    <row r="8244" ht="26.25" customHeight="1" spans="21:21">
      <c r="U8244" s="1047"/>
    </row>
    <row r="8245" ht="26.25" customHeight="1" spans="21:21">
      <c r="U8245" s="1047"/>
    </row>
    <row r="8246" ht="26.25" customHeight="1" spans="21:21">
      <c r="U8246" s="1047"/>
    </row>
    <row r="8247" ht="26.25" customHeight="1" spans="21:21">
      <c r="U8247" s="1047"/>
    </row>
    <row r="8248" ht="26.25" customHeight="1" spans="21:21">
      <c r="U8248" s="1047"/>
    </row>
    <row r="8249" ht="26.25" customHeight="1" spans="21:21">
      <c r="U8249" s="1047"/>
    </row>
    <row r="8250" ht="26.25" customHeight="1" spans="21:21">
      <c r="U8250" s="1047"/>
    </row>
    <row r="8251" ht="26.25" customHeight="1" spans="21:21">
      <c r="U8251" s="1047"/>
    </row>
    <row r="8252" ht="26.25" customHeight="1" spans="21:21">
      <c r="U8252" s="1047"/>
    </row>
    <row r="8253" ht="26.25" customHeight="1" spans="21:21">
      <c r="U8253" s="1047"/>
    </row>
    <row r="8254" ht="26.25" customHeight="1" spans="21:21">
      <c r="U8254" s="1047"/>
    </row>
    <row r="8255" ht="26.25" customHeight="1" spans="21:21">
      <c r="U8255" s="1047"/>
    </row>
    <row r="8256" ht="26.25" customHeight="1" spans="21:21">
      <c r="U8256" s="1047"/>
    </row>
    <row r="8257" ht="26.25" customHeight="1" spans="21:21">
      <c r="U8257" s="1047"/>
    </row>
    <row r="8258" ht="26.25" customHeight="1" spans="21:21">
      <c r="U8258" s="1047"/>
    </row>
    <row r="8259" ht="26.25" customHeight="1" spans="21:21">
      <c r="U8259" s="1047"/>
    </row>
    <row r="8260" ht="26.25" customHeight="1" spans="21:21">
      <c r="U8260" s="1047"/>
    </row>
    <row r="8261" ht="26.25" customHeight="1" spans="21:21">
      <c r="U8261" s="1047"/>
    </row>
    <row r="8262" ht="26.25" customHeight="1" spans="21:21">
      <c r="U8262" s="1047"/>
    </row>
    <row r="8263" ht="26.25" customHeight="1" spans="21:21">
      <c r="U8263" s="1047"/>
    </row>
    <row r="8264" ht="26.25" customHeight="1" spans="21:21">
      <c r="U8264" s="1047"/>
    </row>
    <row r="8265" ht="26.25" customHeight="1" spans="21:21">
      <c r="U8265" s="1047"/>
    </row>
    <row r="8266" ht="26.25" customHeight="1" spans="21:21">
      <c r="U8266" s="1047"/>
    </row>
    <row r="8267" ht="26.25" customHeight="1" spans="21:21">
      <c r="U8267" s="1047"/>
    </row>
    <row r="8268" ht="26.25" customHeight="1" spans="21:21">
      <c r="U8268" s="1047"/>
    </row>
    <row r="8269" ht="26.25" customHeight="1" spans="21:21">
      <c r="U8269" s="1047"/>
    </row>
    <row r="8270" ht="26.25" customHeight="1" spans="21:21">
      <c r="U8270" s="1047"/>
    </row>
    <row r="8271" ht="26.25" customHeight="1" spans="21:21">
      <c r="U8271" s="1047"/>
    </row>
    <row r="8272" ht="26.25" customHeight="1" spans="21:21">
      <c r="U8272" s="1047"/>
    </row>
    <row r="8273" ht="26.25" customHeight="1" spans="21:21">
      <c r="U8273" s="1047"/>
    </row>
    <row r="8274" ht="26.25" customHeight="1" spans="21:21">
      <c r="U8274" s="1047"/>
    </row>
    <row r="8275" ht="26.25" customHeight="1" spans="21:21">
      <c r="U8275" s="1047"/>
    </row>
    <row r="8276" ht="26.25" customHeight="1" spans="21:21">
      <c r="U8276" s="1047"/>
    </row>
    <row r="8277" ht="26.25" customHeight="1" spans="21:21">
      <c r="U8277" s="1047"/>
    </row>
    <row r="8278" ht="26.25" customHeight="1" spans="21:21">
      <c r="U8278" s="1047"/>
    </row>
    <row r="8279" ht="26.25" customHeight="1" spans="21:21">
      <c r="U8279" s="1047"/>
    </row>
    <row r="8280" ht="26.25" customHeight="1" spans="21:21">
      <c r="U8280" s="1047"/>
    </row>
    <row r="8281" ht="26.25" customHeight="1" spans="21:21">
      <c r="U8281" s="1047"/>
    </row>
    <row r="8282" ht="26.25" customHeight="1" spans="21:21">
      <c r="U8282" s="1047"/>
    </row>
    <row r="8283" ht="26.25" customHeight="1" spans="21:21">
      <c r="U8283" s="1047"/>
    </row>
    <row r="8284" ht="26.25" customHeight="1" spans="21:21">
      <c r="U8284" s="1047"/>
    </row>
    <row r="8285" ht="26.25" customHeight="1" spans="21:21">
      <c r="U8285" s="1047"/>
    </row>
    <row r="8286" ht="26.25" customHeight="1" spans="21:21">
      <c r="U8286" s="1047"/>
    </row>
    <row r="8287" ht="26.25" customHeight="1" spans="21:21">
      <c r="U8287" s="1047"/>
    </row>
    <row r="8288" ht="26.25" customHeight="1" spans="21:21">
      <c r="U8288" s="1047"/>
    </row>
    <row r="8289" ht="26.25" customHeight="1" spans="21:21">
      <c r="U8289" s="1047"/>
    </row>
    <row r="8290" ht="26.25" customHeight="1" spans="21:21">
      <c r="U8290" s="1047"/>
    </row>
    <row r="8291" ht="26.25" customHeight="1" spans="21:21">
      <c r="U8291" s="1047"/>
    </row>
    <row r="8292" ht="26.25" customHeight="1" spans="21:21">
      <c r="U8292" s="1047"/>
    </row>
    <row r="8293" ht="26.25" customHeight="1" spans="21:21">
      <c r="U8293" s="1047"/>
    </row>
    <row r="8294" ht="26.25" customHeight="1" spans="21:21">
      <c r="U8294" s="1047"/>
    </row>
    <row r="8295" ht="26.25" customHeight="1" spans="21:21">
      <c r="U8295" s="1047"/>
    </row>
    <row r="8296" ht="26.25" customHeight="1" spans="21:21">
      <c r="U8296" s="1047"/>
    </row>
    <row r="8297" ht="26.25" customHeight="1" spans="21:21">
      <c r="U8297" s="1047"/>
    </row>
    <row r="8298" ht="26.25" customHeight="1" spans="21:21">
      <c r="U8298" s="1047"/>
    </row>
    <row r="8299" ht="26.25" customHeight="1" spans="21:21">
      <c r="U8299" s="1047"/>
    </row>
    <row r="8300" ht="26.25" customHeight="1" spans="21:21">
      <c r="U8300" s="1047"/>
    </row>
    <row r="8301" ht="26.25" customHeight="1" spans="21:21">
      <c r="U8301" s="1047"/>
    </row>
    <row r="8302" ht="26.25" customHeight="1" spans="21:21">
      <c r="U8302" s="1047"/>
    </row>
    <row r="8303" ht="26.25" customHeight="1" spans="21:21">
      <c r="U8303" s="1047"/>
    </row>
    <row r="8304" ht="26.25" customHeight="1" spans="21:21">
      <c r="U8304" s="1047"/>
    </row>
    <row r="8305" ht="26.25" customHeight="1" spans="21:21">
      <c r="U8305" s="1047"/>
    </row>
    <row r="8306" ht="26.25" customHeight="1" spans="21:21">
      <c r="U8306" s="1047"/>
    </row>
    <row r="8307" ht="26.25" customHeight="1" spans="21:21">
      <c r="U8307" s="1047"/>
    </row>
    <row r="8308" ht="26.25" customHeight="1" spans="21:21">
      <c r="U8308" s="1047"/>
    </row>
    <row r="8309" ht="26.25" customHeight="1" spans="21:21">
      <c r="U8309" s="1047"/>
    </row>
    <row r="8310" ht="26.25" customHeight="1" spans="21:21">
      <c r="U8310" s="1047"/>
    </row>
    <row r="8311" ht="26.25" customHeight="1" spans="21:21">
      <c r="U8311" s="1047"/>
    </row>
    <row r="8312" ht="26.25" customHeight="1" spans="21:21">
      <c r="U8312" s="1047"/>
    </row>
    <row r="8313" ht="26.25" customHeight="1" spans="21:21">
      <c r="U8313" s="1047"/>
    </row>
    <row r="8314" ht="26.25" customHeight="1" spans="21:21">
      <c r="U8314" s="1047"/>
    </row>
    <row r="8315" ht="26.25" customHeight="1" spans="21:21">
      <c r="U8315" s="1047"/>
    </row>
    <row r="8316" ht="26.25" customHeight="1" spans="21:21">
      <c r="U8316" s="1047"/>
    </row>
    <row r="8317" ht="26.25" customHeight="1" spans="21:21">
      <c r="U8317" s="1047"/>
    </row>
    <row r="8318" ht="26.25" customHeight="1" spans="21:21">
      <c r="U8318" s="1047"/>
    </row>
    <row r="8319" ht="26.25" customHeight="1" spans="21:21">
      <c r="U8319" s="1047"/>
    </row>
    <row r="8320" ht="26.25" customHeight="1" spans="21:21">
      <c r="U8320" s="1047"/>
    </row>
    <row r="8321" ht="26.25" customHeight="1" spans="21:21">
      <c r="U8321" s="1047"/>
    </row>
    <row r="8322" ht="26.25" customHeight="1" spans="21:21">
      <c r="U8322" s="1047"/>
    </row>
    <row r="8323" ht="26.25" customHeight="1" spans="21:21">
      <c r="U8323" s="1047"/>
    </row>
    <row r="8324" ht="26.25" customHeight="1" spans="21:21">
      <c r="U8324" s="1047"/>
    </row>
    <row r="8325" ht="26.25" customHeight="1" spans="21:21">
      <c r="U8325" s="1047"/>
    </row>
    <row r="8326" ht="26.25" customHeight="1" spans="21:21">
      <c r="U8326" s="1047"/>
    </row>
    <row r="8327" ht="26.25" customHeight="1" spans="21:21">
      <c r="U8327" s="1047"/>
    </row>
    <row r="8328" ht="26.25" customHeight="1" spans="21:21">
      <c r="U8328" s="1047"/>
    </row>
    <row r="8329" ht="26.25" customHeight="1" spans="21:21">
      <c r="U8329" s="1047"/>
    </row>
    <row r="8330" ht="26.25" customHeight="1" spans="21:21">
      <c r="U8330" s="1047"/>
    </row>
    <row r="8331" ht="26.25" customHeight="1" spans="21:21">
      <c r="U8331" s="1047"/>
    </row>
    <row r="8332" ht="26.25" customHeight="1" spans="21:21">
      <c r="U8332" s="1047"/>
    </row>
    <row r="8333" ht="26.25" customHeight="1" spans="21:21">
      <c r="U8333" s="1047"/>
    </row>
    <row r="8334" ht="26.25" customHeight="1" spans="21:21">
      <c r="U8334" s="1047"/>
    </row>
    <row r="8335" ht="26.25" customHeight="1" spans="21:21">
      <c r="U8335" s="1047"/>
    </row>
    <row r="8336" ht="26.25" customHeight="1" spans="21:21">
      <c r="U8336" s="1047"/>
    </row>
    <row r="8337" ht="26.25" customHeight="1" spans="21:21">
      <c r="U8337" s="1047"/>
    </row>
    <row r="8338" ht="26.25" customHeight="1" spans="21:21">
      <c r="U8338" s="1047"/>
    </row>
    <row r="8339" ht="26.25" customHeight="1" spans="21:21">
      <c r="U8339" s="1047"/>
    </row>
    <row r="8340" ht="26.25" customHeight="1" spans="21:21">
      <c r="U8340" s="1047"/>
    </row>
    <row r="8341" ht="26.25" customHeight="1" spans="21:21">
      <c r="U8341" s="1047"/>
    </row>
    <row r="8342" ht="26.25" customHeight="1" spans="21:21">
      <c r="U8342" s="1047"/>
    </row>
    <row r="8343" ht="26.25" customHeight="1" spans="21:21">
      <c r="U8343" s="1047"/>
    </row>
    <row r="8344" ht="26.25" customHeight="1" spans="21:21">
      <c r="U8344" s="1047"/>
    </row>
    <row r="8345" ht="26.25" customHeight="1" spans="21:21">
      <c r="U8345" s="1047"/>
    </row>
    <row r="8346" ht="26.25" customHeight="1" spans="21:21">
      <c r="U8346" s="1047"/>
    </row>
    <row r="8347" ht="26.25" customHeight="1" spans="21:21">
      <c r="U8347" s="1047"/>
    </row>
    <row r="8348" ht="26.25" customHeight="1" spans="21:21">
      <c r="U8348" s="1047"/>
    </row>
    <row r="8349" ht="26.25" customHeight="1" spans="21:21">
      <c r="U8349" s="1047"/>
    </row>
    <row r="8350" ht="26.25" customHeight="1" spans="21:21">
      <c r="U8350" s="1047"/>
    </row>
    <row r="8351" ht="26.25" customHeight="1" spans="21:21">
      <c r="U8351" s="1047"/>
    </row>
    <row r="8352" ht="26.25" customHeight="1" spans="21:21">
      <c r="U8352" s="1047"/>
    </row>
    <row r="8353" ht="26.25" customHeight="1" spans="21:21">
      <c r="U8353" s="1047"/>
    </row>
    <row r="8354" ht="26.25" customHeight="1" spans="21:21">
      <c r="U8354" s="1047"/>
    </row>
    <row r="8355" ht="26.25" customHeight="1" spans="21:21">
      <c r="U8355" s="1047"/>
    </row>
    <row r="8356" ht="26.25" customHeight="1" spans="21:21">
      <c r="U8356" s="1047"/>
    </row>
    <row r="8357" ht="26.25" customHeight="1" spans="21:21">
      <c r="U8357" s="1047"/>
    </row>
    <row r="8358" ht="26.25" customHeight="1" spans="21:21">
      <c r="U8358" s="1047"/>
    </row>
    <row r="8359" ht="26.25" customHeight="1" spans="21:21">
      <c r="U8359" s="1047"/>
    </row>
    <row r="8360" ht="26.25" customHeight="1" spans="21:21">
      <c r="U8360" s="1047"/>
    </row>
    <row r="8361" ht="26.25" customHeight="1" spans="21:21">
      <c r="U8361" s="1047"/>
    </row>
    <row r="8362" ht="26.25" customHeight="1" spans="21:21">
      <c r="U8362" s="1047"/>
    </row>
    <row r="8363" ht="26.25" customHeight="1" spans="21:21">
      <c r="U8363" s="1047"/>
    </row>
    <row r="8364" ht="26.25" customHeight="1" spans="21:21">
      <c r="U8364" s="1047"/>
    </row>
    <row r="8365" ht="26.25" customHeight="1" spans="21:21">
      <c r="U8365" s="1047"/>
    </row>
    <row r="8366" ht="26.25" customHeight="1" spans="21:21">
      <c r="U8366" s="1047"/>
    </row>
    <row r="8367" ht="26.25" customHeight="1" spans="21:21">
      <c r="U8367" s="1047"/>
    </row>
    <row r="8368" ht="26.25" customHeight="1" spans="21:21">
      <c r="U8368" s="1047"/>
    </row>
    <row r="8369" ht="26.25" customHeight="1" spans="21:21">
      <c r="U8369" s="1047"/>
    </row>
    <row r="8370" ht="26.25" customHeight="1" spans="21:21">
      <c r="U8370" s="1047"/>
    </row>
    <row r="8371" ht="26.25" customHeight="1" spans="21:21">
      <c r="U8371" s="1047"/>
    </row>
    <row r="8372" ht="26.25" customHeight="1" spans="21:21">
      <c r="U8372" s="1047"/>
    </row>
    <row r="8373" ht="26.25" customHeight="1" spans="21:21">
      <c r="U8373" s="1047"/>
    </row>
    <row r="8374" ht="26.25" customHeight="1" spans="21:21">
      <c r="U8374" s="1047"/>
    </row>
    <row r="8375" ht="26.25" customHeight="1" spans="21:21">
      <c r="U8375" s="1047"/>
    </row>
    <row r="8376" ht="26.25" customHeight="1" spans="21:21">
      <c r="U8376" s="1047"/>
    </row>
    <row r="8377" ht="26.25" customHeight="1" spans="21:21">
      <c r="U8377" s="1047"/>
    </row>
    <row r="8378" ht="26.25" customHeight="1" spans="21:21">
      <c r="U8378" s="1047"/>
    </row>
    <row r="8379" ht="26.25" customHeight="1" spans="21:21">
      <c r="U8379" s="1047"/>
    </row>
    <row r="8380" ht="26.25" customHeight="1" spans="21:21">
      <c r="U8380" s="1047"/>
    </row>
    <row r="8381" ht="26.25" customHeight="1" spans="21:21">
      <c r="U8381" s="1047"/>
    </row>
    <row r="8382" ht="26.25" customHeight="1" spans="21:21">
      <c r="U8382" s="1047"/>
    </row>
    <row r="8383" ht="26.25" customHeight="1" spans="21:21">
      <c r="U8383" s="1047"/>
    </row>
    <row r="8384" ht="26.25" customHeight="1" spans="21:21">
      <c r="U8384" s="1047"/>
    </row>
    <row r="8385" ht="26.25" customHeight="1" spans="21:21">
      <c r="U8385" s="1047"/>
    </row>
    <row r="8386" ht="26.25" customHeight="1" spans="21:21">
      <c r="U8386" s="1047"/>
    </row>
    <row r="8387" ht="26.25" customHeight="1" spans="21:21">
      <c r="U8387" s="1047"/>
    </row>
    <row r="8388" ht="26.25" customHeight="1" spans="21:21">
      <c r="U8388" s="1047"/>
    </row>
    <row r="8389" ht="26.25" customHeight="1" spans="21:21">
      <c r="U8389" s="1047"/>
    </row>
    <row r="8390" ht="26.25" customHeight="1" spans="21:21">
      <c r="U8390" s="1047"/>
    </row>
    <row r="8391" ht="26.25" customHeight="1" spans="21:21">
      <c r="U8391" s="1047"/>
    </row>
    <row r="8392" ht="26.25" customHeight="1" spans="21:21">
      <c r="U8392" s="1047"/>
    </row>
    <row r="8393" ht="26.25" customHeight="1" spans="21:21">
      <c r="U8393" s="1047"/>
    </row>
    <row r="8394" ht="26.25" customHeight="1" spans="21:21">
      <c r="U8394" s="1047"/>
    </row>
    <row r="8395" ht="26.25" customHeight="1" spans="21:21">
      <c r="U8395" s="1047"/>
    </row>
    <row r="8396" ht="26.25" customHeight="1" spans="21:21">
      <c r="U8396" s="1047"/>
    </row>
    <row r="8397" ht="26.25" customHeight="1" spans="21:21">
      <c r="U8397" s="1047"/>
    </row>
    <row r="8398" ht="26.25" customHeight="1" spans="21:21">
      <c r="U8398" s="1047"/>
    </row>
    <row r="8399" ht="26.25" customHeight="1" spans="21:21">
      <c r="U8399" s="1047"/>
    </row>
    <row r="8400" ht="26.25" customHeight="1" spans="21:21">
      <c r="U8400" s="1047"/>
    </row>
    <row r="8401" ht="26.25" customHeight="1" spans="21:21">
      <c r="U8401" s="1047"/>
    </row>
    <row r="8402" ht="26.25" customHeight="1" spans="21:21">
      <c r="U8402" s="1047"/>
    </row>
    <row r="8403" ht="26.25" customHeight="1" spans="21:21">
      <c r="U8403" s="1047"/>
    </row>
    <row r="8404" ht="26.25" customHeight="1" spans="21:21">
      <c r="U8404" s="1047"/>
    </row>
    <row r="8405" ht="26.25" customHeight="1" spans="21:21">
      <c r="U8405" s="1047"/>
    </row>
    <row r="8406" ht="26.25" customHeight="1" spans="21:21">
      <c r="U8406" s="1047"/>
    </row>
    <row r="8407" ht="26.25" customHeight="1" spans="21:21">
      <c r="U8407" s="1047"/>
    </row>
    <row r="8408" ht="26.25" customHeight="1" spans="21:21">
      <c r="U8408" s="1047"/>
    </row>
    <row r="8409" ht="26.25" customHeight="1" spans="21:21">
      <c r="U8409" s="1047"/>
    </row>
    <row r="8410" ht="26.25" customHeight="1" spans="21:21">
      <c r="U8410" s="1047"/>
    </row>
    <row r="8411" ht="26.25" customHeight="1" spans="21:21">
      <c r="U8411" s="1047"/>
    </row>
    <row r="8412" ht="26.25" customHeight="1" spans="21:21">
      <c r="U8412" s="1047"/>
    </row>
    <row r="8413" ht="26.25" customHeight="1" spans="21:21">
      <c r="U8413" s="1047"/>
    </row>
    <row r="8414" ht="26.25" customHeight="1" spans="21:21">
      <c r="U8414" s="1047"/>
    </row>
    <row r="8415" ht="26.25" customHeight="1" spans="21:21">
      <c r="U8415" s="1047"/>
    </row>
    <row r="8416" ht="26.25" customHeight="1" spans="21:21">
      <c r="U8416" s="1047"/>
    </row>
    <row r="8417" ht="26.25" customHeight="1" spans="21:21">
      <c r="U8417" s="1047"/>
    </row>
    <row r="8418" ht="26.25" customHeight="1" spans="21:21">
      <c r="U8418" s="1047"/>
    </row>
    <row r="8419" ht="26.25" customHeight="1" spans="21:21">
      <c r="U8419" s="1047"/>
    </row>
    <row r="8420" ht="26.25" customHeight="1" spans="21:21">
      <c r="U8420" s="1047"/>
    </row>
    <row r="8421" ht="26.25" customHeight="1" spans="21:21">
      <c r="U8421" s="1047"/>
    </row>
    <row r="8422" ht="26.25" customHeight="1" spans="21:21">
      <c r="U8422" s="1047"/>
    </row>
    <row r="8423" ht="26.25" customHeight="1" spans="21:21">
      <c r="U8423" s="1047"/>
    </row>
    <row r="8424" ht="26.25" customHeight="1" spans="21:21">
      <c r="U8424" s="1047"/>
    </row>
    <row r="8425" ht="26.25" customHeight="1" spans="21:21">
      <c r="U8425" s="1047"/>
    </row>
    <row r="8426" ht="26.25" customHeight="1" spans="21:21">
      <c r="U8426" s="1047"/>
    </row>
    <row r="8427" ht="26.25" customHeight="1" spans="21:21">
      <c r="U8427" s="1047"/>
    </row>
    <row r="8428" ht="26.25" customHeight="1" spans="21:21">
      <c r="U8428" s="1047"/>
    </row>
    <row r="8429" ht="26.25" customHeight="1" spans="21:21">
      <c r="U8429" s="1047"/>
    </row>
    <row r="8430" ht="26.25" customHeight="1" spans="21:21">
      <c r="U8430" s="1047"/>
    </row>
    <row r="8431" ht="26.25" customHeight="1" spans="21:21">
      <c r="U8431" s="1047"/>
    </row>
    <row r="8432" ht="26.25" customHeight="1" spans="21:21">
      <c r="U8432" s="1047"/>
    </row>
    <row r="8433" ht="26.25" customHeight="1" spans="21:21">
      <c r="U8433" s="1047"/>
    </row>
    <row r="8434" ht="26.25" customHeight="1" spans="21:21">
      <c r="U8434" s="1047"/>
    </row>
    <row r="8435" ht="26.25" customHeight="1" spans="21:21">
      <c r="U8435" s="1047"/>
    </row>
    <row r="8436" ht="26.25" customHeight="1" spans="21:21">
      <c r="U8436" s="1047"/>
    </row>
    <row r="8437" ht="26.25" customHeight="1" spans="21:21">
      <c r="U8437" s="1047"/>
    </row>
    <row r="8438" ht="26.25" customHeight="1" spans="21:21">
      <c r="U8438" s="1047"/>
    </row>
    <row r="8439" ht="26.25" customHeight="1" spans="21:21">
      <c r="U8439" s="1047"/>
    </row>
    <row r="8440" ht="26.25" customHeight="1" spans="21:21">
      <c r="U8440" s="1047"/>
    </row>
    <row r="8441" ht="26.25" customHeight="1" spans="21:21">
      <c r="U8441" s="1047"/>
    </row>
    <row r="8442" ht="26.25" customHeight="1" spans="21:21">
      <c r="U8442" s="1047"/>
    </row>
    <row r="8443" ht="26.25" customHeight="1" spans="21:21">
      <c r="U8443" s="1047"/>
    </row>
    <row r="8444" ht="26.25" customHeight="1" spans="21:21">
      <c r="U8444" s="1047"/>
    </row>
    <row r="8445" ht="26.25" customHeight="1" spans="21:21">
      <c r="U8445" s="1047"/>
    </row>
    <row r="8446" ht="26.25" customHeight="1" spans="21:21">
      <c r="U8446" s="1047"/>
    </row>
    <row r="8447" ht="26.25" customHeight="1" spans="21:21">
      <c r="U8447" s="1047"/>
    </row>
    <row r="8448" ht="26.25" customHeight="1" spans="21:21">
      <c r="U8448" s="1047"/>
    </row>
    <row r="8449" ht="26.25" customHeight="1" spans="21:21">
      <c r="U8449" s="1047"/>
    </row>
    <row r="8450" ht="26.25" customHeight="1" spans="21:21">
      <c r="U8450" s="1047"/>
    </row>
    <row r="8451" ht="26.25" customHeight="1" spans="21:21">
      <c r="U8451" s="1047"/>
    </row>
    <row r="8452" ht="26.25" customHeight="1" spans="21:21">
      <c r="U8452" s="1047"/>
    </row>
    <row r="8453" ht="26.25" customHeight="1" spans="21:21">
      <c r="U8453" s="1047"/>
    </row>
    <row r="8454" ht="26.25" customHeight="1" spans="21:21">
      <c r="U8454" s="1047"/>
    </row>
    <row r="8455" ht="26.25" customHeight="1" spans="21:21">
      <c r="U8455" s="1047"/>
    </row>
    <row r="8456" ht="26.25" customHeight="1" spans="21:21">
      <c r="U8456" s="1047"/>
    </row>
    <row r="8457" ht="26.25" customHeight="1" spans="21:21">
      <c r="U8457" s="1047"/>
    </row>
    <row r="8458" ht="26.25" customHeight="1" spans="21:21">
      <c r="U8458" s="1047"/>
    </row>
    <row r="8459" ht="26.25" customHeight="1" spans="21:21">
      <c r="U8459" s="1047"/>
    </row>
    <row r="8460" ht="26.25" customHeight="1" spans="21:21">
      <c r="U8460" s="1047"/>
    </row>
    <row r="8461" ht="26.25" customHeight="1" spans="21:21">
      <c r="U8461" s="1047"/>
    </row>
    <row r="8462" ht="26.25" customHeight="1" spans="21:21">
      <c r="U8462" s="1047"/>
    </row>
    <row r="8463" ht="26.25" customHeight="1" spans="21:21">
      <c r="U8463" s="1047"/>
    </row>
    <row r="8464" ht="26.25" customHeight="1" spans="21:21">
      <c r="U8464" s="1047"/>
    </row>
    <row r="8465" ht="26.25" customHeight="1" spans="21:21">
      <c r="U8465" s="1047"/>
    </row>
    <row r="8466" ht="26.25" customHeight="1" spans="21:21">
      <c r="U8466" s="1047"/>
    </row>
    <row r="8467" ht="26.25" customHeight="1" spans="21:21">
      <c r="U8467" s="1047"/>
    </row>
    <row r="8468" ht="26.25" customHeight="1" spans="21:21">
      <c r="U8468" s="1047"/>
    </row>
    <row r="8469" ht="26.25" customHeight="1" spans="21:21">
      <c r="U8469" s="1047"/>
    </row>
    <row r="8470" ht="26.25" customHeight="1" spans="21:21">
      <c r="U8470" s="1047"/>
    </row>
    <row r="8471" ht="26.25" customHeight="1" spans="21:21">
      <c r="U8471" s="1047"/>
    </row>
    <row r="8472" ht="26.25" customHeight="1" spans="21:21">
      <c r="U8472" s="1047"/>
    </row>
    <row r="8473" ht="26.25" customHeight="1" spans="21:21">
      <c r="U8473" s="1047"/>
    </row>
    <row r="8474" ht="26.25" customHeight="1" spans="21:21">
      <c r="U8474" s="1047"/>
    </row>
    <row r="8475" ht="26.25" customHeight="1" spans="21:21">
      <c r="U8475" s="1047"/>
    </row>
    <row r="8476" ht="26.25" customHeight="1" spans="21:21">
      <c r="U8476" s="1047"/>
    </row>
    <row r="8477" ht="26.25" customHeight="1" spans="21:21">
      <c r="U8477" s="1047"/>
    </row>
    <row r="8478" ht="26.25" customHeight="1" spans="21:21">
      <c r="U8478" s="1047"/>
    </row>
    <row r="8479" ht="26.25" customHeight="1" spans="21:21">
      <c r="U8479" s="1047"/>
    </row>
    <row r="8480" ht="26.25" customHeight="1" spans="21:21">
      <c r="U8480" s="1047"/>
    </row>
    <row r="8481" ht="26.25" customHeight="1" spans="21:21">
      <c r="U8481" s="1047"/>
    </row>
    <row r="8482" ht="26.25" customHeight="1" spans="21:21">
      <c r="U8482" s="1047"/>
    </row>
    <row r="8483" ht="26.25" customHeight="1" spans="21:21">
      <c r="U8483" s="1047"/>
    </row>
    <row r="8484" ht="26.25" customHeight="1" spans="21:21">
      <c r="U8484" s="1047"/>
    </row>
    <row r="8485" ht="26.25" customHeight="1" spans="21:21">
      <c r="U8485" s="1047"/>
    </row>
    <row r="8486" ht="26.25" customHeight="1" spans="21:21">
      <c r="U8486" s="1047"/>
    </row>
    <row r="8487" ht="26.25" customHeight="1" spans="21:21">
      <c r="U8487" s="1047"/>
    </row>
    <row r="8488" ht="26.25" customHeight="1" spans="21:21">
      <c r="U8488" s="1047"/>
    </row>
    <row r="8489" ht="26.25" customHeight="1" spans="21:21">
      <c r="U8489" s="1047"/>
    </row>
    <row r="8490" ht="26.25" customHeight="1" spans="21:21">
      <c r="U8490" s="1047"/>
    </row>
    <row r="8491" ht="26.25" customHeight="1" spans="21:21">
      <c r="U8491" s="1047"/>
    </row>
    <row r="8492" ht="26.25" customHeight="1" spans="21:21">
      <c r="U8492" s="1047"/>
    </row>
    <row r="8493" ht="26.25" customHeight="1" spans="21:21">
      <c r="U8493" s="1047"/>
    </row>
    <row r="8494" ht="26.25" customHeight="1" spans="21:21">
      <c r="U8494" s="1047"/>
    </row>
    <row r="8495" ht="26.25" customHeight="1" spans="21:21">
      <c r="U8495" s="1047"/>
    </row>
    <row r="8496" ht="26.25" customHeight="1" spans="21:21">
      <c r="U8496" s="1047"/>
    </row>
    <row r="8497" ht="26.25" customHeight="1" spans="21:21">
      <c r="U8497" s="1047"/>
    </row>
    <row r="8498" ht="26.25" customHeight="1" spans="21:21">
      <c r="U8498" s="1047"/>
    </row>
    <row r="8499" ht="26.25" customHeight="1" spans="21:21">
      <c r="U8499" s="1047"/>
    </row>
    <row r="8500" ht="26.25" customHeight="1" spans="21:21">
      <c r="U8500" s="1047"/>
    </row>
    <row r="8501" ht="26.25" customHeight="1" spans="21:21">
      <c r="U8501" s="1047"/>
    </row>
    <row r="8502" ht="26.25" customHeight="1" spans="21:21">
      <c r="U8502" s="1047"/>
    </row>
    <row r="8503" ht="26.25" customHeight="1" spans="21:21">
      <c r="U8503" s="1047"/>
    </row>
    <row r="8504" ht="26.25" customHeight="1" spans="21:21">
      <c r="U8504" s="1047"/>
    </row>
    <row r="8505" ht="26.25" customHeight="1" spans="21:21">
      <c r="U8505" s="1047"/>
    </row>
    <row r="8506" ht="26.25" customHeight="1" spans="21:21">
      <c r="U8506" s="1047"/>
    </row>
    <row r="8507" ht="26.25" customHeight="1" spans="21:21">
      <c r="U8507" s="1047"/>
    </row>
    <row r="8508" ht="26.25" customHeight="1" spans="21:21">
      <c r="U8508" s="1047"/>
    </row>
    <row r="8509" ht="26.25" customHeight="1" spans="21:21">
      <c r="U8509" s="1047"/>
    </row>
    <row r="8510" ht="26.25" customHeight="1" spans="21:21">
      <c r="U8510" s="1047"/>
    </row>
    <row r="8511" ht="26.25" customHeight="1" spans="21:21">
      <c r="U8511" s="1047"/>
    </row>
    <row r="8512" ht="26.25" customHeight="1" spans="21:21">
      <c r="U8512" s="1047"/>
    </row>
    <row r="8513" ht="26.25" customHeight="1" spans="21:21">
      <c r="U8513" s="1047"/>
    </row>
    <row r="8514" ht="26.25" customHeight="1" spans="21:21">
      <c r="U8514" s="1047"/>
    </row>
    <row r="8515" ht="26.25" customHeight="1" spans="21:21">
      <c r="U8515" s="1047"/>
    </row>
    <row r="8516" ht="26.25" customHeight="1" spans="21:21">
      <c r="U8516" s="1047"/>
    </row>
    <row r="8517" ht="26.25" customHeight="1" spans="21:21">
      <c r="U8517" s="1047"/>
    </row>
    <row r="8518" ht="26.25" customHeight="1" spans="21:21">
      <c r="U8518" s="1047"/>
    </row>
    <row r="8519" ht="26.25" customHeight="1" spans="21:21">
      <c r="U8519" s="1047"/>
    </row>
    <row r="8520" ht="26.25" customHeight="1" spans="21:21">
      <c r="U8520" s="1047"/>
    </row>
    <row r="8521" ht="26.25" customHeight="1" spans="21:21">
      <c r="U8521" s="1047"/>
    </row>
    <row r="8522" ht="26.25" customHeight="1" spans="21:21">
      <c r="U8522" s="1047"/>
    </row>
    <row r="8523" ht="26.25" customHeight="1" spans="21:21">
      <c r="U8523" s="1047"/>
    </row>
    <row r="8524" ht="26.25" customHeight="1" spans="21:21">
      <c r="U8524" s="1047"/>
    </row>
    <row r="8525" ht="26.25" customHeight="1" spans="21:21">
      <c r="U8525" s="1047"/>
    </row>
    <row r="8526" ht="26.25" customHeight="1" spans="21:21">
      <c r="U8526" s="1047"/>
    </row>
    <row r="8527" ht="26.25" customHeight="1" spans="21:21">
      <c r="U8527" s="1047"/>
    </row>
    <row r="8528" ht="26.25" customHeight="1" spans="21:21">
      <c r="U8528" s="1047"/>
    </row>
    <row r="8529" ht="26.25" customHeight="1" spans="21:21">
      <c r="U8529" s="1047"/>
    </row>
    <row r="8530" ht="26.25" customHeight="1" spans="21:21">
      <c r="U8530" s="1047"/>
    </row>
    <row r="8531" ht="26.25" customHeight="1" spans="21:21">
      <c r="U8531" s="1047"/>
    </row>
    <row r="8532" ht="26.25" customHeight="1" spans="21:21">
      <c r="U8532" s="1047"/>
    </row>
    <row r="8533" ht="26.25" customHeight="1" spans="21:21">
      <c r="U8533" s="1047"/>
    </row>
    <row r="8534" ht="26.25" customHeight="1" spans="21:21">
      <c r="U8534" s="1047"/>
    </row>
    <row r="8535" ht="26.25" customHeight="1" spans="21:21">
      <c r="U8535" s="1047"/>
    </row>
    <row r="8536" ht="26.25" customHeight="1" spans="21:21">
      <c r="U8536" s="1047"/>
    </row>
    <row r="8537" ht="26.25" customHeight="1" spans="21:21">
      <c r="U8537" s="1047"/>
    </row>
    <row r="8538" ht="26.25" customHeight="1" spans="21:21">
      <c r="U8538" s="1047"/>
    </row>
    <row r="8539" ht="26.25" customHeight="1" spans="21:21">
      <c r="U8539" s="1047"/>
    </row>
    <row r="8540" ht="26.25" customHeight="1" spans="21:21">
      <c r="U8540" s="1047"/>
    </row>
    <row r="8541" ht="26.25" customHeight="1" spans="21:21">
      <c r="U8541" s="1047"/>
    </row>
    <row r="8542" ht="26.25" customHeight="1" spans="21:21">
      <c r="U8542" s="1047"/>
    </row>
    <row r="8543" ht="26.25" customHeight="1" spans="21:21">
      <c r="U8543" s="1047"/>
    </row>
    <row r="8544" ht="26.25" customHeight="1" spans="21:21">
      <c r="U8544" s="1047"/>
    </row>
    <row r="8545" ht="26.25" customHeight="1" spans="21:21">
      <c r="U8545" s="1047"/>
    </row>
    <row r="8546" ht="26.25" customHeight="1" spans="21:21">
      <c r="U8546" s="1047"/>
    </row>
    <row r="8547" ht="26.25" customHeight="1" spans="21:21">
      <c r="U8547" s="1047"/>
    </row>
    <row r="8548" ht="26.25" customHeight="1" spans="21:21">
      <c r="U8548" s="1047"/>
    </row>
    <row r="8549" ht="26.25" customHeight="1" spans="21:21">
      <c r="U8549" s="1047"/>
    </row>
    <row r="8550" ht="26.25" customHeight="1" spans="21:21">
      <c r="U8550" s="1047"/>
    </row>
    <row r="8551" ht="26.25" customHeight="1" spans="21:21">
      <c r="U8551" s="1047"/>
    </row>
    <row r="8552" ht="26.25" customHeight="1" spans="21:21">
      <c r="U8552" s="1047"/>
    </row>
    <row r="8553" ht="26.25" customHeight="1" spans="21:21">
      <c r="U8553" s="1047"/>
    </row>
    <row r="8554" ht="26.25" customHeight="1" spans="21:21">
      <c r="U8554" s="1047"/>
    </row>
    <row r="8555" ht="26.25" customHeight="1" spans="21:21">
      <c r="U8555" s="1047"/>
    </row>
    <row r="8556" ht="26.25" customHeight="1" spans="21:21">
      <c r="U8556" s="1047"/>
    </row>
    <row r="8557" ht="26.25" customHeight="1" spans="21:21">
      <c r="U8557" s="1047"/>
    </row>
    <row r="8558" ht="26.25" customHeight="1" spans="21:21">
      <c r="U8558" s="1047"/>
    </row>
    <row r="8559" ht="26.25" customHeight="1" spans="21:21">
      <c r="U8559" s="1047"/>
    </row>
    <row r="8560" ht="26.25" customHeight="1" spans="21:21">
      <c r="U8560" s="1047"/>
    </row>
    <row r="8561" ht="26.25" customHeight="1" spans="21:21">
      <c r="U8561" s="1047"/>
    </row>
    <row r="8562" ht="26.25" customHeight="1" spans="21:21">
      <c r="U8562" s="1047"/>
    </row>
    <row r="8563" ht="26.25" customHeight="1" spans="21:21">
      <c r="U8563" s="1047"/>
    </row>
    <row r="8564" ht="26.25" customHeight="1" spans="21:21">
      <c r="U8564" s="1047"/>
    </row>
    <row r="8565" ht="26.25" customHeight="1" spans="21:21">
      <c r="U8565" s="1047"/>
    </row>
    <row r="8566" ht="26.25" customHeight="1" spans="21:21">
      <c r="U8566" s="1047"/>
    </row>
    <row r="8567" ht="26.25" customHeight="1" spans="21:21">
      <c r="U8567" s="1047"/>
    </row>
    <row r="8568" ht="26.25" customHeight="1" spans="21:21">
      <c r="U8568" s="1047"/>
    </row>
    <row r="8569" ht="26.25" customHeight="1" spans="21:21">
      <c r="U8569" s="1047"/>
    </row>
    <row r="8570" ht="26.25" customHeight="1" spans="21:21">
      <c r="U8570" s="1047"/>
    </row>
    <row r="8571" ht="26.25" customHeight="1" spans="21:21">
      <c r="U8571" s="1047"/>
    </row>
    <row r="8572" ht="26.25" customHeight="1" spans="21:21">
      <c r="U8572" s="1047"/>
    </row>
    <row r="8573" ht="26.25" customHeight="1" spans="21:21">
      <c r="U8573" s="1047"/>
    </row>
    <row r="8574" ht="26.25" customHeight="1" spans="21:21">
      <c r="U8574" s="1047"/>
    </row>
    <row r="8575" ht="26.25" customHeight="1" spans="21:21">
      <c r="U8575" s="1047"/>
    </row>
    <row r="8576" ht="26.25" customHeight="1" spans="21:21">
      <c r="U8576" s="1047"/>
    </row>
    <row r="8577" ht="26.25" customHeight="1" spans="21:21">
      <c r="U8577" s="1047"/>
    </row>
    <row r="8578" ht="26.25" customHeight="1" spans="21:21">
      <c r="U8578" s="1047"/>
    </row>
    <row r="8579" ht="26.25" customHeight="1" spans="21:21">
      <c r="U8579" s="1047"/>
    </row>
    <row r="8580" ht="26.25" customHeight="1" spans="21:21">
      <c r="U8580" s="1047"/>
    </row>
    <row r="8581" ht="26.25" customHeight="1" spans="21:21">
      <c r="U8581" s="1047"/>
    </row>
    <row r="8582" ht="26.25" customHeight="1" spans="21:21">
      <c r="U8582" s="1047"/>
    </row>
    <row r="8583" ht="26.25" customHeight="1" spans="21:21">
      <c r="U8583" s="1047"/>
    </row>
    <row r="8584" ht="26.25" customHeight="1" spans="21:21">
      <c r="U8584" s="1047"/>
    </row>
    <row r="8585" ht="26.25" customHeight="1" spans="21:21">
      <c r="U8585" s="1047"/>
    </row>
    <row r="8586" ht="26.25" customHeight="1" spans="21:21">
      <c r="U8586" s="1047"/>
    </row>
    <row r="8587" ht="26.25" customHeight="1" spans="21:21">
      <c r="U8587" s="1047"/>
    </row>
    <row r="8588" ht="26.25" customHeight="1" spans="21:21">
      <c r="U8588" s="1047"/>
    </row>
    <row r="8589" ht="26.25" customHeight="1" spans="21:21">
      <c r="U8589" s="1047"/>
    </row>
    <row r="8590" ht="26.25" customHeight="1" spans="21:21">
      <c r="U8590" s="1047"/>
    </row>
    <row r="8591" ht="26.25" customHeight="1" spans="21:21">
      <c r="U8591" s="1047"/>
    </row>
    <row r="8592" ht="26.25" customHeight="1" spans="21:21">
      <c r="U8592" s="1047"/>
    </row>
    <row r="8593" ht="26.25" customHeight="1" spans="21:21">
      <c r="U8593" s="1047"/>
    </row>
    <row r="8594" ht="26.25" customHeight="1" spans="21:21">
      <c r="U8594" s="1047"/>
    </row>
    <row r="8595" ht="26.25" customHeight="1" spans="21:21">
      <c r="U8595" s="1047"/>
    </row>
    <row r="8596" ht="26.25" customHeight="1" spans="21:21">
      <c r="U8596" s="1047"/>
    </row>
    <row r="8597" ht="26.25" customHeight="1" spans="21:21">
      <c r="U8597" s="1047"/>
    </row>
    <row r="8598" ht="26.25" customHeight="1" spans="21:21">
      <c r="U8598" s="1047"/>
    </row>
    <row r="8599" ht="26.25" customHeight="1" spans="21:21">
      <c r="U8599" s="1047"/>
    </row>
    <row r="8600" ht="26.25" customHeight="1" spans="21:21">
      <c r="U8600" s="1047"/>
    </row>
    <row r="8601" ht="26.25" customHeight="1" spans="21:21">
      <c r="U8601" s="1047"/>
    </row>
    <row r="8602" ht="26.25" customHeight="1" spans="21:21">
      <c r="U8602" s="1047"/>
    </row>
    <row r="8603" ht="26.25" customHeight="1" spans="21:21">
      <c r="U8603" s="1047"/>
    </row>
    <row r="8604" ht="26.25" customHeight="1" spans="21:21">
      <c r="U8604" s="1047"/>
    </row>
    <row r="8605" ht="26.25" customHeight="1" spans="21:21">
      <c r="U8605" s="1047"/>
    </row>
    <row r="8606" ht="26.25" customHeight="1" spans="21:21">
      <c r="U8606" s="1047"/>
    </row>
    <row r="8607" ht="26.25" customHeight="1" spans="21:21">
      <c r="U8607" s="1047"/>
    </row>
    <row r="8608" ht="26.25" customHeight="1" spans="21:21">
      <c r="U8608" s="1047"/>
    </row>
    <row r="8609" ht="26.25" customHeight="1" spans="21:21">
      <c r="U8609" s="1047"/>
    </row>
    <row r="8610" ht="26.25" customHeight="1" spans="21:21">
      <c r="U8610" s="1047"/>
    </row>
    <row r="8611" ht="26.25" customHeight="1" spans="21:21">
      <c r="U8611" s="1047"/>
    </row>
    <row r="8612" ht="26.25" customHeight="1" spans="21:21">
      <c r="U8612" s="1047"/>
    </row>
    <row r="8613" ht="26.25" customHeight="1" spans="21:21">
      <c r="U8613" s="1047"/>
    </row>
    <row r="8614" ht="26.25" customHeight="1" spans="21:21">
      <c r="U8614" s="1047"/>
    </row>
    <row r="8615" ht="26.25" customHeight="1" spans="21:21">
      <c r="U8615" s="1047"/>
    </row>
    <row r="8616" ht="26.25" customHeight="1" spans="21:21">
      <c r="U8616" s="1047"/>
    </row>
    <row r="8617" ht="26.25" customHeight="1" spans="21:21">
      <c r="U8617" s="1047"/>
    </row>
    <row r="8618" ht="26.25" customHeight="1" spans="21:21">
      <c r="U8618" s="1047"/>
    </row>
    <row r="8619" ht="26.25" customHeight="1" spans="21:21">
      <c r="U8619" s="1047"/>
    </row>
    <row r="8620" ht="26.25" customHeight="1" spans="21:21">
      <c r="U8620" s="1047"/>
    </row>
    <row r="8621" ht="26.25" customHeight="1" spans="21:21">
      <c r="U8621" s="1047"/>
    </row>
    <row r="8622" ht="26.25" customHeight="1" spans="21:21">
      <c r="U8622" s="1047"/>
    </row>
    <row r="8623" ht="26.25" customHeight="1" spans="21:21">
      <c r="U8623" s="1047"/>
    </row>
    <row r="8624" ht="26.25" customHeight="1" spans="21:21">
      <c r="U8624" s="1047"/>
    </row>
    <row r="8625" ht="26.25" customHeight="1" spans="21:21">
      <c r="U8625" s="1047"/>
    </row>
    <row r="8626" ht="26.25" customHeight="1" spans="21:21">
      <c r="U8626" s="1047"/>
    </row>
    <row r="8627" ht="26.25" customHeight="1" spans="21:21">
      <c r="U8627" s="1047"/>
    </row>
    <row r="8628" ht="26.25" customHeight="1" spans="21:21">
      <c r="U8628" s="1047"/>
    </row>
    <row r="8629" ht="26.25" customHeight="1" spans="21:21">
      <c r="U8629" s="1047"/>
    </row>
    <row r="8630" ht="26.25" customHeight="1" spans="21:21">
      <c r="U8630" s="1047"/>
    </row>
    <row r="8631" ht="26.25" customHeight="1" spans="21:21">
      <c r="U8631" s="1047"/>
    </row>
    <row r="8632" ht="26.25" customHeight="1" spans="21:21">
      <c r="U8632" s="1047"/>
    </row>
    <row r="8633" ht="26.25" customHeight="1" spans="21:21">
      <c r="U8633" s="1047"/>
    </row>
    <row r="8634" ht="26.25" customHeight="1" spans="21:21">
      <c r="U8634" s="1047"/>
    </row>
    <row r="8635" ht="26.25" customHeight="1" spans="21:21">
      <c r="U8635" s="1047"/>
    </row>
    <row r="8636" ht="26.25" customHeight="1" spans="21:21">
      <c r="U8636" s="1047"/>
    </row>
    <row r="8637" ht="26.25" customHeight="1" spans="21:21">
      <c r="U8637" s="1047"/>
    </row>
    <row r="8638" ht="26.25" customHeight="1" spans="21:21">
      <c r="U8638" s="1047"/>
    </row>
    <row r="8639" ht="26.25" customHeight="1" spans="21:21">
      <c r="U8639" s="1047"/>
    </row>
    <row r="8640" ht="26.25" customHeight="1" spans="21:21">
      <c r="U8640" s="1047"/>
    </row>
    <row r="8641" ht="26.25" customHeight="1" spans="21:21">
      <c r="U8641" s="1047"/>
    </row>
    <row r="8642" ht="26.25" customHeight="1" spans="21:21">
      <c r="U8642" s="1047"/>
    </row>
    <row r="8643" ht="26.25" customHeight="1" spans="21:21">
      <c r="U8643" s="1047"/>
    </row>
    <row r="8644" ht="26.25" customHeight="1" spans="21:21">
      <c r="U8644" s="1047"/>
    </row>
    <row r="8645" ht="26.25" customHeight="1" spans="21:21">
      <c r="U8645" s="1047"/>
    </row>
    <row r="8646" ht="26.25" customHeight="1" spans="21:21">
      <c r="U8646" s="1047"/>
    </row>
    <row r="8647" ht="26.25" customHeight="1" spans="21:21">
      <c r="U8647" s="1047"/>
    </row>
    <row r="8648" ht="26.25" customHeight="1" spans="21:21">
      <c r="U8648" s="1047"/>
    </row>
    <row r="8649" ht="26.25" customHeight="1" spans="21:21">
      <c r="U8649" s="1047"/>
    </row>
    <row r="8650" ht="26.25" customHeight="1" spans="21:21">
      <c r="U8650" s="1047"/>
    </row>
    <row r="8651" ht="26.25" customHeight="1" spans="21:21">
      <c r="U8651" s="1047"/>
    </row>
    <row r="8652" ht="26.25" customHeight="1" spans="21:21">
      <c r="U8652" s="1047"/>
    </row>
    <row r="8653" ht="26.25" customHeight="1" spans="21:21">
      <c r="U8653" s="1047"/>
    </row>
    <row r="8654" ht="26.25" customHeight="1" spans="21:21">
      <c r="U8654" s="1047"/>
    </row>
    <row r="8655" ht="26.25" customHeight="1" spans="21:21">
      <c r="U8655" s="1047"/>
    </row>
    <row r="8656" ht="26.25" customHeight="1" spans="21:21">
      <c r="U8656" s="1047"/>
    </row>
    <row r="8657" ht="26.25" customHeight="1" spans="21:21">
      <c r="U8657" s="1047"/>
    </row>
    <row r="8658" ht="26.25" customHeight="1" spans="21:21">
      <c r="U8658" s="1047"/>
    </row>
    <row r="8659" ht="26.25" customHeight="1" spans="21:21">
      <c r="U8659" s="1047"/>
    </row>
    <row r="8660" ht="26.25" customHeight="1" spans="21:21">
      <c r="U8660" s="1047"/>
    </row>
    <row r="8661" ht="26.25" customHeight="1" spans="21:21">
      <c r="U8661" s="1047"/>
    </row>
    <row r="8662" ht="26.25" customHeight="1" spans="21:21">
      <c r="U8662" s="1047"/>
    </row>
    <row r="8663" ht="26.25" customHeight="1" spans="21:21">
      <c r="U8663" s="1047"/>
    </row>
    <row r="8664" ht="26.25" customHeight="1" spans="21:21">
      <c r="U8664" s="1047"/>
    </row>
    <row r="8665" ht="26.25" customHeight="1" spans="21:21">
      <c r="U8665" s="1047"/>
    </row>
    <row r="8666" ht="26.25" customHeight="1" spans="21:21">
      <c r="U8666" s="1047"/>
    </row>
    <row r="8667" ht="26.25" customHeight="1" spans="21:21">
      <c r="U8667" s="1047"/>
    </row>
    <row r="8668" ht="26.25" customHeight="1" spans="21:21">
      <c r="U8668" s="1047"/>
    </row>
    <row r="8669" ht="26.25" customHeight="1" spans="21:21">
      <c r="U8669" s="1047"/>
    </row>
    <row r="8670" ht="26.25" customHeight="1" spans="21:21">
      <c r="U8670" s="1047"/>
    </row>
    <row r="8671" ht="26.25" customHeight="1" spans="21:21">
      <c r="U8671" s="1047"/>
    </row>
    <row r="8672" ht="26.25" customHeight="1" spans="21:21">
      <c r="U8672" s="1047"/>
    </row>
    <row r="8673" ht="26.25" customHeight="1" spans="21:21">
      <c r="U8673" s="1047"/>
    </row>
    <row r="8674" ht="26.25" customHeight="1" spans="21:21">
      <c r="U8674" s="1047"/>
    </row>
    <row r="8675" ht="26.25" customHeight="1" spans="21:21">
      <c r="U8675" s="1047"/>
    </row>
    <row r="8676" ht="26.25" customHeight="1" spans="21:21">
      <c r="U8676" s="1047"/>
    </row>
    <row r="8677" ht="26.25" customHeight="1" spans="21:21">
      <c r="U8677" s="1047"/>
    </row>
    <row r="8678" ht="26.25" customHeight="1" spans="21:21">
      <c r="U8678" s="1047"/>
    </row>
    <row r="8679" ht="26.25" customHeight="1" spans="21:21">
      <c r="U8679" s="1047"/>
    </row>
    <row r="8680" ht="26.25" customHeight="1" spans="21:21">
      <c r="U8680" s="1047"/>
    </row>
    <row r="8681" ht="26.25" customHeight="1" spans="21:21">
      <c r="U8681" s="1047"/>
    </row>
    <row r="8682" ht="26.25" customHeight="1" spans="21:21">
      <c r="U8682" s="1047"/>
    </row>
    <row r="8683" ht="26.25" customHeight="1" spans="21:21">
      <c r="U8683" s="1047"/>
    </row>
    <row r="8684" ht="26.25" customHeight="1" spans="21:21">
      <c r="U8684" s="1047"/>
    </row>
    <row r="8685" ht="26.25" customHeight="1" spans="21:21">
      <c r="U8685" s="1047"/>
    </row>
    <row r="8686" ht="26.25" customHeight="1" spans="21:21">
      <c r="U8686" s="1047"/>
    </row>
    <row r="8687" ht="26.25" customHeight="1" spans="21:21">
      <c r="U8687" s="1047"/>
    </row>
    <row r="8688" ht="26.25" customHeight="1" spans="21:21">
      <c r="U8688" s="1047"/>
    </row>
    <row r="8689" ht="26.25" customHeight="1" spans="21:21">
      <c r="U8689" s="1047"/>
    </row>
    <row r="8690" ht="26.25" customHeight="1" spans="21:21">
      <c r="U8690" s="1047"/>
    </row>
    <row r="8691" ht="26.25" customHeight="1" spans="21:21">
      <c r="U8691" s="1047"/>
    </row>
    <row r="8692" ht="26.25" customHeight="1" spans="21:21">
      <c r="U8692" s="1047"/>
    </row>
    <row r="8693" ht="26.25" customHeight="1" spans="21:21">
      <c r="U8693" s="1047"/>
    </row>
    <row r="8694" ht="26.25" customHeight="1" spans="21:21">
      <c r="U8694" s="1047"/>
    </row>
    <row r="8695" ht="26.25" customHeight="1" spans="21:21">
      <c r="U8695" s="1047"/>
    </row>
    <row r="8696" ht="26.25" customHeight="1" spans="21:21">
      <c r="U8696" s="1047"/>
    </row>
    <row r="8697" ht="26.25" customHeight="1" spans="21:21">
      <c r="U8697" s="1047"/>
    </row>
    <row r="8698" ht="26.25" customHeight="1" spans="21:21">
      <c r="U8698" s="1047"/>
    </row>
    <row r="8699" ht="26.25" customHeight="1" spans="21:21">
      <c r="U8699" s="1047"/>
    </row>
    <row r="8700" ht="26.25" customHeight="1" spans="21:21">
      <c r="U8700" s="1047"/>
    </row>
    <row r="8701" ht="26.25" customHeight="1" spans="21:21">
      <c r="U8701" s="1047"/>
    </row>
    <row r="8702" ht="26.25" customHeight="1" spans="21:21">
      <c r="U8702" s="1047"/>
    </row>
    <row r="8703" ht="26.25" customHeight="1" spans="21:21">
      <c r="U8703" s="1047"/>
    </row>
    <row r="8704" ht="26.25" customHeight="1" spans="21:21">
      <c r="U8704" s="1047"/>
    </row>
    <row r="8705" ht="26.25" customHeight="1" spans="21:21">
      <c r="U8705" s="1047"/>
    </row>
    <row r="8706" ht="26.25" customHeight="1" spans="21:21">
      <c r="U8706" s="1047"/>
    </row>
    <row r="8707" ht="26.25" customHeight="1" spans="21:21">
      <c r="U8707" s="1047"/>
    </row>
    <row r="8708" ht="26.25" customHeight="1" spans="21:21">
      <c r="U8708" s="1047"/>
    </row>
    <row r="8709" ht="26.25" customHeight="1" spans="21:21">
      <c r="U8709" s="1047"/>
    </row>
    <row r="8710" ht="26.25" customHeight="1" spans="21:21">
      <c r="U8710" s="1047"/>
    </row>
    <row r="8711" ht="26.25" customHeight="1" spans="21:21">
      <c r="U8711" s="1047"/>
    </row>
    <row r="8712" ht="26.25" customHeight="1" spans="21:21">
      <c r="U8712" s="1047"/>
    </row>
    <row r="8713" ht="26.25" customHeight="1" spans="21:21">
      <c r="U8713" s="1047"/>
    </row>
    <row r="8714" ht="26.25" customHeight="1" spans="21:21">
      <c r="U8714" s="1047"/>
    </row>
    <row r="8715" ht="26.25" customHeight="1" spans="21:21">
      <c r="U8715" s="1047"/>
    </row>
    <row r="8716" ht="26.25" customHeight="1" spans="21:21">
      <c r="U8716" s="1047"/>
    </row>
    <row r="8717" ht="26.25" customHeight="1" spans="21:21">
      <c r="U8717" s="1047"/>
    </row>
    <row r="8718" ht="26.25" customHeight="1" spans="21:21">
      <c r="U8718" s="1047"/>
    </row>
    <row r="8719" ht="26.25" customHeight="1" spans="21:21">
      <c r="U8719" s="1047"/>
    </row>
    <row r="8720" ht="26.25" customHeight="1" spans="21:21">
      <c r="U8720" s="1047"/>
    </row>
    <row r="8721" ht="26.25" customHeight="1" spans="21:21">
      <c r="U8721" s="1047"/>
    </row>
    <row r="8722" ht="26.25" customHeight="1" spans="21:21">
      <c r="U8722" s="1047"/>
    </row>
    <row r="8723" ht="26.25" customHeight="1" spans="21:21">
      <c r="U8723" s="1047"/>
    </row>
    <row r="8724" ht="26.25" customHeight="1" spans="21:21">
      <c r="U8724" s="1047"/>
    </row>
    <row r="8725" ht="26.25" customHeight="1" spans="21:21">
      <c r="U8725" s="1047"/>
    </row>
    <row r="8726" ht="26.25" customHeight="1" spans="21:21">
      <c r="U8726" s="1047"/>
    </row>
    <row r="8727" ht="26.25" customHeight="1" spans="21:21">
      <c r="U8727" s="1047"/>
    </row>
    <row r="8728" ht="26.25" customHeight="1" spans="21:21">
      <c r="U8728" s="1047"/>
    </row>
    <row r="8729" ht="26.25" customHeight="1" spans="21:21">
      <c r="U8729" s="1047"/>
    </row>
    <row r="8730" ht="26.25" customHeight="1" spans="21:21">
      <c r="U8730" s="1047"/>
    </row>
    <row r="8731" ht="26.25" customHeight="1" spans="21:21">
      <c r="U8731" s="1047"/>
    </row>
    <row r="8732" ht="26.25" customHeight="1" spans="21:21">
      <c r="U8732" s="1047"/>
    </row>
    <row r="8733" ht="26.25" customHeight="1" spans="21:21">
      <c r="U8733" s="1047"/>
    </row>
    <row r="8734" ht="26.25" customHeight="1" spans="21:21">
      <c r="U8734" s="1047"/>
    </row>
    <row r="8735" ht="26.25" customHeight="1" spans="21:21">
      <c r="U8735" s="1047"/>
    </row>
    <row r="8736" ht="26.25" customHeight="1" spans="21:21">
      <c r="U8736" s="1047"/>
    </row>
    <row r="8737" ht="26.25" customHeight="1" spans="21:21">
      <c r="U8737" s="1047"/>
    </row>
    <row r="8738" ht="26.25" customHeight="1" spans="21:21">
      <c r="U8738" s="1047"/>
    </row>
    <row r="8739" ht="26.25" customHeight="1" spans="21:21">
      <c r="U8739" s="1047"/>
    </row>
    <row r="8740" ht="26.25" customHeight="1" spans="21:21">
      <c r="U8740" s="1047"/>
    </row>
    <row r="8741" ht="26.25" customHeight="1" spans="21:21">
      <c r="U8741" s="1047"/>
    </row>
    <row r="8742" ht="26.25" customHeight="1" spans="21:21">
      <c r="U8742" s="1047"/>
    </row>
    <row r="8743" ht="26.25" customHeight="1" spans="21:21">
      <c r="U8743" s="1047"/>
    </row>
    <row r="8744" ht="26.25" customHeight="1" spans="21:21">
      <c r="U8744" s="1047"/>
    </row>
    <row r="8745" ht="26.25" customHeight="1" spans="21:21">
      <c r="U8745" s="1047"/>
    </row>
    <row r="8746" ht="26.25" customHeight="1" spans="21:21">
      <c r="U8746" s="1047"/>
    </row>
    <row r="8747" ht="26.25" customHeight="1" spans="21:21">
      <c r="U8747" s="1047"/>
    </row>
    <row r="8748" ht="26.25" customHeight="1" spans="21:21">
      <c r="U8748" s="1047"/>
    </row>
    <row r="8749" ht="26.25" customHeight="1" spans="21:21">
      <c r="U8749" s="1047"/>
    </row>
    <row r="8750" ht="26.25" customHeight="1" spans="21:21">
      <c r="U8750" s="1047"/>
    </row>
    <row r="8751" ht="26.25" customHeight="1" spans="21:21">
      <c r="U8751" s="1047"/>
    </row>
    <row r="8752" ht="26.25" customHeight="1" spans="21:21">
      <c r="U8752" s="1047"/>
    </row>
    <row r="8753" ht="26.25" customHeight="1" spans="21:21">
      <c r="U8753" s="1047"/>
    </row>
    <row r="8754" ht="26.25" customHeight="1" spans="21:21">
      <c r="U8754" s="1047"/>
    </row>
    <row r="8755" ht="26.25" customHeight="1" spans="21:21">
      <c r="U8755" s="1047"/>
    </row>
    <row r="8756" ht="26.25" customHeight="1" spans="21:21">
      <c r="U8756" s="1047"/>
    </row>
    <row r="8757" ht="26.25" customHeight="1" spans="21:21">
      <c r="U8757" s="1047"/>
    </row>
    <row r="8758" ht="26.25" customHeight="1" spans="21:21">
      <c r="U8758" s="1047"/>
    </row>
    <row r="8759" ht="26.25" customHeight="1" spans="21:21">
      <c r="U8759" s="1047"/>
    </row>
    <row r="8760" ht="26.25" customHeight="1" spans="21:21">
      <c r="U8760" s="1047"/>
    </row>
    <row r="8761" ht="26.25" customHeight="1" spans="21:21">
      <c r="U8761" s="1047"/>
    </row>
    <row r="8762" ht="26.25" customHeight="1" spans="21:21">
      <c r="U8762" s="1047"/>
    </row>
    <row r="8763" ht="26.25" customHeight="1" spans="21:21">
      <c r="U8763" s="1047"/>
    </row>
    <row r="8764" ht="26.25" customHeight="1" spans="21:21">
      <c r="U8764" s="1047"/>
    </row>
    <row r="8765" ht="26.25" customHeight="1" spans="21:21">
      <c r="U8765" s="1047"/>
    </row>
    <row r="8766" ht="26.25" customHeight="1" spans="21:21">
      <c r="U8766" s="1047"/>
    </row>
    <row r="8767" ht="26.25" customHeight="1" spans="21:21">
      <c r="U8767" s="1047"/>
    </row>
    <row r="8768" ht="26.25" customHeight="1" spans="21:21">
      <c r="U8768" s="1047"/>
    </row>
    <row r="8769" ht="26.25" customHeight="1" spans="21:21">
      <c r="U8769" s="1047"/>
    </row>
    <row r="8770" ht="26.25" customHeight="1" spans="21:21">
      <c r="U8770" s="1047"/>
    </row>
    <row r="8771" ht="26.25" customHeight="1" spans="21:21">
      <c r="U8771" s="1047"/>
    </row>
    <row r="8772" ht="26.25" customHeight="1" spans="21:21">
      <c r="U8772" s="1047"/>
    </row>
    <row r="8773" ht="26.25" customHeight="1" spans="21:21">
      <c r="U8773" s="1047"/>
    </row>
    <row r="8774" ht="26.25" customHeight="1" spans="21:21">
      <c r="U8774" s="1047"/>
    </row>
    <row r="8775" ht="26.25" customHeight="1" spans="21:21">
      <c r="U8775" s="1047"/>
    </row>
    <row r="8776" ht="26.25" customHeight="1" spans="21:21">
      <c r="U8776" s="1047"/>
    </row>
    <row r="8777" ht="26.25" customHeight="1" spans="21:21">
      <c r="U8777" s="1047"/>
    </row>
    <row r="8778" ht="26.25" customHeight="1" spans="21:21">
      <c r="U8778" s="1047"/>
    </row>
    <row r="8779" ht="26.25" customHeight="1" spans="21:21">
      <c r="U8779" s="1047"/>
    </row>
    <row r="8780" ht="26.25" customHeight="1" spans="21:21">
      <c r="U8780" s="1047"/>
    </row>
    <row r="8781" ht="26.25" customHeight="1" spans="21:21">
      <c r="U8781" s="1047"/>
    </row>
    <row r="8782" ht="26.25" customHeight="1" spans="21:21">
      <c r="U8782" s="1047"/>
    </row>
    <row r="8783" ht="26.25" customHeight="1" spans="21:21">
      <c r="U8783" s="1047"/>
    </row>
    <row r="8784" ht="26.25" customHeight="1" spans="21:21">
      <c r="U8784" s="1047"/>
    </row>
    <row r="8785" ht="26.25" customHeight="1" spans="21:21">
      <c r="U8785" s="1047"/>
    </row>
    <row r="8786" ht="26.25" customHeight="1" spans="21:21">
      <c r="U8786" s="1047"/>
    </row>
    <row r="8787" ht="26.25" customHeight="1" spans="21:21">
      <c r="U8787" s="1047"/>
    </row>
    <row r="8788" ht="26.25" customHeight="1" spans="21:21">
      <c r="U8788" s="1047"/>
    </row>
    <row r="8789" ht="26.25" customHeight="1" spans="21:21">
      <c r="U8789" s="1047"/>
    </row>
    <row r="8790" ht="26.25" customHeight="1" spans="21:21">
      <c r="U8790" s="1047"/>
    </row>
    <row r="8791" ht="26.25" customHeight="1" spans="21:21">
      <c r="U8791" s="1047"/>
    </row>
    <row r="8792" ht="26.25" customHeight="1" spans="21:21">
      <c r="U8792" s="1047"/>
    </row>
    <row r="8793" ht="26.25" customHeight="1" spans="21:21">
      <c r="U8793" s="1047"/>
    </row>
    <row r="8794" ht="26.25" customHeight="1" spans="21:21">
      <c r="U8794" s="1047"/>
    </row>
    <row r="8795" ht="26.25" customHeight="1" spans="21:21">
      <c r="U8795" s="1047"/>
    </row>
    <row r="8796" ht="26.25" customHeight="1" spans="21:21">
      <c r="U8796" s="1047"/>
    </row>
    <row r="8797" ht="26.25" customHeight="1" spans="21:21">
      <c r="U8797" s="1047"/>
    </row>
    <row r="8798" ht="26.25" customHeight="1" spans="21:21">
      <c r="U8798" s="1047"/>
    </row>
    <row r="8799" ht="26.25" customHeight="1" spans="21:21">
      <c r="U8799" s="1047"/>
    </row>
    <row r="8800" ht="26.25" customHeight="1" spans="21:21">
      <c r="U8800" s="1047"/>
    </row>
    <row r="8801" ht="26.25" customHeight="1" spans="21:21">
      <c r="U8801" s="1047"/>
    </row>
    <row r="8802" ht="26.25" customHeight="1" spans="21:21">
      <c r="U8802" s="1047"/>
    </row>
    <row r="8803" ht="26.25" customHeight="1" spans="21:21">
      <c r="U8803" s="1047"/>
    </row>
    <row r="8804" ht="26.25" customHeight="1" spans="21:21">
      <c r="U8804" s="1047"/>
    </row>
    <row r="8805" ht="26.25" customHeight="1" spans="21:21">
      <c r="U8805" s="1047"/>
    </row>
    <row r="8806" ht="26.25" customHeight="1" spans="21:21">
      <c r="U8806" s="1047"/>
    </row>
    <row r="8807" ht="26.25" customHeight="1" spans="21:21">
      <c r="U8807" s="1047"/>
    </row>
    <row r="8808" ht="26.25" customHeight="1" spans="21:21">
      <c r="U8808" s="1047"/>
    </row>
    <row r="8809" ht="26.25" customHeight="1" spans="21:21">
      <c r="U8809" s="1047"/>
    </row>
    <row r="8810" ht="26.25" customHeight="1" spans="21:21">
      <c r="U8810" s="1047"/>
    </row>
    <row r="8811" ht="26.25" customHeight="1" spans="21:21">
      <c r="U8811" s="1047"/>
    </row>
    <row r="8812" ht="26.25" customHeight="1" spans="21:21">
      <c r="U8812" s="1047"/>
    </row>
    <row r="8813" ht="26.25" customHeight="1" spans="21:21">
      <c r="U8813" s="1047"/>
    </row>
    <row r="8814" ht="26.25" customHeight="1" spans="21:21">
      <c r="U8814" s="1047"/>
    </row>
    <row r="8815" ht="26.25" customHeight="1" spans="21:21">
      <c r="U8815" s="1047"/>
    </row>
    <row r="8816" ht="26.25" customHeight="1" spans="21:21">
      <c r="U8816" s="1047"/>
    </row>
    <row r="8817" ht="26.25" customHeight="1" spans="21:21">
      <c r="U8817" s="1047"/>
    </row>
    <row r="8818" ht="26.25" customHeight="1" spans="21:21">
      <c r="U8818" s="1047"/>
    </row>
    <row r="8819" ht="26.25" customHeight="1" spans="21:21">
      <c r="U8819" s="1047"/>
    </row>
    <row r="8820" ht="26.25" customHeight="1" spans="21:21">
      <c r="U8820" s="1047"/>
    </row>
    <row r="8821" ht="26.25" customHeight="1" spans="21:21">
      <c r="U8821" s="1047"/>
    </row>
    <row r="8822" ht="26.25" customHeight="1" spans="21:21">
      <c r="U8822" s="1047"/>
    </row>
    <row r="8823" ht="26.25" customHeight="1" spans="21:21">
      <c r="U8823" s="1047"/>
    </row>
    <row r="8824" ht="26.25" customHeight="1" spans="21:21">
      <c r="U8824" s="1047"/>
    </row>
    <row r="8825" ht="26.25" customHeight="1" spans="21:21">
      <c r="U8825" s="1047"/>
    </row>
    <row r="8826" ht="26.25" customHeight="1" spans="21:21">
      <c r="U8826" s="1047"/>
    </row>
    <row r="8827" ht="26.25" customHeight="1" spans="21:21">
      <c r="U8827" s="1047"/>
    </row>
    <row r="8828" ht="26.25" customHeight="1" spans="21:21">
      <c r="U8828" s="1047"/>
    </row>
    <row r="8829" ht="26.25" customHeight="1" spans="21:21">
      <c r="U8829" s="1047"/>
    </row>
    <row r="8830" ht="26.25" customHeight="1" spans="21:21">
      <c r="U8830" s="1047"/>
    </row>
    <row r="8831" ht="26.25" customHeight="1" spans="21:21">
      <c r="U8831" s="1047"/>
    </row>
    <row r="8832" ht="26.25" customHeight="1" spans="21:21">
      <c r="U8832" s="1047"/>
    </row>
    <row r="8833" ht="26.25" customHeight="1" spans="21:21">
      <c r="U8833" s="1047"/>
    </row>
    <row r="8834" ht="26.25" customHeight="1" spans="21:21">
      <c r="U8834" s="1047"/>
    </row>
    <row r="8835" ht="26.25" customHeight="1" spans="21:21">
      <c r="U8835" s="1047"/>
    </row>
    <row r="8836" ht="26.25" customHeight="1" spans="21:21">
      <c r="U8836" s="1047"/>
    </row>
    <row r="8837" ht="26.25" customHeight="1" spans="21:21">
      <c r="U8837" s="1047"/>
    </row>
    <row r="8838" ht="26.25" customHeight="1" spans="21:21">
      <c r="U8838" s="1047"/>
    </row>
    <row r="8839" ht="26.25" customHeight="1" spans="21:21">
      <c r="U8839" s="1047"/>
    </row>
    <row r="8840" ht="26.25" customHeight="1" spans="21:21">
      <c r="U8840" s="1047"/>
    </row>
    <row r="8841" ht="26.25" customHeight="1" spans="21:21">
      <c r="U8841" s="1047"/>
    </row>
    <row r="8842" ht="26.25" customHeight="1" spans="21:21">
      <c r="U8842" s="1047"/>
    </row>
    <row r="8843" ht="26.25" customHeight="1" spans="21:21">
      <c r="U8843" s="1047"/>
    </row>
    <row r="8844" ht="26.25" customHeight="1" spans="21:21">
      <c r="U8844" s="1047"/>
    </row>
    <row r="8845" ht="26.25" customHeight="1" spans="21:21">
      <c r="U8845" s="1047"/>
    </row>
    <row r="8846" ht="26.25" customHeight="1" spans="21:21">
      <c r="U8846" s="1047"/>
    </row>
    <row r="8847" ht="26.25" customHeight="1" spans="21:21">
      <c r="U8847" s="1047"/>
    </row>
    <row r="8848" ht="26.25" customHeight="1" spans="21:21">
      <c r="U8848" s="1047"/>
    </row>
    <row r="8849" ht="26.25" customHeight="1" spans="21:21">
      <c r="U8849" s="1047"/>
    </row>
    <row r="8850" ht="26.25" customHeight="1" spans="21:21">
      <c r="U8850" s="1047"/>
    </row>
    <row r="8851" ht="26.25" customHeight="1" spans="21:21">
      <c r="U8851" s="1047"/>
    </row>
    <row r="8852" ht="26.25" customHeight="1" spans="21:21">
      <c r="U8852" s="1047"/>
    </row>
    <row r="8853" ht="26.25" customHeight="1" spans="21:21">
      <c r="U8853" s="1047"/>
    </row>
    <row r="8854" ht="26.25" customHeight="1" spans="21:21">
      <c r="U8854" s="1047"/>
    </row>
    <row r="8855" ht="26.25" customHeight="1" spans="21:21">
      <c r="U8855" s="1047"/>
    </row>
    <row r="8856" ht="26.25" customHeight="1" spans="21:21">
      <c r="U8856" s="1047"/>
    </row>
    <row r="8857" ht="26.25" customHeight="1" spans="21:21">
      <c r="U8857" s="1047"/>
    </row>
    <row r="8858" ht="26.25" customHeight="1" spans="21:21">
      <c r="U8858" s="1047"/>
    </row>
    <row r="8859" ht="26.25" customHeight="1" spans="21:21">
      <c r="U8859" s="1047"/>
    </row>
    <row r="8860" ht="26.25" customHeight="1" spans="21:21">
      <c r="U8860" s="1047"/>
    </row>
    <row r="8861" ht="26.25" customHeight="1" spans="21:21">
      <c r="U8861" s="1047"/>
    </row>
    <row r="8862" ht="26.25" customHeight="1" spans="21:21">
      <c r="U8862" s="1047"/>
    </row>
    <row r="8863" ht="26.25" customHeight="1" spans="21:21">
      <c r="U8863" s="1047"/>
    </row>
    <row r="8864" ht="26.25" customHeight="1" spans="21:21">
      <c r="U8864" s="1047"/>
    </row>
    <row r="8865" ht="26.25" customHeight="1" spans="21:21">
      <c r="U8865" s="1047"/>
    </row>
    <row r="8866" ht="26.25" customHeight="1" spans="21:21">
      <c r="U8866" s="1047"/>
    </row>
    <row r="8867" ht="26.25" customHeight="1" spans="21:21">
      <c r="U8867" s="1047"/>
    </row>
    <row r="8868" ht="26.25" customHeight="1" spans="21:21">
      <c r="U8868" s="1047"/>
    </row>
    <row r="8869" ht="26.25" customHeight="1" spans="21:21">
      <c r="U8869" s="1047"/>
    </row>
    <row r="8870" ht="26.25" customHeight="1" spans="21:21">
      <c r="U8870" s="1047"/>
    </row>
    <row r="8871" ht="26.25" customHeight="1" spans="21:21">
      <c r="U8871" s="1047"/>
    </row>
    <row r="8872" ht="26.25" customHeight="1" spans="21:21">
      <c r="U8872" s="1047"/>
    </row>
    <row r="8873" ht="26.25" customHeight="1" spans="21:21">
      <c r="U8873" s="1047"/>
    </row>
    <row r="8874" ht="26.25" customHeight="1" spans="21:21">
      <c r="U8874" s="1047"/>
    </row>
    <row r="8875" ht="26.25" customHeight="1" spans="21:21">
      <c r="U8875" s="1047"/>
    </row>
    <row r="8876" ht="26.25" customHeight="1" spans="21:21">
      <c r="U8876" s="1047"/>
    </row>
    <row r="8877" ht="26.25" customHeight="1" spans="21:21">
      <c r="U8877" s="1047"/>
    </row>
    <row r="8878" ht="26.25" customHeight="1" spans="21:21">
      <c r="U8878" s="1047"/>
    </row>
    <row r="8879" ht="26.25" customHeight="1" spans="21:21">
      <c r="U8879" s="1047"/>
    </row>
    <row r="8880" ht="26.25" customHeight="1" spans="21:21">
      <c r="U8880" s="1047"/>
    </row>
    <row r="8881" ht="26.25" customHeight="1" spans="21:21">
      <c r="U8881" s="1047"/>
    </row>
    <row r="8882" ht="26.25" customHeight="1" spans="21:21">
      <c r="U8882" s="1047"/>
    </row>
    <row r="8883" ht="26.25" customHeight="1" spans="21:21">
      <c r="U8883" s="1047"/>
    </row>
    <row r="8884" ht="26.25" customHeight="1" spans="21:21">
      <c r="U8884" s="1047"/>
    </row>
    <row r="8885" ht="26.25" customHeight="1" spans="21:21">
      <c r="U8885" s="1047"/>
    </row>
    <row r="8886" ht="26.25" customHeight="1" spans="21:21">
      <c r="U8886" s="1047"/>
    </row>
    <row r="8887" ht="26.25" customHeight="1" spans="21:21">
      <c r="U8887" s="1047"/>
    </row>
    <row r="8888" ht="26.25" customHeight="1" spans="21:21">
      <c r="U8888" s="1047"/>
    </row>
    <row r="8889" ht="26.25" customHeight="1" spans="21:21">
      <c r="U8889" s="1047"/>
    </row>
    <row r="8890" ht="26.25" customHeight="1" spans="21:21">
      <c r="U8890" s="1047"/>
    </row>
    <row r="8891" ht="26.25" customHeight="1" spans="21:21">
      <c r="U8891" s="1047"/>
    </row>
    <row r="8892" ht="26.25" customHeight="1" spans="21:21">
      <c r="U8892" s="1047"/>
    </row>
    <row r="8893" ht="26.25" customHeight="1" spans="21:21">
      <c r="U8893" s="1047"/>
    </row>
    <row r="8894" ht="26.25" customHeight="1" spans="21:21">
      <c r="U8894" s="1047"/>
    </row>
    <row r="8895" ht="26.25" customHeight="1" spans="21:21">
      <c r="U8895" s="1047"/>
    </row>
    <row r="8896" ht="26.25" customHeight="1" spans="21:21">
      <c r="U8896" s="1047"/>
    </row>
    <row r="8897" ht="26.25" customHeight="1" spans="21:21">
      <c r="U8897" s="1047"/>
    </row>
    <row r="8898" ht="26.25" customHeight="1" spans="21:21">
      <c r="U8898" s="1047"/>
    </row>
    <row r="8899" ht="26.25" customHeight="1" spans="21:21">
      <c r="U8899" s="1047"/>
    </row>
    <row r="8900" ht="26.25" customHeight="1" spans="21:21">
      <c r="U8900" s="1047"/>
    </row>
    <row r="8901" ht="26.25" customHeight="1" spans="21:21">
      <c r="U8901" s="1047"/>
    </row>
    <row r="8902" ht="26.25" customHeight="1" spans="21:21">
      <c r="U8902" s="1047"/>
    </row>
    <row r="8903" ht="26.25" customHeight="1" spans="21:21">
      <c r="U8903" s="1047"/>
    </row>
    <row r="8904" ht="26.25" customHeight="1" spans="21:21">
      <c r="U8904" s="1047"/>
    </row>
    <row r="8905" ht="26.25" customHeight="1" spans="21:21">
      <c r="U8905" s="1047"/>
    </row>
    <row r="8906" ht="26.25" customHeight="1" spans="21:21">
      <c r="U8906" s="1047"/>
    </row>
    <row r="8907" ht="26.25" customHeight="1" spans="21:21">
      <c r="U8907" s="1047"/>
    </row>
    <row r="8908" ht="26.25" customHeight="1" spans="21:21">
      <c r="U8908" s="1047"/>
    </row>
    <row r="8909" ht="26.25" customHeight="1" spans="21:21">
      <c r="U8909" s="1047"/>
    </row>
    <row r="8910" ht="26.25" customHeight="1" spans="21:21">
      <c r="U8910" s="1047"/>
    </row>
    <row r="8911" ht="26.25" customHeight="1" spans="21:21">
      <c r="U8911" s="1047"/>
    </row>
    <row r="8912" ht="26.25" customHeight="1" spans="21:21">
      <c r="U8912" s="1047"/>
    </row>
    <row r="8913" ht="26.25" customHeight="1" spans="21:21">
      <c r="U8913" s="1047"/>
    </row>
    <row r="8914" ht="26.25" customHeight="1" spans="21:21">
      <c r="U8914" s="1047"/>
    </row>
    <row r="8915" ht="26.25" customHeight="1" spans="21:21">
      <c r="U8915" s="1047"/>
    </row>
    <row r="8916" ht="26.25" customHeight="1" spans="21:21">
      <c r="U8916" s="1047"/>
    </row>
    <row r="8917" ht="26.25" customHeight="1" spans="21:21">
      <c r="U8917" s="1047"/>
    </row>
    <row r="8918" ht="26.25" customHeight="1" spans="21:21">
      <c r="U8918" s="1047"/>
    </row>
    <row r="8919" ht="26.25" customHeight="1" spans="21:21">
      <c r="U8919" s="1047"/>
    </row>
    <row r="8920" ht="26.25" customHeight="1" spans="21:21">
      <c r="U8920" s="1047"/>
    </row>
    <row r="8921" ht="26.25" customHeight="1" spans="21:21">
      <c r="U8921" s="1047"/>
    </row>
    <row r="8922" ht="26.25" customHeight="1" spans="21:21">
      <c r="U8922" s="1047"/>
    </row>
    <row r="8923" ht="26.25" customHeight="1" spans="21:21">
      <c r="U8923" s="1047"/>
    </row>
    <row r="8924" ht="26.25" customHeight="1" spans="21:21">
      <c r="U8924" s="1047"/>
    </row>
    <row r="8925" ht="26.25" customHeight="1" spans="21:21">
      <c r="U8925" s="1047"/>
    </row>
    <row r="8926" ht="26.25" customHeight="1" spans="21:21">
      <c r="U8926" s="1047"/>
    </row>
    <row r="8927" ht="26.25" customHeight="1" spans="21:21">
      <c r="U8927" s="1047"/>
    </row>
    <row r="8928" ht="26.25" customHeight="1" spans="21:21">
      <c r="U8928" s="1047"/>
    </row>
    <row r="8929" ht="26.25" customHeight="1" spans="21:21">
      <c r="U8929" s="1047"/>
    </row>
    <row r="8930" ht="26.25" customHeight="1" spans="21:21">
      <c r="U8930" s="1047"/>
    </row>
    <row r="8931" ht="26.25" customHeight="1" spans="21:21">
      <c r="U8931" s="1047"/>
    </row>
    <row r="8932" ht="26.25" customHeight="1" spans="21:21">
      <c r="U8932" s="1047"/>
    </row>
    <row r="8933" ht="26.25" customHeight="1" spans="21:21">
      <c r="U8933" s="1047"/>
    </row>
    <row r="8934" ht="26.25" customHeight="1" spans="21:21">
      <c r="U8934" s="1047"/>
    </row>
    <row r="8935" ht="26.25" customHeight="1" spans="21:21">
      <c r="U8935" s="1047"/>
    </row>
    <row r="8936" ht="26.25" customHeight="1" spans="21:21">
      <c r="U8936" s="1047"/>
    </row>
    <row r="8937" ht="26.25" customHeight="1" spans="21:21">
      <c r="U8937" s="1047"/>
    </row>
    <row r="8938" ht="26.25" customHeight="1" spans="21:21">
      <c r="U8938" s="1047"/>
    </row>
    <row r="8939" ht="26.25" customHeight="1" spans="21:21">
      <c r="U8939" s="1047"/>
    </row>
    <row r="8940" ht="26.25" customHeight="1" spans="21:21">
      <c r="U8940" s="1047"/>
    </row>
    <row r="8941" ht="26.25" customHeight="1" spans="21:21">
      <c r="U8941" s="1047"/>
    </row>
    <row r="8942" ht="26.25" customHeight="1" spans="21:21">
      <c r="U8942" s="1047"/>
    </row>
    <row r="8943" ht="26.25" customHeight="1" spans="21:21">
      <c r="U8943" s="1047"/>
    </row>
    <row r="8944" ht="26.25" customHeight="1" spans="21:21">
      <c r="U8944" s="1047"/>
    </row>
    <row r="8945" ht="26.25" customHeight="1" spans="21:21">
      <c r="U8945" s="1047"/>
    </row>
    <row r="8946" ht="26.25" customHeight="1" spans="21:21">
      <c r="U8946" s="1047"/>
    </row>
    <row r="8947" ht="26.25" customHeight="1" spans="21:21">
      <c r="U8947" s="1047"/>
    </row>
    <row r="8948" ht="26.25" customHeight="1" spans="21:21">
      <c r="U8948" s="1047"/>
    </row>
    <row r="8949" ht="26.25" customHeight="1" spans="21:21">
      <c r="U8949" s="1047"/>
    </row>
    <row r="8950" ht="26.25" customHeight="1" spans="21:21">
      <c r="U8950" s="1047"/>
    </row>
    <row r="8951" ht="26.25" customHeight="1" spans="21:21">
      <c r="U8951" s="1047"/>
    </row>
    <row r="8952" ht="26.25" customHeight="1" spans="21:21">
      <c r="U8952" s="1047"/>
    </row>
    <row r="8953" ht="26.25" customHeight="1" spans="21:21">
      <c r="U8953" s="1047"/>
    </row>
    <row r="8954" ht="26.25" customHeight="1" spans="21:21">
      <c r="U8954" s="1047"/>
    </row>
    <row r="8955" ht="26.25" customHeight="1" spans="21:21">
      <c r="U8955" s="1047"/>
    </row>
    <row r="8956" ht="26.25" customHeight="1" spans="21:21">
      <c r="U8956" s="1047"/>
    </row>
    <row r="8957" ht="26.25" customHeight="1" spans="21:21">
      <c r="U8957" s="1047"/>
    </row>
    <row r="8958" ht="26.25" customHeight="1" spans="21:21">
      <c r="U8958" s="1047"/>
    </row>
    <row r="8959" ht="26.25" customHeight="1" spans="21:21">
      <c r="U8959" s="1047"/>
    </row>
    <row r="8960" ht="26.25" customHeight="1" spans="21:21">
      <c r="U8960" s="1047"/>
    </row>
    <row r="8961" ht="26.25" customHeight="1" spans="21:21">
      <c r="U8961" s="1047"/>
    </row>
    <row r="8962" ht="26.25" customHeight="1" spans="21:21">
      <c r="U8962" s="1047"/>
    </row>
    <row r="8963" ht="26.25" customHeight="1" spans="21:21">
      <c r="U8963" s="1047"/>
    </row>
    <row r="8964" ht="26.25" customHeight="1" spans="21:21">
      <c r="U8964" s="1047"/>
    </row>
    <row r="8965" ht="26.25" customHeight="1" spans="21:21">
      <c r="U8965" s="1047"/>
    </row>
    <row r="8966" ht="26.25" customHeight="1" spans="21:21">
      <c r="U8966" s="1047"/>
    </row>
    <row r="8967" ht="26.25" customHeight="1" spans="21:21">
      <c r="U8967" s="1047"/>
    </row>
    <row r="8968" ht="26.25" customHeight="1" spans="21:21">
      <c r="U8968" s="1047"/>
    </row>
    <row r="8969" ht="26.25" customHeight="1" spans="21:21">
      <c r="U8969" s="1047"/>
    </row>
    <row r="8970" ht="26.25" customHeight="1" spans="21:21">
      <c r="U8970" s="1047"/>
    </row>
    <row r="8971" ht="26.25" customHeight="1" spans="21:21">
      <c r="U8971" s="1047"/>
    </row>
    <row r="8972" ht="26.25" customHeight="1" spans="21:21">
      <c r="U8972" s="1047"/>
    </row>
    <row r="8973" ht="26.25" customHeight="1" spans="21:21">
      <c r="U8973" s="1047"/>
    </row>
    <row r="8974" ht="26.25" customHeight="1" spans="21:21">
      <c r="U8974" s="1047"/>
    </row>
    <row r="8975" ht="26.25" customHeight="1" spans="21:21">
      <c r="U8975" s="1047"/>
    </row>
    <row r="8976" ht="26.25" customHeight="1" spans="21:21">
      <c r="U8976" s="1047"/>
    </row>
    <row r="8977" ht="26.25" customHeight="1" spans="21:21">
      <c r="U8977" s="1047"/>
    </row>
    <row r="8978" ht="26.25" customHeight="1" spans="21:21">
      <c r="U8978" s="1047"/>
    </row>
    <row r="8979" ht="26.25" customHeight="1" spans="21:21">
      <c r="U8979" s="1047"/>
    </row>
    <row r="8980" ht="26.25" customHeight="1" spans="21:21">
      <c r="U8980" s="1047"/>
    </row>
    <row r="8981" ht="26.25" customHeight="1" spans="21:21">
      <c r="U8981" s="1047"/>
    </row>
    <row r="8982" ht="26.25" customHeight="1" spans="21:21">
      <c r="U8982" s="1047"/>
    </row>
    <row r="8983" ht="26.25" customHeight="1" spans="21:21">
      <c r="U8983" s="1047"/>
    </row>
    <row r="8984" ht="26.25" customHeight="1" spans="21:21">
      <c r="U8984" s="1047"/>
    </row>
    <row r="8985" ht="26.25" customHeight="1" spans="21:21">
      <c r="U8985" s="1047"/>
    </row>
    <row r="8986" ht="26.25" customHeight="1" spans="21:21">
      <c r="U8986" s="1047"/>
    </row>
    <row r="8987" ht="26.25" customHeight="1" spans="21:21">
      <c r="U8987" s="1047"/>
    </row>
    <row r="8988" ht="26.25" customHeight="1" spans="21:21">
      <c r="U8988" s="1047"/>
    </row>
    <row r="8989" ht="26.25" customHeight="1" spans="21:21">
      <c r="U8989" s="1047"/>
    </row>
    <row r="8990" ht="26.25" customHeight="1" spans="21:21">
      <c r="U8990" s="1047"/>
    </row>
    <row r="8991" ht="26.25" customHeight="1" spans="21:21">
      <c r="U8991" s="1047"/>
    </row>
    <row r="8992" ht="26.25" customHeight="1" spans="21:21">
      <c r="U8992" s="1047"/>
    </row>
    <row r="8993" ht="26.25" customHeight="1" spans="21:21">
      <c r="U8993" s="1047"/>
    </row>
    <row r="8994" ht="26.25" customHeight="1" spans="21:21">
      <c r="U8994" s="1047"/>
    </row>
    <row r="8995" ht="26.25" customHeight="1" spans="21:21">
      <c r="U8995" s="1047"/>
    </row>
    <row r="8996" ht="26.25" customHeight="1" spans="21:21">
      <c r="U8996" s="1047"/>
    </row>
    <row r="8997" ht="26.25" customHeight="1" spans="21:21">
      <c r="U8997" s="1047"/>
    </row>
    <row r="8998" ht="26.25" customHeight="1" spans="21:21">
      <c r="U8998" s="1047"/>
    </row>
    <row r="8999" ht="26.25" customHeight="1" spans="21:21">
      <c r="U8999" s="1047"/>
    </row>
    <row r="9000" ht="26.25" customHeight="1" spans="21:21">
      <c r="U9000" s="1047"/>
    </row>
    <row r="9001" ht="26.25" customHeight="1" spans="21:21">
      <c r="U9001" s="1047"/>
    </row>
    <row r="9002" ht="26.25" customHeight="1" spans="21:21">
      <c r="U9002" s="1047"/>
    </row>
    <row r="9003" ht="26.25" customHeight="1" spans="21:21">
      <c r="U9003" s="1047"/>
    </row>
    <row r="9004" ht="26.25" customHeight="1" spans="21:21">
      <c r="U9004" s="1047"/>
    </row>
    <row r="9005" ht="26.25" customHeight="1" spans="21:21">
      <c r="U9005" s="1047"/>
    </row>
    <row r="9006" ht="26.25" customHeight="1" spans="21:21">
      <c r="U9006" s="1047"/>
    </row>
    <row r="9007" ht="26.25" customHeight="1" spans="21:21">
      <c r="U9007" s="1047"/>
    </row>
    <row r="9008" ht="26.25" customHeight="1" spans="21:21">
      <c r="U9008" s="1047"/>
    </row>
    <row r="9009" ht="26.25" customHeight="1" spans="21:21">
      <c r="U9009" s="1047"/>
    </row>
    <row r="9010" ht="26.25" customHeight="1" spans="21:21">
      <c r="U9010" s="1047"/>
    </row>
    <row r="9011" ht="26.25" customHeight="1" spans="21:21">
      <c r="U9011" s="1047"/>
    </row>
    <row r="9012" ht="26.25" customHeight="1" spans="21:21">
      <c r="U9012" s="1047"/>
    </row>
    <row r="9013" ht="26.25" customHeight="1" spans="21:21">
      <c r="U9013" s="1047"/>
    </row>
    <row r="9014" ht="26.25" customHeight="1" spans="21:21">
      <c r="U9014" s="1047"/>
    </row>
    <row r="9015" ht="26.25" customHeight="1" spans="21:21">
      <c r="U9015" s="1047"/>
    </row>
    <row r="9016" ht="26.25" customHeight="1" spans="21:21">
      <c r="U9016" s="1047"/>
    </row>
    <row r="9017" ht="26.25" customHeight="1" spans="21:21">
      <c r="U9017" s="1047"/>
    </row>
    <row r="9018" ht="26.25" customHeight="1" spans="21:21">
      <c r="U9018" s="1047"/>
    </row>
    <row r="9019" ht="26.25" customHeight="1" spans="21:21">
      <c r="U9019" s="1047"/>
    </row>
    <row r="9020" ht="26.25" customHeight="1" spans="21:21">
      <c r="U9020" s="1047"/>
    </row>
    <row r="9021" ht="26.25" customHeight="1" spans="21:21">
      <c r="U9021" s="1047"/>
    </row>
    <row r="9022" ht="26.25" customHeight="1" spans="21:21">
      <c r="U9022" s="1047"/>
    </row>
    <row r="9023" ht="26.25" customHeight="1" spans="21:21">
      <c r="U9023" s="1047"/>
    </row>
    <row r="9024" ht="26.25" customHeight="1" spans="21:21">
      <c r="U9024" s="1047"/>
    </row>
    <row r="9025" ht="26.25" customHeight="1" spans="21:21">
      <c r="U9025" s="1047"/>
    </row>
    <row r="9026" ht="26.25" customHeight="1" spans="21:21">
      <c r="U9026" s="1047"/>
    </row>
    <row r="9027" ht="26.25" customHeight="1" spans="21:21">
      <c r="U9027" s="1047"/>
    </row>
    <row r="9028" ht="26.25" customHeight="1" spans="21:21">
      <c r="U9028" s="1047"/>
    </row>
    <row r="9029" ht="26.25" customHeight="1" spans="21:21">
      <c r="U9029" s="1047"/>
    </row>
    <row r="9030" ht="26.25" customHeight="1" spans="21:21">
      <c r="U9030" s="1047"/>
    </row>
    <row r="9031" ht="26.25" customHeight="1" spans="21:21">
      <c r="U9031" s="1047"/>
    </row>
    <row r="9032" ht="26.25" customHeight="1" spans="21:21">
      <c r="U9032" s="1047"/>
    </row>
    <row r="9033" ht="26.25" customHeight="1" spans="21:21">
      <c r="U9033" s="1047"/>
    </row>
    <row r="9034" ht="26.25" customHeight="1" spans="21:21">
      <c r="U9034" s="1047"/>
    </row>
    <row r="9035" ht="26.25" customHeight="1" spans="21:21">
      <c r="U9035" s="1047"/>
    </row>
    <row r="9036" ht="26.25" customHeight="1" spans="21:21">
      <c r="U9036" s="1047"/>
    </row>
    <row r="9037" ht="26.25" customHeight="1" spans="21:21">
      <c r="U9037" s="1047"/>
    </row>
    <row r="9038" ht="26.25" customHeight="1" spans="21:21">
      <c r="U9038" s="1047"/>
    </row>
    <row r="9039" ht="26.25" customHeight="1" spans="21:21">
      <c r="U9039" s="1047"/>
    </row>
    <row r="9040" ht="26.25" customHeight="1" spans="21:21">
      <c r="U9040" s="1047"/>
    </row>
    <row r="9041" ht="26.25" customHeight="1" spans="21:21">
      <c r="U9041" s="1047"/>
    </row>
    <row r="9042" ht="26.25" customHeight="1" spans="21:21">
      <c r="U9042" s="1047"/>
    </row>
    <row r="9043" ht="26.25" customHeight="1" spans="21:21">
      <c r="U9043" s="1047"/>
    </row>
    <row r="9044" ht="26.25" customHeight="1" spans="21:21">
      <c r="U9044" s="1047"/>
    </row>
    <row r="9045" ht="26.25" customHeight="1" spans="21:21">
      <c r="U9045" s="1047"/>
    </row>
    <row r="9046" ht="26.25" customHeight="1" spans="21:21">
      <c r="U9046" s="1047"/>
    </row>
    <row r="9047" ht="26.25" customHeight="1" spans="21:21">
      <c r="U9047" s="1047"/>
    </row>
    <row r="9048" ht="26.25" customHeight="1" spans="21:21">
      <c r="U9048" s="1047"/>
    </row>
    <row r="9049" ht="26.25" customHeight="1" spans="21:21">
      <c r="U9049" s="1047"/>
    </row>
    <row r="9050" ht="26.25" customHeight="1" spans="21:21">
      <c r="U9050" s="1047"/>
    </row>
    <row r="9051" ht="26.25" customHeight="1" spans="21:21">
      <c r="U9051" s="1047"/>
    </row>
    <row r="9052" ht="26.25" customHeight="1" spans="21:21">
      <c r="U9052" s="1047"/>
    </row>
    <row r="9053" ht="26.25" customHeight="1" spans="21:21">
      <c r="U9053" s="1047"/>
    </row>
    <row r="9054" ht="26.25" customHeight="1" spans="21:21">
      <c r="U9054" s="1047"/>
    </row>
    <row r="9055" ht="26.25" customHeight="1" spans="21:21">
      <c r="U9055" s="1047"/>
    </row>
    <row r="9056" ht="26.25" customHeight="1" spans="21:21">
      <c r="U9056" s="1047"/>
    </row>
    <row r="9057" ht="26.25" customHeight="1" spans="21:21">
      <c r="U9057" s="1047"/>
    </row>
    <row r="9058" ht="26.25" customHeight="1" spans="21:21">
      <c r="U9058" s="1047"/>
    </row>
    <row r="9059" ht="26.25" customHeight="1" spans="21:21">
      <c r="U9059" s="1047"/>
    </row>
    <row r="9060" ht="26.25" customHeight="1" spans="21:21">
      <c r="U9060" s="1047"/>
    </row>
    <row r="9061" ht="26.25" customHeight="1" spans="21:21">
      <c r="U9061" s="1047"/>
    </row>
    <row r="9062" ht="26.25" customHeight="1" spans="21:21">
      <c r="U9062" s="1047"/>
    </row>
    <row r="9063" ht="26.25" customHeight="1" spans="21:21">
      <c r="U9063" s="1047"/>
    </row>
    <row r="9064" ht="26.25" customHeight="1" spans="21:21">
      <c r="U9064" s="1047"/>
    </row>
    <row r="9065" ht="26.25" customHeight="1" spans="21:21">
      <c r="U9065" s="1047"/>
    </row>
    <row r="9066" ht="26.25" customHeight="1" spans="21:21">
      <c r="U9066" s="1047"/>
    </row>
    <row r="9067" ht="26.25" customHeight="1" spans="21:21">
      <c r="U9067" s="1047"/>
    </row>
    <row r="9068" ht="26.25" customHeight="1" spans="21:21">
      <c r="U9068" s="1047"/>
    </row>
    <row r="9069" ht="26.25" customHeight="1" spans="21:21">
      <c r="U9069" s="1047"/>
    </row>
    <row r="9070" ht="26.25" customHeight="1" spans="21:21">
      <c r="U9070" s="1047"/>
    </row>
    <row r="9071" ht="26.25" customHeight="1" spans="21:21">
      <c r="U9071" s="1047"/>
    </row>
    <row r="9072" ht="26.25" customHeight="1" spans="21:21">
      <c r="U9072" s="1047"/>
    </row>
    <row r="9073" ht="26.25" customHeight="1" spans="21:21">
      <c r="U9073" s="1047"/>
    </row>
    <row r="9074" ht="26.25" customHeight="1" spans="21:21">
      <c r="U9074" s="1047"/>
    </row>
    <row r="9075" ht="26.25" customHeight="1" spans="21:21">
      <c r="U9075" s="1047"/>
    </row>
    <row r="9076" ht="26.25" customHeight="1" spans="21:21">
      <c r="U9076" s="1047"/>
    </row>
    <row r="9077" ht="26.25" customHeight="1" spans="21:21">
      <c r="U9077" s="1047"/>
    </row>
    <row r="9078" ht="26.25" customHeight="1" spans="21:21">
      <c r="U9078" s="1047"/>
    </row>
    <row r="9079" ht="26.25" customHeight="1" spans="21:21">
      <c r="U9079" s="1047"/>
    </row>
    <row r="9080" ht="26.25" customHeight="1" spans="21:21">
      <c r="U9080" s="1047"/>
    </row>
    <row r="9081" ht="26.25" customHeight="1" spans="21:21">
      <c r="U9081" s="1047"/>
    </row>
    <row r="9082" ht="26.25" customHeight="1" spans="21:21">
      <c r="U9082" s="1047"/>
    </row>
    <row r="9083" ht="26.25" customHeight="1" spans="21:21">
      <c r="U9083" s="1047"/>
    </row>
    <row r="9084" ht="26.25" customHeight="1" spans="21:21">
      <c r="U9084" s="1047"/>
    </row>
    <row r="9085" ht="26.25" customHeight="1" spans="21:21">
      <c r="U9085" s="1047"/>
    </row>
    <row r="9086" ht="26.25" customHeight="1" spans="21:21">
      <c r="U9086" s="1047"/>
    </row>
    <row r="9087" ht="26.25" customHeight="1" spans="21:21">
      <c r="U9087" s="1047"/>
    </row>
    <row r="9088" ht="26.25" customHeight="1" spans="21:21">
      <c r="U9088" s="1047"/>
    </row>
    <row r="9089" ht="26.25" customHeight="1" spans="21:21">
      <c r="U9089" s="1047"/>
    </row>
    <row r="9090" ht="26.25" customHeight="1" spans="21:21">
      <c r="U9090" s="1047"/>
    </row>
    <row r="9091" ht="26.25" customHeight="1" spans="21:21">
      <c r="U9091" s="1047"/>
    </row>
    <row r="9092" ht="26.25" customHeight="1" spans="21:21">
      <c r="U9092" s="1047"/>
    </row>
    <row r="9093" ht="26.25" customHeight="1" spans="21:21">
      <c r="U9093" s="1047"/>
    </row>
    <row r="9094" ht="26.25" customHeight="1" spans="21:21">
      <c r="U9094" s="1047"/>
    </row>
    <row r="9095" ht="26.25" customHeight="1" spans="21:21">
      <c r="U9095" s="1047"/>
    </row>
    <row r="9096" ht="26.25" customHeight="1" spans="21:21">
      <c r="U9096" s="1047"/>
    </row>
    <row r="9097" ht="26.25" customHeight="1" spans="21:21">
      <c r="U9097" s="1047"/>
    </row>
    <row r="9098" ht="26.25" customHeight="1" spans="21:21">
      <c r="U9098" s="1047"/>
    </row>
    <row r="9099" ht="26.25" customHeight="1" spans="21:21">
      <c r="U9099" s="1047"/>
    </row>
    <row r="9100" ht="26.25" customHeight="1" spans="21:21">
      <c r="U9100" s="1047"/>
    </row>
    <row r="9101" ht="26.25" customHeight="1" spans="21:21">
      <c r="U9101" s="1047"/>
    </row>
    <row r="9102" ht="26.25" customHeight="1" spans="21:21">
      <c r="U9102" s="1047"/>
    </row>
    <row r="9103" ht="26.25" customHeight="1" spans="21:21">
      <c r="U9103" s="1047"/>
    </row>
    <row r="9104" ht="26.25" customHeight="1" spans="21:21">
      <c r="U9104" s="1047"/>
    </row>
    <row r="9105" ht="26.25" customHeight="1" spans="21:21">
      <c r="U9105" s="1047"/>
    </row>
    <row r="9106" ht="26.25" customHeight="1" spans="21:21">
      <c r="U9106" s="1047"/>
    </row>
    <row r="9107" ht="26.25" customHeight="1" spans="21:21">
      <c r="U9107" s="1047"/>
    </row>
    <row r="9108" ht="26.25" customHeight="1" spans="21:21">
      <c r="U9108" s="1047"/>
    </row>
    <row r="9109" ht="26.25" customHeight="1" spans="21:21">
      <c r="U9109" s="1047"/>
    </row>
    <row r="9110" ht="26.25" customHeight="1" spans="21:21">
      <c r="U9110" s="1047"/>
    </row>
    <row r="9111" ht="26.25" customHeight="1" spans="21:21">
      <c r="U9111" s="1047"/>
    </row>
    <row r="9112" ht="26.25" customHeight="1" spans="21:21">
      <c r="U9112" s="1047"/>
    </row>
    <row r="9113" ht="26.25" customHeight="1" spans="21:21">
      <c r="U9113" s="1047"/>
    </row>
    <row r="9114" ht="26.25" customHeight="1" spans="21:21">
      <c r="U9114" s="1047"/>
    </row>
    <row r="9115" ht="26.25" customHeight="1" spans="21:21">
      <c r="U9115" s="1047"/>
    </row>
    <row r="9116" ht="26.25" customHeight="1" spans="21:21">
      <c r="U9116" s="1047"/>
    </row>
    <row r="9117" ht="26.25" customHeight="1" spans="21:21">
      <c r="U9117" s="1047"/>
    </row>
    <row r="9118" ht="26.25" customHeight="1" spans="21:21">
      <c r="U9118" s="1047"/>
    </row>
    <row r="9119" ht="26.25" customHeight="1" spans="21:21">
      <c r="U9119" s="1047"/>
    </row>
    <row r="9120" ht="26.25" customHeight="1" spans="21:21">
      <c r="U9120" s="1047"/>
    </row>
    <row r="9121" ht="26.25" customHeight="1" spans="21:21">
      <c r="U9121" s="1047"/>
    </row>
    <row r="9122" ht="26.25" customHeight="1" spans="21:21">
      <c r="U9122" s="1047"/>
    </row>
    <row r="9123" ht="26.25" customHeight="1" spans="21:21">
      <c r="U9123" s="1047"/>
    </row>
    <row r="9124" ht="26.25" customHeight="1" spans="21:21">
      <c r="U9124" s="1047"/>
    </row>
    <row r="9125" ht="26.25" customHeight="1" spans="21:21">
      <c r="U9125" s="1047"/>
    </row>
    <row r="9126" ht="26.25" customHeight="1" spans="21:21">
      <c r="U9126" s="1047"/>
    </row>
    <row r="9127" ht="26.25" customHeight="1" spans="21:21">
      <c r="U9127" s="1047"/>
    </row>
    <row r="9128" ht="26.25" customHeight="1" spans="21:21">
      <c r="U9128" s="1047"/>
    </row>
    <row r="9129" ht="26.25" customHeight="1" spans="21:21">
      <c r="U9129" s="1047"/>
    </row>
    <row r="9130" ht="26.25" customHeight="1" spans="21:21">
      <c r="U9130" s="1047"/>
    </row>
    <row r="9131" ht="26.25" customHeight="1" spans="21:21">
      <c r="U9131" s="1047"/>
    </row>
    <row r="9132" ht="26.25" customHeight="1" spans="21:21">
      <c r="U9132" s="1047"/>
    </row>
    <row r="9133" ht="26.25" customHeight="1" spans="21:21">
      <c r="U9133" s="1047"/>
    </row>
    <row r="9134" ht="26.25" customHeight="1" spans="21:21">
      <c r="U9134" s="1047"/>
    </row>
    <row r="9135" ht="26.25" customHeight="1" spans="21:21">
      <c r="U9135" s="1047"/>
    </row>
    <row r="9136" ht="26.25" customHeight="1" spans="21:21">
      <c r="U9136" s="1047"/>
    </row>
    <row r="9137" ht="26.25" customHeight="1" spans="21:21">
      <c r="U9137" s="1047"/>
    </row>
    <row r="9138" ht="26.25" customHeight="1" spans="21:21">
      <c r="U9138" s="1047"/>
    </row>
    <row r="9139" ht="26.25" customHeight="1" spans="21:21">
      <c r="U9139" s="1047"/>
    </row>
    <row r="9140" ht="26.25" customHeight="1" spans="21:21">
      <c r="U9140" s="1047"/>
    </row>
    <row r="9141" ht="26.25" customHeight="1" spans="21:21">
      <c r="U9141" s="1047"/>
    </row>
    <row r="9142" ht="26.25" customHeight="1" spans="21:21">
      <c r="U9142" s="1047"/>
    </row>
    <row r="9143" ht="26.25" customHeight="1" spans="21:21">
      <c r="U9143" s="1047"/>
    </row>
    <row r="9144" ht="26.25" customHeight="1" spans="21:21">
      <c r="U9144" s="1047"/>
    </row>
    <row r="9145" ht="26.25" customHeight="1" spans="21:21">
      <c r="U9145" s="1047"/>
    </row>
    <row r="9146" ht="26.25" customHeight="1" spans="21:21">
      <c r="U9146" s="1047"/>
    </row>
    <row r="9147" ht="26.25" customHeight="1" spans="21:21">
      <c r="U9147" s="1047"/>
    </row>
    <row r="9148" ht="26.25" customHeight="1" spans="21:21">
      <c r="U9148" s="1047"/>
    </row>
    <row r="9149" ht="26.25" customHeight="1" spans="21:21">
      <c r="U9149" s="1047"/>
    </row>
    <row r="9150" ht="26.25" customHeight="1" spans="21:21">
      <c r="U9150" s="1047"/>
    </row>
    <row r="9151" ht="26.25" customHeight="1" spans="21:21">
      <c r="U9151" s="1047"/>
    </row>
    <row r="9152" ht="26.25" customHeight="1" spans="21:21">
      <c r="U9152" s="1047"/>
    </row>
    <row r="9153" ht="26.25" customHeight="1" spans="21:21">
      <c r="U9153" s="1047"/>
    </row>
    <row r="9154" ht="26.25" customHeight="1" spans="21:21">
      <c r="U9154" s="1047"/>
    </row>
    <row r="9155" ht="26.25" customHeight="1" spans="21:21">
      <c r="U9155" s="1047"/>
    </row>
    <row r="9156" ht="26.25" customHeight="1" spans="21:21">
      <c r="U9156" s="1047"/>
    </row>
    <row r="9157" ht="26.25" customHeight="1" spans="21:21">
      <c r="U9157" s="1047"/>
    </row>
    <row r="9158" ht="26.25" customHeight="1" spans="21:21">
      <c r="U9158" s="1047"/>
    </row>
    <row r="9159" ht="26.25" customHeight="1" spans="21:21">
      <c r="U9159" s="1047"/>
    </row>
    <row r="9160" ht="26.25" customHeight="1" spans="21:21">
      <c r="U9160" s="1047"/>
    </row>
    <row r="9161" ht="26.25" customHeight="1" spans="21:21">
      <c r="U9161" s="1047"/>
    </row>
    <row r="9162" ht="26.25" customHeight="1" spans="21:21">
      <c r="U9162" s="1047"/>
    </row>
    <row r="9163" ht="26.25" customHeight="1" spans="21:21">
      <c r="U9163" s="1047"/>
    </row>
    <row r="9164" ht="26.25" customHeight="1" spans="21:21">
      <c r="U9164" s="1047"/>
    </row>
    <row r="9165" ht="26.25" customHeight="1" spans="21:21">
      <c r="U9165" s="1047"/>
    </row>
    <row r="9166" ht="26.25" customHeight="1" spans="21:21">
      <c r="U9166" s="1047"/>
    </row>
    <row r="9167" ht="26.25" customHeight="1" spans="21:21">
      <c r="U9167" s="1047"/>
    </row>
    <row r="9168" ht="26.25" customHeight="1" spans="21:21">
      <c r="U9168" s="1047"/>
    </row>
    <row r="9169" ht="26.25" customHeight="1" spans="21:21">
      <c r="U9169" s="1047"/>
    </row>
    <row r="9170" ht="26.25" customHeight="1" spans="21:21">
      <c r="U9170" s="1047"/>
    </row>
    <row r="9171" ht="26.25" customHeight="1" spans="21:21">
      <c r="U9171" s="1047"/>
    </row>
    <row r="9172" ht="26.25" customHeight="1" spans="21:21">
      <c r="U9172" s="1047"/>
    </row>
    <row r="9173" ht="26.25" customHeight="1" spans="21:21">
      <c r="U9173" s="1047"/>
    </row>
    <row r="9174" ht="26.25" customHeight="1" spans="21:21">
      <c r="U9174" s="1047"/>
    </row>
    <row r="9175" ht="26.25" customHeight="1" spans="21:21">
      <c r="U9175" s="1047"/>
    </row>
    <row r="9176" ht="26.25" customHeight="1" spans="21:21">
      <c r="U9176" s="1047"/>
    </row>
    <row r="9177" ht="26.25" customHeight="1" spans="21:21">
      <c r="U9177" s="1047"/>
    </row>
    <row r="9178" ht="26.25" customHeight="1" spans="21:21">
      <c r="U9178" s="1047"/>
    </row>
    <row r="9179" ht="26.25" customHeight="1" spans="21:21">
      <c r="U9179" s="1047"/>
    </row>
    <row r="9180" ht="26.25" customHeight="1" spans="21:21">
      <c r="U9180" s="1047"/>
    </row>
    <row r="9181" ht="26.25" customHeight="1" spans="21:21">
      <c r="U9181" s="1047"/>
    </row>
    <row r="9182" ht="26.25" customHeight="1" spans="21:21">
      <c r="U9182" s="1047"/>
    </row>
    <row r="9183" ht="26.25" customHeight="1" spans="21:21">
      <c r="U9183" s="1047"/>
    </row>
    <row r="9184" ht="26.25" customHeight="1" spans="21:21">
      <c r="U9184" s="1047"/>
    </row>
    <row r="9185" ht="26.25" customHeight="1" spans="21:21">
      <c r="U9185" s="1047"/>
    </row>
    <row r="9186" ht="26.25" customHeight="1" spans="21:21">
      <c r="U9186" s="1047"/>
    </row>
    <row r="9187" ht="26.25" customHeight="1" spans="21:21">
      <c r="U9187" s="1047"/>
    </row>
    <row r="9188" ht="26.25" customHeight="1" spans="21:21">
      <c r="U9188" s="1047"/>
    </row>
    <row r="9189" ht="26.25" customHeight="1" spans="21:21">
      <c r="U9189" s="1047"/>
    </row>
    <row r="9190" ht="26.25" customHeight="1" spans="21:21">
      <c r="U9190" s="1047"/>
    </row>
    <row r="9191" ht="26.25" customHeight="1" spans="21:21">
      <c r="U9191" s="1047"/>
    </row>
    <row r="9192" ht="26.25" customHeight="1" spans="21:21">
      <c r="U9192" s="1047"/>
    </row>
    <row r="9193" ht="26.25" customHeight="1" spans="21:21">
      <c r="U9193" s="1047"/>
    </row>
    <row r="9194" ht="26.25" customHeight="1" spans="21:21">
      <c r="U9194" s="1047"/>
    </row>
    <row r="9195" ht="26.25" customHeight="1" spans="21:21">
      <c r="U9195" s="1047"/>
    </row>
    <row r="9196" ht="26.25" customHeight="1" spans="21:21">
      <c r="U9196" s="1047"/>
    </row>
    <row r="9197" ht="26.25" customHeight="1" spans="21:21">
      <c r="U9197" s="1047"/>
    </row>
    <row r="9198" ht="26.25" customHeight="1" spans="21:21">
      <c r="U9198" s="1047"/>
    </row>
    <row r="9199" ht="26.25" customHeight="1" spans="21:21">
      <c r="U9199" s="1047"/>
    </row>
    <row r="9200" ht="26.25" customHeight="1" spans="21:21">
      <c r="U9200" s="1047"/>
    </row>
    <row r="9201" ht="26.25" customHeight="1" spans="21:21">
      <c r="U9201" s="1047"/>
    </row>
    <row r="9202" ht="26.25" customHeight="1" spans="21:21">
      <c r="U9202" s="1047"/>
    </row>
    <row r="9203" ht="26.25" customHeight="1" spans="21:21">
      <c r="U9203" s="1047"/>
    </row>
    <row r="9204" ht="26.25" customHeight="1" spans="21:21">
      <c r="U9204" s="1047"/>
    </row>
    <row r="9205" ht="26.25" customHeight="1" spans="21:21">
      <c r="U9205" s="1047"/>
    </row>
    <row r="9206" ht="26.25" customHeight="1" spans="21:21">
      <c r="U9206" s="1047"/>
    </row>
    <row r="9207" ht="26.25" customHeight="1" spans="21:21">
      <c r="U9207" s="1047"/>
    </row>
    <row r="9208" ht="26.25" customHeight="1" spans="21:21">
      <c r="U9208" s="1047"/>
    </row>
    <row r="9209" ht="26.25" customHeight="1" spans="21:21">
      <c r="U9209" s="1047"/>
    </row>
    <row r="9210" ht="26.25" customHeight="1" spans="21:21">
      <c r="U9210" s="1047"/>
    </row>
    <row r="9211" ht="26.25" customHeight="1" spans="21:21">
      <c r="U9211" s="1047"/>
    </row>
    <row r="9212" ht="26.25" customHeight="1" spans="21:21">
      <c r="U9212" s="1047"/>
    </row>
    <row r="9213" ht="26.25" customHeight="1" spans="21:21">
      <c r="U9213" s="1047"/>
    </row>
    <row r="9214" ht="26.25" customHeight="1" spans="21:21">
      <c r="U9214" s="1047"/>
    </row>
    <row r="9215" ht="26.25" customHeight="1" spans="21:21">
      <c r="U9215" s="1047"/>
    </row>
    <row r="9216" ht="26.25" customHeight="1" spans="21:21">
      <c r="U9216" s="1047"/>
    </row>
    <row r="9217" ht="26.25" customHeight="1" spans="21:21">
      <c r="U9217" s="1047"/>
    </row>
    <row r="9218" ht="26.25" customHeight="1" spans="21:21">
      <c r="U9218" s="1047"/>
    </row>
    <row r="9219" ht="26.25" customHeight="1" spans="21:21">
      <c r="U9219" s="1047"/>
    </row>
    <row r="9220" ht="26.25" customHeight="1" spans="21:21">
      <c r="U9220" s="1047"/>
    </row>
    <row r="9221" ht="26.25" customHeight="1" spans="21:21">
      <c r="U9221" s="1047"/>
    </row>
    <row r="9222" ht="26.25" customHeight="1" spans="21:21">
      <c r="U9222" s="1047"/>
    </row>
    <row r="9223" ht="26.25" customHeight="1" spans="21:21">
      <c r="U9223" s="1047"/>
    </row>
    <row r="9224" ht="26.25" customHeight="1" spans="21:21">
      <c r="U9224" s="1047"/>
    </row>
    <row r="9225" ht="26.25" customHeight="1" spans="21:21">
      <c r="U9225" s="1047"/>
    </row>
    <row r="9226" ht="26.25" customHeight="1" spans="21:21">
      <c r="U9226" s="1047"/>
    </row>
    <row r="9227" ht="26.25" customHeight="1" spans="21:21">
      <c r="U9227" s="1047"/>
    </row>
    <row r="9228" ht="26.25" customHeight="1" spans="21:21">
      <c r="U9228" s="1047"/>
    </row>
    <row r="9229" ht="26.25" customHeight="1" spans="21:21">
      <c r="U9229" s="1047"/>
    </row>
    <row r="9230" ht="26.25" customHeight="1" spans="21:21">
      <c r="U9230" s="1047"/>
    </row>
    <row r="9231" ht="26.25" customHeight="1" spans="21:21">
      <c r="U9231" s="1047"/>
    </row>
    <row r="9232" ht="26.25" customHeight="1" spans="21:21">
      <c r="U9232" s="1047"/>
    </row>
    <row r="9233" ht="26.25" customHeight="1" spans="21:21">
      <c r="U9233" s="1047"/>
    </row>
    <row r="9234" ht="26.25" customHeight="1" spans="21:21">
      <c r="U9234" s="1047"/>
    </row>
    <row r="9235" ht="26.25" customHeight="1" spans="21:21">
      <c r="U9235" s="1047"/>
    </row>
    <row r="9236" ht="26.25" customHeight="1" spans="21:21">
      <c r="U9236" s="1047"/>
    </row>
    <row r="9237" ht="26.25" customHeight="1" spans="21:21">
      <c r="U9237" s="1047"/>
    </row>
    <row r="9238" ht="26.25" customHeight="1" spans="21:21">
      <c r="U9238" s="1047"/>
    </row>
    <row r="9239" ht="26.25" customHeight="1" spans="21:21">
      <c r="U9239" s="1047"/>
    </row>
    <row r="9240" ht="26.25" customHeight="1" spans="21:21">
      <c r="U9240" s="1047"/>
    </row>
    <row r="9241" ht="26.25" customHeight="1" spans="21:21">
      <c r="U9241" s="1047"/>
    </row>
    <row r="9242" ht="26.25" customHeight="1" spans="21:21">
      <c r="U9242" s="1047"/>
    </row>
    <row r="9243" ht="26.25" customHeight="1" spans="21:21">
      <c r="U9243" s="1047"/>
    </row>
    <row r="9244" ht="26.25" customHeight="1" spans="21:21">
      <c r="U9244" s="1047"/>
    </row>
    <row r="9245" ht="26.25" customHeight="1" spans="21:21">
      <c r="U9245" s="1047"/>
    </row>
    <row r="9246" ht="26.25" customHeight="1" spans="21:21">
      <c r="U9246" s="1047"/>
    </row>
    <row r="9247" ht="26.25" customHeight="1" spans="21:21">
      <c r="U9247" s="1047"/>
    </row>
    <row r="9248" ht="26.25" customHeight="1" spans="21:21">
      <c r="U9248" s="1047"/>
    </row>
    <row r="9249" ht="26.25" customHeight="1" spans="21:21">
      <c r="U9249" s="1047"/>
    </row>
    <row r="9250" ht="26.25" customHeight="1" spans="21:21">
      <c r="U9250" s="1047"/>
    </row>
    <row r="9251" ht="26.25" customHeight="1" spans="21:21">
      <c r="U9251" s="1047"/>
    </row>
    <row r="9252" ht="26.25" customHeight="1" spans="21:21">
      <c r="U9252" s="1047"/>
    </row>
    <row r="9253" ht="26.25" customHeight="1" spans="21:21">
      <c r="U9253" s="1047"/>
    </row>
    <row r="9254" ht="26.25" customHeight="1" spans="21:21">
      <c r="U9254" s="1047"/>
    </row>
    <row r="9255" ht="26.25" customHeight="1" spans="21:21">
      <c r="U9255" s="1047"/>
    </row>
    <row r="9256" ht="26.25" customHeight="1" spans="21:21">
      <c r="U9256" s="1047"/>
    </row>
    <row r="9257" ht="26.25" customHeight="1" spans="21:21">
      <c r="U9257" s="1047"/>
    </row>
    <row r="9258" ht="26.25" customHeight="1" spans="21:21">
      <c r="U9258" s="1047"/>
    </row>
    <row r="9259" ht="26.25" customHeight="1" spans="21:21">
      <c r="U9259" s="1047"/>
    </row>
    <row r="9260" ht="26.25" customHeight="1" spans="21:21">
      <c r="U9260" s="1047"/>
    </row>
    <row r="9261" ht="26.25" customHeight="1" spans="21:21">
      <c r="U9261" s="1047"/>
    </row>
    <row r="9262" ht="26.25" customHeight="1" spans="21:21">
      <c r="U9262" s="1047"/>
    </row>
    <row r="9263" ht="26.25" customHeight="1" spans="21:21">
      <c r="U9263" s="1047"/>
    </row>
    <row r="9264" ht="26.25" customHeight="1" spans="21:21">
      <c r="U9264" s="1047"/>
    </row>
    <row r="9265" ht="26.25" customHeight="1" spans="21:21">
      <c r="U9265" s="1047"/>
    </row>
    <row r="9266" ht="26.25" customHeight="1" spans="21:21">
      <c r="U9266" s="1047"/>
    </row>
    <row r="9267" ht="26.25" customHeight="1" spans="21:21">
      <c r="U9267" s="1047"/>
    </row>
    <row r="9268" ht="26.25" customHeight="1" spans="21:21">
      <c r="U9268" s="1047"/>
    </row>
    <row r="9269" ht="26.25" customHeight="1" spans="21:21">
      <c r="U9269" s="1047"/>
    </row>
    <row r="9270" ht="26.25" customHeight="1" spans="21:21">
      <c r="U9270" s="1047"/>
    </row>
    <row r="9271" ht="26.25" customHeight="1" spans="21:21">
      <c r="U9271" s="1047"/>
    </row>
    <row r="9272" ht="26.25" customHeight="1" spans="21:21">
      <c r="U9272" s="1047"/>
    </row>
    <row r="9273" ht="26.25" customHeight="1" spans="21:21">
      <c r="U9273" s="1047"/>
    </row>
    <row r="9274" ht="26.25" customHeight="1" spans="21:21">
      <c r="U9274" s="1047"/>
    </row>
    <row r="9275" ht="26.25" customHeight="1" spans="21:21">
      <c r="U9275" s="1047"/>
    </row>
    <row r="9276" ht="26.25" customHeight="1" spans="21:21">
      <c r="U9276" s="1047"/>
    </row>
    <row r="9277" ht="26.25" customHeight="1" spans="21:21">
      <c r="U9277" s="1047"/>
    </row>
    <row r="9278" ht="26.25" customHeight="1" spans="21:21">
      <c r="U9278" s="1047"/>
    </row>
    <row r="9279" ht="26.25" customHeight="1" spans="21:21">
      <c r="U9279" s="1047"/>
    </row>
    <row r="9280" ht="26.25" customHeight="1" spans="21:21">
      <c r="U9280" s="1047"/>
    </row>
    <row r="9281" ht="26.25" customHeight="1" spans="21:21">
      <c r="U9281" s="1047"/>
    </row>
    <row r="9282" ht="26.25" customHeight="1" spans="21:21">
      <c r="U9282" s="1047"/>
    </row>
    <row r="9283" ht="26.25" customHeight="1" spans="21:21">
      <c r="U9283" s="1047"/>
    </row>
    <row r="9284" ht="26.25" customHeight="1" spans="21:21">
      <c r="U9284" s="1047"/>
    </row>
    <row r="9285" ht="26.25" customHeight="1" spans="21:21">
      <c r="U9285" s="1047"/>
    </row>
    <row r="9286" ht="26.25" customHeight="1" spans="21:21">
      <c r="U9286" s="1047"/>
    </row>
    <row r="9287" ht="26.25" customHeight="1" spans="21:21">
      <c r="U9287" s="1047"/>
    </row>
    <row r="9288" ht="26.25" customHeight="1" spans="21:21">
      <c r="U9288" s="1047"/>
    </row>
    <row r="9289" ht="26.25" customHeight="1" spans="21:21">
      <c r="U9289" s="1047"/>
    </row>
    <row r="9290" ht="26.25" customHeight="1" spans="21:21">
      <c r="U9290" s="1047"/>
    </row>
    <row r="9291" ht="26.25" customHeight="1" spans="21:21">
      <c r="U9291" s="1047"/>
    </row>
    <row r="9292" ht="26.25" customHeight="1" spans="21:21">
      <c r="U9292" s="1047"/>
    </row>
    <row r="9293" ht="26.25" customHeight="1" spans="21:21">
      <c r="U9293" s="1047"/>
    </row>
    <row r="9294" ht="26.25" customHeight="1" spans="21:21">
      <c r="U9294" s="1047"/>
    </row>
    <row r="9295" ht="26.25" customHeight="1" spans="21:21">
      <c r="U9295" s="1047"/>
    </row>
    <row r="9296" ht="26.25" customHeight="1" spans="21:21">
      <c r="U9296" s="1047"/>
    </row>
    <row r="9297" ht="26.25" customHeight="1" spans="21:21">
      <c r="U9297" s="1047"/>
    </row>
    <row r="9298" ht="26.25" customHeight="1" spans="21:21">
      <c r="U9298" s="1047"/>
    </row>
    <row r="9299" ht="26.25" customHeight="1" spans="21:21">
      <c r="U9299" s="1047"/>
    </row>
    <row r="9300" ht="26.25" customHeight="1" spans="21:21">
      <c r="U9300" s="1047"/>
    </row>
    <row r="9301" ht="26.25" customHeight="1" spans="21:21">
      <c r="U9301" s="1047"/>
    </row>
    <row r="9302" ht="26.25" customHeight="1" spans="21:21">
      <c r="U9302" s="1047"/>
    </row>
    <row r="9303" ht="26.25" customHeight="1" spans="21:21">
      <c r="U9303" s="1047"/>
    </row>
    <row r="9304" ht="26.25" customHeight="1" spans="21:21">
      <c r="U9304" s="1047"/>
    </row>
    <row r="9305" ht="26.25" customHeight="1" spans="21:21">
      <c r="U9305" s="1047"/>
    </row>
    <row r="9306" ht="26.25" customHeight="1" spans="21:21">
      <c r="U9306" s="1047"/>
    </row>
    <row r="9307" ht="26.25" customHeight="1" spans="21:21">
      <c r="U9307" s="1047"/>
    </row>
    <row r="9308" ht="26.25" customHeight="1" spans="21:21">
      <c r="U9308" s="1047"/>
    </row>
    <row r="9309" ht="26.25" customHeight="1" spans="21:21">
      <c r="U9309" s="1047"/>
    </row>
    <row r="9310" ht="26.25" customHeight="1" spans="21:21">
      <c r="U9310" s="1047"/>
    </row>
    <row r="9311" ht="26.25" customHeight="1" spans="21:21">
      <c r="U9311" s="1047"/>
    </row>
    <row r="9312" ht="26.25" customHeight="1" spans="21:21">
      <c r="U9312" s="1047"/>
    </row>
    <row r="9313" ht="26.25" customHeight="1" spans="21:21">
      <c r="U9313" s="1047"/>
    </row>
    <row r="9314" ht="26.25" customHeight="1" spans="21:21">
      <c r="U9314" s="1047"/>
    </row>
    <row r="9315" ht="26.25" customHeight="1" spans="21:21">
      <c r="U9315" s="1047"/>
    </row>
    <row r="9316" ht="26.25" customHeight="1" spans="21:21">
      <c r="U9316" s="1047"/>
    </row>
    <row r="9317" ht="26.25" customHeight="1" spans="21:21">
      <c r="U9317" s="1047"/>
    </row>
    <row r="9318" ht="26.25" customHeight="1" spans="21:21">
      <c r="U9318" s="1047"/>
    </row>
    <row r="9319" ht="26.25" customHeight="1" spans="21:21">
      <c r="U9319" s="1047"/>
    </row>
    <row r="9320" ht="26.25" customHeight="1" spans="21:21">
      <c r="U9320" s="1047"/>
    </row>
    <row r="9321" ht="26.25" customHeight="1" spans="21:21">
      <c r="U9321" s="1047"/>
    </row>
    <row r="9322" ht="26.25" customHeight="1" spans="21:21">
      <c r="U9322" s="1047"/>
    </row>
    <row r="9323" ht="26.25" customHeight="1" spans="21:21">
      <c r="U9323" s="1047"/>
    </row>
    <row r="9324" ht="26.25" customHeight="1" spans="21:21">
      <c r="U9324" s="1047"/>
    </row>
    <row r="9325" ht="26.25" customHeight="1" spans="21:21">
      <c r="U9325" s="1047"/>
    </row>
    <row r="9326" ht="26.25" customHeight="1" spans="21:21">
      <c r="U9326" s="1047"/>
    </row>
    <row r="9327" ht="26.25" customHeight="1" spans="21:21">
      <c r="U9327" s="1047"/>
    </row>
    <row r="9328" ht="26.25" customHeight="1" spans="21:21">
      <c r="U9328" s="1047"/>
    </row>
    <row r="9329" ht="26.25" customHeight="1" spans="21:21">
      <c r="U9329" s="1047"/>
    </row>
    <row r="9330" ht="26.25" customHeight="1" spans="21:21">
      <c r="U9330" s="1047"/>
    </row>
    <row r="9331" ht="26.25" customHeight="1" spans="21:21">
      <c r="U9331" s="1047"/>
    </row>
    <row r="9332" ht="26.25" customHeight="1" spans="21:21">
      <c r="U9332" s="1047"/>
    </row>
    <row r="9333" ht="26.25" customHeight="1" spans="21:21">
      <c r="U9333" s="1047"/>
    </row>
    <row r="9334" ht="26.25" customHeight="1" spans="21:21">
      <c r="U9334" s="1047"/>
    </row>
    <row r="9335" ht="26.25" customHeight="1" spans="21:21">
      <c r="U9335" s="1047"/>
    </row>
    <row r="9336" ht="26.25" customHeight="1" spans="21:21">
      <c r="U9336" s="1047"/>
    </row>
    <row r="9337" ht="26.25" customHeight="1" spans="21:21">
      <c r="U9337" s="1047"/>
    </row>
    <row r="9338" ht="26.25" customHeight="1" spans="21:21">
      <c r="U9338" s="1047"/>
    </row>
    <row r="9339" ht="26.25" customHeight="1" spans="21:21">
      <c r="U9339" s="1047"/>
    </row>
    <row r="9340" ht="26.25" customHeight="1" spans="21:21">
      <c r="U9340" s="1047"/>
    </row>
    <row r="9341" ht="26.25" customHeight="1" spans="21:21">
      <c r="U9341" s="1047"/>
    </row>
    <row r="9342" ht="26.25" customHeight="1" spans="21:21">
      <c r="U9342" s="1047"/>
    </row>
    <row r="9343" ht="26.25" customHeight="1" spans="21:21">
      <c r="U9343" s="1047"/>
    </row>
    <row r="9344" ht="26.25" customHeight="1" spans="21:21">
      <c r="U9344" s="1047"/>
    </row>
    <row r="9345" ht="26.25" customHeight="1" spans="21:21">
      <c r="U9345" s="1047"/>
    </row>
    <row r="9346" ht="26.25" customHeight="1" spans="21:21">
      <c r="U9346" s="1047"/>
    </row>
    <row r="9347" ht="26.25" customHeight="1" spans="21:21">
      <c r="U9347" s="1047"/>
    </row>
    <row r="9348" ht="26.25" customHeight="1" spans="21:21">
      <c r="U9348" s="1047"/>
    </row>
    <row r="9349" ht="26.25" customHeight="1" spans="21:21">
      <c r="U9349" s="1047"/>
    </row>
    <row r="9350" ht="26.25" customHeight="1" spans="21:21">
      <c r="U9350" s="1047"/>
    </row>
    <row r="9351" ht="26.25" customHeight="1" spans="21:21">
      <c r="U9351" s="1047"/>
    </row>
    <row r="9352" ht="26.25" customHeight="1" spans="21:21">
      <c r="U9352" s="1047"/>
    </row>
    <row r="9353" ht="26.25" customHeight="1" spans="21:21">
      <c r="U9353" s="1047"/>
    </row>
    <row r="9354" ht="26.25" customHeight="1" spans="21:21">
      <c r="U9354" s="1047"/>
    </row>
    <row r="9355" ht="26.25" customHeight="1" spans="21:21">
      <c r="U9355" s="1047"/>
    </row>
    <row r="9356" ht="26.25" customHeight="1" spans="21:21">
      <c r="U9356" s="1047"/>
    </row>
    <row r="9357" ht="26.25" customHeight="1" spans="21:21">
      <c r="U9357" s="1047"/>
    </row>
    <row r="9358" ht="26.25" customHeight="1" spans="21:21">
      <c r="U9358" s="1047"/>
    </row>
    <row r="9359" ht="26.25" customHeight="1" spans="21:21">
      <c r="U9359" s="1047"/>
    </row>
    <row r="9360" ht="26.25" customHeight="1" spans="21:21">
      <c r="U9360" s="1047"/>
    </row>
    <row r="9361" ht="26.25" customHeight="1" spans="21:21">
      <c r="U9361" s="1047"/>
    </row>
    <row r="9362" ht="26.25" customHeight="1" spans="21:21">
      <c r="U9362" s="1047"/>
    </row>
    <row r="9363" ht="26.25" customHeight="1" spans="21:21">
      <c r="U9363" s="1047"/>
    </row>
    <row r="9364" ht="26.25" customHeight="1" spans="21:21">
      <c r="U9364" s="1047"/>
    </row>
    <row r="9365" ht="26.25" customHeight="1" spans="21:21">
      <c r="U9365" s="1047"/>
    </row>
    <row r="9366" ht="26.25" customHeight="1" spans="21:21">
      <c r="U9366" s="1047"/>
    </row>
    <row r="9367" ht="26.25" customHeight="1" spans="21:21">
      <c r="U9367" s="1047"/>
    </row>
    <row r="9368" ht="26.25" customHeight="1" spans="21:21">
      <c r="U9368" s="1047"/>
    </row>
    <row r="9369" ht="26.25" customHeight="1" spans="21:21">
      <c r="U9369" s="1047"/>
    </row>
    <row r="9370" ht="26.25" customHeight="1" spans="21:21">
      <c r="U9370" s="1047"/>
    </row>
    <row r="9371" ht="26.25" customHeight="1" spans="21:21">
      <c r="U9371" s="1047"/>
    </row>
    <row r="9372" ht="26.25" customHeight="1" spans="21:21">
      <c r="U9372" s="1047"/>
    </row>
    <row r="9373" ht="26.25" customHeight="1" spans="21:21">
      <c r="U9373" s="1047"/>
    </row>
    <row r="9374" ht="26.25" customHeight="1" spans="21:21">
      <c r="U9374" s="1047"/>
    </row>
    <row r="9375" ht="26.25" customHeight="1" spans="21:21">
      <c r="U9375" s="1047"/>
    </row>
    <row r="9376" ht="26.25" customHeight="1" spans="21:21">
      <c r="U9376" s="1047"/>
    </row>
    <row r="9377" ht="26.25" customHeight="1" spans="21:21">
      <c r="U9377" s="1047"/>
    </row>
    <row r="9378" ht="26.25" customHeight="1" spans="21:21">
      <c r="U9378" s="1047"/>
    </row>
    <row r="9379" ht="26.25" customHeight="1" spans="21:21">
      <c r="U9379" s="1047"/>
    </row>
    <row r="9380" ht="26.25" customHeight="1" spans="21:21">
      <c r="U9380" s="1047"/>
    </row>
    <row r="9381" ht="26.25" customHeight="1" spans="21:21">
      <c r="U9381" s="1047"/>
    </row>
    <row r="9382" ht="26.25" customHeight="1" spans="21:21">
      <c r="U9382" s="1047"/>
    </row>
    <row r="9383" ht="26.25" customHeight="1" spans="21:21">
      <c r="U9383" s="1047"/>
    </row>
    <row r="9384" ht="26.25" customHeight="1" spans="21:21">
      <c r="U9384" s="1047"/>
    </row>
    <row r="9385" ht="26.25" customHeight="1" spans="21:21">
      <c r="U9385" s="1047"/>
    </row>
    <row r="9386" ht="26.25" customHeight="1" spans="21:21">
      <c r="U9386" s="1047"/>
    </row>
    <row r="9387" ht="26.25" customHeight="1" spans="21:21">
      <c r="U9387" s="1047"/>
    </row>
    <row r="9388" ht="26.25" customHeight="1" spans="21:21">
      <c r="U9388" s="1047"/>
    </row>
    <row r="9389" ht="26.25" customHeight="1" spans="21:21">
      <c r="U9389" s="1047"/>
    </row>
    <row r="9390" ht="26.25" customHeight="1" spans="21:21">
      <c r="U9390" s="1047"/>
    </row>
    <row r="9391" ht="26.25" customHeight="1" spans="21:21">
      <c r="U9391" s="1047"/>
    </row>
    <row r="9392" ht="26.25" customHeight="1" spans="21:21">
      <c r="U9392" s="1047"/>
    </row>
    <row r="9393" ht="26.25" customHeight="1" spans="21:21">
      <c r="U9393" s="1047"/>
    </row>
    <row r="9394" ht="26.25" customHeight="1" spans="21:21">
      <c r="U9394" s="1047"/>
    </row>
    <row r="9395" ht="26.25" customHeight="1" spans="21:21">
      <c r="U9395" s="1047"/>
    </row>
    <row r="9396" ht="26.25" customHeight="1" spans="21:21">
      <c r="U9396" s="1047"/>
    </row>
    <row r="9397" ht="26.25" customHeight="1" spans="21:21">
      <c r="U9397" s="1047"/>
    </row>
    <row r="9398" ht="26.25" customHeight="1" spans="21:21">
      <c r="U9398" s="1047"/>
    </row>
    <row r="9399" ht="26.25" customHeight="1" spans="21:21">
      <c r="U9399" s="1047"/>
    </row>
    <row r="9400" ht="26.25" customHeight="1" spans="21:21">
      <c r="U9400" s="1047"/>
    </row>
    <row r="9401" ht="26.25" customHeight="1" spans="21:21">
      <c r="U9401" s="1047"/>
    </row>
    <row r="9402" ht="26.25" customHeight="1" spans="21:21">
      <c r="U9402" s="1047"/>
    </row>
    <row r="9403" ht="26.25" customHeight="1" spans="21:21">
      <c r="U9403" s="1047"/>
    </row>
    <row r="9404" ht="26.25" customHeight="1" spans="21:21">
      <c r="U9404" s="1047"/>
    </row>
    <row r="9405" ht="26.25" customHeight="1" spans="21:21">
      <c r="U9405" s="1047"/>
    </row>
    <row r="9406" ht="26.25" customHeight="1" spans="21:21">
      <c r="U9406" s="1047"/>
    </row>
    <row r="9407" ht="26.25" customHeight="1" spans="21:21">
      <c r="U9407" s="1047"/>
    </row>
    <row r="9408" ht="26.25" customHeight="1" spans="21:21">
      <c r="U9408" s="1047"/>
    </row>
    <row r="9409" ht="26.25" customHeight="1" spans="21:21">
      <c r="U9409" s="1047"/>
    </row>
    <row r="9410" ht="26.25" customHeight="1" spans="21:21">
      <c r="U9410" s="1047"/>
    </row>
    <row r="9411" ht="26.25" customHeight="1" spans="21:21">
      <c r="U9411" s="1047"/>
    </row>
    <row r="9412" ht="26.25" customHeight="1" spans="21:21">
      <c r="U9412" s="1047"/>
    </row>
    <row r="9413" ht="26.25" customHeight="1" spans="21:21">
      <c r="U9413" s="1047"/>
    </row>
    <row r="9414" ht="26.25" customHeight="1" spans="21:21">
      <c r="U9414" s="1047"/>
    </row>
    <row r="9415" ht="26.25" customHeight="1" spans="21:21">
      <c r="U9415" s="1047"/>
    </row>
    <row r="9416" ht="26.25" customHeight="1" spans="21:21">
      <c r="U9416" s="1047"/>
    </row>
    <row r="9417" ht="26.25" customHeight="1" spans="21:21">
      <c r="U9417" s="1047"/>
    </row>
    <row r="9418" ht="26.25" customHeight="1" spans="21:21">
      <c r="U9418" s="1047"/>
    </row>
    <row r="9419" ht="26.25" customHeight="1" spans="21:21">
      <c r="U9419" s="1047"/>
    </row>
    <row r="9420" ht="26.25" customHeight="1" spans="21:21">
      <c r="U9420" s="1047"/>
    </row>
    <row r="9421" ht="26.25" customHeight="1" spans="21:21">
      <c r="U9421" s="1047"/>
    </row>
    <row r="9422" ht="26.25" customHeight="1" spans="21:21">
      <c r="U9422" s="1047"/>
    </row>
    <row r="9423" ht="26.25" customHeight="1" spans="21:21">
      <c r="U9423" s="1047"/>
    </row>
    <row r="9424" ht="26.25" customHeight="1" spans="21:21">
      <c r="U9424" s="1047"/>
    </row>
    <row r="9425" ht="26.25" customHeight="1" spans="21:21">
      <c r="U9425" s="1047"/>
    </row>
    <row r="9426" ht="26.25" customHeight="1" spans="21:21">
      <c r="U9426" s="1047"/>
    </row>
    <row r="9427" ht="26.25" customHeight="1" spans="21:21">
      <c r="U9427" s="1047"/>
    </row>
    <row r="9428" ht="26.25" customHeight="1" spans="21:21">
      <c r="U9428" s="1047"/>
    </row>
    <row r="9429" ht="26.25" customHeight="1" spans="21:21">
      <c r="U9429" s="1047"/>
    </row>
    <row r="9430" ht="26.25" customHeight="1" spans="21:21">
      <c r="U9430" s="1047"/>
    </row>
    <row r="9431" ht="26.25" customHeight="1" spans="21:21">
      <c r="U9431" s="1047"/>
    </row>
    <row r="9432" ht="26.25" customHeight="1" spans="21:21">
      <c r="U9432" s="1047"/>
    </row>
    <row r="9433" ht="26.25" customHeight="1" spans="21:21">
      <c r="U9433" s="1047"/>
    </row>
    <row r="9434" ht="26.25" customHeight="1" spans="21:21">
      <c r="U9434" s="1047"/>
    </row>
    <row r="9435" ht="26.25" customHeight="1" spans="21:21">
      <c r="U9435" s="1047"/>
    </row>
    <row r="9436" ht="26.25" customHeight="1" spans="21:21">
      <c r="U9436" s="1047"/>
    </row>
    <row r="9437" ht="26.25" customHeight="1" spans="21:21">
      <c r="U9437" s="1047"/>
    </row>
    <row r="9438" ht="26.25" customHeight="1" spans="21:21">
      <c r="U9438" s="1047"/>
    </row>
    <row r="9439" ht="26.25" customHeight="1" spans="21:21">
      <c r="U9439" s="1047"/>
    </row>
    <row r="9440" ht="26.25" customHeight="1" spans="21:21">
      <c r="U9440" s="1047"/>
    </row>
    <row r="9441" ht="26.25" customHeight="1" spans="21:21">
      <c r="U9441" s="1047"/>
    </row>
    <row r="9442" ht="26.25" customHeight="1" spans="21:21">
      <c r="U9442" s="1047"/>
    </row>
    <row r="9443" ht="26.25" customHeight="1" spans="21:21">
      <c r="U9443" s="1047"/>
    </row>
    <row r="9444" ht="26.25" customHeight="1" spans="21:21">
      <c r="U9444" s="1047"/>
    </row>
    <row r="9445" ht="26.25" customHeight="1" spans="21:21">
      <c r="U9445" s="1047"/>
    </row>
    <row r="9446" ht="26.25" customHeight="1" spans="21:21">
      <c r="U9446" s="1047"/>
    </row>
    <row r="9447" ht="26.25" customHeight="1" spans="21:21">
      <c r="U9447" s="1047"/>
    </row>
    <row r="9448" ht="26.25" customHeight="1" spans="21:21">
      <c r="U9448" s="1047"/>
    </row>
    <row r="9449" ht="26.25" customHeight="1" spans="21:21">
      <c r="U9449" s="1047"/>
    </row>
    <row r="9450" ht="26.25" customHeight="1" spans="21:21">
      <c r="U9450" s="1047"/>
    </row>
    <row r="9451" ht="26.25" customHeight="1" spans="21:21">
      <c r="U9451" s="1047"/>
    </row>
    <row r="9452" ht="26.25" customHeight="1" spans="21:21">
      <c r="U9452" s="1047"/>
    </row>
    <row r="9453" ht="26.25" customHeight="1" spans="21:21">
      <c r="U9453" s="1047"/>
    </row>
    <row r="9454" ht="26.25" customHeight="1" spans="21:21">
      <c r="U9454" s="1047"/>
    </row>
    <row r="9455" ht="26.25" customHeight="1" spans="21:21">
      <c r="U9455" s="1047"/>
    </row>
    <row r="9456" ht="26.25" customHeight="1" spans="21:21">
      <c r="U9456" s="1047"/>
    </row>
    <row r="9457" ht="26.25" customHeight="1" spans="21:21">
      <c r="U9457" s="1047"/>
    </row>
    <row r="9458" ht="26.25" customHeight="1" spans="21:21">
      <c r="U9458" s="1047"/>
    </row>
    <row r="9459" ht="26.25" customHeight="1" spans="21:21">
      <c r="U9459" s="1047"/>
    </row>
    <row r="9460" ht="26.25" customHeight="1" spans="21:21">
      <c r="U9460" s="1047"/>
    </row>
    <row r="9461" ht="26.25" customHeight="1" spans="21:21">
      <c r="U9461" s="1047"/>
    </row>
    <row r="9462" ht="26.25" customHeight="1" spans="21:21">
      <c r="U9462" s="1047"/>
    </row>
    <row r="9463" ht="26.25" customHeight="1" spans="21:21">
      <c r="U9463" s="1047"/>
    </row>
    <row r="9464" ht="26.25" customHeight="1" spans="21:21">
      <c r="U9464" s="1047"/>
    </row>
    <row r="9465" ht="26.25" customHeight="1" spans="21:21">
      <c r="U9465" s="1047"/>
    </row>
    <row r="9466" ht="26.25" customHeight="1" spans="21:21">
      <c r="U9466" s="1047"/>
    </row>
    <row r="9467" ht="26.25" customHeight="1" spans="21:21">
      <c r="U9467" s="1047"/>
    </row>
    <row r="9468" ht="26.25" customHeight="1" spans="21:21">
      <c r="U9468" s="1047"/>
    </row>
    <row r="9469" ht="26.25" customHeight="1" spans="21:21">
      <c r="U9469" s="1047"/>
    </row>
    <row r="9470" ht="26.25" customHeight="1" spans="21:21">
      <c r="U9470" s="1047"/>
    </row>
    <row r="9471" ht="26.25" customHeight="1" spans="21:21">
      <c r="U9471" s="1047"/>
    </row>
    <row r="9472" ht="26.25" customHeight="1" spans="21:21">
      <c r="U9472" s="1047"/>
    </row>
    <row r="9473" ht="26.25" customHeight="1" spans="21:21">
      <c r="U9473" s="1047"/>
    </row>
    <row r="9474" ht="26.25" customHeight="1" spans="21:21">
      <c r="U9474" s="1047"/>
    </row>
    <row r="9475" ht="26.25" customHeight="1" spans="21:21">
      <c r="U9475" s="1047"/>
    </row>
    <row r="9476" ht="26.25" customHeight="1" spans="21:21">
      <c r="U9476" s="1047"/>
    </row>
    <row r="9477" ht="26.25" customHeight="1" spans="21:21">
      <c r="U9477" s="1047"/>
    </row>
    <row r="9478" ht="26.25" customHeight="1" spans="21:21">
      <c r="U9478" s="1047"/>
    </row>
    <row r="9479" ht="26.25" customHeight="1" spans="21:21">
      <c r="U9479" s="1047"/>
    </row>
    <row r="9480" ht="26.25" customHeight="1" spans="21:21">
      <c r="U9480" s="1047"/>
    </row>
    <row r="9481" ht="26.25" customHeight="1" spans="21:21">
      <c r="U9481" s="1047"/>
    </row>
    <row r="9482" ht="26.25" customHeight="1" spans="21:21">
      <c r="U9482" s="1047"/>
    </row>
    <row r="9483" ht="26.25" customHeight="1" spans="21:21">
      <c r="U9483" s="1047"/>
    </row>
    <row r="9484" ht="26.25" customHeight="1" spans="21:21">
      <c r="U9484" s="1047"/>
    </row>
    <row r="9485" ht="26.25" customHeight="1" spans="21:21">
      <c r="U9485" s="1047"/>
    </row>
    <row r="9486" ht="26.25" customHeight="1" spans="21:21">
      <c r="U9486" s="1047"/>
    </row>
    <row r="9487" ht="26.25" customHeight="1" spans="21:21">
      <c r="U9487" s="1047"/>
    </row>
    <row r="9488" ht="26.25" customHeight="1" spans="21:21">
      <c r="U9488" s="1047"/>
    </row>
    <row r="9489" ht="26.25" customHeight="1" spans="21:21">
      <c r="U9489" s="1047"/>
    </row>
    <row r="9490" ht="26.25" customHeight="1" spans="21:21">
      <c r="U9490" s="1047"/>
    </row>
    <row r="9491" ht="26.25" customHeight="1" spans="21:21">
      <c r="U9491" s="1047"/>
    </row>
    <row r="9492" ht="26.25" customHeight="1" spans="21:21">
      <c r="U9492" s="1047"/>
    </row>
    <row r="9493" ht="26.25" customHeight="1" spans="21:21">
      <c r="U9493" s="1047"/>
    </row>
    <row r="9494" ht="26.25" customHeight="1" spans="21:21">
      <c r="U9494" s="1047"/>
    </row>
    <row r="9495" ht="26.25" customHeight="1" spans="21:21">
      <c r="U9495" s="1047"/>
    </row>
    <row r="9496" ht="26.25" customHeight="1" spans="21:21">
      <c r="U9496" s="1047"/>
    </row>
    <row r="9497" ht="26.25" customHeight="1" spans="21:21">
      <c r="U9497" s="1047"/>
    </row>
    <row r="9498" ht="26.25" customHeight="1" spans="21:21">
      <c r="U9498" s="1047"/>
    </row>
    <row r="9499" ht="26.25" customHeight="1" spans="21:21">
      <c r="U9499" s="1047"/>
    </row>
    <row r="9500" ht="26.25" customHeight="1" spans="21:21">
      <c r="U9500" s="1047"/>
    </row>
    <row r="9501" ht="26.25" customHeight="1" spans="21:21">
      <c r="U9501" s="1047"/>
    </row>
    <row r="9502" ht="26.25" customHeight="1" spans="21:21">
      <c r="U9502" s="1047"/>
    </row>
    <row r="9503" ht="26.25" customHeight="1" spans="21:21">
      <c r="U9503" s="1047"/>
    </row>
    <row r="9504" ht="26.25" customHeight="1" spans="21:21">
      <c r="U9504" s="1047"/>
    </row>
    <row r="9505" ht="26.25" customHeight="1" spans="21:21">
      <c r="U9505" s="1047"/>
    </row>
    <row r="9506" ht="26.25" customHeight="1" spans="21:21">
      <c r="U9506" s="1047"/>
    </row>
    <row r="9507" ht="26.25" customHeight="1" spans="21:21">
      <c r="U9507" s="1047"/>
    </row>
    <row r="9508" ht="26.25" customHeight="1" spans="21:21">
      <c r="U9508" s="1047"/>
    </row>
    <row r="9509" ht="26.25" customHeight="1" spans="21:21">
      <c r="U9509" s="1047"/>
    </row>
    <row r="9510" ht="26.25" customHeight="1" spans="21:21">
      <c r="U9510" s="1047"/>
    </row>
    <row r="9511" ht="26.25" customHeight="1" spans="21:21">
      <c r="U9511" s="1047"/>
    </row>
    <row r="9512" ht="26.25" customHeight="1" spans="21:21">
      <c r="U9512" s="1047"/>
    </row>
    <row r="9513" ht="26.25" customHeight="1" spans="21:21">
      <c r="U9513" s="1047"/>
    </row>
    <row r="9514" ht="26.25" customHeight="1" spans="21:21">
      <c r="U9514" s="1047"/>
    </row>
    <row r="9515" ht="26.25" customHeight="1" spans="21:21">
      <c r="U9515" s="1047"/>
    </row>
    <row r="9516" ht="26.25" customHeight="1" spans="21:21">
      <c r="U9516" s="1047"/>
    </row>
    <row r="9517" ht="26.25" customHeight="1" spans="21:21">
      <c r="U9517" s="1047"/>
    </row>
    <row r="9518" ht="26.25" customHeight="1" spans="21:21">
      <c r="U9518" s="1047"/>
    </row>
    <row r="9519" ht="26.25" customHeight="1" spans="21:21">
      <c r="U9519" s="1047"/>
    </row>
    <row r="9520" ht="26.25" customHeight="1" spans="21:21">
      <c r="U9520" s="1047"/>
    </row>
    <row r="9521" ht="26.25" customHeight="1" spans="21:21">
      <c r="U9521" s="1047"/>
    </row>
    <row r="9522" ht="26.25" customHeight="1" spans="21:21">
      <c r="U9522" s="1047"/>
    </row>
    <row r="9523" ht="26.25" customHeight="1" spans="21:21">
      <c r="U9523" s="1047"/>
    </row>
    <row r="9524" ht="26.25" customHeight="1" spans="21:21">
      <c r="U9524" s="1047"/>
    </row>
    <row r="9525" ht="26.25" customHeight="1" spans="21:21">
      <c r="U9525" s="1047"/>
    </row>
    <row r="9526" ht="26.25" customHeight="1" spans="21:21">
      <c r="U9526" s="1047"/>
    </row>
    <row r="9527" ht="26.25" customHeight="1" spans="21:21">
      <c r="U9527" s="1047"/>
    </row>
    <row r="9528" ht="26.25" customHeight="1" spans="21:21">
      <c r="U9528" s="1047"/>
    </row>
    <row r="9529" ht="26.25" customHeight="1" spans="21:21">
      <c r="U9529" s="1047"/>
    </row>
    <row r="9530" ht="26.25" customHeight="1" spans="21:21">
      <c r="U9530" s="1047"/>
    </row>
    <row r="9531" ht="26.25" customHeight="1" spans="21:21">
      <c r="U9531" s="1047"/>
    </row>
    <row r="9532" ht="26.25" customHeight="1" spans="21:21">
      <c r="U9532" s="1047"/>
    </row>
    <row r="9533" ht="26.25" customHeight="1" spans="21:21">
      <c r="U9533" s="1047"/>
    </row>
    <row r="9534" ht="26.25" customHeight="1" spans="21:21">
      <c r="U9534" s="1047"/>
    </row>
    <row r="9535" ht="26.25" customHeight="1" spans="21:21">
      <c r="U9535" s="1047"/>
    </row>
    <row r="9536" ht="26.25" customHeight="1" spans="21:21">
      <c r="U9536" s="1047"/>
    </row>
    <row r="9537" ht="26.25" customHeight="1" spans="21:21">
      <c r="U9537" s="1047"/>
    </row>
    <row r="9538" ht="26.25" customHeight="1" spans="21:21">
      <c r="U9538" s="1047"/>
    </row>
    <row r="9539" ht="26.25" customHeight="1" spans="21:21">
      <c r="U9539" s="1047"/>
    </row>
    <row r="9540" ht="26.25" customHeight="1" spans="21:21">
      <c r="U9540" s="1047"/>
    </row>
    <row r="9541" ht="26.25" customHeight="1" spans="21:21">
      <c r="U9541" s="1047"/>
    </row>
    <row r="9542" ht="26.25" customHeight="1" spans="21:21">
      <c r="U9542" s="1047"/>
    </row>
    <row r="9543" ht="26.25" customHeight="1" spans="21:21">
      <c r="U9543" s="1047"/>
    </row>
    <row r="9544" ht="26.25" customHeight="1" spans="21:21">
      <c r="U9544" s="1047"/>
    </row>
    <row r="9545" ht="26.25" customHeight="1" spans="21:21">
      <c r="U9545" s="1047"/>
    </row>
    <row r="9546" ht="26.25" customHeight="1" spans="21:21">
      <c r="U9546" s="1047"/>
    </row>
    <row r="9547" ht="26.25" customHeight="1" spans="21:21">
      <c r="U9547" s="1047"/>
    </row>
    <row r="9548" ht="26.25" customHeight="1" spans="21:21">
      <c r="U9548" s="1047"/>
    </row>
    <row r="9549" ht="26.25" customHeight="1" spans="21:21">
      <c r="U9549" s="1047"/>
    </row>
    <row r="9550" ht="26.25" customHeight="1" spans="21:21">
      <c r="U9550" s="1047"/>
    </row>
    <row r="9551" ht="26.25" customHeight="1" spans="21:21">
      <c r="U9551" s="1047"/>
    </row>
    <row r="9552" ht="26.25" customHeight="1" spans="21:21">
      <c r="U9552" s="1047"/>
    </row>
    <row r="9553" ht="26.25" customHeight="1" spans="21:21">
      <c r="U9553" s="1047"/>
    </row>
    <row r="9554" ht="26.25" customHeight="1" spans="21:21">
      <c r="U9554" s="1047"/>
    </row>
    <row r="9555" ht="26.25" customHeight="1" spans="21:21">
      <c r="U9555" s="1047"/>
    </row>
    <row r="9556" ht="26.25" customHeight="1" spans="21:21">
      <c r="U9556" s="1047"/>
    </row>
    <row r="9557" ht="26.25" customHeight="1" spans="21:21">
      <c r="U9557" s="1047"/>
    </row>
    <row r="9558" ht="26.25" customHeight="1" spans="21:21">
      <c r="U9558" s="1047"/>
    </row>
    <row r="9559" ht="26.25" customHeight="1" spans="21:21">
      <c r="U9559" s="1047"/>
    </row>
    <row r="9560" ht="26.25" customHeight="1" spans="21:21">
      <c r="U9560" s="1047"/>
    </row>
    <row r="9561" ht="26.25" customHeight="1" spans="21:21">
      <c r="U9561" s="1047"/>
    </row>
    <row r="9562" ht="26.25" customHeight="1" spans="21:21">
      <c r="U9562" s="1047"/>
    </row>
    <row r="9563" ht="26.25" customHeight="1" spans="21:21">
      <c r="U9563" s="1047"/>
    </row>
    <row r="9564" ht="26.25" customHeight="1" spans="21:21">
      <c r="U9564" s="1047"/>
    </row>
    <row r="9565" ht="26.25" customHeight="1" spans="21:21">
      <c r="U9565" s="1047"/>
    </row>
    <row r="9566" ht="26.25" customHeight="1" spans="21:21">
      <c r="U9566" s="1047"/>
    </row>
    <row r="9567" ht="26.25" customHeight="1" spans="21:21">
      <c r="U9567" s="1047"/>
    </row>
    <row r="9568" ht="26.25" customHeight="1" spans="21:21">
      <c r="U9568" s="1047"/>
    </row>
    <row r="9569" ht="26.25" customHeight="1" spans="21:21">
      <c r="U9569" s="1047"/>
    </row>
    <row r="9570" ht="26.25" customHeight="1" spans="21:21">
      <c r="U9570" s="1047"/>
    </row>
    <row r="9571" ht="26.25" customHeight="1" spans="21:21">
      <c r="U9571" s="1047"/>
    </row>
    <row r="9572" ht="26.25" customHeight="1" spans="21:21">
      <c r="U9572" s="1047"/>
    </row>
    <row r="9573" ht="26.25" customHeight="1" spans="21:21">
      <c r="U9573" s="1047"/>
    </row>
    <row r="9574" ht="26.25" customHeight="1" spans="21:21">
      <c r="U9574" s="1047"/>
    </row>
    <row r="9575" ht="26.25" customHeight="1" spans="21:21">
      <c r="U9575" s="1047"/>
    </row>
    <row r="9576" ht="26.25" customHeight="1" spans="21:21">
      <c r="U9576" s="1047"/>
    </row>
    <row r="9577" ht="26.25" customHeight="1" spans="21:21">
      <c r="U9577" s="1047"/>
    </row>
    <row r="9578" ht="26.25" customHeight="1" spans="21:21">
      <c r="U9578" s="1047"/>
    </row>
    <row r="9579" ht="26.25" customHeight="1" spans="21:21">
      <c r="U9579" s="1047"/>
    </row>
    <row r="9580" ht="26.25" customHeight="1" spans="21:21">
      <c r="U9580" s="1047"/>
    </row>
    <row r="9581" ht="26.25" customHeight="1" spans="21:21">
      <c r="U9581" s="1047"/>
    </row>
    <row r="9582" ht="26.25" customHeight="1" spans="21:21">
      <c r="U9582" s="1047"/>
    </row>
    <row r="9583" ht="26.25" customHeight="1" spans="21:21">
      <c r="U9583" s="1047"/>
    </row>
    <row r="9584" ht="26.25" customHeight="1" spans="21:21">
      <c r="U9584" s="1047"/>
    </row>
    <row r="9585" ht="26.25" customHeight="1" spans="21:21">
      <c r="U9585" s="1047"/>
    </row>
    <row r="9586" ht="26.25" customHeight="1" spans="21:21">
      <c r="U9586" s="1047"/>
    </row>
    <row r="9587" ht="26.25" customHeight="1" spans="21:21">
      <c r="U9587" s="1047"/>
    </row>
    <row r="9588" ht="26.25" customHeight="1" spans="21:21">
      <c r="U9588" s="1047"/>
    </row>
    <row r="9589" ht="26.25" customHeight="1" spans="21:21">
      <c r="U9589" s="1047"/>
    </row>
    <row r="9590" ht="26.25" customHeight="1" spans="21:21">
      <c r="U9590" s="1047"/>
    </row>
    <row r="9591" ht="26.25" customHeight="1" spans="21:21">
      <c r="U9591" s="1047"/>
    </row>
    <row r="9592" ht="26.25" customHeight="1" spans="21:21">
      <c r="U9592" s="1047"/>
    </row>
    <row r="9593" ht="26.25" customHeight="1" spans="21:21">
      <c r="U9593" s="1047"/>
    </row>
    <row r="9594" ht="26.25" customHeight="1" spans="21:21">
      <c r="U9594" s="1047"/>
    </row>
    <row r="9595" ht="26.25" customHeight="1" spans="21:21">
      <c r="U9595" s="1047"/>
    </row>
    <row r="9596" ht="26.25" customHeight="1" spans="21:21">
      <c r="U9596" s="1047"/>
    </row>
    <row r="9597" ht="26.25" customHeight="1" spans="21:21">
      <c r="U9597" s="1047"/>
    </row>
    <row r="9598" ht="26.25" customHeight="1" spans="21:21">
      <c r="U9598" s="1047"/>
    </row>
    <row r="9599" ht="26.25" customHeight="1" spans="21:21">
      <c r="U9599" s="1047"/>
    </row>
    <row r="9600" ht="26.25" customHeight="1" spans="21:21">
      <c r="U9600" s="1047"/>
    </row>
    <row r="9601" ht="26.25" customHeight="1" spans="21:21">
      <c r="U9601" s="1047"/>
    </row>
    <row r="9602" ht="26.25" customHeight="1" spans="21:21">
      <c r="U9602" s="1047"/>
    </row>
    <row r="9603" ht="26.25" customHeight="1" spans="21:21">
      <c r="U9603" s="1047"/>
    </row>
    <row r="9604" ht="26.25" customHeight="1" spans="21:21">
      <c r="U9604" s="1047"/>
    </row>
    <row r="9605" ht="26.25" customHeight="1" spans="21:21">
      <c r="U9605" s="1047"/>
    </row>
    <row r="9606" ht="26.25" customHeight="1" spans="21:21">
      <c r="U9606" s="1047"/>
    </row>
    <row r="9607" ht="26.25" customHeight="1" spans="21:21">
      <c r="U9607" s="1047"/>
    </row>
    <row r="9608" ht="26.25" customHeight="1" spans="21:21">
      <c r="U9608" s="1047"/>
    </row>
    <row r="9609" ht="26.25" customHeight="1" spans="21:21">
      <c r="U9609" s="1047"/>
    </row>
    <row r="9610" ht="26.25" customHeight="1" spans="21:21">
      <c r="U9610" s="1047"/>
    </row>
    <row r="9611" ht="26.25" customHeight="1" spans="21:21">
      <c r="U9611" s="1047"/>
    </row>
    <row r="9612" ht="26.25" customHeight="1" spans="21:21">
      <c r="U9612" s="1047"/>
    </row>
    <row r="9613" ht="26.25" customHeight="1" spans="21:21">
      <c r="U9613" s="1047"/>
    </row>
    <row r="9614" ht="26.25" customHeight="1" spans="21:21">
      <c r="U9614" s="1047"/>
    </row>
    <row r="9615" ht="26.25" customHeight="1" spans="21:21">
      <c r="U9615" s="1047"/>
    </row>
    <row r="9616" ht="26.25" customHeight="1" spans="21:21">
      <c r="U9616" s="1047"/>
    </row>
    <row r="9617" ht="26.25" customHeight="1" spans="21:21">
      <c r="U9617" s="1047"/>
    </row>
    <row r="9618" ht="26.25" customHeight="1" spans="21:21">
      <c r="U9618" s="1047"/>
    </row>
    <row r="9619" ht="26.25" customHeight="1" spans="21:21">
      <c r="U9619" s="1047"/>
    </row>
    <row r="9620" ht="26.25" customHeight="1" spans="21:21">
      <c r="U9620" s="1047"/>
    </row>
    <row r="9621" ht="26.25" customHeight="1" spans="21:21">
      <c r="U9621" s="1047"/>
    </row>
    <row r="9622" ht="26.25" customHeight="1" spans="21:21">
      <c r="U9622" s="1047"/>
    </row>
    <row r="9623" ht="26.25" customHeight="1" spans="21:21">
      <c r="U9623" s="1047"/>
    </row>
    <row r="9624" ht="26.25" customHeight="1" spans="21:21">
      <c r="U9624" s="1047"/>
    </row>
    <row r="9625" ht="26.25" customHeight="1" spans="21:21">
      <c r="U9625" s="1047"/>
    </row>
    <row r="9626" ht="26.25" customHeight="1" spans="21:21">
      <c r="U9626" s="1047"/>
    </row>
    <row r="9627" ht="26.25" customHeight="1" spans="21:21">
      <c r="U9627" s="1047"/>
    </row>
    <row r="9628" ht="26.25" customHeight="1" spans="21:21">
      <c r="U9628" s="1047"/>
    </row>
    <row r="9629" ht="26.25" customHeight="1" spans="21:21">
      <c r="U9629" s="1047"/>
    </row>
    <row r="9630" ht="26.25" customHeight="1" spans="21:21">
      <c r="U9630" s="1047"/>
    </row>
    <row r="9631" ht="26.25" customHeight="1" spans="21:21">
      <c r="U9631" s="1047"/>
    </row>
    <row r="9632" ht="26.25" customHeight="1" spans="21:21">
      <c r="U9632" s="1047"/>
    </row>
    <row r="9633" ht="26.25" customHeight="1" spans="21:21">
      <c r="U9633" s="1047"/>
    </row>
    <row r="9634" ht="26.25" customHeight="1" spans="21:21">
      <c r="U9634" s="1047"/>
    </row>
    <row r="9635" ht="26.25" customHeight="1" spans="21:21">
      <c r="U9635" s="1047"/>
    </row>
    <row r="9636" ht="26.25" customHeight="1" spans="21:21">
      <c r="U9636" s="1047"/>
    </row>
    <row r="9637" ht="26.25" customHeight="1" spans="21:21">
      <c r="U9637" s="1047"/>
    </row>
    <row r="9638" ht="26.25" customHeight="1" spans="21:21">
      <c r="U9638" s="1047"/>
    </row>
    <row r="9639" ht="26.25" customHeight="1" spans="21:21">
      <c r="U9639" s="1047"/>
    </row>
    <row r="9640" ht="26.25" customHeight="1" spans="21:21">
      <c r="U9640" s="1047"/>
    </row>
    <row r="9641" ht="26.25" customHeight="1" spans="21:21">
      <c r="U9641" s="1047"/>
    </row>
    <row r="9642" ht="26.25" customHeight="1" spans="21:21">
      <c r="U9642" s="1047"/>
    </row>
    <row r="9643" ht="26.25" customHeight="1" spans="21:21">
      <c r="U9643" s="1047"/>
    </row>
    <row r="9644" ht="26.25" customHeight="1" spans="21:21">
      <c r="U9644" s="1047"/>
    </row>
    <row r="9645" ht="26.25" customHeight="1" spans="21:21">
      <c r="U9645" s="1047"/>
    </row>
    <row r="9646" ht="26.25" customHeight="1" spans="21:21">
      <c r="U9646" s="1047"/>
    </row>
    <row r="9647" ht="26.25" customHeight="1" spans="21:21">
      <c r="U9647" s="1047"/>
    </row>
    <row r="9648" ht="26.25" customHeight="1" spans="21:21">
      <c r="U9648" s="1047"/>
    </row>
    <row r="9649" ht="26.25" customHeight="1" spans="21:21">
      <c r="U9649" s="1047"/>
    </row>
    <row r="9650" ht="26.25" customHeight="1" spans="21:21">
      <c r="U9650" s="1047"/>
    </row>
    <row r="9651" ht="26.25" customHeight="1" spans="21:21">
      <c r="U9651" s="1047"/>
    </row>
    <row r="9652" ht="26.25" customHeight="1" spans="21:21">
      <c r="U9652" s="1047"/>
    </row>
    <row r="9653" ht="26.25" customHeight="1" spans="21:21">
      <c r="U9653" s="1047"/>
    </row>
    <row r="9654" ht="26.25" customHeight="1" spans="21:21">
      <c r="U9654" s="1047"/>
    </row>
    <row r="9655" ht="26.25" customHeight="1" spans="21:21">
      <c r="U9655" s="1047"/>
    </row>
    <row r="9656" ht="26.25" customHeight="1" spans="21:21">
      <c r="U9656" s="1047"/>
    </row>
    <row r="9657" ht="26.25" customHeight="1" spans="21:21">
      <c r="U9657" s="1047"/>
    </row>
    <row r="9658" ht="26.25" customHeight="1" spans="21:21">
      <c r="U9658" s="1047"/>
    </row>
    <row r="9659" ht="26.25" customHeight="1" spans="21:21">
      <c r="U9659" s="1047"/>
    </row>
    <row r="9660" ht="26.25" customHeight="1" spans="21:21">
      <c r="U9660" s="1047"/>
    </row>
    <row r="9661" ht="26.25" customHeight="1" spans="21:21">
      <c r="U9661" s="1047"/>
    </row>
    <row r="9662" ht="26.25" customHeight="1" spans="21:21">
      <c r="U9662" s="1047"/>
    </row>
    <row r="9663" ht="26.25" customHeight="1" spans="21:21">
      <c r="U9663" s="1047"/>
    </row>
    <row r="9664" ht="26.25" customHeight="1" spans="21:21">
      <c r="U9664" s="1047"/>
    </row>
    <row r="9665" ht="26.25" customHeight="1" spans="21:21">
      <c r="U9665" s="1047"/>
    </row>
    <row r="9666" ht="26.25" customHeight="1" spans="21:21">
      <c r="U9666" s="1047"/>
    </row>
    <row r="9667" ht="26.25" customHeight="1" spans="21:21">
      <c r="U9667" s="1047"/>
    </row>
    <row r="9668" ht="26.25" customHeight="1" spans="21:21">
      <c r="U9668" s="1047"/>
    </row>
    <row r="9669" ht="26.25" customHeight="1" spans="21:21">
      <c r="U9669" s="1047"/>
    </row>
    <row r="9670" ht="26.25" customHeight="1" spans="21:21">
      <c r="U9670" s="1047"/>
    </row>
    <row r="9671" ht="26.25" customHeight="1" spans="21:21">
      <c r="U9671" s="1047"/>
    </row>
    <row r="9672" ht="26.25" customHeight="1" spans="21:21">
      <c r="U9672" s="1047"/>
    </row>
    <row r="9673" ht="26.25" customHeight="1" spans="21:21">
      <c r="U9673" s="1047"/>
    </row>
    <row r="9674" ht="26.25" customHeight="1" spans="21:21">
      <c r="U9674" s="1047"/>
    </row>
    <row r="9675" ht="26.25" customHeight="1" spans="21:21">
      <c r="U9675" s="1047"/>
    </row>
    <row r="9676" ht="26.25" customHeight="1" spans="21:21">
      <c r="U9676" s="1047"/>
    </row>
    <row r="9677" ht="26.25" customHeight="1" spans="21:21">
      <c r="U9677" s="1047"/>
    </row>
    <row r="9678" ht="26.25" customHeight="1" spans="21:21">
      <c r="U9678" s="1047"/>
    </row>
    <row r="9679" ht="26.25" customHeight="1" spans="21:21">
      <c r="U9679" s="1047"/>
    </row>
    <row r="9680" ht="26.25" customHeight="1" spans="21:21">
      <c r="U9680" s="1047"/>
    </row>
    <row r="9681" ht="26.25" customHeight="1" spans="21:21">
      <c r="U9681" s="1047"/>
    </row>
    <row r="9682" ht="26.25" customHeight="1" spans="21:21">
      <c r="U9682" s="1047"/>
    </row>
    <row r="9683" ht="26.25" customHeight="1" spans="21:21">
      <c r="U9683" s="1047"/>
    </row>
    <row r="9684" ht="26.25" customHeight="1" spans="21:21">
      <c r="U9684" s="1047"/>
    </row>
    <row r="9685" ht="26.25" customHeight="1" spans="21:21">
      <c r="U9685" s="1047"/>
    </row>
    <row r="9686" ht="26.25" customHeight="1" spans="21:21">
      <c r="U9686" s="1047"/>
    </row>
    <row r="9687" ht="26.25" customHeight="1" spans="21:21">
      <c r="U9687" s="1047"/>
    </row>
    <row r="9688" ht="26.25" customHeight="1" spans="21:21">
      <c r="U9688" s="1047"/>
    </row>
    <row r="9689" ht="26.25" customHeight="1" spans="21:21">
      <c r="U9689" s="1047"/>
    </row>
    <row r="9690" ht="26.25" customHeight="1" spans="21:21">
      <c r="U9690" s="1047"/>
    </row>
    <row r="9691" ht="26.25" customHeight="1" spans="21:21">
      <c r="U9691" s="1047"/>
    </row>
    <row r="9692" ht="26.25" customHeight="1" spans="21:21">
      <c r="U9692" s="1047"/>
    </row>
    <row r="9693" ht="26.25" customHeight="1" spans="21:21">
      <c r="U9693" s="1047"/>
    </row>
    <row r="9694" ht="26.25" customHeight="1" spans="21:21">
      <c r="U9694" s="1047"/>
    </row>
    <row r="9695" ht="26.25" customHeight="1" spans="21:21">
      <c r="U9695" s="1047"/>
    </row>
    <row r="9696" ht="26.25" customHeight="1" spans="21:21">
      <c r="U9696" s="1047"/>
    </row>
    <row r="9697" ht="26.25" customHeight="1" spans="21:21">
      <c r="U9697" s="1047"/>
    </row>
    <row r="9698" ht="26.25" customHeight="1" spans="21:21">
      <c r="U9698" s="1047"/>
    </row>
    <row r="9699" ht="26.25" customHeight="1" spans="21:21">
      <c r="U9699" s="1047"/>
    </row>
    <row r="9700" ht="26.25" customHeight="1" spans="21:21">
      <c r="U9700" s="1047"/>
    </row>
    <row r="9701" ht="26.25" customHeight="1" spans="21:21">
      <c r="U9701" s="1047"/>
    </row>
    <row r="9702" ht="26.25" customHeight="1" spans="21:21">
      <c r="U9702" s="1047"/>
    </row>
    <row r="9703" ht="26.25" customHeight="1" spans="21:21">
      <c r="U9703" s="1047"/>
    </row>
    <row r="9704" ht="26.25" customHeight="1" spans="21:21">
      <c r="U9704" s="1047"/>
    </row>
    <row r="9705" ht="26.25" customHeight="1" spans="21:21">
      <c r="U9705" s="1047"/>
    </row>
    <row r="9706" ht="26.25" customHeight="1" spans="21:21">
      <c r="U9706" s="1047"/>
    </row>
    <row r="9707" ht="26.25" customHeight="1" spans="21:21">
      <c r="U9707" s="1047"/>
    </row>
    <row r="9708" ht="26.25" customHeight="1" spans="21:21">
      <c r="U9708" s="1047"/>
    </row>
    <row r="9709" ht="26.25" customHeight="1" spans="21:21">
      <c r="U9709" s="1047"/>
    </row>
    <row r="9710" ht="26.25" customHeight="1" spans="21:21">
      <c r="U9710" s="1047"/>
    </row>
    <row r="9711" ht="26.25" customHeight="1" spans="21:21">
      <c r="U9711" s="1047"/>
    </row>
    <row r="9712" ht="26.25" customHeight="1" spans="21:21">
      <c r="U9712" s="1047"/>
    </row>
    <row r="9713" ht="26.25" customHeight="1" spans="21:21">
      <c r="U9713" s="1047"/>
    </row>
    <row r="9714" ht="26.25" customHeight="1" spans="21:21">
      <c r="U9714" s="1047"/>
    </row>
    <row r="9715" ht="26.25" customHeight="1" spans="21:21">
      <c r="U9715" s="1047"/>
    </row>
    <row r="9716" ht="26.25" customHeight="1" spans="21:21">
      <c r="U9716" s="1047"/>
    </row>
    <row r="9717" ht="26.25" customHeight="1" spans="21:21">
      <c r="U9717" s="1047"/>
    </row>
    <row r="9718" ht="26.25" customHeight="1" spans="21:21">
      <c r="U9718" s="1047"/>
    </row>
    <row r="9719" ht="26.25" customHeight="1" spans="21:21">
      <c r="U9719" s="1047"/>
    </row>
    <row r="9720" ht="26.25" customHeight="1" spans="21:21">
      <c r="U9720" s="1047"/>
    </row>
    <row r="9721" ht="26.25" customHeight="1" spans="21:21">
      <c r="U9721" s="1047"/>
    </row>
    <row r="9722" ht="26.25" customHeight="1" spans="21:21">
      <c r="U9722" s="1047"/>
    </row>
    <row r="9723" ht="26.25" customHeight="1" spans="21:21">
      <c r="U9723" s="1047"/>
    </row>
    <row r="9724" ht="26.25" customHeight="1" spans="21:21">
      <c r="U9724" s="1047"/>
    </row>
    <row r="9725" ht="26.25" customHeight="1" spans="21:21">
      <c r="U9725" s="1047"/>
    </row>
    <row r="9726" ht="26.25" customHeight="1" spans="21:21">
      <c r="U9726" s="1047"/>
    </row>
    <row r="9727" ht="26.25" customHeight="1" spans="21:21">
      <c r="U9727" s="1047"/>
    </row>
    <row r="9728" ht="26.25" customHeight="1" spans="21:21">
      <c r="U9728" s="1047"/>
    </row>
    <row r="9729" ht="26.25" customHeight="1" spans="21:21">
      <c r="U9729" s="1047"/>
    </row>
    <row r="9730" ht="26.25" customHeight="1" spans="21:21">
      <c r="U9730" s="1047"/>
    </row>
    <row r="9731" ht="26.25" customHeight="1" spans="21:21">
      <c r="U9731" s="1047"/>
    </row>
    <row r="9732" ht="26.25" customHeight="1" spans="21:21">
      <c r="U9732" s="1047"/>
    </row>
    <row r="9733" ht="26.25" customHeight="1" spans="21:21">
      <c r="U9733" s="1047"/>
    </row>
    <row r="9734" ht="26.25" customHeight="1" spans="21:21">
      <c r="U9734" s="1047"/>
    </row>
    <row r="9735" ht="26.25" customHeight="1" spans="21:21">
      <c r="U9735" s="1047"/>
    </row>
    <row r="9736" ht="26.25" customHeight="1" spans="21:21">
      <c r="U9736" s="1047"/>
    </row>
    <row r="9737" ht="26.25" customHeight="1" spans="21:21">
      <c r="U9737" s="1047"/>
    </row>
    <row r="9738" ht="26.25" customHeight="1" spans="21:21">
      <c r="U9738" s="1047"/>
    </row>
    <row r="9739" ht="26.25" customHeight="1" spans="21:21">
      <c r="U9739" s="1047"/>
    </row>
    <row r="9740" ht="26.25" customHeight="1" spans="21:21">
      <c r="U9740" s="1047"/>
    </row>
    <row r="9741" ht="26.25" customHeight="1" spans="21:21">
      <c r="U9741" s="1047"/>
    </row>
    <row r="9742" ht="26.25" customHeight="1" spans="21:21">
      <c r="U9742" s="1047"/>
    </row>
    <row r="9743" ht="26.25" customHeight="1" spans="21:21">
      <c r="U9743" s="1047"/>
    </row>
    <row r="9744" ht="26.25" customHeight="1" spans="21:21">
      <c r="U9744" s="1047"/>
    </row>
    <row r="9745" ht="26.25" customHeight="1" spans="21:21">
      <c r="U9745" s="1047"/>
    </row>
    <row r="9746" ht="26.25" customHeight="1" spans="21:21">
      <c r="U9746" s="1047"/>
    </row>
    <row r="9747" ht="26.25" customHeight="1" spans="21:21">
      <c r="U9747" s="1047"/>
    </row>
    <row r="9748" ht="26.25" customHeight="1" spans="21:21">
      <c r="U9748" s="1047"/>
    </row>
    <row r="9749" ht="26.25" customHeight="1" spans="21:21">
      <c r="U9749" s="1047"/>
    </row>
    <row r="9750" ht="26.25" customHeight="1" spans="21:21">
      <c r="U9750" s="1047"/>
    </row>
    <row r="9751" ht="26.25" customHeight="1" spans="21:21">
      <c r="U9751" s="1047"/>
    </row>
    <row r="9752" ht="26.25" customHeight="1" spans="21:21">
      <c r="U9752" s="1047"/>
    </row>
    <row r="9753" ht="26.25" customHeight="1" spans="21:21">
      <c r="U9753" s="1047"/>
    </row>
    <row r="9754" ht="26.25" customHeight="1" spans="21:21">
      <c r="U9754" s="1047"/>
    </row>
    <row r="9755" ht="26.25" customHeight="1" spans="21:21">
      <c r="U9755" s="1047"/>
    </row>
    <row r="9756" ht="26.25" customHeight="1" spans="21:21">
      <c r="U9756" s="1047"/>
    </row>
    <row r="9757" ht="26.25" customHeight="1" spans="21:21">
      <c r="U9757" s="1047"/>
    </row>
    <row r="9758" ht="26.25" customHeight="1" spans="21:21">
      <c r="U9758" s="1047"/>
    </row>
    <row r="9759" ht="26.25" customHeight="1" spans="21:21">
      <c r="U9759" s="1047"/>
    </row>
    <row r="9760" ht="26.25" customHeight="1" spans="21:21">
      <c r="U9760" s="1047"/>
    </row>
    <row r="9761" ht="26.25" customHeight="1" spans="21:21">
      <c r="U9761" s="1047"/>
    </row>
    <row r="9762" ht="26.25" customHeight="1" spans="21:21">
      <c r="U9762" s="1047"/>
    </row>
    <row r="9763" ht="26.25" customHeight="1" spans="21:21">
      <c r="U9763" s="1047"/>
    </row>
    <row r="9764" ht="26.25" customHeight="1" spans="21:21">
      <c r="U9764" s="1047"/>
    </row>
    <row r="9765" ht="26.25" customHeight="1" spans="21:21">
      <c r="U9765" s="1047"/>
    </row>
    <row r="9766" ht="26.25" customHeight="1" spans="21:21">
      <c r="U9766" s="1047"/>
    </row>
    <row r="9767" ht="26.25" customHeight="1" spans="21:21">
      <c r="U9767" s="1047"/>
    </row>
    <row r="9768" ht="26.25" customHeight="1" spans="21:21">
      <c r="U9768" s="1047"/>
    </row>
    <row r="9769" ht="26.25" customHeight="1" spans="21:21">
      <c r="U9769" s="1047"/>
    </row>
    <row r="9770" ht="26.25" customHeight="1" spans="21:21">
      <c r="U9770" s="1047"/>
    </row>
    <row r="9771" ht="26.25" customHeight="1" spans="21:21">
      <c r="U9771" s="1047"/>
    </row>
    <row r="9772" ht="26.25" customHeight="1" spans="21:21">
      <c r="U9772" s="1047"/>
    </row>
    <row r="9773" ht="26.25" customHeight="1" spans="21:21">
      <c r="U9773" s="1047"/>
    </row>
    <row r="9774" ht="26.25" customHeight="1" spans="21:21">
      <c r="U9774" s="1047"/>
    </row>
    <row r="9775" ht="26.25" customHeight="1" spans="21:21">
      <c r="U9775" s="1047"/>
    </row>
    <row r="9776" ht="26.25" customHeight="1" spans="21:21">
      <c r="U9776" s="1047"/>
    </row>
    <row r="9777" ht="26.25" customHeight="1" spans="21:21">
      <c r="U9777" s="1047"/>
    </row>
    <row r="9778" ht="26.25" customHeight="1" spans="21:21">
      <c r="U9778" s="1047"/>
    </row>
    <row r="9779" ht="26.25" customHeight="1" spans="21:21">
      <c r="U9779" s="1047"/>
    </row>
    <row r="9780" ht="26.25" customHeight="1" spans="21:21">
      <c r="U9780" s="1047"/>
    </row>
    <row r="9781" ht="26.25" customHeight="1" spans="21:21">
      <c r="U9781" s="1047"/>
    </row>
    <row r="9782" ht="26.25" customHeight="1" spans="21:21">
      <c r="U9782" s="1047"/>
    </row>
    <row r="9783" ht="26.25" customHeight="1" spans="21:21">
      <c r="U9783" s="1047"/>
    </row>
    <row r="9784" ht="26.25" customHeight="1" spans="21:21">
      <c r="U9784" s="1047"/>
    </row>
    <row r="9785" ht="26.25" customHeight="1" spans="21:21">
      <c r="U9785" s="1047"/>
    </row>
    <row r="9786" ht="26.25" customHeight="1" spans="21:21">
      <c r="U9786" s="1047"/>
    </row>
    <row r="9787" ht="26.25" customHeight="1" spans="21:21">
      <c r="U9787" s="1047"/>
    </row>
    <row r="9788" ht="26.25" customHeight="1" spans="21:21">
      <c r="U9788" s="1047"/>
    </row>
    <row r="9789" ht="26.25" customHeight="1" spans="21:21">
      <c r="U9789" s="1047"/>
    </row>
    <row r="9790" ht="26.25" customHeight="1" spans="21:21">
      <c r="U9790" s="1047"/>
    </row>
    <row r="9791" ht="26.25" customHeight="1" spans="21:21">
      <c r="U9791" s="1047"/>
    </row>
    <row r="9792" ht="26.25" customHeight="1" spans="21:21">
      <c r="U9792" s="1047"/>
    </row>
    <row r="9793" ht="26.25" customHeight="1" spans="21:21">
      <c r="U9793" s="1047"/>
    </row>
    <row r="9794" ht="26.25" customHeight="1" spans="21:21">
      <c r="U9794" s="1047"/>
    </row>
    <row r="9795" ht="26.25" customHeight="1" spans="21:21">
      <c r="U9795" s="1047"/>
    </row>
    <row r="9796" ht="26.25" customHeight="1" spans="21:21">
      <c r="U9796" s="1047"/>
    </row>
    <row r="9797" ht="26.25" customHeight="1" spans="21:21">
      <c r="U9797" s="1047"/>
    </row>
    <row r="9798" ht="26.25" customHeight="1" spans="21:21">
      <c r="U9798" s="1047"/>
    </row>
    <row r="9799" ht="26.25" customHeight="1" spans="21:21">
      <c r="U9799" s="1047"/>
    </row>
    <row r="9800" ht="26.25" customHeight="1" spans="21:21">
      <c r="U9800" s="1047"/>
    </row>
    <row r="9801" ht="26.25" customHeight="1" spans="21:21">
      <c r="U9801" s="1047"/>
    </row>
    <row r="9802" ht="26.25" customHeight="1" spans="21:21">
      <c r="U9802" s="1047"/>
    </row>
    <row r="9803" ht="26.25" customHeight="1" spans="21:21">
      <c r="U9803" s="1047"/>
    </row>
    <row r="9804" ht="26.25" customHeight="1" spans="21:21">
      <c r="U9804" s="1047"/>
    </row>
    <row r="9805" ht="26.25" customHeight="1" spans="21:21">
      <c r="U9805" s="1047"/>
    </row>
    <row r="9806" ht="26.25" customHeight="1" spans="21:21">
      <c r="U9806" s="1047"/>
    </row>
    <row r="9807" ht="26.25" customHeight="1" spans="21:21">
      <c r="U9807" s="1047"/>
    </row>
    <row r="9808" ht="26.25" customHeight="1" spans="21:21">
      <c r="U9808" s="1047"/>
    </row>
    <row r="9809" ht="26.25" customHeight="1" spans="21:21">
      <c r="U9809" s="1047"/>
    </row>
    <row r="9810" ht="26.25" customHeight="1" spans="21:21">
      <c r="U9810" s="1047"/>
    </row>
    <row r="9811" ht="26.25" customHeight="1" spans="21:21">
      <c r="U9811" s="1047"/>
    </row>
    <row r="9812" ht="26.25" customHeight="1" spans="21:21">
      <c r="U9812" s="1047"/>
    </row>
    <row r="9813" ht="26.25" customHeight="1" spans="21:21">
      <c r="U9813" s="1047"/>
    </row>
    <row r="9814" ht="26.25" customHeight="1" spans="21:21">
      <c r="U9814" s="1047"/>
    </row>
    <row r="9815" ht="26.25" customHeight="1" spans="21:21">
      <c r="U9815" s="1047"/>
    </row>
    <row r="9816" ht="26.25" customHeight="1" spans="21:21">
      <c r="U9816" s="1047"/>
    </row>
    <row r="9817" ht="26.25" customHeight="1" spans="21:21">
      <c r="U9817" s="1047"/>
    </row>
    <row r="9818" ht="26.25" customHeight="1" spans="21:21">
      <c r="U9818" s="1047"/>
    </row>
    <row r="9819" ht="26.25" customHeight="1" spans="21:21">
      <c r="U9819" s="1047"/>
    </row>
    <row r="9820" ht="26.25" customHeight="1" spans="21:21">
      <c r="U9820" s="1047"/>
    </row>
    <row r="9821" ht="26.25" customHeight="1" spans="21:21">
      <c r="U9821" s="1047"/>
    </row>
    <row r="9822" ht="26.25" customHeight="1" spans="21:21">
      <c r="U9822" s="1047"/>
    </row>
    <row r="9823" ht="26.25" customHeight="1" spans="21:21">
      <c r="U9823" s="1047"/>
    </row>
    <row r="9824" ht="26.25" customHeight="1" spans="21:21">
      <c r="U9824" s="1047"/>
    </row>
    <row r="9825" ht="26.25" customHeight="1" spans="21:21">
      <c r="U9825" s="1047"/>
    </row>
    <row r="9826" ht="26.25" customHeight="1" spans="21:21">
      <c r="U9826" s="1047"/>
    </row>
    <row r="9827" ht="26.25" customHeight="1" spans="21:21">
      <c r="U9827" s="1047"/>
    </row>
    <row r="9828" ht="26.25" customHeight="1" spans="21:21">
      <c r="U9828" s="1047"/>
    </row>
    <row r="9829" ht="26.25" customHeight="1" spans="21:21">
      <c r="U9829" s="1047"/>
    </row>
    <row r="9830" ht="26.25" customHeight="1" spans="21:21">
      <c r="U9830" s="1047"/>
    </row>
    <row r="9831" ht="26.25" customHeight="1" spans="21:21">
      <c r="U9831" s="1047"/>
    </row>
    <row r="9832" ht="26.25" customHeight="1" spans="21:21">
      <c r="U9832" s="1047"/>
    </row>
    <row r="9833" ht="26.25" customHeight="1" spans="21:21">
      <c r="U9833" s="1047"/>
    </row>
    <row r="9834" ht="26.25" customHeight="1" spans="21:21">
      <c r="U9834" s="1047"/>
    </row>
    <row r="9835" ht="26.25" customHeight="1" spans="21:21">
      <c r="U9835" s="1047"/>
    </row>
    <row r="9836" ht="26.25" customHeight="1" spans="21:21">
      <c r="U9836" s="1047"/>
    </row>
    <row r="9837" ht="26.25" customHeight="1" spans="21:21">
      <c r="U9837" s="1047"/>
    </row>
    <row r="9838" ht="26.25" customHeight="1" spans="21:21">
      <c r="U9838" s="1047"/>
    </row>
    <row r="9839" ht="26.25" customHeight="1" spans="21:21">
      <c r="U9839" s="1047"/>
    </row>
    <row r="9840" ht="26.25" customHeight="1" spans="21:21">
      <c r="U9840" s="1047"/>
    </row>
    <row r="9841" ht="26.25" customHeight="1" spans="21:21">
      <c r="U9841" s="1047"/>
    </row>
    <row r="9842" ht="26.25" customHeight="1" spans="21:21">
      <c r="U9842" s="1047"/>
    </row>
    <row r="9843" ht="26.25" customHeight="1" spans="21:21">
      <c r="U9843" s="1047"/>
    </row>
    <row r="9844" ht="26.25" customHeight="1" spans="21:21">
      <c r="U9844" s="1047"/>
    </row>
    <row r="9845" ht="26.25" customHeight="1" spans="21:21">
      <c r="U9845" s="1047"/>
    </row>
    <row r="9846" ht="26.25" customHeight="1" spans="21:21">
      <c r="U9846" s="1047"/>
    </row>
    <row r="9847" ht="26.25" customHeight="1" spans="21:21">
      <c r="U9847" s="1047"/>
    </row>
    <row r="9848" ht="26.25" customHeight="1" spans="21:21">
      <c r="U9848" s="1047"/>
    </row>
    <row r="9849" ht="26.25" customHeight="1" spans="21:21">
      <c r="U9849" s="1047"/>
    </row>
    <row r="9850" ht="26.25" customHeight="1" spans="21:21">
      <c r="U9850" s="1047"/>
    </row>
    <row r="9851" ht="26.25" customHeight="1" spans="21:21">
      <c r="U9851" s="1047"/>
    </row>
    <row r="9852" ht="26.25" customHeight="1" spans="21:21">
      <c r="U9852" s="1047"/>
    </row>
    <row r="9853" ht="26.25" customHeight="1" spans="21:21">
      <c r="U9853" s="1047"/>
    </row>
    <row r="9854" ht="26.25" customHeight="1" spans="21:21">
      <c r="U9854" s="1047"/>
    </row>
    <row r="9855" ht="26.25" customHeight="1" spans="21:21">
      <c r="U9855" s="1047"/>
    </row>
    <row r="9856" ht="26.25" customHeight="1" spans="21:21">
      <c r="U9856" s="1047"/>
    </row>
    <row r="9857" ht="26.25" customHeight="1" spans="21:21">
      <c r="U9857" s="1047"/>
    </row>
    <row r="9858" ht="26.25" customHeight="1" spans="21:21">
      <c r="U9858" s="1047"/>
    </row>
    <row r="9859" ht="26.25" customHeight="1" spans="21:21">
      <c r="U9859" s="1047"/>
    </row>
    <row r="9860" ht="26.25" customHeight="1" spans="21:21">
      <c r="U9860" s="1047"/>
    </row>
    <row r="9861" ht="26.25" customHeight="1" spans="21:21">
      <c r="U9861" s="1047"/>
    </row>
    <row r="9862" ht="26.25" customHeight="1" spans="21:21">
      <c r="U9862" s="1047"/>
    </row>
    <row r="9863" ht="26.25" customHeight="1" spans="21:21">
      <c r="U9863" s="1047"/>
    </row>
    <row r="9864" ht="26.25" customHeight="1" spans="21:21">
      <c r="U9864" s="1047"/>
    </row>
    <row r="9865" ht="26.25" customHeight="1" spans="21:21">
      <c r="U9865" s="1047"/>
    </row>
    <row r="9866" ht="26.25" customHeight="1" spans="21:21">
      <c r="U9866" s="1047"/>
    </row>
    <row r="9867" ht="26.25" customHeight="1" spans="21:21">
      <c r="U9867" s="1047"/>
    </row>
    <row r="9868" ht="26.25" customHeight="1" spans="21:21">
      <c r="U9868" s="1047"/>
    </row>
    <row r="9869" ht="26.25" customHeight="1" spans="21:21">
      <c r="U9869" s="1047"/>
    </row>
    <row r="9870" ht="26.25" customHeight="1" spans="21:21">
      <c r="U9870" s="1047"/>
    </row>
    <row r="9871" ht="26.25" customHeight="1" spans="21:21">
      <c r="U9871" s="1047"/>
    </row>
    <row r="9872" ht="26.25" customHeight="1" spans="21:21">
      <c r="U9872" s="1047"/>
    </row>
    <row r="9873" ht="26.25" customHeight="1" spans="21:21">
      <c r="U9873" s="1047"/>
    </row>
    <row r="9874" ht="26.25" customHeight="1" spans="21:21">
      <c r="U9874" s="1047"/>
    </row>
    <row r="9875" ht="26.25" customHeight="1" spans="21:21">
      <c r="U9875" s="1047"/>
    </row>
    <row r="9876" ht="26.25" customHeight="1" spans="21:21">
      <c r="U9876" s="1047"/>
    </row>
    <row r="9877" ht="26.25" customHeight="1" spans="21:21">
      <c r="U9877" s="1047"/>
    </row>
    <row r="9878" ht="26.25" customHeight="1" spans="21:21">
      <c r="U9878" s="1047"/>
    </row>
    <row r="9879" ht="26.25" customHeight="1" spans="21:21">
      <c r="U9879" s="1047"/>
    </row>
    <row r="9880" ht="26.25" customHeight="1" spans="21:21">
      <c r="U9880" s="1047"/>
    </row>
    <row r="9881" ht="26.25" customHeight="1" spans="21:21">
      <c r="U9881" s="1047"/>
    </row>
    <row r="9882" ht="26.25" customHeight="1" spans="21:21">
      <c r="U9882" s="1047"/>
    </row>
    <row r="9883" ht="26.25" customHeight="1" spans="21:21">
      <c r="U9883" s="1047"/>
    </row>
    <row r="9884" ht="26.25" customHeight="1" spans="21:21">
      <c r="U9884" s="1047"/>
    </row>
    <row r="9885" ht="26.25" customHeight="1" spans="21:21">
      <c r="U9885" s="1047"/>
    </row>
    <row r="9886" ht="26.25" customHeight="1" spans="21:21">
      <c r="U9886" s="1047"/>
    </row>
    <row r="9887" ht="26.25" customHeight="1" spans="21:21">
      <c r="U9887" s="1047"/>
    </row>
    <row r="9888" ht="26.25" customHeight="1" spans="21:21">
      <c r="U9888" s="1047"/>
    </row>
    <row r="9889" ht="26.25" customHeight="1" spans="21:21">
      <c r="U9889" s="1047"/>
    </row>
    <row r="9890" ht="26.25" customHeight="1" spans="21:21">
      <c r="U9890" s="1047"/>
    </row>
    <row r="9891" ht="26.25" customHeight="1" spans="21:21">
      <c r="U9891" s="1047"/>
    </row>
    <row r="9892" ht="26.25" customHeight="1" spans="21:21">
      <c r="U9892" s="1047"/>
    </row>
    <row r="9893" ht="26.25" customHeight="1" spans="21:21">
      <c r="U9893" s="1047"/>
    </row>
    <row r="9894" ht="26.25" customHeight="1" spans="21:21">
      <c r="U9894" s="1047"/>
    </row>
    <row r="9895" ht="26.25" customHeight="1" spans="21:21">
      <c r="U9895" s="1047"/>
    </row>
    <row r="9896" ht="26.25" customHeight="1" spans="21:21">
      <c r="U9896" s="1047"/>
    </row>
    <row r="9897" ht="26.25" customHeight="1" spans="21:21">
      <c r="U9897" s="1047"/>
    </row>
    <row r="9898" ht="26.25" customHeight="1" spans="21:21">
      <c r="U9898" s="1047"/>
    </row>
    <row r="9899" ht="26.25" customHeight="1" spans="21:21">
      <c r="U9899" s="1047"/>
    </row>
    <row r="9900" ht="26.25" customHeight="1" spans="21:21">
      <c r="U9900" s="1047"/>
    </row>
    <row r="9901" ht="26.25" customHeight="1" spans="21:21">
      <c r="U9901" s="1047"/>
    </row>
    <row r="9902" ht="26.25" customHeight="1" spans="21:21">
      <c r="U9902" s="1047"/>
    </row>
    <row r="9903" ht="26.25" customHeight="1" spans="21:21">
      <c r="U9903" s="1047"/>
    </row>
    <row r="9904" ht="26.25" customHeight="1" spans="21:21">
      <c r="U9904" s="1047"/>
    </row>
    <row r="9905" ht="26.25" customHeight="1" spans="21:21">
      <c r="U9905" s="1047"/>
    </row>
    <row r="9906" ht="26.25" customHeight="1" spans="21:21">
      <c r="U9906" s="1047"/>
    </row>
    <row r="9907" ht="26.25" customHeight="1" spans="21:21">
      <c r="U9907" s="1047"/>
    </row>
    <row r="9908" ht="26.25" customHeight="1" spans="21:21">
      <c r="U9908" s="1047"/>
    </row>
    <row r="9909" ht="26.25" customHeight="1" spans="21:21">
      <c r="U9909" s="1047"/>
    </row>
    <row r="9910" ht="26.25" customHeight="1" spans="21:21">
      <c r="U9910" s="1047"/>
    </row>
    <row r="9911" ht="26.25" customHeight="1" spans="21:21">
      <c r="U9911" s="1047"/>
    </row>
    <row r="9912" ht="26.25" customHeight="1" spans="21:21">
      <c r="U9912" s="1047"/>
    </row>
    <row r="9913" ht="26.25" customHeight="1" spans="21:21">
      <c r="U9913" s="1047"/>
    </row>
    <row r="9914" ht="26.25" customHeight="1" spans="21:21">
      <c r="U9914" s="1047"/>
    </row>
    <row r="9915" ht="26.25" customHeight="1" spans="21:21">
      <c r="U9915" s="1047"/>
    </row>
    <row r="9916" ht="26.25" customHeight="1" spans="21:21">
      <c r="U9916" s="1047"/>
    </row>
    <row r="9917" ht="26.25" customHeight="1" spans="21:21">
      <c r="U9917" s="1047"/>
    </row>
    <row r="9918" ht="26.25" customHeight="1" spans="21:21">
      <c r="U9918" s="1047"/>
    </row>
    <row r="9919" ht="26.25" customHeight="1" spans="21:21">
      <c r="U9919" s="1047"/>
    </row>
    <row r="9920" ht="26.25" customHeight="1" spans="21:21">
      <c r="U9920" s="1047"/>
    </row>
    <row r="9921" ht="26.25" customHeight="1" spans="21:21">
      <c r="U9921" s="1047"/>
    </row>
    <row r="9922" ht="26.25" customHeight="1" spans="21:21">
      <c r="U9922" s="1047"/>
    </row>
    <row r="9923" ht="26.25" customHeight="1" spans="21:21">
      <c r="U9923" s="1047"/>
    </row>
    <row r="9924" ht="26.25" customHeight="1" spans="21:21">
      <c r="U9924" s="1047"/>
    </row>
    <row r="9925" ht="26.25" customHeight="1" spans="21:21">
      <c r="U9925" s="1047"/>
    </row>
    <row r="9926" ht="26.25" customHeight="1" spans="21:21">
      <c r="U9926" s="1047"/>
    </row>
    <row r="9927" ht="26.25" customHeight="1" spans="21:21">
      <c r="U9927" s="1047"/>
    </row>
    <row r="9928" ht="26.25" customHeight="1" spans="21:21">
      <c r="U9928" s="1047"/>
    </row>
    <row r="9929" ht="26.25" customHeight="1" spans="21:21">
      <c r="U9929" s="1047"/>
    </row>
    <row r="9930" ht="26.25" customHeight="1" spans="21:21">
      <c r="U9930" s="1047"/>
    </row>
    <row r="9931" ht="26.25" customHeight="1" spans="21:21">
      <c r="U9931" s="1047"/>
    </row>
    <row r="9932" ht="26.25" customHeight="1" spans="21:21">
      <c r="U9932" s="1047"/>
    </row>
    <row r="9933" ht="26.25" customHeight="1" spans="21:21">
      <c r="U9933" s="1047"/>
    </row>
    <row r="9934" ht="26.25" customHeight="1" spans="21:21">
      <c r="U9934" s="1047"/>
    </row>
    <row r="9935" ht="26.25" customHeight="1" spans="21:21">
      <c r="U9935" s="1047"/>
    </row>
    <row r="9936" ht="26.25" customHeight="1" spans="21:21">
      <c r="U9936" s="1047"/>
    </row>
    <row r="9937" ht="26.25" customHeight="1" spans="21:21">
      <c r="U9937" s="1047"/>
    </row>
    <row r="9938" ht="26.25" customHeight="1" spans="21:21">
      <c r="U9938" s="1047"/>
    </row>
    <row r="9939" ht="26.25" customHeight="1" spans="21:21">
      <c r="U9939" s="1047"/>
    </row>
    <row r="9940" ht="26.25" customHeight="1" spans="21:21">
      <c r="U9940" s="1047"/>
    </row>
    <row r="9941" ht="26.25" customHeight="1" spans="21:21">
      <c r="U9941" s="1047"/>
    </row>
    <row r="9942" ht="26.25" customHeight="1" spans="21:21">
      <c r="U9942" s="1047"/>
    </row>
    <row r="9943" ht="26.25" customHeight="1" spans="21:21">
      <c r="U9943" s="1047"/>
    </row>
    <row r="9944" ht="26.25" customHeight="1" spans="21:21">
      <c r="U9944" s="1047"/>
    </row>
    <row r="9945" ht="26.25" customHeight="1" spans="21:21">
      <c r="U9945" s="1047"/>
    </row>
    <row r="9946" ht="26.25" customHeight="1" spans="21:21">
      <c r="U9946" s="1047"/>
    </row>
    <row r="9947" ht="26.25" customHeight="1" spans="21:21">
      <c r="U9947" s="1047"/>
    </row>
    <row r="9948" ht="26.25" customHeight="1" spans="21:21">
      <c r="U9948" s="1047"/>
    </row>
    <row r="9949" ht="26.25" customHeight="1" spans="21:21">
      <c r="U9949" s="1047"/>
    </row>
    <row r="9950" ht="26.25" customHeight="1" spans="21:21">
      <c r="U9950" s="1047"/>
    </row>
    <row r="9951" ht="26.25" customHeight="1" spans="21:21">
      <c r="U9951" s="1047"/>
    </row>
    <row r="9952" ht="26.25" customHeight="1" spans="21:21">
      <c r="U9952" s="1047"/>
    </row>
    <row r="9953" ht="26.25" customHeight="1" spans="21:21">
      <c r="U9953" s="1047"/>
    </row>
    <row r="9954" ht="26.25" customHeight="1" spans="21:21">
      <c r="U9954" s="1047"/>
    </row>
    <row r="9955" ht="26.25" customHeight="1" spans="21:21">
      <c r="U9955" s="1047"/>
    </row>
    <row r="9956" ht="26.25" customHeight="1" spans="21:21">
      <c r="U9956" s="1047"/>
    </row>
    <row r="9957" ht="26.25" customHeight="1" spans="21:21">
      <c r="U9957" s="1047"/>
    </row>
    <row r="9958" ht="26.25" customHeight="1" spans="21:21">
      <c r="U9958" s="1047"/>
    </row>
    <row r="9959" ht="26.25" customHeight="1" spans="21:21">
      <c r="U9959" s="1047"/>
    </row>
    <row r="9960" ht="26.25" customHeight="1" spans="21:21">
      <c r="U9960" s="1047"/>
    </row>
    <row r="9961" ht="26.25" customHeight="1" spans="21:21">
      <c r="U9961" s="1047"/>
    </row>
    <row r="9962" ht="26.25" customHeight="1" spans="21:21">
      <c r="U9962" s="1047"/>
    </row>
    <row r="9963" ht="26.25" customHeight="1" spans="21:21">
      <c r="U9963" s="1047"/>
    </row>
    <row r="9964" ht="26.25" customHeight="1" spans="21:21">
      <c r="U9964" s="1047"/>
    </row>
    <row r="9965" ht="26.25" customHeight="1" spans="21:21">
      <c r="U9965" s="1047"/>
    </row>
    <row r="9966" ht="26.25" customHeight="1" spans="21:21">
      <c r="U9966" s="1047"/>
    </row>
    <row r="9967" ht="26.25" customHeight="1" spans="21:21">
      <c r="U9967" s="1047"/>
    </row>
    <row r="9968" ht="26.25" customHeight="1" spans="21:21">
      <c r="U9968" s="1047"/>
    </row>
    <row r="9969" ht="26.25" customHeight="1" spans="21:21">
      <c r="U9969" s="1047"/>
    </row>
    <row r="9970" ht="26.25" customHeight="1" spans="21:21">
      <c r="U9970" s="1047"/>
    </row>
    <row r="9971" ht="26.25" customHeight="1" spans="21:21">
      <c r="U9971" s="1047"/>
    </row>
    <row r="9972" ht="26.25" customHeight="1" spans="21:21">
      <c r="U9972" s="1047"/>
    </row>
    <row r="9973" ht="26.25" customHeight="1" spans="21:21">
      <c r="U9973" s="1047"/>
    </row>
    <row r="9974" ht="26.25" customHeight="1" spans="21:21">
      <c r="U9974" s="1047"/>
    </row>
    <row r="9975" ht="26.25" customHeight="1" spans="21:21">
      <c r="U9975" s="1047"/>
    </row>
    <row r="9976" ht="26.25" customHeight="1" spans="21:21">
      <c r="U9976" s="1047"/>
    </row>
    <row r="9977" ht="26.25" customHeight="1" spans="21:21">
      <c r="U9977" s="1047"/>
    </row>
    <row r="9978" ht="26.25" customHeight="1" spans="21:21">
      <c r="U9978" s="1047"/>
    </row>
    <row r="9979" ht="26.25" customHeight="1" spans="21:21">
      <c r="U9979" s="1047"/>
    </row>
    <row r="9980" ht="26.25" customHeight="1" spans="21:21">
      <c r="U9980" s="1047"/>
    </row>
    <row r="9981" ht="26.25" customHeight="1" spans="21:21">
      <c r="U9981" s="1047"/>
    </row>
    <row r="9982" ht="26.25" customHeight="1" spans="21:21">
      <c r="U9982" s="1047"/>
    </row>
    <row r="9983" ht="26.25" customHeight="1" spans="21:21">
      <c r="U9983" s="1047"/>
    </row>
    <row r="9984" ht="26.25" customHeight="1" spans="21:21">
      <c r="U9984" s="1047"/>
    </row>
    <row r="9985" ht="26.25" customHeight="1" spans="21:21">
      <c r="U9985" s="1047"/>
    </row>
    <row r="9986" ht="26.25" customHeight="1" spans="21:21">
      <c r="U9986" s="1047"/>
    </row>
    <row r="9987" ht="26.25" customHeight="1" spans="21:21">
      <c r="U9987" s="1047"/>
    </row>
    <row r="9988" ht="26.25" customHeight="1" spans="21:21">
      <c r="U9988" s="1047"/>
    </row>
    <row r="9989" ht="26.25" customHeight="1" spans="21:21">
      <c r="U9989" s="1047"/>
    </row>
    <row r="9990" ht="26.25" customHeight="1" spans="21:21">
      <c r="U9990" s="1047"/>
    </row>
    <row r="9991" ht="26.25" customHeight="1" spans="21:21">
      <c r="U9991" s="1047"/>
    </row>
    <row r="9992" ht="26.25" customHeight="1" spans="21:21">
      <c r="U9992" s="1047"/>
    </row>
    <row r="9993" ht="26.25" customHeight="1" spans="21:21">
      <c r="U9993" s="1047"/>
    </row>
    <row r="9994" ht="26.25" customHeight="1" spans="21:21">
      <c r="U9994" s="1047"/>
    </row>
    <row r="9995" ht="26.25" customHeight="1" spans="21:21">
      <c r="U9995" s="1047"/>
    </row>
    <row r="9996" ht="26.25" customHeight="1" spans="21:21">
      <c r="U9996" s="1047"/>
    </row>
    <row r="9997" ht="26.25" customHeight="1" spans="21:21">
      <c r="U9997" s="1047"/>
    </row>
    <row r="9998" ht="26.25" customHeight="1" spans="21:21">
      <c r="U9998" s="1047"/>
    </row>
    <row r="9999" ht="26.25" customHeight="1" spans="21:21">
      <c r="U9999" s="1047"/>
    </row>
    <row r="10000" ht="26.25" customHeight="1" spans="21:21">
      <c r="U10000" s="1047"/>
    </row>
    <row r="10001" ht="26.25" customHeight="1" spans="21:21">
      <c r="U10001" s="1047"/>
    </row>
    <row r="10002" ht="26.25" customHeight="1" spans="21:21">
      <c r="U10002" s="1047"/>
    </row>
    <row r="10003" ht="26.25" customHeight="1" spans="21:21">
      <c r="U10003" s="1047"/>
    </row>
    <row r="10004" ht="26.25" customHeight="1" spans="21:21">
      <c r="U10004" s="1047"/>
    </row>
    <row r="10005" ht="26.25" customHeight="1" spans="21:21">
      <c r="U10005" s="1047"/>
    </row>
    <row r="10006" ht="26.25" customHeight="1" spans="21:21">
      <c r="U10006" s="1047"/>
    </row>
    <row r="10007" ht="26.25" customHeight="1" spans="21:21">
      <c r="U10007" s="1047"/>
    </row>
    <row r="10008" ht="26.25" customHeight="1" spans="21:21">
      <c r="U10008" s="1047"/>
    </row>
    <row r="10009" ht="26.25" customHeight="1" spans="21:21">
      <c r="U10009" s="1047"/>
    </row>
    <row r="10010" ht="26.25" customHeight="1" spans="21:21">
      <c r="U10010" s="1047"/>
    </row>
    <row r="10011" ht="26.25" customHeight="1" spans="21:21">
      <c r="U10011" s="1047"/>
    </row>
    <row r="10012" ht="26.25" customHeight="1" spans="21:21">
      <c r="U10012" s="1047"/>
    </row>
    <row r="10013" ht="26.25" customHeight="1" spans="21:21">
      <c r="U10013" s="1047"/>
    </row>
    <row r="10014" ht="26.25" customHeight="1" spans="21:21">
      <c r="U10014" s="1047"/>
    </row>
    <row r="10015" ht="26.25" customHeight="1" spans="21:21">
      <c r="U10015" s="1047"/>
    </row>
    <row r="10016" ht="26.25" customHeight="1" spans="21:21">
      <c r="U10016" s="1047"/>
    </row>
    <row r="10017" ht="26.25" customHeight="1" spans="21:21">
      <c r="U10017" s="1047"/>
    </row>
    <row r="10018" ht="26.25" customHeight="1" spans="21:21">
      <c r="U10018" s="1047"/>
    </row>
    <row r="10019" ht="26.25" customHeight="1" spans="21:21">
      <c r="U10019" s="1047"/>
    </row>
    <row r="10020" ht="26.25" customHeight="1" spans="21:21">
      <c r="U10020" s="1047"/>
    </row>
    <row r="10021" ht="26.25" customHeight="1" spans="21:21">
      <c r="U10021" s="1047"/>
    </row>
    <row r="10022" ht="26.25" customHeight="1" spans="21:21">
      <c r="U10022" s="1047"/>
    </row>
    <row r="10023" ht="26.25" customHeight="1" spans="21:21">
      <c r="U10023" s="1047"/>
    </row>
    <row r="10024" ht="26.25" customHeight="1" spans="21:21">
      <c r="U10024" s="1047"/>
    </row>
    <row r="10025" ht="26.25" customHeight="1" spans="21:21">
      <c r="U10025" s="1047"/>
    </row>
    <row r="10026" ht="26.25" customHeight="1" spans="21:21">
      <c r="U10026" s="1047"/>
    </row>
    <row r="10027" ht="26.25" customHeight="1" spans="21:21">
      <c r="U10027" s="1047"/>
    </row>
    <row r="10028" ht="26.25" customHeight="1" spans="21:21">
      <c r="U10028" s="1047"/>
    </row>
    <row r="10029" ht="26.25" customHeight="1" spans="21:21">
      <c r="U10029" s="1047"/>
    </row>
    <row r="10030" ht="26.25" customHeight="1" spans="21:21">
      <c r="U10030" s="1047"/>
    </row>
    <row r="10031" ht="26.25" customHeight="1" spans="21:21">
      <c r="U10031" s="1047"/>
    </row>
    <row r="10032" ht="26.25" customHeight="1" spans="21:21">
      <c r="U10032" s="1047"/>
    </row>
    <row r="10033" ht="26.25" customHeight="1" spans="21:21">
      <c r="U10033" s="1047"/>
    </row>
    <row r="10034" ht="26.25" customHeight="1" spans="21:21">
      <c r="U10034" s="1047"/>
    </row>
    <row r="10035" ht="26.25" customHeight="1" spans="21:21">
      <c r="U10035" s="1047"/>
    </row>
    <row r="10036" ht="26.25" customHeight="1" spans="21:21">
      <c r="U10036" s="1047"/>
    </row>
    <row r="10037" ht="26.25" customHeight="1" spans="21:21">
      <c r="U10037" s="1047"/>
    </row>
    <row r="10038" ht="26.25" customHeight="1" spans="21:21">
      <c r="U10038" s="1047"/>
    </row>
    <row r="10039" ht="26.25" customHeight="1" spans="21:21">
      <c r="U10039" s="1047"/>
    </row>
    <row r="10040" ht="26.25" customHeight="1" spans="21:21">
      <c r="U10040" s="1047"/>
    </row>
    <row r="10041" ht="26.25" customHeight="1" spans="21:21">
      <c r="U10041" s="1047"/>
    </row>
    <row r="10042" ht="26.25" customHeight="1" spans="21:21">
      <c r="U10042" s="1047"/>
    </row>
    <row r="10043" ht="26.25" customHeight="1" spans="21:21">
      <c r="U10043" s="1047"/>
    </row>
    <row r="10044" ht="26.25" customHeight="1" spans="21:21">
      <c r="U10044" s="1047"/>
    </row>
    <row r="10045" ht="26.25" customHeight="1" spans="21:21">
      <c r="U10045" s="1047"/>
    </row>
    <row r="10046" ht="26.25" customHeight="1" spans="21:21">
      <c r="U10046" s="1047"/>
    </row>
    <row r="10047" ht="26.25" customHeight="1" spans="21:21">
      <c r="U10047" s="1047"/>
    </row>
    <row r="10048" ht="26.25" customHeight="1" spans="21:21">
      <c r="U10048" s="1047"/>
    </row>
    <row r="10049" ht="26.25" customHeight="1" spans="21:21">
      <c r="U10049" s="1047"/>
    </row>
    <row r="10050" ht="26.25" customHeight="1" spans="21:21">
      <c r="U10050" s="1047"/>
    </row>
    <row r="10051" ht="26.25" customHeight="1" spans="21:21">
      <c r="U10051" s="1047"/>
    </row>
    <row r="10052" ht="26.25" customHeight="1" spans="21:21">
      <c r="U10052" s="1047"/>
    </row>
    <row r="10053" ht="26.25" customHeight="1" spans="21:21">
      <c r="U10053" s="1047"/>
    </row>
    <row r="10054" ht="26.25" customHeight="1" spans="21:21">
      <c r="U10054" s="1047"/>
    </row>
    <row r="10055" ht="26.25" customHeight="1" spans="21:21">
      <c r="U10055" s="1047"/>
    </row>
    <row r="10056" ht="26.25" customHeight="1" spans="21:21">
      <c r="U10056" s="1047"/>
    </row>
    <row r="10057" ht="26.25" customHeight="1" spans="21:21">
      <c r="U10057" s="1047"/>
    </row>
    <row r="10058" ht="26.25" customHeight="1" spans="21:21">
      <c r="U10058" s="1047"/>
    </row>
    <row r="10059" ht="26.25" customHeight="1" spans="21:21">
      <c r="U10059" s="1047"/>
    </row>
    <row r="10060" ht="26.25" customHeight="1" spans="21:21">
      <c r="U10060" s="1047"/>
    </row>
    <row r="10061" ht="26.25" customHeight="1" spans="21:21">
      <c r="U10061" s="1047"/>
    </row>
    <row r="10062" ht="26.25" customHeight="1" spans="21:21">
      <c r="U10062" s="1047"/>
    </row>
    <row r="10063" ht="26.25" customHeight="1" spans="21:21">
      <c r="U10063" s="1047"/>
    </row>
    <row r="10064" ht="26.25" customHeight="1" spans="21:21">
      <c r="U10064" s="1047"/>
    </row>
    <row r="10065" ht="26.25" customHeight="1" spans="21:21">
      <c r="U10065" s="1047"/>
    </row>
    <row r="10066" ht="26.25" customHeight="1" spans="21:21">
      <c r="U10066" s="1047"/>
    </row>
    <row r="10067" ht="26.25" customHeight="1" spans="21:21">
      <c r="U10067" s="1047"/>
    </row>
    <row r="10068" ht="26.25" customHeight="1" spans="21:21">
      <c r="U10068" s="1047"/>
    </row>
    <row r="10069" ht="26.25" customHeight="1" spans="21:21">
      <c r="U10069" s="1047"/>
    </row>
    <row r="10070" ht="26.25" customHeight="1" spans="21:21">
      <c r="U10070" s="1047"/>
    </row>
    <row r="10071" ht="26.25" customHeight="1" spans="21:21">
      <c r="U10071" s="1047"/>
    </row>
    <row r="10072" ht="26.25" customHeight="1" spans="21:21">
      <c r="U10072" s="1047"/>
    </row>
    <row r="10073" ht="26.25" customHeight="1" spans="21:21">
      <c r="U10073" s="1047"/>
    </row>
    <row r="10074" ht="26.25" customHeight="1" spans="21:21">
      <c r="U10074" s="1047"/>
    </row>
    <row r="10075" ht="26.25" customHeight="1" spans="21:21">
      <c r="U10075" s="1047"/>
    </row>
    <row r="10076" ht="26.25" customHeight="1" spans="21:21">
      <c r="U10076" s="1047"/>
    </row>
    <row r="10077" ht="26.25" customHeight="1" spans="21:21">
      <c r="U10077" s="1047"/>
    </row>
    <row r="10078" ht="26.25" customHeight="1" spans="21:21">
      <c r="U10078" s="1047"/>
    </row>
    <row r="10079" ht="26.25" customHeight="1" spans="21:21">
      <c r="U10079" s="1047"/>
    </row>
    <row r="10080" ht="26.25" customHeight="1" spans="21:21">
      <c r="U10080" s="1047"/>
    </row>
    <row r="10081" ht="26.25" customHeight="1" spans="21:21">
      <c r="U10081" s="1047"/>
    </row>
    <row r="10082" ht="26.25" customHeight="1" spans="21:21">
      <c r="U10082" s="1047"/>
    </row>
    <row r="10083" ht="26.25" customHeight="1" spans="21:21">
      <c r="U10083" s="1047"/>
    </row>
    <row r="10084" ht="26.25" customHeight="1" spans="21:21">
      <c r="U10084" s="1047"/>
    </row>
    <row r="10085" ht="26.25" customHeight="1" spans="21:21">
      <c r="U10085" s="1047"/>
    </row>
    <row r="10086" ht="26.25" customHeight="1" spans="21:21">
      <c r="U10086" s="1047"/>
    </row>
    <row r="10087" ht="26.25" customHeight="1" spans="21:21">
      <c r="U10087" s="1047"/>
    </row>
    <row r="10088" ht="26.25" customHeight="1" spans="21:21">
      <c r="U10088" s="1047"/>
    </row>
    <row r="10089" ht="26.25" customHeight="1" spans="21:21">
      <c r="U10089" s="1047"/>
    </row>
    <row r="10090" ht="26.25" customHeight="1" spans="21:21">
      <c r="U10090" s="1047"/>
    </row>
    <row r="10091" ht="26.25" customHeight="1" spans="21:21">
      <c r="U10091" s="1047"/>
    </row>
    <row r="10092" ht="26.25" customHeight="1" spans="21:21">
      <c r="U10092" s="1047"/>
    </row>
    <row r="10093" ht="26.25" customHeight="1" spans="21:21">
      <c r="U10093" s="1047"/>
    </row>
    <row r="10094" ht="26.25" customHeight="1" spans="21:21">
      <c r="U10094" s="1047"/>
    </row>
    <row r="10095" ht="26.25" customHeight="1" spans="21:21">
      <c r="U10095" s="1047"/>
    </row>
    <row r="10096" ht="26.25" customHeight="1" spans="21:21">
      <c r="U10096" s="1047"/>
    </row>
    <row r="10097" ht="26.25" customHeight="1" spans="21:21">
      <c r="U10097" s="1047"/>
    </row>
    <row r="10098" ht="26.25" customHeight="1" spans="21:21">
      <c r="U10098" s="1047"/>
    </row>
    <row r="10099" ht="26.25" customHeight="1" spans="21:21">
      <c r="U10099" s="1047"/>
    </row>
    <row r="10100" ht="26.25" customHeight="1" spans="21:21">
      <c r="U10100" s="1047"/>
    </row>
    <row r="10101" ht="26.25" customHeight="1" spans="21:21">
      <c r="U10101" s="1047"/>
    </row>
    <row r="10102" ht="26.25" customHeight="1" spans="21:21">
      <c r="U10102" s="1047"/>
    </row>
    <row r="10103" ht="26.25" customHeight="1" spans="21:21">
      <c r="U10103" s="1047"/>
    </row>
    <row r="10104" ht="26.25" customHeight="1" spans="21:21">
      <c r="U10104" s="1047"/>
    </row>
    <row r="10105" ht="26.25" customHeight="1" spans="21:21">
      <c r="U10105" s="1047"/>
    </row>
    <row r="10106" ht="26.25" customHeight="1" spans="21:21">
      <c r="U10106" s="1047"/>
    </row>
    <row r="10107" ht="26.25" customHeight="1" spans="21:21">
      <c r="U10107" s="1047"/>
    </row>
    <row r="10108" ht="26.25" customHeight="1" spans="21:21">
      <c r="U10108" s="1047"/>
    </row>
    <row r="10109" ht="26.25" customHeight="1" spans="21:21">
      <c r="U10109" s="1047"/>
    </row>
    <row r="10110" ht="26.25" customHeight="1" spans="21:21">
      <c r="U10110" s="1047"/>
    </row>
    <row r="10111" ht="26.25" customHeight="1" spans="21:21">
      <c r="U10111" s="1047"/>
    </row>
    <row r="10112" ht="26.25" customHeight="1" spans="21:21">
      <c r="U10112" s="1047"/>
    </row>
    <row r="10113" ht="26.25" customHeight="1" spans="21:21">
      <c r="U10113" s="1047"/>
    </row>
    <row r="10114" ht="26.25" customHeight="1" spans="21:21">
      <c r="U10114" s="1047"/>
    </row>
    <row r="10115" ht="26.25" customHeight="1" spans="21:21">
      <c r="U10115" s="1047"/>
    </row>
    <row r="10116" ht="26.25" customHeight="1" spans="21:21">
      <c r="U10116" s="1047"/>
    </row>
    <row r="10117" ht="26.25" customHeight="1" spans="21:21">
      <c r="U10117" s="1047"/>
    </row>
    <row r="10118" ht="26.25" customHeight="1" spans="21:21">
      <c r="U10118" s="1047"/>
    </row>
    <row r="10119" ht="26.25" customHeight="1" spans="21:21">
      <c r="U10119" s="1047"/>
    </row>
    <row r="10120" ht="26.25" customHeight="1" spans="21:21">
      <c r="U10120" s="1047"/>
    </row>
    <row r="10121" ht="26.25" customHeight="1" spans="21:21">
      <c r="U10121" s="1047"/>
    </row>
    <row r="10122" ht="26.25" customHeight="1" spans="21:21">
      <c r="U10122" s="1047"/>
    </row>
    <row r="10123" ht="26.25" customHeight="1" spans="21:21">
      <c r="U10123" s="1047"/>
    </row>
    <row r="10124" ht="26.25" customHeight="1" spans="21:21">
      <c r="U10124" s="1047"/>
    </row>
    <row r="10125" ht="26.25" customHeight="1" spans="21:21">
      <c r="U10125" s="1047"/>
    </row>
    <row r="10126" ht="26.25" customHeight="1" spans="21:21">
      <c r="U10126" s="1047"/>
    </row>
    <row r="10127" ht="26.25" customHeight="1" spans="21:21">
      <c r="U10127" s="1047"/>
    </row>
    <row r="10128" ht="26.25" customHeight="1" spans="21:21">
      <c r="U10128" s="1047"/>
    </row>
    <row r="10129" ht="26.25" customHeight="1" spans="21:21">
      <c r="U10129" s="1047"/>
    </row>
    <row r="10130" ht="26.25" customHeight="1" spans="21:21">
      <c r="U10130" s="1047"/>
    </row>
    <row r="10131" ht="26.25" customHeight="1" spans="21:21">
      <c r="U10131" s="1047"/>
    </row>
    <row r="10132" ht="26.25" customHeight="1" spans="21:21">
      <c r="U10132" s="1047"/>
    </row>
    <row r="10133" ht="26.25" customHeight="1" spans="21:21">
      <c r="U10133" s="1047"/>
    </row>
    <row r="10134" ht="26.25" customHeight="1" spans="21:21">
      <c r="U10134" s="1047"/>
    </row>
    <row r="10135" ht="26.25" customHeight="1" spans="21:21">
      <c r="U10135" s="1047"/>
    </row>
    <row r="10136" ht="26.25" customHeight="1" spans="21:21">
      <c r="U10136" s="1047"/>
    </row>
    <row r="10137" ht="26.25" customHeight="1" spans="21:21">
      <c r="U10137" s="1047"/>
    </row>
    <row r="10138" ht="26.25" customHeight="1" spans="21:21">
      <c r="U10138" s="1047"/>
    </row>
    <row r="10139" ht="26.25" customHeight="1" spans="21:21">
      <c r="U10139" s="1047"/>
    </row>
    <row r="10140" ht="26.25" customHeight="1" spans="21:21">
      <c r="U10140" s="1047"/>
    </row>
    <row r="10141" ht="26.25" customHeight="1" spans="21:21">
      <c r="U10141" s="1047"/>
    </row>
    <row r="10142" ht="26.25" customHeight="1" spans="21:21">
      <c r="U10142" s="1047"/>
    </row>
    <row r="10143" ht="26.25" customHeight="1" spans="21:21">
      <c r="U10143" s="1047"/>
    </row>
    <row r="10144" ht="26.25" customHeight="1" spans="21:21">
      <c r="U10144" s="1047"/>
    </row>
    <row r="10145" ht="26.25" customHeight="1" spans="21:21">
      <c r="U10145" s="1047"/>
    </row>
    <row r="10146" ht="26.25" customHeight="1" spans="21:21">
      <c r="U10146" s="1047"/>
    </row>
    <row r="10147" ht="26.25" customHeight="1" spans="21:21">
      <c r="U10147" s="1047"/>
    </row>
    <row r="10148" ht="26.25" customHeight="1" spans="21:21">
      <c r="U10148" s="1047"/>
    </row>
    <row r="10149" ht="26.25" customHeight="1" spans="21:21">
      <c r="U10149" s="1047"/>
    </row>
    <row r="10150" ht="26.25" customHeight="1" spans="21:21">
      <c r="U10150" s="1047"/>
    </row>
    <row r="10151" ht="26.25" customHeight="1" spans="21:21">
      <c r="U10151" s="1047"/>
    </row>
    <row r="10152" ht="26.25" customHeight="1" spans="21:21">
      <c r="U10152" s="1047"/>
    </row>
    <row r="10153" ht="26.25" customHeight="1" spans="21:21">
      <c r="U10153" s="1047"/>
    </row>
    <row r="10154" ht="26.25" customHeight="1" spans="21:21">
      <c r="U10154" s="1047"/>
    </row>
    <row r="10155" ht="26.25" customHeight="1" spans="21:21">
      <c r="U10155" s="1047"/>
    </row>
    <row r="10156" ht="26.25" customHeight="1" spans="21:21">
      <c r="U10156" s="1047"/>
    </row>
    <row r="10157" ht="26.25" customHeight="1" spans="21:21">
      <c r="U10157" s="1047"/>
    </row>
    <row r="10158" ht="26.25" customHeight="1" spans="21:21">
      <c r="U10158" s="1047"/>
    </row>
    <row r="10159" ht="26.25" customHeight="1" spans="21:21">
      <c r="U10159" s="1047"/>
    </row>
    <row r="10160" ht="26.25" customHeight="1" spans="21:21">
      <c r="U10160" s="1047"/>
    </row>
    <row r="10161" ht="26.25" customHeight="1" spans="21:21">
      <c r="U10161" s="1047"/>
    </row>
    <row r="10162" ht="26.25" customHeight="1" spans="21:21">
      <c r="U10162" s="1047"/>
    </row>
    <row r="10163" ht="26.25" customHeight="1" spans="21:21">
      <c r="U10163" s="1047"/>
    </row>
    <row r="10164" ht="26.25" customHeight="1" spans="21:21">
      <c r="U10164" s="1047"/>
    </row>
    <row r="10165" ht="26.25" customHeight="1" spans="21:21">
      <c r="U10165" s="1047"/>
    </row>
    <row r="10166" ht="26.25" customHeight="1" spans="21:21">
      <c r="U10166" s="1047"/>
    </row>
    <row r="10167" ht="26.25" customHeight="1" spans="21:21">
      <c r="U10167" s="1047"/>
    </row>
    <row r="10168" ht="26.25" customHeight="1" spans="21:21">
      <c r="U10168" s="1047"/>
    </row>
    <row r="10169" ht="26.25" customHeight="1" spans="21:21">
      <c r="U10169" s="1047"/>
    </row>
    <row r="10170" ht="26.25" customHeight="1" spans="21:21">
      <c r="U10170" s="1047"/>
    </row>
    <row r="10171" ht="26.25" customHeight="1" spans="21:21">
      <c r="U10171" s="1047"/>
    </row>
    <row r="10172" ht="26.25" customHeight="1" spans="21:21">
      <c r="U10172" s="1047"/>
    </row>
    <row r="10173" ht="26.25" customHeight="1" spans="21:21">
      <c r="U10173" s="1047"/>
    </row>
    <row r="10174" ht="26.25" customHeight="1" spans="21:21">
      <c r="U10174" s="1047"/>
    </row>
    <row r="10175" ht="26.25" customHeight="1" spans="21:21">
      <c r="U10175" s="1047"/>
    </row>
    <row r="10176" ht="26.25" customHeight="1" spans="21:21">
      <c r="U10176" s="1047"/>
    </row>
    <row r="10177" ht="26.25" customHeight="1" spans="21:21">
      <c r="U10177" s="1047"/>
    </row>
    <row r="10178" ht="26.25" customHeight="1" spans="21:21">
      <c r="U10178" s="1047"/>
    </row>
    <row r="10179" ht="26.25" customHeight="1" spans="21:21">
      <c r="U10179" s="1047"/>
    </row>
    <row r="10180" ht="26.25" customHeight="1" spans="21:21">
      <c r="U10180" s="1047"/>
    </row>
    <row r="10181" ht="26.25" customHeight="1" spans="21:21">
      <c r="U10181" s="1047"/>
    </row>
    <row r="10182" ht="26.25" customHeight="1" spans="21:21">
      <c r="U10182" s="1047"/>
    </row>
    <row r="10183" ht="26.25" customHeight="1" spans="21:21">
      <c r="U10183" s="1047"/>
    </row>
    <row r="10184" ht="26.25" customHeight="1" spans="21:21">
      <c r="U10184" s="1047"/>
    </row>
    <row r="10185" ht="26.25" customHeight="1" spans="21:21">
      <c r="U10185" s="1047"/>
    </row>
    <row r="10186" ht="26.25" customHeight="1" spans="21:21">
      <c r="U10186" s="1047"/>
    </row>
    <row r="10187" ht="26.25" customHeight="1" spans="21:21">
      <c r="U10187" s="1047"/>
    </row>
    <row r="10188" ht="26.25" customHeight="1" spans="21:21">
      <c r="U10188" s="1047"/>
    </row>
    <row r="10189" ht="26.25" customHeight="1" spans="21:21">
      <c r="U10189" s="1047"/>
    </row>
    <row r="10190" ht="26.25" customHeight="1" spans="21:21">
      <c r="U10190" s="1047"/>
    </row>
    <row r="10191" ht="26.25" customHeight="1" spans="21:21">
      <c r="U10191" s="1047"/>
    </row>
    <row r="10192" ht="26.25" customHeight="1" spans="21:21">
      <c r="U10192" s="1047"/>
    </row>
    <row r="10193" ht="26.25" customHeight="1" spans="21:21">
      <c r="U10193" s="1047"/>
    </row>
    <row r="10194" ht="26.25" customHeight="1" spans="21:21">
      <c r="U10194" s="1047"/>
    </row>
    <row r="10195" ht="26.25" customHeight="1" spans="21:21">
      <c r="U10195" s="1047"/>
    </row>
    <row r="10196" ht="26.25" customHeight="1" spans="21:21">
      <c r="U10196" s="1047"/>
    </row>
    <row r="10197" ht="26.25" customHeight="1" spans="21:21">
      <c r="U10197" s="1047"/>
    </row>
    <row r="10198" ht="26.25" customHeight="1" spans="21:21">
      <c r="U10198" s="1047"/>
    </row>
    <row r="10199" ht="26.25" customHeight="1" spans="21:21">
      <c r="U10199" s="1047"/>
    </row>
    <row r="10200" ht="26.25" customHeight="1" spans="21:21">
      <c r="U10200" s="1047"/>
    </row>
    <row r="10201" ht="26.25" customHeight="1" spans="21:21">
      <c r="U10201" s="1047"/>
    </row>
    <row r="10202" ht="26.25" customHeight="1" spans="21:21">
      <c r="U10202" s="1047"/>
    </row>
    <row r="10203" ht="26.25" customHeight="1" spans="21:21">
      <c r="U10203" s="1047"/>
    </row>
    <row r="10204" ht="26.25" customHeight="1" spans="21:21">
      <c r="U10204" s="1047"/>
    </row>
    <row r="10205" ht="26.25" customHeight="1" spans="21:21">
      <c r="U10205" s="1047"/>
    </row>
    <row r="10206" ht="26.25" customHeight="1" spans="21:21">
      <c r="U10206" s="1047"/>
    </row>
    <row r="10207" ht="26.25" customHeight="1" spans="21:21">
      <c r="U10207" s="1047"/>
    </row>
    <row r="10208" ht="26.25" customHeight="1" spans="21:21">
      <c r="U10208" s="1047"/>
    </row>
    <row r="10209" ht="26.25" customHeight="1" spans="21:21">
      <c r="U10209" s="1047"/>
    </row>
    <row r="10210" ht="26.25" customHeight="1" spans="21:21">
      <c r="U10210" s="1047"/>
    </row>
    <row r="10211" ht="26.25" customHeight="1" spans="21:21">
      <c r="U10211" s="1047"/>
    </row>
    <row r="10212" ht="26.25" customHeight="1" spans="21:21">
      <c r="U10212" s="1047"/>
    </row>
    <row r="10213" ht="26.25" customHeight="1" spans="21:21">
      <c r="U10213" s="1047"/>
    </row>
    <row r="10214" ht="26.25" customHeight="1" spans="21:21">
      <c r="U10214" s="1047"/>
    </row>
    <row r="10215" ht="26.25" customHeight="1" spans="21:21">
      <c r="U10215" s="1047"/>
    </row>
    <row r="10216" ht="26.25" customHeight="1" spans="21:21">
      <c r="U10216" s="1047"/>
    </row>
    <row r="10217" ht="26.25" customHeight="1" spans="21:21">
      <c r="U10217" s="1047"/>
    </row>
    <row r="10218" ht="26.25" customHeight="1" spans="21:21">
      <c r="U10218" s="1047"/>
    </row>
    <row r="10219" ht="26.25" customHeight="1" spans="21:21">
      <c r="U10219" s="1047"/>
    </row>
    <row r="10220" ht="26.25" customHeight="1" spans="21:21">
      <c r="U10220" s="1047"/>
    </row>
    <row r="10221" ht="26.25" customHeight="1" spans="21:21">
      <c r="U10221" s="1047"/>
    </row>
    <row r="10222" ht="26.25" customHeight="1" spans="21:21">
      <c r="U10222" s="1047"/>
    </row>
    <row r="10223" ht="26.25" customHeight="1" spans="21:21">
      <c r="U10223" s="1047"/>
    </row>
    <row r="10224" ht="26.25" customHeight="1" spans="21:21">
      <c r="U10224" s="1047"/>
    </row>
    <row r="10225" ht="26.25" customHeight="1" spans="21:21">
      <c r="U10225" s="1047"/>
    </row>
    <row r="10226" ht="26.25" customHeight="1" spans="21:21">
      <c r="U10226" s="1047"/>
    </row>
    <row r="10227" ht="26.25" customHeight="1" spans="21:21">
      <c r="U10227" s="1047"/>
    </row>
    <row r="10228" ht="26.25" customHeight="1" spans="21:21">
      <c r="U10228" s="1047"/>
    </row>
    <row r="10229" ht="26.25" customHeight="1" spans="21:21">
      <c r="U10229" s="1047"/>
    </row>
    <row r="10230" ht="26.25" customHeight="1" spans="21:21">
      <c r="U10230" s="1047"/>
    </row>
    <row r="10231" ht="26.25" customHeight="1" spans="21:21">
      <c r="U10231" s="1047"/>
    </row>
    <row r="10232" ht="26.25" customHeight="1" spans="21:21">
      <c r="U10232" s="1047"/>
    </row>
    <row r="10233" ht="26.25" customHeight="1" spans="21:21">
      <c r="U10233" s="1047"/>
    </row>
    <row r="10234" ht="26.25" customHeight="1" spans="21:21">
      <c r="U10234" s="1047"/>
    </row>
    <row r="10235" ht="26.25" customHeight="1" spans="21:21">
      <c r="U10235" s="1047"/>
    </row>
    <row r="10236" ht="26.25" customHeight="1" spans="21:21">
      <c r="U10236" s="1047"/>
    </row>
    <row r="10237" ht="26.25" customHeight="1" spans="21:21">
      <c r="U10237" s="1047"/>
    </row>
    <row r="10238" ht="26.25" customHeight="1" spans="21:21">
      <c r="U10238" s="1047"/>
    </row>
    <row r="10239" ht="26.25" customHeight="1" spans="21:21">
      <c r="U10239" s="1047"/>
    </row>
    <row r="10240" ht="26.25" customHeight="1" spans="21:21">
      <c r="U10240" s="1047"/>
    </row>
    <row r="10241" ht="26.25" customHeight="1" spans="21:21">
      <c r="U10241" s="1047"/>
    </row>
    <row r="10242" ht="26.25" customHeight="1" spans="21:21">
      <c r="U10242" s="1047"/>
    </row>
    <row r="10243" ht="26.25" customHeight="1" spans="21:21">
      <c r="U10243" s="1047"/>
    </row>
    <row r="10244" ht="26.25" customHeight="1" spans="21:21">
      <c r="U10244" s="1047"/>
    </row>
    <row r="10245" ht="26.25" customHeight="1" spans="21:21">
      <c r="U10245" s="1047"/>
    </row>
    <row r="10246" ht="26.25" customHeight="1" spans="21:21">
      <c r="U10246" s="1047"/>
    </row>
    <row r="10247" ht="26.25" customHeight="1" spans="21:21">
      <c r="U10247" s="1047"/>
    </row>
    <row r="10248" ht="26.25" customHeight="1" spans="21:21">
      <c r="U10248" s="1047"/>
    </row>
    <row r="10249" ht="26.25" customHeight="1" spans="21:21">
      <c r="U10249" s="1047"/>
    </row>
    <row r="10250" ht="26.25" customHeight="1" spans="21:21">
      <c r="U10250" s="1047"/>
    </row>
    <row r="10251" ht="26.25" customHeight="1" spans="21:21">
      <c r="U10251" s="1047"/>
    </row>
    <row r="10252" ht="26.25" customHeight="1" spans="21:21">
      <c r="U10252" s="1047"/>
    </row>
    <row r="10253" ht="26.25" customHeight="1" spans="21:21">
      <c r="U10253" s="1047"/>
    </row>
    <row r="10254" ht="26.25" customHeight="1" spans="21:21">
      <c r="U10254" s="1047"/>
    </row>
    <row r="10255" ht="26.25" customHeight="1" spans="21:21">
      <c r="U10255" s="1047"/>
    </row>
    <row r="10256" ht="26.25" customHeight="1" spans="21:21">
      <c r="U10256" s="1047"/>
    </row>
    <row r="10257" ht="26.25" customHeight="1" spans="21:21">
      <c r="U10257" s="1047"/>
    </row>
    <row r="10258" ht="26.25" customHeight="1" spans="21:21">
      <c r="U10258" s="1047"/>
    </row>
    <row r="10259" ht="26.25" customHeight="1" spans="21:21">
      <c r="U10259" s="1047"/>
    </row>
    <row r="10260" ht="26.25" customHeight="1" spans="21:21">
      <c r="U10260" s="1047"/>
    </row>
    <row r="10261" ht="26.25" customHeight="1" spans="21:21">
      <c r="U10261" s="1047"/>
    </row>
    <row r="10262" ht="26.25" customHeight="1" spans="21:21">
      <c r="U10262" s="1047"/>
    </row>
    <row r="10263" ht="26.25" customHeight="1" spans="21:21">
      <c r="U10263" s="1047"/>
    </row>
    <row r="10264" ht="26.25" customHeight="1" spans="21:21">
      <c r="U10264" s="1047"/>
    </row>
    <row r="10265" ht="26.25" customHeight="1" spans="21:21">
      <c r="U10265" s="1047"/>
    </row>
    <row r="10266" ht="26.25" customHeight="1" spans="21:21">
      <c r="U10266" s="1047"/>
    </row>
    <row r="10267" ht="26.25" customHeight="1" spans="21:21">
      <c r="U10267" s="1047"/>
    </row>
    <row r="10268" ht="26.25" customHeight="1" spans="21:21">
      <c r="U10268" s="1047"/>
    </row>
    <row r="10269" ht="26.25" customHeight="1" spans="21:21">
      <c r="U10269" s="1047"/>
    </row>
    <row r="10270" ht="26.25" customHeight="1" spans="21:21">
      <c r="U10270" s="1047"/>
    </row>
    <row r="10271" ht="26.25" customHeight="1" spans="21:21">
      <c r="U10271" s="1047"/>
    </row>
    <row r="10272" ht="26.25" customHeight="1" spans="21:21">
      <c r="U10272" s="1047"/>
    </row>
    <row r="10273" ht="26.25" customHeight="1" spans="21:21">
      <c r="U10273" s="1047"/>
    </row>
    <row r="10274" ht="26.25" customHeight="1" spans="21:21">
      <c r="U10274" s="1047"/>
    </row>
    <row r="10275" ht="26.25" customHeight="1" spans="21:21">
      <c r="U10275" s="1047"/>
    </row>
    <row r="10276" ht="26.25" customHeight="1" spans="21:21">
      <c r="U10276" s="1047"/>
    </row>
    <row r="10277" ht="26.25" customHeight="1" spans="21:21">
      <c r="U10277" s="1047"/>
    </row>
    <row r="10278" ht="26.25" customHeight="1" spans="21:21">
      <c r="U10278" s="1047"/>
    </row>
    <row r="10279" ht="26.25" customHeight="1" spans="21:21">
      <c r="U10279" s="1047"/>
    </row>
    <row r="10280" ht="26.25" customHeight="1" spans="21:21">
      <c r="U10280" s="1047"/>
    </row>
    <row r="10281" ht="26.25" customHeight="1" spans="21:21">
      <c r="U10281" s="1047"/>
    </row>
    <row r="10282" ht="26.25" customHeight="1" spans="21:21">
      <c r="U10282" s="1047"/>
    </row>
    <row r="10283" ht="26.25" customHeight="1" spans="21:21">
      <c r="U10283" s="1047"/>
    </row>
    <row r="10284" ht="26.25" customHeight="1" spans="21:21">
      <c r="U10284" s="1047"/>
    </row>
    <row r="10285" ht="26.25" customHeight="1" spans="21:21">
      <c r="U10285" s="1047"/>
    </row>
    <row r="10286" ht="26.25" customHeight="1" spans="21:21">
      <c r="U10286" s="1047"/>
    </row>
    <row r="10287" ht="26.25" customHeight="1" spans="21:21">
      <c r="U10287" s="1047"/>
    </row>
    <row r="10288" ht="26.25" customHeight="1" spans="21:21">
      <c r="U10288" s="1047"/>
    </row>
    <row r="10289" ht="26.25" customHeight="1" spans="21:21">
      <c r="U10289" s="1047"/>
    </row>
    <row r="10290" ht="26.25" customHeight="1" spans="21:21">
      <c r="U10290" s="1047"/>
    </row>
    <row r="10291" ht="26.25" customHeight="1" spans="21:21">
      <c r="U10291" s="1047"/>
    </row>
    <row r="10292" ht="26.25" customHeight="1" spans="21:21">
      <c r="U10292" s="1047"/>
    </row>
    <row r="10293" ht="26.25" customHeight="1" spans="21:21">
      <c r="U10293" s="1047"/>
    </row>
    <row r="10294" ht="26.25" customHeight="1" spans="21:21">
      <c r="U10294" s="1047"/>
    </row>
    <row r="10295" ht="26.25" customHeight="1" spans="21:21">
      <c r="U10295" s="1047"/>
    </row>
    <row r="10296" ht="26.25" customHeight="1" spans="21:21">
      <c r="U10296" s="1047"/>
    </row>
    <row r="10297" ht="26.25" customHeight="1" spans="21:21">
      <c r="U10297" s="1047"/>
    </row>
    <row r="10298" ht="26.25" customHeight="1" spans="21:21">
      <c r="U10298" s="1047"/>
    </row>
    <row r="10299" ht="26.25" customHeight="1" spans="21:21">
      <c r="U10299" s="1047"/>
    </row>
    <row r="10300" ht="26.25" customHeight="1" spans="21:21">
      <c r="U10300" s="1047"/>
    </row>
    <row r="10301" ht="26.25" customHeight="1" spans="21:21">
      <c r="U10301" s="1047"/>
    </row>
    <row r="10302" ht="26.25" customHeight="1" spans="21:21">
      <c r="U10302" s="1047"/>
    </row>
    <row r="10303" ht="26.25" customHeight="1" spans="21:21">
      <c r="U10303" s="1047"/>
    </row>
    <row r="10304" ht="26.25" customHeight="1" spans="21:21">
      <c r="U10304" s="1047"/>
    </row>
    <row r="10305" ht="26.25" customHeight="1" spans="21:21">
      <c r="U10305" s="1047"/>
    </row>
    <row r="10306" ht="26.25" customHeight="1" spans="21:21">
      <c r="U10306" s="1047"/>
    </row>
    <row r="10307" ht="26.25" customHeight="1" spans="21:21">
      <c r="U10307" s="1047"/>
    </row>
    <row r="10308" ht="26.25" customHeight="1" spans="21:21">
      <c r="U10308" s="1047"/>
    </row>
    <row r="10309" ht="26.25" customHeight="1" spans="21:21">
      <c r="U10309" s="1047"/>
    </row>
    <row r="10310" ht="26.25" customHeight="1" spans="21:21">
      <c r="U10310" s="1047"/>
    </row>
    <row r="10311" ht="26.25" customHeight="1" spans="21:21">
      <c r="U10311" s="1047"/>
    </row>
    <row r="10312" ht="26.25" customHeight="1" spans="21:21">
      <c r="U10312" s="1047"/>
    </row>
    <row r="10313" ht="26.25" customHeight="1" spans="21:21">
      <c r="U10313" s="1047"/>
    </row>
    <row r="10314" ht="26.25" customHeight="1" spans="21:21">
      <c r="U10314" s="1047"/>
    </row>
    <row r="10315" ht="26.25" customHeight="1" spans="21:21">
      <c r="U10315" s="1047"/>
    </row>
    <row r="10316" ht="26.25" customHeight="1" spans="21:21">
      <c r="U10316" s="1047"/>
    </row>
    <row r="10317" ht="26.25" customHeight="1" spans="21:21">
      <c r="U10317" s="1047"/>
    </row>
    <row r="10318" ht="26.25" customHeight="1" spans="21:21">
      <c r="U10318" s="1047"/>
    </row>
    <row r="10319" ht="26.25" customHeight="1" spans="21:21">
      <c r="U10319" s="1047"/>
    </row>
    <row r="10320" ht="26.25" customHeight="1" spans="21:21">
      <c r="U10320" s="1047"/>
    </row>
    <row r="10321" ht="26.25" customHeight="1" spans="21:21">
      <c r="U10321" s="1047"/>
    </row>
    <row r="10322" ht="26.25" customHeight="1" spans="21:21">
      <c r="U10322" s="1047"/>
    </row>
    <row r="10323" ht="26.25" customHeight="1" spans="21:21">
      <c r="U10323" s="1047"/>
    </row>
    <row r="10324" ht="26.25" customHeight="1" spans="21:21">
      <c r="U10324" s="1047"/>
    </row>
    <row r="10325" ht="26.25" customHeight="1" spans="21:21">
      <c r="U10325" s="1047"/>
    </row>
    <row r="10326" ht="26.25" customHeight="1" spans="21:21">
      <c r="U10326" s="1047"/>
    </row>
    <row r="10327" ht="26.25" customHeight="1" spans="21:21">
      <c r="U10327" s="1047"/>
    </row>
    <row r="10328" ht="26.25" customHeight="1" spans="21:21">
      <c r="U10328" s="1047"/>
    </row>
    <row r="10329" ht="26.25" customHeight="1" spans="21:21">
      <c r="U10329" s="1047"/>
    </row>
    <row r="10330" ht="26.25" customHeight="1" spans="21:21">
      <c r="U10330" s="1047"/>
    </row>
    <row r="10331" ht="26.25" customHeight="1" spans="21:21">
      <c r="U10331" s="1047"/>
    </row>
    <row r="10332" ht="26.25" customHeight="1" spans="21:21">
      <c r="U10332" s="1047"/>
    </row>
    <row r="10333" ht="26.25" customHeight="1" spans="21:21">
      <c r="U10333" s="1047"/>
    </row>
    <row r="10334" ht="26.25" customHeight="1" spans="21:21">
      <c r="U10334" s="1047"/>
    </row>
    <row r="10335" ht="26.25" customHeight="1" spans="21:21">
      <c r="U10335" s="1047"/>
    </row>
    <row r="10336" ht="26.25" customHeight="1" spans="21:21">
      <c r="U10336" s="1047"/>
    </row>
    <row r="10337" ht="26.25" customHeight="1" spans="21:21">
      <c r="U10337" s="1047"/>
    </row>
    <row r="10338" ht="26.25" customHeight="1" spans="21:21">
      <c r="U10338" s="1047"/>
    </row>
    <row r="10339" ht="26.25" customHeight="1" spans="21:21">
      <c r="U10339" s="1047"/>
    </row>
    <row r="10340" ht="26.25" customHeight="1" spans="21:21">
      <c r="U10340" s="1047"/>
    </row>
    <row r="10341" ht="26.25" customHeight="1" spans="21:21">
      <c r="U10341" s="1047"/>
    </row>
    <row r="10342" ht="26.25" customHeight="1" spans="21:21">
      <c r="U10342" s="1047"/>
    </row>
    <row r="10343" ht="26.25" customHeight="1" spans="21:21">
      <c r="U10343" s="1047"/>
    </row>
    <row r="10344" ht="26.25" customHeight="1" spans="21:21">
      <c r="U10344" s="1047"/>
    </row>
    <row r="10345" ht="26.25" customHeight="1" spans="21:21">
      <c r="U10345" s="1047"/>
    </row>
    <row r="10346" ht="26.25" customHeight="1" spans="21:21">
      <c r="U10346" s="1047"/>
    </row>
    <row r="10347" ht="26.25" customHeight="1" spans="21:21">
      <c r="U10347" s="1047"/>
    </row>
    <row r="10348" ht="26.25" customHeight="1" spans="21:21">
      <c r="U10348" s="1047"/>
    </row>
    <row r="10349" ht="26.25" customHeight="1" spans="21:21">
      <c r="U10349" s="1047"/>
    </row>
    <row r="10350" ht="26.25" customHeight="1" spans="21:21">
      <c r="U10350" s="1047"/>
    </row>
    <row r="10351" ht="26.25" customHeight="1" spans="21:21">
      <c r="U10351" s="1047"/>
    </row>
    <row r="10352" ht="26.25" customHeight="1" spans="21:21">
      <c r="U10352" s="1047"/>
    </row>
    <row r="10353" ht="26.25" customHeight="1" spans="21:21">
      <c r="U10353" s="1047"/>
    </row>
    <row r="10354" ht="26.25" customHeight="1" spans="21:21">
      <c r="U10354" s="1047"/>
    </row>
    <row r="10355" ht="26.25" customHeight="1" spans="21:21">
      <c r="U10355" s="1047"/>
    </row>
    <row r="10356" ht="26.25" customHeight="1" spans="21:21">
      <c r="U10356" s="1047"/>
    </row>
    <row r="10357" ht="26.25" customHeight="1" spans="21:21">
      <c r="U10357" s="1047"/>
    </row>
    <row r="10358" ht="26.25" customHeight="1" spans="21:21">
      <c r="U10358" s="1047"/>
    </row>
    <row r="10359" ht="26.25" customHeight="1" spans="21:21">
      <c r="U10359" s="1047"/>
    </row>
    <row r="10360" ht="26.25" customHeight="1" spans="21:21">
      <c r="U10360" s="1047"/>
    </row>
    <row r="10361" ht="26.25" customHeight="1" spans="21:21">
      <c r="U10361" s="1047"/>
    </row>
    <row r="10362" ht="26.25" customHeight="1" spans="21:21">
      <c r="U10362" s="1047"/>
    </row>
    <row r="10363" ht="26.25" customHeight="1" spans="21:21">
      <c r="U10363" s="1047"/>
    </row>
    <row r="10364" ht="26.25" customHeight="1" spans="21:21">
      <c r="U10364" s="1047"/>
    </row>
    <row r="10365" ht="26.25" customHeight="1" spans="21:21">
      <c r="U10365" s="1047"/>
    </row>
    <row r="10366" ht="26.25" customHeight="1" spans="21:21">
      <c r="U10366" s="1047"/>
    </row>
    <row r="10367" ht="26.25" customHeight="1" spans="21:21">
      <c r="U10367" s="1047"/>
    </row>
    <row r="10368" ht="26.25" customHeight="1" spans="21:21">
      <c r="U10368" s="1047"/>
    </row>
    <row r="10369" ht="26.25" customHeight="1" spans="21:21">
      <c r="U10369" s="1047"/>
    </row>
    <row r="10370" ht="26.25" customHeight="1" spans="21:21">
      <c r="U10370" s="1047"/>
    </row>
    <row r="10371" ht="26.25" customHeight="1" spans="21:21">
      <c r="U10371" s="1047"/>
    </row>
    <row r="10372" ht="26.25" customHeight="1" spans="21:21">
      <c r="U10372" s="1047"/>
    </row>
    <row r="10373" ht="26.25" customHeight="1" spans="21:21">
      <c r="U10373" s="1047"/>
    </row>
    <row r="10374" ht="26.25" customHeight="1" spans="21:21">
      <c r="U10374" s="1047"/>
    </row>
    <row r="10375" ht="26.25" customHeight="1" spans="21:21">
      <c r="U10375" s="1047"/>
    </row>
    <row r="10376" ht="26.25" customHeight="1" spans="21:21">
      <c r="U10376" s="1047"/>
    </row>
    <row r="10377" ht="26.25" customHeight="1" spans="21:21">
      <c r="U10377" s="1047"/>
    </row>
    <row r="10378" ht="26.25" customHeight="1" spans="21:21">
      <c r="U10378" s="1047"/>
    </row>
    <row r="10379" ht="26.25" customHeight="1" spans="21:21">
      <c r="U10379" s="1047"/>
    </row>
    <row r="10380" ht="26.25" customHeight="1" spans="21:21">
      <c r="U10380" s="1047"/>
    </row>
    <row r="10381" ht="26.25" customHeight="1" spans="21:21">
      <c r="U10381" s="1047"/>
    </row>
    <row r="10382" ht="26.25" customHeight="1" spans="21:21">
      <c r="U10382" s="1047"/>
    </row>
    <row r="10383" ht="26.25" customHeight="1" spans="21:21">
      <c r="U10383" s="1047"/>
    </row>
    <row r="10384" ht="26.25" customHeight="1" spans="21:21">
      <c r="U10384" s="1047"/>
    </row>
    <row r="10385" ht="26.25" customHeight="1" spans="21:21">
      <c r="U10385" s="1047"/>
    </row>
    <row r="10386" ht="26.25" customHeight="1" spans="21:21">
      <c r="U10386" s="1047"/>
    </row>
    <row r="10387" ht="26.25" customHeight="1" spans="21:21">
      <c r="U10387" s="1047"/>
    </row>
    <row r="10388" ht="26.25" customHeight="1" spans="21:21">
      <c r="U10388" s="1047"/>
    </row>
    <row r="10389" ht="26.25" customHeight="1" spans="21:21">
      <c r="U10389" s="1047"/>
    </row>
    <row r="10390" ht="26.25" customHeight="1" spans="21:21">
      <c r="U10390" s="1047"/>
    </row>
    <row r="10391" ht="26.25" customHeight="1" spans="21:21">
      <c r="U10391" s="1047"/>
    </row>
    <row r="10392" ht="26.25" customHeight="1" spans="21:21">
      <c r="U10392" s="1047"/>
    </row>
    <row r="10393" ht="26.25" customHeight="1" spans="21:21">
      <c r="U10393" s="1047"/>
    </row>
    <row r="10394" ht="26.25" customHeight="1" spans="21:21">
      <c r="U10394" s="1047"/>
    </row>
    <row r="10395" ht="26.25" customHeight="1" spans="21:21">
      <c r="U10395" s="1047"/>
    </row>
    <row r="10396" ht="26.25" customHeight="1" spans="21:21">
      <c r="U10396" s="1047"/>
    </row>
    <row r="10397" ht="26.25" customHeight="1" spans="21:21">
      <c r="U10397" s="1047"/>
    </row>
    <row r="10398" ht="26.25" customHeight="1" spans="21:21">
      <c r="U10398" s="1047"/>
    </row>
    <row r="10399" ht="26.25" customHeight="1" spans="21:21">
      <c r="U10399" s="1047"/>
    </row>
    <row r="10400" ht="26.25" customHeight="1" spans="21:21">
      <c r="U10400" s="1047"/>
    </row>
    <row r="10401" ht="26.25" customHeight="1" spans="21:21">
      <c r="U10401" s="1047"/>
    </row>
    <row r="10402" ht="26.25" customHeight="1" spans="21:21">
      <c r="U10402" s="1047"/>
    </row>
    <row r="10403" ht="26.25" customHeight="1" spans="21:21">
      <c r="U10403" s="1047"/>
    </row>
    <row r="10404" ht="26.25" customHeight="1" spans="21:21">
      <c r="U10404" s="1047"/>
    </row>
    <row r="10405" ht="26.25" customHeight="1" spans="21:21">
      <c r="U10405" s="1047"/>
    </row>
    <row r="10406" ht="26.25" customHeight="1" spans="21:21">
      <c r="U10406" s="1047"/>
    </row>
    <row r="10407" ht="26.25" customHeight="1" spans="21:21">
      <c r="U10407" s="1047"/>
    </row>
    <row r="10408" ht="26.25" customHeight="1" spans="21:21">
      <c r="U10408" s="1047"/>
    </row>
    <row r="10409" ht="26.25" customHeight="1" spans="21:21">
      <c r="U10409" s="1047"/>
    </row>
    <row r="10410" ht="26.25" customHeight="1" spans="21:21">
      <c r="U10410" s="1047"/>
    </row>
    <row r="10411" ht="26.25" customHeight="1" spans="21:21">
      <c r="U10411" s="1047"/>
    </row>
    <row r="10412" ht="26.25" customHeight="1" spans="21:21">
      <c r="U10412" s="1047"/>
    </row>
    <row r="10413" ht="26.25" customHeight="1" spans="21:21">
      <c r="U10413" s="1047"/>
    </row>
    <row r="10414" ht="26.25" customHeight="1" spans="21:21">
      <c r="U10414" s="1047"/>
    </row>
    <row r="10415" ht="26.25" customHeight="1" spans="21:21">
      <c r="U10415" s="1047"/>
    </row>
    <row r="10416" ht="26.25" customHeight="1" spans="21:21">
      <c r="U10416" s="1047"/>
    </row>
    <row r="10417" ht="26.25" customHeight="1" spans="21:21">
      <c r="U10417" s="1047"/>
    </row>
    <row r="10418" ht="26.25" customHeight="1" spans="21:21">
      <c r="U10418" s="1047"/>
    </row>
    <row r="10419" ht="26.25" customHeight="1" spans="21:21">
      <c r="U10419" s="1047"/>
    </row>
    <row r="10420" ht="26.25" customHeight="1" spans="21:21">
      <c r="U10420" s="1047"/>
    </row>
    <row r="10421" ht="26.25" customHeight="1" spans="21:21">
      <c r="U10421" s="1047"/>
    </row>
    <row r="10422" ht="26.25" customHeight="1" spans="21:21">
      <c r="U10422" s="1047"/>
    </row>
    <row r="10423" ht="26.25" customHeight="1" spans="21:21">
      <c r="U10423" s="1047"/>
    </row>
    <row r="10424" ht="26.25" customHeight="1" spans="21:21">
      <c r="U10424" s="1047"/>
    </row>
    <row r="10425" ht="26.25" customHeight="1" spans="21:21">
      <c r="U10425" s="1047"/>
    </row>
    <row r="10426" ht="26.25" customHeight="1" spans="21:21">
      <c r="U10426" s="1047"/>
    </row>
    <row r="10427" ht="26.25" customHeight="1" spans="21:21">
      <c r="U10427" s="1047"/>
    </row>
    <row r="10428" ht="26.25" customHeight="1" spans="21:21">
      <c r="U10428" s="1047"/>
    </row>
    <row r="10429" ht="26.25" customHeight="1" spans="21:21">
      <c r="U10429" s="1047"/>
    </row>
    <row r="10430" ht="26.25" customHeight="1" spans="21:21">
      <c r="U10430" s="1047"/>
    </row>
    <row r="10431" ht="26.25" customHeight="1" spans="21:21">
      <c r="U10431" s="1047"/>
    </row>
    <row r="10432" ht="26.25" customHeight="1" spans="21:21">
      <c r="U10432" s="1047"/>
    </row>
    <row r="10433" ht="26.25" customHeight="1" spans="21:21">
      <c r="U10433" s="1047"/>
    </row>
    <row r="10434" ht="26.25" customHeight="1" spans="21:21">
      <c r="U10434" s="1047"/>
    </row>
    <row r="10435" ht="26.25" customHeight="1" spans="21:21">
      <c r="U10435" s="1047"/>
    </row>
    <row r="10436" ht="26.25" customHeight="1" spans="21:21">
      <c r="U10436" s="1047"/>
    </row>
    <row r="10437" ht="26.25" customHeight="1" spans="21:21">
      <c r="U10437" s="1047"/>
    </row>
    <row r="10438" ht="26.25" customHeight="1" spans="21:21">
      <c r="U10438" s="1047"/>
    </row>
    <row r="10439" ht="26.25" customHeight="1" spans="21:21">
      <c r="U10439" s="1047"/>
    </row>
    <row r="10440" ht="26.25" customHeight="1" spans="21:21">
      <c r="U10440" s="1047"/>
    </row>
    <row r="10441" ht="26.25" customHeight="1" spans="21:21">
      <c r="U10441" s="1047"/>
    </row>
    <row r="10442" ht="26.25" customHeight="1" spans="21:21">
      <c r="U10442" s="1047"/>
    </row>
    <row r="10443" ht="26.25" customHeight="1" spans="21:21">
      <c r="U10443" s="1047"/>
    </row>
    <row r="10444" ht="26.25" customHeight="1" spans="21:21">
      <c r="U10444" s="1047"/>
    </row>
    <row r="10445" ht="26.25" customHeight="1" spans="21:21">
      <c r="U10445" s="1047"/>
    </row>
    <row r="10446" ht="26.25" customHeight="1" spans="21:21">
      <c r="U10446" s="1047"/>
    </row>
    <row r="10447" ht="26.25" customHeight="1" spans="21:21">
      <c r="U10447" s="1047"/>
    </row>
    <row r="10448" ht="26.25" customHeight="1" spans="21:21">
      <c r="U10448" s="1047"/>
    </row>
    <row r="10449" ht="26.25" customHeight="1" spans="21:21">
      <c r="U10449" s="1047"/>
    </row>
    <row r="10450" ht="26.25" customHeight="1" spans="21:21">
      <c r="U10450" s="1047"/>
    </row>
    <row r="10451" ht="26.25" customHeight="1" spans="21:21">
      <c r="U10451" s="1047"/>
    </row>
    <row r="10452" ht="26.25" customHeight="1" spans="21:21">
      <c r="U10452" s="1047"/>
    </row>
    <row r="10453" ht="26.25" customHeight="1" spans="21:21">
      <c r="U10453" s="1047"/>
    </row>
    <row r="10454" ht="26.25" customHeight="1" spans="21:21">
      <c r="U10454" s="1047"/>
    </row>
    <row r="10455" ht="26.25" customHeight="1" spans="21:21">
      <c r="U10455" s="1047"/>
    </row>
    <row r="10456" ht="26.25" customHeight="1" spans="21:21">
      <c r="U10456" s="1047"/>
    </row>
    <row r="10457" ht="26.25" customHeight="1" spans="21:21">
      <c r="U10457" s="1047"/>
    </row>
    <row r="10458" ht="26.25" customHeight="1" spans="21:21">
      <c r="U10458" s="1047"/>
    </row>
    <row r="10459" ht="26.25" customHeight="1" spans="21:21">
      <c r="U10459" s="1047"/>
    </row>
    <row r="10460" ht="26.25" customHeight="1" spans="21:21">
      <c r="U10460" s="1047"/>
    </row>
    <row r="10461" ht="26.25" customHeight="1" spans="21:21">
      <c r="U10461" s="1047"/>
    </row>
    <row r="10462" ht="26.25" customHeight="1" spans="21:21">
      <c r="U10462" s="1047"/>
    </row>
    <row r="10463" ht="26.25" customHeight="1" spans="21:21">
      <c r="U10463" s="1047"/>
    </row>
    <row r="10464" ht="26.25" customHeight="1" spans="21:21">
      <c r="U10464" s="1047"/>
    </row>
    <row r="10465" ht="26.25" customHeight="1" spans="21:21">
      <c r="U10465" s="1047"/>
    </row>
    <row r="10466" ht="26.25" customHeight="1" spans="21:21">
      <c r="U10466" s="1047"/>
    </row>
    <row r="10467" ht="26.25" customHeight="1" spans="21:21">
      <c r="U10467" s="1047"/>
    </row>
    <row r="10468" ht="26.25" customHeight="1" spans="21:21">
      <c r="U10468" s="1047"/>
    </row>
    <row r="10469" ht="26.25" customHeight="1" spans="21:21">
      <c r="U10469" s="1047"/>
    </row>
    <row r="10470" ht="26.25" customHeight="1" spans="21:21">
      <c r="U10470" s="1047"/>
    </row>
    <row r="10471" ht="26.25" customHeight="1" spans="21:21">
      <c r="U10471" s="1047"/>
    </row>
    <row r="10472" ht="26.25" customHeight="1" spans="21:21">
      <c r="U10472" s="1047"/>
    </row>
    <row r="10473" ht="26.25" customHeight="1" spans="21:21">
      <c r="U10473" s="1047"/>
    </row>
    <row r="10474" ht="26.25" customHeight="1" spans="21:21">
      <c r="U10474" s="1047"/>
    </row>
    <row r="10475" ht="26.25" customHeight="1" spans="21:21">
      <c r="U10475" s="1047"/>
    </row>
    <row r="10476" ht="26.25" customHeight="1" spans="21:21">
      <c r="U10476" s="1047"/>
    </row>
    <row r="10477" ht="26.25" customHeight="1" spans="21:21">
      <c r="U10477" s="1047"/>
    </row>
    <row r="10478" ht="26.25" customHeight="1" spans="21:21">
      <c r="U10478" s="1047"/>
    </row>
    <row r="10479" ht="26.25" customHeight="1" spans="21:21">
      <c r="U10479" s="1047"/>
    </row>
    <row r="10480" ht="26.25" customHeight="1" spans="21:21">
      <c r="U10480" s="1047"/>
    </row>
    <row r="10481" ht="26.25" customHeight="1" spans="21:21">
      <c r="U10481" s="1047"/>
    </row>
    <row r="10482" ht="26.25" customHeight="1" spans="21:21">
      <c r="U10482" s="1047"/>
    </row>
    <row r="10483" ht="26.25" customHeight="1" spans="21:21">
      <c r="U10483" s="1047"/>
    </row>
    <row r="10484" ht="26.25" customHeight="1" spans="21:21">
      <c r="U10484" s="1047"/>
    </row>
    <row r="10485" ht="26.25" customHeight="1" spans="21:21">
      <c r="U10485" s="1047"/>
    </row>
    <row r="10486" ht="26.25" customHeight="1" spans="21:21">
      <c r="U10486" s="1047"/>
    </row>
    <row r="10487" ht="26.25" customHeight="1" spans="21:21">
      <c r="U10487" s="1047"/>
    </row>
    <row r="10488" ht="26.25" customHeight="1" spans="21:21">
      <c r="U10488" s="1047"/>
    </row>
    <row r="10489" ht="26.25" customHeight="1" spans="21:21">
      <c r="U10489" s="1047"/>
    </row>
    <row r="10490" ht="26.25" customHeight="1" spans="21:21">
      <c r="U10490" s="1047"/>
    </row>
    <row r="10491" ht="26.25" customHeight="1" spans="21:21">
      <c r="U10491" s="1047"/>
    </row>
    <row r="10492" ht="26.25" customHeight="1" spans="21:21">
      <c r="U10492" s="1047"/>
    </row>
    <row r="10493" ht="26.25" customHeight="1" spans="21:21">
      <c r="U10493" s="1047"/>
    </row>
    <row r="10494" ht="26.25" customHeight="1" spans="21:21">
      <c r="U10494" s="1047"/>
    </row>
    <row r="10495" ht="26.25" customHeight="1" spans="21:21">
      <c r="U10495" s="1047"/>
    </row>
    <row r="10496" ht="26.25" customHeight="1" spans="21:21">
      <c r="U10496" s="1047"/>
    </row>
    <row r="10497" ht="26.25" customHeight="1" spans="21:21">
      <c r="U10497" s="1047"/>
    </row>
    <row r="10498" ht="26.25" customHeight="1" spans="21:21">
      <c r="U10498" s="1047"/>
    </row>
    <row r="10499" ht="26.25" customHeight="1" spans="21:21">
      <c r="U10499" s="1047"/>
    </row>
    <row r="10500" ht="26.25" customHeight="1" spans="21:21">
      <c r="U10500" s="1047"/>
    </row>
    <row r="10501" ht="26.25" customHeight="1" spans="21:21">
      <c r="U10501" s="1047"/>
    </row>
    <row r="10502" ht="26.25" customHeight="1" spans="21:21">
      <c r="U10502" s="1047"/>
    </row>
    <row r="10503" ht="26.25" customHeight="1" spans="21:21">
      <c r="U10503" s="1047"/>
    </row>
    <row r="10504" ht="26.25" customHeight="1" spans="21:21">
      <c r="U10504" s="1047"/>
    </row>
    <row r="10505" ht="26.25" customHeight="1" spans="21:21">
      <c r="U10505" s="1047"/>
    </row>
    <row r="10506" ht="26.25" customHeight="1" spans="21:21">
      <c r="U10506" s="1047"/>
    </row>
    <row r="10507" ht="26.25" customHeight="1" spans="21:21">
      <c r="U10507" s="1047"/>
    </row>
    <row r="10508" ht="26.25" customHeight="1" spans="21:21">
      <c r="U10508" s="1047"/>
    </row>
    <row r="10509" ht="26.25" customHeight="1" spans="21:21">
      <c r="U10509" s="1047"/>
    </row>
    <row r="10510" ht="26.25" customHeight="1" spans="21:21">
      <c r="U10510" s="1047"/>
    </row>
    <row r="10511" ht="26.25" customHeight="1" spans="21:21">
      <c r="U10511" s="1047"/>
    </row>
    <row r="10512" ht="26.25" customHeight="1" spans="21:21">
      <c r="U10512" s="1047"/>
    </row>
    <row r="10513" ht="26.25" customHeight="1" spans="21:21">
      <c r="U10513" s="1047"/>
    </row>
    <row r="10514" ht="26.25" customHeight="1" spans="21:21">
      <c r="U10514" s="1047"/>
    </row>
    <row r="10515" ht="26.25" customHeight="1" spans="21:21">
      <c r="U10515" s="1047"/>
    </row>
    <row r="10516" ht="26.25" customHeight="1" spans="21:21">
      <c r="U10516" s="1047"/>
    </row>
    <row r="10517" ht="26.25" customHeight="1" spans="21:21">
      <c r="U10517" s="1047"/>
    </row>
    <row r="10518" ht="26.25" customHeight="1" spans="21:21">
      <c r="U10518" s="1047"/>
    </row>
    <row r="10519" ht="26.25" customHeight="1" spans="21:21">
      <c r="U10519" s="1047"/>
    </row>
    <row r="10520" ht="26.25" customHeight="1" spans="21:21">
      <c r="U10520" s="1047"/>
    </row>
    <row r="10521" ht="26.25" customHeight="1" spans="21:21">
      <c r="U10521" s="1047"/>
    </row>
    <row r="10522" ht="26.25" customHeight="1" spans="21:21">
      <c r="U10522" s="1047"/>
    </row>
    <row r="10523" ht="26.25" customHeight="1" spans="21:21">
      <c r="U10523" s="1047"/>
    </row>
    <row r="10524" ht="26.25" customHeight="1" spans="21:21">
      <c r="U10524" s="1047"/>
    </row>
    <row r="10525" ht="26.25" customHeight="1" spans="21:21">
      <c r="U10525" s="1047"/>
    </row>
    <row r="10526" ht="26.25" customHeight="1" spans="21:21">
      <c r="U10526" s="1047"/>
    </row>
    <row r="10527" ht="26.25" customHeight="1" spans="21:21">
      <c r="U10527" s="1047"/>
    </row>
    <row r="10528" ht="26.25" customHeight="1" spans="21:21">
      <c r="U10528" s="1047"/>
    </row>
    <row r="10529" ht="26.25" customHeight="1" spans="21:21">
      <c r="U10529" s="1047"/>
    </row>
    <row r="10530" ht="26.25" customHeight="1" spans="21:21">
      <c r="U10530" s="1047"/>
    </row>
    <row r="10531" ht="26.25" customHeight="1" spans="21:21">
      <c r="U10531" s="1047"/>
    </row>
    <row r="10532" ht="26.25" customHeight="1" spans="21:21">
      <c r="U10532" s="1047"/>
    </row>
    <row r="10533" ht="26.25" customHeight="1" spans="21:21">
      <c r="U10533" s="1047"/>
    </row>
    <row r="10534" ht="26.25" customHeight="1" spans="21:21">
      <c r="U10534" s="1047"/>
    </row>
    <row r="10535" ht="26.25" customHeight="1" spans="21:21">
      <c r="U10535" s="1047"/>
    </row>
    <row r="10536" ht="26.25" customHeight="1" spans="21:21">
      <c r="U10536" s="1047"/>
    </row>
    <row r="10537" ht="26.25" customHeight="1" spans="21:21">
      <c r="U10537" s="1047"/>
    </row>
    <row r="10538" ht="26.25" customHeight="1" spans="21:21">
      <c r="U10538" s="1047"/>
    </row>
    <row r="10539" ht="26.25" customHeight="1" spans="21:21">
      <c r="U10539" s="1047"/>
    </row>
    <row r="10540" ht="26.25" customHeight="1" spans="21:21">
      <c r="U10540" s="1047"/>
    </row>
    <row r="10541" ht="26.25" customHeight="1" spans="21:21">
      <c r="U10541" s="1047"/>
    </row>
    <row r="10542" ht="26.25" customHeight="1" spans="21:21">
      <c r="U10542" s="1047"/>
    </row>
    <row r="10543" ht="26.25" customHeight="1" spans="21:21">
      <c r="U10543" s="1047"/>
    </row>
    <row r="10544" ht="26.25" customHeight="1" spans="21:21">
      <c r="U10544" s="1047"/>
    </row>
    <row r="10545" ht="26.25" customHeight="1" spans="21:21">
      <c r="U10545" s="1047"/>
    </row>
    <row r="10546" ht="26.25" customHeight="1" spans="21:21">
      <c r="U10546" s="1047"/>
    </row>
    <row r="10547" ht="26.25" customHeight="1" spans="21:21">
      <c r="U10547" s="1047"/>
    </row>
    <row r="10548" ht="26.25" customHeight="1" spans="21:21">
      <c r="U10548" s="1047"/>
    </row>
    <row r="10549" ht="26.25" customHeight="1" spans="21:21">
      <c r="U10549" s="1047"/>
    </row>
    <row r="10550" ht="26.25" customHeight="1" spans="21:21">
      <c r="U10550" s="1047"/>
    </row>
    <row r="10551" ht="26.25" customHeight="1" spans="21:21">
      <c r="U10551" s="1047"/>
    </row>
    <row r="10552" ht="26.25" customHeight="1" spans="21:21">
      <c r="U10552" s="1047"/>
    </row>
    <row r="10553" ht="26.25" customHeight="1" spans="21:21">
      <c r="U10553" s="1047"/>
    </row>
    <row r="10554" ht="26.25" customHeight="1" spans="21:21">
      <c r="U10554" s="1047"/>
    </row>
    <row r="10555" ht="26.25" customHeight="1" spans="21:21">
      <c r="U10555" s="1047"/>
    </row>
    <row r="10556" ht="26.25" customHeight="1" spans="21:21">
      <c r="U10556" s="1047"/>
    </row>
    <row r="10557" ht="26.25" customHeight="1" spans="21:21">
      <c r="U10557" s="1047"/>
    </row>
    <row r="10558" ht="26.25" customHeight="1" spans="21:21">
      <c r="U10558" s="1047"/>
    </row>
    <row r="10559" ht="26.25" customHeight="1" spans="21:21">
      <c r="U10559" s="1047"/>
    </row>
    <row r="10560" ht="26.25" customHeight="1" spans="21:21">
      <c r="U10560" s="1047"/>
    </row>
    <row r="10561" ht="26.25" customHeight="1" spans="21:21">
      <c r="U10561" s="1047"/>
    </row>
    <row r="10562" ht="26.25" customHeight="1" spans="21:21">
      <c r="U10562" s="1047"/>
    </row>
    <row r="10563" ht="26.25" customHeight="1" spans="21:21">
      <c r="U10563" s="1047"/>
    </row>
    <row r="10564" ht="26.25" customHeight="1" spans="21:21">
      <c r="U10564" s="1047"/>
    </row>
    <row r="10565" ht="26.25" customHeight="1" spans="21:21">
      <c r="U10565" s="1047"/>
    </row>
    <row r="10566" ht="26.25" customHeight="1" spans="21:21">
      <c r="U10566" s="1047"/>
    </row>
    <row r="10567" ht="26.25" customHeight="1" spans="21:21">
      <c r="U10567" s="1047"/>
    </row>
    <row r="10568" ht="26.25" customHeight="1" spans="21:21">
      <c r="U10568" s="1047"/>
    </row>
    <row r="10569" ht="26.25" customHeight="1" spans="21:21">
      <c r="U10569" s="1047"/>
    </row>
    <row r="10570" ht="26.25" customHeight="1" spans="21:21">
      <c r="U10570" s="1047"/>
    </row>
    <row r="10571" ht="26.25" customHeight="1" spans="21:21">
      <c r="U10571" s="1047"/>
    </row>
    <row r="10572" ht="26.25" customHeight="1" spans="21:21">
      <c r="U10572" s="1047"/>
    </row>
    <row r="10573" ht="26.25" customHeight="1" spans="21:21">
      <c r="U10573" s="1047"/>
    </row>
    <row r="10574" ht="26.25" customHeight="1" spans="21:21">
      <c r="U10574" s="1047"/>
    </row>
    <row r="10575" ht="26.25" customHeight="1" spans="21:21">
      <c r="U10575" s="1047"/>
    </row>
    <row r="10576" ht="26.25" customHeight="1" spans="21:21">
      <c r="U10576" s="1047"/>
    </row>
    <row r="10577" ht="26.25" customHeight="1" spans="21:21">
      <c r="U10577" s="1047"/>
    </row>
    <row r="10578" ht="26.25" customHeight="1" spans="21:21">
      <c r="U10578" s="1047"/>
    </row>
    <row r="10579" ht="26.25" customHeight="1" spans="21:21">
      <c r="U10579" s="1047"/>
    </row>
    <row r="10580" ht="26.25" customHeight="1" spans="21:21">
      <c r="U10580" s="1047"/>
    </row>
    <row r="10581" ht="26.25" customHeight="1" spans="21:21">
      <c r="U10581" s="1047"/>
    </row>
    <row r="10582" ht="26.25" customHeight="1" spans="21:21">
      <c r="U10582" s="1047"/>
    </row>
    <row r="10583" ht="26.25" customHeight="1" spans="21:21">
      <c r="U10583" s="1047"/>
    </row>
    <row r="10584" ht="26.25" customHeight="1" spans="21:21">
      <c r="U10584" s="1047"/>
    </row>
    <row r="10585" ht="26.25" customHeight="1" spans="21:21">
      <c r="U10585" s="1047"/>
    </row>
    <row r="10586" ht="26.25" customHeight="1" spans="21:21">
      <c r="U10586" s="1047"/>
    </row>
    <row r="10587" ht="26.25" customHeight="1" spans="21:21">
      <c r="U10587" s="1047"/>
    </row>
    <row r="10588" ht="26.25" customHeight="1" spans="21:21">
      <c r="U10588" s="1047"/>
    </row>
    <row r="10589" ht="26.25" customHeight="1" spans="21:21">
      <c r="U10589" s="1047"/>
    </row>
    <row r="10590" ht="26.25" customHeight="1" spans="21:21">
      <c r="U10590" s="1047"/>
    </row>
    <row r="10591" ht="26.25" customHeight="1" spans="21:21">
      <c r="U10591" s="1047"/>
    </row>
    <row r="10592" ht="26.25" customHeight="1" spans="21:21">
      <c r="U10592" s="1047"/>
    </row>
    <row r="10593" ht="26.25" customHeight="1" spans="21:21">
      <c r="U10593" s="1047"/>
    </row>
    <row r="10594" ht="26.25" customHeight="1" spans="21:21">
      <c r="U10594" s="1047"/>
    </row>
    <row r="10595" ht="26.25" customHeight="1" spans="21:21">
      <c r="U10595" s="1047"/>
    </row>
    <row r="10596" ht="26.25" customHeight="1" spans="21:21">
      <c r="U10596" s="1047"/>
    </row>
    <row r="10597" ht="26.25" customHeight="1" spans="21:21">
      <c r="U10597" s="1047"/>
    </row>
    <row r="10598" ht="26.25" customHeight="1" spans="21:21">
      <c r="U10598" s="1047"/>
    </row>
    <row r="10599" ht="26.25" customHeight="1" spans="21:21">
      <c r="U10599" s="1047"/>
    </row>
    <row r="10600" ht="26.25" customHeight="1" spans="21:21">
      <c r="U10600" s="1047"/>
    </row>
    <row r="10601" ht="26.25" customHeight="1" spans="21:21">
      <c r="U10601" s="1047"/>
    </row>
    <row r="10602" ht="26.25" customHeight="1" spans="21:21">
      <c r="U10602" s="1047"/>
    </row>
    <row r="10603" ht="26.25" customHeight="1" spans="21:21">
      <c r="U10603" s="1047"/>
    </row>
    <row r="10604" ht="26.25" customHeight="1" spans="21:21">
      <c r="U10604" s="1047"/>
    </row>
    <row r="10605" ht="26.25" customHeight="1" spans="21:21">
      <c r="U10605" s="1047"/>
    </row>
    <row r="10606" ht="26.25" customHeight="1" spans="21:21">
      <c r="U10606" s="1047"/>
    </row>
    <row r="10607" ht="26.25" customHeight="1" spans="21:21">
      <c r="U10607" s="1047"/>
    </row>
    <row r="10608" ht="26.25" customHeight="1" spans="21:21">
      <c r="U10608" s="1047"/>
    </row>
    <row r="10609" ht="26.25" customHeight="1" spans="21:21">
      <c r="U10609" s="1047"/>
    </row>
    <row r="10610" ht="26.25" customHeight="1" spans="21:21">
      <c r="U10610" s="1047"/>
    </row>
    <row r="10611" ht="26.25" customHeight="1" spans="21:21">
      <c r="U10611" s="1047"/>
    </row>
    <row r="10612" ht="26.25" customHeight="1" spans="21:21">
      <c r="U10612" s="1047"/>
    </row>
    <row r="10613" ht="26.25" customHeight="1" spans="21:21">
      <c r="U10613" s="1047"/>
    </row>
    <row r="10614" ht="26.25" customHeight="1" spans="21:21">
      <c r="U10614" s="1047"/>
    </row>
    <row r="10615" ht="26.25" customHeight="1" spans="21:21">
      <c r="U10615" s="1047"/>
    </row>
    <row r="10616" ht="26.25" customHeight="1" spans="21:21">
      <c r="U10616" s="1047"/>
    </row>
    <row r="10617" ht="26.25" customHeight="1" spans="21:21">
      <c r="U10617" s="1047"/>
    </row>
    <row r="10618" ht="26.25" customHeight="1" spans="21:21">
      <c r="U10618" s="1047"/>
    </row>
    <row r="10619" ht="26.25" customHeight="1" spans="21:21">
      <c r="U10619" s="1047"/>
    </row>
    <row r="10620" ht="26.25" customHeight="1" spans="21:21">
      <c r="U10620" s="1047"/>
    </row>
    <row r="10621" ht="26.25" customHeight="1" spans="21:21">
      <c r="U10621" s="1047"/>
    </row>
    <row r="10622" ht="26.25" customHeight="1" spans="21:21">
      <c r="U10622" s="1047"/>
    </row>
    <row r="10623" ht="26.25" customHeight="1" spans="21:21">
      <c r="U10623" s="1047"/>
    </row>
    <row r="10624" ht="26.25" customHeight="1" spans="21:21">
      <c r="U10624" s="1047"/>
    </row>
    <row r="10625" ht="26.25" customHeight="1" spans="21:21">
      <c r="U10625" s="1047"/>
    </row>
    <row r="10626" ht="26.25" customHeight="1" spans="21:21">
      <c r="U10626" s="1047"/>
    </row>
    <row r="10627" ht="26.25" customHeight="1" spans="21:21">
      <c r="U10627" s="1047"/>
    </row>
    <row r="10628" ht="26.25" customHeight="1" spans="21:21">
      <c r="U10628" s="1047"/>
    </row>
    <row r="10629" ht="26.25" customHeight="1" spans="21:21">
      <c r="U10629" s="1047"/>
    </row>
    <row r="10630" ht="26.25" customHeight="1" spans="21:21">
      <c r="U10630" s="1047"/>
    </row>
    <row r="10631" ht="26.25" customHeight="1" spans="21:21">
      <c r="U10631" s="1047"/>
    </row>
    <row r="10632" ht="26.25" customHeight="1" spans="21:21">
      <c r="U10632" s="1047"/>
    </row>
    <row r="10633" ht="26.25" customHeight="1" spans="21:21">
      <c r="U10633" s="1047"/>
    </row>
    <row r="10634" ht="26.25" customHeight="1" spans="21:21">
      <c r="U10634" s="1047"/>
    </row>
    <row r="10635" ht="26.25" customHeight="1" spans="21:21">
      <c r="U10635" s="1047"/>
    </row>
    <row r="10636" ht="26.25" customHeight="1" spans="21:21">
      <c r="U10636" s="1047"/>
    </row>
    <row r="10637" ht="26.25" customHeight="1" spans="21:21">
      <c r="U10637" s="1047"/>
    </row>
    <row r="10638" ht="26.25" customHeight="1" spans="21:21">
      <c r="U10638" s="1047"/>
    </row>
    <row r="10639" ht="26.25" customHeight="1" spans="21:21">
      <c r="U10639" s="1047"/>
    </row>
    <row r="10640" ht="26.25" customHeight="1" spans="21:21">
      <c r="U10640" s="1047"/>
    </row>
    <row r="10641" ht="26.25" customHeight="1" spans="21:21">
      <c r="U10641" s="1047"/>
    </row>
    <row r="10642" ht="26.25" customHeight="1" spans="21:21">
      <c r="U10642" s="1047"/>
    </row>
    <row r="10643" ht="26.25" customHeight="1" spans="21:21">
      <c r="U10643" s="1047"/>
    </row>
    <row r="10644" ht="26.25" customHeight="1" spans="21:21">
      <c r="U10644" s="1047"/>
    </row>
    <row r="10645" ht="26.25" customHeight="1" spans="21:21">
      <c r="U10645" s="1047"/>
    </row>
    <row r="10646" ht="26.25" customHeight="1" spans="21:21">
      <c r="U10646" s="1047"/>
    </row>
    <row r="10647" ht="26.25" customHeight="1" spans="21:21">
      <c r="U10647" s="1047"/>
    </row>
    <row r="10648" ht="26.25" customHeight="1" spans="21:21">
      <c r="U10648" s="1047"/>
    </row>
    <row r="10649" ht="26.25" customHeight="1" spans="21:21">
      <c r="U10649" s="1047"/>
    </row>
    <row r="10650" ht="26.25" customHeight="1" spans="21:21">
      <c r="U10650" s="1047"/>
    </row>
    <row r="10651" ht="26.25" customHeight="1" spans="21:21">
      <c r="U10651" s="1047"/>
    </row>
    <row r="10652" ht="26.25" customHeight="1" spans="21:21">
      <c r="U10652" s="1047"/>
    </row>
    <row r="10653" ht="26.25" customHeight="1" spans="21:21">
      <c r="U10653" s="1047"/>
    </row>
    <row r="10654" ht="26.25" customHeight="1" spans="21:21">
      <c r="U10654" s="1047"/>
    </row>
    <row r="10655" ht="26.25" customHeight="1" spans="21:21">
      <c r="U10655" s="1047"/>
    </row>
    <row r="10656" ht="26.25" customHeight="1" spans="21:21">
      <c r="U10656" s="1047"/>
    </row>
    <row r="10657" ht="26.25" customHeight="1" spans="21:21">
      <c r="U10657" s="1047"/>
    </row>
    <row r="10658" ht="26.25" customHeight="1" spans="21:21">
      <c r="U10658" s="1047"/>
    </row>
    <row r="10659" ht="26.25" customHeight="1" spans="21:21">
      <c r="U10659" s="1047"/>
    </row>
    <row r="10660" ht="26.25" customHeight="1" spans="21:21">
      <c r="U10660" s="1047"/>
    </row>
    <row r="10661" ht="26.25" customHeight="1" spans="21:21">
      <c r="U10661" s="1047"/>
    </row>
    <row r="10662" ht="26.25" customHeight="1" spans="21:21">
      <c r="U10662" s="1047"/>
    </row>
    <row r="10663" ht="26.25" customHeight="1" spans="21:21">
      <c r="U10663" s="1047"/>
    </row>
    <row r="10664" ht="26.25" customHeight="1" spans="21:21">
      <c r="U10664" s="1047"/>
    </row>
    <row r="10665" ht="26.25" customHeight="1" spans="21:21">
      <c r="U10665" s="1047"/>
    </row>
    <row r="10666" ht="26.25" customHeight="1" spans="21:21">
      <c r="U10666" s="1047"/>
    </row>
    <row r="10667" ht="26.25" customHeight="1" spans="21:21">
      <c r="U10667" s="1047"/>
    </row>
    <row r="10668" ht="26.25" customHeight="1" spans="21:21">
      <c r="U10668" s="1047"/>
    </row>
    <row r="10669" ht="26.25" customHeight="1" spans="21:21">
      <c r="U10669" s="1047"/>
    </row>
    <row r="10670" ht="26.25" customHeight="1" spans="21:21">
      <c r="U10670" s="1047"/>
    </row>
    <row r="10671" ht="26.25" customHeight="1" spans="21:21">
      <c r="U10671" s="1047"/>
    </row>
    <row r="10672" ht="26.25" customHeight="1" spans="21:21">
      <c r="U10672" s="1047"/>
    </row>
    <row r="10673" ht="26.25" customHeight="1" spans="21:21">
      <c r="U10673" s="1047"/>
    </row>
    <row r="10674" ht="26.25" customHeight="1" spans="21:21">
      <c r="U10674" s="1047"/>
    </row>
    <row r="10675" ht="26.25" customHeight="1" spans="21:21">
      <c r="U10675" s="1047"/>
    </row>
    <row r="10676" ht="26.25" customHeight="1" spans="21:21">
      <c r="U10676" s="1047"/>
    </row>
    <row r="10677" ht="26.25" customHeight="1" spans="21:21">
      <c r="U10677" s="1047"/>
    </row>
    <row r="10678" ht="26.25" customHeight="1" spans="21:21">
      <c r="U10678" s="1047"/>
    </row>
    <row r="10679" ht="26.25" customHeight="1" spans="21:21">
      <c r="U10679" s="1047"/>
    </row>
    <row r="10680" ht="26.25" customHeight="1" spans="21:21">
      <c r="U10680" s="1047"/>
    </row>
    <row r="10681" ht="26.25" customHeight="1" spans="21:21">
      <c r="U10681" s="1047"/>
    </row>
    <row r="10682" ht="26.25" customHeight="1" spans="21:21">
      <c r="U10682" s="1047"/>
    </row>
    <row r="10683" ht="26.25" customHeight="1" spans="21:21">
      <c r="U10683" s="1047"/>
    </row>
    <row r="10684" ht="26.25" customHeight="1" spans="21:21">
      <c r="U10684" s="1047"/>
    </row>
    <row r="10685" ht="26.25" customHeight="1" spans="21:21">
      <c r="U10685" s="1047"/>
    </row>
    <row r="10686" ht="26.25" customHeight="1" spans="21:21">
      <c r="U10686" s="1047"/>
    </row>
    <row r="10687" ht="26.25" customHeight="1" spans="21:21">
      <c r="U10687" s="1047"/>
    </row>
    <row r="10688" ht="26.25" customHeight="1" spans="21:21">
      <c r="U10688" s="1047"/>
    </row>
    <row r="10689" ht="26.25" customHeight="1" spans="21:21">
      <c r="U10689" s="1047"/>
    </row>
    <row r="10690" ht="26.25" customHeight="1" spans="21:21">
      <c r="U10690" s="1047"/>
    </row>
    <row r="10691" ht="26.25" customHeight="1" spans="21:21">
      <c r="U10691" s="1047"/>
    </row>
    <row r="10692" ht="26.25" customHeight="1" spans="21:21">
      <c r="U10692" s="1047"/>
    </row>
    <row r="10693" ht="26.25" customHeight="1" spans="21:21">
      <c r="U10693" s="1047"/>
    </row>
    <row r="10694" ht="26.25" customHeight="1" spans="21:21">
      <c r="U10694" s="1047"/>
    </row>
    <row r="10695" ht="26.25" customHeight="1" spans="21:21">
      <c r="U10695" s="1047"/>
    </row>
    <row r="10696" ht="26.25" customHeight="1" spans="21:21">
      <c r="U10696" s="1047"/>
    </row>
    <row r="10697" ht="26.25" customHeight="1" spans="21:21">
      <c r="U10697" s="1047"/>
    </row>
    <row r="10698" ht="26.25" customHeight="1" spans="21:21">
      <c r="U10698" s="1047"/>
    </row>
    <row r="10699" ht="26.25" customHeight="1" spans="21:21">
      <c r="U10699" s="1047"/>
    </row>
    <row r="10700" ht="26.25" customHeight="1" spans="21:21">
      <c r="U10700" s="1047"/>
    </row>
    <row r="10701" ht="26.25" customHeight="1" spans="21:21">
      <c r="U10701" s="1047"/>
    </row>
    <row r="10702" ht="26.25" customHeight="1" spans="21:21">
      <c r="U10702" s="1047"/>
    </row>
    <row r="10703" ht="26.25" customHeight="1" spans="21:21">
      <c r="U10703" s="1047"/>
    </row>
    <row r="10704" ht="26.25" customHeight="1" spans="21:21">
      <c r="U10704" s="1047"/>
    </row>
    <row r="10705" ht="26.25" customHeight="1" spans="21:21">
      <c r="U10705" s="1047"/>
    </row>
    <row r="10706" ht="26.25" customHeight="1" spans="21:21">
      <c r="U10706" s="1047"/>
    </row>
    <row r="10707" ht="26.25" customHeight="1" spans="21:21">
      <c r="U10707" s="1047"/>
    </row>
    <row r="10708" ht="26.25" customHeight="1" spans="21:21">
      <c r="U10708" s="1047"/>
    </row>
    <row r="10709" ht="26.25" customHeight="1" spans="21:21">
      <c r="U10709" s="1047"/>
    </row>
    <row r="10710" ht="26.25" customHeight="1" spans="21:21">
      <c r="U10710" s="1047"/>
    </row>
    <row r="10711" ht="26.25" customHeight="1" spans="21:21">
      <c r="U10711" s="1047"/>
    </row>
    <row r="10712" ht="26.25" customHeight="1" spans="21:21">
      <c r="U10712" s="1047"/>
    </row>
    <row r="10713" ht="26.25" customHeight="1" spans="21:21">
      <c r="U10713" s="1047"/>
    </row>
    <row r="10714" ht="26.25" customHeight="1" spans="21:21">
      <c r="U10714" s="1047"/>
    </row>
    <row r="10715" ht="26.25" customHeight="1" spans="21:21">
      <c r="U10715" s="1047"/>
    </row>
    <row r="10716" ht="26.25" customHeight="1" spans="21:21">
      <c r="U10716" s="1047"/>
    </row>
    <row r="10717" ht="26.25" customHeight="1" spans="21:21">
      <c r="U10717" s="1047"/>
    </row>
    <row r="10718" ht="26.25" customHeight="1" spans="21:21">
      <c r="U10718" s="1047"/>
    </row>
    <row r="10719" ht="26.25" customHeight="1" spans="21:21">
      <c r="U10719" s="1047"/>
    </row>
    <row r="10720" ht="26.25" customHeight="1" spans="21:21">
      <c r="U10720" s="1047"/>
    </row>
    <row r="10721" ht="26.25" customHeight="1" spans="21:21">
      <c r="U10721" s="1047"/>
    </row>
    <row r="10722" ht="26.25" customHeight="1" spans="21:21">
      <c r="U10722" s="1047"/>
    </row>
    <row r="10723" ht="26.25" customHeight="1" spans="21:21">
      <c r="U10723" s="1047"/>
    </row>
    <row r="10724" ht="26.25" customHeight="1" spans="21:21">
      <c r="U10724" s="1047"/>
    </row>
    <row r="10725" ht="26.25" customHeight="1" spans="21:21">
      <c r="U10725" s="1047"/>
    </row>
    <row r="10726" ht="26.25" customHeight="1" spans="21:21">
      <c r="U10726" s="1047"/>
    </row>
    <row r="10727" ht="26.25" customHeight="1" spans="21:21">
      <c r="U10727" s="1047"/>
    </row>
    <row r="10728" ht="26.25" customHeight="1" spans="21:21">
      <c r="U10728" s="1047"/>
    </row>
    <row r="10729" ht="26.25" customHeight="1" spans="21:21">
      <c r="U10729" s="1047"/>
    </row>
    <row r="10730" ht="26.25" customHeight="1" spans="21:21">
      <c r="U10730" s="1047"/>
    </row>
    <row r="10731" ht="26.25" customHeight="1" spans="21:21">
      <c r="U10731" s="1047"/>
    </row>
    <row r="10732" ht="26.25" customHeight="1" spans="21:21">
      <c r="U10732" s="1047"/>
    </row>
    <row r="10733" ht="26.25" customHeight="1" spans="21:21">
      <c r="U10733" s="1047"/>
    </row>
    <row r="10734" ht="26.25" customHeight="1" spans="21:21">
      <c r="U10734" s="1047"/>
    </row>
    <row r="10735" ht="26.25" customHeight="1" spans="21:21">
      <c r="U10735" s="1047"/>
    </row>
    <row r="10736" ht="26.25" customHeight="1" spans="21:21">
      <c r="U10736" s="1047"/>
    </row>
    <row r="10737" ht="26.25" customHeight="1" spans="21:21">
      <c r="U10737" s="1047"/>
    </row>
    <row r="10738" ht="26.25" customHeight="1" spans="21:21">
      <c r="U10738" s="1047"/>
    </row>
    <row r="10739" ht="26.25" customHeight="1" spans="21:21">
      <c r="U10739" s="1047"/>
    </row>
    <row r="10740" ht="26.25" customHeight="1" spans="21:21">
      <c r="U10740" s="1047"/>
    </row>
    <row r="10741" ht="26.25" customHeight="1" spans="21:21">
      <c r="U10741" s="1047"/>
    </row>
    <row r="10742" ht="26.25" customHeight="1" spans="21:21">
      <c r="U10742" s="1047"/>
    </row>
    <row r="10743" ht="26.25" customHeight="1" spans="21:21">
      <c r="U10743" s="1047"/>
    </row>
    <row r="10744" ht="26.25" customHeight="1" spans="21:21">
      <c r="U10744" s="1047"/>
    </row>
    <row r="10745" ht="26.25" customHeight="1" spans="21:21">
      <c r="U10745" s="1047"/>
    </row>
    <row r="10746" ht="26.25" customHeight="1" spans="21:21">
      <c r="U10746" s="1047"/>
    </row>
    <row r="10747" ht="26.25" customHeight="1" spans="21:21">
      <c r="U10747" s="1047"/>
    </row>
    <row r="10748" ht="26.25" customHeight="1" spans="21:21">
      <c r="U10748" s="1047"/>
    </row>
    <row r="10749" ht="26.25" customHeight="1" spans="21:21">
      <c r="U10749" s="1047"/>
    </row>
    <row r="10750" ht="26.25" customHeight="1" spans="21:21">
      <c r="U10750" s="1047"/>
    </row>
    <row r="10751" ht="26.25" customHeight="1" spans="21:21">
      <c r="U10751" s="1047"/>
    </row>
    <row r="10752" ht="26.25" customHeight="1" spans="21:21">
      <c r="U10752" s="1047"/>
    </row>
    <row r="10753" ht="26.25" customHeight="1" spans="21:21">
      <c r="U10753" s="1047"/>
    </row>
    <row r="10754" ht="26.25" customHeight="1" spans="21:21">
      <c r="U10754" s="1047"/>
    </row>
    <row r="10755" ht="26.25" customHeight="1" spans="21:21">
      <c r="U10755" s="1047"/>
    </row>
    <row r="10756" ht="26.25" customHeight="1" spans="21:21">
      <c r="U10756" s="1047"/>
    </row>
    <row r="10757" ht="26.25" customHeight="1" spans="21:21">
      <c r="U10757" s="1047"/>
    </row>
    <row r="10758" ht="26.25" customHeight="1" spans="21:21">
      <c r="U10758" s="1047"/>
    </row>
    <row r="10759" ht="26.25" customHeight="1" spans="21:21">
      <c r="U10759" s="1047"/>
    </row>
    <row r="10760" ht="26.25" customHeight="1" spans="21:21">
      <c r="U10760" s="1047"/>
    </row>
    <row r="10761" ht="26.25" customHeight="1" spans="21:21">
      <c r="U10761" s="1047"/>
    </row>
    <row r="10762" ht="26.25" customHeight="1" spans="21:21">
      <c r="U10762" s="1047"/>
    </row>
    <row r="10763" ht="26.25" customHeight="1" spans="21:21">
      <c r="U10763" s="1047"/>
    </row>
    <row r="10764" ht="26.25" customHeight="1" spans="21:21">
      <c r="U10764" s="1047"/>
    </row>
    <row r="10765" ht="26.25" customHeight="1" spans="21:21">
      <c r="U10765" s="1047"/>
    </row>
    <row r="10766" ht="26.25" customHeight="1" spans="21:21">
      <c r="U10766" s="1047"/>
    </row>
    <row r="10767" ht="26.25" customHeight="1" spans="21:21">
      <c r="U10767" s="1047"/>
    </row>
    <row r="10768" ht="26.25" customHeight="1" spans="21:21">
      <c r="U10768" s="1047"/>
    </row>
    <row r="10769" ht="26.25" customHeight="1" spans="21:21">
      <c r="U10769" s="1047"/>
    </row>
    <row r="10770" ht="26.25" customHeight="1" spans="21:21">
      <c r="U10770" s="1047"/>
    </row>
    <row r="10771" ht="26.25" customHeight="1" spans="21:21">
      <c r="U10771" s="1047"/>
    </row>
    <row r="10772" ht="26.25" customHeight="1" spans="21:21">
      <c r="U10772" s="1047"/>
    </row>
    <row r="10773" ht="26.25" customHeight="1" spans="21:21">
      <c r="U10773" s="1047"/>
    </row>
    <row r="10774" ht="26.25" customHeight="1" spans="21:21">
      <c r="U10774" s="1047"/>
    </row>
    <row r="10775" ht="26.25" customHeight="1" spans="21:21">
      <c r="U10775" s="1047"/>
    </row>
    <row r="10776" ht="26.25" customHeight="1" spans="21:21">
      <c r="U10776" s="1047"/>
    </row>
    <row r="10777" ht="26.25" customHeight="1" spans="21:21">
      <c r="U10777" s="1047"/>
    </row>
    <row r="10778" ht="26.25" customHeight="1" spans="21:21">
      <c r="U10778" s="1047"/>
    </row>
    <row r="10779" ht="26.25" customHeight="1" spans="21:21">
      <c r="U10779" s="1047"/>
    </row>
    <row r="10780" ht="26.25" customHeight="1" spans="21:21">
      <c r="U10780" s="1047"/>
    </row>
    <row r="10781" ht="26.25" customHeight="1" spans="21:21">
      <c r="U10781" s="1047"/>
    </row>
    <row r="10782" ht="26.25" customHeight="1" spans="21:21">
      <c r="U10782" s="1047"/>
    </row>
    <row r="10783" ht="26.25" customHeight="1" spans="21:21">
      <c r="U10783" s="1047"/>
    </row>
    <row r="10784" ht="26.25" customHeight="1" spans="21:21">
      <c r="U10784" s="1047"/>
    </row>
    <row r="10785" ht="26.25" customHeight="1" spans="21:21">
      <c r="U10785" s="1047"/>
    </row>
    <row r="10786" ht="26.25" customHeight="1" spans="21:21">
      <c r="U10786" s="1047"/>
    </row>
    <row r="10787" ht="26.25" customHeight="1" spans="21:21">
      <c r="U10787" s="1047"/>
    </row>
    <row r="10788" ht="26.25" customHeight="1" spans="21:21">
      <c r="U10788" s="1047"/>
    </row>
    <row r="10789" ht="26.25" customHeight="1" spans="21:21">
      <c r="U10789" s="1047"/>
    </row>
    <row r="10790" ht="26.25" customHeight="1" spans="21:21">
      <c r="U10790" s="1047"/>
    </row>
    <row r="10791" ht="26.25" customHeight="1" spans="21:21">
      <c r="U10791" s="1047"/>
    </row>
    <row r="10792" ht="26.25" customHeight="1" spans="21:21">
      <c r="U10792" s="1047"/>
    </row>
    <row r="10793" ht="26.25" customHeight="1" spans="21:21">
      <c r="U10793" s="1047"/>
    </row>
    <row r="10794" ht="26.25" customHeight="1" spans="21:21">
      <c r="U10794" s="1047"/>
    </row>
    <row r="10795" ht="26.25" customHeight="1" spans="21:21">
      <c r="U10795" s="1047"/>
    </row>
    <row r="10796" ht="26.25" customHeight="1" spans="21:21">
      <c r="U10796" s="1047"/>
    </row>
    <row r="10797" ht="26.25" customHeight="1" spans="21:21">
      <c r="U10797" s="1047"/>
    </row>
    <row r="10798" ht="26.25" customHeight="1" spans="21:21">
      <c r="U10798" s="1047"/>
    </row>
    <row r="10799" ht="26.25" customHeight="1" spans="21:21">
      <c r="U10799" s="1047"/>
    </row>
    <row r="10800" ht="26.25" customHeight="1" spans="21:21">
      <c r="U10800" s="1047"/>
    </row>
    <row r="10801" ht="26.25" customHeight="1" spans="21:21">
      <c r="U10801" s="1047"/>
    </row>
    <row r="10802" ht="26.25" customHeight="1" spans="21:21">
      <c r="U10802" s="1047"/>
    </row>
    <row r="10803" ht="26.25" customHeight="1" spans="21:21">
      <c r="U10803" s="1047"/>
    </row>
    <row r="10804" ht="26.25" customHeight="1" spans="21:21">
      <c r="U10804" s="1047"/>
    </row>
    <row r="10805" ht="26.25" customHeight="1" spans="21:21">
      <c r="U10805" s="1047"/>
    </row>
    <row r="10806" ht="26.25" customHeight="1" spans="21:21">
      <c r="U10806" s="1047"/>
    </row>
    <row r="10807" ht="26.25" customHeight="1" spans="21:21">
      <c r="U10807" s="1047"/>
    </row>
    <row r="10808" ht="26.25" customHeight="1" spans="21:21">
      <c r="U10808" s="1047"/>
    </row>
    <row r="10809" ht="26.25" customHeight="1" spans="21:21">
      <c r="U10809" s="1047"/>
    </row>
    <row r="10810" ht="26.25" customHeight="1" spans="21:21">
      <c r="U10810" s="1047"/>
    </row>
    <row r="10811" ht="26.25" customHeight="1" spans="21:21">
      <c r="U10811" s="1047"/>
    </row>
    <row r="10812" ht="26.25" customHeight="1" spans="21:21">
      <c r="U10812" s="1047"/>
    </row>
    <row r="10813" ht="26.25" customHeight="1" spans="21:21">
      <c r="U10813" s="1047"/>
    </row>
    <row r="10814" ht="26.25" customHeight="1" spans="21:21">
      <c r="U10814" s="1047"/>
    </row>
    <row r="10815" ht="26.25" customHeight="1" spans="21:21">
      <c r="U10815" s="1047"/>
    </row>
    <row r="10816" ht="26.25" customHeight="1" spans="21:21">
      <c r="U10816" s="1047"/>
    </row>
    <row r="10817" ht="26.25" customHeight="1" spans="21:21">
      <c r="U10817" s="1047"/>
    </row>
    <row r="10818" ht="26.25" customHeight="1" spans="21:21">
      <c r="U10818" s="1047"/>
    </row>
    <row r="10819" ht="26.25" customHeight="1" spans="21:21">
      <c r="U10819" s="1047"/>
    </row>
    <row r="10820" ht="26.25" customHeight="1" spans="21:21">
      <c r="U10820" s="1047"/>
    </row>
    <row r="10821" ht="26.25" customHeight="1" spans="21:21">
      <c r="U10821" s="1047"/>
    </row>
    <row r="10822" ht="26.25" customHeight="1" spans="21:21">
      <c r="U10822" s="1047"/>
    </row>
    <row r="10823" ht="26.25" customHeight="1" spans="21:21">
      <c r="U10823" s="1047"/>
    </row>
    <row r="10824" ht="26.25" customHeight="1" spans="21:21">
      <c r="U10824" s="1047"/>
    </row>
    <row r="10825" ht="26.25" customHeight="1" spans="21:21">
      <c r="U10825" s="1047"/>
    </row>
    <row r="10826" ht="26.25" customHeight="1" spans="21:21">
      <c r="U10826" s="1047"/>
    </row>
    <row r="10827" ht="26.25" customHeight="1" spans="21:21">
      <c r="U10827" s="1047"/>
    </row>
    <row r="10828" ht="26.25" customHeight="1" spans="21:21">
      <c r="U10828" s="1047"/>
    </row>
    <row r="10829" ht="26.25" customHeight="1" spans="21:21">
      <c r="U10829" s="1047"/>
    </row>
    <row r="10830" ht="26.25" customHeight="1" spans="21:21">
      <c r="U10830" s="1047"/>
    </row>
    <row r="10831" ht="26.25" customHeight="1" spans="21:21">
      <c r="U10831" s="1047"/>
    </row>
    <row r="10832" ht="26.25" customHeight="1" spans="21:21">
      <c r="U10832" s="1047"/>
    </row>
    <row r="10833" ht="26.25" customHeight="1" spans="21:21">
      <c r="U10833" s="1047"/>
    </row>
    <row r="10834" ht="26.25" customHeight="1" spans="21:21">
      <c r="U10834" s="1047"/>
    </row>
    <row r="10835" ht="26.25" customHeight="1" spans="21:21">
      <c r="U10835" s="1047"/>
    </row>
    <row r="10836" ht="26.25" customHeight="1" spans="21:21">
      <c r="U10836" s="1047"/>
    </row>
    <row r="10837" ht="26.25" customHeight="1" spans="21:21">
      <c r="U10837" s="1047"/>
    </row>
    <row r="10838" ht="26.25" customHeight="1" spans="21:21">
      <c r="U10838" s="1047"/>
    </row>
    <row r="10839" ht="26.25" customHeight="1" spans="21:21">
      <c r="U10839" s="1047"/>
    </row>
    <row r="10840" ht="26.25" customHeight="1" spans="21:21">
      <c r="U10840" s="1047"/>
    </row>
    <row r="10841" ht="26.25" customHeight="1" spans="21:21">
      <c r="U10841" s="1047"/>
    </row>
    <row r="10842" ht="26.25" customHeight="1" spans="21:21">
      <c r="U10842" s="1047"/>
    </row>
    <row r="10843" ht="26.25" customHeight="1" spans="21:21">
      <c r="U10843" s="1047"/>
    </row>
    <row r="10844" ht="26.25" customHeight="1" spans="21:21">
      <c r="U10844" s="1047"/>
    </row>
    <row r="10845" ht="26.25" customHeight="1" spans="21:21">
      <c r="U10845" s="1047"/>
    </row>
    <row r="10846" ht="26.25" customHeight="1" spans="21:21">
      <c r="U10846" s="1047"/>
    </row>
    <row r="10847" ht="26.25" customHeight="1" spans="21:21">
      <c r="U10847" s="1047"/>
    </row>
    <row r="10848" ht="26.25" customHeight="1" spans="21:21">
      <c r="U10848" s="1047"/>
    </row>
    <row r="10849" ht="26.25" customHeight="1" spans="21:21">
      <c r="U10849" s="1047"/>
    </row>
    <row r="10850" ht="26.25" customHeight="1" spans="21:21">
      <c r="U10850" s="1047"/>
    </row>
    <row r="10851" ht="26.25" customHeight="1" spans="21:21">
      <c r="U10851" s="1047"/>
    </row>
    <row r="10852" ht="26.25" customHeight="1" spans="21:21">
      <c r="U10852" s="1047"/>
    </row>
    <row r="10853" ht="26.25" customHeight="1" spans="21:21">
      <c r="U10853" s="1047"/>
    </row>
    <row r="10854" ht="26.25" customHeight="1" spans="21:21">
      <c r="U10854" s="1047"/>
    </row>
    <row r="10855" ht="26.25" customHeight="1" spans="21:21">
      <c r="U10855" s="1047"/>
    </row>
    <row r="10856" ht="26.25" customHeight="1" spans="21:21">
      <c r="U10856" s="1047"/>
    </row>
    <row r="10857" ht="26.25" customHeight="1" spans="21:21">
      <c r="U10857" s="1047"/>
    </row>
    <row r="10858" ht="26.25" customHeight="1" spans="21:21">
      <c r="U10858" s="1047"/>
    </row>
    <row r="10859" ht="26.25" customHeight="1" spans="21:21">
      <c r="U10859" s="1047"/>
    </row>
    <row r="10860" ht="26.25" customHeight="1" spans="21:21">
      <c r="U10860" s="1047"/>
    </row>
    <row r="10861" ht="26.25" customHeight="1" spans="21:21">
      <c r="U10861" s="1047"/>
    </row>
    <row r="10862" ht="26.25" customHeight="1" spans="21:21">
      <c r="U10862" s="1047"/>
    </row>
    <row r="10863" ht="26.25" customHeight="1" spans="21:21">
      <c r="U10863" s="1047"/>
    </row>
    <row r="10864" ht="26.25" customHeight="1" spans="21:21">
      <c r="U10864" s="1047"/>
    </row>
    <row r="10865" ht="26.25" customHeight="1" spans="21:21">
      <c r="U10865" s="1047"/>
    </row>
    <row r="10866" ht="26.25" customHeight="1" spans="21:21">
      <c r="U10866" s="1047"/>
    </row>
    <row r="10867" ht="26.25" customHeight="1" spans="21:21">
      <c r="U10867" s="1047"/>
    </row>
    <row r="10868" ht="26.25" customHeight="1" spans="21:21">
      <c r="U10868" s="1047"/>
    </row>
    <row r="10869" ht="26.25" customHeight="1" spans="21:21">
      <c r="U10869" s="1047"/>
    </row>
    <row r="10870" ht="26.25" customHeight="1" spans="21:21">
      <c r="U10870" s="1047"/>
    </row>
    <row r="10871" ht="26.25" customHeight="1" spans="21:21">
      <c r="U10871" s="1047"/>
    </row>
    <row r="10872" ht="26.25" customHeight="1" spans="21:21">
      <c r="U10872" s="1047"/>
    </row>
    <row r="10873" ht="26.25" customHeight="1" spans="21:21">
      <c r="U10873" s="1047"/>
    </row>
    <row r="10874" ht="26.25" customHeight="1" spans="21:21">
      <c r="U10874" s="1047"/>
    </row>
    <row r="10875" ht="26.25" customHeight="1" spans="21:21">
      <c r="U10875" s="1047"/>
    </row>
    <row r="10876" ht="26.25" customHeight="1" spans="21:21">
      <c r="U10876" s="1047"/>
    </row>
    <row r="10877" ht="26.25" customHeight="1" spans="21:21">
      <c r="U10877" s="1047"/>
    </row>
    <row r="10878" ht="26.25" customHeight="1" spans="21:21">
      <c r="U10878" s="1047"/>
    </row>
    <row r="10879" ht="26.25" customHeight="1" spans="21:21">
      <c r="U10879" s="1047"/>
    </row>
    <row r="10880" ht="26.25" customHeight="1" spans="21:21">
      <c r="U10880" s="1047"/>
    </row>
    <row r="10881" ht="26.25" customHeight="1" spans="21:21">
      <c r="U10881" s="1047"/>
    </row>
    <row r="10882" ht="26.25" customHeight="1" spans="21:21">
      <c r="U10882" s="1047"/>
    </row>
    <row r="10883" ht="26.25" customHeight="1" spans="21:21">
      <c r="U10883" s="1047"/>
    </row>
    <row r="10884" ht="26.25" customHeight="1" spans="21:21">
      <c r="U10884" s="1047"/>
    </row>
    <row r="10885" ht="26.25" customHeight="1" spans="21:21">
      <c r="U10885" s="1047"/>
    </row>
    <row r="10886" ht="26.25" customHeight="1" spans="21:21">
      <c r="U10886" s="1047"/>
    </row>
    <row r="10887" ht="26.25" customHeight="1" spans="21:21">
      <c r="U10887" s="1047"/>
    </row>
    <row r="10888" ht="26.25" customHeight="1" spans="21:21">
      <c r="U10888" s="1047"/>
    </row>
    <row r="10889" ht="26.25" customHeight="1" spans="21:21">
      <c r="U10889" s="1047"/>
    </row>
    <row r="10890" ht="26.25" customHeight="1" spans="21:21">
      <c r="U10890" s="1047"/>
    </row>
    <row r="10891" ht="26.25" customHeight="1" spans="21:21">
      <c r="U10891" s="1047"/>
    </row>
    <row r="10892" ht="26.25" customHeight="1" spans="21:21">
      <c r="U10892" s="1047"/>
    </row>
    <row r="10893" ht="26.25" customHeight="1" spans="21:21">
      <c r="U10893" s="1047"/>
    </row>
    <row r="10894" ht="26.25" customHeight="1" spans="21:21">
      <c r="U10894" s="1047"/>
    </row>
    <row r="10895" ht="26.25" customHeight="1" spans="21:21">
      <c r="U10895" s="1047"/>
    </row>
    <row r="10896" ht="26.25" customHeight="1" spans="21:21">
      <c r="U10896" s="1047"/>
    </row>
    <row r="10897" ht="26.25" customHeight="1" spans="21:21">
      <c r="U10897" s="1047"/>
    </row>
    <row r="10898" ht="26.25" customHeight="1" spans="21:21">
      <c r="U10898" s="1047"/>
    </row>
    <row r="10899" ht="26.25" customHeight="1" spans="21:21">
      <c r="U10899" s="1047"/>
    </row>
    <row r="10900" ht="26.25" customHeight="1" spans="21:21">
      <c r="U10900" s="1047"/>
    </row>
    <row r="10901" ht="26.25" customHeight="1" spans="21:21">
      <c r="U10901" s="1047"/>
    </row>
    <row r="10902" ht="26.25" customHeight="1" spans="21:21">
      <c r="U10902" s="1047"/>
    </row>
    <row r="10903" ht="26.25" customHeight="1" spans="21:21">
      <c r="U10903" s="1047"/>
    </row>
    <row r="10904" ht="26.25" customHeight="1" spans="21:21">
      <c r="U10904" s="1047"/>
    </row>
    <row r="10905" ht="26.25" customHeight="1" spans="21:21">
      <c r="U10905" s="1047"/>
    </row>
    <row r="10906" ht="26.25" customHeight="1" spans="21:21">
      <c r="U10906" s="1047"/>
    </row>
    <row r="10907" ht="26.25" customHeight="1" spans="21:21">
      <c r="U10907" s="1047"/>
    </row>
    <row r="10908" ht="26.25" customHeight="1" spans="21:21">
      <c r="U10908" s="1047"/>
    </row>
    <row r="10909" ht="26.25" customHeight="1" spans="21:21">
      <c r="U10909" s="1047"/>
    </row>
    <row r="10910" ht="26.25" customHeight="1" spans="21:21">
      <c r="U10910" s="1047"/>
    </row>
    <row r="10911" ht="26.25" customHeight="1" spans="21:21">
      <c r="U10911" s="1047"/>
    </row>
    <row r="10912" ht="26.25" customHeight="1" spans="21:21">
      <c r="U10912" s="1047"/>
    </row>
    <row r="10913" ht="26.25" customHeight="1" spans="21:21">
      <c r="U10913" s="1047"/>
    </row>
    <row r="10914" ht="26.25" customHeight="1" spans="21:21">
      <c r="U10914" s="1047"/>
    </row>
    <row r="10915" ht="26.25" customHeight="1" spans="21:21">
      <c r="U10915" s="1047"/>
    </row>
    <row r="10916" ht="26.25" customHeight="1" spans="21:21">
      <c r="U10916" s="1047"/>
    </row>
    <row r="10917" ht="26.25" customHeight="1" spans="21:21">
      <c r="U10917" s="1047"/>
    </row>
    <row r="10918" ht="26.25" customHeight="1" spans="21:21">
      <c r="U10918" s="1047"/>
    </row>
    <row r="10919" ht="26.25" customHeight="1" spans="21:21">
      <c r="U10919" s="1047"/>
    </row>
    <row r="10920" ht="26.25" customHeight="1" spans="21:21">
      <c r="U10920" s="1047"/>
    </row>
    <row r="10921" ht="26.25" customHeight="1" spans="21:21">
      <c r="U10921" s="1047"/>
    </row>
    <row r="10922" ht="26.25" customHeight="1" spans="21:21">
      <c r="U10922" s="1047"/>
    </row>
    <row r="10923" ht="26.25" customHeight="1" spans="21:21">
      <c r="U10923" s="1047"/>
    </row>
    <row r="10924" ht="26.25" customHeight="1" spans="21:21">
      <c r="U10924" s="1047"/>
    </row>
    <row r="10925" ht="26.25" customHeight="1" spans="21:21">
      <c r="U10925" s="1047"/>
    </row>
    <row r="10926" ht="26.25" customHeight="1" spans="21:21">
      <c r="U10926" s="1047"/>
    </row>
    <row r="10927" ht="26.25" customHeight="1" spans="21:21">
      <c r="U10927" s="1047"/>
    </row>
    <row r="10928" ht="26.25" customHeight="1" spans="21:21">
      <c r="U10928" s="1047"/>
    </row>
    <row r="10929" ht="26.25" customHeight="1" spans="21:21">
      <c r="U10929" s="1047"/>
    </row>
    <row r="10930" ht="26.25" customHeight="1" spans="21:21">
      <c r="U10930" s="1047"/>
    </row>
    <row r="10931" ht="26.25" customHeight="1" spans="21:21">
      <c r="U10931" s="1047"/>
    </row>
    <row r="10932" ht="26.25" customHeight="1" spans="21:21">
      <c r="U10932" s="1047"/>
    </row>
    <row r="10933" ht="26.25" customHeight="1" spans="21:21">
      <c r="U10933" s="1047"/>
    </row>
    <row r="10934" ht="26.25" customHeight="1" spans="21:21">
      <c r="U10934" s="1047"/>
    </row>
    <row r="10935" ht="26.25" customHeight="1" spans="21:21">
      <c r="U10935" s="1047"/>
    </row>
    <row r="10936" ht="26.25" customHeight="1" spans="21:21">
      <c r="U10936" s="1047"/>
    </row>
    <row r="10937" ht="26.25" customHeight="1" spans="21:21">
      <c r="U10937" s="1047"/>
    </row>
    <row r="10938" ht="26.25" customHeight="1" spans="21:21">
      <c r="U10938" s="1047"/>
    </row>
    <row r="10939" ht="26.25" customHeight="1" spans="21:21">
      <c r="U10939" s="1047"/>
    </row>
    <row r="10940" ht="26.25" customHeight="1" spans="21:21">
      <c r="U10940" s="1047"/>
    </row>
    <row r="10941" ht="26.25" customHeight="1" spans="21:21">
      <c r="U10941" s="1047"/>
    </row>
    <row r="10942" ht="26.25" customHeight="1" spans="21:21">
      <c r="U10942" s="1047"/>
    </row>
    <row r="10943" ht="26.25" customHeight="1" spans="21:21">
      <c r="U10943" s="1047"/>
    </row>
    <row r="10944" ht="26.25" customHeight="1" spans="21:21">
      <c r="U10944" s="1047"/>
    </row>
    <row r="10945" ht="26.25" customHeight="1" spans="21:21">
      <c r="U10945" s="1047"/>
    </row>
    <row r="10946" ht="26.25" customHeight="1" spans="21:21">
      <c r="U10946" s="1047"/>
    </row>
    <row r="10947" ht="26.25" customHeight="1" spans="21:21">
      <c r="U10947" s="1047"/>
    </row>
    <row r="10948" ht="26.25" customHeight="1" spans="21:21">
      <c r="U10948" s="1047"/>
    </row>
    <row r="10949" ht="26.25" customHeight="1" spans="21:21">
      <c r="U10949" s="1047"/>
    </row>
    <row r="10950" ht="26.25" customHeight="1" spans="21:21">
      <c r="U10950" s="1047"/>
    </row>
    <row r="10951" ht="26.25" customHeight="1" spans="21:21">
      <c r="U10951" s="1047"/>
    </row>
    <row r="10952" ht="26.25" customHeight="1" spans="21:21">
      <c r="U10952" s="1047"/>
    </row>
    <row r="10953" ht="26.25" customHeight="1" spans="21:21">
      <c r="U10953" s="1047"/>
    </row>
    <row r="10954" ht="26.25" customHeight="1" spans="21:21">
      <c r="U10954" s="1047"/>
    </row>
    <row r="10955" ht="26.25" customHeight="1" spans="21:21">
      <c r="U10955" s="1047"/>
    </row>
    <row r="10956" ht="26.25" customHeight="1" spans="21:21">
      <c r="U10956" s="1047"/>
    </row>
    <row r="10957" ht="26.25" customHeight="1" spans="21:21">
      <c r="U10957" s="1047"/>
    </row>
    <row r="10958" ht="26.25" customHeight="1" spans="21:21">
      <c r="U10958" s="1047"/>
    </row>
    <row r="10959" ht="26.25" customHeight="1" spans="21:21">
      <c r="U10959" s="1047"/>
    </row>
    <row r="10960" ht="26.25" customHeight="1" spans="21:21">
      <c r="U10960" s="1047"/>
    </row>
    <row r="10961" ht="26.25" customHeight="1" spans="21:21">
      <c r="U10961" s="1047"/>
    </row>
    <row r="10962" ht="26.25" customHeight="1" spans="21:21">
      <c r="U10962" s="1047"/>
    </row>
    <row r="10963" ht="26.25" customHeight="1" spans="21:21">
      <c r="U10963" s="1047"/>
    </row>
    <row r="10964" ht="26.25" customHeight="1" spans="21:21">
      <c r="U10964" s="1047"/>
    </row>
    <row r="10965" ht="26.25" customHeight="1" spans="21:21">
      <c r="U10965" s="1047"/>
    </row>
    <row r="10966" ht="26.25" customHeight="1" spans="21:21">
      <c r="U10966" s="1047"/>
    </row>
    <row r="10967" ht="26.25" customHeight="1" spans="21:21">
      <c r="U10967" s="1047"/>
    </row>
    <row r="10968" ht="26.25" customHeight="1" spans="21:21">
      <c r="U10968" s="1047"/>
    </row>
    <row r="10969" ht="26.25" customHeight="1" spans="21:21">
      <c r="U10969" s="1047"/>
    </row>
    <row r="10970" ht="26.25" customHeight="1" spans="21:21">
      <c r="U10970" s="1047"/>
    </row>
    <row r="10971" ht="26.25" customHeight="1" spans="21:21">
      <c r="U10971" s="1047"/>
    </row>
    <row r="10972" ht="26.25" customHeight="1" spans="21:21">
      <c r="U10972" s="1047"/>
    </row>
    <row r="10973" ht="26.25" customHeight="1" spans="21:21">
      <c r="U10973" s="1047"/>
    </row>
    <row r="10974" ht="26.25" customHeight="1" spans="21:21">
      <c r="U10974" s="1047"/>
    </row>
    <row r="10975" ht="26.25" customHeight="1" spans="21:21">
      <c r="U10975" s="1047"/>
    </row>
    <row r="10976" ht="26.25" customHeight="1" spans="21:21">
      <c r="U10976" s="1047"/>
    </row>
    <row r="10977" ht="26.25" customHeight="1" spans="21:21">
      <c r="U10977" s="1047"/>
    </row>
    <row r="10978" ht="26.25" customHeight="1" spans="21:21">
      <c r="U10978" s="1047"/>
    </row>
    <row r="10979" ht="26.25" customHeight="1" spans="21:21">
      <c r="U10979" s="1047"/>
    </row>
    <row r="10980" ht="26.25" customHeight="1" spans="21:21">
      <c r="U10980" s="1047"/>
    </row>
    <row r="10981" ht="26.25" customHeight="1" spans="21:21">
      <c r="U10981" s="1047"/>
    </row>
    <row r="10982" ht="26.25" customHeight="1" spans="21:21">
      <c r="U10982" s="1047"/>
    </row>
    <row r="10983" ht="26.25" customHeight="1" spans="21:21">
      <c r="U10983" s="1047"/>
    </row>
    <row r="10984" ht="26.25" customHeight="1" spans="21:21">
      <c r="U10984" s="1047"/>
    </row>
    <row r="10985" ht="26.25" customHeight="1" spans="21:21">
      <c r="U10985" s="1047"/>
    </row>
    <row r="10986" ht="26.25" customHeight="1" spans="21:21">
      <c r="U10986" s="1047"/>
    </row>
    <row r="10987" ht="26.25" customHeight="1" spans="21:21">
      <c r="U10987" s="1047"/>
    </row>
    <row r="10988" ht="26.25" customHeight="1" spans="21:21">
      <c r="U10988" s="1047"/>
    </row>
    <row r="10989" ht="26.25" customHeight="1" spans="21:21">
      <c r="U10989" s="1047"/>
    </row>
    <row r="10990" ht="26.25" customHeight="1" spans="21:21">
      <c r="U10990" s="1047"/>
    </row>
    <row r="10991" ht="26.25" customHeight="1" spans="21:21">
      <c r="U10991" s="1047"/>
    </row>
    <row r="10992" ht="26.25" customHeight="1" spans="21:21">
      <c r="U10992" s="1047"/>
    </row>
    <row r="10993" ht="26.25" customHeight="1" spans="21:21">
      <c r="U10993" s="1047"/>
    </row>
    <row r="10994" ht="26.25" customHeight="1" spans="21:21">
      <c r="U10994" s="1047"/>
    </row>
    <row r="10995" ht="26.25" customHeight="1" spans="21:21">
      <c r="U10995" s="1047"/>
    </row>
    <row r="10996" ht="26.25" customHeight="1" spans="21:21">
      <c r="U10996" s="1047"/>
    </row>
    <row r="10997" ht="26.25" customHeight="1" spans="21:21">
      <c r="U10997" s="1047"/>
    </row>
    <row r="10998" ht="26.25" customHeight="1" spans="21:21">
      <c r="U10998" s="1047"/>
    </row>
    <row r="10999" ht="26.25" customHeight="1" spans="21:21">
      <c r="U10999" s="1047"/>
    </row>
    <row r="11000" ht="26.25" customHeight="1" spans="21:21">
      <c r="U11000" s="1047"/>
    </row>
    <row r="11001" ht="26.25" customHeight="1" spans="21:21">
      <c r="U11001" s="1047"/>
    </row>
    <row r="11002" ht="26.25" customHeight="1" spans="21:21">
      <c r="U11002" s="1047"/>
    </row>
    <row r="11003" ht="26.25" customHeight="1" spans="21:21">
      <c r="U11003" s="1047"/>
    </row>
    <row r="11004" ht="26.25" customHeight="1" spans="21:21">
      <c r="U11004" s="1047"/>
    </row>
    <row r="11005" ht="26.25" customHeight="1" spans="21:21">
      <c r="U11005" s="1047"/>
    </row>
    <row r="11006" ht="26.25" customHeight="1" spans="21:21">
      <c r="U11006" s="1047"/>
    </row>
    <row r="11007" ht="26.25" customHeight="1" spans="21:21">
      <c r="U11007" s="1047"/>
    </row>
    <row r="11008" ht="26.25" customHeight="1" spans="21:21">
      <c r="U11008" s="1047"/>
    </row>
    <row r="11009" ht="26.25" customHeight="1" spans="21:21">
      <c r="U11009" s="1047"/>
    </row>
    <row r="11010" ht="26.25" customHeight="1" spans="21:21">
      <c r="U11010" s="1047"/>
    </row>
    <row r="11011" ht="26.25" customHeight="1" spans="21:21">
      <c r="U11011" s="1047"/>
    </row>
    <row r="11012" ht="26.25" customHeight="1" spans="21:21">
      <c r="U11012" s="1047"/>
    </row>
    <row r="11013" ht="26.25" customHeight="1" spans="21:21">
      <c r="U11013" s="1047"/>
    </row>
    <row r="11014" ht="26.25" customHeight="1" spans="21:21">
      <c r="U11014" s="1047"/>
    </row>
    <row r="11015" ht="26.25" customHeight="1" spans="21:21">
      <c r="U11015" s="1047"/>
    </row>
    <row r="11016" ht="26.25" customHeight="1" spans="21:21">
      <c r="U11016" s="1047"/>
    </row>
    <row r="11017" ht="26.25" customHeight="1" spans="21:21">
      <c r="U11017" s="1047"/>
    </row>
    <row r="11018" ht="26.25" customHeight="1" spans="21:21">
      <c r="U11018" s="1047"/>
    </row>
    <row r="11019" ht="26.25" customHeight="1" spans="21:21">
      <c r="U11019" s="1047"/>
    </row>
    <row r="11020" ht="26.25" customHeight="1" spans="21:21">
      <c r="U11020" s="1047"/>
    </row>
    <row r="11021" ht="26.25" customHeight="1" spans="21:21">
      <c r="U11021" s="1047"/>
    </row>
    <row r="11022" ht="26.25" customHeight="1" spans="21:21">
      <c r="U11022" s="1047"/>
    </row>
    <row r="11023" ht="26.25" customHeight="1" spans="21:21">
      <c r="U11023" s="1047"/>
    </row>
    <row r="11024" ht="26.25" customHeight="1" spans="21:21">
      <c r="U11024" s="1047"/>
    </row>
    <row r="11025" ht="26.25" customHeight="1" spans="21:21">
      <c r="U11025" s="1047"/>
    </row>
    <row r="11026" ht="26.25" customHeight="1" spans="21:21">
      <c r="U11026" s="1047"/>
    </row>
    <row r="11027" ht="26.25" customHeight="1" spans="21:21">
      <c r="U11027" s="1047"/>
    </row>
    <row r="11028" ht="26.25" customHeight="1" spans="21:21">
      <c r="U11028" s="1047"/>
    </row>
    <row r="11029" ht="26.25" customHeight="1" spans="21:21">
      <c r="U11029" s="1047"/>
    </row>
    <row r="11030" ht="26.25" customHeight="1" spans="21:21">
      <c r="U11030" s="1047"/>
    </row>
    <row r="11031" ht="26.25" customHeight="1" spans="21:21">
      <c r="U11031" s="1047"/>
    </row>
    <row r="11032" ht="26.25" customHeight="1" spans="21:21">
      <c r="U11032" s="1047"/>
    </row>
    <row r="11033" ht="26.25" customHeight="1" spans="21:21">
      <c r="U11033" s="1047"/>
    </row>
    <row r="11034" ht="26.25" customHeight="1" spans="21:21">
      <c r="U11034" s="1047"/>
    </row>
    <row r="11035" ht="26.25" customHeight="1" spans="21:21">
      <c r="U11035" s="1047"/>
    </row>
    <row r="11036" ht="26.25" customHeight="1" spans="21:21">
      <c r="U11036" s="1047"/>
    </row>
    <row r="11037" ht="26.25" customHeight="1" spans="21:21">
      <c r="U11037" s="1047"/>
    </row>
    <row r="11038" ht="26.25" customHeight="1" spans="21:21">
      <c r="U11038" s="1047"/>
    </row>
    <row r="11039" ht="26.25" customHeight="1" spans="21:21">
      <c r="U11039" s="1047"/>
    </row>
    <row r="11040" ht="26.25" customHeight="1" spans="21:21">
      <c r="U11040" s="1047"/>
    </row>
    <row r="11041" ht="26.25" customHeight="1" spans="21:21">
      <c r="U11041" s="1047"/>
    </row>
    <row r="11042" ht="26.25" customHeight="1" spans="21:21">
      <c r="U11042" s="1047"/>
    </row>
    <row r="11043" ht="26.25" customHeight="1" spans="21:21">
      <c r="U11043" s="1047"/>
    </row>
    <row r="11044" ht="26.25" customHeight="1" spans="21:21">
      <c r="U11044" s="1047"/>
    </row>
    <row r="11045" ht="26.25" customHeight="1" spans="21:21">
      <c r="U11045" s="1047"/>
    </row>
    <row r="11046" ht="26.25" customHeight="1" spans="21:21">
      <c r="U11046" s="1047"/>
    </row>
    <row r="11047" ht="26.25" customHeight="1" spans="21:21">
      <c r="U11047" s="1047"/>
    </row>
    <row r="11048" ht="26.25" customHeight="1" spans="21:21">
      <c r="U11048" s="1047"/>
    </row>
    <row r="11049" ht="26.25" customHeight="1" spans="21:21">
      <c r="U11049" s="1047"/>
    </row>
    <row r="11050" ht="26.25" customHeight="1" spans="21:21">
      <c r="U11050" s="1047"/>
    </row>
    <row r="11051" ht="26.25" customHeight="1" spans="21:21">
      <c r="U11051" s="1047"/>
    </row>
    <row r="11052" ht="26.25" customHeight="1" spans="21:21">
      <c r="U11052" s="1047"/>
    </row>
    <row r="11053" ht="26.25" customHeight="1" spans="21:21">
      <c r="U11053" s="1047"/>
    </row>
    <row r="11054" ht="26.25" customHeight="1" spans="21:21">
      <c r="U11054" s="1047"/>
    </row>
    <row r="11055" ht="26.25" customHeight="1" spans="21:21">
      <c r="U11055" s="1047"/>
    </row>
    <row r="11056" ht="26.25" customHeight="1" spans="21:21">
      <c r="U11056" s="1047"/>
    </row>
    <row r="11057" ht="26.25" customHeight="1" spans="21:21">
      <c r="U11057" s="1047"/>
    </row>
    <row r="11058" ht="26.25" customHeight="1" spans="21:21">
      <c r="U11058" s="1047"/>
    </row>
    <row r="11059" ht="26.25" customHeight="1" spans="21:21">
      <c r="U11059" s="1047"/>
    </row>
    <row r="11060" ht="26.25" customHeight="1" spans="21:21">
      <c r="U11060" s="1047"/>
    </row>
    <row r="11061" ht="26.25" customHeight="1" spans="21:21">
      <c r="U11061" s="1047"/>
    </row>
    <row r="11062" ht="26.25" customHeight="1" spans="21:21">
      <c r="U11062" s="1047"/>
    </row>
    <row r="11063" ht="26.25" customHeight="1" spans="21:21">
      <c r="U11063" s="1047"/>
    </row>
    <row r="11064" ht="26.25" customHeight="1" spans="21:21">
      <c r="U11064" s="1047"/>
    </row>
    <row r="11065" ht="26.25" customHeight="1" spans="21:21">
      <c r="U11065" s="1047"/>
    </row>
    <row r="11066" ht="26.25" customHeight="1" spans="21:21">
      <c r="U11066" s="1047"/>
    </row>
    <row r="11067" ht="26.25" customHeight="1" spans="21:21">
      <c r="U11067" s="1047"/>
    </row>
    <row r="11068" ht="26.25" customHeight="1" spans="21:21">
      <c r="U11068" s="1047"/>
    </row>
    <row r="11069" ht="26.25" customHeight="1" spans="21:21">
      <c r="U11069" s="1047"/>
    </row>
    <row r="11070" ht="26.25" customHeight="1" spans="21:21">
      <c r="U11070" s="1047"/>
    </row>
    <row r="11071" ht="26.25" customHeight="1" spans="21:21">
      <c r="U11071" s="1047"/>
    </row>
    <row r="11072" ht="26.25" customHeight="1" spans="21:21">
      <c r="U11072" s="1047"/>
    </row>
    <row r="11073" ht="26.25" customHeight="1" spans="21:21">
      <c r="U11073" s="1047"/>
    </row>
    <row r="11074" ht="26.25" customHeight="1" spans="21:21">
      <c r="U11074" s="1047"/>
    </row>
    <row r="11075" ht="26.25" customHeight="1" spans="21:21">
      <c r="U11075" s="1047"/>
    </row>
    <row r="11076" ht="26.25" customHeight="1" spans="21:21">
      <c r="U11076" s="1047"/>
    </row>
    <row r="11077" ht="26.25" customHeight="1" spans="21:21">
      <c r="U11077" s="1047"/>
    </row>
    <row r="11078" ht="26.25" customHeight="1" spans="21:21">
      <c r="U11078" s="1047"/>
    </row>
    <row r="11079" ht="26.25" customHeight="1" spans="21:21">
      <c r="U11079" s="1047"/>
    </row>
    <row r="11080" ht="26.25" customHeight="1" spans="21:21">
      <c r="U11080" s="1047"/>
    </row>
    <row r="11081" ht="26.25" customHeight="1" spans="21:21">
      <c r="U11081" s="1047"/>
    </row>
    <row r="11082" ht="26.25" customHeight="1" spans="21:21">
      <c r="U11082" s="1047"/>
    </row>
    <row r="11083" ht="26.25" customHeight="1" spans="21:21">
      <c r="U11083" s="1047"/>
    </row>
    <row r="11084" ht="26.25" customHeight="1" spans="21:21">
      <c r="U11084" s="1047"/>
    </row>
    <row r="11085" ht="26.25" customHeight="1" spans="21:21">
      <c r="U11085" s="1047"/>
    </row>
    <row r="11086" ht="26.25" customHeight="1" spans="21:21">
      <c r="U11086" s="1047"/>
    </row>
    <row r="11087" ht="26.25" customHeight="1" spans="21:21">
      <c r="U11087" s="1047"/>
    </row>
    <row r="11088" ht="26.25" customHeight="1" spans="21:21">
      <c r="U11088" s="1047"/>
    </row>
    <row r="11089" ht="26.25" customHeight="1" spans="21:21">
      <c r="U11089" s="1047"/>
    </row>
    <row r="11090" ht="26.25" customHeight="1" spans="21:21">
      <c r="U11090" s="1047"/>
    </row>
    <row r="11091" ht="26.25" customHeight="1" spans="21:21">
      <c r="U11091" s="1047"/>
    </row>
    <row r="11092" ht="26.25" customHeight="1" spans="21:21">
      <c r="U11092" s="1047"/>
    </row>
    <row r="11093" ht="26.25" customHeight="1" spans="21:21">
      <c r="U11093" s="1047"/>
    </row>
    <row r="11094" ht="26.25" customHeight="1" spans="21:21">
      <c r="U11094" s="1047"/>
    </row>
    <row r="11095" ht="26.25" customHeight="1" spans="21:21">
      <c r="U11095" s="1047"/>
    </row>
    <row r="11096" ht="26.25" customHeight="1" spans="21:21">
      <c r="U11096" s="1047"/>
    </row>
    <row r="11097" ht="26.25" customHeight="1" spans="21:21">
      <c r="U11097" s="1047"/>
    </row>
    <row r="11098" ht="26.25" customHeight="1" spans="21:21">
      <c r="U11098" s="1047"/>
    </row>
    <row r="11099" ht="26.25" customHeight="1" spans="21:21">
      <c r="U11099" s="1047"/>
    </row>
    <row r="11100" ht="26.25" customHeight="1" spans="21:21">
      <c r="U11100" s="1047"/>
    </row>
    <row r="11101" ht="26.25" customHeight="1" spans="21:21">
      <c r="U11101" s="1047"/>
    </row>
    <row r="11102" ht="26.25" customHeight="1" spans="21:21">
      <c r="U11102" s="1047"/>
    </row>
    <row r="11103" ht="26.25" customHeight="1" spans="21:21">
      <c r="U11103" s="1047"/>
    </row>
    <row r="11104" ht="26.25" customHeight="1" spans="21:21">
      <c r="U11104" s="1047"/>
    </row>
    <row r="11105" ht="26.25" customHeight="1" spans="21:21">
      <c r="U11105" s="1047"/>
    </row>
    <row r="11106" ht="26.25" customHeight="1" spans="21:21">
      <c r="U11106" s="1047"/>
    </row>
    <row r="11107" ht="26.25" customHeight="1" spans="21:21">
      <c r="U11107" s="1047"/>
    </row>
    <row r="11108" ht="26.25" customHeight="1" spans="21:21">
      <c r="U11108" s="1047"/>
    </row>
    <row r="11109" ht="26.25" customHeight="1" spans="21:21">
      <c r="U11109" s="1047"/>
    </row>
    <row r="11110" ht="26.25" customHeight="1" spans="21:21">
      <c r="U11110" s="1047"/>
    </row>
    <row r="11111" ht="26.25" customHeight="1" spans="21:21">
      <c r="U11111" s="1047"/>
    </row>
    <row r="11112" ht="26.25" customHeight="1" spans="21:21">
      <c r="U11112" s="1047"/>
    </row>
    <row r="11113" ht="26.25" customHeight="1" spans="21:21">
      <c r="U11113" s="1047"/>
    </row>
    <row r="11114" ht="26.25" customHeight="1" spans="21:21">
      <c r="U11114" s="1047"/>
    </row>
    <row r="11115" ht="26.25" customHeight="1" spans="21:21">
      <c r="U11115" s="1047"/>
    </row>
    <row r="11116" ht="26.25" customHeight="1" spans="21:21">
      <c r="U11116" s="1047"/>
    </row>
    <row r="11117" ht="26.25" customHeight="1" spans="21:21">
      <c r="U11117" s="1047"/>
    </row>
    <row r="11118" ht="26.25" customHeight="1" spans="21:21">
      <c r="U11118" s="1047"/>
    </row>
    <row r="11119" ht="26.25" customHeight="1" spans="21:21">
      <c r="U11119" s="1047"/>
    </row>
    <row r="11120" ht="26.25" customHeight="1" spans="21:21">
      <c r="U11120" s="1047"/>
    </row>
    <row r="11121" ht="26.25" customHeight="1" spans="21:21">
      <c r="U11121" s="1047"/>
    </row>
    <row r="11122" ht="26.25" customHeight="1" spans="21:21">
      <c r="U11122" s="1047"/>
    </row>
    <row r="11123" ht="26.25" customHeight="1" spans="21:21">
      <c r="U11123" s="1047"/>
    </row>
    <row r="11124" ht="26.25" customHeight="1" spans="21:21">
      <c r="U11124" s="1047"/>
    </row>
    <row r="11125" ht="26.25" customHeight="1" spans="21:21">
      <c r="U11125" s="1047"/>
    </row>
    <row r="11126" ht="26.25" customHeight="1" spans="21:21">
      <c r="U11126" s="1047"/>
    </row>
    <row r="11127" ht="26.25" customHeight="1" spans="21:21">
      <c r="U11127" s="1047"/>
    </row>
    <row r="11128" ht="26.25" customHeight="1" spans="21:21">
      <c r="U11128" s="1047"/>
    </row>
    <row r="11129" ht="26.25" customHeight="1" spans="21:21">
      <c r="U11129" s="1047"/>
    </row>
    <row r="11130" ht="26.25" customHeight="1" spans="21:21">
      <c r="U11130" s="1047"/>
    </row>
    <row r="11131" ht="26.25" customHeight="1" spans="21:21">
      <c r="U11131" s="1047"/>
    </row>
    <row r="11132" ht="26.25" customHeight="1" spans="21:21">
      <c r="U11132" s="1047"/>
    </row>
    <row r="11133" ht="26.25" customHeight="1" spans="21:21">
      <c r="U11133" s="1047"/>
    </row>
    <row r="11134" ht="26.25" customHeight="1" spans="21:21">
      <c r="U11134" s="1047"/>
    </row>
    <row r="11135" ht="26.25" customHeight="1" spans="21:21">
      <c r="U11135" s="1047"/>
    </row>
    <row r="11136" ht="26.25" customHeight="1" spans="21:21">
      <c r="U11136" s="1047"/>
    </row>
    <row r="11137" ht="26.25" customHeight="1" spans="21:21">
      <c r="U11137" s="1047"/>
    </row>
    <row r="11138" ht="26.25" customHeight="1" spans="21:21">
      <c r="U11138" s="1047"/>
    </row>
    <row r="11139" ht="26.25" customHeight="1" spans="21:21">
      <c r="U11139" s="1047"/>
    </row>
    <row r="11140" ht="26.25" customHeight="1" spans="21:21">
      <c r="U11140" s="1047"/>
    </row>
    <row r="11141" ht="26.25" customHeight="1" spans="21:21">
      <c r="U11141" s="1047"/>
    </row>
    <row r="11142" ht="26.25" customHeight="1" spans="21:21">
      <c r="U11142" s="1047"/>
    </row>
    <row r="11143" ht="26.25" customHeight="1" spans="21:21">
      <c r="U11143" s="1047"/>
    </row>
    <row r="11144" ht="26.25" customHeight="1" spans="21:21">
      <c r="U11144" s="1047"/>
    </row>
    <row r="11145" ht="26.25" customHeight="1" spans="21:21">
      <c r="U11145" s="1047"/>
    </row>
    <row r="11146" ht="26.25" customHeight="1" spans="21:21">
      <c r="U11146" s="1047"/>
    </row>
    <row r="11147" ht="26.25" customHeight="1" spans="21:21">
      <c r="U11147" s="1047"/>
    </row>
    <row r="11148" ht="26.25" customHeight="1" spans="21:21">
      <c r="U11148" s="1047"/>
    </row>
    <row r="11149" ht="26.25" customHeight="1" spans="21:21">
      <c r="U11149" s="1047"/>
    </row>
    <row r="11150" ht="26.25" customHeight="1" spans="21:21">
      <c r="U11150" s="1047"/>
    </row>
    <row r="11151" ht="26.25" customHeight="1" spans="21:21">
      <c r="U11151" s="1047"/>
    </row>
    <row r="11152" ht="26.25" customHeight="1" spans="21:21">
      <c r="U11152" s="1047"/>
    </row>
    <row r="11153" ht="26.25" customHeight="1" spans="21:21">
      <c r="U11153" s="1047"/>
    </row>
    <row r="11154" ht="26.25" customHeight="1" spans="21:21">
      <c r="U11154" s="1047"/>
    </row>
    <row r="11155" ht="26.25" customHeight="1" spans="21:21">
      <c r="U11155" s="1047"/>
    </row>
    <row r="11156" ht="26.25" customHeight="1" spans="21:21">
      <c r="U11156" s="1047"/>
    </row>
    <row r="11157" ht="26.25" customHeight="1" spans="21:21">
      <c r="U11157" s="1047"/>
    </row>
    <row r="11158" ht="26.25" customHeight="1" spans="21:21">
      <c r="U11158" s="1047"/>
    </row>
    <row r="11159" ht="26.25" customHeight="1" spans="21:21">
      <c r="U11159" s="1047"/>
    </row>
    <row r="11160" ht="26.25" customHeight="1" spans="21:21">
      <c r="U11160" s="1047"/>
    </row>
    <row r="11161" ht="26.25" customHeight="1" spans="21:21">
      <c r="U11161" s="1047"/>
    </row>
    <row r="11162" ht="26.25" customHeight="1" spans="21:21">
      <c r="U11162" s="1047"/>
    </row>
    <row r="11163" ht="26.25" customHeight="1" spans="21:21">
      <c r="U11163" s="1047"/>
    </row>
    <row r="11164" ht="26.25" customHeight="1" spans="21:21">
      <c r="U11164" s="1047"/>
    </row>
    <row r="11165" ht="26.25" customHeight="1" spans="21:21">
      <c r="U11165" s="1047"/>
    </row>
    <row r="11166" ht="26.25" customHeight="1" spans="21:21">
      <c r="U11166" s="1047"/>
    </row>
    <row r="11167" ht="26.25" customHeight="1" spans="21:21">
      <c r="U11167" s="1047"/>
    </row>
    <row r="11168" ht="26.25" customHeight="1" spans="21:21">
      <c r="U11168" s="1047"/>
    </row>
    <row r="11169" ht="26.25" customHeight="1" spans="21:21">
      <c r="U11169" s="1047"/>
    </row>
    <row r="11170" ht="26.25" customHeight="1" spans="21:21">
      <c r="U11170" s="1047"/>
    </row>
    <row r="11171" ht="26.25" customHeight="1" spans="21:21">
      <c r="U11171" s="1047"/>
    </row>
    <row r="11172" ht="26.25" customHeight="1" spans="21:21">
      <c r="U11172" s="1047"/>
    </row>
    <row r="11173" ht="26.25" customHeight="1" spans="21:21">
      <c r="U11173" s="1047"/>
    </row>
    <row r="11174" ht="26.25" customHeight="1" spans="21:21">
      <c r="U11174" s="1047"/>
    </row>
    <row r="11175" ht="26.25" customHeight="1" spans="21:21">
      <c r="U11175" s="1047"/>
    </row>
    <row r="11176" ht="26.25" customHeight="1" spans="21:21">
      <c r="U11176" s="1047"/>
    </row>
    <row r="11177" ht="26.25" customHeight="1" spans="21:21">
      <c r="U11177" s="1047"/>
    </row>
    <row r="11178" ht="26.25" customHeight="1" spans="21:21">
      <c r="U11178" s="1047"/>
    </row>
    <row r="11179" ht="26.25" customHeight="1" spans="21:21">
      <c r="U11179" s="1047"/>
    </row>
    <row r="11180" ht="26.25" customHeight="1" spans="21:21">
      <c r="U11180" s="1047"/>
    </row>
    <row r="11181" ht="26.25" customHeight="1" spans="21:21">
      <c r="U11181" s="1047"/>
    </row>
    <row r="11182" ht="26.25" customHeight="1" spans="21:21">
      <c r="U11182" s="1047"/>
    </row>
    <row r="11183" ht="26.25" customHeight="1" spans="21:21">
      <c r="U11183" s="1047"/>
    </row>
    <row r="11184" ht="26.25" customHeight="1" spans="21:21">
      <c r="U11184" s="1047"/>
    </row>
    <row r="11185" ht="26.25" customHeight="1" spans="21:21">
      <c r="U11185" s="1047"/>
    </row>
    <row r="11186" ht="26.25" customHeight="1" spans="21:21">
      <c r="U11186" s="1047"/>
    </row>
    <row r="11187" ht="26.25" customHeight="1" spans="21:21">
      <c r="U11187" s="1047"/>
    </row>
    <row r="11188" ht="26.25" customHeight="1" spans="21:21">
      <c r="U11188" s="1047"/>
    </row>
    <row r="11189" ht="26.25" customHeight="1" spans="21:21">
      <c r="U11189" s="1047"/>
    </row>
    <row r="11190" ht="26.25" customHeight="1" spans="21:21">
      <c r="U11190" s="1047"/>
    </row>
    <row r="11191" ht="26.25" customHeight="1" spans="21:21">
      <c r="U11191" s="1047"/>
    </row>
    <row r="11192" ht="26.25" customHeight="1" spans="21:21">
      <c r="U11192" s="1047"/>
    </row>
    <row r="11193" ht="26.25" customHeight="1" spans="21:21">
      <c r="U11193" s="1047"/>
    </row>
    <row r="11194" ht="26.25" customHeight="1" spans="21:21">
      <c r="U11194" s="1047"/>
    </row>
    <row r="11195" ht="26.25" customHeight="1" spans="21:21">
      <c r="U11195" s="1047"/>
    </row>
    <row r="11196" ht="26.25" customHeight="1" spans="21:21">
      <c r="U11196" s="1047"/>
    </row>
    <row r="11197" ht="26.25" customHeight="1" spans="21:21">
      <c r="U11197" s="1047"/>
    </row>
    <row r="11198" ht="26.25" customHeight="1" spans="21:21">
      <c r="U11198" s="1047"/>
    </row>
    <row r="11199" ht="26.25" customHeight="1" spans="21:21">
      <c r="U11199" s="1047"/>
    </row>
    <row r="11200" ht="26.25" customHeight="1" spans="21:21">
      <c r="U11200" s="1047"/>
    </row>
    <row r="11201" ht="26.25" customHeight="1" spans="21:21">
      <c r="U11201" s="1047"/>
    </row>
    <row r="11202" ht="26.25" customHeight="1" spans="21:21">
      <c r="U11202" s="1047"/>
    </row>
    <row r="11203" ht="26.25" customHeight="1" spans="21:21">
      <c r="U11203" s="1047"/>
    </row>
    <row r="11204" ht="26.25" customHeight="1" spans="21:21">
      <c r="U11204" s="1047"/>
    </row>
    <row r="11205" ht="26.25" customHeight="1" spans="21:21">
      <c r="U11205" s="1047"/>
    </row>
    <row r="11206" ht="26.25" customHeight="1" spans="21:21">
      <c r="U11206" s="1047"/>
    </row>
    <row r="11207" ht="26.25" customHeight="1" spans="21:21">
      <c r="U11207" s="1047"/>
    </row>
    <row r="11208" ht="26.25" customHeight="1" spans="21:21">
      <c r="U11208" s="1047"/>
    </row>
    <row r="11209" ht="26.25" customHeight="1" spans="21:21">
      <c r="U11209" s="1047"/>
    </row>
    <row r="11210" ht="26.25" customHeight="1" spans="21:21">
      <c r="U11210" s="1047"/>
    </row>
    <row r="11211" ht="26.25" customHeight="1" spans="21:21">
      <c r="U11211" s="1047"/>
    </row>
    <row r="11212" ht="26.25" customHeight="1" spans="21:21">
      <c r="U11212" s="1047"/>
    </row>
    <row r="11213" ht="26.25" customHeight="1" spans="21:21">
      <c r="U11213" s="1047"/>
    </row>
    <row r="11214" ht="26.25" customHeight="1" spans="21:21">
      <c r="U11214" s="1047"/>
    </row>
    <row r="11215" ht="26.25" customHeight="1" spans="21:21">
      <c r="U11215" s="1047"/>
    </row>
    <row r="11216" ht="26.25" customHeight="1" spans="21:21">
      <c r="U11216" s="1047"/>
    </row>
    <row r="11217" ht="26.25" customHeight="1" spans="21:21">
      <c r="U11217" s="1047"/>
    </row>
    <row r="11218" ht="26.25" customHeight="1" spans="21:21">
      <c r="U11218" s="1047"/>
    </row>
    <row r="11219" ht="26.25" customHeight="1" spans="21:21">
      <c r="U11219" s="1047"/>
    </row>
    <row r="11220" ht="26.25" customHeight="1" spans="21:21">
      <c r="U11220" s="1047"/>
    </row>
    <row r="11221" ht="26.25" customHeight="1" spans="21:21">
      <c r="U11221" s="1047"/>
    </row>
    <row r="11222" ht="26.25" customHeight="1" spans="21:21">
      <c r="U11222" s="1047"/>
    </row>
    <row r="11223" ht="26.25" customHeight="1" spans="21:21">
      <c r="U11223" s="1047"/>
    </row>
    <row r="11224" ht="26.25" customHeight="1" spans="21:21">
      <c r="U11224" s="1047"/>
    </row>
    <row r="11225" ht="26.25" customHeight="1" spans="21:21">
      <c r="U11225" s="1047"/>
    </row>
    <row r="11226" ht="26.25" customHeight="1" spans="21:21">
      <c r="U11226" s="1047"/>
    </row>
    <row r="11227" ht="26.25" customHeight="1" spans="21:21">
      <c r="U11227" s="1047"/>
    </row>
    <row r="11228" ht="26.25" customHeight="1" spans="21:21">
      <c r="U11228" s="1047"/>
    </row>
    <row r="11229" ht="26.25" customHeight="1" spans="21:21">
      <c r="U11229" s="1047"/>
    </row>
    <row r="11230" ht="26.25" customHeight="1" spans="21:21">
      <c r="U11230" s="1047"/>
    </row>
    <row r="11231" ht="26.25" customHeight="1" spans="21:21">
      <c r="U11231" s="1047"/>
    </row>
    <row r="11232" ht="26.25" customHeight="1" spans="21:21">
      <c r="U11232" s="1047"/>
    </row>
    <row r="11233" ht="26.25" customHeight="1" spans="21:21">
      <c r="U11233" s="1047"/>
    </row>
    <row r="11234" ht="26.25" customHeight="1" spans="21:21">
      <c r="U11234" s="1047"/>
    </row>
    <row r="11235" ht="26.25" customHeight="1" spans="21:21">
      <c r="U11235" s="1047"/>
    </row>
    <row r="11236" ht="26.25" customHeight="1" spans="21:21">
      <c r="U11236" s="1047"/>
    </row>
    <row r="11237" ht="26.25" customHeight="1" spans="21:21">
      <c r="U11237" s="1047"/>
    </row>
    <row r="11238" ht="26.25" customHeight="1" spans="21:21">
      <c r="U11238" s="1047"/>
    </row>
    <row r="11239" ht="26.25" customHeight="1" spans="21:21">
      <c r="U11239" s="1047"/>
    </row>
    <row r="11240" ht="26.25" customHeight="1" spans="21:21">
      <c r="U11240" s="1047"/>
    </row>
    <row r="11241" ht="26.25" customHeight="1" spans="21:21">
      <c r="U11241" s="1047"/>
    </row>
    <row r="11242" ht="26.25" customHeight="1" spans="21:21">
      <c r="U11242" s="1047"/>
    </row>
    <row r="11243" ht="26.25" customHeight="1" spans="21:21">
      <c r="U11243" s="1047"/>
    </row>
    <row r="11244" ht="26.25" customHeight="1" spans="21:21">
      <c r="U11244" s="1047"/>
    </row>
    <row r="11245" ht="26.25" customHeight="1" spans="21:21">
      <c r="U11245" s="1047"/>
    </row>
    <row r="11246" ht="26.25" customHeight="1" spans="21:21">
      <c r="U11246" s="1047"/>
    </row>
    <row r="11247" ht="26.25" customHeight="1" spans="21:21">
      <c r="U11247" s="1047"/>
    </row>
    <row r="11248" ht="26.25" customHeight="1" spans="21:21">
      <c r="U11248" s="1047"/>
    </row>
    <row r="11249" ht="26.25" customHeight="1" spans="21:21">
      <c r="U11249" s="1047"/>
    </row>
    <row r="11250" ht="26.25" customHeight="1" spans="21:21">
      <c r="U11250" s="1047"/>
    </row>
    <row r="11251" ht="26.25" customHeight="1" spans="21:21">
      <c r="U11251" s="1047"/>
    </row>
    <row r="11252" ht="26.25" customHeight="1" spans="21:21">
      <c r="U11252" s="1047"/>
    </row>
    <row r="11253" ht="26.25" customHeight="1" spans="21:21">
      <c r="U11253" s="1047"/>
    </row>
    <row r="11254" ht="26.25" customHeight="1" spans="21:21">
      <c r="U11254" s="1047"/>
    </row>
    <row r="11255" ht="26.25" customHeight="1" spans="21:21">
      <c r="U11255" s="1047"/>
    </row>
    <row r="11256" ht="26.25" customHeight="1" spans="21:21">
      <c r="U11256" s="1047"/>
    </row>
    <row r="11257" ht="26.25" customHeight="1" spans="21:21">
      <c r="U11257" s="1047"/>
    </row>
    <row r="11258" ht="26.25" customHeight="1" spans="21:21">
      <c r="U11258" s="1047"/>
    </row>
    <row r="11259" ht="26.25" customHeight="1" spans="21:21">
      <c r="U11259" s="1047"/>
    </row>
    <row r="11260" ht="26.25" customHeight="1" spans="21:21">
      <c r="U11260" s="1047"/>
    </row>
    <row r="11261" ht="26.25" customHeight="1" spans="21:21">
      <c r="U11261" s="1047"/>
    </row>
    <row r="11262" ht="26.25" customHeight="1" spans="21:21">
      <c r="U11262" s="1047"/>
    </row>
    <row r="11263" ht="26.25" customHeight="1" spans="21:21">
      <c r="U11263" s="1047"/>
    </row>
    <row r="11264" ht="26.25" customHeight="1" spans="21:21">
      <c r="U11264" s="1047"/>
    </row>
    <row r="11265" ht="26.25" customHeight="1" spans="21:21">
      <c r="U11265" s="1047"/>
    </row>
    <row r="11266" ht="26.25" customHeight="1" spans="21:21">
      <c r="U11266" s="1047"/>
    </row>
    <row r="11267" ht="26.25" customHeight="1" spans="21:21">
      <c r="U11267" s="1047"/>
    </row>
    <row r="11268" ht="26.25" customHeight="1" spans="21:21">
      <c r="U11268" s="1047"/>
    </row>
    <row r="11269" ht="26.25" customHeight="1" spans="21:21">
      <c r="U11269" s="1047"/>
    </row>
    <row r="11270" ht="26.25" customHeight="1" spans="21:21">
      <c r="U11270" s="1047"/>
    </row>
    <row r="11271" ht="26.25" customHeight="1" spans="21:21">
      <c r="U11271" s="1047"/>
    </row>
    <row r="11272" ht="26.25" customHeight="1" spans="21:21">
      <c r="U11272" s="1047"/>
    </row>
    <row r="11273" ht="26.25" customHeight="1" spans="21:21">
      <c r="U11273" s="1047"/>
    </row>
    <row r="11274" ht="26.25" customHeight="1" spans="21:21">
      <c r="U11274" s="1047"/>
    </row>
    <row r="11275" ht="26.25" customHeight="1" spans="21:21">
      <c r="U11275" s="1047"/>
    </row>
    <row r="11276" ht="26.25" customHeight="1" spans="21:21">
      <c r="U11276" s="1047"/>
    </row>
    <row r="11277" ht="26.25" customHeight="1" spans="21:21">
      <c r="U11277" s="1047"/>
    </row>
    <row r="11278" ht="26.25" customHeight="1" spans="21:21">
      <c r="U11278" s="1047"/>
    </row>
    <row r="11279" ht="26.25" customHeight="1" spans="21:21">
      <c r="U11279" s="1047"/>
    </row>
    <row r="11280" ht="26.25" customHeight="1" spans="21:21">
      <c r="U11280" s="1047"/>
    </row>
    <row r="11281" ht="26.25" customHeight="1" spans="21:21">
      <c r="U11281" s="1047"/>
    </row>
    <row r="11282" ht="26.25" customHeight="1" spans="21:21">
      <c r="U11282" s="1047"/>
    </row>
    <row r="11283" ht="26.25" customHeight="1" spans="21:21">
      <c r="U11283" s="1047"/>
    </row>
    <row r="11284" ht="26.25" customHeight="1" spans="21:21">
      <c r="U11284" s="1047"/>
    </row>
    <row r="11285" ht="26.25" customHeight="1" spans="21:21">
      <c r="U11285" s="1047"/>
    </row>
    <row r="11286" ht="26.25" customHeight="1" spans="21:21">
      <c r="U11286" s="1047"/>
    </row>
    <row r="11287" ht="26.25" customHeight="1" spans="21:21">
      <c r="U11287" s="1047"/>
    </row>
    <row r="11288" ht="26.25" customHeight="1" spans="21:21">
      <c r="U11288" s="1047"/>
    </row>
    <row r="11289" ht="26.25" customHeight="1" spans="21:21">
      <c r="U11289" s="1047"/>
    </row>
    <row r="11290" ht="26.25" customHeight="1" spans="21:21">
      <c r="U11290" s="1047"/>
    </row>
    <row r="11291" ht="26.25" customHeight="1" spans="21:21">
      <c r="U11291" s="1047"/>
    </row>
    <row r="11292" ht="26.25" customHeight="1" spans="21:21">
      <c r="U11292" s="1047"/>
    </row>
    <row r="11293" ht="26.25" customHeight="1" spans="21:21">
      <c r="U11293" s="1047"/>
    </row>
    <row r="11294" ht="26.25" customHeight="1" spans="21:21">
      <c r="U11294" s="1047"/>
    </row>
    <row r="11295" ht="26.25" customHeight="1" spans="21:21">
      <c r="U11295" s="1047"/>
    </row>
    <row r="11296" ht="26.25" customHeight="1" spans="21:21">
      <c r="U11296" s="1047"/>
    </row>
    <row r="11297" ht="26.25" customHeight="1" spans="21:21">
      <c r="U11297" s="1047"/>
    </row>
    <row r="11298" ht="26.25" customHeight="1" spans="21:21">
      <c r="U11298" s="1047"/>
    </row>
    <row r="11299" ht="26.25" customHeight="1" spans="21:21">
      <c r="U11299" s="1047"/>
    </row>
    <row r="11300" ht="26.25" customHeight="1" spans="21:21">
      <c r="U11300" s="1047"/>
    </row>
    <row r="11301" ht="26.25" customHeight="1" spans="21:21">
      <c r="U11301" s="1047"/>
    </row>
    <row r="11302" ht="26.25" customHeight="1" spans="21:21">
      <c r="U11302" s="1047"/>
    </row>
    <row r="11303" ht="26.25" customHeight="1" spans="21:21">
      <c r="U11303" s="1047"/>
    </row>
    <row r="11304" ht="26.25" customHeight="1" spans="21:21">
      <c r="U11304" s="1047"/>
    </row>
    <row r="11305" ht="26.25" customHeight="1" spans="21:21">
      <c r="U11305" s="1047"/>
    </row>
    <row r="11306" ht="26.25" customHeight="1" spans="21:21">
      <c r="U11306" s="1047"/>
    </row>
    <row r="11307" ht="26.25" customHeight="1" spans="21:21">
      <c r="U11307" s="1047"/>
    </row>
    <row r="11308" ht="26.25" customHeight="1" spans="21:21">
      <c r="U11308" s="1047"/>
    </row>
    <row r="11309" ht="26.25" customHeight="1" spans="21:21">
      <c r="U11309" s="1047"/>
    </row>
    <row r="11310" ht="26.25" customHeight="1" spans="21:21">
      <c r="U11310" s="1047"/>
    </row>
    <row r="11311" ht="26.25" customHeight="1" spans="21:21">
      <c r="U11311" s="1047"/>
    </row>
    <row r="11312" ht="26.25" customHeight="1" spans="21:21">
      <c r="U11312" s="1047"/>
    </row>
    <row r="11313" ht="26.25" customHeight="1" spans="21:21">
      <c r="U11313" s="1047"/>
    </row>
    <row r="11314" ht="26.25" customHeight="1" spans="21:21">
      <c r="U11314" s="1047"/>
    </row>
    <row r="11315" ht="26.25" customHeight="1" spans="21:21">
      <c r="U11315" s="1047"/>
    </row>
    <row r="11316" ht="26.25" customHeight="1" spans="21:21">
      <c r="U11316" s="1047"/>
    </row>
    <row r="11317" ht="26.25" customHeight="1" spans="21:21">
      <c r="U11317" s="1047"/>
    </row>
    <row r="11318" ht="26.25" customHeight="1" spans="21:21">
      <c r="U11318" s="1047"/>
    </row>
    <row r="11319" ht="26.25" customHeight="1" spans="21:21">
      <c r="U11319" s="1047"/>
    </row>
    <row r="11320" ht="26.25" customHeight="1" spans="21:21">
      <c r="U11320" s="1047"/>
    </row>
    <row r="11321" ht="26.25" customHeight="1" spans="21:21">
      <c r="U11321" s="1047"/>
    </row>
    <row r="11322" ht="26.25" customHeight="1" spans="21:21">
      <c r="U11322" s="1047"/>
    </row>
    <row r="11323" ht="26.25" customHeight="1" spans="21:21">
      <c r="U11323" s="1047"/>
    </row>
    <row r="11324" ht="26.25" customHeight="1" spans="21:21">
      <c r="U11324" s="1047"/>
    </row>
    <row r="11325" ht="26.25" customHeight="1" spans="21:21">
      <c r="U11325" s="1047"/>
    </row>
    <row r="11326" ht="26.25" customHeight="1" spans="21:21">
      <c r="U11326" s="1047"/>
    </row>
    <row r="11327" ht="26.25" customHeight="1" spans="21:21">
      <c r="U11327" s="1047"/>
    </row>
    <row r="11328" ht="26.25" customHeight="1" spans="21:21">
      <c r="U11328" s="1047"/>
    </row>
    <row r="11329" ht="26.25" customHeight="1" spans="21:21">
      <c r="U11329" s="1047"/>
    </row>
    <row r="11330" ht="26.25" customHeight="1" spans="21:21">
      <c r="U11330" s="1047"/>
    </row>
    <row r="11331" ht="26.25" customHeight="1" spans="21:21">
      <c r="U11331" s="1047"/>
    </row>
    <row r="11332" ht="26.25" customHeight="1" spans="21:21">
      <c r="U11332" s="1047"/>
    </row>
    <row r="11333" ht="26.25" customHeight="1" spans="21:21">
      <c r="U11333" s="1047"/>
    </row>
    <row r="11334" ht="26.25" customHeight="1" spans="21:21">
      <c r="U11334" s="1047"/>
    </row>
    <row r="11335" ht="26.25" customHeight="1" spans="21:21">
      <c r="U11335" s="1047"/>
    </row>
    <row r="11336" ht="26.25" customHeight="1" spans="21:21">
      <c r="U11336" s="1047"/>
    </row>
    <row r="11337" ht="26.25" customHeight="1" spans="21:21">
      <c r="U11337" s="1047"/>
    </row>
    <row r="11338" ht="26.25" customHeight="1" spans="21:21">
      <c r="U11338" s="1047"/>
    </row>
    <row r="11339" ht="26.25" customHeight="1" spans="21:21">
      <c r="U11339" s="1047"/>
    </row>
    <row r="11340" ht="26.25" customHeight="1" spans="21:21">
      <c r="U11340" s="1047"/>
    </row>
    <row r="11341" ht="26.25" customHeight="1" spans="21:21">
      <c r="U11341" s="1047"/>
    </row>
    <row r="11342" ht="26.25" customHeight="1" spans="21:21">
      <c r="U11342" s="1047"/>
    </row>
    <row r="11343" ht="26.25" customHeight="1" spans="21:21">
      <c r="U11343" s="1047"/>
    </row>
    <row r="11344" ht="26.25" customHeight="1" spans="21:21">
      <c r="U11344" s="1047"/>
    </row>
    <row r="11345" ht="26.25" customHeight="1" spans="21:21">
      <c r="U11345" s="1047"/>
    </row>
    <row r="11346" ht="26.25" customHeight="1" spans="21:21">
      <c r="U11346" s="1047"/>
    </row>
    <row r="11347" ht="26.25" customHeight="1" spans="21:21">
      <c r="U11347" s="1047"/>
    </row>
    <row r="11348" ht="26.25" customHeight="1" spans="21:21">
      <c r="U11348" s="1047"/>
    </row>
    <row r="11349" ht="26.25" customHeight="1" spans="21:21">
      <c r="U11349" s="1047"/>
    </row>
    <row r="11350" ht="26.25" customHeight="1" spans="21:21">
      <c r="U11350" s="1047"/>
    </row>
    <row r="11351" ht="26.25" customHeight="1" spans="21:21">
      <c r="U11351" s="1047"/>
    </row>
    <row r="11352" ht="26.25" customHeight="1" spans="21:21">
      <c r="U11352" s="1047"/>
    </row>
    <row r="11353" ht="26.25" customHeight="1" spans="21:21">
      <c r="U11353" s="1047"/>
    </row>
    <row r="11354" ht="26.25" customHeight="1" spans="21:21">
      <c r="U11354" s="1047"/>
    </row>
    <row r="11355" ht="26.25" customHeight="1" spans="21:21">
      <c r="U11355" s="1047"/>
    </row>
    <row r="11356" ht="26.25" customHeight="1" spans="21:21">
      <c r="U11356" s="1047"/>
    </row>
    <row r="11357" ht="26.25" customHeight="1" spans="21:21">
      <c r="U11357" s="1047"/>
    </row>
    <row r="11358" ht="26.25" customHeight="1" spans="21:21">
      <c r="U11358" s="1047"/>
    </row>
    <row r="11359" ht="26.25" customHeight="1" spans="21:21">
      <c r="U11359" s="1047"/>
    </row>
    <row r="11360" ht="26.25" customHeight="1" spans="21:21">
      <c r="U11360" s="1047"/>
    </row>
    <row r="11361" ht="26.25" customHeight="1" spans="21:21">
      <c r="U11361" s="1047"/>
    </row>
    <row r="11362" ht="26.25" customHeight="1" spans="21:21">
      <c r="U11362" s="1047"/>
    </row>
    <row r="11363" ht="26.25" customHeight="1" spans="21:21">
      <c r="U11363" s="1047"/>
    </row>
    <row r="11364" ht="26.25" customHeight="1" spans="21:21">
      <c r="U11364" s="1047"/>
    </row>
    <row r="11365" ht="26.25" customHeight="1" spans="21:21">
      <c r="U11365" s="1047"/>
    </row>
    <row r="11366" ht="26.25" customHeight="1" spans="21:21">
      <c r="U11366" s="1047"/>
    </row>
    <row r="11367" ht="26.25" customHeight="1" spans="21:21">
      <c r="U11367" s="1047"/>
    </row>
    <row r="11368" ht="26.25" customHeight="1" spans="21:21">
      <c r="U11368" s="1047"/>
    </row>
    <row r="11369" ht="26.25" customHeight="1" spans="21:21">
      <c r="U11369" s="1047"/>
    </row>
    <row r="11370" ht="26.25" customHeight="1" spans="21:21">
      <c r="U11370" s="1047"/>
    </row>
    <row r="11371" ht="26.25" customHeight="1" spans="21:21">
      <c r="U11371" s="1047"/>
    </row>
    <row r="11372" ht="26.25" customHeight="1" spans="21:21">
      <c r="U11372" s="1047"/>
    </row>
    <row r="11373" ht="26.25" customHeight="1" spans="21:21">
      <c r="U11373" s="1047"/>
    </row>
    <row r="11374" ht="26.25" customHeight="1" spans="21:21">
      <c r="U11374" s="1047"/>
    </row>
    <row r="11375" ht="26.25" customHeight="1" spans="21:21">
      <c r="U11375" s="1047"/>
    </row>
    <row r="11376" ht="26.25" customHeight="1" spans="21:21">
      <c r="U11376" s="1047"/>
    </row>
    <row r="11377" ht="26.25" customHeight="1" spans="21:21">
      <c r="U11377" s="1047"/>
    </row>
    <row r="11378" ht="26.25" customHeight="1" spans="21:21">
      <c r="U11378" s="1047"/>
    </row>
    <row r="11379" ht="26.25" customHeight="1" spans="21:21">
      <c r="U11379" s="1047"/>
    </row>
    <row r="11380" ht="26.25" customHeight="1" spans="21:21">
      <c r="U11380" s="1047"/>
    </row>
    <row r="11381" ht="26.25" customHeight="1" spans="21:21">
      <c r="U11381" s="1047"/>
    </row>
    <row r="11382" ht="26.25" customHeight="1" spans="21:21">
      <c r="U11382" s="1047"/>
    </row>
    <row r="11383" ht="26.25" customHeight="1" spans="21:21">
      <c r="U11383" s="1047"/>
    </row>
    <row r="11384" ht="26.25" customHeight="1" spans="21:21">
      <c r="U11384" s="1047"/>
    </row>
    <row r="11385" ht="26.25" customHeight="1" spans="21:21">
      <c r="U11385" s="1047"/>
    </row>
    <row r="11386" ht="26.25" customHeight="1" spans="21:21">
      <c r="U11386" s="1047"/>
    </row>
    <row r="11387" ht="26.25" customHeight="1" spans="21:21">
      <c r="U11387" s="1047"/>
    </row>
    <row r="11388" ht="26.25" customHeight="1" spans="21:21">
      <c r="U11388" s="1047"/>
    </row>
    <row r="11389" ht="26.25" customHeight="1" spans="21:21">
      <c r="U11389" s="1047"/>
    </row>
    <row r="11390" ht="26.25" customHeight="1" spans="21:21">
      <c r="U11390" s="1047"/>
    </row>
    <row r="11391" ht="26.25" customHeight="1" spans="21:21">
      <c r="U11391" s="1047"/>
    </row>
    <row r="11392" ht="26.25" customHeight="1" spans="21:21">
      <c r="U11392" s="1047"/>
    </row>
    <row r="11393" ht="26.25" customHeight="1" spans="21:21">
      <c r="U11393" s="1047"/>
    </row>
    <row r="11394" ht="26.25" customHeight="1" spans="21:21">
      <c r="U11394" s="1047"/>
    </row>
    <row r="11395" ht="26.25" customHeight="1" spans="21:21">
      <c r="U11395" s="1047"/>
    </row>
    <row r="11396" ht="26.25" customHeight="1" spans="21:21">
      <c r="U11396" s="1047"/>
    </row>
    <row r="11397" ht="26.25" customHeight="1" spans="21:21">
      <c r="U11397" s="1047"/>
    </row>
    <row r="11398" ht="26.25" customHeight="1" spans="21:21">
      <c r="U11398" s="1047"/>
    </row>
    <row r="11399" ht="26.25" customHeight="1" spans="21:21">
      <c r="U11399" s="1047"/>
    </row>
    <row r="11400" ht="26.25" customHeight="1" spans="21:21">
      <c r="U11400" s="1047"/>
    </row>
    <row r="11401" ht="26.25" customHeight="1" spans="21:21">
      <c r="U11401" s="1047"/>
    </row>
    <row r="11402" ht="26.25" customHeight="1" spans="21:21">
      <c r="U11402" s="1047"/>
    </row>
    <row r="11403" ht="26.25" customHeight="1" spans="21:21">
      <c r="U11403" s="1047"/>
    </row>
    <row r="11404" ht="26.25" customHeight="1" spans="21:21">
      <c r="U11404" s="1047"/>
    </row>
    <row r="11405" ht="26.25" customHeight="1" spans="21:21">
      <c r="U11405" s="1047"/>
    </row>
    <row r="11406" ht="26.25" customHeight="1" spans="21:21">
      <c r="U11406" s="1047"/>
    </row>
    <row r="11407" ht="26.25" customHeight="1" spans="21:21">
      <c r="U11407" s="1047"/>
    </row>
    <row r="11408" ht="26.25" customHeight="1" spans="21:21">
      <c r="U11408" s="1047"/>
    </row>
    <row r="11409" ht="26.25" customHeight="1" spans="21:21">
      <c r="U11409" s="1047"/>
    </row>
    <row r="11410" ht="26.25" customHeight="1" spans="21:21">
      <c r="U11410" s="1047"/>
    </row>
    <row r="11411" ht="26.25" customHeight="1" spans="21:21">
      <c r="U11411" s="1047"/>
    </row>
    <row r="11412" ht="26.25" customHeight="1" spans="21:21">
      <c r="U11412" s="1047"/>
    </row>
    <row r="11413" ht="26.25" customHeight="1" spans="21:21">
      <c r="U11413" s="1047"/>
    </row>
    <row r="11414" ht="26.25" customHeight="1" spans="21:21">
      <c r="U11414" s="1047"/>
    </row>
    <row r="11415" ht="26.25" customHeight="1" spans="21:21">
      <c r="U11415" s="1047"/>
    </row>
    <row r="11416" ht="26.25" customHeight="1" spans="21:21">
      <c r="U11416" s="1047"/>
    </row>
    <row r="11417" ht="26.25" customHeight="1" spans="21:21">
      <c r="U11417" s="1047"/>
    </row>
    <row r="11418" ht="26.25" customHeight="1" spans="21:21">
      <c r="U11418" s="1047"/>
    </row>
    <row r="11419" ht="26.25" customHeight="1" spans="21:21">
      <c r="U11419" s="1047"/>
    </row>
    <row r="11420" ht="26.25" customHeight="1" spans="21:21">
      <c r="U11420" s="1047"/>
    </row>
    <row r="11421" ht="26.25" customHeight="1" spans="21:21">
      <c r="U11421" s="1047"/>
    </row>
    <row r="11422" ht="26.25" customHeight="1" spans="21:21">
      <c r="U11422" s="1047"/>
    </row>
    <row r="11423" ht="26.25" customHeight="1" spans="21:21">
      <c r="U11423" s="1047"/>
    </row>
    <row r="11424" ht="26.25" customHeight="1" spans="21:21">
      <c r="U11424" s="1047"/>
    </row>
    <row r="11425" ht="26.25" customHeight="1" spans="21:21">
      <c r="U11425" s="1047"/>
    </row>
    <row r="11426" ht="26.25" customHeight="1" spans="21:21">
      <c r="U11426" s="1047"/>
    </row>
    <row r="11427" ht="26.25" customHeight="1" spans="21:21">
      <c r="U11427" s="1047"/>
    </row>
    <row r="11428" ht="26.25" customHeight="1" spans="21:21">
      <c r="U11428" s="1047"/>
    </row>
    <row r="11429" ht="26.25" customHeight="1" spans="21:21">
      <c r="U11429" s="1047"/>
    </row>
    <row r="11430" ht="26.25" customHeight="1" spans="21:21">
      <c r="U11430" s="1047"/>
    </row>
    <row r="11431" ht="26.25" customHeight="1" spans="21:21">
      <c r="U11431" s="1047"/>
    </row>
    <row r="11432" ht="26.25" customHeight="1" spans="21:21">
      <c r="U11432" s="1047"/>
    </row>
    <row r="11433" ht="26.25" customHeight="1" spans="21:21">
      <c r="U11433" s="1047"/>
    </row>
    <row r="11434" ht="26.25" customHeight="1" spans="21:21">
      <c r="U11434" s="1047"/>
    </row>
    <row r="11435" ht="26.25" customHeight="1" spans="21:21">
      <c r="U11435" s="1047"/>
    </row>
    <row r="11436" ht="26.25" customHeight="1" spans="21:21">
      <c r="U11436" s="1047"/>
    </row>
    <row r="11437" ht="26.25" customHeight="1" spans="21:21">
      <c r="U11437" s="1047"/>
    </row>
    <row r="11438" ht="26.25" customHeight="1" spans="21:21">
      <c r="U11438" s="1047"/>
    </row>
    <row r="11439" ht="26.25" customHeight="1" spans="21:21">
      <c r="U11439" s="1047"/>
    </row>
    <row r="11440" ht="26.25" customHeight="1" spans="21:21">
      <c r="U11440" s="1047"/>
    </row>
    <row r="11441" ht="26.25" customHeight="1" spans="21:21">
      <c r="U11441" s="1047"/>
    </row>
    <row r="11442" ht="26.25" customHeight="1" spans="21:21">
      <c r="U11442" s="1047"/>
    </row>
    <row r="11443" ht="26.25" customHeight="1" spans="21:21">
      <c r="U11443" s="1047"/>
    </row>
    <row r="11444" ht="26.25" customHeight="1" spans="21:21">
      <c r="U11444" s="1047"/>
    </row>
    <row r="11445" ht="26.25" customHeight="1" spans="21:21">
      <c r="U11445" s="1047"/>
    </row>
    <row r="11446" ht="26.25" customHeight="1" spans="21:21">
      <c r="U11446" s="1047"/>
    </row>
    <row r="11447" ht="26.25" customHeight="1" spans="21:21">
      <c r="U11447" s="1047"/>
    </row>
    <row r="11448" ht="26.25" customHeight="1" spans="21:21">
      <c r="U11448" s="1047"/>
    </row>
    <row r="11449" ht="26.25" customHeight="1" spans="21:21">
      <c r="U11449" s="1047"/>
    </row>
    <row r="11450" ht="26.25" customHeight="1" spans="21:21">
      <c r="U11450" s="1047"/>
    </row>
    <row r="11451" ht="26.25" customHeight="1" spans="21:21">
      <c r="U11451" s="1047"/>
    </row>
    <row r="11452" ht="26.25" customHeight="1" spans="21:21">
      <c r="U11452" s="1047"/>
    </row>
    <row r="11453" ht="26.25" customHeight="1" spans="21:21">
      <c r="U11453" s="1047"/>
    </row>
    <row r="11454" ht="26.25" customHeight="1" spans="21:21">
      <c r="U11454" s="1047"/>
    </row>
    <row r="11455" ht="26.25" customHeight="1" spans="21:21">
      <c r="U11455" s="1047"/>
    </row>
    <row r="11456" ht="26.25" customHeight="1" spans="21:21">
      <c r="U11456" s="1047"/>
    </row>
    <row r="11457" ht="26.25" customHeight="1" spans="21:21">
      <c r="U11457" s="1047"/>
    </row>
    <row r="11458" ht="26.25" customHeight="1" spans="21:21">
      <c r="U11458" s="1047"/>
    </row>
    <row r="11459" ht="26.25" customHeight="1" spans="21:21">
      <c r="U11459" s="1047"/>
    </row>
    <row r="11460" ht="26.25" customHeight="1" spans="21:21">
      <c r="U11460" s="1047"/>
    </row>
    <row r="11461" ht="26.25" customHeight="1" spans="21:21">
      <c r="U11461" s="1047"/>
    </row>
    <row r="11462" ht="26.25" customHeight="1" spans="21:21">
      <c r="U11462" s="1047"/>
    </row>
    <row r="11463" ht="26.25" customHeight="1" spans="21:21">
      <c r="U11463" s="1047"/>
    </row>
    <row r="11464" ht="26.25" customHeight="1" spans="21:21">
      <c r="U11464" s="1047"/>
    </row>
    <row r="11465" ht="26.25" customHeight="1" spans="21:21">
      <c r="U11465" s="1047"/>
    </row>
    <row r="11466" ht="26.25" customHeight="1" spans="21:21">
      <c r="U11466" s="1047"/>
    </row>
    <row r="11467" ht="26.25" customHeight="1" spans="21:21">
      <c r="U11467" s="1047"/>
    </row>
    <row r="11468" ht="26.25" customHeight="1" spans="21:21">
      <c r="U11468" s="1047"/>
    </row>
    <row r="11469" ht="26.25" customHeight="1" spans="21:21">
      <c r="U11469" s="1047"/>
    </row>
    <row r="11470" ht="26.25" customHeight="1" spans="21:21">
      <c r="U11470" s="1047"/>
    </row>
    <row r="11471" ht="26.25" customHeight="1" spans="21:21">
      <c r="U11471" s="1047"/>
    </row>
    <row r="11472" ht="26.25" customHeight="1" spans="21:21">
      <c r="U11472" s="1047"/>
    </row>
    <row r="11473" ht="26.25" customHeight="1" spans="21:21">
      <c r="U11473" s="1047"/>
    </row>
    <row r="11474" ht="26.25" customHeight="1" spans="21:21">
      <c r="U11474" s="1047"/>
    </row>
    <row r="11475" ht="26.25" customHeight="1" spans="21:21">
      <c r="U11475" s="1047"/>
    </row>
    <row r="11476" ht="26.25" customHeight="1" spans="21:21">
      <c r="U11476" s="1047"/>
    </row>
    <row r="11477" ht="26.25" customHeight="1" spans="21:21">
      <c r="U11477" s="1047"/>
    </row>
    <row r="11478" ht="26.25" customHeight="1" spans="21:21">
      <c r="U11478" s="1047"/>
    </row>
    <row r="11479" ht="26.25" customHeight="1" spans="21:21">
      <c r="U11479" s="1047"/>
    </row>
    <row r="11480" ht="26.25" customHeight="1" spans="21:21">
      <c r="U11480" s="1047"/>
    </row>
    <row r="11481" ht="26.25" customHeight="1" spans="21:21">
      <c r="U11481" s="1047"/>
    </row>
    <row r="11482" ht="26.25" customHeight="1" spans="21:21">
      <c r="U11482" s="1047"/>
    </row>
    <row r="11483" ht="26.25" customHeight="1" spans="21:21">
      <c r="U11483" s="1047"/>
    </row>
    <row r="11484" ht="26.25" customHeight="1" spans="21:21">
      <c r="U11484" s="1047"/>
    </row>
    <row r="11485" ht="26.25" customHeight="1" spans="21:21">
      <c r="U11485" s="1047"/>
    </row>
    <row r="11486" ht="26.25" customHeight="1" spans="21:21">
      <c r="U11486" s="1047"/>
    </row>
    <row r="11487" ht="26.25" customHeight="1" spans="21:21">
      <c r="U11487" s="1047"/>
    </row>
    <row r="11488" ht="26.25" customHeight="1" spans="21:21">
      <c r="U11488" s="1047"/>
    </row>
    <row r="11489" ht="26.25" customHeight="1" spans="21:21">
      <c r="U11489" s="1047"/>
    </row>
    <row r="11490" ht="26.25" customHeight="1" spans="21:21">
      <c r="U11490" s="1047"/>
    </row>
    <row r="11491" ht="26.25" customHeight="1" spans="21:21">
      <c r="U11491" s="1047"/>
    </row>
    <row r="11492" ht="26.25" customHeight="1" spans="21:21">
      <c r="U11492" s="1047"/>
    </row>
    <row r="11493" ht="26.25" customHeight="1" spans="21:21">
      <c r="U11493" s="1047"/>
    </row>
    <row r="11494" ht="26.25" customHeight="1" spans="21:21">
      <c r="U11494" s="1047"/>
    </row>
    <row r="11495" ht="26.25" customHeight="1" spans="21:21">
      <c r="U11495" s="1047"/>
    </row>
    <row r="11496" ht="26.25" customHeight="1" spans="21:21">
      <c r="U11496" s="1047"/>
    </row>
    <row r="11497" ht="26.25" customHeight="1" spans="21:21">
      <c r="U11497" s="1047"/>
    </row>
    <row r="11498" ht="26.25" customHeight="1" spans="21:21">
      <c r="U11498" s="1047"/>
    </row>
    <row r="11499" ht="26.25" customHeight="1" spans="21:21">
      <c r="U11499" s="1047"/>
    </row>
    <row r="11500" ht="26.25" customHeight="1" spans="21:21">
      <c r="U11500" s="1047"/>
    </row>
    <row r="11501" ht="26.25" customHeight="1" spans="21:21">
      <c r="U11501" s="1047"/>
    </row>
    <row r="11502" ht="26.25" customHeight="1" spans="21:21">
      <c r="U11502" s="1047"/>
    </row>
    <row r="11503" ht="26.25" customHeight="1" spans="21:21">
      <c r="U11503" s="1047"/>
    </row>
    <row r="11504" ht="26.25" customHeight="1" spans="21:21">
      <c r="U11504" s="1047"/>
    </row>
    <row r="11505" ht="26.25" customHeight="1" spans="21:21">
      <c r="U11505" s="1047"/>
    </row>
    <row r="11506" ht="26.25" customHeight="1" spans="21:21">
      <c r="U11506" s="1047"/>
    </row>
    <row r="11507" ht="26.25" customHeight="1" spans="21:21">
      <c r="U11507" s="1047"/>
    </row>
    <row r="11508" ht="26.25" customHeight="1" spans="21:21">
      <c r="U11508" s="1047"/>
    </row>
    <row r="11509" ht="26.25" customHeight="1" spans="21:21">
      <c r="U11509" s="1047"/>
    </row>
    <row r="11510" ht="26.25" customHeight="1" spans="21:21">
      <c r="U11510" s="1047"/>
    </row>
    <row r="11511" ht="26.25" customHeight="1" spans="21:21">
      <c r="U11511" s="1047"/>
    </row>
    <row r="11512" ht="26.25" customHeight="1" spans="21:21">
      <c r="U11512" s="1047"/>
    </row>
    <row r="11513" ht="26.25" customHeight="1" spans="21:21">
      <c r="U11513" s="1047"/>
    </row>
    <row r="11514" ht="26.25" customHeight="1" spans="21:21">
      <c r="U11514" s="1047"/>
    </row>
    <row r="11515" ht="26.25" customHeight="1" spans="21:21">
      <c r="U11515" s="1047"/>
    </row>
    <row r="11516" ht="26.25" customHeight="1" spans="21:21">
      <c r="U11516" s="1047"/>
    </row>
    <row r="11517" ht="26.25" customHeight="1" spans="21:21">
      <c r="U11517" s="1047"/>
    </row>
    <row r="11518" ht="26.25" customHeight="1" spans="21:21">
      <c r="U11518" s="1047"/>
    </row>
    <row r="11519" ht="26.25" customHeight="1" spans="21:21">
      <c r="U11519" s="1047"/>
    </row>
    <row r="11520" ht="26.25" customHeight="1" spans="21:21">
      <c r="U11520" s="1047"/>
    </row>
    <row r="11521" ht="26.25" customHeight="1" spans="21:21">
      <c r="U11521" s="1047"/>
    </row>
    <row r="11522" ht="26.25" customHeight="1" spans="21:21">
      <c r="U11522" s="1047"/>
    </row>
    <row r="11523" ht="26.25" customHeight="1" spans="21:21">
      <c r="U11523" s="1047"/>
    </row>
    <row r="11524" ht="26.25" customHeight="1" spans="21:21">
      <c r="U11524" s="1047"/>
    </row>
    <row r="11525" ht="26.25" customHeight="1" spans="21:21">
      <c r="U11525" s="1047"/>
    </row>
    <row r="11526" ht="26.25" customHeight="1" spans="21:21">
      <c r="U11526" s="1047"/>
    </row>
    <row r="11527" ht="26.25" customHeight="1" spans="21:21">
      <c r="U11527" s="1047"/>
    </row>
    <row r="11528" ht="26.25" customHeight="1" spans="21:21">
      <c r="U11528" s="1047"/>
    </row>
    <row r="11529" ht="26.25" customHeight="1" spans="21:21">
      <c r="U11529" s="1047"/>
    </row>
    <row r="11530" ht="26.25" customHeight="1" spans="21:21">
      <c r="U11530" s="1047"/>
    </row>
    <row r="11531" ht="26.25" customHeight="1" spans="21:21">
      <c r="U11531" s="1047"/>
    </row>
    <row r="11532" ht="26.25" customHeight="1" spans="21:21">
      <c r="U11532" s="1047"/>
    </row>
    <row r="11533" ht="26.25" customHeight="1" spans="21:21">
      <c r="U11533" s="1047"/>
    </row>
    <row r="11534" ht="26.25" customHeight="1" spans="21:21">
      <c r="U11534" s="1047"/>
    </row>
    <row r="11535" ht="26.25" customHeight="1" spans="21:21">
      <c r="U11535" s="1047"/>
    </row>
    <row r="11536" ht="26.25" customHeight="1" spans="21:21">
      <c r="U11536" s="1047"/>
    </row>
    <row r="11537" ht="26.25" customHeight="1" spans="21:21">
      <c r="U11537" s="1047"/>
    </row>
    <row r="11538" ht="26.25" customHeight="1" spans="21:21">
      <c r="U11538" s="1047"/>
    </row>
    <row r="11539" ht="26.25" customHeight="1" spans="21:21">
      <c r="U11539" s="1047"/>
    </row>
    <row r="11540" ht="26.25" customHeight="1" spans="21:21">
      <c r="U11540" s="1047"/>
    </row>
    <row r="11541" ht="26.25" customHeight="1" spans="21:21">
      <c r="U11541" s="1047"/>
    </row>
    <row r="11542" ht="26.25" customHeight="1" spans="21:21">
      <c r="U11542" s="1047"/>
    </row>
    <row r="11543" ht="26.25" customHeight="1" spans="21:21">
      <c r="U11543" s="1047"/>
    </row>
    <row r="11544" ht="26.25" customHeight="1" spans="21:21">
      <c r="U11544" s="1047"/>
    </row>
    <row r="11545" ht="26.25" customHeight="1" spans="21:21">
      <c r="U11545" s="1047"/>
    </row>
    <row r="11546" ht="26.25" customHeight="1" spans="21:21">
      <c r="U11546" s="1047"/>
    </row>
    <row r="11547" ht="26.25" customHeight="1" spans="21:21">
      <c r="U11547" s="1047"/>
    </row>
    <row r="11548" ht="26.25" customHeight="1" spans="21:21">
      <c r="U11548" s="1047"/>
    </row>
    <row r="11549" ht="26.25" customHeight="1" spans="21:21">
      <c r="U11549" s="1047"/>
    </row>
    <row r="11550" ht="26.25" customHeight="1" spans="21:21">
      <c r="U11550" s="1047"/>
    </row>
    <row r="11551" ht="26.25" customHeight="1" spans="21:21">
      <c r="U11551" s="1047"/>
    </row>
    <row r="11552" ht="26.25" customHeight="1" spans="21:21">
      <c r="U11552" s="1047"/>
    </row>
    <row r="11553" ht="26.25" customHeight="1" spans="21:21">
      <c r="U11553" s="1047"/>
    </row>
    <row r="11554" ht="26.25" customHeight="1" spans="21:21">
      <c r="U11554" s="1047"/>
    </row>
    <row r="11555" ht="26.25" customHeight="1" spans="21:21">
      <c r="U11555" s="1047"/>
    </row>
    <row r="11556" ht="26.25" customHeight="1" spans="21:21">
      <c r="U11556" s="1047"/>
    </row>
    <row r="11557" ht="26.25" customHeight="1" spans="21:21">
      <c r="U11557" s="1047"/>
    </row>
    <row r="11558" ht="26.25" customHeight="1" spans="21:21">
      <c r="U11558" s="1047"/>
    </row>
    <row r="11559" ht="26.25" customHeight="1" spans="21:21">
      <c r="U11559" s="1047"/>
    </row>
    <row r="11560" ht="26.25" customHeight="1" spans="21:21">
      <c r="U11560" s="1047"/>
    </row>
    <row r="11561" ht="26.25" customHeight="1" spans="21:21">
      <c r="U11561" s="1047"/>
    </row>
    <row r="11562" ht="26.25" customHeight="1" spans="21:21">
      <c r="U11562" s="1047"/>
    </row>
    <row r="11563" ht="26.25" customHeight="1" spans="21:21">
      <c r="U11563" s="1047"/>
    </row>
    <row r="11564" ht="26.25" customHeight="1" spans="21:21">
      <c r="U11564" s="1047"/>
    </row>
    <row r="11565" ht="26.25" customHeight="1" spans="21:21">
      <c r="U11565" s="1047"/>
    </row>
    <row r="11566" ht="26.25" customHeight="1" spans="21:21">
      <c r="U11566" s="1047"/>
    </row>
    <row r="11567" ht="26.25" customHeight="1" spans="21:21">
      <c r="U11567" s="1047"/>
    </row>
    <row r="11568" ht="26.25" customHeight="1" spans="21:21">
      <c r="U11568" s="1047"/>
    </row>
    <row r="11569" ht="26.25" customHeight="1" spans="21:21">
      <c r="U11569" s="1047"/>
    </row>
    <row r="11570" ht="26.25" customHeight="1" spans="21:21">
      <c r="U11570" s="1047"/>
    </row>
    <row r="11571" ht="26.25" customHeight="1" spans="21:21">
      <c r="U11571" s="1047"/>
    </row>
    <row r="11572" ht="26.25" customHeight="1" spans="21:21">
      <c r="U11572" s="1047"/>
    </row>
    <row r="11573" ht="26.25" customHeight="1" spans="21:21">
      <c r="U11573" s="1047"/>
    </row>
    <row r="11574" ht="26.25" customHeight="1" spans="21:21">
      <c r="U11574" s="1047"/>
    </row>
    <row r="11575" ht="26.25" customHeight="1" spans="21:21">
      <c r="U11575" s="1047"/>
    </row>
    <row r="11576" ht="26.25" customHeight="1" spans="21:21">
      <c r="U11576" s="1047"/>
    </row>
    <row r="11577" ht="26.25" customHeight="1" spans="21:21">
      <c r="U11577" s="1047"/>
    </row>
    <row r="11578" ht="26.25" customHeight="1" spans="21:21">
      <c r="U11578" s="1047"/>
    </row>
    <row r="11579" ht="26.25" customHeight="1" spans="21:21">
      <c r="U11579" s="1047"/>
    </row>
    <row r="11580" ht="26.25" customHeight="1" spans="21:21">
      <c r="U11580" s="1047"/>
    </row>
    <row r="11581" ht="26.25" customHeight="1" spans="21:21">
      <c r="U11581" s="1047"/>
    </row>
    <row r="11582" ht="26.25" customHeight="1" spans="21:21">
      <c r="U11582" s="1047"/>
    </row>
    <row r="11583" ht="26.25" customHeight="1" spans="21:21">
      <c r="U11583" s="1047"/>
    </row>
    <row r="11584" ht="26.25" customHeight="1" spans="21:21">
      <c r="U11584" s="1047"/>
    </row>
    <row r="11585" ht="26.25" customHeight="1" spans="21:21">
      <c r="U11585" s="1047"/>
    </row>
    <row r="11586" ht="26.25" customHeight="1" spans="21:21">
      <c r="U11586" s="1047"/>
    </row>
    <row r="11587" ht="26.25" customHeight="1" spans="21:21">
      <c r="U11587" s="1047"/>
    </row>
    <row r="11588" ht="26.25" customHeight="1" spans="21:21">
      <c r="U11588" s="1047"/>
    </row>
    <row r="11589" ht="26.25" customHeight="1" spans="21:21">
      <c r="U11589" s="1047"/>
    </row>
    <row r="11590" ht="26.25" customHeight="1" spans="21:21">
      <c r="U11590" s="1047"/>
    </row>
    <row r="11591" ht="26.25" customHeight="1" spans="21:21">
      <c r="U11591" s="1047"/>
    </row>
    <row r="11592" ht="26.25" customHeight="1" spans="21:21">
      <c r="U11592" s="1047"/>
    </row>
    <row r="11593" ht="26.25" customHeight="1" spans="21:21">
      <c r="U11593" s="1047"/>
    </row>
    <row r="11594" ht="26.25" customHeight="1" spans="21:21">
      <c r="U11594" s="1047"/>
    </row>
    <row r="11595" ht="26.25" customHeight="1" spans="21:21">
      <c r="U11595" s="1047"/>
    </row>
    <row r="11596" ht="26.25" customHeight="1" spans="21:21">
      <c r="U11596" s="1047"/>
    </row>
    <row r="11597" ht="26.25" customHeight="1" spans="21:21">
      <c r="U11597" s="1047"/>
    </row>
    <row r="11598" ht="26.25" customHeight="1" spans="21:21">
      <c r="U11598" s="1047"/>
    </row>
    <row r="11599" ht="26.25" customHeight="1" spans="21:21">
      <c r="U11599" s="1047"/>
    </row>
    <row r="11600" ht="26.25" customHeight="1" spans="21:21">
      <c r="U11600" s="1047"/>
    </row>
    <row r="11601" ht="26.25" customHeight="1" spans="21:21">
      <c r="U11601" s="1047"/>
    </row>
    <row r="11602" ht="26.25" customHeight="1" spans="21:21">
      <c r="U11602" s="1047"/>
    </row>
    <row r="11603" ht="26.25" customHeight="1" spans="21:21">
      <c r="U11603" s="1047"/>
    </row>
    <row r="11604" ht="26.25" customHeight="1" spans="21:21">
      <c r="U11604" s="1047"/>
    </row>
    <row r="11605" ht="26.25" customHeight="1" spans="21:21">
      <c r="U11605" s="1047"/>
    </row>
    <row r="11606" ht="26.25" customHeight="1" spans="21:21">
      <c r="U11606" s="1047"/>
    </row>
    <row r="11607" ht="26.25" customHeight="1" spans="21:21">
      <c r="U11607" s="1047"/>
    </row>
    <row r="11608" ht="26.25" customHeight="1" spans="21:21">
      <c r="U11608" s="1047"/>
    </row>
    <row r="11609" ht="26.25" customHeight="1" spans="21:21">
      <c r="U11609" s="1047"/>
    </row>
    <row r="11610" ht="26.25" customHeight="1" spans="21:21">
      <c r="U11610" s="1047"/>
    </row>
    <row r="11611" ht="26.25" customHeight="1" spans="21:21">
      <c r="U11611" s="1047"/>
    </row>
    <row r="11612" ht="26.25" customHeight="1" spans="21:21">
      <c r="U11612" s="1047"/>
    </row>
    <row r="11613" ht="26.25" customHeight="1" spans="21:21">
      <c r="U11613" s="1047"/>
    </row>
    <row r="11614" ht="26.25" customHeight="1" spans="21:21">
      <c r="U11614" s="1047"/>
    </row>
    <row r="11615" ht="26.25" customHeight="1" spans="21:21">
      <c r="U11615" s="1047"/>
    </row>
    <row r="11616" ht="26.25" customHeight="1" spans="21:21">
      <c r="U11616" s="1047"/>
    </row>
    <row r="11617" ht="26.25" customHeight="1" spans="21:21">
      <c r="U11617" s="1047"/>
    </row>
    <row r="11618" ht="26.25" customHeight="1" spans="21:21">
      <c r="U11618" s="1047"/>
    </row>
    <row r="11619" ht="26.25" customHeight="1" spans="21:21">
      <c r="U11619" s="1047"/>
    </row>
    <row r="11620" ht="26.25" customHeight="1" spans="21:21">
      <c r="U11620" s="1047"/>
    </row>
    <row r="11621" ht="26.25" customHeight="1" spans="21:21">
      <c r="U11621" s="1047"/>
    </row>
    <row r="11622" ht="26.25" customHeight="1" spans="21:21">
      <c r="U11622" s="1047"/>
    </row>
    <row r="11623" ht="26.25" customHeight="1" spans="21:21">
      <c r="U11623" s="1047"/>
    </row>
    <row r="11624" ht="26.25" customHeight="1" spans="21:21">
      <c r="U11624" s="1047"/>
    </row>
    <row r="11625" ht="26.25" customHeight="1" spans="21:21">
      <c r="U11625" s="1047"/>
    </row>
    <row r="11626" ht="26.25" customHeight="1" spans="21:21">
      <c r="U11626" s="1047"/>
    </row>
    <row r="11627" ht="26.25" customHeight="1" spans="21:21">
      <c r="U11627" s="1047"/>
    </row>
    <row r="11628" ht="26.25" customHeight="1" spans="21:21">
      <c r="U11628" s="1047"/>
    </row>
    <row r="11629" ht="26.25" customHeight="1" spans="21:21">
      <c r="U11629" s="1047"/>
    </row>
    <row r="11630" ht="26.25" customHeight="1" spans="21:21">
      <c r="U11630" s="1047"/>
    </row>
    <row r="11631" ht="26.25" customHeight="1" spans="21:21">
      <c r="U11631" s="1047"/>
    </row>
    <row r="11632" ht="26.25" customHeight="1" spans="21:21">
      <c r="U11632" s="1047"/>
    </row>
    <row r="11633" ht="26.25" customHeight="1" spans="21:21">
      <c r="U11633" s="1047"/>
    </row>
    <row r="11634" ht="26.25" customHeight="1" spans="21:21">
      <c r="U11634" s="1047"/>
    </row>
    <row r="11635" ht="26.25" customHeight="1" spans="21:21">
      <c r="U11635" s="1047"/>
    </row>
    <row r="11636" ht="26.25" customHeight="1" spans="21:21">
      <c r="U11636" s="1047"/>
    </row>
    <row r="11637" ht="26.25" customHeight="1" spans="21:21">
      <c r="U11637" s="1047"/>
    </row>
    <row r="11638" ht="26.25" customHeight="1" spans="21:21">
      <c r="U11638" s="1047"/>
    </row>
    <row r="11639" ht="26.25" customHeight="1" spans="21:21">
      <c r="U11639" s="1047"/>
    </row>
    <row r="11640" ht="26.25" customHeight="1" spans="21:21">
      <c r="U11640" s="1047"/>
    </row>
    <row r="11641" ht="26.25" customHeight="1" spans="21:21">
      <c r="U11641" s="1047"/>
    </row>
    <row r="11642" ht="26.25" customHeight="1" spans="21:21">
      <c r="U11642" s="1047"/>
    </row>
    <row r="11643" ht="26.25" customHeight="1" spans="21:21">
      <c r="U11643" s="1047"/>
    </row>
    <row r="11644" ht="26.25" customHeight="1" spans="21:21">
      <c r="U11644" s="1047"/>
    </row>
    <row r="11645" ht="26.25" customHeight="1" spans="21:21">
      <c r="U11645" s="1047"/>
    </row>
    <row r="11646" ht="26.25" customHeight="1" spans="21:21">
      <c r="U11646" s="1047"/>
    </row>
    <row r="11647" ht="26.25" customHeight="1" spans="21:21">
      <c r="U11647" s="1047"/>
    </row>
    <row r="11648" ht="26.25" customHeight="1" spans="21:21">
      <c r="U11648" s="1047"/>
    </row>
    <row r="11649" ht="26.25" customHeight="1" spans="21:21">
      <c r="U11649" s="1047"/>
    </row>
    <row r="11650" ht="26.25" customHeight="1" spans="21:21">
      <c r="U11650" s="1047"/>
    </row>
    <row r="11651" ht="26.25" customHeight="1" spans="21:21">
      <c r="U11651" s="1047"/>
    </row>
    <row r="11652" ht="26.25" customHeight="1" spans="21:21">
      <c r="U11652" s="1047"/>
    </row>
    <row r="11653" ht="26.25" customHeight="1" spans="21:21">
      <c r="U11653" s="1047"/>
    </row>
    <row r="11654" ht="26.25" customHeight="1" spans="21:21">
      <c r="U11654" s="1047"/>
    </row>
    <row r="11655" ht="26.25" customHeight="1" spans="21:21">
      <c r="U11655" s="1047"/>
    </row>
    <row r="11656" ht="26.25" customHeight="1" spans="21:21">
      <c r="U11656" s="1047"/>
    </row>
    <row r="11657" ht="26.25" customHeight="1" spans="21:21">
      <c r="U11657" s="1047"/>
    </row>
    <row r="11658" ht="26.25" customHeight="1" spans="21:21">
      <c r="U11658" s="1047"/>
    </row>
    <row r="11659" ht="26.25" customHeight="1" spans="21:21">
      <c r="U11659" s="1047"/>
    </row>
    <row r="11660" ht="26.25" customHeight="1" spans="21:21">
      <c r="U11660" s="1047"/>
    </row>
    <row r="11661" ht="26.25" customHeight="1" spans="21:21">
      <c r="U11661" s="1047"/>
    </row>
    <row r="11662" ht="26.25" customHeight="1" spans="21:21">
      <c r="U11662" s="1047"/>
    </row>
    <row r="11663" ht="26.25" customHeight="1" spans="21:21">
      <c r="U11663" s="1047"/>
    </row>
    <row r="11664" ht="26.25" customHeight="1" spans="21:21">
      <c r="U11664" s="1047"/>
    </row>
    <row r="11665" ht="26.25" customHeight="1" spans="21:21">
      <c r="U11665" s="1047"/>
    </row>
    <row r="11666" ht="26.25" customHeight="1" spans="21:21">
      <c r="U11666" s="1047"/>
    </row>
    <row r="11667" ht="26.25" customHeight="1" spans="21:21">
      <c r="U11667" s="1047"/>
    </row>
    <row r="11668" ht="26.25" customHeight="1" spans="21:21">
      <c r="U11668" s="1047"/>
    </row>
    <row r="11669" ht="26.25" customHeight="1" spans="21:21">
      <c r="U11669" s="1047"/>
    </row>
    <row r="11670" ht="26.25" customHeight="1" spans="21:21">
      <c r="U11670" s="1047"/>
    </row>
    <row r="11671" ht="26.25" customHeight="1" spans="21:21">
      <c r="U11671" s="1047"/>
    </row>
    <row r="11672" ht="26.25" customHeight="1" spans="21:21">
      <c r="U11672" s="1047"/>
    </row>
    <row r="11673" ht="26.25" customHeight="1" spans="21:21">
      <c r="U11673" s="1047"/>
    </row>
    <row r="11674" ht="26.25" customHeight="1" spans="21:21">
      <c r="U11674" s="1047"/>
    </row>
    <row r="11675" ht="26.25" customHeight="1" spans="21:21">
      <c r="U11675" s="1047"/>
    </row>
    <row r="11676" ht="26.25" customHeight="1" spans="21:21">
      <c r="U11676" s="1047"/>
    </row>
    <row r="11677" ht="26.25" customHeight="1" spans="21:21">
      <c r="U11677" s="1047"/>
    </row>
    <row r="11678" ht="26.25" customHeight="1" spans="21:21">
      <c r="U11678" s="1047"/>
    </row>
    <row r="11679" ht="26.25" customHeight="1" spans="21:21">
      <c r="U11679" s="1047"/>
    </row>
    <row r="11680" ht="26.25" customHeight="1" spans="21:21">
      <c r="U11680" s="1047"/>
    </row>
    <row r="11681" ht="26.25" customHeight="1" spans="21:21">
      <c r="U11681" s="1047"/>
    </row>
    <row r="11682" ht="26.25" customHeight="1" spans="21:21">
      <c r="U11682" s="1047"/>
    </row>
    <row r="11683" ht="26.25" customHeight="1" spans="21:21">
      <c r="U11683" s="1047"/>
    </row>
    <row r="11684" ht="26.25" customHeight="1" spans="21:21">
      <c r="U11684" s="1047"/>
    </row>
    <row r="11685" ht="26.25" customHeight="1" spans="21:21">
      <c r="U11685" s="1047"/>
    </row>
    <row r="11686" ht="26.25" customHeight="1" spans="21:21">
      <c r="U11686" s="1047"/>
    </row>
    <row r="11687" ht="26.25" customHeight="1" spans="21:21">
      <c r="U11687" s="1047"/>
    </row>
    <row r="11688" ht="26.25" customHeight="1" spans="21:21">
      <c r="U11688" s="1047"/>
    </row>
    <row r="11689" ht="26.25" customHeight="1" spans="21:21">
      <c r="U11689" s="1047"/>
    </row>
    <row r="11690" ht="26.25" customHeight="1" spans="21:21">
      <c r="U11690" s="1047"/>
    </row>
    <row r="11691" ht="26.25" customHeight="1" spans="21:21">
      <c r="U11691" s="1047"/>
    </row>
    <row r="11692" ht="26.25" customHeight="1" spans="21:21">
      <c r="U11692" s="1047"/>
    </row>
    <row r="11693" ht="26.25" customHeight="1" spans="21:21">
      <c r="U11693" s="1047"/>
    </row>
    <row r="11694" ht="26.25" customHeight="1" spans="21:21">
      <c r="U11694" s="1047"/>
    </row>
    <row r="11695" ht="26.25" customHeight="1" spans="21:21">
      <c r="U11695" s="1047"/>
    </row>
    <row r="11696" ht="26.25" customHeight="1" spans="21:21">
      <c r="U11696" s="1047"/>
    </row>
    <row r="11697" ht="26.25" customHeight="1" spans="21:21">
      <c r="U11697" s="1047"/>
    </row>
    <row r="11698" ht="26.25" customHeight="1" spans="21:21">
      <c r="U11698" s="1047"/>
    </row>
    <row r="11699" ht="26.25" customHeight="1" spans="21:21">
      <c r="U11699" s="1047"/>
    </row>
    <row r="11700" ht="26.25" customHeight="1" spans="21:21">
      <c r="U11700" s="1047"/>
    </row>
    <row r="11701" ht="26.25" customHeight="1" spans="21:21">
      <c r="U11701" s="1047"/>
    </row>
    <row r="11702" ht="26.25" customHeight="1" spans="21:21">
      <c r="U11702" s="1047"/>
    </row>
    <row r="11703" ht="26.25" customHeight="1" spans="21:21">
      <c r="U11703" s="1047"/>
    </row>
    <row r="11704" ht="26.25" customHeight="1" spans="21:21">
      <c r="U11704" s="1047"/>
    </row>
    <row r="11705" ht="26.25" customHeight="1" spans="21:21">
      <c r="U11705" s="1047"/>
    </row>
    <row r="11706" ht="26.25" customHeight="1" spans="21:21">
      <c r="U11706" s="1047"/>
    </row>
    <row r="11707" ht="26.25" customHeight="1" spans="21:21">
      <c r="U11707" s="1047"/>
    </row>
    <row r="11708" ht="26.25" customHeight="1" spans="21:21">
      <c r="U11708" s="1047"/>
    </row>
    <row r="11709" ht="26.25" customHeight="1" spans="21:21">
      <c r="U11709" s="1047"/>
    </row>
    <row r="11710" ht="26.25" customHeight="1" spans="21:21">
      <c r="U11710" s="1047"/>
    </row>
    <row r="11711" ht="26.25" customHeight="1" spans="21:21">
      <c r="U11711" s="1047"/>
    </row>
    <row r="11712" ht="26.25" customHeight="1" spans="21:21">
      <c r="U11712" s="1047"/>
    </row>
    <row r="11713" ht="26.25" customHeight="1" spans="21:21">
      <c r="U11713" s="1047"/>
    </row>
    <row r="11714" ht="26.25" customHeight="1" spans="21:21">
      <c r="U11714" s="1047"/>
    </row>
    <row r="11715" ht="26.25" customHeight="1" spans="21:21">
      <c r="U11715" s="1047"/>
    </row>
    <row r="11716" ht="26.25" customHeight="1" spans="21:21">
      <c r="U11716" s="1047"/>
    </row>
    <row r="11717" ht="26.25" customHeight="1" spans="21:21">
      <c r="U11717" s="1047"/>
    </row>
    <row r="11718" ht="26.25" customHeight="1" spans="21:21">
      <c r="U11718" s="1047"/>
    </row>
    <row r="11719" ht="26.25" customHeight="1" spans="21:21">
      <c r="U11719" s="1047"/>
    </row>
    <row r="11720" ht="26.25" customHeight="1" spans="21:21">
      <c r="U11720" s="1047"/>
    </row>
    <row r="11721" ht="26.25" customHeight="1" spans="21:21">
      <c r="U11721" s="1047"/>
    </row>
    <row r="11722" ht="26.25" customHeight="1" spans="21:21">
      <c r="U11722" s="1047"/>
    </row>
    <row r="11723" ht="26.25" customHeight="1" spans="21:21">
      <c r="U11723" s="1047"/>
    </row>
    <row r="11724" ht="26.25" customHeight="1" spans="21:21">
      <c r="U11724" s="1047"/>
    </row>
    <row r="11725" ht="26.25" customHeight="1" spans="21:21">
      <c r="U11725" s="1047"/>
    </row>
    <row r="11726" ht="26.25" customHeight="1" spans="21:21">
      <c r="U11726" s="1047"/>
    </row>
    <row r="11727" ht="26.25" customHeight="1" spans="21:21">
      <c r="U11727" s="1047"/>
    </row>
    <row r="11728" ht="26.25" customHeight="1" spans="21:21">
      <c r="U11728" s="1047"/>
    </row>
    <row r="11729" ht="26.25" customHeight="1" spans="21:21">
      <c r="U11729" s="1047"/>
    </row>
    <row r="11730" ht="26.25" customHeight="1" spans="21:21">
      <c r="U11730" s="1047"/>
    </row>
    <row r="11731" ht="26.25" customHeight="1" spans="21:21">
      <c r="U11731" s="1047"/>
    </row>
    <row r="11732" ht="26.25" customHeight="1" spans="21:21">
      <c r="U11732" s="1047"/>
    </row>
    <row r="11733" ht="26.25" customHeight="1" spans="21:21">
      <c r="U11733" s="1047"/>
    </row>
    <row r="11734" ht="26.25" customHeight="1" spans="21:21">
      <c r="U11734" s="1047"/>
    </row>
    <row r="11735" ht="26.25" customHeight="1" spans="21:21">
      <c r="U11735" s="1047"/>
    </row>
    <row r="11736" ht="26.25" customHeight="1" spans="21:21">
      <c r="U11736" s="1047"/>
    </row>
    <row r="11737" ht="26.25" customHeight="1" spans="21:21">
      <c r="U11737" s="1047"/>
    </row>
    <row r="11738" ht="26.25" customHeight="1" spans="21:21">
      <c r="U11738" s="1047"/>
    </row>
    <row r="11739" ht="26.25" customHeight="1" spans="21:21">
      <c r="U11739" s="1047"/>
    </row>
    <row r="11740" ht="26.25" customHeight="1" spans="21:21">
      <c r="U11740" s="1047"/>
    </row>
    <row r="11741" ht="26.25" customHeight="1" spans="21:21">
      <c r="U11741" s="1047"/>
    </row>
    <row r="11742" ht="26.25" customHeight="1" spans="21:21">
      <c r="U11742" s="1047"/>
    </row>
    <row r="11743" ht="26.25" customHeight="1" spans="21:21">
      <c r="U11743" s="1047"/>
    </row>
    <row r="11744" ht="26.25" customHeight="1" spans="21:21">
      <c r="U11744" s="1047"/>
    </row>
    <row r="11745" ht="26.25" customHeight="1" spans="21:21">
      <c r="U11745" s="1047"/>
    </row>
    <row r="11746" ht="26.25" customHeight="1" spans="21:21">
      <c r="U11746" s="1047"/>
    </row>
    <row r="11747" ht="26.25" customHeight="1" spans="21:21">
      <c r="U11747" s="1047"/>
    </row>
    <row r="11748" ht="26.25" customHeight="1" spans="21:21">
      <c r="U11748" s="1047"/>
    </row>
    <row r="11749" ht="26.25" customHeight="1" spans="21:21">
      <c r="U11749" s="1047"/>
    </row>
    <row r="11750" ht="26.25" customHeight="1" spans="21:21">
      <c r="U11750" s="1047"/>
    </row>
    <row r="11751" ht="26.25" customHeight="1" spans="21:21">
      <c r="U11751" s="1047"/>
    </row>
    <row r="11752" ht="26.25" customHeight="1" spans="21:21">
      <c r="U11752" s="1047"/>
    </row>
    <row r="11753" ht="26.25" customHeight="1" spans="21:21">
      <c r="U11753" s="1047"/>
    </row>
    <row r="11754" ht="26.25" customHeight="1" spans="21:21">
      <c r="U11754" s="1047"/>
    </row>
    <row r="11755" ht="26.25" customHeight="1" spans="21:21">
      <c r="U11755" s="1047"/>
    </row>
    <row r="11756" ht="26.25" customHeight="1" spans="21:21">
      <c r="U11756" s="1047"/>
    </row>
    <row r="11757" ht="26.25" customHeight="1" spans="21:21">
      <c r="U11757" s="1047"/>
    </row>
    <row r="11758" ht="26.25" customHeight="1" spans="21:21">
      <c r="U11758" s="1047"/>
    </row>
    <row r="11759" ht="26.25" customHeight="1" spans="21:21">
      <c r="U11759" s="1047"/>
    </row>
    <row r="11760" ht="26.25" customHeight="1" spans="21:21">
      <c r="U11760" s="1047"/>
    </row>
    <row r="11761" ht="26.25" customHeight="1" spans="21:21">
      <c r="U11761" s="1047"/>
    </row>
    <row r="11762" ht="26.25" customHeight="1" spans="21:21">
      <c r="U11762" s="1047"/>
    </row>
    <row r="11763" ht="26.25" customHeight="1" spans="21:21">
      <c r="U11763" s="1047"/>
    </row>
    <row r="11764" ht="26.25" customHeight="1" spans="21:21">
      <c r="U11764" s="1047"/>
    </row>
    <row r="11765" ht="26.25" customHeight="1" spans="21:21">
      <c r="U11765" s="1047"/>
    </row>
    <row r="11766" ht="26.25" customHeight="1" spans="21:21">
      <c r="U11766" s="1047"/>
    </row>
    <row r="11767" ht="26.25" customHeight="1" spans="21:21">
      <c r="U11767" s="1047"/>
    </row>
    <row r="11768" ht="26.25" customHeight="1" spans="21:21">
      <c r="U11768" s="1047"/>
    </row>
    <row r="11769" ht="26.25" customHeight="1" spans="21:21">
      <c r="U11769" s="1047"/>
    </row>
    <row r="11770" ht="26.25" customHeight="1" spans="21:21">
      <c r="U11770" s="1047"/>
    </row>
    <row r="11771" ht="26.25" customHeight="1" spans="21:21">
      <c r="U11771" s="1047"/>
    </row>
    <row r="11772" ht="26.25" customHeight="1" spans="21:21">
      <c r="U11772" s="1047"/>
    </row>
    <row r="11773" ht="26.25" customHeight="1" spans="21:21">
      <c r="U11773" s="1047"/>
    </row>
    <row r="11774" ht="26.25" customHeight="1" spans="21:21">
      <c r="U11774" s="1047"/>
    </row>
    <row r="11775" ht="26.25" customHeight="1" spans="21:21">
      <c r="U11775" s="1047"/>
    </row>
    <row r="11776" ht="26.25" customHeight="1" spans="21:21">
      <c r="U11776" s="1047"/>
    </row>
    <row r="11777" ht="26.25" customHeight="1" spans="21:21">
      <c r="U11777" s="1047"/>
    </row>
    <row r="11778" ht="26.25" customHeight="1" spans="21:21">
      <c r="U11778" s="1047"/>
    </row>
    <row r="11779" ht="26.25" customHeight="1" spans="21:21">
      <c r="U11779" s="1047"/>
    </row>
    <row r="11780" ht="26.25" customHeight="1" spans="21:21">
      <c r="U11780" s="1047"/>
    </row>
    <row r="11781" ht="26.25" customHeight="1" spans="21:21">
      <c r="U11781" s="1047"/>
    </row>
    <row r="11782" ht="26.25" customHeight="1" spans="21:21">
      <c r="U11782" s="1047"/>
    </row>
    <row r="11783" ht="26.25" customHeight="1" spans="21:21">
      <c r="U11783" s="1047"/>
    </row>
    <row r="11784" ht="26.25" customHeight="1" spans="21:21">
      <c r="U11784" s="1047"/>
    </row>
    <row r="11785" ht="26.25" customHeight="1" spans="21:21">
      <c r="U11785" s="1047"/>
    </row>
    <row r="11786" ht="26.25" customHeight="1" spans="21:21">
      <c r="U11786" s="1047"/>
    </row>
    <row r="11787" ht="26.25" customHeight="1" spans="21:21">
      <c r="U11787" s="1047"/>
    </row>
    <row r="11788" ht="26.25" customHeight="1" spans="21:21">
      <c r="U11788" s="1047"/>
    </row>
    <row r="11789" ht="26.25" customHeight="1" spans="21:21">
      <c r="U11789" s="1047"/>
    </row>
    <row r="11790" ht="26.25" customHeight="1" spans="21:21">
      <c r="U11790" s="1047"/>
    </row>
    <row r="11791" ht="26.25" customHeight="1" spans="21:21">
      <c r="U11791" s="1047"/>
    </row>
    <row r="11792" ht="26.25" customHeight="1" spans="21:21">
      <c r="U11792" s="1047"/>
    </row>
    <row r="11793" ht="26.25" customHeight="1" spans="21:21">
      <c r="U11793" s="1047"/>
    </row>
    <row r="11794" ht="26.25" customHeight="1" spans="21:21">
      <c r="U11794" s="1047"/>
    </row>
    <row r="11795" ht="26.25" customHeight="1" spans="21:21">
      <c r="U11795" s="1047"/>
    </row>
    <row r="11796" ht="26.25" customHeight="1" spans="21:21">
      <c r="U11796" s="1047"/>
    </row>
    <row r="11797" ht="26.25" customHeight="1" spans="21:21">
      <c r="U11797" s="1047"/>
    </row>
    <row r="11798" ht="26.25" customHeight="1" spans="21:21">
      <c r="U11798" s="1047"/>
    </row>
    <row r="11799" ht="26.25" customHeight="1" spans="21:21">
      <c r="U11799" s="1047"/>
    </row>
    <row r="11800" ht="26.25" customHeight="1" spans="21:21">
      <c r="U11800" s="1047"/>
    </row>
    <row r="11801" ht="26.25" customHeight="1" spans="21:21">
      <c r="U11801" s="1047"/>
    </row>
    <row r="11802" ht="26.25" customHeight="1" spans="21:21">
      <c r="U11802" s="1047"/>
    </row>
    <row r="11803" ht="26.25" customHeight="1" spans="21:21">
      <c r="U11803" s="1047"/>
    </row>
    <row r="11804" ht="26.25" customHeight="1" spans="21:21">
      <c r="U11804" s="1047"/>
    </row>
    <row r="11805" ht="26.25" customHeight="1" spans="21:21">
      <c r="U11805" s="1047"/>
    </row>
    <row r="11806" ht="26.25" customHeight="1" spans="21:21">
      <c r="U11806" s="1047"/>
    </row>
    <row r="11807" ht="26.25" customHeight="1" spans="21:21">
      <c r="U11807" s="1047"/>
    </row>
    <row r="11808" ht="26.25" customHeight="1" spans="21:21">
      <c r="U11808" s="1047"/>
    </row>
    <row r="11809" ht="26.25" customHeight="1" spans="21:21">
      <c r="U11809" s="1047"/>
    </row>
    <row r="11810" ht="26.25" customHeight="1" spans="21:21">
      <c r="U11810" s="1047"/>
    </row>
    <row r="11811" ht="26.25" customHeight="1" spans="21:21">
      <c r="U11811" s="1047"/>
    </row>
    <row r="11812" ht="26.25" customHeight="1" spans="21:21">
      <c r="U11812" s="1047"/>
    </row>
    <row r="11813" ht="26.25" customHeight="1" spans="21:21">
      <c r="U11813" s="1047"/>
    </row>
    <row r="11814" ht="26.25" customHeight="1" spans="21:21">
      <c r="U11814" s="1047"/>
    </row>
    <row r="11815" ht="26.25" customHeight="1" spans="21:21">
      <c r="U11815" s="1047"/>
    </row>
    <row r="11816" ht="26.25" customHeight="1" spans="21:21">
      <c r="U11816" s="1047"/>
    </row>
    <row r="11817" ht="26.25" customHeight="1" spans="21:21">
      <c r="U11817" s="1047"/>
    </row>
    <row r="11818" ht="26.25" customHeight="1" spans="21:21">
      <c r="U11818" s="1047"/>
    </row>
    <row r="11819" ht="26.25" customHeight="1" spans="21:21">
      <c r="U11819" s="1047"/>
    </row>
    <row r="11820" ht="26.25" customHeight="1" spans="21:21">
      <c r="U11820" s="1047"/>
    </row>
    <row r="11821" ht="26.25" customHeight="1" spans="21:21">
      <c r="U11821" s="1047"/>
    </row>
    <row r="11822" ht="26.25" customHeight="1" spans="21:21">
      <c r="U11822" s="1047"/>
    </row>
    <row r="11823" ht="26.25" customHeight="1" spans="21:21">
      <c r="U11823" s="1047"/>
    </row>
    <row r="11824" ht="26.25" customHeight="1" spans="21:21">
      <c r="U11824" s="1047"/>
    </row>
    <row r="11825" ht="26.25" customHeight="1" spans="21:21">
      <c r="U11825" s="1047"/>
    </row>
    <row r="11826" ht="26.25" customHeight="1" spans="21:21">
      <c r="U11826" s="1047"/>
    </row>
    <row r="11827" ht="26.25" customHeight="1" spans="21:21">
      <c r="U11827" s="1047"/>
    </row>
    <row r="11828" ht="26.25" customHeight="1" spans="21:21">
      <c r="U11828" s="1047"/>
    </row>
    <row r="11829" ht="26.25" customHeight="1" spans="21:21">
      <c r="U11829" s="1047"/>
    </row>
    <row r="11830" ht="26.25" customHeight="1" spans="21:21">
      <c r="U11830" s="1047"/>
    </row>
    <row r="11831" ht="26.25" customHeight="1" spans="21:21">
      <c r="U11831" s="1047"/>
    </row>
    <row r="11832" ht="26.25" customHeight="1" spans="21:21">
      <c r="U11832" s="1047"/>
    </row>
    <row r="11833" ht="26.25" customHeight="1" spans="21:21">
      <c r="U11833" s="1047"/>
    </row>
    <row r="11834" ht="26.25" customHeight="1" spans="21:21">
      <c r="U11834" s="1047"/>
    </row>
    <row r="11835" ht="26.25" customHeight="1" spans="21:21">
      <c r="U11835" s="1047"/>
    </row>
    <row r="11836" ht="26.25" customHeight="1" spans="21:21">
      <c r="U11836" s="1047"/>
    </row>
    <row r="11837" ht="26.25" customHeight="1" spans="21:21">
      <c r="U11837" s="1047"/>
    </row>
    <row r="11838" ht="26.25" customHeight="1" spans="21:21">
      <c r="U11838" s="1047"/>
    </row>
    <row r="11839" ht="26.25" customHeight="1" spans="21:21">
      <c r="U11839" s="1047"/>
    </row>
    <row r="11840" ht="26.25" customHeight="1" spans="21:21">
      <c r="U11840" s="1047"/>
    </row>
    <row r="11841" ht="26.25" customHeight="1" spans="21:21">
      <c r="U11841" s="1047"/>
    </row>
    <row r="11842" ht="26.25" customHeight="1" spans="21:21">
      <c r="U11842" s="1047"/>
    </row>
    <row r="11843" ht="26.25" customHeight="1" spans="21:21">
      <c r="U11843" s="1047"/>
    </row>
    <row r="11844" ht="26.25" customHeight="1" spans="21:21">
      <c r="U11844" s="1047"/>
    </row>
    <row r="11845" ht="26.25" customHeight="1" spans="21:21">
      <c r="U11845" s="1047"/>
    </row>
    <row r="11846" ht="26.25" customHeight="1" spans="21:21">
      <c r="U11846" s="1047"/>
    </row>
    <row r="11847" ht="26.25" customHeight="1" spans="21:21">
      <c r="U11847" s="1047"/>
    </row>
    <row r="11848" ht="26.25" customHeight="1" spans="21:21">
      <c r="U11848" s="1047"/>
    </row>
    <row r="11849" ht="26.25" customHeight="1" spans="21:21">
      <c r="U11849" s="1047"/>
    </row>
    <row r="11850" ht="26.25" customHeight="1" spans="21:21">
      <c r="U11850" s="1047"/>
    </row>
    <row r="11851" ht="26.25" customHeight="1" spans="21:21">
      <c r="U11851" s="1047"/>
    </row>
    <row r="11852" ht="26.25" customHeight="1" spans="21:21">
      <c r="U11852" s="1047"/>
    </row>
    <row r="11853" ht="26.25" customHeight="1" spans="21:21">
      <c r="U11853" s="1047"/>
    </row>
    <row r="11854" ht="26.25" customHeight="1" spans="21:21">
      <c r="U11854" s="1047"/>
    </row>
    <row r="11855" ht="26.25" customHeight="1" spans="21:21">
      <c r="U11855" s="1047"/>
    </row>
    <row r="11856" ht="26.25" customHeight="1" spans="21:21">
      <c r="U11856" s="1047"/>
    </row>
    <row r="11857" ht="26.25" customHeight="1" spans="21:21">
      <c r="U11857" s="1047"/>
    </row>
    <row r="11858" ht="26.25" customHeight="1" spans="21:21">
      <c r="U11858" s="1047"/>
    </row>
    <row r="11859" ht="26.25" customHeight="1" spans="21:21">
      <c r="U11859" s="1047"/>
    </row>
    <row r="11860" ht="26.25" customHeight="1" spans="21:21">
      <c r="U11860" s="1047"/>
    </row>
    <row r="11861" ht="26.25" customHeight="1" spans="21:21">
      <c r="U11861" s="1047"/>
    </row>
    <row r="11862" ht="26.25" customHeight="1" spans="21:21">
      <c r="U11862" s="1047"/>
    </row>
    <row r="11863" ht="26.25" customHeight="1" spans="21:21">
      <c r="U11863" s="1047"/>
    </row>
    <row r="11864" ht="26.25" customHeight="1" spans="21:21">
      <c r="U11864" s="1047"/>
    </row>
    <row r="11865" ht="26.25" customHeight="1" spans="21:21">
      <c r="U11865" s="1047"/>
    </row>
    <row r="11866" ht="26.25" customHeight="1" spans="21:21">
      <c r="U11866" s="1047"/>
    </row>
    <row r="11867" ht="26.25" customHeight="1" spans="21:21">
      <c r="U11867" s="1047"/>
    </row>
    <row r="11868" ht="26.25" customHeight="1" spans="21:21">
      <c r="U11868" s="1047"/>
    </row>
    <row r="11869" ht="26.25" customHeight="1" spans="21:21">
      <c r="U11869" s="1047"/>
    </row>
    <row r="11870" ht="26.25" customHeight="1" spans="21:21">
      <c r="U11870" s="1047"/>
    </row>
    <row r="11871" ht="26.25" customHeight="1" spans="21:21">
      <c r="U11871" s="1047"/>
    </row>
    <row r="11872" ht="26.25" customHeight="1" spans="21:21">
      <c r="U11872" s="1047"/>
    </row>
    <row r="11873" ht="26.25" customHeight="1" spans="21:21">
      <c r="U11873" s="1047"/>
    </row>
    <row r="11874" ht="26.25" customHeight="1" spans="21:21">
      <c r="U11874" s="1047"/>
    </row>
    <row r="11875" ht="26.25" customHeight="1" spans="21:21">
      <c r="U11875" s="1047"/>
    </row>
    <row r="11876" ht="26.25" customHeight="1" spans="21:21">
      <c r="U11876" s="1047"/>
    </row>
    <row r="11877" ht="26.25" customHeight="1" spans="21:21">
      <c r="U11877" s="1047"/>
    </row>
    <row r="11878" ht="26.25" customHeight="1" spans="21:21">
      <c r="U11878" s="1047"/>
    </row>
    <row r="11879" ht="26.25" customHeight="1" spans="21:21">
      <c r="U11879" s="1047"/>
    </row>
    <row r="11880" ht="26.25" customHeight="1" spans="21:21">
      <c r="U11880" s="1047"/>
    </row>
    <row r="11881" ht="26.25" customHeight="1" spans="21:21">
      <c r="U11881" s="1047"/>
    </row>
    <row r="11882" ht="26.25" customHeight="1" spans="21:21">
      <c r="U11882" s="1047"/>
    </row>
    <row r="11883" ht="26.25" customHeight="1" spans="21:21">
      <c r="U11883" s="1047"/>
    </row>
    <row r="11884" ht="26.25" customHeight="1" spans="21:21">
      <c r="U11884" s="1047"/>
    </row>
    <row r="11885" ht="26.25" customHeight="1" spans="21:21">
      <c r="U11885" s="1047"/>
    </row>
    <row r="11886" ht="26.25" customHeight="1" spans="21:21">
      <c r="U11886" s="1047"/>
    </row>
    <row r="11887" ht="26.25" customHeight="1" spans="21:21">
      <c r="U11887" s="1047"/>
    </row>
    <row r="11888" ht="26.25" customHeight="1" spans="21:21">
      <c r="U11888" s="1047"/>
    </row>
    <row r="11889" ht="26.25" customHeight="1" spans="21:21">
      <c r="U11889" s="1047"/>
    </row>
    <row r="11890" ht="26.25" customHeight="1" spans="21:21">
      <c r="U11890" s="1047"/>
    </row>
    <row r="11891" ht="26.25" customHeight="1" spans="21:21">
      <c r="U11891" s="1047"/>
    </row>
    <row r="11892" ht="26.25" customHeight="1" spans="21:21">
      <c r="U11892" s="1047"/>
    </row>
    <row r="11893" ht="26.25" customHeight="1" spans="21:21">
      <c r="U11893" s="1047"/>
    </row>
    <row r="11894" ht="26.25" customHeight="1" spans="21:21">
      <c r="U11894" s="1047"/>
    </row>
    <row r="11895" ht="26.25" customHeight="1" spans="21:21">
      <c r="U11895" s="1047"/>
    </row>
    <row r="11896" ht="26.25" customHeight="1" spans="21:21">
      <c r="U11896" s="1047"/>
    </row>
    <row r="11897" ht="26.25" customHeight="1" spans="21:21">
      <c r="U11897" s="1047"/>
    </row>
    <row r="11898" ht="26.25" customHeight="1" spans="21:21">
      <c r="U11898" s="1047"/>
    </row>
    <row r="11899" ht="26.25" customHeight="1" spans="21:21">
      <c r="U11899" s="1047"/>
    </row>
    <row r="11900" ht="26.25" customHeight="1" spans="21:21">
      <c r="U11900" s="1047"/>
    </row>
    <row r="11901" ht="26.25" customHeight="1" spans="21:21">
      <c r="U11901" s="1047"/>
    </row>
    <row r="11902" ht="26.25" customHeight="1" spans="21:21">
      <c r="U11902" s="1047"/>
    </row>
    <row r="11903" ht="26.25" customHeight="1" spans="21:21">
      <c r="U11903" s="1047"/>
    </row>
    <row r="11904" ht="26.25" customHeight="1" spans="21:21">
      <c r="U11904" s="1047"/>
    </row>
    <row r="11905" ht="26.25" customHeight="1" spans="21:21">
      <c r="U11905" s="1047"/>
    </row>
    <row r="11906" ht="26.25" customHeight="1" spans="21:21">
      <c r="U11906" s="1047"/>
    </row>
    <row r="11907" ht="26.25" customHeight="1" spans="21:21">
      <c r="U11907" s="1047"/>
    </row>
    <row r="11908" ht="26.25" customHeight="1" spans="21:21">
      <c r="U11908" s="1047"/>
    </row>
    <row r="11909" ht="26.25" customHeight="1" spans="21:21">
      <c r="U11909" s="1047"/>
    </row>
    <row r="11910" ht="26.25" customHeight="1" spans="21:21">
      <c r="U11910" s="1047"/>
    </row>
    <row r="11911" ht="26.25" customHeight="1" spans="21:21">
      <c r="U11911" s="1047"/>
    </row>
    <row r="11912" ht="26.25" customHeight="1" spans="21:21">
      <c r="U11912" s="1047"/>
    </row>
    <row r="11913" ht="26.25" customHeight="1" spans="21:21">
      <c r="U11913" s="1047"/>
    </row>
    <row r="11914" ht="26.25" customHeight="1" spans="21:21">
      <c r="U11914" s="1047"/>
    </row>
    <row r="11915" ht="26.25" customHeight="1" spans="21:21">
      <c r="U11915" s="1047"/>
    </row>
    <row r="11916" ht="26.25" customHeight="1" spans="21:21">
      <c r="U11916" s="1047"/>
    </row>
    <row r="11917" ht="26.25" customHeight="1" spans="21:21">
      <c r="U11917" s="1047"/>
    </row>
    <row r="11918" ht="26.25" customHeight="1" spans="21:21">
      <c r="U11918" s="1047"/>
    </row>
    <row r="11919" ht="26.25" customHeight="1" spans="21:21">
      <c r="U11919" s="1047"/>
    </row>
    <row r="11920" ht="26.25" customHeight="1" spans="21:21">
      <c r="U11920" s="1047"/>
    </row>
    <row r="11921" ht="26.25" customHeight="1" spans="21:21">
      <c r="U11921" s="1047"/>
    </row>
    <row r="11922" ht="26.25" customHeight="1" spans="21:21">
      <c r="U11922" s="1047"/>
    </row>
    <row r="11923" ht="26.25" customHeight="1" spans="21:21">
      <c r="U11923" s="1047"/>
    </row>
    <row r="11924" ht="26.25" customHeight="1" spans="21:21">
      <c r="U11924" s="1047"/>
    </row>
    <row r="11925" ht="26.25" customHeight="1" spans="21:21">
      <c r="U11925" s="1047"/>
    </row>
    <row r="11926" ht="26.25" customHeight="1" spans="21:21">
      <c r="U11926" s="1047"/>
    </row>
    <row r="11927" ht="26.25" customHeight="1" spans="21:21">
      <c r="U11927" s="1047"/>
    </row>
    <row r="11928" ht="26.25" customHeight="1" spans="21:21">
      <c r="U11928" s="1047"/>
    </row>
    <row r="11929" ht="26.25" customHeight="1" spans="21:21">
      <c r="U11929" s="1047"/>
    </row>
    <row r="11930" ht="26.25" customHeight="1" spans="21:21">
      <c r="U11930" s="1047"/>
    </row>
    <row r="11931" ht="26.25" customHeight="1" spans="21:21">
      <c r="U11931" s="1047"/>
    </row>
    <row r="11932" ht="26.25" customHeight="1" spans="21:21">
      <c r="U11932" s="1047"/>
    </row>
    <row r="11933" ht="26.25" customHeight="1" spans="21:21">
      <c r="U11933" s="1047"/>
    </row>
    <row r="11934" ht="26.25" customHeight="1" spans="21:21">
      <c r="U11934" s="1047"/>
    </row>
    <row r="11935" ht="26.25" customHeight="1" spans="21:21">
      <c r="U11935" s="1047"/>
    </row>
    <row r="11936" ht="26.25" customHeight="1" spans="21:21">
      <c r="U11936" s="1047"/>
    </row>
    <row r="11937" ht="26.25" customHeight="1" spans="21:21">
      <c r="U11937" s="1047"/>
    </row>
    <row r="11938" ht="26.25" customHeight="1" spans="21:21">
      <c r="U11938" s="1047"/>
    </row>
    <row r="11939" ht="26.25" customHeight="1" spans="21:21">
      <c r="U11939" s="1047"/>
    </row>
    <row r="11940" ht="26.25" customHeight="1" spans="21:21">
      <c r="U11940" s="1047"/>
    </row>
    <row r="11941" ht="26.25" customHeight="1" spans="21:21">
      <c r="U11941" s="1047"/>
    </row>
    <row r="11942" ht="26.25" customHeight="1" spans="21:21">
      <c r="U11942" s="1047"/>
    </row>
    <row r="11943" ht="26.25" customHeight="1" spans="21:21">
      <c r="U11943" s="1047"/>
    </row>
    <row r="11944" ht="26.25" customHeight="1" spans="21:21">
      <c r="U11944" s="1047"/>
    </row>
    <row r="11945" ht="26.25" customHeight="1" spans="21:21">
      <c r="U11945" s="1047"/>
    </row>
    <row r="11946" ht="26.25" customHeight="1" spans="21:21">
      <c r="U11946" s="1047"/>
    </row>
    <row r="11947" ht="26.25" customHeight="1" spans="21:21">
      <c r="U11947" s="1047"/>
    </row>
    <row r="11948" ht="26.25" customHeight="1" spans="21:21">
      <c r="U11948" s="1047"/>
    </row>
    <row r="11949" ht="26.25" customHeight="1" spans="21:21">
      <c r="U11949" s="1047"/>
    </row>
    <row r="11950" ht="26.25" customHeight="1" spans="21:21">
      <c r="U11950" s="1047"/>
    </row>
    <row r="11951" ht="26.25" customHeight="1" spans="21:21">
      <c r="U11951" s="1047"/>
    </row>
    <row r="11952" ht="26.25" customHeight="1" spans="21:21">
      <c r="U11952" s="1047"/>
    </row>
    <row r="11953" ht="26.25" customHeight="1" spans="21:21">
      <c r="U11953" s="1047"/>
    </row>
    <row r="11954" ht="26.25" customHeight="1" spans="21:21">
      <c r="U11954" s="1047"/>
    </row>
    <row r="11955" ht="26.25" customHeight="1" spans="21:21">
      <c r="U11955" s="1047"/>
    </row>
    <row r="11956" ht="26.25" customHeight="1" spans="21:21">
      <c r="U11956" s="1047"/>
    </row>
    <row r="11957" ht="26.25" customHeight="1" spans="21:21">
      <c r="U11957" s="1047"/>
    </row>
    <row r="11958" ht="26.25" customHeight="1" spans="21:21">
      <c r="U11958" s="1047"/>
    </row>
    <row r="11959" ht="26.25" customHeight="1" spans="21:21">
      <c r="U11959" s="1047"/>
    </row>
    <row r="11960" ht="26.25" customHeight="1" spans="21:21">
      <c r="U11960" s="1047"/>
    </row>
    <row r="11961" ht="26.25" customHeight="1" spans="21:21">
      <c r="U11961" s="1047"/>
    </row>
    <row r="11962" ht="26.25" customHeight="1" spans="21:21">
      <c r="U11962" s="1047"/>
    </row>
    <row r="11963" ht="26.25" customHeight="1" spans="21:21">
      <c r="U11963" s="1047"/>
    </row>
    <row r="11964" ht="26.25" customHeight="1" spans="21:21">
      <c r="U11964" s="1047"/>
    </row>
    <row r="11965" ht="26.25" customHeight="1" spans="21:21">
      <c r="U11965" s="1047"/>
    </row>
    <row r="11966" ht="26.25" customHeight="1" spans="21:21">
      <c r="U11966" s="1047"/>
    </row>
    <row r="11967" ht="26.25" customHeight="1" spans="21:21">
      <c r="U11967" s="1047"/>
    </row>
    <row r="11968" ht="26.25" customHeight="1" spans="21:21">
      <c r="U11968" s="1047"/>
    </row>
    <row r="11969" ht="26.25" customHeight="1" spans="21:21">
      <c r="U11969" s="1047"/>
    </row>
    <row r="11970" ht="26.25" customHeight="1" spans="21:21">
      <c r="U11970" s="1047"/>
    </row>
    <row r="11971" ht="26.25" customHeight="1" spans="21:21">
      <c r="U11971" s="1047"/>
    </row>
    <row r="11972" ht="26.25" customHeight="1" spans="21:21">
      <c r="U11972" s="1047"/>
    </row>
    <row r="11973" ht="26.25" customHeight="1" spans="21:21">
      <c r="U11973" s="1047"/>
    </row>
    <row r="11974" ht="26.25" customHeight="1" spans="21:21">
      <c r="U11974" s="1047"/>
    </row>
    <row r="11975" ht="26.25" customHeight="1" spans="21:21">
      <c r="U11975" s="1047"/>
    </row>
    <row r="11976" ht="26.25" customHeight="1" spans="21:21">
      <c r="U11976" s="1047"/>
    </row>
    <row r="11977" ht="26.25" customHeight="1" spans="21:21">
      <c r="U11977" s="1047"/>
    </row>
    <row r="11978" ht="26.25" customHeight="1" spans="21:21">
      <c r="U11978" s="1047"/>
    </row>
    <row r="11979" ht="26.25" customHeight="1" spans="21:21">
      <c r="U11979" s="1047"/>
    </row>
    <row r="11980" ht="26.25" customHeight="1" spans="21:21">
      <c r="U11980" s="1047"/>
    </row>
    <row r="11981" ht="26.25" customHeight="1" spans="21:21">
      <c r="U11981" s="1047"/>
    </row>
    <row r="11982" ht="26.25" customHeight="1" spans="21:21">
      <c r="U11982" s="1047"/>
    </row>
    <row r="11983" ht="26.25" customHeight="1" spans="21:21">
      <c r="U11983" s="1047"/>
    </row>
    <row r="11984" ht="26.25" customHeight="1" spans="21:21">
      <c r="U11984" s="1047"/>
    </row>
    <row r="11985" ht="26.25" customHeight="1" spans="21:21">
      <c r="U11985" s="1047"/>
    </row>
    <row r="11986" ht="26.25" customHeight="1" spans="21:21">
      <c r="U11986" s="1047"/>
    </row>
    <row r="11987" ht="26.25" customHeight="1" spans="21:21">
      <c r="U11987" s="1047"/>
    </row>
    <row r="11988" ht="26.25" customHeight="1" spans="21:21">
      <c r="U11988" s="1047"/>
    </row>
    <row r="11989" ht="26.25" customHeight="1" spans="21:21">
      <c r="U11989" s="1047"/>
    </row>
    <row r="11990" ht="26.25" customHeight="1" spans="21:21">
      <c r="U11990" s="1047"/>
    </row>
    <row r="11991" ht="26.25" customHeight="1" spans="21:21">
      <c r="U11991" s="1047"/>
    </row>
    <row r="11992" ht="26.25" customHeight="1" spans="21:21">
      <c r="U11992" s="1047"/>
    </row>
    <row r="11993" ht="26.25" customHeight="1" spans="21:21">
      <c r="U11993" s="1047"/>
    </row>
    <row r="11994" ht="26.25" customHeight="1" spans="21:21">
      <c r="U11994" s="1047"/>
    </row>
    <row r="11995" ht="26.25" customHeight="1" spans="21:21">
      <c r="U11995" s="1047"/>
    </row>
    <row r="11996" ht="26.25" customHeight="1" spans="21:21">
      <c r="U11996" s="1047"/>
    </row>
    <row r="11997" ht="26.25" customHeight="1" spans="21:21">
      <c r="U11997" s="1047"/>
    </row>
    <row r="11998" ht="26.25" customHeight="1" spans="21:21">
      <c r="U11998" s="1047"/>
    </row>
    <row r="11999" ht="26.25" customHeight="1" spans="21:21">
      <c r="U11999" s="1047"/>
    </row>
    <row r="12000" ht="26.25" customHeight="1" spans="21:21">
      <c r="U12000" s="1047"/>
    </row>
    <row r="12001" ht="26.25" customHeight="1" spans="21:21">
      <c r="U12001" s="1047"/>
    </row>
    <row r="12002" ht="26.25" customHeight="1" spans="21:21">
      <c r="U12002" s="1047"/>
    </row>
    <row r="12003" ht="26.25" customHeight="1" spans="21:21">
      <c r="U12003" s="1047"/>
    </row>
    <row r="12004" ht="26.25" customHeight="1" spans="21:21">
      <c r="U12004" s="1047"/>
    </row>
    <row r="12005" ht="26.25" customHeight="1" spans="21:21">
      <c r="U12005" s="1047"/>
    </row>
    <row r="12006" ht="26.25" customHeight="1" spans="21:21">
      <c r="U12006" s="1047"/>
    </row>
    <row r="12007" ht="26.25" customHeight="1" spans="21:21">
      <c r="U12007" s="1047"/>
    </row>
    <row r="12008" ht="26.25" customHeight="1" spans="21:21">
      <c r="U12008" s="1047"/>
    </row>
    <row r="12009" ht="26.25" customHeight="1" spans="21:21">
      <c r="U12009" s="1047"/>
    </row>
    <row r="12010" ht="26.25" customHeight="1" spans="21:21">
      <c r="U12010" s="1047"/>
    </row>
    <row r="12011" ht="26.25" customHeight="1" spans="21:21">
      <c r="U12011" s="1047"/>
    </row>
    <row r="12012" ht="26.25" customHeight="1" spans="21:21">
      <c r="U12012" s="1047"/>
    </row>
    <row r="12013" ht="26.25" customHeight="1" spans="21:21">
      <c r="U12013" s="1047"/>
    </row>
    <row r="12014" ht="26.25" customHeight="1" spans="21:21">
      <c r="U12014" s="1047"/>
    </row>
    <row r="12015" ht="26.25" customHeight="1" spans="21:21">
      <c r="U12015" s="1047"/>
    </row>
    <row r="12016" ht="26.25" customHeight="1" spans="21:21">
      <c r="U12016" s="1047"/>
    </row>
    <row r="12017" ht="26.25" customHeight="1" spans="21:21">
      <c r="U12017" s="1047"/>
    </row>
    <row r="12018" ht="26.25" customHeight="1" spans="21:21">
      <c r="U12018" s="1047"/>
    </row>
    <row r="12019" ht="26.25" customHeight="1" spans="21:21">
      <c r="U12019" s="1047"/>
    </row>
    <row r="12020" ht="26.25" customHeight="1" spans="21:21">
      <c r="U12020" s="1047"/>
    </row>
    <row r="12021" ht="26.25" customHeight="1" spans="21:21">
      <c r="U12021" s="1047"/>
    </row>
    <row r="12022" ht="26.25" customHeight="1" spans="21:21">
      <c r="U12022" s="1047"/>
    </row>
    <row r="12023" ht="26.25" customHeight="1" spans="21:21">
      <c r="U12023" s="1047"/>
    </row>
    <row r="12024" ht="26.25" customHeight="1" spans="21:21">
      <c r="U12024" s="1047"/>
    </row>
    <row r="12025" ht="26.25" customHeight="1" spans="21:21">
      <c r="U12025" s="1047"/>
    </row>
    <row r="12026" ht="26.25" customHeight="1" spans="21:21">
      <c r="U12026" s="1047"/>
    </row>
    <row r="12027" ht="26.25" customHeight="1" spans="21:21">
      <c r="U12027" s="1047"/>
    </row>
    <row r="12028" ht="26.25" customHeight="1" spans="21:21">
      <c r="U12028" s="1047"/>
    </row>
    <row r="12029" ht="26.25" customHeight="1" spans="21:21">
      <c r="U12029" s="1047"/>
    </row>
    <row r="12030" ht="26.25" customHeight="1" spans="21:21">
      <c r="U12030" s="1047"/>
    </row>
    <row r="12031" ht="26.25" customHeight="1" spans="21:21">
      <c r="U12031" s="1047"/>
    </row>
    <row r="12032" ht="26.25" customHeight="1" spans="21:21">
      <c r="U12032" s="1047"/>
    </row>
    <row r="12033" ht="26.25" customHeight="1" spans="21:21">
      <c r="U12033" s="1047"/>
    </row>
    <row r="12034" ht="26.25" customHeight="1" spans="21:21">
      <c r="U12034" s="1047"/>
    </row>
    <row r="12035" ht="26.25" customHeight="1" spans="21:21">
      <c r="U12035" s="1047"/>
    </row>
    <row r="12036" ht="26.25" customHeight="1" spans="21:21">
      <c r="U12036" s="1047"/>
    </row>
    <row r="12037" ht="26.25" customHeight="1" spans="21:21">
      <c r="U12037" s="1047"/>
    </row>
    <row r="12038" ht="26.25" customHeight="1" spans="21:21">
      <c r="U12038" s="1047"/>
    </row>
    <row r="12039" ht="26.25" customHeight="1" spans="21:21">
      <c r="U12039" s="1047"/>
    </row>
    <row r="12040" ht="26.25" customHeight="1" spans="21:21">
      <c r="U12040" s="1047"/>
    </row>
    <row r="12041" ht="26.25" customHeight="1" spans="21:21">
      <c r="U12041" s="1047"/>
    </row>
    <row r="12042" ht="26.25" customHeight="1" spans="21:21">
      <c r="U12042" s="1047"/>
    </row>
    <row r="12043" ht="26.25" customHeight="1" spans="21:21">
      <c r="U12043" s="1047"/>
    </row>
    <row r="12044" ht="26.25" customHeight="1" spans="21:21">
      <c r="U12044" s="1047"/>
    </row>
    <row r="12045" ht="26.25" customHeight="1" spans="21:21">
      <c r="U12045" s="1047"/>
    </row>
    <row r="12046" ht="26.25" customHeight="1" spans="21:21">
      <c r="U12046" s="1047"/>
    </row>
    <row r="12047" ht="26.25" customHeight="1" spans="21:21">
      <c r="U12047" s="1047"/>
    </row>
    <row r="12048" ht="26.25" customHeight="1" spans="21:21">
      <c r="U12048" s="1047"/>
    </row>
    <row r="12049" ht="26.25" customHeight="1" spans="21:21">
      <c r="U12049" s="1047"/>
    </row>
    <row r="12050" ht="26.25" customHeight="1" spans="21:21">
      <c r="U12050" s="1047"/>
    </row>
    <row r="12051" ht="26.25" customHeight="1" spans="21:21">
      <c r="U12051" s="1047"/>
    </row>
    <row r="12052" ht="26.25" customHeight="1" spans="21:21">
      <c r="U12052" s="1047"/>
    </row>
    <row r="12053" ht="26.25" customHeight="1" spans="21:21">
      <c r="U12053" s="1047"/>
    </row>
    <row r="12054" ht="26.25" customHeight="1" spans="21:21">
      <c r="U12054" s="1047"/>
    </row>
    <row r="12055" ht="26.25" customHeight="1" spans="21:21">
      <c r="U12055" s="1047"/>
    </row>
    <row r="12056" ht="26.25" customHeight="1" spans="21:21">
      <c r="U12056" s="1047"/>
    </row>
    <row r="12057" ht="26.25" customHeight="1" spans="21:21">
      <c r="U12057" s="1047"/>
    </row>
    <row r="12058" ht="26.25" customHeight="1" spans="21:21">
      <c r="U12058" s="1047"/>
    </row>
    <row r="12059" ht="26.25" customHeight="1" spans="21:21">
      <c r="U12059" s="1047"/>
    </row>
    <row r="12060" ht="26.25" customHeight="1" spans="21:21">
      <c r="U12060" s="1047"/>
    </row>
    <row r="12061" ht="26.25" customHeight="1" spans="21:21">
      <c r="U12061" s="1047"/>
    </row>
    <row r="12062" ht="26.25" customHeight="1" spans="21:21">
      <c r="U12062" s="1047"/>
    </row>
    <row r="12063" ht="26.25" customHeight="1" spans="21:21">
      <c r="U12063" s="1047"/>
    </row>
    <row r="12064" ht="26.25" customHeight="1" spans="21:21">
      <c r="U12064" s="1047"/>
    </row>
    <row r="12065" ht="26.25" customHeight="1" spans="21:21">
      <c r="U12065" s="1047"/>
    </row>
    <row r="12066" ht="26.25" customHeight="1" spans="21:21">
      <c r="U12066" s="1047"/>
    </row>
    <row r="12067" ht="26.25" customHeight="1" spans="21:21">
      <c r="U12067" s="1047"/>
    </row>
    <row r="12068" ht="26.25" customHeight="1" spans="21:21">
      <c r="U12068" s="1047"/>
    </row>
    <row r="12069" ht="26.25" customHeight="1" spans="21:21">
      <c r="U12069" s="1047"/>
    </row>
    <row r="12070" ht="26.25" customHeight="1" spans="21:21">
      <c r="U12070" s="1047"/>
    </row>
    <row r="12071" ht="26.25" customHeight="1" spans="21:21">
      <c r="U12071" s="1047"/>
    </row>
    <row r="12072" ht="26.25" customHeight="1" spans="21:21">
      <c r="U12072" s="1047"/>
    </row>
    <row r="12073" ht="26.25" customHeight="1" spans="21:21">
      <c r="U12073" s="1047"/>
    </row>
    <row r="12074" ht="26.25" customHeight="1" spans="21:21">
      <c r="U12074" s="1047"/>
    </row>
    <row r="12075" ht="26.25" customHeight="1" spans="21:21">
      <c r="U12075" s="1047"/>
    </row>
    <row r="12076" ht="26.25" customHeight="1" spans="21:21">
      <c r="U12076" s="1047"/>
    </row>
    <row r="12077" ht="26.25" customHeight="1" spans="21:21">
      <c r="U12077" s="1047"/>
    </row>
    <row r="12078" ht="26.25" customHeight="1" spans="21:21">
      <c r="U12078" s="1047"/>
    </row>
    <row r="12079" ht="26.25" customHeight="1" spans="21:21">
      <c r="U12079" s="1047"/>
    </row>
    <row r="12080" ht="26.25" customHeight="1" spans="21:21">
      <c r="U12080" s="1047"/>
    </row>
    <row r="12081" ht="26.25" customHeight="1" spans="21:21">
      <c r="U12081" s="1047"/>
    </row>
    <row r="12082" ht="26.25" customHeight="1" spans="21:21">
      <c r="U12082" s="1047"/>
    </row>
    <row r="12083" ht="26.25" customHeight="1" spans="21:21">
      <c r="U12083" s="1047"/>
    </row>
    <row r="12084" ht="26.25" customHeight="1" spans="21:21">
      <c r="U12084" s="1047"/>
    </row>
    <row r="12085" ht="26.25" customHeight="1" spans="21:21">
      <c r="U12085" s="1047"/>
    </row>
    <row r="12086" ht="26.25" customHeight="1" spans="21:21">
      <c r="U12086" s="1047"/>
    </row>
    <row r="12087" ht="26.25" customHeight="1" spans="21:21">
      <c r="U12087" s="1047"/>
    </row>
    <row r="12088" ht="26.25" customHeight="1" spans="21:21">
      <c r="U12088" s="1047"/>
    </row>
    <row r="12089" ht="26.25" customHeight="1" spans="21:21">
      <c r="U12089" s="1047"/>
    </row>
    <row r="12090" ht="26.25" customHeight="1" spans="21:21">
      <c r="U12090" s="1047"/>
    </row>
    <row r="12091" ht="26.25" customHeight="1" spans="21:21">
      <c r="U12091" s="1047"/>
    </row>
    <row r="12092" ht="26.25" customHeight="1" spans="21:21">
      <c r="U12092" s="1047"/>
    </row>
    <row r="12093" ht="26.25" customHeight="1" spans="21:21">
      <c r="U12093" s="1047"/>
    </row>
    <row r="12094" ht="26.25" customHeight="1" spans="21:21">
      <c r="U12094" s="1047"/>
    </row>
    <row r="12095" ht="26.25" customHeight="1" spans="21:21">
      <c r="U12095" s="1047"/>
    </row>
    <row r="12096" ht="26.25" customHeight="1" spans="21:21">
      <c r="U12096" s="1047"/>
    </row>
    <row r="12097" ht="26.25" customHeight="1" spans="21:21">
      <c r="U12097" s="1047"/>
    </row>
    <row r="12098" ht="26.25" customHeight="1" spans="21:21">
      <c r="U12098" s="1047"/>
    </row>
    <row r="12099" ht="26.25" customHeight="1" spans="21:21">
      <c r="U12099" s="1047"/>
    </row>
    <row r="12100" ht="26.25" customHeight="1" spans="21:21">
      <c r="U12100" s="1047"/>
    </row>
    <row r="12101" ht="26.25" customHeight="1" spans="21:21">
      <c r="U12101" s="1047"/>
    </row>
    <row r="12102" ht="26.25" customHeight="1" spans="21:21">
      <c r="U12102" s="1047"/>
    </row>
    <row r="12103" ht="26.25" customHeight="1" spans="21:21">
      <c r="U12103" s="1047"/>
    </row>
    <row r="12104" ht="26.25" customHeight="1" spans="21:21">
      <c r="U12104" s="1047"/>
    </row>
    <row r="12105" ht="26.25" customHeight="1" spans="21:21">
      <c r="U12105" s="1047"/>
    </row>
    <row r="12106" ht="26.25" customHeight="1" spans="21:21">
      <c r="U12106" s="1047"/>
    </row>
    <row r="12107" ht="26.25" customHeight="1" spans="21:21">
      <c r="U12107" s="1047"/>
    </row>
    <row r="12108" ht="26.25" customHeight="1" spans="21:21">
      <c r="U12108" s="1047"/>
    </row>
    <row r="12109" ht="26.25" customHeight="1" spans="21:21">
      <c r="U12109" s="1047"/>
    </row>
    <row r="12110" ht="26.25" customHeight="1" spans="21:21">
      <c r="U12110" s="1047"/>
    </row>
    <row r="12111" ht="26.25" customHeight="1" spans="21:21">
      <c r="U12111" s="1047"/>
    </row>
    <row r="12112" ht="26.25" customHeight="1" spans="21:21">
      <c r="U12112" s="1047"/>
    </row>
    <row r="12113" ht="26.25" customHeight="1" spans="21:21">
      <c r="U12113" s="1047"/>
    </row>
    <row r="12114" ht="26.25" customHeight="1" spans="21:21">
      <c r="U12114" s="1047"/>
    </row>
    <row r="12115" ht="26.25" customHeight="1" spans="21:21">
      <c r="U12115" s="1047"/>
    </row>
    <row r="12116" ht="26.25" customHeight="1" spans="21:21">
      <c r="U12116" s="1047"/>
    </row>
    <row r="12117" ht="26.25" customHeight="1" spans="21:21">
      <c r="U12117" s="1047"/>
    </row>
    <row r="12118" ht="26.25" customHeight="1" spans="21:21">
      <c r="U12118" s="1047"/>
    </row>
    <row r="12119" ht="26.25" customHeight="1" spans="21:21">
      <c r="U12119" s="1047"/>
    </row>
    <row r="12120" ht="26.25" customHeight="1" spans="21:21">
      <c r="U12120" s="1047"/>
    </row>
    <row r="12121" ht="26.25" customHeight="1" spans="21:21">
      <c r="U12121" s="1047"/>
    </row>
    <row r="12122" ht="26.25" customHeight="1" spans="21:21">
      <c r="U12122" s="1047"/>
    </row>
    <row r="12123" ht="26.25" customHeight="1" spans="21:21">
      <c r="U12123" s="1047"/>
    </row>
    <row r="12124" ht="26.25" customHeight="1" spans="21:21">
      <c r="U12124" s="1047"/>
    </row>
    <row r="12125" ht="26.25" customHeight="1" spans="21:21">
      <c r="U12125" s="1047"/>
    </row>
    <row r="12126" ht="26.25" customHeight="1" spans="21:21">
      <c r="U12126" s="1047"/>
    </row>
    <row r="12127" ht="26.25" customHeight="1" spans="21:21">
      <c r="U12127" s="1047"/>
    </row>
    <row r="12128" ht="26.25" customHeight="1" spans="21:21">
      <c r="U12128" s="1047"/>
    </row>
    <row r="12129" ht="26.25" customHeight="1" spans="21:21">
      <c r="U12129" s="1047"/>
    </row>
    <row r="12130" ht="26.25" customHeight="1" spans="21:21">
      <c r="U12130" s="1047"/>
    </row>
    <row r="12131" ht="26.25" customHeight="1" spans="21:21">
      <c r="U12131" s="1047"/>
    </row>
    <row r="12132" ht="26.25" customHeight="1" spans="21:21">
      <c r="U12132" s="1047"/>
    </row>
    <row r="12133" ht="26.25" customHeight="1" spans="21:21">
      <c r="U12133" s="1047"/>
    </row>
    <row r="12134" ht="26.25" customHeight="1" spans="21:21">
      <c r="U12134" s="1047"/>
    </row>
    <row r="12135" ht="26.25" customHeight="1" spans="21:21">
      <c r="U12135" s="1047"/>
    </row>
    <row r="12136" ht="26.25" customHeight="1" spans="21:21">
      <c r="U12136" s="1047"/>
    </row>
    <row r="12137" ht="26.25" customHeight="1" spans="21:21">
      <c r="U12137" s="1047"/>
    </row>
    <row r="12138" ht="26.25" customHeight="1" spans="21:21">
      <c r="U12138" s="1047"/>
    </row>
    <row r="12139" ht="26.25" customHeight="1" spans="21:21">
      <c r="U12139" s="1047"/>
    </row>
    <row r="12140" ht="26.25" customHeight="1" spans="21:21">
      <c r="U12140" s="1047"/>
    </row>
    <row r="12141" ht="26.25" customHeight="1" spans="21:21">
      <c r="U12141" s="1047"/>
    </row>
    <row r="12142" ht="26.25" customHeight="1" spans="21:21">
      <c r="U12142" s="1047"/>
    </row>
    <row r="12143" ht="26.25" customHeight="1" spans="21:21">
      <c r="U12143" s="1047"/>
    </row>
    <row r="12144" ht="26.25" customHeight="1" spans="21:21">
      <c r="U12144" s="1047"/>
    </row>
    <row r="12145" ht="26.25" customHeight="1" spans="21:21">
      <c r="U12145" s="1047"/>
    </row>
    <row r="12146" ht="26.25" customHeight="1" spans="21:21">
      <c r="U12146" s="1047"/>
    </row>
    <row r="12147" ht="26.25" customHeight="1" spans="21:21">
      <c r="U12147" s="1047"/>
    </row>
    <row r="12148" ht="26.25" customHeight="1" spans="21:21">
      <c r="U12148" s="1047"/>
    </row>
    <row r="12149" ht="26.25" customHeight="1" spans="21:21">
      <c r="U12149" s="1047"/>
    </row>
    <row r="12150" ht="26.25" customHeight="1" spans="21:21">
      <c r="U12150" s="1047"/>
    </row>
    <row r="12151" ht="26.25" customHeight="1" spans="21:21">
      <c r="U12151" s="1047"/>
    </row>
    <row r="12152" ht="26.25" customHeight="1" spans="21:21">
      <c r="U12152" s="1047"/>
    </row>
    <row r="12153" ht="26.25" customHeight="1" spans="21:21">
      <c r="U12153" s="1047"/>
    </row>
    <row r="12154" ht="26.25" customHeight="1" spans="21:21">
      <c r="U12154" s="1047"/>
    </row>
    <row r="12155" ht="26.25" customHeight="1" spans="21:21">
      <c r="U12155" s="1047"/>
    </row>
    <row r="12156" ht="26.25" customHeight="1" spans="21:21">
      <c r="U12156" s="1047"/>
    </row>
    <row r="12157" ht="26.25" customHeight="1" spans="21:21">
      <c r="U12157" s="1047"/>
    </row>
    <row r="12158" ht="26.25" customHeight="1" spans="21:21">
      <c r="U12158" s="1047"/>
    </row>
    <row r="12159" ht="26.25" customHeight="1" spans="21:21">
      <c r="U12159" s="1047"/>
    </row>
    <row r="12160" ht="26.25" customHeight="1" spans="21:21">
      <c r="U12160" s="1047"/>
    </row>
    <row r="12161" ht="26.25" customHeight="1" spans="21:21">
      <c r="U12161" s="1047"/>
    </row>
    <row r="12162" ht="26.25" customHeight="1" spans="21:21">
      <c r="U12162" s="1047"/>
    </row>
    <row r="12163" ht="26.25" customHeight="1" spans="21:21">
      <c r="U12163" s="1047"/>
    </row>
    <row r="12164" ht="26.25" customHeight="1" spans="21:21">
      <c r="U12164" s="1047"/>
    </row>
    <row r="12165" ht="26.25" customHeight="1" spans="21:21">
      <c r="U12165" s="1047"/>
    </row>
    <row r="12166" ht="26.25" customHeight="1" spans="21:21">
      <c r="U12166" s="1047"/>
    </row>
    <row r="12167" ht="26.25" customHeight="1" spans="21:21">
      <c r="U12167" s="1047"/>
    </row>
    <row r="12168" ht="26.25" customHeight="1" spans="21:21">
      <c r="U12168" s="1047"/>
    </row>
    <row r="12169" ht="26.25" customHeight="1" spans="21:21">
      <c r="U12169" s="1047"/>
    </row>
    <row r="12170" ht="26.25" customHeight="1" spans="21:21">
      <c r="U12170" s="1047"/>
    </row>
    <row r="12171" ht="26.25" customHeight="1" spans="21:21">
      <c r="U12171" s="1047"/>
    </row>
    <row r="12172" ht="26.25" customHeight="1" spans="21:21">
      <c r="U12172" s="1047"/>
    </row>
    <row r="12173" ht="26.25" customHeight="1" spans="21:21">
      <c r="U12173" s="1047"/>
    </row>
    <row r="12174" ht="26.25" customHeight="1" spans="21:21">
      <c r="U12174" s="1047"/>
    </row>
    <row r="12175" ht="26.25" customHeight="1" spans="21:21">
      <c r="U12175" s="1047"/>
    </row>
    <row r="12176" ht="26.25" customHeight="1" spans="21:21">
      <c r="U12176" s="1047"/>
    </row>
    <row r="12177" ht="26.25" customHeight="1" spans="21:21">
      <c r="U12177" s="1047"/>
    </row>
    <row r="12178" ht="26.25" customHeight="1" spans="21:21">
      <c r="U12178" s="1047"/>
    </row>
    <row r="12179" ht="26.25" customHeight="1" spans="21:21">
      <c r="U12179" s="1047"/>
    </row>
    <row r="12180" ht="26.25" customHeight="1" spans="21:21">
      <c r="U12180" s="1047"/>
    </row>
    <row r="12181" ht="26.25" customHeight="1" spans="21:21">
      <c r="U12181" s="1047"/>
    </row>
    <row r="12182" ht="26.25" customHeight="1" spans="21:21">
      <c r="U12182" s="1047"/>
    </row>
    <row r="12183" ht="26.25" customHeight="1" spans="21:21">
      <c r="U12183" s="1047"/>
    </row>
    <row r="12184" ht="26.25" customHeight="1" spans="21:21">
      <c r="U12184" s="1047"/>
    </row>
    <row r="12185" ht="26.25" customHeight="1" spans="21:21">
      <c r="U12185" s="1047"/>
    </row>
    <row r="12186" ht="26.25" customHeight="1" spans="21:21">
      <c r="U12186" s="1047"/>
    </row>
    <row r="12187" ht="26.25" customHeight="1" spans="21:21">
      <c r="U12187" s="1047"/>
    </row>
    <row r="12188" ht="26.25" customHeight="1" spans="21:21">
      <c r="U12188" s="1047"/>
    </row>
    <row r="12189" ht="26.25" customHeight="1" spans="21:21">
      <c r="U12189" s="1047"/>
    </row>
    <row r="12190" ht="26.25" customHeight="1" spans="21:21">
      <c r="U12190" s="1047"/>
    </row>
    <row r="12191" ht="26.25" customHeight="1" spans="21:21">
      <c r="U12191" s="1047"/>
    </row>
    <row r="12192" ht="26.25" customHeight="1" spans="21:21">
      <c r="U12192" s="1047"/>
    </row>
    <row r="12193" ht="26.25" customHeight="1" spans="21:21">
      <c r="U12193" s="1047"/>
    </row>
    <row r="12194" ht="26.25" customHeight="1" spans="21:21">
      <c r="U12194" s="1047"/>
    </row>
    <row r="12195" ht="26.25" customHeight="1" spans="21:21">
      <c r="U12195" s="1047"/>
    </row>
    <row r="12196" ht="26.25" customHeight="1" spans="21:21">
      <c r="U12196" s="1047"/>
    </row>
    <row r="12197" ht="26.25" customHeight="1" spans="21:21">
      <c r="U12197" s="1047"/>
    </row>
    <row r="12198" ht="26.25" customHeight="1" spans="21:21">
      <c r="U12198" s="1047"/>
    </row>
    <row r="12199" ht="26.25" customHeight="1" spans="21:21">
      <c r="U12199" s="1047"/>
    </row>
    <row r="12200" ht="26.25" customHeight="1" spans="21:21">
      <c r="U12200" s="1047"/>
    </row>
    <row r="12201" ht="26.25" customHeight="1" spans="21:21">
      <c r="U12201" s="1047"/>
    </row>
    <row r="12202" ht="26.25" customHeight="1" spans="21:21">
      <c r="U12202" s="1047"/>
    </row>
    <row r="12203" ht="26.25" customHeight="1" spans="21:21">
      <c r="U12203" s="1047"/>
    </row>
    <row r="12204" ht="26.25" customHeight="1" spans="21:21">
      <c r="U12204" s="1047"/>
    </row>
    <row r="12205" ht="26.25" customHeight="1" spans="21:21">
      <c r="U12205" s="1047"/>
    </row>
    <row r="12206" ht="26.25" customHeight="1" spans="21:21">
      <c r="U12206" s="1047"/>
    </row>
    <row r="12207" ht="26.25" customHeight="1" spans="21:21">
      <c r="U12207" s="1047"/>
    </row>
    <row r="12208" ht="26.25" customHeight="1" spans="21:21">
      <c r="U12208" s="1047"/>
    </row>
    <row r="12209" ht="26.25" customHeight="1" spans="21:21">
      <c r="U12209" s="1047"/>
    </row>
    <row r="12210" ht="26.25" customHeight="1" spans="21:21">
      <c r="U12210" s="1047"/>
    </row>
    <row r="12211" ht="26.25" customHeight="1" spans="21:21">
      <c r="U12211" s="1047"/>
    </row>
    <row r="12212" ht="26.25" customHeight="1" spans="21:21">
      <c r="U12212" s="1047"/>
    </row>
    <row r="12213" ht="26.25" customHeight="1" spans="21:21">
      <c r="U12213" s="1047"/>
    </row>
    <row r="12214" ht="26.25" customHeight="1" spans="21:21">
      <c r="U12214" s="1047"/>
    </row>
    <row r="12215" ht="26.25" customHeight="1" spans="21:21">
      <c r="U12215" s="1047"/>
    </row>
    <row r="12216" ht="26.25" customHeight="1" spans="21:21">
      <c r="U12216" s="1047"/>
    </row>
    <row r="12217" ht="26.25" customHeight="1" spans="21:21">
      <c r="U12217" s="1047"/>
    </row>
    <row r="12218" ht="26.25" customHeight="1" spans="21:21">
      <c r="U12218" s="1047"/>
    </row>
    <row r="12219" ht="26.25" customHeight="1" spans="21:21">
      <c r="U12219" s="1047"/>
    </row>
    <row r="12220" ht="26.25" customHeight="1" spans="21:21">
      <c r="U12220" s="1047"/>
    </row>
    <row r="12221" ht="26.25" customHeight="1" spans="21:21">
      <c r="U12221" s="1047"/>
    </row>
    <row r="12222" ht="26.25" customHeight="1" spans="21:21">
      <c r="U12222" s="1047"/>
    </row>
    <row r="12223" ht="26.25" customHeight="1" spans="21:21">
      <c r="U12223" s="1047"/>
    </row>
    <row r="12224" ht="26.25" customHeight="1" spans="21:21">
      <c r="U12224" s="1047"/>
    </row>
    <row r="12225" ht="26.25" customHeight="1" spans="21:21">
      <c r="U12225" s="1047"/>
    </row>
    <row r="12226" ht="26.25" customHeight="1" spans="21:21">
      <c r="U12226" s="1047"/>
    </row>
    <row r="12227" ht="26.25" customHeight="1" spans="21:21">
      <c r="U12227" s="1047"/>
    </row>
    <row r="12228" ht="26.25" customHeight="1" spans="21:21">
      <c r="U12228" s="1047"/>
    </row>
    <row r="12229" ht="26.25" customHeight="1" spans="21:21">
      <c r="U12229" s="1047"/>
    </row>
    <row r="12230" ht="26.25" customHeight="1" spans="21:21">
      <c r="U12230" s="1047"/>
    </row>
    <row r="12231" ht="26.25" customHeight="1" spans="21:21">
      <c r="U12231" s="1047"/>
    </row>
    <row r="12232" ht="26.25" customHeight="1" spans="21:21">
      <c r="U12232" s="1047"/>
    </row>
    <row r="12233" ht="26.25" customHeight="1" spans="21:21">
      <c r="U12233" s="1047"/>
    </row>
    <row r="12234" ht="26.25" customHeight="1" spans="21:21">
      <c r="U12234" s="1047"/>
    </row>
    <row r="12235" ht="26.25" customHeight="1" spans="21:21">
      <c r="U12235" s="1047"/>
    </row>
    <row r="12236" ht="26.25" customHeight="1" spans="21:21">
      <c r="U12236" s="1047"/>
    </row>
    <row r="12237" ht="26.25" customHeight="1" spans="21:21">
      <c r="U12237" s="1047"/>
    </row>
    <row r="12238" ht="26.25" customHeight="1" spans="21:21">
      <c r="U12238" s="1047"/>
    </row>
    <row r="12239" ht="26.25" customHeight="1" spans="21:21">
      <c r="U12239" s="1047"/>
    </row>
    <row r="12240" ht="26.25" customHeight="1" spans="21:21">
      <c r="U12240" s="1047"/>
    </row>
    <row r="12241" ht="26.25" customHeight="1" spans="21:21">
      <c r="U12241" s="1047"/>
    </row>
    <row r="12242" ht="26.25" customHeight="1" spans="21:21">
      <c r="U12242" s="1047"/>
    </row>
    <row r="12243" ht="26.25" customHeight="1" spans="21:21">
      <c r="U12243" s="1047"/>
    </row>
    <row r="12244" ht="26.25" customHeight="1" spans="21:21">
      <c r="U12244" s="1047"/>
    </row>
    <row r="12245" ht="26.25" customHeight="1" spans="21:21">
      <c r="U12245" s="1047"/>
    </row>
    <row r="12246" ht="26.25" customHeight="1" spans="21:21">
      <c r="U12246" s="1047"/>
    </row>
    <row r="12247" ht="26.25" customHeight="1" spans="21:21">
      <c r="U12247" s="1047"/>
    </row>
    <row r="12248" ht="26.25" customHeight="1" spans="21:21">
      <c r="U12248" s="1047"/>
    </row>
    <row r="12249" ht="26.25" customHeight="1" spans="21:21">
      <c r="U12249" s="1047"/>
    </row>
    <row r="12250" ht="26.25" customHeight="1" spans="21:21">
      <c r="U12250" s="1047"/>
    </row>
    <row r="12251" ht="26.25" customHeight="1" spans="21:21">
      <c r="U12251" s="1047"/>
    </row>
    <row r="12252" ht="26.25" customHeight="1" spans="21:21">
      <c r="U12252" s="1047"/>
    </row>
    <row r="12253" ht="26.25" customHeight="1" spans="21:21">
      <c r="U12253" s="1047"/>
    </row>
    <row r="12254" ht="26.25" customHeight="1" spans="21:21">
      <c r="U12254" s="1047"/>
    </row>
    <row r="12255" ht="26.25" customHeight="1" spans="21:21">
      <c r="U12255" s="1047"/>
    </row>
    <row r="12256" ht="26.25" customHeight="1" spans="21:21">
      <c r="U12256" s="1047"/>
    </row>
    <row r="12257" ht="26.25" customHeight="1" spans="21:21">
      <c r="U12257" s="1047"/>
    </row>
    <row r="12258" ht="26.25" customHeight="1" spans="21:21">
      <c r="U12258" s="1047"/>
    </row>
    <row r="12259" ht="26.25" customHeight="1" spans="21:21">
      <c r="U12259" s="1047"/>
    </row>
    <row r="12260" ht="26.25" customHeight="1" spans="21:21">
      <c r="U12260" s="1047"/>
    </row>
    <row r="12261" ht="26.25" customHeight="1" spans="21:21">
      <c r="U12261" s="1047"/>
    </row>
    <row r="12262" ht="26.25" customHeight="1" spans="21:21">
      <c r="U12262" s="1047"/>
    </row>
    <row r="12263" ht="26.25" customHeight="1" spans="21:21">
      <c r="U12263" s="1047"/>
    </row>
    <row r="12264" ht="26.25" customHeight="1" spans="21:21">
      <c r="U12264" s="1047"/>
    </row>
    <row r="12265" ht="26.25" customHeight="1" spans="21:21">
      <c r="U12265" s="1047"/>
    </row>
    <row r="12266" ht="26.25" customHeight="1" spans="21:21">
      <c r="U12266" s="1047"/>
    </row>
    <row r="12267" ht="26.25" customHeight="1" spans="21:21">
      <c r="U12267" s="1047"/>
    </row>
    <row r="12268" ht="26.25" customHeight="1" spans="21:21">
      <c r="U12268" s="1047"/>
    </row>
    <row r="12269" ht="26.25" customHeight="1" spans="21:21">
      <c r="U12269" s="1047"/>
    </row>
    <row r="12270" ht="26.25" customHeight="1" spans="21:21">
      <c r="U12270" s="1047"/>
    </row>
    <row r="12271" ht="26.25" customHeight="1" spans="21:21">
      <c r="U12271" s="1047"/>
    </row>
    <row r="12272" ht="26.25" customHeight="1" spans="21:21">
      <c r="U12272" s="1047"/>
    </row>
    <row r="12273" ht="26.25" customHeight="1" spans="21:21">
      <c r="U12273" s="1047"/>
    </row>
    <row r="12274" ht="26.25" customHeight="1" spans="21:21">
      <c r="U12274" s="1047"/>
    </row>
    <row r="12275" ht="26.25" customHeight="1" spans="21:21">
      <c r="U12275" s="1047"/>
    </row>
    <row r="12276" ht="26.25" customHeight="1" spans="21:21">
      <c r="U12276" s="1047"/>
    </row>
    <row r="12277" ht="26.25" customHeight="1" spans="21:21">
      <c r="U12277" s="1047"/>
    </row>
    <row r="12278" ht="26.25" customHeight="1" spans="21:21">
      <c r="U12278" s="1047"/>
    </row>
    <row r="12279" ht="26.25" customHeight="1" spans="21:21">
      <c r="U12279" s="1047"/>
    </row>
    <row r="12280" ht="26.25" customHeight="1" spans="21:21">
      <c r="U12280" s="1047"/>
    </row>
    <row r="12281" ht="26.25" customHeight="1" spans="21:21">
      <c r="U12281" s="1047"/>
    </row>
    <row r="12282" ht="26.25" customHeight="1" spans="21:21">
      <c r="U12282" s="1047"/>
    </row>
    <row r="12283" ht="26.25" customHeight="1" spans="21:21">
      <c r="U12283" s="1047"/>
    </row>
    <row r="12284" ht="26.25" customHeight="1" spans="21:21">
      <c r="U12284" s="1047"/>
    </row>
    <row r="12285" ht="26.25" customHeight="1" spans="21:21">
      <c r="U12285" s="1047"/>
    </row>
    <row r="12286" ht="26.25" customHeight="1" spans="21:21">
      <c r="U12286" s="1047"/>
    </row>
    <row r="12287" ht="26.25" customHeight="1" spans="21:21">
      <c r="U12287" s="1047"/>
    </row>
    <row r="12288" ht="26.25" customHeight="1" spans="21:21">
      <c r="U12288" s="1047"/>
    </row>
    <row r="12289" ht="26.25" customHeight="1" spans="21:21">
      <c r="U12289" s="1047"/>
    </row>
    <row r="12290" ht="26.25" customHeight="1" spans="21:21">
      <c r="U12290" s="1047"/>
    </row>
    <row r="12291" ht="26.25" customHeight="1" spans="21:21">
      <c r="U12291" s="1047"/>
    </row>
    <row r="12292" ht="26.25" customHeight="1" spans="21:21">
      <c r="U12292" s="1047"/>
    </row>
    <row r="12293" ht="26.25" customHeight="1" spans="21:21">
      <c r="U12293" s="1047"/>
    </row>
    <row r="12294" ht="26.25" customHeight="1" spans="21:21">
      <c r="U12294" s="1047"/>
    </row>
    <row r="12295" ht="26.25" customHeight="1" spans="21:21">
      <c r="U12295" s="1047"/>
    </row>
    <row r="12296" ht="26.25" customHeight="1" spans="21:21">
      <c r="U12296" s="1047"/>
    </row>
    <row r="12297" ht="26.25" customHeight="1" spans="21:21">
      <c r="U12297" s="1047"/>
    </row>
    <row r="12298" ht="26.25" customHeight="1" spans="21:21">
      <c r="U12298" s="1047"/>
    </row>
    <row r="12299" ht="26.25" customHeight="1" spans="21:21">
      <c r="U12299" s="1047"/>
    </row>
    <row r="12300" ht="26.25" customHeight="1" spans="21:21">
      <c r="U12300" s="1047"/>
    </row>
    <row r="12301" ht="26.25" customHeight="1" spans="21:21">
      <c r="U12301" s="1047"/>
    </row>
    <row r="12302" ht="26.25" customHeight="1" spans="21:21">
      <c r="U12302" s="1047"/>
    </row>
    <row r="12303" ht="26.25" customHeight="1" spans="21:21">
      <c r="U12303" s="1047"/>
    </row>
    <row r="12304" ht="26.25" customHeight="1" spans="21:21">
      <c r="U12304" s="1047"/>
    </row>
    <row r="12305" ht="26.25" customHeight="1" spans="21:21">
      <c r="U12305" s="1047"/>
    </row>
    <row r="12306" ht="26.25" customHeight="1" spans="21:21">
      <c r="U12306" s="1047"/>
    </row>
    <row r="12307" ht="26.25" customHeight="1" spans="21:21">
      <c r="U12307" s="1047"/>
    </row>
    <row r="12308" ht="26.25" customHeight="1" spans="21:21">
      <c r="U12308" s="1047"/>
    </row>
    <row r="12309" ht="26.25" customHeight="1" spans="21:21">
      <c r="U12309" s="1047"/>
    </row>
    <row r="12310" ht="26.25" customHeight="1" spans="21:21">
      <c r="U12310" s="1047"/>
    </row>
    <row r="12311" ht="26.25" customHeight="1" spans="21:21">
      <c r="U12311" s="1047"/>
    </row>
    <row r="12312" ht="26.25" customHeight="1" spans="21:21">
      <c r="U12312" s="1047"/>
    </row>
    <row r="12313" ht="26.25" customHeight="1" spans="21:21">
      <c r="U12313" s="1047"/>
    </row>
    <row r="12314" ht="26.25" customHeight="1" spans="21:21">
      <c r="U12314" s="1047"/>
    </row>
    <row r="12315" ht="26.25" customHeight="1" spans="21:21">
      <c r="U12315" s="1047"/>
    </row>
    <row r="12316" ht="26.25" customHeight="1" spans="21:21">
      <c r="U12316" s="1047"/>
    </row>
    <row r="12317" ht="26.25" customHeight="1" spans="21:21">
      <c r="U12317" s="1047"/>
    </row>
    <row r="12318" ht="26.25" customHeight="1" spans="21:21">
      <c r="U12318" s="1047"/>
    </row>
    <row r="12319" ht="26.25" customHeight="1" spans="21:21">
      <c r="U12319" s="1047"/>
    </row>
    <row r="12320" ht="26.25" customHeight="1" spans="21:21">
      <c r="U12320" s="1047"/>
    </row>
    <row r="12321" ht="26.25" customHeight="1" spans="21:21">
      <c r="U12321" s="1047"/>
    </row>
    <row r="12322" ht="26.25" customHeight="1" spans="21:21">
      <c r="U12322" s="1047"/>
    </row>
    <row r="12323" ht="26.25" customHeight="1" spans="21:21">
      <c r="U12323" s="1047"/>
    </row>
    <row r="12324" ht="26.25" customHeight="1" spans="21:21">
      <c r="U12324" s="1047"/>
    </row>
    <row r="12325" ht="26.25" customHeight="1" spans="21:21">
      <c r="U12325" s="1047"/>
    </row>
    <row r="12326" ht="26.25" customHeight="1" spans="21:21">
      <c r="U12326" s="1047"/>
    </row>
    <row r="12327" ht="26.25" customHeight="1" spans="21:21">
      <c r="U12327" s="1047"/>
    </row>
    <row r="12328" ht="26.25" customHeight="1" spans="21:21">
      <c r="U12328" s="1047"/>
    </row>
    <row r="12329" ht="26.25" customHeight="1" spans="21:21">
      <c r="U12329" s="1047"/>
    </row>
    <row r="12330" ht="26.25" customHeight="1" spans="21:21">
      <c r="U12330" s="1047"/>
    </row>
    <row r="12331" ht="26.25" customHeight="1" spans="21:21">
      <c r="U12331" s="1047"/>
    </row>
    <row r="12332" ht="26.25" customHeight="1" spans="21:21">
      <c r="U12332" s="1047"/>
    </row>
    <row r="12333" ht="26.25" customHeight="1" spans="21:21">
      <c r="U12333" s="1047"/>
    </row>
    <row r="12334" ht="26.25" customHeight="1" spans="21:21">
      <c r="U12334" s="1047"/>
    </row>
    <row r="12335" ht="26.25" customHeight="1" spans="21:21">
      <c r="U12335" s="1047"/>
    </row>
    <row r="12336" ht="26.25" customHeight="1" spans="21:21">
      <c r="U12336" s="1047"/>
    </row>
    <row r="12337" ht="26.25" customHeight="1" spans="21:21">
      <c r="U12337" s="1047"/>
    </row>
    <row r="12338" ht="26.25" customHeight="1" spans="21:21">
      <c r="U12338" s="1047"/>
    </row>
    <row r="12339" ht="26.25" customHeight="1" spans="21:21">
      <c r="U12339" s="1047"/>
    </row>
    <row r="12340" ht="26.25" customHeight="1" spans="21:21">
      <c r="U12340" s="1047"/>
    </row>
    <row r="12341" ht="26.25" customHeight="1" spans="21:21">
      <c r="U12341" s="1047"/>
    </row>
    <row r="12342" ht="26.25" customHeight="1" spans="21:21">
      <c r="U12342" s="1047"/>
    </row>
    <row r="12343" ht="26.25" customHeight="1" spans="21:21">
      <c r="U12343" s="1047"/>
    </row>
    <row r="12344" ht="26.25" customHeight="1" spans="21:21">
      <c r="U12344" s="1047"/>
    </row>
    <row r="12345" ht="26.25" customHeight="1" spans="21:21">
      <c r="U12345" s="1047"/>
    </row>
    <row r="12346" ht="26.25" customHeight="1" spans="21:21">
      <c r="U12346" s="1047"/>
    </row>
    <row r="12347" ht="26.25" customHeight="1" spans="21:21">
      <c r="U12347" s="1047"/>
    </row>
    <row r="12348" ht="26.25" customHeight="1" spans="21:21">
      <c r="U12348" s="1047"/>
    </row>
    <row r="12349" ht="26.25" customHeight="1" spans="21:21">
      <c r="U12349" s="1047"/>
    </row>
    <row r="12350" ht="26.25" customHeight="1" spans="21:21">
      <c r="U12350" s="1047"/>
    </row>
    <row r="12351" ht="26.25" customHeight="1" spans="21:21">
      <c r="U12351" s="1047"/>
    </row>
    <row r="12352" ht="26.25" customHeight="1" spans="21:21">
      <c r="U12352" s="1047"/>
    </row>
    <row r="12353" ht="26.25" customHeight="1" spans="21:21">
      <c r="U12353" s="1047"/>
    </row>
    <row r="12354" ht="26.25" customHeight="1" spans="21:21">
      <c r="U12354" s="1047"/>
    </row>
    <row r="12355" ht="26.25" customHeight="1" spans="21:21">
      <c r="U12355" s="1047"/>
    </row>
    <row r="12356" ht="26.25" customHeight="1" spans="21:21">
      <c r="U12356" s="1047"/>
    </row>
    <row r="12357" ht="26.25" customHeight="1" spans="21:21">
      <c r="U12357" s="1047"/>
    </row>
    <row r="12358" ht="26.25" customHeight="1" spans="21:21">
      <c r="U12358" s="1047"/>
    </row>
    <row r="12359" ht="26.25" customHeight="1" spans="21:21">
      <c r="U12359" s="1047"/>
    </row>
    <row r="12360" ht="26.25" customHeight="1" spans="21:21">
      <c r="U12360" s="1047"/>
    </row>
    <row r="12361" ht="26.25" customHeight="1" spans="21:21">
      <c r="U12361" s="1047"/>
    </row>
    <row r="12362" ht="26.25" customHeight="1" spans="21:21">
      <c r="U12362" s="1047"/>
    </row>
    <row r="12363" ht="26.25" customHeight="1" spans="21:21">
      <c r="U12363" s="1047"/>
    </row>
    <row r="12364" ht="26.25" customHeight="1" spans="21:21">
      <c r="U12364" s="1047"/>
    </row>
    <row r="12365" ht="26.25" customHeight="1" spans="21:21">
      <c r="U12365" s="1047"/>
    </row>
    <row r="12366" ht="26.25" customHeight="1" spans="21:21">
      <c r="U12366" s="1047"/>
    </row>
    <row r="12367" ht="26.25" customHeight="1" spans="21:21">
      <c r="U12367" s="1047"/>
    </row>
    <row r="12368" ht="26.25" customHeight="1" spans="21:21">
      <c r="U12368" s="1047"/>
    </row>
    <row r="12369" ht="26.25" customHeight="1" spans="21:21">
      <c r="U12369" s="1047"/>
    </row>
    <row r="12370" ht="26.25" customHeight="1" spans="21:21">
      <c r="U12370" s="1047"/>
    </row>
    <row r="12371" ht="26.25" customHeight="1" spans="21:21">
      <c r="U12371" s="1047"/>
    </row>
    <row r="12372" ht="26.25" customHeight="1" spans="21:21">
      <c r="U12372" s="1047"/>
    </row>
    <row r="12373" ht="26.25" customHeight="1" spans="21:21">
      <c r="U12373" s="1047"/>
    </row>
    <row r="12374" ht="26.25" customHeight="1" spans="21:21">
      <c r="U12374" s="1047"/>
    </row>
    <row r="12375" ht="26.25" customHeight="1" spans="21:21">
      <c r="U12375" s="1047"/>
    </row>
    <row r="12376" ht="26.25" customHeight="1" spans="21:21">
      <c r="U12376" s="1047"/>
    </row>
    <row r="12377" ht="26.25" customHeight="1" spans="21:21">
      <c r="U12377" s="1047"/>
    </row>
    <row r="12378" ht="26.25" customHeight="1" spans="21:21">
      <c r="U12378" s="1047"/>
    </row>
    <row r="12379" ht="26.25" customHeight="1" spans="21:21">
      <c r="U12379" s="1047"/>
    </row>
    <row r="12380" ht="26.25" customHeight="1" spans="21:21">
      <c r="U12380" s="1047"/>
    </row>
    <row r="12381" ht="26.25" customHeight="1" spans="21:21">
      <c r="U12381" s="1047"/>
    </row>
    <row r="12382" ht="26.25" customHeight="1" spans="21:21">
      <c r="U12382" s="1047"/>
    </row>
    <row r="12383" ht="26.25" customHeight="1" spans="21:21">
      <c r="U12383" s="1047"/>
    </row>
    <row r="12384" ht="26.25" customHeight="1" spans="21:21">
      <c r="U12384" s="1047"/>
    </row>
    <row r="12385" ht="26.25" customHeight="1" spans="21:21">
      <c r="U12385" s="1047"/>
    </row>
    <row r="12386" ht="26.25" customHeight="1" spans="21:21">
      <c r="U12386" s="1047"/>
    </row>
    <row r="12387" ht="26.25" customHeight="1" spans="21:21">
      <c r="U12387" s="1047"/>
    </row>
    <row r="12388" ht="26.25" customHeight="1" spans="21:21">
      <c r="U12388" s="1047"/>
    </row>
    <row r="12389" ht="26.25" customHeight="1" spans="21:21">
      <c r="U12389" s="1047"/>
    </row>
    <row r="12390" ht="26.25" customHeight="1" spans="21:21">
      <c r="U12390" s="1047"/>
    </row>
    <row r="12391" ht="26.25" customHeight="1" spans="21:21">
      <c r="U12391" s="1047"/>
    </row>
    <row r="12392" ht="26.25" customHeight="1" spans="21:21">
      <c r="U12392" s="1047"/>
    </row>
    <row r="12393" ht="26.25" customHeight="1" spans="21:21">
      <c r="U12393" s="1047"/>
    </row>
    <row r="12394" ht="26.25" customHeight="1" spans="21:21">
      <c r="U12394" s="1047"/>
    </row>
    <row r="12395" ht="26.25" customHeight="1" spans="21:21">
      <c r="U12395" s="1047"/>
    </row>
    <row r="12396" ht="26.25" customHeight="1" spans="21:21">
      <c r="U12396" s="1047"/>
    </row>
    <row r="12397" ht="26.25" customHeight="1" spans="21:21">
      <c r="U12397" s="1047"/>
    </row>
    <row r="12398" ht="26.25" customHeight="1" spans="21:21">
      <c r="U12398" s="1047"/>
    </row>
    <row r="12399" ht="26.25" customHeight="1" spans="21:21">
      <c r="U12399" s="1047"/>
    </row>
    <row r="12400" ht="26.25" customHeight="1" spans="21:21">
      <c r="U12400" s="1047"/>
    </row>
    <row r="12401" ht="26.25" customHeight="1" spans="21:21">
      <c r="U12401" s="1047"/>
    </row>
    <row r="12402" ht="26.25" customHeight="1" spans="21:21">
      <c r="U12402" s="1047"/>
    </row>
    <row r="12403" ht="26.25" customHeight="1" spans="21:21">
      <c r="U12403" s="1047"/>
    </row>
    <row r="12404" ht="26.25" customHeight="1" spans="21:21">
      <c r="U12404" s="1047"/>
    </row>
    <row r="12405" ht="26.25" customHeight="1" spans="21:21">
      <c r="U12405" s="1047"/>
    </row>
    <row r="12406" ht="26.25" customHeight="1" spans="21:21">
      <c r="U12406" s="1047"/>
    </row>
    <row r="12407" ht="26.25" customHeight="1" spans="21:21">
      <c r="U12407" s="1047"/>
    </row>
    <row r="12408" ht="26.25" customHeight="1" spans="21:21">
      <c r="U12408" s="1047"/>
    </row>
    <row r="12409" ht="26.25" customHeight="1" spans="21:21">
      <c r="U12409" s="1047"/>
    </row>
    <row r="12410" ht="26.25" customHeight="1" spans="21:21">
      <c r="U12410" s="1047"/>
    </row>
    <row r="12411" ht="26.25" customHeight="1" spans="21:21">
      <c r="U12411" s="1047"/>
    </row>
    <row r="12412" ht="26.25" customHeight="1" spans="21:21">
      <c r="U12412" s="1047"/>
    </row>
    <row r="12413" ht="26.25" customHeight="1" spans="21:21">
      <c r="U12413" s="1047"/>
    </row>
    <row r="12414" ht="26.25" customHeight="1" spans="21:21">
      <c r="U12414" s="1047"/>
    </row>
    <row r="12415" ht="26.25" customHeight="1" spans="21:21">
      <c r="U12415" s="1047"/>
    </row>
    <row r="12416" ht="26.25" customHeight="1" spans="21:21">
      <c r="U12416" s="1047"/>
    </row>
    <row r="12417" ht="26.25" customHeight="1" spans="21:21">
      <c r="U12417" s="1047"/>
    </row>
    <row r="12418" ht="26.25" customHeight="1" spans="21:21">
      <c r="U12418" s="1047"/>
    </row>
    <row r="12419" ht="26.25" customHeight="1" spans="21:21">
      <c r="U12419" s="1047"/>
    </row>
    <row r="12420" ht="26.25" customHeight="1" spans="21:21">
      <c r="U12420" s="1047"/>
    </row>
    <row r="12421" ht="26.25" customHeight="1" spans="21:21">
      <c r="U12421" s="1047"/>
    </row>
    <row r="12422" ht="26.25" customHeight="1" spans="21:21">
      <c r="U12422" s="1047"/>
    </row>
    <row r="12423" ht="26.25" customHeight="1" spans="21:21">
      <c r="U12423" s="1047"/>
    </row>
    <row r="12424" ht="26.25" customHeight="1" spans="21:21">
      <c r="U12424" s="1047"/>
    </row>
    <row r="12425" ht="26.25" customHeight="1" spans="21:21">
      <c r="U12425" s="1047"/>
    </row>
    <row r="12426" ht="26.25" customHeight="1" spans="21:21">
      <c r="U12426" s="1047"/>
    </row>
    <row r="12427" ht="26.25" customHeight="1" spans="21:21">
      <c r="U12427" s="1047"/>
    </row>
    <row r="12428" ht="26.25" customHeight="1" spans="21:21">
      <c r="U12428" s="1047"/>
    </row>
    <row r="12429" ht="26.25" customHeight="1" spans="21:21">
      <c r="U12429" s="1047"/>
    </row>
    <row r="12430" ht="26.25" customHeight="1" spans="21:21">
      <c r="U12430" s="1047"/>
    </row>
    <row r="12431" ht="26.25" customHeight="1" spans="21:21">
      <c r="U12431" s="1047"/>
    </row>
    <row r="12432" ht="26.25" customHeight="1" spans="21:21">
      <c r="U12432" s="1047"/>
    </row>
    <row r="12433" ht="26.25" customHeight="1" spans="21:21">
      <c r="U12433" s="1047"/>
    </row>
    <row r="12434" ht="26.25" customHeight="1" spans="21:21">
      <c r="U12434" s="1047"/>
    </row>
    <row r="12435" ht="26.25" customHeight="1" spans="21:21">
      <c r="U12435" s="1047"/>
    </row>
    <row r="12436" ht="26.25" customHeight="1" spans="21:21">
      <c r="U12436" s="1047"/>
    </row>
    <row r="12437" ht="26.25" customHeight="1" spans="21:21">
      <c r="U12437" s="1047"/>
    </row>
    <row r="12438" ht="26.25" customHeight="1" spans="21:21">
      <c r="U12438" s="1047"/>
    </row>
    <row r="12439" ht="26.25" customHeight="1" spans="21:21">
      <c r="U12439" s="1047"/>
    </row>
    <row r="12440" ht="26.25" customHeight="1" spans="21:21">
      <c r="U12440" s="1047"/>
    </row>
    <row r="12441" ht="26.25" customHeight="1" spans="21:21">
      <c r="U12441" s="1047"/>
    </row>
    <row r="12442" ht="26.25" customHeight="1" spans="21:21">
      <c r="U12442" s="1047"/>
    </row>
    <row r="12443" ht="26.25" customHeight="1" spans="21:21">
      <c r="U12443" s="1047"/>
    </row>
    <row r="12444" ht="26.25" customHeight="1" spans="21:21">
      <c r="U12444" s="1047"/>
    </row>
    <row r="12445" ht="26.25" customHeight="1" spans="21:21">
      <c r="U12445" s="1047"/>
    </row>
    <row r="12446" ht="26.25" customHeight="1" spans="21:21">
      <c r="U12446" s="1047"/>
    </row>
    <row r="12447" ht="26.25" customHeight="1" spans="21:21">
      <c r="U12447" s="1047"/>
    </row>
    <row r="12448" ht="26.25" customHeight="1" spans="21:21">
      <c r="U12448" s="1047"/>
    </row>
    <row r="12449" ht="26.25" customHeight="1" spans="21:21">
      <c r="U12449" s="1047"/>
    </row>
    <row r="12450" ht="26.25" customHeight="1" spans="21:21">
      <c r="U12450" s="1047"/>
    </row>
    <row r="12451" ht="26.25" customHeight="1" spans="21:21">
      <c r="U12451" s="1047"/>
    </row>
    <row r="12452" ht="26.25" customHeight="1" spans="21:21">
      <c r="U12452" s="1047"/>
    </row>
    <row r="12453" ht="26.25" customHeight="1" spans="21:21">
      <c r="U12453" s="1047"/>
    </row>
    <row r="12454" ht="26.25" customHeight="1" spans="21:21">
      <c r="U12454" s="1047"/>
    </row>
    <row r="12455" ht="26.25" customHeight="1" spans="21:21">
      <c r="U12455" s="1047"/>
    </row>
    <row r="12456" ht="26.25" customHeight="1" spans="21:21">
      <c r="U12456" s="1047"/>
    </row>
    <row r="12457" ht="26.25" customHeight="1" spans="21:21">
      <c r="U12457" s="1047"/>
    </row>
    <row r="12458" ht="26.25" customHeight="1" spans="21:21">
      <c r="U12458" s="1047"/>
    </row>
    <row r="12459" ht="26.25" customHeight="1" spans="21:21">
      <c r="U12459" s="1047"/>
    </row>
    <row r="12460" ht="26.25" customHeight="1" spans="21:21">
      <c r="U12460" s="1047"/>
    </row>
    <row r="12461" ht="26.25" customHeight="1" spans="21:21">
      <c r="U12461" s="1047"/>
    </row>
    <row r="12462" ht="26.25" customHeight="1" spans="21:21">
      <c r="U12462" s="1047"/>
    </row>
    <row r="12463" ht="26.25" customHeight="1" spans="21:21">
      <c r="U12463" s="1047"/>
    </row>
    <row r="12464" ht="26.25" customHeight="1" spans="21:21">
      <c r="U12464" s="1047"/>
    </row>
    <row r="12465" ht="26.25" customHeight="1" spans="21:21">
      <c r="U12465" s="1047"/>
    </row>
    <row r="12466" ht="26.25" customHeight="1" spans="21:21">
      <c r="U12466" s="1047"/>
    </row>
    <row r="12467" ht="26.25" customHeight="1" spans="21:21">
      <c r="U12467" s="1047"/>
    </row>
    <row r="12468" ht="26.25" customHeight="1" spans="21:21">
      <c r="U12468" s="1047"/>
    </row>
    <row r="12469" ht="26.25" customHeight="1" spans="21:21">
      <c r="U12469" s="1047"/>
    </row>
    <row r="12470" ht="26.25" customHeight="1" spans="21:21">
      <c r="U12470" s="1047"/>
    </row>
    <row r="12471" ht="26.25" customHeight="1" spans="21:21">
      <c r="U12471" s="1047"/>
    </row>
    <row r="12472" ht="26.25" customHeight="1" spans="21:21">
      <c r="U12472" s="1047"/>
    </row>
    <row r="12473" ht="26.25" customHeight="1" spans="21:21">
      <c r="U12473" s="1047"/>
    </row>
    <row r="12474" ht="26.25" customHeight="1" spans="21:21">
      <c r="U12474" s="1047"/>
    </row>
    <row r="12475" ht="26.25" customHeight="1" spans="21:21">
      <c r="U12475" s="1047"/>
    </row>
    <row r="12476" ht="26.25" customHeight="1" spans="21:21">
      <c r="U12476" s="1047"/>
    </row>
    <row r="12477" ht="26.25" customHeight="1" spans="21:21">
      <c r="U12477" s="1047"/>
    </row>
    <row r="12478" ht="26.25" customHeight="1" spans="21:21">
      <c r="U12478" s="1047"/>
    </row>
    <row r="12479" ht="26.25" customHeight="1" spans="21:21">
      <c r="U12479" s="1047"/>
    </row>
    <row r="12480" ht="26.25" customHeight="1" spans="21:21">
      <c r="U12480" s="1047"/>
    </row>
    <row r="12481" ht="26.25" customHeight="1" spans="21:21">
      <c r="U12481" s="1047"/>
    </row>
    <row r="12482" ht="26.25" customHeight="1" spans="21:21">
      <c r="U12482" s="1047"/>
    </row>
    <row r="12483" ht="26.25" customHeight="1" spans="21:21">
      <c r="U12483" s="1047"/>
    </row>
    <row r="12484" ht="26.25" customHeight="1" spans="21:21">
      <c r="U12484" s="1047"/>
    </row>
    <row r="12485" ht="26.25" customHeight="1" spans="21:21">
      <c r="U12485" s="1047"/>
    </row>
    <row r="12486" ht="26.25" customHeight="1" spans="21:21">
      <c r="U12486" s="1047"/>
    </row>
    <row r="12487" ht="26.25" customHeight="1" spans="21:21">
      <c r="U12487" s="1047"/>
    </row>
    <row r="12488" ht="26.25" customHeight="1" spans="21:21">
      <c r="U12488" s="1047"/>
    </row>
    <row r="12489" ht="26.25" customHeight="1" spans="21:21">
      <c r="U12489" s="1047"/>
    </row>
    <row r="12490" ht="26.25" customHeight="1" spans="21:21">
      <c r="U12490" s="1047"/>
    </row>
    <row r="12491" ht="26.25" customHeight="1" spans="21:21">
      <c r="U12491" s="1047"/>
    </row>
    <row r="12492" ht="26.25" customHeight="1" spans="21:21">
      <c r="U12492" s="1047"/>
    </row>
    <row r="12493" ht="26.25" customHeight="1" spans="21:21">
      <c r="U12493" s="1047"/>
    </row>
    <row r="12494" ht="26.25" customHeight="1" spans="21:21">
      <c r="U12494" s="1047"/>
    </row>
    <row r="12495" ht="26.25" customHeight="1" spans="21:21">
      <c r="U12495" s="1047"/>
    </row>
    <row r="12496" ht="26.25" customHeight="1" spans="21:21">
      <c r="U12496" s="1047"/>
    </row>
    <row r="12497" ht="26.25" customHeight="1" spans="21:21">
      <c r="U12497" s="1047"/>
    </row>
    <row r="12498" ht="26.25" customHeight="1" spans="21:21">
      <c r="U12498" s="1047"/>
    </row>
    <row r="12499" ht="26.25" customHeight="1" spans="21:21">
      <c r="U12499" s="1047"/>
    </row>
    <row r="12500" ht="26.25" customHeight="1" spans="21:21">
      <c r="U12500" s="1047"/>
    </row>
    <row r="12501" ht="26.25" customHeight="1" spans="21:21">
      <c r="U12501" s="1047"/>
    </row>
    <row r="12502" ht="26.25" customHeight="1" spans="21:21">
      <c r="U12502" s="1047"/>
    </row>
    <row r="12503" ht="26.25" customHeight="1" spans="21:21">
      <c r="U12503" s="1047"/>
    </row>
    <row r="12504" ht="26.25" customHeight="1" spans="21:21">
      <c r="U12504" s="1047"/>
    </row>
    <row r="12505" ht="26.25" customHeight="1" spans="21:21">
      <c r="U12505" s="1047"/>
    </row>
    <row r="12506" ht="26.25" customHeight="1" spans="21:21">
      <c r="U12506" s="1047"/>
    </row>
    <row r="12507" ht="26.25" customHeight="1" spans="21:21">
      <c r="U12507" s="1047"/>
    </row>
    <row r="12508" ht="26.25" customHeight="1" spans="21:21">
      <c r="U12508" s="1047"/>
    </row>
    <row r="12509" ht="26.25" customHeight="1" spans="21:21">
      <c r="U12509" s="1047"/>
    </row>
    <row r="12510" ht="26.25" customHeight="1" spans="21:21">
      <c r="U12510" s="1047"/>
    </row>
    <row r="12511" ht="26.25" customHeight="1" spans="21:21">
      <c r="U12511" s="1047"/>
    </row>
    <row r="12512" ht="26.25" customHeight="1" spans="21:21">
      <c r="U12512" s="1047"/>
    </row>
    <row r="12513" ht="26.25" customHeight="1" spans="21:21">
      <c r="U12513" s="1047"/>
    </row>
    <row r="12514" ht="26.25" customHeight="1" spans="21:21">
      <c r="U12514" s="1047"/>
    </row>
    <row r="12515" ht="26.25" customHeight="1" spans="21:21">
      <c r="U12515" s="1047"/>
    </row>
    <row r="12516" ht="26.25" customHeight="1" spans="21:21">
      <c r="U12516" s="1047"/>
    </row>
    <row r="12517" ht="26.25" customHeight="1" spans="21:21">
      <c r="U12517" s="1047"/>
    </row>
    <row r="12518" ht="26.25" customHeight="1" spans="21:21">
      <c r="U12518" s="1047"/>
    </row>
    <row r="12519" ht="26.25" customHeight="1" spans="21:21">
      <c r="U12519" s="1047"/>
    </row>
    <row r="12520" ht="26.25" customHeight="1" spans="21:21">
      <c r="U12520" s="1047"/>
    </row>
    <row r="12521" ht="26.25" customHeight="1" spans="21:21">
      <c r="U12521" s="1047"/>
    </row>
    <row r="12522" ht="26.25" customHeight="1" spans="21:21">
      <c r="U12522" s="1047"/>
    </row>
    <row r="12523" ht="26.25" customHeight="1" spans="21:21">
      <c r="U12523" s="1047"/>
    </row>
    <row r="12524" ht="26.25" customHeight="1" spans="21:21">
      <c r="U12524" s="1047"/>
    </row>
    <row r="12525" ht="26.25" customHeight="1" spans="21:21">
      <c r="U12525" s="1047"/>
    </row>
    <row r="12526" ht="26.25" customHeight="1" spans="21:21">
      <c r="U12526" s="1047"/>
    </row>
    <row r="12527" ht="26.25" customHeight="1" spans="21:21">
      <c r="U12527" s="1047"/>
    </row>
    <row r="12528" ht="26.25" customHeight="1" spans="21:21">
      <c r="U12528" s="1047"/>
    </row>
    <row r="12529" ht="26.25" customHeight="1" spans="21:21">
      <c r="U12529" s="1047"/>
    </row>
    <row r="12530" ht="26.25" customHeight="1" spans="21:21">
      <c r="U12530" s="1047"/>
    </row>
    <row r="12531" ht="26.25" customHeight="1" spans="21:21">
      <c r="U12531" s="1047"/>
    </row>
    <row r="12532" ht="26.25" customHeight="1" spans="21:21">
      <c r="U12532" s="1047"/>
    </row>
    <row r="12533" ht="26.25" customHeight="1" spans="21:21">
      <c r="U12533" s="1047"/>
    </row>
    <row r="12534" ht="26.25" customHeight="1" spans="21:21">
      <c r="U12534" s="1047"/>
    </row>
    <row r="12535" ht="26.25" customHeight="1" spans="21:21">
      <c r="U12535" s="1047"/>
    </row>
    <row r="12536" ht="26.25" customHeight="1" spans="21:21">
      <c r="U12536" s="1047"/>
    </row>
    <row r="12537" ht="26.25" customHeight="1" spans="21:21">
      <c r="U12537" s="1047"/>
    </row>
    <row r="12538" ht="26.25" customHeight="1" spans="21:21">
      <c r="U12538" s="1047"/>
    </row>
    <row r="12539" ht="26.25" customHeight="1" spans="21:21">
      <c r="U12539" s="1047"/>
    </row>
    <row r="12540" ht="26.25" customHeight="1" spans="21:21">
      <c r="U12540" s="1047"/>
    </row>
    <row r="12541" ht="26.25" customHeight="1" spans="21:21">
      <c r="U12541" s="1047"/>
    </row>
    <row r="12542" ht="26.25" customHeight="1" spans="21:21">
      <c r="U12542" s="1047"/>
    </row>
    <row r="12543" ht="26.25" customHeight="1" spans="21:21">
      <c r="U12543" s="1047"/>
    </row>
    <row r="12544" ht="26.25" customHeight="1" spans="21:21">
      <c r="U12544" s="1047"/>
    </row>
    <row r="12545" ht="26.25" customHeight="1" spans="21:21">
      <c r="U12545" s="1047"/>
    </row>
    <row r="12546" ht="26.25" customHeight="1" spans="21:21">
      <c r="U12546" s="1047"/>
    </row>
    <row r="12547" ht="26.25" customHeight="1" spans="21:21">
      <c r="U12547" s="1047"/>
    </row>
    <row r="12548" ht="26.25" customHeight="1" spans="21:21">
      <c r="U12548" s="1047"/>
    </row>
    <row r="12549" ht="26.25" customHeight="1" spans="21:21">
      <c r="U12549" s="1047"/>
    </row>
    <row r="12550" ht="26.25" customHeight="1" spans="21:21">
      <c r="U12550" s="1047"/>
    </row>
    <row r="12551" ht="26.25" customHeight="1" spans="21:21">
      <c r="U12551" s="1047"/>
    </row>
    <row r="12552" ht="26.25" customHeight="1" spans="21:21">
      <c r="U12552" s="1047"/>
    </row>
    <row r="12553" ht="26.25" customHeight="1" spans="21:21">
      <c r="U12553" s="1047"/>
    </row>
    <row r="12554" ht="26.25" customHeight="1" spans="21:21">
      <c r="U12554" s="1047"/>
    </row>
    <row r="12555" ht="26.25" customHeight="1" spans="21:21">
      <c r="U12555" s="1047"/>
    </row>
    <row r="12556" ht="26.25" customHeight="1" spans="21:21">
      <c r="U12556" s="1047"/>
    </row>
    <row r="12557" ht="26.25" customHeight="1" spans="21:21">
      <c r="U12557" s="1047"/>
    </row>
    <row r="12558" ht="26.25" customHeight="1" spans="21:21">
      <c r="U12558" s="1047"/>
    </row>
    <row r="12559" ht="26.25" customHeight="1" spans="21:21">
      <c r="U12559" s="1047"/>
    </row>
    <row r="12560" ht="26.25" customHeight="1" spans="21:21">
      <c r="U12560" s="1047"/>
    </row>
    <row r="12561" ht="26.25" customHeight="1" spans="21:21">
      <c r="U12561" s="1047"/>
    </row>
    <row r="12562" ht="26.25" customHeight="1" spans="21:21">
      <c r="U12562" s="1047"/>
    </row>
    <row r="12563" ht="26.25" customHeight="1" spans="21:21">
      <c r="U12563" s="1047"/>
    </row>
    <row r="12564" ht="26.25" customHeight="1" spans="21:21">
      <c r="U12564" s="1047"/>
    </row>
    <row r="12565" ht="26.25" customHeight="1" spans="21:21">
      <c r="U12565" s="1047"/>
    </row>
    <row r="12566" ht="26.25" customHeight="1" spans="21:21">
      <c r="U12566" s="1047"/>
    </row>
    <row r="12567" ht="26.25" customHeight="1" spans="21:21">
      <c r="U12567" s="1047"/>
    </row>
    <row r="12568" ht="26.25" customHeight="1" spans="21:21">
      <c r="U12568" s="1047"/>
    </row>
    <row r="12569" ht="26.25" customHeight="1" spans="21:21">
      <c r="U12569" s="1047"/>
    </row>
    <row r="12570" ht="26.25" customHeight="1" spans="21:21">
      <c r="U12570" s="1047"/>
    </row>
    <row r="12571" ht="26.25" customHeight="1" spans="21:21">
      <c r="U12571" s="1047"/>
    </row>
    <row r="12572" ht="26.25" customHeight="1" spans="21:21">
      <c r="U12572" s="1047"/>
    </row>
    <row r="12573" ht="26.25" customHeight="1" spans="21:21">
      <c r="U12573" s="1047"/>
    </row>
    <row r="12574" ht="26.25" customHeight="1" spans="21:21">
      <c r="U12574" s="1047"/>
    </row>
    <row r="12575" ht="26.25" customHeight="1" spans="21:21">
      <c r="U12575" s="1047"/>
    </row>
    <row r="12576" ht="26.25" customHeight="1" spans="21:21">
      <c r="U12576" s="1047"/>
    </row>
    <row r="12577" ht="26.25" customHeight="1" spans="21:21">
      <c r="U12577" s="1047"/>
    </row>
    <row r="12578" ht="26.25" customHeight="1" spans="21:21">
      <c r="U12578" s="1047"/>
    </row>
    <row r="12579" ht="26.25" customHeight="1" spans="21:21">
      <c r="U12579" s="1047"/>
    </row>
    <row r="12580" ht="26.25" customHeight="1" spans="21:21">
      <c r="U12580" s="1047"/>
    </row>
    <row r="12581" ht="26.25" customHeight="1" spans="21:21">
      <c r="U12581" s="1047"/>
    </row>
    <row r="12582" ht="26.25" customHeight="1" spans="21:21">
      <c r="U12582" s="1047"/>
    </row>
    <row r="12583" ht="26.25" customHeight="1" spans="21:21">
      <c r="U12583" s="1047"/>
    </row>
    <row r="12584" ht="26.25" customHeight="1" spans="21:21">
      <c r="U12584" s="1047"/>
    </row>
    <row r="12585" ht="26.25" customHeight="1" spans="21:21">
      <c r="U12585" s="1047"/>
    </row>
    <row r="12586" ht="26.25" customHeight="1" spans="21:21">
      <c r="U12586" s="1047"/>
    </row>
    <row r="12587" ht="26.25" customHeight="1" spans="21:21">
      <c r="U12587" s="1047"/>
    </row>
    <row r="12588" ht="26.25" customHeight="1" spans="21:21">
      <c r="U12588" s="1047"/>
    </row>
    <row r="12589" ht="26.25" customHeight="1" spans="21:21">
      <c r="U12589" s="1047"/>
    </row>
    <row r="12590" ht="26.25" customHeight="1" spans="21:21">
      <c r="U12590" s="1047"/>
    </row>
    <row r="12591" ht="26.25" customHeight="1" spans="21:21">
      <c r="U12591" s="1047"/>
    </row>
    <row r="12592" ht="26.25" customHeight="1" spans="21:21">
      <c r="U12592" s="1047"/>
    </row>
    <row r="12593" ht="26.25" customHeight="1" spans="21:21">
      <c r="U12593" s="1047"/>
    </row>
    <row r="12594" ht="26.25" customHeight="1" spans="21:21">
      <c r="U12594" s="1047"/>
    </row>
    <row r="12595" ht="26.25" customHeight="1" spans="21:21">
      <c r="U12595" s="1047"/>
    </row>
    <row r="12596" ht="26.25" customHeight="1" spans="21:21">
      <c r="U12596" s="1047"/>
    </row>
    <row r="12597" ht="26.25" customHeight="1" spans="21:21">
      <c r="U12597" s="1047"/>
    </row>
    <row r="12598" ht="26.25" customHeight="1" spans="21:21">
      <c r="U12598" s="1047"/>
    </row>
    <row r="12599" ht="26.25" customHeight="1" spans="21:21">
      <c r="U12599" s="1047"/>
    </row>
    <row r="12600" ht="26.25" customHeight="1" spans="21:21">
      <c r="U12600" s="1047"/>
    </row>
    <row r="12601" ht="26.25" customHeight="1" spans="21:21">
      <c r="U12601" s="1047"/>
    </row>
    <row r="12602" ht="26.25" customHeight="1" spans="21:21">
      <c r="U12602" s="1047"/>
    </row>
    <row r="12603" ht="26.25" customHeight="1" spans="21:21">
      <c r="U12603" s="1047"/>
    </row>
    <row r="12604" ht="26.25" customHeight="1" spans="21:21">
      <c r="U12604" s="1047"/>
    </row>
    <row r="12605" ht="26.25" customHeight="1" spans="21:21">
      <c r="U12605" s="1047"/>
    </row>
    <row r="12606" ht="26.25" customHeight="1" spans="21:21">
      <c r="U12606" s="1047"/>
    </row>
    <row r="12607" ht="26.25" customHeight="1" spans="21:21">
      <c r="U12607" s="1047"/>
    </row>
    <row r="12608" ht="26.25" customHeight="1" spans="21:21">
      <c r="U12608" s="1047"/>
    </row>
    <row r="12609" ht="26.25" customHeight="1" spans="21:21">
      <c r="U12609" s="1047"/>
    </row>
    <row r="12610" ht="26.25" customHeight="1" spans="21:21">
      <c r="U12610" s="1047"/>
    </row>
    <row r="12611" ht="26.25" customHeight="1" spans="21:21">
      <c r="U12611" s="1047"/>
    </row>
    <row r="12612" ht="26.25" customHeight="1" spans="21:21">
      <c r="U12612" s="1047"/>
    </row>
    <row r="12613" ht="26.25" customHeight="1" spans="21:21">
      <c r="U12613" s="1047"/>
    </row>
    <row r="12614" ht="26.25" customHeight="1" spans="21:21">
      <c r="U12614" s="1047"/>
    </row>
    <row r="12615" ht="26.25" customHeight="1" spans="21:21">
      <c r="U12615" s="1047"/>
    </row>
    <row r="12616" ht="26.25" customHeight="1" spans="21:21">
      <c r="U12616" s="1047"/>
    </row>
    <row r="12617" ht="26.25" customHeight="1" spans="21:21">
      <c r="U12617" s="1047"/>
    </row>
    <row r="12618" ht="26.25" customHeight="1" spans="21:21">
      <c r="U12618" s="1047"/>
    </row>
    <row r="12619" ht="26.25" customHeight="1" spans="21:21">
      <c r="U12619" s="1047"/>
    </row>
    <row r="12620" ht="26.25" customHeight="1" spans="21:21">
      <c r="U12620" s="1047"/>
    </row>
    <row r="12621" ht="26.25" customHeight="1" spans="21:21">
      <c r="U12621" s="1047"/>
    </row>
    <row r="12622" ht="26.25" customHeight="1" spans="21:21">
      <c r="U12622" s="1047"/>
    </row>
    <row r="12623" ht="26.25" customHeight="1" spans="21:21">
      <c r="U12623" s="1047"/>
    </row>
    <row r="12624" ht="26.25" customHeight="1" spans="21:21">
      <c r="U12624" s="1047"/>
    </row>
    <row r="12625" ht="26.25" customHeight="1" spans="21:21">
      <c r="U12625" s="1047"/>
    </row>
    <row r="12626" ht="26.25" customHeight="1" spans="21:21">
      <c r="U12626" s="1047"/>
    </row>
    <row r="12627" ht="26.25" customHeight="1" spans="21:21">
      <c r="U12627" s="1047"/>
    </row>
    <row r="12628" ht="26.25" customHeight="1" spans="21:21">
      <c r="U12628" s="1047"/>
    </row>
    <row r="12629" ht="26.25" customHeight="1" spans="21:21">
      <c r="U12629" s="1047"/>
    </row>
    <row r="12630" ht="26.25" customHeight="1" spans="21:21">
      <c r="U12630" s="1047"/>
    </row>
    <row r="12631" ht="26.25" customHeight="1" spans="21:21">
      <c r="U12631" s="1047"/>
    </row>
    <row r="12632" ht="26.25" customHeight="1" spans="21:21">
      <c r="U12632" s="1047"/>
    </row>
    <row r="12633" ht="26.25" customHeight="1" spans="21:21">
      <c r="U12633" s="1047"/>
    </row>
    <row r="12634" ht="26.25" customHeight="1" spans="21:21">
      <c r="U12634" s="1047"/>
    </row>
    <row r="12635" ht="26.25" customHeight="1" spans="21:21">
      <c r="U12635" s="1047"/>
    </row>
    <row r="12636" ht="26.25" customHeight="1" spans="21:21">
      <c r="U12636" s="1047"/>
    </row>
    <row r="12637" ht="26.25" customHeight="1" spans="21:21">
      <c r="U12637" s="1047"/>
    </row>
    <row r="12638" ht="26.25" customHeight="1" spans="21:21">
      <c r="U12638" s="1047"/>
    </row>
    <row r="12639" ht="26.25" customHeight="1" spans="21:21">
      <c r="U12639" s="1047"/>
    </row>
    <row r="12640" ht="26.25" customHeight="1" spans="21:21">
      <c r="U12640" s="1047"/>
    </row>
    <row r="12641" ht="26.25" customHeight="1" spans="21:21">
      <c r="U12641" s="1047"/>
    </row>
    <row r="12642" ht="26.25" customHeight="1" spans="21:21">
      <c r="U12642" s="1047"/>
    </row>
    <row r="12643" ht="26.25" customHeight="1" spans="21:21">
      <c r="U12643" s="1047"/>
    </row>
    <row r="12644" ht="26.25" customHeight="1" spans="21:21">
      <c r="U12644" s="1047"/>
    </row>
    <row r="12645" ht="26.25" customHeight="1" spans="21:21">
      <c r="U12645" s="1047"/>
    </row>
    <row r="12646" ht="26.25" customHeight="1" spans="21:21">
      <c r="U12646" s="1047"/>
    </row>
    <row r="12647" ht="26.25" customHeight="1" spans="21:21">
      <c r="U12647" s="1047"/>
    </row>
    <row r="12648" ht="26.25" customHeight="1" spans="21:21">
      <c r="U12648" s="1047"/>
    </row>
    <row r="12649" ht="26.25" customHeight="1" spans="21:21">
      <c r="U12649" s="1047"/>
    </row>
    <row r="12650" ht="26.25" customHeight="1" spans="21:21">
      <c r="U12650" s="1047"/>
    </row>
    <row r="12651" ht="26.25" customHeight="1" spans="21:21">
      <c r="U12651" s="1047"/>
    </row>
    <row r="12652" ht="26.25" customHeight="1" spans="21:21">
      <c r="U12652" s="1047"/>
    </row>
    <row r="12653" ht="26.25" customHeight="1" spans="21:21">
      <c r="U12653" s="1047"/>
    </row>
    <row r="12654" ht="26.25" customHeight="1" spans="21:21">
      <c r="U12654" s="1047"/>
    </row>
    <row r="12655" ht="26.25" customHeight="1" spans="21:21">
      <c r="U12655" s="1047"/>
    </row>
    <row r="12656" ht="26.25" customHeight="1" spans="21:21">
      <c r="U12656" s="1047"/>
    </row>
    <row r="12657" ht="26.25" customHeight="1" spans="21:21">
      <c r="U12657" s="1047"/>
    </row>
    <row r="12658" ht="26.25" customHeight="1" spans="21:21">
      <c r="U12658" s="1047"/>
    </row>
    <row r="12659" ht="26.25" customHeight="1" spans="21:21">
      <c r="U12659" s="1047"/>
    </row>
    <row r="12660" ht="26.25" customHeight="1" spans="21:21">
      <c r="U12660" s="1047"/>
    </row>
    <row r="12661" ht="26.25" customHeight="1" spans="21:21">
      <c r="U12661" s="1047"/>
    </row>
    <row r="12662" ht="26.25" customHeight="1" spans="21:21">
      <c r="U12662" s="1047"/>
    </row>
    <row r="12663" ht="26.25" customHeight="1" spans="21:21">
      <c r="U12663" s="1047"/>
    </row>
    <row r="12664" ht="26.25" customHeight="1" spans="21:21">
      <c r="U12664" s="1047"/>
    </row>
    <row r="12665" ht="26.25" customHeight="1" spans="21:21">
      <c r="U12665" s="1047"/>
    </row>
    <row r="12666" ht="26.25" customHeight="1" spans="21:21">
      <c r="U12666" s="1047"/>
    </row>
    <row r="12667" ht="26.25" customHeight="1" spans="21:21">
      <c r="U12667" s="1047"/>
    </row>
    <row r="12668" ht="26.25" customHeight="1" spans="21:21">
      <c r="U12668" s="1047"/>
    </row>
    <row r="12669" ht="26.25" customHeight="1" spans="21:21">
      <c r="U12669" s="1047"/>
    </row>
    <row r="12670" ht="26.25" customHeight="1" spans="21:21">
      <c r="U12670" s="1047"/>
    </row>
    <row r="12671" ht="26.25" customHeight="1" spans="21:21">
      <c r="U12671" s="1047"/>
    </row>
    <row r="12672" ht="26.25" customHeight="1" spans="21:21">
      <c r="U12672" s="1047"/>
    </row>
    <row r="12673" ht="26.25" customHeight="1" spans="21:21">
      <c r="U12673" s="1047"/>
    </row>
    <row r="12674" ht="26.25" customHeight="1" spans="21:21">
      <c r="U12674" s="1047"/>
    </row>
    <row r="12675" ht="26.25" customHeight="1" spans="21:21">
      <c r="U12675" s="1047"/>
    </row>
    <row r="12676" ht="26.25" customHeight="1" spans="21:21">
      <c r="U12676" s="1047"/>
    </row>
    <row r="12677" ht="26.25" customHeight="1" spans="21:21">
      <c r="U12677" s="1047"/>
    </row>
    <row r="12678" ht="26.25" customHeight="1" spans="21:21">
      <c r="U12678" s="1047"/>
    </row>
    <row r="12679" ht="26.25" customHeight="1" spans="21:21">
      <c r="U12679" s="1047"/>
    </row>
    <row r="12680" ht="26.25" customHeight="1" spans="21:21">
      <c r="U12680" s="1047"/>
    </row>
    <row r="12681" ht="26.25" customHeight="1" spans="21:21">
      <c r="U12681" s="1047"/>
    </row>
    <row r="12682" ht="26.25" customHeight="1" spans="21:21">
      <c r="U12682" s="1047"/>
    </row>
    <row r="12683" ht="26.25" customHeight="1" spans="21:21">
      <c r="U12683" s="1047"/>
    </row>
    <row r="12684" ht="26.25" customHeight="1" spans="21:21">
      <c r="U12684" s="1047"/>
    </row>
    <row r="12685" ht="26.25" customHeight="1" spans="21:21">
      <c r="U12685" s="1047"/>
    </row>
    <row r="12686" ht="26.25" customHeight="1" spans="21:21">
      <c r="U12686" s="1047"/>
    </row>
    <row r="12687" ht="26.25" customHeight="1" spans="21:21">
      <c r="U12687" s="1047"/>
    </row>
    <row r="12688" ht="26.25" customHeight="1" spans="21:21">
      <c r="U12688" s="1047"/>
    </row>
    <row r="12689" ht="26.25" customHeight="1" spans="21:21">
      <c r="U12689" s="1047"/>
    </row>
    <row r="12690" ht="26.25" customHeight="1" spans="21:21">
      <c r="U12690" s="1047"/>
    </row>
    <row r="12691" ht="26.25" customHeight="1" spans="21:21">
      <c r="U12691" s="1047"/>
    </row>
    <row r="12692" ht="26.25" customHeight="1" spans="21:21">
      <c r="U12692" s="1047"/>
    </row>
    <row r="12693" ht="26.25" customHeight="1" spans="21:21">
      <c r="U12693" s="1047"/>
    </row>
    <row r="12694" ht="26.25" customHeight="1" spans="21:21">
      <c r="U12694" s="1047"/>
    </row>
    <row r="12695" ht="26.25" customHeight="1" spans="21:21">
      <c r="U12695" s="1047"/>
    </row>
    <row r="12696" ht="26.25" customHeight="1" spans="21:21">
      <c r="U12696" s="1047"/>
    </row>
    <row r="12697" ht="26.25" customHeight="1" spans="21:21">
      <c r="U12697" s="1047"/>
    </row>
    <row r="12698" ht="26.25" customHeight="1" spans="21:21">
      <c r="U12698" s="1047"/>
    </row>
    <row r="12699" ht="26.25" customHeight="1" spans="21:21">
      <c r="U12699" s="1047"/>
    </row>
    <row r="12700" ht="26.25" customHeight="1" spans="21:21">
      <c r="U12700" s="1047"/>
    </row>
    <row r="12701" ht="26.25" customHeight="1" spans="21:21">
      <c r="U12701" s="1047"/>
    </row>
    <row r="12702" ht="26.25" customHeight="1" spans="21:21">
      <c r="U12702" s="1047"/>
    </row>
    <row r="12703" ht="26.25" customHeight="1" spans="21:21">
      <c r="U12703" s="1047"/>
    </row>
    <row r="12704" ht="26.25" customHeight="1" spans="21:21">
      <c r="U12704" s="1047"/>
    </row>
    <row r="12705" ht="26.25" customHeight="1" spans="21:21">
      <c r="U12705" s="1047"/>
    </row>
    <row r="12706" ht="26.25" customHeight="1" spans="21:21">
      <c r="U12706" s="1047"/>
    </row>
    <row r="12707" ht="26.25" customHeight="1" spans="21:21">
      <c r="U12707" s="1047"/>
    </row>
    <row r="12708" ht="26.25" customHeight="1" spans="21:21">
      <c r="U12708" s="1047"/>
    </row>
    <row r="12709" ht="26.25" customHeight="1" spans="21:21">
      <c r="U12709" s="1047"/>
    </row>
    <row r="12710" ht="26.25" customHeight="1" spans="21:21">
      <c r="U12710" s="1047"/>
    </row>
    <row r="12711" ht="26.25" customHeight="1" spans="21:21">
      <c r="U12711" s="1047"/>
    </row>
    <row r="12712" ht="26.25" customHeight="1" spans="21:21">
      <c r="U12712" s="1047"/>
    </row>
    <row r="12713" ht="26.25" customHeight="1" spans="21:21">
      <c r="U12713" s="1047"/>
    </row>
    <row r="12714" ht="26.25" customHeight="1" spans="21:21">
      <c r="U12714" s="1047"/>
    </row>
    <row r="12715" ht="26.25" customHeight="1" spans="21:21">
      <c r="U12715" s="1047"/>
    </row>
    <row r="12716" ht="26.25" customHeight="1" spans="21:21">
      <c r="U12716" s="1047"/>
    </row>
    <row r="12717" ht="26.25" customHeight="1" spans="21:21">
      <c r="U12717" s="1047"/>
    </row>
    <row r="12718" ht="26.25" customHeight="1" spans="21:21">
      <c r="U12718" s="1047"/>
    </row>
    <row r="12719" ht="26.25" customHeight="1" spans="21:21">
      <c r="U12719" s="1047"/>
    </row>
    <row r="12720" ht="26.25" customHeight="1" spans="21:21">
      <c r="U12720" s="1047"/>
    </row>
    <row r="12721" ht="26.25" customHeight="1" spans="21:21">
      <c r="U12721" s="1047"/>
    </row>
    <row r="12722" ht="26.25" customHeight="1" spans="21:21">
      <c r="U12722" s="1047"/>
    </row>
    <row r="12723" ht="26.25" customHeight="1" spans="21:21">
      <c r="U12723" s="1047"/>
    </row>
    <row r="12724" ht="26.25" customHeight="1" spans="21:21">
      <c r="U12724" s="1047"/>
    </row>
    <row r="12725" ht="26.25" customHeight="1" spans="21:21">
      <c r="U12725" s="1047"/>
    </row>
    <row r="12726" ht="26.25" customHeight="1" spans="21:21">
      <c r="U12726" s="1047"/>
    </row>
    <row r="12727" ht="26.25" customHeight="1" spans="21:21">
      <c r="U12727" s="1047"/>
    </row>
    <row r="12728" ht="26.25" customHeight="1" spans="21:21">
      <c r="U12728" s="1047"/>
    </row>
    <row r="12729" ht="26.25" customHeight="1" spans="21:21">
      <c r="U12729" s="1047"/>
    </row>
    <row r="12730" ht="26.25" customHeight="1" spans="21:21">
      <c r="U12730" s="1047"/>
    </row>
    <row r="12731" ht="26.25" customHeight="1" spans="21:21">
      <c r="U12731" s="1047"/>
    </row>
    <row r="12732" ht="26.25" customHeight="1" spans="21:21">
      <c r="U12732" s="1047"/>
    </row>
    <row r="12733" ht="26.25" customHeight="1" spans="21:21">
      <c r="U12733" s="1047"/>
    </row>
    <row r="12734" ht="26.25" customHeight="1" spans="21:21">
      <c r="U12734" s="1047"/>
    </row>
    <row r="12735" ht="26.25" customHeight="1" spans="21:21">
      <c r="U12735" s="1047"/>
    </row>
    <row r="12736" ht="26.25" customHeight="1" spans="21:21">
      <c r="U12736" s="1047"/>
    </row>
    <row r="12737" ht="26.25" customHeight="1" spans="21:21">
      <c r="U12737" s="1047"/>
    </row>
    <row r="12738" ht="26.25" customHeight="1" spans="21:21">
      <c r="U12738" s="1047"/>
    </row>
    <row r="12739" ht="26.25" customHeight="1" spans="21:21">
      <c r="U12739" s="1047"/>
    </row>
    <row r="12740" ht="26.25" customHeight="1" spans="21:21">
      <c r="U12740" s="1047"/>
    </row>
    <row r="12741" ht="26.25" customHeight="1" spans="21:21">
      <c r="U12741" s="1047"/>
    </row>
    <row r="12742" ht="26.25" customHeight="1" spans="21:21">
      <c r="U12742" s="1047"/>
    </row>
    <row r="12743" ht="26.25" customHeight="1" spans="21:21">
      <c r="U12743" s="1047"/>
    </row>
    <row r="12744" ht="26.25" customHeight="1" spans="21:21">
      <c r="U12744" s="1047"/>
    </row>
    <row r="12745" ht="26.25" customHeight="1" spans="21:21">
      <c r="U12745" s="1047"/>
    </row>
    <row r="12746" ht="26.25" customHeight="1" spans="21:21">
      <c r="U12746" s="1047"/>
    </row>
    <row r="12747" ht="26.25" customHeight="1" spans="21:21">
      <c r="U12747" s="1047"/>
    </row>
    <row r="12748" ht="26.25" customHeight="1" spans="21:21">
      <c r="U12748" s="1047"/>
    </row>
    <row r="12749" ht="26.25" customHeight="1" spans="21:21">
      <c r="U12749" s="1047"/>
    </row>
    <row r="12750" ht="26.25" customHeight="1" spans="21:21">
      <c r="U12750" s="1047"/>
    </row>
    <row r="12751" ht="26.25" customHeight="1" spans="21:21">
      <c r="U12751" s="1047"/>
    </row>
    <row r="12752" ht="26.25" customHeight="1" spans="21:21">
      <c r="U12752" s="1047"/>
    </row>
    <row r="12753" ht="26.25" customHeight="1" spans="21:21">
      <c r="U12753" s="1047"/>
    </row>
    <row r="12754" ht="26.25" customHeight="1" spans="21:21">
      <c r="U12754" s="1047"/>
    </row>
    <row r="12755" ht="26.25" customHeight="1" spans="21:21">
      <c r="U12755" s="1047"/>
    </row>
    <row r="12756" ht="26.25" customHeight="1" spans="21:21">
      <c r="U12756" s="1047"/>
    </row>
    <row r="12757" ht="26.25" customHeight="1" spans="21:21">
      <c r="U12757" s="1047"/>
    </row>
    <row r="12758" ht="26.25" customHeight="1" spans="21:21">
      <c r="U12758" s="1047"/>
    </row>
    <row r="12759" ht="26.25" customHeight="1" spans="21:21">
      <c r="U12759" s="1047"/>
    </row>
    <row r="12760" ht="26.25" customHeight="1" spans="21:21">
      <c r="U12760" s="1047"/>
    </row>
    <row r="12761" ht="26.25" customHeight="1" spans="21:21">
      <c r="U12761" s="1047"/>
    </row>
    <row r="12762" ht="26.25" customHeight="1" spans="21:21">
      <c r="U12762" s="1047"/>
    </row>
    <row r="12763" ht="26.25" customHeight="1" spans="21:21">
      <c r="U12763" s="1047"/>
    </row>
    <row r="12764" ht="26.25" customHeight="1" spans="21:21">
      <c r="U12764" s="1047"/>
    </row>
    <row r="12765" ht="26.25" customHeight="1" spans="21:21">
      <c r="U12765" s="1047"/>
    </row>
    <row r="12766" ht="26.25" customHeight="1" spans="21:21">
      <c r="U12766" s="1047"/>
    </row>
    <row r="12767" ht="26.25" customHeight="1" spans="21:21">
      <c r="U12767" s="1047"/>
    </row>
    <row r="12768" ht="26.25" customHeight="1" spans="21:21">
      <c r="U12768" s="1047"/>
    </row>
    <row r="12769" ht="26.25" customHeight="1" spans="21:21">
      <c r="U12769" s="1047"/>
    </row>
    <row r="12770" ht="26.25" customHeight="1" spans="21:21">
      <c r="U12770" s="1047"/>
    </row>
    <row r="12771" ht="26.25" customHeight="1" spans="21:21">
      <c r="U12771" s="1047"/>
    </row>
    <row r="12772" ht="26.25" customHeight="1" spans="21:21">
      <c r="U12772" s="1047"/>
    </row>
    <row r="12773" ht="26.25" customHeight="1" spans="21:21">
      <c r="U12773" s="1047"/>
    </row>
    <row r="12774" ht="26.25" customHeight="1" spans="21:21">
      <c r="U12774" s="1047"/>
    </row>
    <row r="12775" ht="26.25" customHeight="1" spans="21:21">
      <c r="U12775" s="1047"/>
    </row>
    <row r="12776" ht="26.25" customHeight="1" spans="21:21">
      <c r="U12776" s="1047"/>
    </row>
    <row r="12777" ht="26.25" customHeight="1" spans="21:21">
      <c r="U12777" s="1047"/>
    </row>
    <row r="12778" ht="26.25" customHeight="1" spans="21:21">
      <c r="U12778" s="1047"/>
    </row>
    <row r="12779" ht="26.25" customHeight="1" spans="21:21">
      <c r="U12779" s="1047"/>
    </row>
    <row r="12780" ht="26.25" customHeight="1" spans="21:21">
      <c r="U12780" s="1047"/>
    </row>
    <row r="12781" ht="26.25" customHeight="1" spans="21:21">
      <c r="U12781" s="1047"/>
    </row>
    <row r="12782" ht="26.25" customHeight="1" spans="21:21">
      <c r="U12782" s="1047"/>
    </row>
    <row r="12783" ht="26.25" customHeight="1" spans="21:21">
      <c r="U12783" s="1047"/>
    </row>
    <row r="12784" ht="26.25" customHeight="1" spans="21:21">
      <c r="U12784" s="1047"/>
    </row>
    <row r="12785" ht="26.25" customHeight="1" spans="21:21">
      <c r="U12785" s="1047"/>
    </row>
    <row r="12786" ht="26.25" customHeight="1" spans="21:21">
      <c r="U12786" s="1047"/>
    </row>
    <row r="12787" ht="26.25" customHeight="1" spans="21:21">
      <c r="U12787" s="1047"/>
    </row>
    <row r="12788" ht="26.25" customHeight="1" spans="21:21">
      <c r="U12788" s="1047"/>
    </row>
    <row r="12789" ht="26.25" customHeight="1" spans="21:21">
      <c r="U12789" s="1047"/>
    </row>
    <row r="12790" ht="26.25" customHeight="1" spans="21:21">
      <c r="U12790" s="1047"/>
    </row>
    <row r="12791" ht="26.25" customHeight="1" spans="21:21">
      <c r="U12791" s="1047"/>
    </row>
    <row r="12792" ht="26.25" customHeight="1" spans="21:21">
      <c r="U12792" s="1047"/>
    </row>
    <row r="12793" ht="26.25" customHeight="1" spans="21:21">
      <c r="U12793" s="1047"/>
    </row>
    <row r="12794" ht="26.25" customHeight="1" spans="21:21">
      <c r="U12794" s="1047"/>
    </row>
    <row r="12795" ht="26.25" customHeight="1" spans="21:21">
      <c r="U12795" s="1047"/>
    </row>
    <row r="12796" ht="26.25" customHeight="1" spans="21:21">
      <c r="U12796" s="1047"/>
    </row>
    <row r="12797" ht="26.25" customHeight="1" spans="21:21">
      <c r="U12797" s="1047"/>
    </row>
    <row r="12798" ht="26.25" customHeight="1" spans="21:21">
      <c r="U12798" s="1047"/>
    </row>
    <row r="12799" ht="26.25" customHeight="1" spans="21:21">
      <c r="U12799" s="1047"/>
    </row>
    <row r="12800" ht="26.25" customHeight="1" spans="21:21">
      <c r="U12800" s="1047"/>
    </row>
    <row r="12801" ht="26.25" customHeight="1" spans="21:21">
      <c r="U12801" s="1047"/>
    </row>
    <row r="12802" ht="26.25" customHeight="1" spans="21:21">
      <c r="U12802" s="1047"/>
    </row>
    <row r="12803" ht="26.25" customHeight="1" spans="21:21">
      <c r="U12803" s="1047"/>
    </row>
    <row r="12804" ht="26.25" customHeight="1" spans="21:21">
      <c r="U12804" s="1047"/>
    </row>
    <row r="12805" ht="26.25" customHeight="1" spans="21:21">
      <c r="U12805" s="1047"/>
    </row>
    <row r="12806" ht="26.25" customHeight="1" spans="21:21">
      <c r="U12806" s="1047"/>
    </row>
    <row r="12807" ht="26.25" customHeight="1" spans="21:21">
      <c r="U12807" s="1047"/>
    </row>
    <row r="12808" ht="26.25" customHeight="1" spans="21:21">
      <c r="U12808" s="1047"/>
    </row>
    <row r="12809" ht="26.25" customHeight="1" spans="21:21">
      <c r="U12809" s="1047"/>
    </row>
    <row r="12810" ht="26.25" customHeight="1" spans="21:21">
      <c r="U12810" s="1047"/>
    </row>
    <row r="12811" ht="26.25" customHeight="1" spans="21:21">
      <c r="U12811" s="1047"/>
    </row>
    <row r="12812" ht="26.25" customHeight="1" spans="21:21">
      <c r="U12812" s="1047"/>
    </row>
    <row r="12813" ht="26.25" customHeight="1" spans="21:21">
      <c r="U12813" s="1047"/>
    </row>
    <row r="12814" ht="26.25" customHeight="1" spans="21:21">
      <c r="U12814" s="1047"/>
    </row>
    <row r="12815" ht="26.25" customHeight="1" spans="21:21">
      <c r="U12815" s="1047"/>
    </row>
    <row r="12816" ht="26.25" customHeight="1" spans="21:21">
      <c r="U12816" s="1047"/>
    </row>
    <row r="12817" ht="26.25" customHeight="1" spans="21:21">
      <c r="U12817" s="1047"/>
    </row>
    <row r="12818" ht="26.25" customHeight="1" spans="21:21">
      <c r="U12818" s="1047"/>
    </row>
    <row r="12819" ht="26.25" customHeight="1" spans="21:21">
      <c r="U12819" s="1047"/>
    </row>
    <row r="12820" ht="26.25" customHeight="1" spans="21:21">
      <c r="U12820" s="1047"/>
    </row>
    <row r="12821" ht="26.25" customHeight="1" spans="21:21">
      <c r="U12821" s="1047"/>
    </row>
    <row r="12822" ht="26.25" customHeight="1" spans="21:21">
      <c r="U12822" s="1047"/>
    </row>
    <row r="12823" ht="26.25" customHeight="1" spans="21:21">
      <c r="U12823" s="1047"/>
    </row>
    <row r="12824" ht="26.25" customHeight="1" spans="21:21">
      <c r="U12824" s="1047"/>
    </row>
    <row r="12825" ht="26.25" customHeight="1" spans="21:21">
      <c r="U12825" s="1047"/>
    </row>
    <row r="12826" ht="26.25" customHeight="1" spans="21:21">
      <c r="U12826" s="1047"/>
    </row>
    <row r="12827" ht="26.25" customHeight="1" spans="21:21">
      <c r="U12827" s="1047"/>
    </row>
    <row r="12828" ht="26.25" customHeight="1" spans="21:21">
      <c r="U12828" s="1047"/>
    </row>
    <row r="12829" ht="26.25" customHeight="1" spans="21:21">
      <c r="U12829" s="1047"/>
    </row>
    <row r="12830" ht="26.25" customHeight="1" spans="21:21">
      <c r="U12830" s="1047"/>
    </row>
    <row r="12831" ht="26.25" customHeight="1" spans="21:21">
      <c r="U12831" s="1047"/>
    </row>
    <row r="12832" ht="26.25" customHeight="1" spans="21:21">
      <c r="U12832" s="1047"/>
    </row>
    <row r="12833" ht="26.25" customHeight="1" spans="21:21">
      <c r="U12833" s="1047"/>
    </row>
    <row r="12834" ht="26.25" customHeight="1" spans="21:21">
      <c r="U12834" s="1047"/>
    </row>
    <row r="12835" ht="26.25" customHeight="1" spans="21:21">
      <c r="U12835" s="1047"/>
    </row>
    <row r="12836" ht="26.25" customHeight="1" spans="21:21">
      <c r="U12836" s="1047"/>
    </row>
    <row r="12837" ht="26.25" customHeight="1" spans="21:21">
      <c r="U12837" s="1047"/>
    </row>
    <row r="12838" ht="26.25" customHeight="1" spans="21:21">
      <c r="U12838" s="1047"/>
    </row>
    <row r="12839" ht="26.25" customHeight="1" spans="21:21">
      <c r="U12839" s="1047"/>
    </row>
    <row r="12840" ht="26.25" customHeight="1" spans="21:21">
      <c r="U12840" s="1047"/>
    </row>
    <row r="12841" ht="26.25" customHeight="1" spans="21:21">
      <c r="U12841" s="1047"/>
    </row>
    <row r="12842" ht="26.25" customHeight="1" spans="21:21">
      <c r="U12842" s="1047"/>
    </row>
    <row r="12843" ht="26.25" customHeight="1" spans="21:21">
      <c r="U12843" s="1047"/>
    </row>
    <row r="12844" ht="26.25" customHeight="1" spans="21:21">
      <c r="U12844" s="1047"/>
    </row>
    <row r="12845" ht="26.25" customHeight="1" spans="21:21">
      <c r="U12845" s="1047"/>
    </row>
    <row r="12846" ht="26.25" customHeight="1" spans="21:21">
      <c r="U12846" s="1047"/>
    </row>
    <row r="12847" ht="26.25" customHeight="1" spans="21:21">
      <c r="U12847" s="1047"/>
    </row>
    <row r="12848" ht="26.25" customHeight="1" spans="21:21">
      <c r="U12848" s="1047"/>
    </row>
    <row r="12849" ht="26.25" customHeight="1" spans="21:21">
      <c r="U12849" s="1047"/>
    </row>
    <row r="12850" ht="26.25" customHeight="1" spans="21:21">
      <c r="U12850" s="1047"/>
    </row>
    <row r="12851" ht="26.25" customHeight="1" spans="21:21">
      <c r="U12851" s="1047"/>
    </row>
    <row r="12852" ht="26.25" customHeight="1" spans="21:21">
      <c r="U12852" s="1047"/>
    </row>
    <row r="12853" ht="26.25" customHeight="1" spans="21:21">
      <c r="U12853" s="1047"/>
    </row>
    <row r="12854" ht="26.25" customHeight="1" spans="21:21">
      <c r="U12854" s="1047"/>
    </row>
    <row r="12855" ht="26.25" customHeight="1" spans="21:21">
      <c r="U12855" s="1047"/>
    </row>
    <row r="12856" ht="26.25" customHeight="1" spans="21:21">
      <c r="U12856" s="1047"/>
    </row>
    <row r="12857" ht="26.25" customHeight="1" spans="21:21">
      <c r="U12857" s="1047"/>
    </row>
    <row r="12858" ht="26.25" customHeight="1" spans="21:21">
      <c r="U12858" s="1047"/>
    </row>
    <row r="12859" ht="26.25" customHeight="1" spans="21:21">
      <c r="U12859" s="1047"/>
    </row>
    <row r="12860" ht="26.25" customHeight="1" spans="21:21">
      <c r="U12860" s="1047"/>
    </row>
    <row r="12861" ht="26.25" customHeight="1" spans="21:21">
      <c r="U12861" s="1047"/>
    </row>
    <row r="12862" ht="26.25" customHeight="1" spans="21:21">
      <c r="U12862" s="1047"/>
    </row>
    <row r="12863" ht="26.25" customHeight="1" spans="21:21">
      <c r="U12863" s="1047"/>
    </row>
    <row r="12864" ht="26.25" customHeight="1" spans="21:21">
      <c r="U12864" s="1047"/>
    </row>
    <row r="12865" ht="26.25" customHeight="1" spans="21:21">
      <c r="U12865" s="1047"/>
    </row>
    <row r="12866" ht="26.25" customHeight="1" spans="21:21">
      <c r="U12866" s="1047"/>
    </row>
    <row r="12867" ht="26.25" customHeight="1" spans="21:21">
      <c r="U12867" s="1047"/>
    </row>
    <row r="12868" ht="26.25" customHeight="1" spans="21:21">
      <c r="U12868" s="1047"/>
    </row>
    <row r="12869" ht="26.25" customHeight="1" spans="21:21">
      <c r="U12869" s="1047"/>
    </row>
    <row r="12870" ht="26.25" customHeight="1" spans="21:21">
      <c r="U12870" s="1047"/>
    </row>
    <row r="12871" ht="26.25" customHeight="1" spans="21:21">
      <c r="U12871" s="1047"/>
    </row>
    <row r="12872" ht="26.25" customHeight="1" spans="21:21">
      <c r="U12872" s="1047"/>
    </row>
    <row r="12873" ht="26.25" customHeight="1" spans="21:21">
      <c r="U12873" s="1047"/>
    </row>
    <row r="12874" ht="26.25" customHeight="1" spans="21:21">
      <c r="U12874" s="1047"/>
    </row>
    <row r="12875" ht="26.25" customHeight="1" spans="21:21">
      <c r="U12875" s="1047"/>
    </row>
    <row r="12876" ht="26.25" customHeight="1" spans="21:21">
      <c r="U12876" s="1047"/>
    </row>
    <row r="12877" ht="26.25" customHeight="1" spans="21:21">
      <c r="U12877" s="1047"/>
    </row>
    <row r="12878" ht="26.25" customHeight="1" spans="21:21">
      <c r="U12878" s="1047"/>
    </row>
    <row r="12879" ht="26.25" customHeight="1" spans="21:21">
      <c r="U12879" s="1047"/>
    </row>
    <row r="12880" ht="26.25" customHeight="1" spans="21:21">
      <c r="U12880" s="1047"/>
    </row>
    <row r="12881" ht="26.25" customHeight="1" spans="21:21">
      <c r="U12881" s="1047"/>
    </row>
    <row r="12882" ht="26.25" customHeight="1" spans="21:21">
      <c r="U12882" s="1047"/>
    </row>
    <row r="12883" ht="26.25" customHeight="1" spans="21:21">
      <c r="U12883" s="1047"/>
    </row>
    <row r="12884" ht="26.25" customHeight="1" spans="21:21">
      <c r="U12884" s="1047"/>
    </row>
    <row r="12885" ht="26.25" customHeight="1" spans="21:21">
      <c r="U12885" s="1047"/>
    </row>
    <row r="12886" ht="26.25" customHeight="1" spans="21:21">
      <c r="U12886" s="1047"/>
    </row>
    <row r="12887" ht="26.25" customHeight="1" spans="21:21">
      <c r="U12887" s="1047"/>
    </row>
    <row r="12888" ht="26.25" customHeight="1" spans="21:21">
      <c r="U12888" s="1047"/>
    </row>
    <row r="12889" ht="26.25" customHeight="1" spans="21:21">
      <c r="U12889" s="1047"/>
    </row>
    <row r="12890" ht="26.25" customHeight="1" spans="21:21">
      <c r="U12890" s="1047"/>
    </row>
    <row r="12891" ht="26.25" customHeight="1" spans="21:21">
      <c r="U12891" s="1047"/>
    </row>
    <row r="12892" ht="26.25" customHeight="1" spans="21:21">
      <c r="U12892" s="1047"/>
    </row>
    <row r="12893" ht="26.25" customHeight="1" spans="21:21">
      <c r="U12893" s="1047"/>
    </row>
    <row r="12894" ht="26.25" customHeight="1" spans="21:21">
      <c r="U12894" s="1047"/>
    </row>
    <row r="12895" ht="26.25" customHeight="1" spans="21:21">
      <c r="U12895" s="1047"/>
    </row>
    <row r="12896" ht="26.25" customHeight="1" spans="21:21">
      <c r="U12896" s="1047"/>
    </row>
    <row r="12897" ht="26.25" customHeight="1" spans="21:21">
      <c r="U12897" s="1047"/>
    </row>
    <row r="12898" ht="26.25" customHeight="1" spans="21:21">
      <c r="U12898" s="1047"/>
    </row>
    <row r="12899" ht="26.25" customHeight="1" spans="21:21">
      <c r="U12899" s="1047"/>
    </row>
    <row r="12900" ht="26.25" customHeight="1" spans="21:21">
      <c r="U12900" s="1047"/>
    </row>
    <row r="12901" ht="26.25" customHeight="1" spans="21:21">
      <c r="U12901" s="1047"/>
    </row>
    <row r="12902" ht="26.25" customHeight="1" spans="21:21">
      <c r="U12902" s="1047"/>
    </row>
    <row r="12903" ht="26.25" customHeight="1" spans="21:21">
      <c r="U12903" s="1047"/>
    </row>
    <row r="12904" ht="26.25" customHeight="1" spans="21:21">
      <c r="U12904" s="1047"/>
    </row>
    <row r="12905" ht="26.25" customHeight="1" spans="21:21">
      <c r="U12905" s="1047"/>
    </row>
    <row r="12906" ht="26.25" customHeight="1" spans="21:21">
      <c r="U12906" s="1047"/>
    </row>
    <row r="12907" ht="26.25" customHeight="1" spans="21:21">
      <c r="U12907" s="1047"/>
    </row>
    <row r="12908" ht="26.25" customHeight="1" spans="21:21">
      <c r="U12908" s="1047"/>
    </row>
    <row r="12909" ht="26.25" customHeight="1" spans="21:21">
      <c r="U12909" s="1047"/>
    </row>
    <row r="12910" ht="26.25" customHeight="1" spans="21:21">
      <c r="U12910" s="1047"/>
    </row>
    <row r="12911" ht="26.25" customHeight="1" spans="21:21">
      <c r="U12911" s="1047"/>
    </row>
    <row r="12912" ht="26.25" customHeight="1" spans="21:21">
      <c r="U12912" s="1047"/>
    </row>
    <row r="12913" ht="26.25" customHeight="1" spans="21:21">
      <c r="U12913" s="1047"/>
    </row>
    <row r="12914" ht="26.25" customHeight="1" spans="21:21">
      <c r="U12914" s="1047"/>
    </row>
    <row r="12915" ht="26.25" customHeight="1" spans="21:21">
      <c r="U12915" s="1047"/>
    </row>
    <row r="12916" ht="26.25" customHeight="1" spans="21:21">
      <c r="U12916" s="1047"/>
    </row>
    <row r="12917" ht="26.25" customHeight="1" spans="21:21">
      <c r="U12917" s="1047"/>
    </row>
    <row r="12918" ht="26.25" customHeight="1" spans="21:21">
      <c r="U12918" s="1047"/>
    </row>
    <row r="12919" ht="26.25" customHeight="1" spans="21:21">
      <c r="U12919" s="1047"/>
    </row>
    <row r="12920" ht="26.25" customHeight="1" spans="21:21">
      <c r="U12920" s="1047"/>
    </row>
    <row r="12921" ht="26.25" customHeight="1" spans="21:21">
      <c r="U12921" s="1047"/>
    </row>
    <row r="12922" ht="26.25" customHeight="1" spans="21:21">
      <c r="U12922" s="1047"/>
    </row>
    <row r="12923" ht="26.25" customHeight="1" spans="21:21">
      <c r="U12923" s="1047"/>
    </row>
    <row r="12924" ht="26.25" customHeight="1" spans="21:21">
      <c r="U12924" s="1047"/>
    </row>
    <row r="12925" ht="26.25" customHeight="1" spans="21:21">
      <c r="U12925" s="1047"/>
    </row>
    <row r="12926" ht="26.25" customHeight="1" spans="21:21">
      <c r="U12926" s="1047"/>
    </row>
    <row r="12927" ht="26.25" customHeight="1" spans="21:21">
      <c r="U12927" s="1047"/>
    </row>
    <row r="12928" ht="26.25" customHeight="1" spans="21:21">
      <c r="U12928" s="1047"/>
    </row>
    <row r="12929" ht="26.25" customHeight="1" spans="21:21">
      <c r="U12929" s="1047"/>
    </row>
    <row r="12930" ht="26.25" customHeight="1" spans="21:21">
      <c r="U12930" s="1047"/>
    </row>
    <row r="12931" ht="26.25" customHeight="1" spans="21:21">
      <c r="U12931" s="1047"/>
    </row>
    <row r="12932" ht="26.25" customHeight="1" spans="21:21">
      <c r="U12932" s="1047"/>
    </row>
    <row r="12933" ht="26.25" customHeight="1" spans="21:21">
      <c r="U12933" s="1047"/>
    </row>
    <row r="12934" ht="26.25" customHeight="1" spans="21:21">
      <c r="U12934" s="1047"/>
    </row>
    <row r="12935" ht="26.25" customHeight="1" spans="21:21">
      <c r="U12935" s="1047"/>
    </row>
    <row r="12936" ht="26.25" customHeight="1" spans="21:21">
      <c r="U12936" s="1047"/>
    </row>
    <row r="12937" ht="26.25" customHeight="1" spans="21:21">
      <c r="U12937" s="1047"/>
    </row>
    <row r="12938" ht="26.25" customHeight="1" spans="21:21">
      <c r="U12938" s="1047"/>
    </row>
    <row r="12939" ht="26.25" customHeight="1" spans="21:21">
      <c r="U12939" s="1047"/>
    </row>
    <row r="12940" ht="26.25" customHeight="1" spans="21:21">
      <c r="U12940" s="1047"/>
    </row>
    <row r="12941" ht="26.25" customHeight="1" spans="21:21">
      <c r="U12941" s="1047"/>
    </row>
    <row r="12942" ht="26.25" customHeight="1" spans="21:21">
      <c r="U12942" s="1047"/>
    </row>
    <row r="12943" ht="26.25" customHeight="1" spans="21:21">
      <c r="U12943" s="1047"/>
    </row>
    <row r="12944" ht="26.25" customHeight="1" spans="21:21">
      <c r="U12944" s="1047"/>
    </row>
    <row r="12945" ht="26.25" customHeight="1" spans="21:21">
      <c r="U12945" s="1047"/>
    </row>
    <row r="12946" ht="26.25" customHeight="1" spans="21:21">
      <c r="U12946" s="1047"/>
    </row>
    <row r="12947" ht="26.25" customHeight="1" spans="21:21">
      <c r="U12947" s="1047"/>
    </row>
    <row r="12948" ht="26.25" customHeight="1" spans="21:21">
      <c r="U12948" s="1047"/>
    </row>
    <row r="12949" ht="26.25" customHeight="1" spans="21:21">
      <c r="U12949" s="1047"/>
    </row>
    <row r="12950" ht="26.25" customHeight="1" spans="21:21">
      <c r="U12950" s="1047"/>
    </row>
    <row r="12951" ht="26.25" customHeight="1" spans="21:21">
      <c r="U12951" s="1047"/>
    </row>
    <row r="12952" ht="26.25" customHeight="1" spans="21:21">
      <c r="U12952" s="1047"/>
    </row>
    <row r="12953" ht="26.25" customHeight="1" spans="21:21">
      <c r="U12953" s="1047"/>
    </row>
    <row r="12954" ht="26.25" customHeight="1" spans="21:21">
      <c r="U12954" s="1047"/>
    </row>
    <row r="12955" ht="26.25" customHeight="1" spans="21:21">
      <c r="U12955" s="1047"/>
    </row>
    <row r="12956" ht="26.25" customHeight="1" spans="21:21">
      <c r="U12956" s="1047"/>
    </row>
    <row r="12957" ht="26.25" customHeight="1" spans="21:21">
      <c r="U12957" s="1047"/>
    </row>
    <row r="12958" ht="26.25" customHeight="1" spans="21:21">
      <c r="U12958" s="1047"/>
    </row>
    <row r="12959" ht="26.25" customHeight="1" spans="21:21">
      <c r="U12959" s="1047"/>
    </row>
    <row r="12960" ht="26.25" customHeight="1" spans="21:21">
      <c r="U12960" s="1047"/>
    </row>
    <row r="12961" ht="26.25" customHeight="1" spans="21:21">
      <c r="U12961" s="1047"/>
    </row>
    <row r="12962" ht="26.25" customHeight="1" spans="21:21">
      <c r="U12962" s="1047"/>
    </row>
    <row r="12963" ht="26.25" customHeight="1" spans="21:21">
      <c r="U12963" s="1047"/>
    </row>
    <row r="12964" ht="26.25" customHeight="1" spans="21:21">
      <c r="U12964" s="1047"/>
    </row>
    <row r="12965" ht="26.25" customHeight="1" spans="21:21">
      <c r="U12965" s="1047"/>
    </row>
    <row r="12966" ht="26.25" customHeight="1" spans="21:21">
      <c r="U12966" s="1047"/>
    </row>
    <row r="12967" ht="26.25" customHeight="1" spans="21:21">
      <c r="U12967" s="1047"/>
    </row>
    <row r="12968" ht="26.25" customHeight="1" spans="21:21">
      <c r="U12968" s="1047"/>
    </row>
    <row r="12969" ht="26.25" customHeight="1" spans="21:21">
      <c r="U12969" s="1047"/>
    </row>
    <row r="12970" ht="26.25" customHeight="1" spans="21:21">
      <c r="U12970" s="1047"/>
    </row>
    <row r="12971" ht="26.25" customHeight="1" spans="21:21">
      <c r="U12971" s="1047"/>
    </row>
    <row r="12972" ht="26.25" customHeight="1" spans="21:21">
      <c r="U12972" s="1047"/>
    </row>
    <row r="12973" ht="26.25" customHeight="1" spans="21:21">
      <c r="U12973" s="1047"/>
    </row>
    <row r="12974" ht="26.25" customHeight="1" spans="21:21">
      <c r="U12974" s="1047"/>
    </row>
    <row r="12975" ht="26.25" customHeight="1" spans="21:21">
      <c r="U12975" s="1047"/>
    </row>
    <row r="12976" ht="26.25" customHeight="1" spans="21:21">
      <c r="U12976" s="1047"/>
    </row>
    <row r="12977" ht="26.25" customHeight="1" spans="21:21">
      <c r="U12977" s="1047"/>
    </row>
    <row r="12978" ht="26.25" customHeight="1" spans="21:21">
      <c r="U12978" s="1047"/>
    </row>
    <row r="12979" ht="26.25" customHeight="1" spans="21:21">
      <c r="U12979" s="1047"/>
    </row>
    <row r="12980" ht="26.25" customHeight="1" spans="21:21">
      <c r="U12980" s="1047"/>
    </row>
    <row r="12981" ht="26.25" customHeight="1" spans="21:21">
      <c r="U12981" s="1047"/>
    </row>
    <row r="12982" ht="26.25" customHeight="1" spans="21:21">
      <c r="U12982" s="1047"/>
    </row>
    <row r="12983" ht="26.25" customHeight="1" spans="21:21">
      <c r="U12983" s="1047"/>
    </row>
    <row r="12984" ht="26.25" customHeight="1" spans="21:21">
      <c r="U12984" s="1047"/>
    </row>
    <row r="12985" ht="26.25" customHeight="1" spans="21:21">
      <c r="U12985" s="1047"/>
    </row>
    <row r="12986" ht="26.25" customHeight="1" spans="21:21">
      <c r="U12986" s="1047"/>
    </row>
    <row r="12987" ht="26.25" customHeight="1" spans="21:21">
      <c r="U12987" s="1047"/>
    </row>
    <row r="12988" ht="26.25" customHeight="1" spans="21:21">
      <c r="U12988" s="1047"/>
    </row>
    <row r="12989" ht="26.25" customHeight="1" spans="21:21">
      <c r="U12989" s="1047"/>
    </row>
    <row r="12990" ht="26.25" customHeight="1" spans="21:21">
      <c r="U12990" s="1047"/>
    </row>
    <row r="12991" ht="26.25" customHeight="1" spans="21:21">
      <c r="U12991" s="1047"/>
    </row>
    <row r="12992" ht="26.25" customHeight="1" spans="21:21">
      <c r="U12992" s="1047"/>
    </row>
    <row r="12993" ht="26.25" customHeight="1" spans="21:21">
      <c r="U12993" s="1047"/>
    </row>
    <row r="12994" ht="26.25" customHeight="1" spans="21:21">
      <c r="U12994" s="1047"/>
    </row>
    <row r="12995" ht="26.25" customHeight="1" spans="21:21">
      <c r="U12995" s="1047"/>
    </row>
    <row r="12996" ht="26.25" customHeight="1" spans="21:21">
      <c r="U12996" s="1047"/>
    </row>
    <row r="12997" ht="26.25" customHeight="1" spans="21:21">
      <c r="U12997" s="1047"/>
    </row>
    <row r="12998" ht="26.25" customHeight="1" spans="21:21">
      <c r="U12998" s="1047"/>
    </row>
    <row r="12999" ht="26.25" customHeight="1" spans="21:21">
      <c r="U12999" s="1047"/>
    </row>
    <row r="13000" ht="26.25" customHeight="1" spans="21:21">
      <c r="U13000" s="1047"/>
    </row>
    <row r="13001" ht="26.25" customHeight="1" spans="21:21">
      <c r="U13001" s="1047"/>
    </row>
    <row r="13002" ht="26.25" customHeight="1" spans="21:21">
      <c r="U13002" s="1047"/>
    </row>
    <row r="13003" ht="26.25" customHeight="1" spans="21:21">
      <c r="U13003" s="1047"/>
    </row>
    <row r="13004" ht="26.25" customHeight="1" spans="21:21">
      <c r="U13004" s="1047"/>
    </row>
    <row r="13005" ht="26.25" customHeight="1" spans="21:21">
      <c r="U13005" s="1047"/>
    </row>
    <row r="13006" ht="26.25" customHeight="1" spans="21:21">
      <c r="U13006" s="1047"/>
    </row>
    <row r="13007" ht="26.25" customHeight="1" spans="21:21">
      <c r="U13007" s="1047"/>
    </row>
    <row r="13008" ht="26.25" customHeight="1" spans="21:21">
      <c r="U13008" s="1047"/>
    </row>
    <row r="13009" ht="26.25" customHeight="1" spans="21:21">
      <c r="U13009" s="1047"/>
    </row>
    <row r="13010" ht="26.25" customHeight="1" spans="21:21">
      <c r="U13010" s="1047"/>
    </row>
    <row r="13011" ht="26.25" customHeight="1" spans="21:21">
      <c r="U13011" s="1047"/>
    </row>
    <row r="13012" ht="26.25" customHeight="1" spans="21:21">
      <c r="U13012" s="1047"/>
    </row>
    <row r="13013" ht="26.25" customHeight="1" spans="21:21">
      <c r="U13013" s="1047"/>
    </row>
    <row r="13014" ht="26.25" customHeight="1" spans="21:21">
      <c r="U13014" s="1047"/>
    </row>
    <row r="13015" ht="26.25" customHeight="1" spans="21:21">
      <c r="U13015" s="1047"/>
    </row>
    <row r="13016" ht="26.25" customHeight="1" spans="21:21">
      <c r="U13016" s="1047"/>
    </row>
    <row r="13017" ht="26.25" customHeight="1" spans="21:21">
      <c r="U13017" s="1047"/>
    </row>
    <row r="13018" ht="26.25" customHeight="1" spans="21:21">
      <c r="U13018" s="1047"/>
    </row>
    <row r="13019" ht="26.25" customHeight="1" spans="21:21">
      <c r="U13019" s="1047"/>
    </row>
    <row r="13020" ht="26.25" customHeight="1" spans="21:21">
      <c r="U13020" s="1047"/>
    </row>
    <row r="13021" ht="26.25" customHeight="1" spans="21:21">
      <c r="U13021" s="1047"/>
    </row>
    <row r="13022" ht="26.25" customHeight="1" spans="21:21">
      <c r="U13022" s="1047"/>
    </row>
    <row r="13023" ht="26.25" customHeight="1" spans="21:21">
      <c r="U13023" s="1047"/>
    </row>
    <row r="13024" ht="26.25" customHeight="1" spans="21:21">
      <c r="U13024" s="1047"/>
    </row>
    <row r="13025" ht="26.25" customHeight="1" spans="21:21">
      <c r="U13025" s="1047"/>
    </row>
    <row r="13026" ht="26.25" customHeight="1" spans="21:21">
      <c r="U13026" s="1047"/>
    </row>
    <row r="13027" ht="26.25" customHeight="1" spans="21:21">
      <c r="U13027" s="1047"/>
    </row>
    <row r="13028" ht="26.25" customHeight="1" spans="21:21">
      <c r="U13028" s="1047"/>
    </row>
    <row r="13029" ht="26.25" customHeight="1" spans="21:21">
      <c r="U13029" s="1047"/>
    </row>
    <row r="13030" ht="26.25" customHeight="1" spans="21:21">
      <c r="U13030" s="1047"/>
    </row>
    <row r="13031" ht="26.25" customHeight="1" spans="21:21">
      <c r="U13031" s="1047"/>
    </row>
    <row r="13032" ht="26.25" customHeight="1" spans="21:21">
      <c r="U13032" s="1047"/>
    </row>
    <row r="13033" ht="26.25" customHeight="1" spans="21:21">
      <c r="U13033" s="1047"/>
    </row>
    <row r="13034" ht="26.25" customHeight="1" spans="21:21">
      <c r="U13034" s="1047"/>
    </row>
    <row r="13035" ht="26.25" customHeight="1" spans="21:21">
      <c r="U13035" s="1047"/>
    </row>
    <row r="13036" ht="26.25" customHeight="1" spans="21:21">
      <c r="U13036" s="1047"/>
    </row>
    <row r="13037" ht="26.25" customHeight="1" spans="21:21">
      <c r="U13037" s="1047"/>
    </row>
    <row r="13038" ht="26.25" customHeight="1" spans="21:21">
      <c r="U13038" s="1047"/>
    </row>
    <row r="13039" ht="26.25" customHeight="1" spans="21:21">
      <c r="U13039" s="1047"/>
    </row>
    <row r="13040" ht="26.25" customHeight="1" spans="21:21">
      <c r="U13040" s="1047"/>
    </row>
    <row r="13041" ht="26.25" customHeight="1" spans="21:21">
      <c r="U13041" s="1047"/>
    </row>
    <row r="13042" ht="26.25" customHeight="1" spans="21:21">
      <c r="U13042" s="1047"/>
    </row>
    <row r="13043" ht="26.25" customHeight="1" spans="21:21">
      <c r="U13043" s="1047"/>
    </row>
    <row r="13044" ht="26.25" customHeight="1" spans="21:21">
      <c r="U13044" s="1047"/>
    </row>
    <row r="13045" ht="26.25" customHeight="1" spans="21:21">
      <c r="U13045" s="1047"/>
    </row>
    <row r="13046" ht="26.25" customHeight="1" spans="21:21">
      <c r="U13046" s="1047"/>
    </row>
    <row r="13047" ht="26.25" customHeight="1" spans="21:21">
      <c r="U13047" s="1047"/>
    </row>
    <row r="13048" ht="26.25" customHeight="1" spans="21:21">
      <c r="U13048" s="1047"/>
    </row>
    <row r="13049" ht="26.25" customHeight="1" spans="21:21">
      <c r="U13049" s="1047"/>
    </row>
    <row r="13050" ht="26.25" customHeight="1" spans="21:21">
      <c r="U13050" s="1047"/>
    </row>
    <row r="13051" ht="26.25" customHeight="1" spans="21:21">
      <c r="U13051" s="1047"/>
    </row>
    <row r="13052" ht="26.25" customHeight="1" spans="21:21">
      <c r="U13052" s="1047"/>
    </row>
    <row r="13053" ht="26.25" customHeight="1" spans="21:21">
      <c r="U13053" s="1047"/>
    </row>
    <row r="13054" ht="26.25" customHeight="1" spans="21:21">
      <c r="U13054" s="1047"/>
    </row>
    <row r="13055" ht="26.25" customHeight="1" spans="21:21">
      <c r="U13055" s="1047"/>
    </row>
    <row r="13056" ht="26.25" customHeight="1" spans="21:21">
      <c r="U13056" s="1047"/>
    </row>
    <row r="13057" ht="26.25" customHeight="1" spans="21:21">
      <c r="U13057" s="1047"/>
    </row>
    <row r="13058" ht="26.25" customHeight="1" spans="21:21">
      <c r="U13058" s="1047"/>
    </row>
    <row r="13059" ht="26.25" customHeight="1" spans="21:21">
      <c r="U13059" s="1047"/>
    </row>
    <row r="13060" ht="26.25" customHeight="1" spans="21:21">
      <c r="U13060" s="1047"/>
    </row>
    <row r="13061" ht="26.25" customHeight="1" spans="21:21">
      <c r="U13061" s="1047"/>
    </row>
    <row r="13062" ht="26.25" customHeight="1" spans="21:21">
      <c r="U13062" s="1047"/>
    </row>
    <row r="13063" ht="26.25" customHeight="1" spans="21:21">
      <c r="U13063" s="1047"/>
    </row>
    <row r="13064" ht="26.25" customHeight="1" spans="21:21">
      <c r="U13064" s="1047"/>
    </row>
    <row r="13065" ht="26.25" customHeight="1" spans="21:21">
      <c r="U13065" s="1047"/>
    </row>
    <row r="13066" ht="26.25" customHeight="1" spans="21:21">
      <c r="U13066" s="1047"/>
    </row>
    <row r="13067" ht="26.25" customHeight="1" spans="21:21">
      <c r="U13067" s="1047"/>
    </row>
    <row r="13068" ht="26.25" customHeight="1" spans="21:21">
      <c r="U13068" s="1047"/>
    </row>
    <row r="13069" ht="26.25" customHeight="1" spans="21:21">
      <c r="U13069" s="1047"/>
    </row>
    <row r="13070" ht="26.25" customHeight="1" spans="21:21">
      <c r="U13070" s="1047"/>
    </row>
    <row r="13071" ht="26.25" customHeight="1" spans="21:21">
      <c r="U13071" s="1047"/>
    </row>
    <row r="13072" ht="26.25" customHeight="1" spans="21:21">
      <c r="U13072" s="1047"/>
    </row>
    <row r="13073" ht="26.25" customHeight="1" spans="21:21">
      <c r="U13073" s="1047"/>
    </row>
    <row r="13074" ht="26.25" customHeight="1" spans="21:21">
      <c r="U13074" s="1047"/>
    </row>
    <row r="13075" ht="26.25" customHeight="1" spans="21:21">
      <c r="U13075" s="1047"/>
    </row>
    <row r="13076" ht="26.25" customHeight="1" spans="21:21">
      <c r="U13076" s="1047"/>
    </row>
    <row r="13077" ht="26.25" customHeight="1" spans="21:21">
      <c r="U13077" s="1047"/>
    </row>
    <row r="13078" ht="26.25" customHeight="1" spans="21:21">
      <c r="U13078" s="1047"/>
    </row>
    <row r="13079" ht="26.25" customHeight="1" spans="21:21">
      <c r="U13079" s="1047"/>
    </row>
    <row r="13080" ht="26.25" customHeight="1" spans="21:21">
      <c r="U13080" s="1047"/>
    </row>
    <row r="13081" ht="26.25" customHeight="1" spans="21:21">
      <c r="U13081" s="1047"/>
    </row>
    <row r="13082" ht="26.25" customHeight="1" spans="21:21">
      <c r="U13082" s="1047"/>
    </row>
    <row r="13083" ht="26.25" customHeight="1" spans="21:21">
      <c r="U13083" s="1047"/>
    </row>
    <row r="13084" ht="26.25" customHeight="1" spans="21:21">
      <c r="U13084" s="1047"/>
    </row>
    <row r="13085" ht="26.25" customHeight="1" spans="21:21">
      <c r="U13085" s="1047"/>
    </row>
    <row r="13086" ht="26.25" customHeight="1" spans="21:21">
      <c r="U13086" s="1047"/>
    </row>
    <row r="13087" ht="26.25" customHeight="1" spans="21:21">
      <c r="U13087" s="1047"/>
    </row>
    <row r="13088" ht="26.25" customHeight="1" spans="21:21">
      <c r="U13088" s="1047"/>
    </row>
    <row r="13089" ht="26.25" customHeight="1" spans="21:21">
      <c r="U13089" s="1047"/>
    </row>
    <row r="13090" ht="26.25" customHeight="1" spans="21:21">
      <c r="U13090" s="1047"/>
    </row>
    <row r="13091" ht="26.25" customHeight="1" spans="21:21">
      <c r="U13091" s="1047"/>
    </row>
    <row r="13092" ht="26.25" customHeight="1" spans="21:21">
      <c r="U13092" s="1047"/>
    </row>
    <row r="13093" ht="26.25" customHeight="1" spans="21:21">
      <c r="U13093" s="1047"/>
    </row>
    <row r="13094" ht="26.25" customHeight="1" spans="21:21">
      <c r="U13094" s="1047"/>
    </row>
    <row r="13095" ht="26.25" customHeight="1" spans="21:21">
      <c r="U13095" s="1047"/>
    </row>
    <row r="13096" ht="26.25" customHeight="1" spans="21:21">
      <c r="U13096" s="1047"/>
    </row>
    <row r="13097" ht="26.25" customHeight="1" spans="21:21">
      <c r="U13097" s="1047"/>
    </row>
    <row r="13098" ht="26.25" customHeight="1" spans="21:21">
      <c r="U13098" s="1047"/>
    </row>
    <row r="13099" ht="26.25" customHeight="1" spans="21:21">
      <c r="U13099" s="1047"/>
    </row>
    <row r="13100" ht="26.25" customHeight="1" spans="21:21">
      <c r="U13100" s="1047"/>
    </row>
    <row r="13101" ht="26.25" customHeight="1" spans="21:21">
      <c r="U13101" s="1047"/>
    </row>
    <row r="13102" ht="26.25" customHeight="1" spans="21:21">
      <c r="U13102" s="1047"/>
    </row>
    <row r="13103" ht="26.25" customHeight="1" spans="21:21">
      <c r="U13103" s="1047"/>
    </row>
    <row r="13104" ht="26.25" customHeight="1" spans="21:21">
      <c r="U13104" s="1047"/>
    </row>
    <row r="13105" ht="26.25" customHeight="1" spans="21:21">
      <c r="U13105" s="1047"/>
    </row>
    <row r="13106" ht="26.25" customHeight="1" spans="21:21">
      <c r="U13106" s="1047"/>
    </row>
    <row r="13107" ht="26.25" customHeight="1" spans="21:21">
      <c r="U13107" s="1047"/>
    </row>
    <row r="13108" ht="26.25" customHeight="1" spans="21:21">
      <c r="U13108" s="1047"/>
    </row>
    <row r="13109" ht="26.25" customHeight="1" spans="21:21">
      <c r="U13109" s="1047"/>
    </row>
    <row r="13110" ht="26.25" customHeight="1" spans="21:21">
      <c r="U13110" s="1047"/>
    </row>
    <row r="13111" ht="26.25" customHeight="1" spans="21:21">
      <c r="U13111" s="1047"/>
    </row>
    <row r="13112" ht="26.25" customHeight="1" spans="21:21">
      <c r="U13112" s="1047"/>
    </row>
    <row r="13113" ht="26.25" customHeight="1" spans="21:21">
      <c r="U13113" s="1047"/>
    </row>
    <row r="13114" ht="26.25" customHeight="1" spans="21:21">
      <c r="U13114" s="1047"/>
    </row>
    <row r="13115" ht="26.25" customHeight="1" spans="21:21">
      <c r="U13115" s="1047"/>
    </row>
    <row r="13116" ht="26.25" customHeight="1" spans="21:21">
      <c r="U13116" s="1047"/>
    </row>
    <row r="13117" ht="26.25" customHeight="1" spans="21:21">
      <c r="U13117" s="1047"/>
    </row>
    <row r="13118" ht="26.25" customHeight="1" spans="21:21">
      <c r="U13118" s="1047"/>
    </row>
    <row r="13119" ht="26.25" customHeight="1" spans="21:21">
      <c r="U13119" s="1047"/>
    </row>
    <row r="13120" ht="26.25" customHeight="1" spans="21:21">
      <c r="U13120" s="1047"/>
    </row>
    <row r="13121" ht="26.25" customHeight="1" spans="21:21">
      <c r="U13121" s="1047"/>
    </row>
    <row r="13122" ht="26.25" customHeight="1" spans="21:21">
      <c r="U13122" s="1047"/>
    </row>
    <row r="13123" ht="26.25" customHeight="1" spans="21:21">
      <c r="U13123" s="1047"/>
    </row>
    <row r="13124" ht="26.25" customHeight="1" spans="21:21">
      <c r="U13124" s="1047"/>
    </row>
    <row r="13125" ht="26.25" customHeight="1" spans="21:21">
      <c r="U13125" s="1047"/>
    </row>
    <row r="13126" ht="26.25" customHeight="1" spans="21:21">
      <c r="U13126" s="1047"/>
    </row>
    <row r="13127" ht="26.25" customHeight="1" spans="21:21">
      <c r="U13127" s="1047"/>
    </row>
    <row r="13128" ht="26.25" customHeight="1" spans="21:21">
      <c r="U13128" s="1047"/>
    </row>
    <row r="13129" ht="26.25" customHeight="1" spans="21:21">
      <c r="U13129" s="1047"/>
    </row>
    <row r="13130" ht="26.25" customHeight="1" spans="21:21">
      <c r="U13130" s="1047"/>
    </row>
    <row r="13131" ht="26.25" customHeight="1" spans="21:21">
      <c r="U13131" s="1047"/>
    </row>
    <row r="13132" ht="26.25" customHeight="1" spans="21:21">
      <c r="U13132" s="1047"/>
    </row>
    <row r="13133" ht="26.25" customHeight="1" spans="21:21">
      <c r="U13133" s="1047"/>
    </row>
    <row r="13134" ht="26.25" customHeight="1" spans="21:21">
      <c r="U13134" s="1047"/>
    </row>
    <row r="13135" ht="26.25" customHeight="1" spans="21:21">
      <c r="U13135" s="1047"/>
    </row>
    <row r="13136" ht="26.25" customHeight="1" spans="21:21">
      <c r="U13136" s="1047"/>
    </row>
    <row r="13137" ht="26.25" customHeight="1" spans="21:21">
      <c r="U13137" s="1047"/>
    </row>
    <row r="13138" ht="26.25" customHeight="1" spans="21:21">
      <c r="U13138" s="1047"/>
    </row>
    <row r="13139" ht="26.25" customHeight="1" spans="21:21">
      <c r="U13139" s="1047"/>
    </row>
    <row r="13140" ht="26.25" customHeight="1" spans="21:21">
      <c r="U13140" s="1047"/>
    </row>
    <row r="13141" ht="26.25" customHeight="1" spans="21:21">
      <c r="U13141" s="1047"/>
    </row>
    <row r="13142" ht="26.25" customHeight="1" spans="21:21">
      <c r="U13142" s="1047"/>
    </row>
    <row r="13143" ht="26.25" customHeight="1" spans="21:21">
      <c r="U13143" s="1047"/>
    </row>
    <row r="13144" ht="26.25" customHeight="1" spans="21:21">
      <c r="U13144" s="1047"/>
    </row>
    <row r="13145" ht="26.25" customHeight="1" spans="21:21">
      <c r="U13145" s="1047"/>
    </row>
    <row r="13146" ht="26.25" customHeight="1" spans="21:21">
      <c r="U13146" s="1047"/>
    </row>
    <row r="13147" ht="26.25" customHeight="1" spans="21:21">
      <c r="U13147" s="1047"/>
    </row>
    <row r="13148" ht="26.25" customHeight="1" spans="21:21">
      <c r="U13148" s="1047"/>
    </row>
    <row r="13149" ht="26.25" customHeight="1" spans="21:21">
      <c r="U13149" s="1047"/>
    </row>
    <row r="13150" ht="26.25" customHeight="1" spans="21:21">
      <c r="U13150" s="1047"/>
    </row>
    <row r="13151" ht="26.25" customHeight="1" spans="21:21">
      <c r="U13151" s="1047"/>
    </row>
    <row r="13152" ht="26.25" customHeight="1" spans="21:21">
      <c r="U13152" s="1047"/>
    </row>
    <row r="13153" ht="26.25" customHeight="1" spans="21:21">
      <c r="U13153" s="1047"/>
    </row>
    <row r="13154" ht="26.25" customHeight="1" spans="21:21">
      <c r="U13154" s="1047"/>
    </row>
    <row r="13155" ht="26.25" customHeight="1" spans="21:21">
      <c r="U13155" s="1047"/>
    </row>
    <row r="13156" ht="26.25" customHeight="1" spans="21:21">
      <c r="U13156" s="1047"/>
    </row>
    <row r="13157" ht="26.25" customHeight="1" spans="21:21">
      <c r="U13157" s="1047"/>
    </row>
    <row r="13158" ht="26.25" customHeight="1" spans="21:21">
      <c r="U13158" s="1047"/>
    </row>
    <row r="13159" ht="26.25" customHeight="1" spans="21:21">
      <c r="U13159" s="1047"/>
    </row>
    <row r="13160" ht="26.25" customHeight="1" spans="21:21">
      <c r="U13160" s="1047"/>
    </row>
    <row r="13161" ht="26.25" customHeight="1" spans="21:21">
      <c r="U13161" s="1047"/>
    </row>
    <row r="13162" ht="26.25" customHeight="1" spans="21:21">
      <c r="U13162" s="1047"/>
    </row>
    <row r="13163" ht="26.25" customHeight="1" spans="21:21">
      <c r="U13163" s="1047"/>
    </row>
    <row r="13164" ht="26.25" customHeight="1" spans="21:21">
      <c r="U13164" s="1047"/>
    </row>
    <row r="13165" ht="26.25" customHeight="1" spans="21:21">
      <c r="U13165" s="1047"/>
    </row>
    <row r="13166" ht="26.25" customHeight="1" spans="21:21">
      <c r="U13166" s="1047"/>
    </row>
    <row r="13167" ht="26.25" customHeight="1" spans="21:21">
      <c r="U13167" s="1047"/>
    </row>
    <row r="13168" ht="26.25" customHeight="1" spans="21:21">
      <c r="U13168" s="1047"/>
    </row>
    <row r="13169" ht="26.25" customHeight="1" spans="21:21">
      <c r="U13169" s="1047"/>
    </row>
    <row r="13170" ht="26.25" customHeight="1" spans="21:21">
      <c r="U13170" s="1047"/>
    </row>
    <row r="13171" ht="26.25" customHeight="1" spans="21:21">
      <c r="U13171" s="1047"/>
    </row>
    <row r="13172" ht="26.25" customHeight="1" spans="21:21">
      <c r="U13172" s="1047"/>
    </row>
    <row r="13173" ht="26.25" customHeight="1" spans="21:21">
      <c r="U13173" s="1047"/>
    </row>
    <row r="13174" ht="26.25" customHeight="1" spans="21:21">
      <c r="U13174" s="1047"/>
    </row>
    <row r="13175" ht="26.25" customHeight="1" spans="21:21">
      <c r="U13175" s="1047"/>
    </row>
    <row r="13176" ht="26.25" customHeight="1" spans="21:21">
      <c r="U13176" s="1047"/>
    </row>
    <row r="13177" ht="26.25" customHeight="1" spans="21:21">
      <c r="U13177" s="1047"/>
    </row>
    <row r="13178" ht="26.25" customHeight="1" spans="21:21">
      <c r="U13178" s="1047"/>
    </row>
    <row r="13179" ht="26.25" customHeight="1" spans="21:21">
      <c r="U13179" s="1047"/>
    </row>
    <row r="13180" ht="26.25" customHeight="1" spans="21:21">
      <c r="U13180" s="1047"/>
    </row>
    <row r="13181" ht="26.25" customHeight="1" spans="21:21">
      <c r="U13181" s="1047"/>
    </row>
    <row r="13182" ht="26.25" customHeight="1" spans="21:21">
      <c r="U13182" s="1047"/>
    </row>
    <row r="13183" ht="26.25" customHeight="1" spans="21:21">
      <c r="U13183" s="1047"/>
    </row>
    <row r="13184" ht="26.25" customHeight="1" spans="21:21">
      <c r="U13184" s="1047"/>
    </row>
    <row r="13185" ht="26.25" customHeight="1" spans="21:21">
      <c r="U13185" s="1047"/>
    </row>
    <row r="13186" ht="26.25" customHeight="1" spans="21:21">
      <c r="U13186" s="1047"/>
    </row>
    <row r="13187" ht="26.25" customHeight="1" spans="21:21">
      <c r="U13187" s="1047"/>
    </row>
    <row r="13188" ht="26.25" customHeight="1" spans="21:21">
      <c r="U13188" s="1047"/>
    </row>
    <row r="13189" ht="26.25" customHeight="1" spans="21:21">
      <c r="U13189" s="1047"/>
    </row>
    <row r="13190" ht="26.25" customHeight="1" spans="21:21">
      <c r="U13190" s="1047"/>
    </row>
    <row r="13191" ht="26.25" customHeight="1" spans="21:21">
      <c r="U13191" s="1047"/>
    </row>
    <row r="13192" ht="26.25" customHeight="1" spans="21:21">
      <c r="U13192" s="1047"/>
    </row>
    <row r="13193" ht="26.25" customHeight="1" spans="21:21">
      <c r="U13193" s="1047"/>
    </row>
    <row r="13194" ht="26.25" customHeight="1" spans="21:21">
      <c r="U13194" s="1047"/>
    </row>
    <row r="13195" ht="26.25" customHeight="1" spans="21:21">
      <c r="U13195" s="1047"/>
    </row>
    <row r="13196" ht="26.25" customHeight="1" spans="21:21">
      <c r="U13196" s="1047"/>
    </row>
    <row r="13197" ht="26.25" customHeight="1" spans="21:21">
      <c r="U13197" s="1047"/>
    </row>
    <row r="13198" ht="26.25" customHeight="1" spans="21:21">
      <c r="U13198" s="1047"/>
    </row>
    <row r="13199" ht="26.25" customHeight="1" spans="21:21">
      <c r="U13199" s="1047"/>
    </row>
    <row r="13200" ht="26.25" customHeight="1" spans="21:21">
      <c r="U13200" s="1047"/>
    </row>
    <row r="13201" ht="26.25" customHeight="1" spans="21:21">
      <c r="U13201" s="1047"/>
    </row>
    <row r="13202" ht="26.25" customHeight="1" spans="21:21">
      <c r="U13202" s="1047"/>
    </row>
    <row r="13203" ht="26.25" customHeight="1" spans="21:21">
      <c r="U13203" s="1047"/>
    </row>
    <row r="13204" ht="26.25" customHeight="1" spans="21:21">
      <c r="U13204" s="1047"/>
    </row>
    <row r="13205" ht="26.25" customHeight="1" spans="21:21">
      <c r="U13205" s="1047"/>
    </row>
    <row r="13206" ht="26.25" customHeight="1" spans="21:21">
      <c r="U13206" s="1047"/>
    </row>
    <row r="13207" ht="26.25" customHeight="1" spans="21:21">
      <c r="U13207" s="1047"/>
    </row>
    <row r="13208" ht="26.25" customHeight="1" spans="21:21">
      <c r="U13208" s="1047"/>
    </row>
    <row r="13209" ht="26.25" customHeight="1" spans="21:21">
      <c r="U13209" s="1047"/>
    </row>
    <row r="13210" ht="26.25" customHeight="1" spans="21:21">
      <c r="U13210" s="1047"/>
    </row>
    <row r="13211" ht="26.25" customHeight="1" spans="21:21">
      <c r="U13211" s="1047"/>
    </row>
    <row r="13212" ht="26.25" customHeight="1" spans="21:21">
      <c r="U13212" s="1047"/>
    </row>
    <row r="13213" ht="26.25" customHeight="1" spans="21:21">
      <c r="U13213" s="1047"/>
    </row>
    <row r="13214" ht="26.25" customHeight="1" spans="21:21">
      <c r="U13214" s="1047"/>
    </row>
    <row r="13215" ht="26.25" customHeight="1" spans="21:21">
      <c r="U13215" s="1047"/>
    </row>
    <row r="13216" ht="26.25" customHeight="1" spans="21:21">
      <c r="U13216" s="1047"/>
    </row>
    <row r="13217" ht="26.25" customHeight="1" spans="21:21">
      <c r="U13217" s="1047"/>
    </row>
    <row r="13218" ht="26.25" customHeight="1" spans="21:21">
      <c r="U13218" s="1047"/>
    </row>
    <row r="13219" ht="26.25" customHeight="1" spans="21:21">
      <c r="U13219" s="1047"/>
    </row>
    <row r="13220" ht="26.25" customHeight="1" spans="21:21">
      <c r="U13220" s="1047"/>
    </row>
    <row r="13221" ht="26.25" customHeight="1" spans="21:21">
      <c r="U13221" s="1047"/>
    </row>
    <row r="13222" ht="26.25" customHeight="1" spans="21:21">
      <c r="U13222" s="1047"/>
    </row>
    <row r="13223" ht="26.25" customHeight="1" spans="21:21">
      <c r="U13223" s="1047"/>
    </row>
    <row r="13224" ht="26.25" customHeight="1" spans="21:21">
      <c r="U13224" s="1047"/>
    </row>
    <row r="13225" ht="26.25" customHeight="1" spans="21:21">
      <c r="U13225" s="1047"/>
    </row>
    <row r="13226" ht="26.25" customHeight="1" spans="21:21">
      <c r="U13226" s="1047"/>
    </row>
    <row r="13227" ht="26.25" customHeight="1" spans="21:21">
      <c r="U13227" s="1047"/>
    </row>
    <row r="13228" ht="26.25" customHeight="1" spans="21:21">
      <c r="U13228" s="1047"/>
    </row>
    <row r="13229" ht="26.25" customHeight="1" spans="21:21">
      <c r="U13229" s="1047"/>
    </row>
    <row r="13230" ht="26.25" customHeight="1" spans="21:21">
      <c r="U13230" s="1047"/>
    </row>
    <row r="13231" ht="26.25" customHeight="1" spans="21:21">
      <c r="U13231" s="1047"/>
    </row>
    <row r="13232" ht="26.25" customHeight="1" spans="21:21">
      <c r="U13232" s="1047"/>
    </row>
    <row r="13233" ht="26.25" customHeight="1" spans="21:21">
      <c r="U13233" s="1047"/>
    </row>
    <row r="13234" ht="26.25" customHeight="1" spans="21:21">
      <c r="U13234" s="1047"/>
    </row>
    <row r="13235" ht="26.25" customHeight="1" spans="21:21">
      <c r="U13235" s="1047"/>
    </row>
    <row r="13236" ht="26.25" customHeight="1" spans="21:21">
      <c r="U13236" s="1047"/>
    </row>
    <row r="13237" ht="26.25" customHeight="1" spans="21:21">
      <c r="U13237" s="1047"/>
    </row>
    <row r="13238" ht="26.25" customHeight="1" spans="21:21">
      <c r="U13238" s="1047"/>
    </row>
    <row r="13239" ht="26.25" customHeight="1" spans="21:21">
      <c r="U13239" s="1047"/>
    </row>
    <row r="13240" ht="26.25" customHeight="1" spans="21:21">
      <c r="U13240" s="1047"/>
    </row>
    <row r="13241" ht="26.25" customHeight="1" spans="21:21">
      <c r="U13241" s="1047"/>
    </row>
    <row r="13242" ht="26.25" customHeight="1" spans="21:21">
      <c r="U13242" s="1047"/>
    </row>
    <row r="13243" ht="26.25" customHeight="1" spans="21:21">
      <c r="U13243" s="1047"/>
    </row>
    <row r="13244" ht="26.25" customHeight="1" spans="21:21">
      <c r="U13244" s="1047"/>
    </row>
    <row r="13245" ht="26.25" customHeight="1" spans="21:21">
      <c r="U13245" s="1047"/>
    </row>
    <row r="13246" ht="26.25" customHeight="1" spans="21:21">
      <c r="U13246" s="1047"/>
    </row>
    <row r="13247" ht="26.25" customHeight="1" spans="21:21">
      <c r="U13247" s="1047"/>
    </row>
    <row r="13248" ht="26.25" customHeight="1" spans="21:21">
      <c r="U13248" s="1047"/>
    </row>
    <row r="13249" ht="26.25" customHeight="1" spans="21:21">
      <c r="U13249" s="1047"/>
    </row>
    <row r="13250" ht="26.25" customHeight="1" spans="21:21">
      <c r="U13250" s="1047"/>
    </row>
    <row r="13251" ht="26.25" customHeight="1" spans="21:21">
      <c r="U13251" s="1047"/>
    </row>
    <row r="13252" ht="26.25" customHeight="1" spans="21:21">
      <c r="U13252" s="1047"/>
    </row>
    <row r="13253" ht="26.25" customHeight="1" spans="21:21">
      <c r="U13253" s="1047"/>
    </row>
    <row r="13254" ht="26.25" customHeight="1" spans="21:21">
      <c r="U13254" s="1047"/>
    </row>
    <row r="13255" ht="26.25" customHeight="1" spans="21:21">
      <c r="U13255" s="1047"/>
    </row>
    <row r="13256" ht="26.25" customHeight="1" spans="21:21">
      <c r="U13256" s="1047"/>
    </row>
    <row r="13257" ht="26.25" customHeight="1" spans="21:21">
      <c r="U13257" s="1047"/>
    </row>
    <row r="13258" ht="26.25" customHeight="1" spans="21:21">
      <c r="U13258" s="1047"/>
    </row>
    <row r="13259" ht="26.25" customHeight="1" spans="21:21">
      <c r="U13259" s="1047"/>
    </row>
    <row r="13260" ht="26.25" customHeight="1" spans="21:21">
      <c r="U13260" s="1047"/>
    </row>
    <row r="13261" ht="26.25" customHeight="1" spans="21:21">
      <c r="U13261" s="1047"/>
    </row>
    <row r="13262" ht="26.25" customHeight="1" spans="21:21">
      <c r="U13262" s="1047"/>
    </row>
    <row r="13263" ht="26.25" customHeight="1" spans="21:21">
      <c r="U13263" s="1047"/>
    </row>
    <row r="13264" ht="26.25" customHeight="1" spans="21:21">
      <c r="U13264" s="1047"/>
    </row>
    <row r="13265" ht="26.25" customHeight="1" spans="21:21">
      <c r="U13265" s="1047"/>
    </row>
    <row r="13266" ht="26.25" customHeight="1" spans="21:21">
      <c r="U13266" s="1047"/>
    </row>
    <row r="13267" ht="26.25" customHeight="1" spans="21:21">
      <c r="U13267" s="1047"/>
    </row>
    <row r="13268" ht="26.25" customHeight="1" spans="21:21">
      <c r="U13268" s="1047"/>
    </row>
    <row r="13269" ht="26.25" customHeight="1" spans="21:21">
      <c r="U13269" s="1047"/>
    </row>
    <row r="13270" ht="26.25" customHeight="1" spans="21:21">
      <c r="U13270" s="1047"/>
    </row>
    <row r="13271" ht="26.25" customHeight="1" spans="21:21">
      <c r="U13271" s="1047"/>
    </row>
    <row r="13272" ht="26.25" customHeight="1" spans="21:21">
      <c r="U13272" s="1047"/>
    </row>
    <row r="13273" ht="26.25" customHeight="1" spans="21:21">
      <c r="U13273" s="1047"/>
    </row>
    <row r="13274" ht="26.25" customHeight="1" spans="21:21">
      <c r="U13274" s="1047"/>
    </row>
    <row r="13275" ht="26.25" customHeight="1" spans="21:21">
      <c r="U13275" s="1047"/>
    </row>
    <row r="13276" ht="26.25" customHeight="1" spans="21:21">
      <c r="U13276" s="1047"/>
    </row>
    <row r="13277" ht="26.25" customHeight="1" spans="21:21">
      <c r="U13277" s="1047"/>
    </row>
    <row r="13278" ht="26.25" customHeight="1" spans="21:21">
      <c r="U13278" s="1047"/>
    </row>
    <row r="13279" ht="26.25" customHeight="1" spans="21:21">
      <c r="U13279" s="1047"/>
    </row>
    <row r="13280" ht="26.25" customHeight="1" spans="21:21">
      <c r="U13280" s="1047"/>
    </row>
    <row r="13281" ht="26.25" customHeight="1" spans="21:21">
      <c r="U13281" s="1047"/>
    </row>
    <row r="13282" ht="26.25" customHeight="1" spans="21:21">
      <c r="U13282" s="1047"/>
    </row>
    <row r="13283" ht="26.25" customHeight="1" spans="21:21">
      <c r="U13283" s="1047"/>
    </row>
    <row r="13284" ht="26.25" customHeight="1" spans="21:21">
      <c r="U13284" s="1047"/>
    </row>
    <row r="13285" ht="26.25" customHeight="1" spans="21:21">
      <c r="U13285" s="1047"/>
    </row>
    <row r="13286" ht="26.25" customHeight="1" spans="21:21">
      <c r="U13286" s="1047"/>
    </row>
    <row r="13287" ht="26.25" customHeight="1" spans="21:21">
      <c r="U13287" s="1047"/>
    </row>
    <row r="13288" ht="26.25" customHeight="1" spans="21:21">
      <c r="U13288" s="1047"/>
    </row>
    <row r="13289" ht="26.25" customHeight="1" spans="21:21">
      <c r="U13289" s="1047"/>
    </row>
    <row r="13290" ht="26.25" customHeight="1" spans="21:21">
      <c r="U13290" s="1047"/>
    </row>
    <row r="13291" ht="26.25" customHeight="1" spans="21:21">
      <c r="U13291" s="1047"/>
    </row>
    <row r="13292" ht="26.25" customHeight="1" spans="21:21">
      <c r="U13292" s="1047"/>
    </row>
    <row r="13293" ht="26.25" customHeight="1" spans="21:21">
      <c r="U13293" s="1047"/>
    </row>
    <row r="13294" ht="26.25" customHeight="1" spans="21:21">
      <c r="U13294" s="1047"/>
    </row>
    <row r="13295" ht="26.25" customHeight="1" spans="21:21">
      <c r="U13295" s="1047"/>
    </row>
    <row r="13296" ht="26.25" customHeight="1" spans="21:21">
      <c r="U13296" s="1047"/>
    </row>
    <row r="13297" ht="26.25" customHeight="1" spans="21:21">
      <c r="U13297" s="1047"/>
    </row>
    <row r="13298" ht="26.25" customHeight="1" spans="21:21">
      <c r="U13298" s="1047"/>
    </row>
    <row r="13299" ht="26.25" customHeight="1" spans="21:21">
      <c r="U13299" s="1047"/>
    </row>
    <row r="13300" ht="26.25" customHeight="1" spans="21:21">
      <c r="U13300" s="1047"/>
    </row>
    <row r="13301" ht="26.25" customHeight="1" spans="21:21">
      <c r="U13301" s="1047"/>
    </row>
    <row r="13302" ht="26.25" customHeight="1" spans="21:21">
      <c r="U13302" s="1047"/>
    </row>
    <row r="13303" ht="26.25" customHeight="1" spans="21:21">
      <c r="U13303" s="1047"/>
    </row>
    <row r="13304" ht="26.25" customHeight="1" spans="21:21">
      <c r="U13304" s="1047"/>
    </row>
    <row r="13305" ht="26.25" customHeight="1" spans="21:21">
      <c r="U13305" s="1047"/>
    </row>
    <row r="13306" ht="26.25" customHeight="1" spans="21:21">
      <c r="U13306" s="1047"/>
    </row>
    <row r="13307" ht="26.25" customHeight="1" spans="21:21">
      <c r="U13307" s="1047"/>
    </row>
    <row r="13308" ht="26.25" customHeight="1" spans="21:21">
      <c r="U13308" s="1047"/>
    </row>
    <row r="13309" ht="26.25" customHeight="1" spans="21:21">
      <c r="U13309" s="1047"/>
    </row>
    <row r="13310" ht="26.25" customHeight="1" spans="21:21">
      <c r="U13310" s="1047"/>
    </row>
    <row r="13311" ht="26.25" customHeight="1" spans="21:21">
      <c r="U13311" s="1047"/>
    </row>
    <row r="13312" ht="26.25" customHeight="1" spans="21:21">
      <c r="U13312" s="1047"/>
    </row>
    <row r="13313" ht="26.25" customHeight="1" spans="21:21">
      <c r="U13313" s="1047"/>
    </row>
    <row r="13314" ht="26.25" customHeight="1" spans="21:21">
      <c r="U13314" s="1047"/>
    </row>
    <row r="13315" ht="26.25" customHeight="1" spans="21:21">
      <c r="U13315" s="1047"/>
    </row>
    <row r="13316" ht="26.25" customHeight="1" spans="21:21">
      <c r="U13316" s="1047"/>
    </row>
    <row r="13317" ht="26.25" customHeight="1" spans="21:21">
      <c r="U13317" s="1047"/>
    </row>
    <row r="13318" ht="26.25" customHeight="1" spans="21:21">
      <c r="U13318" s="1047"/>
    </row>
    <row r="13319" ht="26.25" customHeight="1" spans="21:21">
      <c r="U13319" s="1047"/>
    </row>
    <row r="13320" ht="26.25" customHeight="1" spans="21:21">
      <c r="U13320" s="1047"/>
    </row>
    <row r="13321" ht="26.25" customHeight="1" spans="21:21">
      <c r="U13321" s="1047"/>
    </row>
    <row r="13322" ht="26.25" customHeight="1" spans="21:21">
      <c r="U13322" s="1047"/>
    </row>
    <row r="13323" ht="26.25" customHeight="1" spans="21:21">
      <c r="U13323" s="1047"/>
    </row>
    <row r="13324" ht="26.25" customHeight="1" spans="21:21">
      <c r="U13324" s="1047"/>
    </row>
    <row r="13325" ht="26.25" customHeight="1" spans="21:21">
      <c r="U13325" s="1047"/>
    </row>
    <row r="13326" ht="26.25" customHeight="1" spans="21:21">
      <c r="U13326" s="1047"/>
    </row>
    <row r="13327" ht="26.25" customHeight="1" spans="21:21">
      <c r="U13327" s="1047"/>
    </row>
    <row r="13328" ht="26.25" customHeight="1" spans="21:21">
      <c r="U13328" s="1047"/>
    </row>
    <row r="13329" ht="26.25" customHeight="1" spans="21:21">
      <c r="U13329" s="1047"/>
    </row>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sheetData>
  <sheetProtection selectLockedCells="1" autoFilter="0"/>
  <autoFilter xmlns:etc="http://www.wps.cn/officeDocument/2017/etCustomData" ref="A3:XFD134" etc:filterBottomFollowUsedRange="0">
    <filterColumn colId="6">
      <filters>
        <filter val="77555GQ1-S002"/>
      </filters>
    </filterColumn>
    <extLst/>
  </autoFilter>
  <sortState ref="A4:AE98">
    <sortCondition ref="AC35"/>
  </sortState>
  <mergeCells count="8">
    <mergeCell ref="A2:B2"/>
    <mergeCell ref="G2:H2"/>
    <mergeCell ref="AI2:AX2"/>
    <mergeCell ref="BA2:BG2"/>
    <mergeCell ref="BL2:BP2"/>
    <mergeCell ref="BQ2:BS2"/>
    <mergeCell ref="BZ2:CC2"/>
    <mergeCell ref="CD2:CH2"/>
  </mergeCells>
  <conditionalFormatting sqref="S4">
    <cfRule type="cellIs" dxfId="0" priority="735" operator="equal">
      <formula>"欠"</formula>
    </cfRule>
    <cfRule type="containsText" dxfId="1" priority="736" operator="between" text="欠">
      <formula>NOT(ISERROR(SEARCH("欠",S4)))</formula>
    </cfRule>
  </conditionalFormatting>
  <conditionalFormatting sqref="T4">
    <cfRule type="cellIs" dxfId="0" priority="737" operator="equal">
      <formula>"欠"</formula>
    </cfRule>
    <cfRule type="containsText" dxfId="1" priority="738" operator="between" text="欠">
      <formula>NOT(ISERROR(SEARCH("欠",T4)))</formula>
    </cfRule>
  </conditionalFormatting>
  <conditionalFormatting sqref="AE4">
    <cfRule type="cellIs" dxfId="0" priority="515" operator="equal">
      <formula>"欠"</formula>
    </cfRule>
    <cfRule type="containsText" dxfId="1" priority="516" operator="between" text="欠">
      <formula>NOT(ISERROR(SEARCH("欠",AE4)))</formula>
    </cfRule>
  </conditionalFormatting>
  <conditionalFormatting sqref="R5">
    <cfRule type="containsText" dxfId="1" priority="525" operator="between" text="欠">
      <formula>NOT(ISERROR(SEARCH("欠",R5)))</formula>
    </cfRule>
    <cfRule type="cellIs" dxfId="0" priority="526" operator="equal">
      <formula>"欠"</formula>
    </cfRule>
  </conditionalFormatting>
  <conditionalFormatting sqref="R6">
    <cfRule type="containsText" dxfId="1" priority="606" operator="between" text="欠">
      <formula>NOT(ISERROR(SEARCH("欠",R6)))</formula>
    </cfRule>
    <cfRule type="cellIs" dxfId="0" priority="607" operator="equal">
      <formula>"欠"</formula>
    </cfRule>
  </conditionalFormatting>
  <conditionalFormatting sqref="S13">
    <cfRule type="containsText" dxfId="1" priority="508" operator="between" text="欠">
      <formula>NOT(ISERROR(SEARCH("欠",S13)))</formula>
    </cfRule>
  </conditionalFormatting>
  <conditionalFormatting sqref="T14">
    <cfRule type="cellIs" dxfId="0" priority="700" operator="equal">
      <formula>"欠"</formula>
    </cfRule>
    <cfRule type="containsText" dxfId="1" priority="701" operator="between" text="欠">
      <formula>NOT(ISERROR(SEARCH("欠",T14)))</formula>
    </cfRule>
  </conditionalFormatting>
  <conditionalFormatting sqref="T15">
    <cfRule type="containsText" dxfId="1" priority="483" operator="between" text="欠">
      <formula>NOT(ISERROR(SEARCH("欠",T15)))</formula>
    </cfRule>
    <cfRule type="cellIs" dxfId="0" priority="484" operator="equal">
      <formula>"欠"</formula>
    </cfRule>
  </conditionalFormatting>
  <conditionalFormatting sqref="S21">
    <cfRule type="cellIs" dxfId="0" priority="360" operator="equal">
      <formula>"欠"</formula>
    </cfRule>
    <cfRule type="containsText" dxfId="1" priority="361" operator="between" text="欠">
      <formula>NOT(ISERROR(SEARCH("欠",S21)))</formula>
    </cfRule>
  </conditionalFormatting>
  <conditionalFormatting sqref="T23">
    <cfRule type="containsText" dxfId="1" priority="517" operator="between" text="欠">
      <formula>NOT(ISERROR(SEARCH("欠",T23)))</formula>
    </cfRule>
    <cfRule type="cellIs" dxfId="0" priority="518" operator="equal">
      <formula>"欠"</formula>
    </cfRule>
  </conditionalFormatting>
  <conditionalFormatting sqref="S33">
    <cfRule type="containsText" dxfId="1" priority="620" operator="between" text="欠">
      <formula>NOT(ISERROR(SEARCH("欠",S33)))</formula>
    </cfRule>
    <cfRule type="cellIs" dxfId="0" priority="621" operator="equal">
      <formula>"欠"</formula>
    </cfRule>
  </conditionalFormatting>
  <conditionalFormatting sqref="T33">
    <cfRule type="cellIs" dxfId="0" priority="506" operator="equal">
      <formula>"欠"</formula>
    </cfRule>
    <cfRule type="containsText" dxfId="1" priority="507" operator="between" text="欠">
      <formula>NOT(ISERROR(SEARCH("欠",T33)))</formula>
    </cfRule>
  </conditionalFormatting>
  <conditionalFormatting sqref="R34">
    <cfRule type="containsText" dxfId="1" priority="476" operator="between" text="欠">
      <formula>NOT(ISERROR(SEARCH("欠",R34)))</formula>
    </cfRule>
    <cfRule type="cellIs" dxfId="0" priority="477" operator="equal">
      <formula>"欠"</formula>
    </cfRule>
  </conditionalFormatting>
  <conditionalFormatting sqref="S34">
    <cfRule type="containsText" dxfId="1" priority="480" operator="between" text="欠">
      <formula>NOT(ISERROR(SEARCH("欠",S34)))</formula>
    </cfRule>
  </conditionalFormatting>
  <conditionalFormatting sqref="T34">
    <cfRule type="containsText" dxfId="1" priority="478" operator="between" text="欠">
      <formula>NOT(ISERROR(SEARCH("欠",T34)))</formula>
    </cfRule>
    <cfRule type="cellIs" dxfId="0" priority="479" operator="equal">
      <formula>"欠"</formula>
    </cfRule>
  </conditionalFormatting>
  <conditionalFormatting sqref="T36">
    <cfRule type="containsText" dxfId="1" priority="473" operator="between" text="欠">
      <formula>NOT(ISERROR(SEARCH("欠",T36)))</formula>
    </cfRule>
    <cfRule type="cellIs" dxfId="0" priority="474" operator="equal">
      <formula>"欠"</formula>
    </cfRule>
  </conditionalFormatting>
  <conditionalFormatting sqref="T37">
    <cfRule type="cellIs" dxfId="0" priority="354" operator="equal">
      <formula>"欠"</formula>
    </cfRule>
    <cfRule type="containsText" dxfId="1" priority="355" operator="between" text="欠">
      <formula>NOT(ISERROR(SEARCH("欠",T37)))</formula>
    </cfRule>
  </conditionalFormatting>
  <conditionalFormatting sqref="T38">
    <cfRule type="cellIs" dxfId="0" priority="147" operator="equal">
      <formula>"欠"</formula>
    </cfRule>
    <cfRule type="containsText" dxfId="1" priority="148" operator="between" text="欠">
      <formula>NOT(ISERROR(SEARCH("欠",T38)))</formula>
    </cfRule>
  </conditionalFormatting>
  <conditionalFormatting sqref="R41">
    <cfRule type="cellIs" dxfId="0" priority="307" operator="equal">
      <formula>"欠"</formula>
    </cfRule>
  </conditionalFormatting>
  <conditionalFormatting sqref="S41">
    <cfRule type="containsText" dxfId="1" priority="306" operator="between" text="欠">
      <formula>NOT(ISERROR(SEARCH("欠",S41)))</formula>
    </cfRule>
  </conditionalFormatting>
  <conditionalFormatting sqref="T41">
    <cfRule type="cellIs" dxfId="0" priority="311" operator="equal">
      <formula>"欠"</formula>
    </cfRule>
    <cfRule type="containsText" dxfId="1" priority="312" operator="between" text="欠">
      <formula>NOT(ISERROR(SEARCH("欠",T41)))</formula>
    </cfRule>
  </conditionalFormatting>
  <conditionalFormatting sqref="R47">
    <cfRule type="containsText" dxfId="1" priority="486" operator="between" text="欠">
      <formula>NOT(ISERROR(SEARCH("欠",R47)))</formula>
    </cfRule>
    <cfRule type="cellIs" dxfId="0" priority="487" operator="equal">
      <formula>"欠"</formula>
    </cfRule>
  </conditionalFormatting>
  <conditionalFormatting sqref="S47">
    <cfRule type="containsText" dxfId="1" priority="490" operator="between" text="欠">
      <formula>NOT(ISERROR(SEARCH("欠",S47)))</formula>
    </cfRule>
  </conditionalFormatting>
  <conditionalFormatting sqref="T47">
    <cfRule type="containsText" dxfId="1" priority="488" operator="between" text="欠">
      <formula>NOT(ISERROR(SEARCH("欠",T47)))</formula>
    </cfRule>
    <cfRule type="cellIs" dxfId="0" priority="489" operator="equal">
      <formula>"欠"</formula>
    </cfRule>
  </conditionalFormatting>
  <conditionalFormatting sqref="T55">
    <cfRule type="containsText" dxfId="1" priority="308" operator="between" text="欠">
      <formula>NOT(ISERROR(SEARCH("欠",T55)))</formula>
    </cfRule>
    <cfRule type="cellIs" dxfId="0" priority="309" operator="equal">
      <formula>"欠"</formula>
    </cfRule>
  </conditionalFormatting>
  <conditionalFormatting sqref="R59">
    <cfRule type="containsText" dxfId="1" priority="257" operator="between" text="欠">
      <formula>NOT(ISERROR(SEARCH("欠",R59)))</formula>
    </cfRule>
    <cfRule type="cellIs" dxfId="0" priority="258" operator="equal">
      <formula>"欠"</formula>
    </cfRule>
  </conditionalFormatting>
  <conditionalFormatting sqref="T59">
    <cfRule type="containsText" dxfId="1" priority="209" operator="between" text="欠">
      <formula>NOT(ISERROR(SEARCH("欠",T59)))</formula>
    </cfRule>
    <cfRule type="cellIs" dxfId="0" priority="210" operator="equal">
      <formula>"欠"</formula>
    </cfRule>
  </conditionalFormatting>
  <conditionalFormatting sqref="R60">
    <cfRule type="containsText" dxfId="1" priority="263" operator="between" text="欠">
      <formula>NOT(ISERROR(SEARCH("欠",R60)))</formula>
    </cfRule>
    <cfRule type="cellIs" dxfId="0" priority="264" operator="equal">
      <formula>"欠"</formula>
    </cfRule>
  </conditionalFormatting>
  <conditionalFormatting sqref="R61">
    <cfRule type="containsText" dxfId="1" priority="193" operator="between" text="欠">
      <formula>NOT(ISERROR(SEARCH("欠",R61)))</formula>
    </cfRule>
    <cfRule type="cellIs" dxfId="0" priority="194" operator="equal">
      <formula>"欠"</formula>
    </cfRule>
  </conditionalFormatting>
  <conditionalFormatting sqref="S61">
    <cfRule type="containsText" dxfId="1" priority="195" operator="between" text="欠">
      <formula>NOT(ISERROR(SEARCH("欠",S61)))</formula>
    </cfRule>
  </conditionalFormatting>
  <conditionalFormatting sqref="T61">
    <cfRule type="containsText" dxfId="1" priority="191" operator="between" text="欠">
      <formula>NOT(ISERROR(SEARCH("欠",T61)))</formula>
    </cfRule>
    <cfRule type="cellIs" dxfId="0" priority="192" operator="equal">
      <formula>"欠"</formula>
    </cfRule>
  </conditionalFormatting>
  <conditionalFormatting sqref="T63">
    <cfRule type="containsText" dxfId="1" priority="271" operator="between" text="欠">
      <formula>NOT(ISERROR(SEARCH("欠",T63)))</formula>
    </cfRule>
    <cfRule type="cellIs" dxfId="0" priority="272" operator="equal">
      <formula>"欠"</formula>
    </cfRule>
  </conditionalFormatting>
  <conditionalFormatting sqref="R64">
    <cfRule type="containsText" dxfId="1" priority="152" operator="between" text="欠">
      <formula>NOT(ISERROR(SEARCH("欠",R64)))</formula>
    </cfRule>
    <cfRule type="cellIs" dxfId="0" priority="153" operator="equal">
      <formula>"欠"</formula>
    </cfRule>
  </conditionalFormatting>
  <conditionalFormatting sqref="T64">
    <cfRule type="containsText" dxfId="1" priority="133" operator="between" text="欠">
      <formula>NOT(ISERROR(SEARCH("欠",T64)))</formula>
    </cfRule>
    <cfRule type="cellIs" dxfId="0" priority="134" operator="equal">
      <formula>"欠"</formula>
    </cfRule>
  </conditionalFormatting>
  <conditionalFormatting sqref="T69">
    <cfRule type="containsText" dxfId="1" priority="183" operator="between" text="欠">
      <formula>NOT(ISERROR(SEARCH("欠",T69)))</formula>
    </cfRule>
    <cfRule type="cellIs" dxfId="0" priority="184" operator="equal">
      <formula>"欠"</formula>
    </cfRule>
  </conditionalFormatting>
  <conditionalFormatting sqref="R70">
    <cfRule type="containsText" dxfId="1" priority="168" operator="between" text="欠">
      <formula>NOT(ISERROR(SEARCH("欠",R70)))</formula>
    </cfRule>
    <cfRule type="cellIs" dxfId="0" priority="169" operator="equal">
      <formula>"欠"</formula>
    </cfRule>
  </conditionalFormatting>
  <conditionalFormatting sqref="T70">
    <cfRule type="containsText" dxfId="1" priority="166" operator="between" text="欠">
      <formula>NOT(ISERROR(SEARCH("欠",T70)))</formula>
    </cfRule>
    <cfRule type="cellIs" dxfId="0" priority="167" operator="equal">
      <formula>"欠"</formula>
    </cfRule>
  </conditionalFormatting>
  <conditionalFormatting sqref="R71">
    <cfRule type="containsText" dxfId="1" priority="142" operator="between" text="欠">
      <formula>NOT(ISERROR(SEARCH("欠",R71)))</formula>
    </cfRule>
    <cfRule type="cellIs" dxfId="0" priority="143" operator="equal">
      <formula>"欠"</formula>
    </cfRule>
  </conditionalFormatting>
  <conditionalFormatting sqref="T71">
    <cfRule type="containsText" dxfId="1" priority="140" operator="between" text="欠">
      <formula>NOT(ISERROR(SEARCH("欠",T71)))</formula>
    </cfRule>
    <cfRule type="cellIs" dxfId="0" priority="141" operator="equal">
      <formula>"欠"</formula>
    </cfRule>
  </conditionalFormatting>
  <conditionalFormatting sqref="R72">
    <cfRule type="containsText" dxfId="1" priority="181" operator="between" text="欠">
      <formula>NOT(ISERROR(SEARCH("欠",R72)))</formula>
    </cfRule>
    <cfRule type="cellIs" dxfId="0" priority="182" operator="equal">
      <formula>"欠"</formula>
    </cfRule>
  </conditionalFormatting>
  <conditionalFormatting sqref="S72">
    <cfRule type="cellIs" dxfId="0" priority="179" operator="equal">
      <formula>"欠"</formula>
    </cfRule>
    <cfRule type="containsText" dxfId="1" priority="180" operator="between" text="欠">
      <formula>NOT(ISERROR(SEARCH("欠",S72)))</formula>
    </cfRule>
  </conditionalFormatting>
  <conditionalFormatting sqref="T72">
    <cfRule type="cellIs" dxfId="0" priority="177" operator="equal">
      <formula>"欠"</formula>
    </cfRule>
    <cfRule type="containsText" dxfId="1" priority="178" operator="between" text="欠">
      <formula>NOT(ISERROR(SEARCH("欠",T72)))</formula>
    </cfRule>
  </conditionalFormatting>
  <conditionalFormatting sqref="T74">
    <cfRule type="containsText" dxfId="1" priority="204" operator="between" text="欠">
      <formula>NOT(ISERROR(SEARCH("欠",T74)))</formula>
    </cfRule>
    <cfRule type="cellIs" dxfId="0" priority="205" operator="equal">
      <formula>"欠"</formula>
    </cfRule>
  </conditionalFormatting>
  <conditionalFormatting sqref="R93">
    <cfRule type="containsText" dxfId="1" priority="136" operator="between" text="欠">
      <formula>NOT(ISERROR(SEARCH("欠",R93)))</formula>
    </cfRule>
    <cfRule type="cellIs" dxfId="0" priority="137" operator="equal">
      <formula>"欠"</formula>
    </cfRule>
  </conditionalFormatting>
  <conditionalFormatting sqref="S93">
    <cfRule type="cellIs" dxfId="0" priority="131" operator="equal">
      <formula>"欠"</formula>
    </cfRule>
    <cfRule type="containsText" dxfId="1" priority="132" operator="between" text="欠">
      <formula>NOT(ISERROR(SEARCH("欠",S93)))</formula>
    </cfRule>
  </conditionalFormatting>
  <conditionalFormatting sqref="T93">
    <cfRule type="containsText" dxfId="1" priority="129" operator="between" text="欠">
      <formula>NOT(ISERROR(SEARCH("欠",T93)))</formula>
    </cfRule>
    <cfRule type="cellIs" dxfId="0" priority="130" operator="equal">
      <formula>"欠"</formula>
    </cfRule>
  </conditionalFormatting>
  <conditionalFormatting sqref="R94">
    <cfRule type="containsText" dxfId="1" priority="125" operator="between" text="欠">
      <formula>NOT(ISERROR(SEARCH("欠",R94)))</formula>
    </cfRule>
    <cfRule type="cellIs" dxfId="0" priority="126" operator="equal">
      <formula>"欠"</formula>
    </cfRule>
  </conditionalFormatting>
  <conditionalFormatting sqref="S94">
    <cfRule type="cellIs" dxfId="0" priority="127" operator="equal">
      <formula>"欠"</formula>
    </cfRule>
    <cfRule type="containsText" dxfId="1" priority="128" operator="between" text="欠">
      <formula>NOT(ISERROR(SEARCH("欠",S94)))</formula>
    </cfRule>
  </conditionalFormatting>
  <conditionalFormatting sqref="T94">
    <cfRule type="containsText" dxfId="1" priority="123" operator="between" text="欠">
      <formula>NOT(ISERROR(SEARCH("欠",T94)))</formula>
    </cfRule>
    <cfRule type="cellIs" dxfId="0" priority="124" operator="equal">
      <formula>"欠"</formula>
    </cfRule>
  </conditionalFormatting>
  <conditionalFormatting sqref="R98">
    <cfRule type="containsText" dxfId="1" priority="10" operator="between" text="欠">
      <formula>NOT(ISERROR(SEARCH("欠",R98)))</formula>
    </cfRule>
    <cfRule type="cellIs" dxfId="0" priority="13" operator="equal">
      <formula>"欠"</formula>
    </cfRule>
  </conditionalFormatting>
  <conditionalFormatting sqref="S98">
    <cfRule type="cellIs" dxfId="0" priority="16" operator="equal">
      <formula>"欠"</formula>
    </cfRule>
    <cfRule type="containsText" dxfId="1" priority="19" operator="between" text="欠">
      <formula>NOT(ISERROR(SEARCH("欠",S98)))</formula>
    </cfRule>
  </conditionalFormatting>
  <conditionalFormatting sqref="T98">
    <cfRule type="containsText" dxfId="1" priority="4" operator="between" text="欠">
      <formula>NOT(ISERROR(SEARCH("欠",T98)))</formula>
    </cfRule>
    <cfRule type="cellIs" dxfId="0" priority="7" operator="equal">
      <formula>"欠"</formula>
    </cfRule>
  </conditionalFormatting>
  <conditionalFormatting sqref="R99">
    <cfRule type="containsText" dxfId="1" priority="9" operator="between" text="欠">
      <formula>NOT(ISERROR(SEARCH("欠",R99)))</formula>
    </cfRule>
    <cfRule type="cellIs" dxfId="0" priority="12" operator="equal">
      <formula>"欠"</formula>
    </cfRule>
  </conditionalFormatting>
  <conditionalFormatting sqref="S99">
    <cfRule type="cellIs" dxfId="0" priority="15" operator="equal">
      <formula>"欠"</formula>
    </cfRule>
    <cfRule type="containsText" dxfId="1" priority="18" operator="between" text="欠">
      <formula>NOT(ISERROR(SEARCH("欠",S99)))</formula>
    </cfRule>
  </conditionalFormatting>
  <conditionalFormatting sqref="T99">
    <cfRule type="containsText" dxfId="1" priority="3" operator="between" text="欠">
      <formula>NOT(ISERROR(SEARCH("欠",T99)))</formula>
    </cfRule>
    <cfRule type="cellIs" dxfId="0" priority="6" operator="equal">
      <formula>"欠"</formula>
    </cfRule>
  </conditionalFormatting>
  <conditionalFormatting sqref="R102">
    <cfRule type="containsText" dxfId="1" priority="93" operator="between" text="欠">
      <formula>NOT(ISERROR(SEARCH("欠",R102)))</formula>
    </cfRule>
    <cfRule type="cellIs" dxfId="0" priority="94" operator="equal">
      <formula>"欠"</formula>
    </cfRule>
  </conditionalFormatting>
  <conditionalFormatting sqref="S102">
    <cfRule type="containsText" dxfId="1" priority="95" operator="between" text="欠">
      <formula>NOT(ISERROR(SEARCH("欠",S102)))</formula>
    </cfRule>
    <cfRule type="cellIs" dxfId="0" priority="96" operator="equal">
      <formula>"欠"</formula>
    </cfRule>
  </conditionalFormatting>
  <conditionalFormatting sqref="T102">
    <cfRule type="cellIs" dxfId="0" priority="97" operator="equal">
      <formula>"欠"</formula>
    </cfRule>
    <cfRule type="containsText" dxfId="1" priority="98" operator="between" text="欠">
      <formula>NOT(ISERROR(SEARCH("欠",T102)))</formula>
    </cfRule>
  </conditionalFormatting>
  <conditionalFormatting sqref="R104">
    <cfRule type="containsText" dxfId="1" priority="81" operator="between" text="欠">
      <formula>NOT(ISERROR(SEARCH("欠",R104)))</formula>
    </cfRule>
    <cfRule type="cellIs" dxfId="0" priority="82" operator="equal">
      <formula>"欠"</formula>
    </cfRule>
  </conditionalFormatting>
  <conditionalFormatting sqref="S104">
    <cfRule type="containsText" dxfId="1" priority="83" operator="between" text="欠">
      <formula>NOT(ISERROR(SEARCH("欠",S104)))</formula>
    </cfRule>
    <cfRule type="cellIs" dxfId="0" priority="84" operator="equal">
      <formula>"欠"</formula>
    </cfRule>
  </conditionalFormatting>
  <conditionalFormatting sqref="T104">
    <cfRule type="cellIs" dxfId="0" priority="85" operator="equal">
      <formula>"欠"</formula>
    </cfRule>
    <cfRule type="containsText" dxfId="1" priority="86" operator="between" text="欠">
      <formula>NOT(ISERROR(SEARCH("欠",T104)))</formula>
    </cfRule>
  </conditionalFormatting>
  <conditionalFormatting sqref="S106">
    <cfRule type="containsText" dxfId="1" priority="72" operator="between" text="欠">
      <formula>NOT(ISERROR(SEARCH("欠",S106)))</formula>
    </cfRule>
  </conditionalFormatting>
  <conditionalFormatting sqref="S107">
    <cfRule type="containsText" dxfId="1" priority="2" operator="between" text="欠">
      <formula>NOT(ISERROR(SEARCH("欠",S107)))</formula>
    </cfRule>
    <cfRule type="cellIs" dxfId="0" priority="1" operator="equal">
      <formula>"欠"</formula>
    </cfRule>
  </conditionalFormatting>
  <conditionalFormatting sqref="R125">
    <cfRule type="containsText" dxfId="1" priority="1122" operator="between" text="欠">
      <formula>NOT(ISERROR(SEARCH("欠",R125)))</formula>
    </cfRule>
    <cfRule type="cellIs" dxfId="0" priority="1123" operator="equal">
      <formula>"欠"</formula>
    </cfRule>
  </conditionalFormatting>
  <conditionalFormatting sqref="S125">
    <cfRule type="cellIs" dxfId="0" priority="1053" operator="equal">
      <formula>"欠"</formula>
    </cfRule>
  </conditionalFormatting>
  <conditionalFormatting sqref="S125:T125">
    <cfRule type="containsText" dxfId="1" priority="1054" operator="between" text="欠">
      <formula>NOT(ISERROR(SEARCH("欠",S125)))</formula>
    </cfRule>
  </conditionalFormatting>
  <conditionalFormatting sqref="T125">
    <cfRule type="cellIs" dxfId="0" priority="1052" operator="equal">
      <formula>"欠"</formula>
    </cfRule>
  </conditionalFormatting>
  <conditionalFormatting sqref="R126">
    <cfRule type="containsText" dxfId="1" priority="1571" operator="between" text="欠">
      <formula>NOT(ISERROR(SEARCH("欠",R126)))</formula>
    </cfRule>
    <cfRule type="cellIs" dxfId="0" priority="1572" operator="equal">
      <formula>"欠"</formula>
    </cfRule>
  </conditionalFormatting>
  <conditionalFormatting sqref="S126">
    <cfRule type="cellIs" dxfId="0" priority="1674" operator="equal">
      <formula>"欠"</formula>
    </cfRule>
  </conditionalFormatting>
  <conditionalFormatting sqref="T126">
    <cfRule type="cellIs" dxfId="0" priority="1559" operator="equal">
      <formula>"欠"</formula>
    </cfRule>
    <cfRule type="containsText" dxfId="1" priority="1563" operator="between" text="欠">
      <formula>NOT(ISERROR(SEARCH("欠",T126)))</formula>
    </cfRule>
  </conditionalFormatting>
  <conditionalFormatting sqref="R37:R40">
    <cfRule type="containsText" dxfId="1" priority="356" operator="between" text="欠">
      <formula>NOT(ISERROR(SEARCH("欠",R37)))</formula>
    </cfRule>
    <cfRule type="cellIs" dxfId="0" priority="357" operator="equal">
      <formula>"欠"</formula>
    </cfRule>
  </conditionalFormatting>
  <conditionalFormatting sqref="R42:R45">
    <cfRule type="cellIs" dxfId="0" priority="315" operator="equal">
      <formula>"欠"</formula>
    </cfRule>
  </conditionalFormatting>
  <conditionalFormatting sqref="R57:R58">
    <cfRule type="containsText" dxfId="1" priority="296" operator="between" text="欠">
      <formula>NOT(ISERROR(SEARCH("欠",R57)))</formula>
    </cfRule>
    <cfRule type="cellIs" dxfId="0" priority="297" operator="equal">
      <formula>"欠"</formula>
    </cfRule>
  </conditionalFormatting>
  <conditionalFormatting sqref="R65:R69">
    <cfRule type="containsText" dxfId="1" priority="302" operator="between" text="欠">
      <formula>NOT(ISERROR(SEARCH("欠",R65)))</formula>
    </cfRule>
    <cfRule type="cellIs" dxfId="0" priority="303" operator="equal">
      <formula>"欠"</formula>
    </cfRule>
  </conditionalFormatting>
  <conditionalFormatting sqref="R76:R80">
    <cfRule type="containsText" dxfId="1" priority="185" operator="between" text="欠">
      <formula>NOT(ISERROR(SEARCH("欠",R76)))</formula>
    </cfRule>
    <cfRule type="cellIs" dxfId="0" priority="186" operator="equal">
      <formula>"欠"</formula>
    </cfRule>
  </conditionalFormatting>
  <conditionalFormatting sqref="R95:R97">
    <cfRule type="containsText" dxfId="1" priority="11" operator="between" text="欠">
      <formula>NOT(ISERROR(SEARCH("欠",R95)))</formula>
    </cfRule>
    <cfRule type="cellIs" dxfId="0" priority="14" operator="equal">
      <formula>"欠"</formula>
    </cfRule>
  </conditionalFormatting>
  <conditionalFormatting sqref="R100:R101">
    <cfRule type="containsText" dxfId="1" priority="112" operator="between" text="欠">
      <formula>NOT(ISERROR(SEARCH("欠",R100)))</formula>
    </cfRule>
    <cfRule type="cellIs" dxfId="0" priority="114" operator="equal">
      <formula>"欠"</formula>
    </cfRule>
  </conditionalFormatting>
  <conditionalFormatting sqref="R106:R107">
    <cfRule type="containsText" dxfId="1" priority="70" operator="between" text="欠">
      <formula>NOT(ISERROR(SEARCH("欠",R106)))</formula>
    </cfRule>
    <cfRule type="cellIs" dxfId="0" priority="71" operator="equal">
      <formula>"欠"</formula>
    </cfRule>
  </conditionalFormatting>
  <conditionalFormatting sqref="R108:R112">
    <cfRule type="containsText" dxfId="1" priority="49" operator="between" text="欠">
      <formula>NOT(ISERROR(SEARCH("欠",R108)))</formula>
    </cfRule>
    <cfRule type="cellIs" dxfId="0" priority="54" operator="equal">
      <formula>"欠"</formula>
    </cfRule>
  </conditionalFormatting>
  <conditionalFormatting sqref="R113:R114">
    <cfRule type="containsText" dxfId="1" priority="89" operator="between" text="欠">
      <formula>NOT(ISERROR(SEARCH("欠",R113)))</formula>
    </cfRule>
    <cfRule type="cellIs" dxfId="0" priority="90" operator="equal">
      <formula>"欠"</formula>
    </cfRule>
  </conditionalFormatting>
  <conditionalFormatting sqref="R115:R117">
    <cfRule type="containsText" dxfId="1" priority="25" operator="between" text="欠">
      <formula>NOT(ISERROR(SEARCH("欠",R115)))</formula>
    </cfRule>
    <cfRule type="cellIs" dxfId="0" priority="26" operator="equal">
      <formula>"欠"</formula>
    </cfRule>
  </conditionalFormatting>
  <conditionalFormatting sqref="R120:R124">
    <cfRule type="containsText" dxfId="1" priority="996" operator="between" text="欠">
      <formula>NOT(ISERROR(SEARCH("欠",R120)))</formula>
    </cfRule>
    <cfRule type="cellIs" dxfId="0" priority="997" operator="equal">
      <formula>"欠"</formula>
    </cfRule>
  </conditionalFormatting>
  <conditionalFormatting sqref="S17:S20">
    <cfRule type="cellIs" dxfId="0" priority="578" operator="equal">
      <formula>"欠"</formula>
    </cfRule>
    <cfRule type="containsText" dxfId="1" priority="579" operator="between" text="欠">
      <formula>NOT(ISERROR(SEARCH("欠",S17)))</formula>
    </cfRule>
  </conditionalFormatting>
  <conditionalFormatting sqref="S57:S58">
    <cfRule type="cellIs" dxfId="0" priority="294" operator="equal">
      <formula>"欠"</formula>
    </cfRule>
    <cfRule type="containsText" dxfId="1" priority="295" operator="between" text="欠">
      <formula>NOT(ISERROR(SEARCH("欠",S57)))</formula>
    </cfRule>
  </conditionalFormatting>
  <conditionalFormatting sqref="S70:S71">
    <cfRule type="containsText" dxfId="1" priority="170" operator="between" text="欠">
      <formula>NOT(ISERROR(SEARCH("欠",S70)))</formula>
    </cfRule>
  </conditionalFormatting>
  <conditionalFormatting sqref="S76:S80">
    <cfRule type="containsText" dxfId="1" priority="187" operator="between" text="欠">
      <formula>NOT(ISERROR(SEARCH("欠",S76)))</formula>
    </cfRule>
    <cfRule type="cellIs" dxfId="0" priority="188" operator="equal">
      <formula>"欠"</formula>
    </cfRule>
  </conditionalFormatting>
  <conditionalFormatting sqref="S95:S97">
    <cfRule type="cellIs" dxfId="0" priority="17" operator="equal">
      <formula>"欠"</formula>
    </cfRule>
    <cfRule type="containsText" dxfId="1" priority="20" operator="between" text="欠">
      <formula>NOT(ISERROR(SEARCH("欠",S95)))</formula>
    </cfRule>
  </conditionalFormatting>
  <conditionalFormatting sqref="S100:S101">
    <cfRule type="containsText" dxfId="1" priority="116" operator="between" text="欠">
      <formula>NOT(ISERROR(SEARCH("欠",S100)))</formula>
    </cfRule>
    <cfRule type="cellIs" dxfId="0" priority="118" operator="equal">
      <formula>"欠"</formula>
    </cfRule>
  </conditionalFormatting>
  <conditionalFormatting sqref="S108:S112">
    <cfRule type="containsText" dxfId="1" priority="59" operator="between" text="欠">
      <formula>NOT(ISERROR(SEARCH("欠",S108)))</formula>
    </cfRule>
  </conditionalFormatting>
  <conditionalFormatting sqref="S113:S114">
    <cfRule type="cellIs" dxfId="0" priority="91" operator="equal">
      <formula>"欠"</formula>
    </cfRule>
    <cfRule type="containsText" dxfId="1" priority="92" operator="between" text="欠">
      <formula>NOT(ISERROR(SEARCH("欠",S113)))</formula>
    </cfRule>
  </conditionalFormatting>
  <conditionalFormatting sqref="S115:S117">
    <cfRule type="cellIs" dxfId="0" priority="23" operator="equal">
      <formula>"欠"</formula>
    </cfRule>
    <cfRule type="containsText" dxfId="1" priority="24" operator="between" text="欠">
      <formula>NOT(ISERROR(SEARCH("欠",S115)))</formula>
    </cfRule>
  </conditionalFormatting>
  <conditionalFormatting sqref="S120:S124">
    <cfRule type="cellIs" dxfId="0" priority="845" operator="equal">
      <formula>"欠"</formula>
    </cfRule>
  </conditionalFormatting>
  <conditionalFormatting sqref="T6:T7">
    <cfRule type="cellIs" dxfId="0" priority="509" operator="equal">
      <formula>"欠"</formula>
    </cfRule>
    <cfRule type="containsText" dxfId="1" priority="510" operator="between" text="欠">
      <formula>NOT(ISERROR(SEARCH("欠",T6)))</formula>
    </cfRule>
  </conditionalFormatting>
  <conditionalFormatting sqref="T39:T40">
    <cfRule type="cellIs" dxfId="0" priority="145" operator="equal">
      <formula>"欠"</formula>
    </cfRule>
    <cfRule type="containsText" dxfId="1" priority="146" operator="between" text="欠">
      <formula>NOT(ISERROR(SEARCH("欠",T39)))</formula>
    </cfRule>
  </conditionalFormatting>
  <conditionalFormatting sqref="T42:T45">
    <cfRule type="cellIs" dxfId="0" priority="547" operator="equal">
      <formula>"欠"</formula>
    </cfRule>
    <cfRule type="containsText" dxfId="1" priority="548" operator="between" text="欠">
      <formula>NOT(ISERROR(SEARCH("欠",T42)))</formula>
    </cfRule>
  </conditionalFormatting>
  <conditionalFormatting sqref="T57:T58">
    <cfRule type="containsText" dxfId="1" priority="298" operator="between" text="欠">
      <formula>NOT(ISERROR(SEARCH("欠",T57)))</formula>
    </cfRule>
    <cfRule type="cellIs" dxfId="0" priority="299" operator="equal">
      <formula>"欠"</formula>
    </cfRule>
  </conditionalFormatting>
  <conditionalFormatting sqref="T76:T80">
    <cfRule type="cellIs" dxfId="0" priority="189" operator="equal">
      <formula>"欠"</formula>
    </cfRule>
    <cfRule type="containsText" dxfId="1" priority="190" operator="between" text="欠">
      <formula>NOT(ISERROR(SEARCH("欠",T76)))</formula>
    </cfRule>
  </conditionalFormatting>
  <conditionalFormatting sqref="T95:T97">
    <cfRule type="containsText" dxfId="1" priority="5" operator="between" text="欠">
      <formula>NOT(ISERROR(SEARCH("欠",T95)))</formula>
    </cfRule>
    <cfRule type="cellIs" dxfId="0" priority="8" operator="equal">
      <formula>"欠"</formula>
    </cfRule>
  </conditionalFormatting>
  <conditionalFormatting sqref="T100:T101">
    <cfRule type="cellIs" dxfId="0" priority="120" operator="equal">
      <formula>"欠"</formula>
    </cfRule>
    <cfRule type="containsText" dxfId="1" priority="122" operator="between" text="欠">
      <formula>NOT(ISERROR(SEARCH("欠",T100)))</formula>
    </cfRule>
  </conditionalFormatting>
  <conditionalFormatting sqref="T106:T107">
    <cfRule type="containsText" dxfId="1" priority="73" operator="between" text="欠">
      <formula>NOT(ISERROR(SEARCH("欠",T106)))</formula>
    </cfRule>
    <cfRule type="cellIs" dxfId="0" priority="74" operator="equal">
      <formula>"欠"</formula>
    </cfRule>
  </conditionalFormatting>
  <conditionalFormatting sqref="T108:T112">
    <cfRule type="containsText" dxfId="1" priority="64" operator="between" text="欠">
      <formula>NOT(ISERROR(SEARCH("欠",T108)))</formula>
    </cfRule>
    <cfRule type="cellIs" dxfId="0" priority="69" operator="equal">
      <formula>"欠"</formula>
    </cfRule>
  </conditionalFormatting>
  <conditionalFormatting sqref="T113:T114">
    <cfRule type="containsText" dxfId="1" priority="87" operator="between" text="欠">
      <formula>NOT(ISERROR(SEARCH("欠",T113)))</formula>
    </cfRule>
    <cfRule type="cellIs" dxfId="0" priority="88" operator="equal">
      <formula>"欠"</formula>
    </cfRule>
  </conditionalFormatting>
  <conditionalFormatting sqref="T115:T117">
    <cfRule type="cellIs" dxfId="0" priority="21" operator="equal">
      <formula>"欠"</formula>
    </cfRule>
    <cfRule type="containsText" dxfId="1" priority="22" operator="between" text="欠">
      <formula>NOT(ISERROR(SEARCH("欠",T115)))</formula>
    </cfRule>
  </conditionalFormatting>
  <conditionalFormatting sqref="T120:T124">
    <cfRule type="cellIs" dxfId="0" priority="844" operator="equal">
      <formula>"欠"</formula>
    </cfRule>
  </conditionalFormatting>
  <conditionalFormatting sqref="R1:T3 R127:T65424">
    <cfRule type="cellIs" dxfId="0" priority="3037" operator="equal">
      <formula>"欠"</formula>
    </cfRule>
  </conditionalFormatting>
  <conditionalFormatting sqref="R4 R24 R33">
    <cfRule type="cellIs" dxfId="0" priority="622" operator="equal">
      <formula>"欠"</formula>
    </cfRule>
  </conditionalFormatting>
  <conditionalFormatting sqref="S5 S12 S24 S16 S105">
    <cfRule type="cellIs" dxfId="0" priority="1437" operator="equal">
      <formula>"欠"</formula>
    </cfRule>
    <cfRule type="containsText" dxfId="1" priority="1440" operator="between" text="欠">
      <formula>NOT(ISERROR(SEARCH("欠",S5)))</formula>
    </cfRule>
  </conditionalFormatting>
  <conditionalFormatting sqref="T5 T8:T11 T84:T92 T48:T54 T25:T31">
    <cfRule type="cellIs" dxfId="0" priority="627" operator="equal">
      <formula>"欠"</formula>
    </cfRule>
    <cfRule type="containsText" dxfId="1" priority="628" operator="between" text="欠">
      <formula>NOT(ISERROR(SEARCH("欠",T5)))</formula>
    </cfRule>
  </conditionalFormatting>
  <conditionalFormatting sqref="S6 S35 S42:S45">
    <cfRule type="containsText" dxfId="1" priority="657" operator="between" text="欠">
      <formula>NOT(ISERROR(SEARCH("欠",S6)))</formula>
    </cfRule>
  </conditionalFormatting>
  <conditionalFormatting sqref="R7 R16">
    <cfRule type="containsText" dxfId="1" priority="817" operator="between" text="欠">
      <formula>NOT(ISERROR(SEARCH("欠",R7)))</formula>
    </cfRule>
    <cfRule type="cellIs" dxfId="0" priority="818" operator="equal">
      <formula>"欠"</formula>
    </cfRule>
  </conditionalFormatting>
  <conditionalFormatting sqref="S7 S14:S15 S62">
    <cfRule type="cellIs" dxfId="0" priority="815" operator="equal">
      <formula>"欠"</formula>
    </cfRule>
    <cfRule type="containsText" dxfId="1" priority="816" operator="between" text="欠">
      <formula>NOT(ISERROR(SEARCH("欠",S7)))</formula>
    </cfRule>
  </conditionalFormatting>
  <conditionalFormatting sqref="R8:R11 R84:R92 R48:R54 R25:R31">
    <cfRule type="containsText" dxfId="1" priority="623" operator="between" text="欠">
      <formula>NOT(ISERROR(SEARCH("欠",R8)))</formula>
    </cfRule>
    <cfRule type="cellIs" dxfId="0" priority="624" operator="equal">
      <formula>"欠"</formula>
    </cfRule>
  </conditionalFormatting>
  <conditionalFormatting sqref="S8:S11 S84:S92 S48:S54 S25:S31">
    <cfRule type="cellIs" dxfId="0" priority="625" operator="equal">
      <formula>"欠"</formula>
    </cfRule>
    <cfRule type="containsText" dxfId="1" priority="626" operator="between" text="欠">
      <formula>NOT(ISERROR(SEARCH("欠",S8)))</formula>
    </cfRule>
  </conditionalFormatting>
  <conditionalFormatting sqref="R12:R15 R17:R20">
    <cfRule type="containsText" dxfId="1" priority="576" operator="between" text="欠">
      <formula>NOT(ISERROR(SEARCH("欠",R12)))</formula>
    </cfRule>
    <cfRule type="cellIs" dxfId="0" priority="577" operator="equal">
      <formula>"欠"</formula>
    </cfRule>
  </conditionalFormatting>
  <conditionalFormatting sqref="T12:T13 T17:T20">
    <cfRule type="cellIs" dxfId="0" priority="574" operator="equal">
      <formula>"欠"</formula>
    </cfRule>
    <cfRule type="containsText" dxfId="1" priority="575" operator="between" text="欠">
      <formula>NOT(ISERROR(SEARCH("欠",T12)))</formula>
    </cfRule>
  </conditionalFormatting>
  <conditionalFormatting sqref="T24 T16 T105">
    <cfRule type="cellIs" dxfId="0" priority="742" operator="equal">
      <formula>"欠"</formula>
    </cfRule>
    <cfRule type="containsText" dxfId="1" priority="744" operator="between" text="欠">
      <formula>NOT(ISERROR(SEARCH("欠",T16)))</formula>
    </cfRule>
  </conditionalFormatting>
  <conditionalFormatting sqref="R21:R22 R32">
    <cfRule type="containsText" dxfId="1" priority="364" operator="between" text="欠">
      <formula>NOT(ISERROR(SEARCH("欠",R21)))</formula>
    </cfRule>
    <cfRule type="cellIs" dxfId="0" priority="365" operator="equal">
      <formula>"欠"</formula>
    </cfRule>
  </conditionalFormatting>
  <conditionalFormatting sqref="T21:T22 T32">
    <cfRule type="cellIs" dxfId="0" priority="362" operator="equal">
      <formula>"欠"</formula>
    </cfRule>
    <cfRule type="containsText" dxfId="1" priority="363" operator="between" text="欠">
      <formula>NOT(ISERROR(SEARCH("欠",T21)))</formula>
    </cfRule>
  </conditionalFormatting>
  <conditionalFormatting sqref="S22 S32">
    <cfRule type="cellIs" dxfId="0" priority="358" operator="equal">
      <formula>"欠"</formula>
    </cfRule>
    <cfRule type="containsText" dxfId="1" priority="359" operator="between" text="欠">
      <formula>NOT(ISERROR(SEARCH("欠",S22)))</formula>
    </cfRule>
  </conditionalFormatting>
  <conditionalFormatting sqref="R36 R23">
    <cfRule type="containsText" dxfId="1" priority="519" operator="between" text="欠">
      <formula>NOT(ISERROR(SEARCH("欠",R23)))</formula>
    </cfRule>
    <cfRule type="cellIs" dxfId="0" priority="521" operator="equal">
      <formula>"欠"</formula>
    </cfRule>
  </conditionalFormatting>
  <conditionalFormatting sqref="S36 S23">
    <cfRule type="containsText" dxfId="1" priority="522" operator="between" text="欠">
      <formula>NOT(ISERROR(SEARCH("欠",S23)))</formula>
    </cfRule>
    <cfRule type="cellIs" dxfId="0" priority="523" operator="equal">
      <formula>"欠"</formula>
    </cfRule>
  </conditionalFormatting>
  <conditionalFormatting sqref="R35 R56 R62 R81:R83 R103 R105 R118:R119">
    <cfRule type="containsText" dxfId="1" priority="553" operator="between" text="欠">
      <formula>NOT(ISERROR(SEARCH("欠",R35)))</formula>
    </cfRule>
    <cfRule type="cellIs" dxfId="0" priority="554" operator="equal">
      <formula>"欠"</formula>
    </cfRule>
  </conditionalFormatting>
  <conditionalFormatting sqref="T35 T56 T62 T81:T82 T103 T118:T119">
    <cfRule type="containsText" dxfId="1" priority="555" operator="between" text="欠">
      <formula>NOT(ISERROR(SEARCH("欠",T35)))</formula>
    </cfRule>
    <cfRule type="cellIs" dxfId="0" priority="556" operator="equal">
      <formula>"欠"</formula>
    </cfRule>
  </conditionalFormatting>
  <conditionalFormatting sqref="S37:S40 S56 S81:S82 S103 S118:S119">
    <cfRule type="cellIs" dxfId="0" priority="352" operator="equal">
      <formula>"欠"</formula>
    </cfRule>
    <cfRule type="containsText" dxfId="1" priority="353" operator="between" text="欠">
      <formula>NOT(ISERROR(SEARCH("欠",S37)))</formula>
    </cfRule>
  </conditionalFormatting>
  <conditionalFormatting sqref="R55 R46">
    <cfRule type="cellIs" dxfId="0" priority="351" operator="equal">
      <formula>"欠"</formula>
    </cfRule>
  </conditionalFormatting>
  <conditionalFormatting sqref="S83 S46">
    <cfRule type="containsText" dxfId="1" priority="349" operator="between" text="欠">
      <formula>NOT(ISERROR(SEARCH("欠",S46)))</formula>
    </cfRule>
    <cfRule type="cellIs" dxfId="0" priority="350" operator="equal">
      <formula>"欠"</formula>
    </cfRule>
  </conditionalFormatting>
  <conditionalFormatting sqref="T83 T46">
    <cfRule type="cellIs" dxfId="0" priority="347" operator="equal">
      <formula>"欠"</formula>
    </cfRule>
    <cfRule type="containsText" dxfId="1" priority="348" operator="between" text="欠">
      <formula>NOT(ISERROR(SEARCH("欠",T46)))</formula>
    </cfRule>
  </conditionalFormatting>
  <conditionalFormatting sqref="S55 S59:S60 S65:S69">
    <cfRule type="containsText" dxfId="1" priority="310" operator="between" text="欠">
      <formula>NOT(ISERROR(SEARCH("欠",S55)))</formula>
    </cfRule>
  </conditionalFormatting>
  <conditionalFormatting sqref="T60 T65:T68">
    <cfRule type="containsText" dxfId="1" priority="213" operator="between" text="欠">
      <formula>NOT(ISERROR(SEARCH("欠",T60)))</formula>
    </cfRule>
    <cfRule type="cellIs" dxfId="0" priority="214" operator="equal">
      <formula>"欠"</formula>
    </cfRule>
  </conditionalFormatting>
  <conditionalFormatting sqref="R63 R74">
    <cfRule type="containsText" dxfId="1" priority="207" operator="between" text="欠">
      <formula>NOT(ISERROR(SEARCH("欠",R63)))</formula>
    </cfRule>
    <cfRule type="cellIs" dxfId="0" priority="208" operator="equal">
      <formula>"欠"</formula>
    </cfRule>
  </conditionalFormatting>
  <conditionalFormatting sqref="S63:S64 S74">
    <cfRule type="containsText" dxfId="1" priority="206" operator="between" text="欠">
      <formula>NOT(ISERROR(SEARCH("欠",S63)))</formula>
    </cfRule>
  </conditionalFormatting>
  <conditionalFormatting sqref="R75 R73">
    <cfRule type="containsText" dxfId="1" priority="175" operator="between" text="欠">
      <formula>NOT(ISERROR(SEARCH("欠",R73)))</formula>
    </cfRule>
    <cfRule type="cellIs" dxfId="0" priority="176" operator="equal">
      <formula>"欠"</formula>
    </cfRule>
  </conditionalFormatting>
  <conditionalFormatting sqref="S75 S73">
    <cfRule type="cellIs" dxfId="0" priority="173" operator="equal">
      <formula>"欠"</formula>
    </cfRule>
    <cfRule type="containsText" dxfId="1" priority="174" operator="between" text="欠">
      <formula>NOT(ISERROR(SEARCH("欠",S73)))</formula>
    </cfRule>
  </conditionalFormatting>
  <conditionalFormatting sqref="T75 T73">
    <cfRule type="cellIs" dxfId="0" priority="171" operator="equal">
      <formula>"欠"</formula>
    </cfRule>
    <cfRule type="containsText" dxfId="1" priority="172" operator="between" text="欠">
      <formula>NOT(ISERROR(SEARCH("欠",T73)))</formula>
    </cfRule>
  </conditionalFormatting>
  <conditionalFormatting sqref="S120:T124">
    <cfRule type="containsText" dxfId="1" priority="846" operator="between" text="欠">
      <formula>NOT(ISERROR(SEARCH("欠",S120)))</formula>
    </cfRule>
  </conditionalFormatting>
  <dataValidations count="1">
    <dataValidation type="list" allowBlank="1" showInputMessage="1" showErrorMessage="1" sqref="S107 S113 S114 S125 S4:S105 S115:S119">
      <formula1>"有,无"</formula1>
    </dataValidation>
  </dataValidations>
  <pageMargins left="0" right="0.0791666666666667" top="0.388888888888889" bottom="0.509027777777778" header="0.5" footer="0.5"/>
  <pageSetup paperSize="9" scale="10" orientation="portrait" horizontalDpi="600"/>
  <headerFooter alignWithMargins="0" scaleWithDoc="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
  <sheetViews>
    <sheetView zoomScale="60" zoomScaleNormal="60" topLeftCell="E1" workbookViewId="0">
      <selection activeCell="V27" sqref="V27"/>
    </sheetView>
  </sheetViews>
  <sheetFormatPr defaultColWidth="8.025" defaultRowHeight="13.5"/>
  <cols>
    <col min="1" max="1" width="15.075" style="380" customWidth="1"/>
    <col min="2" max="3" width="11.4" style="380" customWidth="1"/>
    <col min="4" max="4" width="13.425" style="380" customWidth="1"/>
    <col min="5" max="5" width="11.4" style="380" customWidth="1"/>
    <col min="6" max="6" width="7.8" style="380" customWidth="1"/>
    <col min="7" max="7" width="11.4" style="380" customWidth="1"/>
    <col min="8" max="8" width="12.375" style="380" customWidth="1"/>
    <col min="9" max="9" width="11.1" style="380" customWidth="1"/>
    <col min="10" max="10" width="15" style="380" customWidth="1"/>
    <col min="11" max="11" width="13.125" style="380" customWidth="1"/>
    <col min="12" max="12" width="9.825" style="380" customWidth="1"/>
    <col min="13" max="13" width="12.6" style="380" customWidth="1"/>
    <col min="14" max="20" width="15" style="380" customWidth="1"/>
    <col min="21" max="21" width="2.025" style="380" customWidth="1"/>
    <col min="22" max="22" width="13.8" style="380" customWidth="1"/>
    <col min="23" max="23" width="9.675" style="380" customWidth="1"/>
    <col min="24" max="24" width="10.425" style="380" customWidth="1"/>
    <col min="25" max="25" width="12.525" style="380" customWidth="1"/>
    <col min="26" max="26" width="12.375" style="380" customWidth="1"/>
    <col min="27" max="27" width="10.275" style="380" customWidth="1"/>
    <col min="28" max="28" width="11.025" style="380" customWidth="1"/>
    <col min="29" max="16384" width="8.025" style="380"/>
  </cols>
  <sheetData>
    <row r="1" ht="26.4" customHeight="1" spans="1:28">
      <c r="A1" s="574"/>
      <c r="B1" s="574"/>
      <c r="C1" s="574"/>
      <c r="D1" s="574"/>
      <c r="E1" s="575"/>
      <c r="F1" s="575"/>
      <c r="G1" s="575"/>
      <c r="H1" s="575"/>
      <c r="I1" s="575"/>
      <c r="J1" s="575"/>
      <c r="K1" s="575"/>
      <c r="L1" s="576" t="s">
        <v>5500</v>
      </c>
      <c r="M1" s="577">
        <v>45278</v>
      </c>
      <c r="N1" s="578">
        <v>45406</v>
      </c>
      <c r="O1" s="578">
        <v>45474</v>
      </c>
      <c r="P1" s="578">
        <v>45547</v>
      </c>
      <c r="Q1" s="578">
        <v>45796</v>
      </c>
      <c r="R1" s="578">
        <v>45919</v>
      </c>
      <c r="S1" s="578">
        <v>45954</v>
      </c>
      <c r="T1" s="579">
        <v>46059</v>
      </c>
      <c r="U1" s="577"/>
      <c r="V1" s="580"/>
      <c r="W1" s="575"/>
      <c r="X1" s="575"/>
      <c r="Y1" s="575"/>
      <c r="Z1" s="575"/>
      <c r="AA1" s="581"/>
    </row>
    <row r="2" ht="26.4" customHeight="1" spans="1:28">
      <c r="A2" s="574"/>
      <c r="B2" s="574"/>
      <c r="C2" s="574"/>
      <c r="D2" s="574"/>
      <c r="E2" s="575"/>
      <c r="F2" s="575"/>
      <c r="G2" s="575"/>
      <c r="H2" s="575"/>
      <c r="I2" s="575"/>
      <c r="J2" s="575"/>
      <c r="K2" s="575"/>
      <c r="L2" s="582" t="s">
        <v>5501</v>
      </c>
      <c r="M2" s="583">
        <f>M1+42</f>
        <v>45320</v>
      </c>
      <c r="N2" s="584">
        <v>45456</v>
      </c>
      <c r="O2" s="584">
        <v>45516</v>
      </c>
      <c r="P2" s="584">
        <v>45595</v>
      </c>
      <c r="Q2" s="584">
        <v>45838</v>
      </c>
      <c r="R2" s="584">
        <v>45968</v>
      </c>
      <c r="S2" s="584">
        <v>45999</v>
      </c>
      <c r="T2" s="585">
        <v>46117</v>
      </c>
      <c r="U2" s="583"/>
      <c r="V2" s="580"/>
      <c r="W2" s="575"/>
      <c r="X2" s="575"/>
      <c r="Y2" s="575"/>
      <c r="Z2" s="575"/>
      <c r="AA2" s="581"/>
    </row>
    <row r="3" ht="26.4" customHeight="1" spans="1:28">
      <c r="A3" s="586"/>
      <c r="B3" s="587"/>
      <c r="C3" s="576"/>
      <c r="D3" s="588"/>
      <c r="E3" s="589"/>
      <c r="F3" s="589"/>
      <c r="G3" s="589"/>
      <c r="H3" s="589"/>
      <c r="I3" s="590" t="s">
        <v>5502</v>
      </c>
      <c r="J3" s="591"/>
      <c r="K3" s="592">
        <v>2259091</v>
      </c>
      <c r="L3" s="593" t="s">
        <v>5503</v>
      </c>
      <c r="M3" s="593" t="s">
        <v>5504</v>
      </c>
      <c r="N3" s="594" t="s">
        <v>5505</v>
      </c>
      <c r="O3" s="594" t="s">
        <v>5505</v>
      </c>
      <c r="P3" s="594" t="s">
        <v>5506</v>
      </c>
      <c r="Q3" s="594" t="s">
        <v>5507</v>
      </c>
      <c r="R3" s="594" t="s">
        <v>5508</v>
      </c>
      <c r="S3" s="594"/>
      <c r="T3" s="593" t="s">
        <v>5509</v>
      </c>
      <c r="U3" s="593"/>
      <c r="V3" s="580"/>
      <c r="W3" s="575"/>
      <c r="X3" s="575"/>
      <c r="Y3" s="595" t="s">
        <v>5510</v>
      </c>
      <c r="Z3" s="595">
        <f>'生产MA '!S4</f>
        <v>5380000</v>
      </c>
    </row>
    <row r="4" ht="35.15" customHeight="1" spans="1:28">
      <c r="A4" s="596" t="s">
        <v>5511</v>
      </c>
      <c r="B4" s="596" t="s">
        <v>5512</v>
      </c>
      <c r="C4" s="596" t="s">
        <v>5513</v>
      </c>
      <c r="D4" s="597" t="s">
        <v>5514</v>
      </c>
      <c r="E4" s="598" t="s">
        <v>5515</v>
      </c>
      <c r="F4" s="598" t="s">
        <v>5516</v>
      </c>
      <c r="G4" s="598" t="s">
        <v>5517</v>
      </c>
      <c r="H4" s="598" t="s">
        <v>5518</v>
      </c>
      <c r="I4" s="599" t="s">
        <v>5519</v>
      </c>
      <c r="J4" s="596" t="s">
        <v>5520</v>
      </c>
      <c r="K4" s="596" t="s">
        <v>5521</v>
      </c>
      <c r="L4" s="600" t="s">
        <v>5522</v>
      </c>
      <c r="M4" s="600" t="s">
        <v>5523</v>
      </c>
      <c r="N4" s="601" t="s">
        <v>5523</v>
      </c>
      <c r="O4" s="601" t="s">
        <v>5523</v>
      </c>
      <c r="P4" s="601" t="s">
        <v>5523</v>
      </c>
      <c r="Q4" s="601" t="s">
        <v>5523</v>
      </c>
      <c r="R4" s="601" t="s">
        <v>5523</v>
      </c>
      <c r="S4" s="601" t="s">
        <v>5523</v>
      </c>
      <c r="T4" s="600" t="s">
        <v>5523</v>
      </c>
      <c r="U4" s="600"/>
      <c r="V4" s="602" t="s">
        <v>5524</v>
      </c>
      <c r="W4" s="600" t="s">
        <v>5525</v>
      </c>
      <c r="X4" s="603" t="s">
        <v>5526</v>
      </c>
      <c r="Y4" s="603" t="s">
        <v>5527</v>
      </c>
      <c r="Z4" s="603" t="s">
        <v>5528</v>
      </c>
      <c r="AA4" s="604" t="s">
        <v>5529</v>
      </c>
      <c r="AB4" s="604" t="s">
        <v>5530</v>
      </c>
    </row>
    <row r="5" s="388" customFormat="1" ht="35.15" customHeight="1" spans="1:28">
      <c r="A5" s="605"/>
      <c r="B5" s="606" t="s">
        <v>5531</v>
      </c>
      <c r="C5" s="607">
        <f>'[4]Capsule Ratio'!F53</f>
        <v>0.012727273</v>
      </c>
      <c r="D5" s="608" t="s">
        <v>5532</v>
      </c>
      <c r="E5" s="609" t="s">
        <v>5533</v>
      </c>
      <c r="F5" s="610">
        <v>600</v>
      </c>
      <c r="G5" s="611">
        <v>0.0082</v>
      </c>
      <c r="H5" s="610">
        <f>F5/G5</f>
        <v>73170.7317073171</v>
      </c>
      <c r="I5" s="612">
        <v>11.83</v>
      </c>
      <c r="J5" s="610" t="s">
        <v>5534</v>
      </c>
      <c r="K5" s="613">
        <f>F5/G5/C5</f>
        <v>5749128.79666501</v>
      </c>
      <c r="L5" s="614">
        <f>C5*K3*G5</f>
        <v>235.766956688513</v>
      </c>
      <c r="M5" s="615">
        <v>600</v>
      </c>
      <c r="N5" s="616"/>
      <c r="O5" s="616"/>
      <c r="P5" s="617"/>
      <c r="Q5" s="617"/>
      <c r="R5" s="617"/>
      <c r="S5" s="617"/>
      <c r="T5" s="618"/>
      <c r="U5" s="617"/>
      <c r="V5" s="619">
        <f>(M5+N5+O5+P5+Q5+R5)*I5</f>
        <v>7098</v>
      </c>
      <c r="W5" s="620">
        <f>M5+N5+O5+P5+Q5+R5</f>
        <v>600</v>
      </c>
      <c r="X5" s="621">
        <f>W5/G5</f>
        <v>73170.7317073171</v>
      </c>
      <c r="Y5" s="622">
        <f>Z3*C5</f>
        <v>68472.72874</v>
      </c>
      <c r="Z5" s="622">
        <f>Y5*G5</f>
        <v>561.476375668</v>
      </c>
      <c r="AA5" s="622">
        <f>Z5-W5</f>
        <v>-38.5236243319999</v>
      </c>
      <c r="AB5" s="623">
        <f>AA5/G5/C5</f>
        <v>-369128.79666501</v>
      </c>
    </row>
    <row r="6" s="388" customFormat="1" ht="35.15" customHeight="1" spans="1:28">
      <c r="A6" s="624"/>
      <c r="B6" s="625"/>
      <c r="C6" s="626"/>
      <c r="D6" s="627" t="s">
        <v>5535</v>
      </c>
      <c r="E6" s="627" t="s">
        <v>5533</v>
      </c>
      <c r="F6" s="628"/>
      <c r="G6" s="629">
        <v>0.0082</v>
      </c>
      <c r="H6" s="630">
        <f>F6/G6</f>
        <v>0</v>
      </c>
      <c r="I6" s="631">
        <v>5.5</v>
      </c>
      <c r="J6" s="632" t="s">
        <v>5534</v>
      </c>
      <c r="K6" s="630">
        <v>0</v>
      </c>
      <c r="L6" s="633">
        <f>C5*G6*K3</f>
        <v>235.766956688513</v>
      </c>
      <c r="M6" s="634">
        <v>105</v>
      </c>
      <c r="N6" s="617">
        <v>104</v>
      </c>
      <c r="O6" s="617">
        <v>105</v>
      </c>
      <c r="P6" s="617">
        <v>104</v>
      </c>
      <c r="Q6" s="617">
        <v>31</v>
      </c>
      <c r="R6" s="617">
        <v>42</v>
      </c>
      <c r="S6" s="617">
        <v>31</v>
      </c>
      <c r="T6" s="634">
        <v>73</v>
      </c>
      <c r="U6" s="617"/>
      <c r="V6" s="619">
        <f>(M6+N6+O6+P6+Q6+R6)*I6</f>
        <v>2700.5</v>
      </c>
      <c r="W6" s="635">
        <f>M6+N6+O6+P6+Q6+R6+S6</f>
        <v>522</v>
      </c>
      <c r="X6" s="636">
        <f>W6/G6</f>
        <v>63658.5365853659</v>
      </c>
      <c r="Y6" s="637">
        <f>Z3*C5</f>
        <v>68472.72874</v>
      </c>
      <c r="Z6" s="637">
        <f>Y6*G6</f>
        <v>561.476375668</v>
      </c>
      <c r="AA6" s="637">
        <f>Z6-W6</f>
        <v>39.4763756680001</v>
      </c>
      <c r="AB6" s="623">
        <f>AA6/G6/C5</f>
        <v>378257.946901442</v>
      </c>
    </row>
    <row r="7" s="388" customFormat="1" ht="35.15" customHeight="1" spans="1:28">
      <c r="A7" s="638"/>
      <c r="B7" s="632"/>
      <c r="C7" s="639"/>
      <c r="D7" s="627" t="s">
        <v>5536</v>
      </c>
      <c r="E7" s="640"/>
      <c r="F7" s="640"/>
      <c r="G7" s="629">
        <v>1</v>
      </c>
      <c r="H7" s="630">
        <f>F7/G7</f>
        <v>0</v>
      </c>
      <c r="I7" s="631">
        <v>0.03</v>
      </c>
      <c r="J7" s="632">
        <v>35</v>
      </c>
      <c r="K7" s="630">
        <v>0</v>
      </c>
      <c r="L7" s="633">
        <f>C5*K3*G7</f>
        <v>28752.067888843</v>
      </c>
      <c r="M7" s="634">
        <v>12727</v>
      </c>
      <c r="N7" s="617">
        <v>12728</v>
      </c>
      <c r="O7" s="617">
        <v>12727</v>
      </c>
      <c r="P7" s="617">
        <v>12727</v>
      </c>
      <c r="Q7" s="617">
        <v>3819</v>
      </c>
      <c r="R7" s="617">
        <v>5091</v>
      </c>
      <c r="S7" s="617">
        <v>3818</v>
      </c>
      <c r="T7" s="634">
        <v>8909</v>
      </c>
      <c r="U7" s="617"/>
      <c r="V7" s="619">
        <f>(M7+N7+O7+P7+Q7+R7)*I7</f>
        <v>1794.57</v>
      </c>
      <c r="W7" s="635">
        <f>M7+N7+O7+P7+Q7+R7+S7</f>
        <v>63637</v>
      </c>
      <c r="X7" s="636">
        <f>W7/G7</f>
        <v>63637</v>
      </c>
      <c r="Y7" s="637">
        <f>Z3*C5</f>
        <v>68472.72874</v>
      </c>
      <c r="Z7" s="637">
        <f>Y7*G7</f>
        <v>68472.72874</v>
      </c>
      <c r="AA7" s="637">
        <f>Z7-W7</f>
        <v>4835.72874000001</v>
      </c>
      <c r="AB7" s="623" t="str">
        <f>IFERROR(AA7/G7/C7,"-")</f>
        <v>-</v>
      </c>
    </row>
    <row r="15" spans="1:28">
      <c r="K15" s="641"/>
    </row>
    <row r="16" spans="1:28">
      <c r="K16" s="641"/>
    </row>
  </sheetData>
  <mergeCells count="4">
    <mergeCell ref="I3:J3"/>
    <mergeCell ref="A5:A7"/>
    <mergeCell ref="B5:B7"/>
    <mergeCell ref="C5:C7"/>
  </mergeCells>
  <conditionalFormatting sqref="D6">
    <cfRule type="duplicateValues" dxfId="2" priority="4"/>
  </conditionalFormatting>
  <conditionalFormatting sqref="E6">
    <cfRule type="duplicateValues" dxfId="2" priority="2"/>
  </conditionalFormatting>
  <conditionalFormatting sqref="D7">
    <cfRule type="duplicateValues" dxfId="2" priority="6"/>
  </conditionalFormatting>
  <conditionalFormatting sqref="D1:D5">
    <cfRule type="duplicateValues" dxfId="2" priority="8"/>
  </conditionalFormatting>
  <conditionalFormatting sqref="D4:D5">
    <cfRule type="duplicateValues" dxfId="2" priority="7"/>
  </conditionalFormatting>
  <pageMargins left="0.7" right="0.7" top="0.75" bottom="0.75" header="0.3" footer="0.3"/>
  <pageSetup paperSize="9" orientation="portrait" horizontalDpi="1200" verticalDpi="12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V100"/>
  <sheetViews>
    <sheetView workbookViewId="0">
      <pane xSplit="5" ySplit="5" topLeftCell="K57" activePane="bottomRight" state="frozen"/>
      <selection/>
      <selection pane="topRight"/>
      <selection pane="bottomLeft"/>
      <selection pane="bottomRight" activeCell="Q74" sqref="Q74"/>
    </sheetView>
  </sheetViews>
  <sheetFormatPr defaultColWidth="6.6" defaultRowHeight="14.25" customHeight="1"/>
  <cols>
    <col min="1" max="1" width="9.225" style="529" customWidth="1"/>
    <col min="2" max="2" width="13.2583333333333" style="530" customWidth="1"/>
    <col min="3" max="3" width="17.95" style="530" customWidth="1"/>
    <col min="4" max="4" width="7.38333333333333" style="530" customWidth="1"/>
    <col min="5" max="5" width="12.675" style="530" customWidth="1"/>
    <col min="6" max="13" width="11.325" style="531" customWidth="1"/>
    <col min="14" max="17" width="12.2" style="531" customWidth="1"/>
    <col min="18" max="18" width="9.88333333333333" style="531" customWidth="1"/>
    <col min="19" max="21" width="9.975" style="532" customWidth="1"/>
    <col min="22" max="22" width="13.875" style="533" customWidth="1"/>
    <col min="23" max="23" width="6.6" style="534"/>
    <col min="24" max="25" width="6.69166666666667" style="534"/>
    <col min="26" max="16384" width="6.6" style="534"/>
  </cols>
  <sheetData>
    <row r="1" customHeight="1" spans="1:22">
      <c r="A1" s="535"/>
      <c r="B1" s="536" t="s">
        <v>5537</v>
      </c>
      <c r="C1" s="537"/>
      <c r="D1" s="537"/>
      <c r="E1" s="537"/>
      <c r="F1" s="538" t="s">
        <v>5538</v>
      </c>
      <c r="G1" s="538" t="s">
        <v>5539</v>
      </c>
      <c r="H1" s="538" t="s">
        <v>5540</v>
      </c>
      <c r="I1" s="538" t="s">
        <v>5541</v>
      </c>
      <c r="J1" s="538" t="s">
        <v>5542</v>
      </c>
      <c r="K1" s="538" t="s">
        <v>5543</v>
      </c>
      <c r="L1" s="538" t="s">
        <v>5544</v>
      </c>
      <c r="M1" s="538" t="s">
        <v>5545</v>
      </c>
      <c r="N1" s="538" t="s">
        <v>5546</v>
      </c>
      <c r="O1" s="538" t="s">
        <v>5547</v>
      </c>
      <c r="P1" s="538" t="s">
        <v>5548</v>
      </c>
      <c r="Q1" s="538" t="s">
        <v>5549</v>
      </c>
      <c r="R1" s="538" t="s">
        <v>5550</v>
      </c>
      <c r="S1" s="539" t="s">
        <v>5551</v>
      </c>
      <c r="T1" s="539"/>
      <c r="U1" s="539"/>
    </row>
    <row r="2" customHeight="1" spans="1:22">
      <c r="A2" s="535"/>
      <c r="B2" s="536" t="s">
        <v>5552</v>
      </c>
      <c r="C2" s="537"/>
      <c r="D2" s="537"/>
      <c r="E2" s="537"/>
      <c r="F2" s="540">
        <v>45320</v>
      </c>
      <c r="G2" s="540">
        <v>45372</v>
      </c>
      <c r="H2" s="540">
        <v>45425</v>
      </c>
      <c r="I2" s="540">
        <v>45474</v>
      </c>
      <c r="J2" s="540">
        <v>45503</v>
      </c>
      <c r="K2" s="540">
        <v>45526</v>
      </c>
      <c r="L2" s="540">
        <v>45583</v>
      </c>
      <c r="M2" s="540">
        <v>45625</v>
      </c>
      <c r="N2" s="540">
        <v>45832</v>
      </c>
      <c r="O2" s="540">
        <v>45919</v>
      </c>
      <c r="P2" s="540">
        <v>45965</v>
      </c>
      <c r="Q2" s="540">
        <v>46078</v>
      </c>
      <c r="R2" s="540"/>
      <c r="S2" s="540"/>
      <c r="T2" s="540"/>
      <c r="U2" s="540"/>
    </row>
    <row r="3" customHeight="1" spans="1:22">
      <c r="A3" s="535"/>
      <c r="B3" s="536" t="s">
        <v>5553</v>
      </c>
      <c r="C3" s="537"/>
      <c r="D3" s="537"/>
      <c r="E3" s="537"/>
      <c r="F3" s="540">
        <f>F2+60</f>
        <v>45380</v>
      </c>
      <c r="G3" s="540">
        <v>45417</v>
      </c>
      <c r="H3" s="540">
        <v>45470</v>
      </c>
      <c r="I3" s="540">
        <v>45519</v>
      </c>
      <c r="J3" s="540">
        <v>45548</v>
      </c>
      <c r="K3" s="540">
        <v>45570</v>
      </c>
      <c r="L3" s="540">
        <v>45628</v>
      </c>
      <c r="M3" s="540">
        <v>45716</v>
      </c>
      <c r="N3" s="540">
        <v>45867</v>
      </c>
      <c r="O3" s="540">
        <v>45964</v>
      </c>
      <c r="P3" s="540">
        <v>46008</v>
      </c>
      <c r="Q3" s="540">
        <v>46123</v>
      </c>
      <c r="R3" s="540"/>
      <c r="S3" s="540"/>
      <c r="T3" s="540" t="s">
        <v>5554</v>
      </c>
      <c r="U3" s="540" t="s">
        <v>5555</v>
      </c>
    </row>
    <row r="4" ht="15" customHeight="1" spans="1:22">
      <c r="A4" s="535"/>
      <c r="B4" s="541" t="s">
        <v>5556</v>
      </c>
      <c r="C4" s="542"/>
      <c r="D4" s="542"/>
      <c r="E4" s="542"/>
      <c r="F4" s="543">
        <v>400000</v>
      </c>
      <c r="G4" s="543">
        <v>600000</v>
      </c>
      <c r="H4" s="543">
        <v>500000</v>
      </c>
      <c r="I4" s="543">
        <v>500000</v>
      </c>
      <c r="J4" s="543">
        <v>500000</v>
      </c>
      <c r="K4" s="543">
        <v>500000</v>
      </c>
      <c r="L4" s="543">
        <v>400000</v>
      </c>
      <c r="M4" s="543">
        <v>400000</v>
      </c>
      <c r="N4" s="544">
        <v>400000</v>
      </c>
      <c r="O4" s="544">
        <v>400000</v>
      </c>
      <c r="P4" s="544">
        <v>400000</v>
      </c>
      <c r="Q4" s="544">
        <v>380000</v>
      </c>
      <c r="R4" s="543"/>
      <c r="S4" s="545">
        <f>SUM(F4:R4)</f>
        <v>5380000</v>
      </c>
      <c r="T4" s="545">
        <f>'77555 迷你房子'!AG127</f>
        <v>5010145</v>
      </c>
      <c r="U4" s="545">
        <f t="shared" ref="U4:U68" si="0">S4-T4</f>
        <v>369855</v>
      </c>
      <c r="V4" s="546"/>
    </row>
    <row r="5" customHeight="1" spans="1:22">
      <c r="A5" s="547"/>
      <c r="B5" s="548" t="s">
        <v>5557</v>
      </c>
      <c r="C5" s="549" t="s">
        <v>5558</v>
      </c>
      <c r="D5" s="549" t="s">
        <v>5559</v>
      </c>
      <c r="E5" s="549" t="s">
        <v>5560</v>
      </c>
      <c r="F5" s="550">
        <f t="shared" ref="F5:Q5" si="1">SUM(F4:F4)</f>
        <v>400000</v>
      </c>
      <c r="G5" s="550">
        <f t="shared" si="1"/>
        <v>600000</v>
      </c>
      <c r="H5" s="550">
        <f t="shared" si="1"/>
        <v>500000</v>
      </c>
      <c r="I5" s="550">
        <f t="shared" si="1"/>
        <v>500000</v>
      </c>
      <c r="J5" s="550">
        <f t="shared" si="1"/>
        <v>500000</v>
      </c>
      <c r="K5" s="550">
        <f t="shared" si="1"/>
        <v>500000</v>
      </c>
      <c r="L5" s="550">
        <f t="shared" si="1"/>
        <v>400000</v>
      </c>
      <c r="M5" s="550">
        <f t="shared" si="1"/>
        <v>400000</v>
      </c>
      <c r="N5" s="551">
        <f t="shared" si="1"/>
        <v>400000</v>
      </c>
      <c r="O5" s="551">
        <f t="shared" si="1"/>
        <v>400000</v>
      </c>
      <c r="P5" s="551">
        <f t="shared" si="1"/>
        <v>400000</v>
      </c>
      <c r="Q5" s="551">
        <f t="shared" si="1"/>
        <v>380000</v>
      </c>
      <c r="R5" s="550"/>
      <c r="S5" s="550">
        <f>SUM(S4:S4)</f>
        <v>5380000</v>
      </c>
      <c r="T5" s="550"/>
      <c r="U5" s="550"/>
      <c r="V5" s="546"/>
    </row>
    <row r="6" customHeight="1" spans="1:22">
      <c r="A6" s="552">
        <v>1</v>
      </c>
      <c r="B6" s="553" t="s">
        <v>5561</v>
      </c>
      <c r="C6" s="553" t="s">
        <v>5562</v>
      </c>
      <c r="D6" s="554">
        <f>配比!G3*5</f>
        <v>0.131913868327075</v>
      </c>
      <c r="E6" s="555" t="s">
        <v>5563</v>
      </c>
      <c r="F6" s="556">
        <v>52766</v>
      </c>
      <c r="G6" s="557">
        <v>79149</v>
      </c>
      <c r="H6" s="557">
        <v>65957</v>
      </c>
      <c r="I6" s="557">
        <v>65957</v>
      </c>
      <c r="J6" s="557">
        <v>65957</v>
      </c>
      <c r="K6" s="557">
        <v>65957</v>
      </c>
      <c r="L6" s="557">
        <v>52766</v>
      </c>
      <c r="M6" s="557">
        <v>52766</v>
      </c>
      <c r="N6" s="558">
        <v>52766</v>
      </c>
      <c r="O6" s="558">
        <v>52766</v>
      </c>
      <c r="P6" s="558">
        <v>52766</v>
      </c>
      <c r="Q6" s="558">
        <v>50128</v>
      </c>
      <c r="R6" s="558"/>
      <c r="S6" s="545">
        <f>SUM(F6:R6)</f>
        <v>709701</v>
      </c>
      <c r="T6" s="545">
        <f t="shared" ref="T6:T69" si="2">$T$4*D6</f>
        <v>660907.607829553</v>
      </c>
      <c r="U6" s="545">
        <f t="shared" si="0"/>
        <v>48793.3921704468</v>
      </c>
      <c r="V6" s="559"/>
    </row>
    <row r="7" customHeight="1" spans="1:22">
      <c r="A7" s="552">
        <v>2</v>
      </c>
      <c r="B7" s="553" t="s">
        <v>5564</v>
      </c>
      <c r="C7" s="553" t="s">
        <v>5565</v>
      </c>
      <c r="D7" s="554">
        <f>配比!G4*5</f>
        <v>0.131913868327075</v>
      </c>
      <c r="E7" s="555" t="s">
        <v>5566</v>
      </c>
      <c r="F7" s="556">
        <v>52766</v>
      </c>
      <c r="G7" s="557">
        <v>79149</v>
      </c>
      <c r="H7" s="557">
        <v>65957</v>
      </c>
      <c r="I7" s="557">
        <v>65957</v>
      </c>
      <c r="J7" s="557">
        <v>65957</v>
      </c>
      <c r="K7" s="557">
        <v>65957</v>
      </c>
      <c r="L7" s="557">
        <v>52766</v>
      </c>
      <c r="M7" s="557">
        <v>52766</v>
      </c>
      <c r="N7" s="558">
        <v>52766</v>
      </c>
      <c r="O7" s="558">
        <v>52766</v>
      </c>
      <c r="P7" s="558">
        <v>52766</v>
      </c>
      <c r="Q7" s="558">
        <v>50128</v>
      </c>
      <c r="R7" s="558"/>
      <c r="S7" s="545">
        <f t="shared" ref="S7:S38" si="3">SUM(F7:R7)</f>
        <v>709701</v>
      </c>
      <c r="T7" s="545">
        <f t="shared" si="2"/>
        <v>660907.607829553</v>
      </c>
      <c r="U7" s="545">
        <f t="shared" si="0"/>
        <v>48793.3921704468</v>
      </c>
      <c r="V7" s="559"/>
    </row>
    <row r="8" customHeight="1" spans="1:22">
      <c r="A8" s="552">
        <v>3</v>
      </c>
      <c r="B8" s="553" t="s">
        <v>5567</v>
      </c>
      <c r="C8" s="553" t="s">
        <v>5565</v>
      </c>
      <c r="D8" s="554">
        <f>配比!G5*5</f>
        <v>0.131913868327075</v>
      </c>
      <c r="E8" s="555" t="s">
        <v>5568</v>
      </c>
      <c r="F8" s="556">
        <v>52766</v>
      </c>
      <c r="G8" s="557">
        <v>79149</v>
      </c>
      <c r="H8" s="557">
        <v>65957</v>
      </c>
      <c r="I8" s="557">
        <v>65957</v>
      </c>
      <c r="J8" s="557">
        <v>65957</v>
      </c>
      <c r="K8" s="557">
        <v>65957</v>
      </c>
      <c r="L8" s="557">
        <v>52766</v>
      </c>
      <c r="M8" s="557">
        <v>52766</v>
      </c>
      <c r="N8" s="558">
        <v>52766</v>
      </c>
      <c r="O8" s="558">
        <v>52766</v>
      </c>
      <c r="P8" s="558">
        <v>52766</v>
      </c>
      <c r="Q8" s="558">
        <v>50128</v>
      </c>
      <c r="R8" s="558"/>
      <c r="S8" s="545">
        <f t="shared" si="3"/>
        <v>709701</v>
      </c>
      <c r="T8" s="545">
        <f t="shared" si="2"/>
        <v>660907.607829553</v>
      </c>
      <c r="U8" s="545">
        <f t="shared" si="0"/>
        <v>48793.3921704468</v>
      </c>
      <c r="V8" s="559"/>
    </row>
    <row r="9" customHeight="1" spans="1:22">
      <c r="A9" s="552">
        <v>4</v>
      </c>
      <c r="B9" s="553" t="s">
        <v>5569</v>
      </c>
      <c r="C9" s="553" t="s">
        <v>5570</v>
      </c>
      <c r="D9" s="554">
        <f>配比!G6*5</f>
        <v>0.11872198161234</v>
      </c>
      <c r="E9" s="555" t="s">
        <v>5571</v>
      </c>
      <c r="F9" s="556">
        <v>47489</v>
      </c>
      <c r="G9" s="557">
        <v>71234</v>
      </c>
      <c r="H9" s="557">
        <v>59361</v>
      </c>
      <c r="I9" s="557">
        <v>59361</v>
      </c>
      <c r="J9" s="557">
        <v>59361</v>
      </c>
      <c r="K9" s="557">
        <v>59361</v>
      </c>
      <c r="L9" s="557">
        <v>47489</v>
      </c>
      <c r="M9" s="557">
        <v>47489</v>
      </c>
      <c r="N9" s="558">
        <v>47489</v>
      </c>
      <c r="O9" s="558">
        <v>47489</v>
      </c>
      <c r="P9" s="558">
        <v>47489</v>
      </c>
      <c r="Q9" s="558">
        <v>45115</v>
      </c>
      <c r="R9" s="558"/>
      <c r="S9" s="545">
        <f t="shared" si="3"/>
        <v>638727</v>
      </c>
      <c r="T9" s="545">
        <f t="shared" si="2"/>
        <v>594814.342565157</v>
      </c>
      <c r="U9" s="545">
        <f t="shared" si="0"/>
        <v>43912.6574348428</v>
      </c>
      <c r="V9" s="559"/>
    </row>
    <row r="10" customHeight="1" spans="1:22">
      <c r="A10" s="552">
        <v>5</v>
      </c>
      <c r="B10" s="553" t="s">
        <v>5572</v>
      </c>
      <c r="C10" s="553" t="s">
        <v>5573</v>
      </c>
      <c r="D10" s="554">
        <f>配比!G7*5</f>
        <v>0.11872198161234</v>
      </c>
      <c r="E10" s="555" t="s">
        <v>5574</v>
      </c>
      <c r="F10" s="556">
        <v>47489</v>
      </c>
      <c r="G10" s="557">
        <v>71234</v>
      </c>
      <c r="H10" s="557">
        <v>59361</v>
      </c>
      <c r="I10" s="557">
        <v>59361</v>
      </c>
      <c r="J10" s="557">
        <v>59361</v>
      </c>
      <c r="K10" s="557">
        <v>59361</v>
      </c>
      <c r="L10" s="557">
        <v>47489</v>
      </c>
      <c r="M10" s="557">
        <v>47489</v>
      </c>
      <c r="N10" s="558">
        <v>47489</v>
      </c>
      <c r="O10" s="558">
        <v>47489</v>
      </c>
      <c r="P10" s="558">
        <v>47489</v>
      </c>
      <c r="Q10" s="558">
        <v>45115</v>
      </c>
      <c r="R10" s="558"/>
      <c r="S10" s="545">
        <f t="shared" si="3"/>
        <v>638727</v>
      </c>
      <c r="T10" s="545">
        <f t="shared" si="2"/>
        <v>594814.342565157</v>
      </c>
      <c r="U10" s="545">
        <f t="shared" si="0"/>
        <v>43912.6574348428</v>
      </c>
      <c r="V10" s="559"/>
    </row>
    <row r="11" customHeight="1" spans="1:22">
      <c r="A11" s="552">
        <v>6</v>
      </c>
      <c r="B11" s="553" t="s">
        <v>5575</v>
      </c>
      <c r="C11" s="553" t="s">
        <v>5576</v>
      </c>
      <c r="D11" s="554">
        <f>配比!G8*5</f>
        <v>0.11872198161234</v>
      </c>
      <c r="E11" s="555" t="s">
        <v>5577</v>
      </c>
      <c r="F11" s="556">
        <v>47489</v>
      </c>
      <c r="G11" s="557">
        <v>71234</v>
      </c>
      <c r="H11" s="557">
        <v>59361</v>
      </c>
      <c r="I11" s="557">
        <v>59361</v>
      </c>
      <c r="J11" s="557">
        <v>59361</v>
      </c>
      <c r="K11" s="557">
        <v>59361</v>
      </c>
      <c r="L11" s="557">
        <v>47489</v>
      </c>
      <c r="M11" s="557">
        <v>47489</v>
      </c>
      <c r="N11" s="558">
        <v>47489</v>
      </c>
      <c r="O11" s="558">
        <v>47489</v>
      </c>
      <c r="P11" s="558">
        <v>47489</v>
      </c>
      <c r="Q11" s="558">
        <v>45115</v>
      </c>
      <c r="R11" s="558"/>
      <c r="S11" s="545">
        <f t="shared" si="3"/>
        <v>638727</v>
      </c>
      <c r="T11" s="545">
        <f t="shared" si="2"/>
        <v>594814.342565157</v>
      </c>
      <c r="U11" s="545">
        <f t="shared" si="0"/>
        <v>43912.6574348428</v>
      </c>
      <c r="V11" s="559"/>
    </row>
    <row r="12" customHeight="1" spans="1:22">
      <c r="A12" s="552">
        <v>7</v>
      </c>
      <c r="B12" s="553" t="s">
        <v>5578</v>
      </c>
      <c r="C12" s="553" t="s">
        <v>5579</v>
      </c>
      <c r="D12" s="554">
        <f>配比!G9*5</f>
        <v>0.11872198161234</v>
      </c>
      <c r="E12" s="555" t="s">
        <v>5580</v>
      </c>
      <c r="F12" s="556">
        <v>47489</v>
      </c>
      <c r="G12" s="557">
        <v>71234</v>
      </c>
      <c r="H12" s="557">
        <v>59361</v>
      </c>
      <c r="I12" s="557">
        <v>59361</v>
      </c>
      <c r="J12" s="557">
        <v>59361</v>
      </c>
      <c r="K12" s="557">
        <v>59361</v>
      </c>
      <c r="L12" s="557">
        <v>47489</v>
      </c>
      <c r="M12" s="557">
        <v>47489</v>
      </c>
      <c r="N12" s="558">
        <v>47489</v>
      </c>
      <c r="O12" s="558">
        <v>47489</v>
      </c>
      <c r="P12" s="558">
        <v>47489</v>
      </c>
      <c r="Q12" s="558">
        <v>45115</v>
      </c>
      <c r="R12" s="558"/>
      <c r="S12" s="545">
        <f t="shared" si="3"/>
        <v>638727</v>
      </c>
      <c r="T12" s="545">
        <f t="shared" si="2"/>
        <v>594814.342565157</v>
      </c>
      <c r="U12" s="545">
        <f t="shared" si="0"/>
        <v>43912.6574348428</v>
      </c>
      <c r="V12" s="559"/>
    </row>
    <row r="13" customHeight="1" spans="1:22">
      <c r="A13" s="552">
        <v>8</v>
      </c>
      <c r="B13" s="553" t="s">
        <v>5581</v>
      </c>
      <c r="C13" s="553" t="s">
        <v>5582</v>
      </c>
      <c r="D13" s="554">
        <f>配比!G10*5</f>
        <v>0.11872198161234</v>
      </c>
      <c r="E13" s="555" t="s">
        <v>5583</v>
      </c>
      <c r="F13" s="556">
        <v>47489</v>
      </c>
      <c r="G13" s="557">
        <v>71234</v>
      </c>
      <c r="H13" s="557">
        <v>59361</v>
      </c>
      <c r="I13" s="557">
        <v>59361</v>
      </c>
      <c r="J13" s="557">
        <v>59361</v>
      </c>
      <c r="K13" s="557">
        <v>59361</v>
      </c>
      <c r="L13" s="557">
        <v>47489</v>
      </c>
      <c r="M13" s="557">
        <v>47489</v>
      </c>
      <c r="N13" s="558">
        <v>47489</v>
      </c>
      <c r="O13" s="558">
        <v>47489</v>
      </c>
      <c r="P13" s="558">
        <v>47489</v>
      </c>
      <c r="Q13" s="558">
        <v>45115</v>
      </c>
      <c r="R13" s="558"/>
      <c r="S13" s="545">
        <f t="shared" si="3"/>
        <v>638727</v>
      </c>
      <c r="T13" s="545">
        <f t="shared" si="2"/>
        <v>594814.342565157</v>
      </c>
      <c r="U13" s="545">
        <f t="shared" si="0"/>
        <v>43912.6574348428</v>
      </c>
      <c r="V13" s="559"/>
    </row>
    <row r="14" customHeight="1" spans="1:22">
      <c r="A14" s="552">
        <v>9</v>
      </c>
      <c r="B14" s="553" t="s">
        <v>5584</v>
      </c>
      <c r="C14" s="553" t="s">
        <v>5585</v>
      </c>
      <c r="D14" s="554">
        <f>配比!G11*5</f>
        <v>0.11872198161234</v>
      </c>
      <c r="E14" s="555" t="s">
        <v>5586</v>
      </c>
      <c r="F14" s="556">
        <v>47489</v>
      </c>
      <c r="G14" s="557">
        <v>71234</v>
      </c>
      <c r="H14" s="557">
        <v>59361</v>
      </c>
      <c r="I14" s="557">
        <v>59361</v>
      </c>
      <c r="J14" s="557">
        <v>59361</v>
      </c>
      <c r="K14" s="557">
        <v>59361</v>
      </c>
      <c r="L14" s="557">
        <v>47489</v>
      </c>
      <c r="M14" s="557">
        <v>47489</v>
      </c>
      <c r="N14" s="558">
        <v>47489</v>
      </c>
      <c r="O14" s="558">
        <v>47489</v>
      </c>
      <c r="P14" s="558">
        <v>47489</v>
      </c>
      <c r="Q14" s="558">
        <v>45115</v>
      </c>
      <c r="R14" s="558"/>
      <c r="S14" s="545">
        <f t="shared" si="3"/>
        <v>638727</v>
      </c>
      <c r="T14" s="545">
        <f t="shared" si="2"/>
        <v>594814.342565157</v>
      </c>
      <c r="U14" s="545">
        <f t="shared" si="0"/>
        <v>43912.6574348428</v>
      </c>
      <c r="V14" s="559"/>
    </row>
    <row r="15" customHeight="1" spans="1:22">
      <c r="A15" s="552">
        <v>10</v>
      </c>
      <c r="B15" s="553" t="s">
        <v>5587</v>
      </c>
      <c r="C15" s="553" t="s">
        <v>5588</v>
      </c>
      <c r="D15" s="554">
        <f>配比!G12*5</f>
        <v>0.100671241586985</v>
      </c>
      <c r="E15" s="555" t="s">
        <v>5589</v>
      </c>
      <c r="F15" s="556">
        <v>40269</v>
      </c>
      <c r="G15" s="557">
        <v>60403</v>
      </c>
      <c r="H15" s="557">
        <v>50336</v>
      </c>
      <c r="I15" s="557">
        <v>50336</v>
      </c>
      <c r="J15" s="557">
        <v>50336</v>
      </c>
      <c r="K15" s="557">
        <v>50336</v>
      </c>
      <c r="L15" s="557">
        <v>40269</v>
      </c>
      <c r="M15" s="557">
        <v>40269</v>
      </c>
      <c r="N15" s="558">
        <v>40269</v>
      </c>
      <c r="O15" s="558">
        <v>40269</v>
      </c>
      <c r="P15" s="558">
        <v>40269</v>
      </c>
      <c r="Q15" s="558">
        <v>38256</v>
      </c>
      <c r="R15" s="558"/>
      <c r="S15" s="545">
        <f t="shared" si="3"/>
        <v>541617</v>
      </c>
      <c r="T15" s="545">
        <f t="shared" si="2"/>
        <v>504377.517680825</v>
      </c>
      <c r="U15" s="545">
        <f t="shared" si="0"/>
        <v>37239.482319175</v>
      </c>
      <c r="V15" s="559"/>
    </row>
    <row r="16" customHeight="1" spans="1:22">
      <c r="A16" s="552">
        <v>11</v>
      </c>
      <c r="B16" s="553" t="s">
        <v>5590</v>
      </c>
      <c r="C16" s="553" t="s">
        <v>5591</v>
      </c>
      <c r="D16" s="554">
        <f>配比!G13*5</f>
        <v>0.100671241586985</v>
      </c>
      <c r="E16" s="555" t="s">
        <v>5592</v>
      </c>
      <c r="F16" s="556">
        <v>40269</v>
      </c>
      <c r="G16" s="557">
        <v>60403</v>
      </c>
      <c r="H16" s="557">
        <v>50336</v>
      </c>
      <c r="I16" s="557">
        <v>50336</v>
      </c>
      <c r="J16" s="557">
        <v>50336</v>
      </c>
      <c r="K16" s="557">
        <v>50336</v>
      </c>
      <c r="L16" s="557">
        <v>40269</v>
      </c>
      <c r="M16" s="557">
        <v>40269</v>
      </c>
      <c r="N16" s="558">
        <v>40269</v>
      </c>
      <c r="O16" s="558">
        <v>40269</v>
      </c>
      <c r="P16" s="558">
        <v>40269</v>
      </c>
      <c r="Q16" s="558">
        <v>38256</v>
      </c>
      <c r="R16" s="558"/>
      <c r="S16" s="545">
        <f t="shared" si="3"/>
        <v>541617</v>
      </c>
      <c r="T16" s="545">
        <f t="shared" si="2"/>
        <v>504377.517680825</v>
      </c>
      <c r="U16" s="545">
        <f t="shared" si="0"/>
        <v>37239.482319175</v>
      </c>
      <c r="V16" s="559"/>
    </row>
    <row r="17" customHeight="1" spans="1:22">
      <c r="A17" s="552">
        <v>12</v>
      </c>
      <c r="B17" s="553" t="s">
        <v>5593</v>
      </c>
      <c r="C17" s="553" t="s">
        <v>5594</v>
      </c>
      <c r="D17" s="554">
        <f>配比!G14*5</f>
        <v>0.100671241586985</v>
      </c>
      <c r="E17" s="555" t="s">
        <v>5595</v>
      </c>
      <c r="F17" s="556">
        <v>40269</v>
      </c>
      <c r="G17" s="557">
        <v>60403</v>
      </c>
      <c r="H17" s="557">
        <v>50336</v>
      </c>
      <c r="I17" s="557">
        <v>50336</v>
      </c>
      <c r="J17" s="557">
        <v>50336</v>
      </c>
      <c r="K17" s="557">
        <v>50336</v>
      </c>
      <c r="L17" s="557">
        <v>40269</v>
      </c>
      <c r="M17" s="557">
        <v>40269</v>
      </c>
      <c r="N17" s="558">
        <v>40269</v>
      </c>
      <c r="O17" s="558">
        <v>40269</v>
      </c>
      <c r="P17" s="558">
        <v>40269</v>
      </c>
      <c r="Q17" s="558">
        <v>38256</v>
      </c>
      <c r="R17" s="558"/>
      <c r="S17" s="545">
        <f t="shared" si="3"/>
        <v>541617</v>
      </c>
      <c r="T17" s="545">
        <f t="shared" si="2"/>
        <v>504377.517680825</v>
      </c>
      <c r="U17" s="545">
        <f t="shared" si="0"/>
        <v>37239.482319175</v>
      </c>
      <c r="V17" s="559"/>
    </row>
    <row r="18" customHeight="1" spans="1:22">
      <c r="A18" s="552">
        <v>13</v>
      </c>
      <c r="B18" s="553" t="s">
        <v>5596</v>
      </c>
      <c r="C18" s="553" t="s">
        <v>5597</v>
      </c>
      <c r="D18" s="554">
        <f>配比!G15*5</f>
        <v>0.100671241586985</v>
      </c>
      <c r="E18" s="555" t="s">
        <v>5598</v>
      </c>
      <c r="F18" s="556">
        <v>40269</v>
      </c>
      <c r="G18" s="557">
        <v>60403</v>
      </c>
      <c r="H18" s="557">
        <v>50336</v>
      </c>
      <c r="I18" s="557">
        <v>50336</v>
      </c>
      <c r="J18" s="557">
        <v>50336</v>
      </c>
      <c r="K18" s="557">
        <v>50336</v>
      </c>
      <c r="L18" s="557">
        <v>40269</v>
      </c>
      <c r="M18" s="557">
        <v>40269</v>
      </c>
      <c r="N18" s="558">
        <v>40269</v>
      </c>
      <c r="O18" s="558">
        <v>40269</v>
      </c>
      <c r="P18" s="558">
        <v>40269</v>
      </c>
      <c r="Q18" s="558">
        <v>38256</v>
      </c>
      <c r="R18" s="558"/>
      <c r="S18" s="545">
        <f t="shared" si="3"/>
        <v>541617</v>
      </c>
      <c r="T18" s="545">
        <f t="shared" si="2"/>
        <v>504377.517680825</v>
      </c>
      <c r="U18" s="545">
        <f t="shared" si="0"/>
        <v>37239.482319175</v>
      </c>
      <c r="V18" s="559"/>
    </row>
    <row r="19" customHeight="1" spans="1:22">
      <c r="A19" s="552">
        <v>14</v>
      </c>
      <c r="B19" s="553" t="s">
        <v>5599</v>
      </c>
      <c r="C19" s="553" t="s">
        <v>5600</v>
      </c>
      <c r="D19" s="554">
        <f>配比!G16*5</f>
        <v>0.100671241586985</v>
      </c>
      <c r="E19" s="555" t="s">
        <v>5601</v>
      </c>
      <c r="F19" s="556">
        <v>40269</v>
      </c>
      <c r="G19" s="557">
        <v>60403</v>
      </c>
      <c r="H19" s="557">
        <v>50336</v>
      </c>
      <c r="I19" s="557">
        <v>50336</v>
      </c>
      <c r="J19" s="557">
        <v>50336</v>
      </c>
      <c r="K19" s="557">
        <v>50336</v>
      </c>
      <c r="L19" s="557">
        <v>40269</v>
      </c>
      <c r="M19" s="557">
        <v>40269</v>
      </c>
      <c r="N19" s="558">
        <v>40269</v>
      </c>
      <c r="O19" s="558">
        <v>40269</v>
      </c>
      <c r="P19" s="558">
        <v>40269</v>
      </c>
      <c r="Q19" s="558">
        <v>38256</v>
      </c>
      <c r="R19" s="558"/>
      <c r="S19" s="545">
        <f t="shared" si="3"/>
        <v>541617</v>
      </c>
      <c r="T19" s="545">
        <f t="shared" si="2"/>
        <v>504377.517680825</v>
      </c>
      <c r="U19" s="545">
        <f t="shared" si="0"/>
        <v>37239.482319175</v>
      </c>
      <c r="V19" s="559"/>
    </row>
    <row r="20" customHeight="1" spans="1:22">
      <c r="A20" s="552">
        <v>15</v>
      </c>
      <c r="B20" s="553" t="s">
        <v>5602</v>
      </c>
      <c r="C20" s="553" t="s">
        <v>5603</v>
      </c>
      <c r="D20" s="554">
        <f>配比!G17*5</f>
        <v>0.100671241586985</v>
      </c>
      <c r="E20" s="555" t="s">
        <v>5604</v>
      </c>
      <c r="F20" s="556">
        <v>40269</v>
      </c>
      <c r="G20" s="557">
        <v>60403</v>
      </c>
      <c r="H20" s="557">
        <v>50336</v>
      </c>
      <c r="I20" s="557">
        <v>50336</v>
      </c>
      <c r="J20" s="557">
        <v>50336</v>
      </c>
      <c r="K20" s="557">
        <v>50336</v>
      </c>
      <c r="L20" s="557">
        <v>40269</v>
      </c>
      <c r="M20" s="557">
        <v>40269</v>
      </c>
      <c r="N20" s="558">
        <v>40269</v>
      </c>
      <c r="O20" s="558">
        <v>40269</v>
      </c>
      <c r="P20" s="558">
        <v>40269</v>
      </c>
      <c r="Q20" s="558">
        <v>38256</v>
      </c>
      <c r="R20" s="558"/>
      <c r="S20" s="545">
        <f t="shared" si="3"/>
        <v>541617</v>
      </c>
      <c r="T20" s="545">
        <f t="shared" si="2"/>
        <v>504377.517680825</v>
      </c>
      <c r="U20" s="545">
        <f t="shared" si="0"/>
        <v>37239.482319175</v>
      </c>
      <c r="V20" s="559"/>
    </row>
    <row r="21" customHeight="1" spans="1:22">
      <c r="A21" s="552">
        <v>16</v>
      </c>
      <c r="B21" s="553" t="s">
        <v>5605</v>
      </c>
      <c r="C21" s="553" t="s">
        <v>5606</v>
      </c>
      <c r="D21" s="554">
        <f>配比!G18*5</f>
        <v>0.100671241586985</v>
      </c>
      <c r="E21" s="555" t="s">
        <v>5607</v>
      </c>
      <c r="F21" s="556">
        <v>40269</v>
      </c>
      <c r="G21" s="557">
        <v>60403</v>
      </c>
      <c r="H21" s="557">
        <v>50336</v>
      </c>
      <c r="I21" s="557">
        <v>50336</v>
      </c>
      <c r="J21" s="557">
        <v>50336</v>
      </c>
      <c r="K21" s="557">
        <v>50336</v>
      </c>
      <c r="L21" s="557">
        <v>40269</v>
      </c>
      <c r="M21" s="557">
        <v>40269</v>
      </c>
      <c r="N21" s="558">
        <v>40269</v>
      </c>
      <c r="O21" s="558">
        <v>40269</v>
      </c>
      <c r="P21" s="558">
        <v>40269</v>
      </c>
      <c r="Q21" s="558">
        <v>38256</v>
      </c>
      <c r="R21" s="558"/>
      <c r="S21" s="545">
        <f t="shared" si="3"/>
        <v>541617</v>
      </c>
      <c r="T21" s="545">
        <f t="shared" si="2"/>
        <v>504377.517680825</v>
      </c>
      <c r="U21" s="545">
        <f t="shared" si="0"/>
        <v>37239.482319175</v>
      </c>
      <c r="V21" s="559"/>
    </row>
    <row r="22" ht="14" customHeight="1" spans="1:22">
      <c r="A22" s="552">
        <v>17</v>
      </c>
      <c r="B22" s="553" t="s">
        <v>5608</v>
      </c>
      <c r="C22" s="553" t="s">
        <v>5609</v>
      </c>
      <c r="D22" s="554">
        <f>配比!G19*5</f>
        <v>0.100671241586985</v>
      </c>
      <c r="E22" s="555" t="s">
        <v>5610</v>
      </c>
      <c r="F22" s="556">
        <v>40269</v>
      </c>
      <c r="G22" s="557">
        <v>60403</v>
      </c>
      <c r="H22" s="557">
        <v>50336</v>
      </c>
      <c r="I22" s="557">
        <v>50336</v>
      </c>
      <c r="J22" s="557">
        <v>50336</v>
      </c>
      <c r="K22" s="557">
        <v>50336</v>
      </c>
      <c r="L22" s="557">
        <v>40269</v>
      </c>
      <c r="M22" s="557">
        <v>40269</v>
      </c>
      <c r="N22" s="558">
        <v>40269</v>
      </c>
      <c r="O22" s="558">
        <v>40269</v>
      </c>
      <c r="P22" s="558">
        <v>40269</v>
      </c>
      <c r="Q22" s="558">
        <v>38256</v>
      </c>
      <c r="R22" s="558"/>
      <c r="S22" s="545">
        <f t="shared" si="3"/>
        <v>541617</v>
      </c>
      <c r="T22" s="545">
        <f t="shared" si="2"/>
        <v>504377.517680825</v>
      </c>
      <c r="U22" s="545">
        <f t="shared" si="0"/>
        <v>37239.482319175</v>
      </c>
      <c r="V22" s="559"/>
    </row>
    <row r="23" customHeight="1" spans="1:22">
      <c r="A23" s="552">
        <v>18</v>
      </c>
      <c r="B23" s="553" t="s">
        <v>5611</v>
      </c>
      <c r="C23" s="553" t="s">
        <v>5612</v>
      </c>
      <c r="D23" s="554">
        <f>配比!G20*5</f>
        <v>0.100671241586985</v>
      </c>
      <c r="E23" s="555" t="s">
        <v>5613</v>
      </c>
      <c r="F23" s="556">
        <v>40269</v>
      </c>
      <c r="G23" s="557">
        <v>60403</v>
      </c>
      <c r="H23" s="557">
        <v>50336</v>
      </c>
      <c r="I23" s="557">
        <v>50336</v>
      </c>
      <c r="J23" s="557">
        <v>50336</v>
      </c>
      <c r="K23" s="557">
        <v>50336</v>
      </c>
      <c r="L23" s="557">
        <v>40269</v>
      </c>
      <c r="M23" s="557">
        <v>40269</v>
      </c>
      <c r="N23" s="558">
        <v>40269</v>
      </c>
      <c r="O23" s="558">
        <v>40269</v>
      </c>
      <c r="P23" s="558">
        <v>40269</v>
      </c>
      <c r="Q23" s="558">
        <v>38256</v>
      </c>
      <c r="R23" s="558"/>
      <c r="S23" s="545">
        <f t="shared" si="3"/>
        <v>541617</v>
      </c>
      <c r="T23" s="545">
        <f t="shared" si="2"/>
        <v>504377.517680825</v>
      </c>
      <c r="U23" s="545">
        <f t="shared" si="0"/>
        <v>37239.482319175</v>
      </c>
      <c r="V23" s="559"/>
    </row>
    <row r="24" customHeight="1" spans="1:22">
      <c r="A24" s="552">
        <v>19</v>
      </c>
      <c r="B24" s="553" t="s">
        <v>5614</v>
      </c>
      <c r="C24" s="553" t="s">
        <v>5615</v>
      </c>
      <c r="D24" s="554">
        <f>配比!G21*5</f>
        <v>0.100671241586985</v>
      </c>
      <c r="E24" s="555" t="s">
        <v>5616</v>
      </c>
      <c r="F24" s="556">
        <v>40269</v>
      </c>
      <c r="G24" s="557">
        <v>60403</v>
      </c>
      <c r="H24" s="557">
        <v>50336</v>
      </c>
      <c r="I24" s="557">
        <v>50336</v>
      </c>
      <c r="J24" s="557">
        <v>50336</v>
      </c>
      <c r="K24" s="557">
        <v>50336</v>
      </c>
      <c r="L24" s="557">
        <v>40269</v>
      </c>
      <c r="M24" s="557">
        <v>40269</v>
      </c>
      <c r="N24" s="558">
        <v>40269</v>
      </c>
      <c r="O24" s="558">
        <v>40269</v>
      </c>
      <c r="P24" s="558">
        <v>40269</v>
      </c>
      <c r="Q24" s="558">
        <v>38256</v>
      </c>
      <c r="R24" s="558"/>
      <c r="S24" s="545">
        <f t="shared" si="3"/>
        <v>541617</v>
      </c>
      <c r="T24" s="545">
        <f t="shared" si="2"/>
        <v>504377.517680825</v>
      </c>
      <c r="U24" s="545">
        <f t="shared" si="0"/>
        <v>37239.482319175</v>
      </c>
      <c r="V24" s="559"/>
    </row>
    <row r="25" ht="14" customHeight="1" spans="1:22">
      <c r="A25" s="552">
        <v>20</v>
      </c>
      <c r="B25" s="553" t="s">
        <v>5617</v>
      </c>
      <c r="C25" s="553" t="s">
        <v>5618</v>
      </c>
      <c r="D25" s="554">
        <f>配比!G22*5</f>
        <v>0.100671241586985</v>
      </c>
      <c r="E25" s="555" t="s">
        <v>5619</v>
      </c>
      <c r="F25" s="556">
        <v>40269</v>
      </c>
      <c r="G25" s="557">
        <v>60403</v>
      </c>
      <c r="H25" s="557">
        <v>50336</v>
      </c>
      <c r="I25" s="557">
        <v>50336</v>
      </c>
      <c r="J25" s="557">
        <v>50336</v>
      </c>
      <c r="K25" s="557">
        <v>50336</v>
      </c>
      <c r="L25" s="557">
        <v>40269</v>
      </c>
      <c r="M25" s="557">
        <v>40269</v>
      </c>
      <c r="N25" s="558">
        <v>40269</v>
      </c>
      <c r="O25" s="558">
        <v>40269</v>
      </c>
      <c r="P25" s="558">
        <v>40269</v>
      </c>
      <c r="Q25" s="558">
        <v>38256</v>
      </c>
      <c r="R25" s="558"/>
      <c r="S25" s="545">
        <f t="shared" si="3"/>
        <v>541617</v>
      </c>
      <c r="T25" s="545">
        <f t="shared" si="2"/>
        <v>504377.517680825</v>
      </c>
      <c r="U25" s="545">
        <f t="shared" si="0"/>
        <v>37239.482319175</v>
      </c>
      <c r="V25" s="559"/>
    </row>
    <row r="26" customHeight="1" spans="1:22">
      <c r="A26" s="552">
        <v>21</v>
      </c>
      <c r="B26" s="553" t="s">
        <v>5620</v>
      </c>
      <c r="C26" s="553" t="s">
        <v>5621</v>
      </c>
      <c r="D26" s="554">
        <f>配比!G23*5</f>
        <v>0.100671241586985</v>
      </c>
      <c r="E26" s="555" t="s">
        <v>5622</v>
      </c>
      <c r="F26" s="556">
        <v>40269</v>
      </c>
      <c r="G26" s="557">
        <v>60403</v>
      </c>
      <c r="H26" s="557">
        <v>50336</v>
      </c>
      <c r="I26" s="557">
        <v>50336</v>
      </c>
      <c r="J26" s="557">
        <v>50336</v>
      </c>
      <c r="K26" s="557">
        <v>50336</v>
      </c>
      <c r="L26" s="557">
        <v>40269</v>
      </c>
      <c r="M26" s="557">
        <v>40269</v>
      </c>
      <c r="N26" s="558">
        <v>40269</v>
      </c>
      <c r="O26" s="558">
        <v>40269</v>
      </c>
      <c r="P26" s="558">
        <v>40269</v>
      </c>
      <c r="Q26" s="558">
        <v>38256</v>
      </c>
      <c r="R26" s="558"/>
      <c r="S26" s="545">
        <f t="shared" si="3"/>
        <v>541617</v>
      </c>
      <c r="T26" s="545">
        <f t="shared" si="2"/>
        <v>504377.517680825</v>
      </c>
      <c r="U26" s="545">
        <f t="shared" si="0"/>
        <v>37239.482319175</v>
      </c>
      <c r="V26" s="559"/>
    </row>
    <row r="27" customHeight="1" spans="1:22">
      <c r="A27" s="552">
        <v>22</v>
      </c>
      <c r="B27" s="553" t="s">
        <v>5623</v>
      </c>
      <c r="C27" s="553" t="s">
        <v>5624</v>
      </c>
      <c r="D27" s="554">
        <f>配比!G24*5</f>
        <v>0.0989366509503757</v>
      </c>
      <c r="E27" s="555" t="s">
        <v>5625</v>
      </c>
      <c r="F27" s="556">
        <v>39575</v>
      </c>
      <c r="G27" s="557">
        <v>59362</v>
      </c>
      <c r="H27" s="557">
        <v>49469</v>
      </c>
      <c r="I27" s="557">
        <v>49469</v>
      </c>
      <c r="J27" s="557">
        <v>49469</v>
      </c>
      <c r="K27" s="557">
        <v>49469</v>
      </c>
      <c r="L27" s="557">
        <v>39575</v>
      </c>
      <c r="M27" s="557">
        <v>39575</v>
      </c>
      <c r="N27" s="558">
        <v>39575</v>
      </c>
      <c r="O27" s="558">
        <v>39575</v>
      </c>
      <c r="P27" s="558">
        <v>39575</v>
      </c>
      <c r="Q27" s="558">
        <v>37596</v>
      </c>
      <c r="R27" s="558"/>
      <c r="S27" s="545">
        <f t="shared" si="3"/>
        <v>532284</v>
      </c>
      <c r="T27" s="545">
        <f t="shared" si="2"/>
        <v>495686.96707577</v>
      </c>
      <c r="U27" s="545">
        <f t="shared" si="0"/>
        <v>36597.03292423</v>
      </c>
      <c r="V27" s="559"/>
    </row>
    <row r="28" customHeight="1" spans="1:22">
      <c r="A28" s="552">
        <v>23</v>
      </c>
      <c r="B28" s="553" t="s">
        <v>5626</v>
      </c>
      <c r="C28" s="553" t="s">
        <v>5627</v>
      </c>
      <c r="D28" s="554">
        <f>配比!G25*5</f>
        <v>0.0989366509503757</v>
      </c>
      <c r="E28" s="555" t="s">
        <v>5628</v>
      </c>
      <c r="F28" s="556">
        <v>39575</v>
      </c>
      <c r="G28" s="557">
        <v>59362</v>
      </c>
      <c r="H28" s="557">
        <v>49469</v>
      </c>
      <c r="I28" s="557">
        <v>49469</v>
      </c>
      <c r="J28" s="557">
        <v>49469</v>
      </c>
      <c r="K28" s="557">
        <v>49469</v>
      </c>
      <c r="L28" s="557">
        <v>39575</v>
      </c>
      <c r="M28" s="557">
        <v>39575</v>
      </c>
      <c r="N28" s="558">
        <v>39575</v>
      </c>
      <c r="O28" s="558">
        <v>39575</v>
      </c>
      <c r="P28" s="558">
        <v>39575</v>
      </c>
      <c r="Q28" s="558">
        <v>37596</v>
      </c>
      <c r="R28" s="558"/>
      <c r="S28" s="545">
        <f t="shared" si="3"/>
        <v>532284</v>
      </c>
      <c r="T28" s="545">
        <f t="shared" si="2"/>
        <v>495686.96707577</v>
      </c>
      <c r="U28" s="545">
        <f t="shared" si="0"/>
        <v>36597.03292423</v>
      </c>
      <c r="V28" s="559"/>
    </row>
    <row r="29" customHeight="1" spans="1:22">
      <c r="A29" s="552">
        <v>24</v>
      </c>
      <c r="B29" s="553" t="s">
        <v>5629</v>
      </c>
      <c r="C29" s="553" t="s">
        <v>5630</v>
      </c>
      <c r="D29" s="554">
        <f>配比!G26*5</f>
        <v>0.0989366509503757</v>
      </c>
      <c r="E29" s="555" t="s">
        <v>5631</v>
      </c>
      <c r="F29" s="556">
        <v>39575</v>
      </c>
      <c r="G29" s="557">
        <v>59362</v>
      </c>
      <c r="H29" s="557">
        <v>49469</v>
      </c>
      <c r="I29" s="557">
        <v>49469</v>
      </c>
      <c r="J29" s="557">
        <v>49469</v>
      </c>
      <c r="K29" s="557">
        <v>49469</v>
      </c>
      <c r="L29" s="557">
        <v>39575</v>
      </c>
      <c r="M29" s="557">
        <v>39575</v>
      </c>
      <c r="N29" s="558">
        <v>39575</v>
      </c>
      <c r="O29" s="558">
        <v>39575</v>
      </c>
      <c r="P29" s="558">
        <v>39575</v>
      </c>
      <c r="Q29" s="558">
        <v>37596</v>
      </c>
      <c r="R29" s="558"/>
      <c r="S29" s="545">
        <f t="shared" si="3"/>
        <v>532284</v>
      </c>
      <c r="T29" s="545">
        <f t="shared" si="2"/>
        <v>495686.96707577</v>
      </c>
      <c r="U29" s="545">
        <f t="shared" si="0"/>
        <v>36597.03292423</v>
      </c>
      <c r="V29" s="559"/>
    </row>
    <row r="30" customHeight="1" spans="1:22">
      <c r="A30" s="552">
        <v>25</v>
      </c>
      <c r="B30" s="553" t="s">
        <v>5632</v>
      </c>
      <c r="C30" s="553" t="s">
        <v>5633</v>
      </c>
      <c r="D30" s="554">
        <f>配比!G27*5</f>
        <v>0.0989366509503757</v>
      </c>
      <c r="E30" s="555" t="s">
        <v>5634</v>
      </c>
      <c r="F30" s="556">
        <v>39575</v>
      </c>
      <c r="G30" s="557">
        <v>59362</v>
      </c>
      <c r="H30" s="557">
        <v>49469</v>
      </c>
      <c r="I30" s="557">
        <v>49469</v>
      </c>
      <c r="J30" s="557">
        <v>49469</v>
      </c>
      <c r="K30" s="557">
        <v>49469</v>
      </c>
      <c r="L30" s="557">
        <v>39575</v>
      </c>
      <c r="M30" s="557">
        <v>39575</v>
      </c>
      <c r="N30" s="558">
        <v>39575</v>
      </c>
      <c r="O30" s="558">
        <v>39575</v>
      </c>
      <c r="P30" s="558">
        <v>39575</v>
      </c>
      <c r="Q30" s="558">
        <v>37596</v>
      </c>
      <c r="R30" s="558"/>
      <c r="S30" s="545">
        <f t="shared" si="3"/>
        <v>532284</v>
      </c>
      <c r="T30" s="545">
        <f t="shared" si="2"/>
        <v>495686.96707577</v>
      </c>
      <c r="U30" s="545">
        <f t="shared" si="0"/>
        <v>36597.03292423</v>
      </c>
      <c r="V30" s="559"/>
    </row>
    <row r="31" customHeight="1" spans="1:22">
      <c r="A31" s="552">
        <v>26</v>
      </c>
      <c r="B31" s="553" t="s">
        <v>5635</v>
      </c>
      <c r="C31" s="553" t="s">
        <v>5636</v>
      </c>
      <c r="D31" s="554">
        <f>配比!G28*5</f>
        <v>0.0791463214681336</v>
      </c>
      <c r="E31" s="555" t="s">
        <v>5637</v>
      </c>
      <c r="F31" s="556">
        <v>31659</v>
      </c>
      <c r="G31" s="557">
        <v>47488</v>
      </c>
      <c r="H31" s="557">
        <v>39574</v>
      </c>
      <c r="I31" s="557">
        <v>39574</v>
      </c>
      <c r="J31" s="557">
        <v>39574</v>
      </c>
      <c r="K31" s="557">
        <v>39574</v>
      </c>
      <c r="L31" s="557">
        <v>31659</v>
      </c>
      <c r="M31" s="557">
        <v>31659</v>
      </c>
      <c r="N31" s="558">
        <v>31659</v>
      </c>
      <c r="O31" s="558">
        <v>31659</v>
      </c>
      <c r="P31" s="558">
        <v>31659</v>
      </c>
      <c r="Q31" s="558">
        <v>30076</v>
      </c>
      <c r="R31" s="558"/>
      <c r="S31" s="545">
        <f t="shared" si="3"/>
        <v>425814</v>
      </c>
      <c r="T31" s="545">
        <f t="shared" si="2"/>
        <v>396534.546771962</v>
      </c>
      <c r="U31" s="545">
        <f t="shared" si="0"/>
        <v>29279.4532280377</v>
      </c>
      <c r="V31" s="559"/>
    </row>
    <row r="32" customHeight="1" spans="1:22">
      <c r="A32" s="552">
        <v>27</v>
      </c>
      <c r="B32" s="553" t="s">
        <v>5638</v>
      </c>
      <c r="C32" s="553" t="s">
        <v>5639</v>
      </c>
      <c r="D32" s="554">
        <f>配比!G29*5</f>
        <v>0.0791463214681336</v>
      </c>
      <c r="E32" s="555" t="s">
        <v>5640</v>
      </c>
      <c r="F32" s="556">
        <v>31659</v>
      </c>
      <c r="G32" s="557">
        <v>47488</v>
      </c>
      <c r="H32" s="557">
        <v>39574</v>
      </c>
      <c r="I32" s="557">
        <v>39574</v>
      </c>
      <c r="J32" s="557">
        <v>39574</v>
      </c>
      <c r="K32" s="557">
        <v>39574</v>
      </c>
      <c r="L32" s="557">
        <v>31659</v>
      </c>
      <c r="M32" s="557">
        <v>31659</v>
      </c>
      <c r="N32" s="558">
        <v>31659</v>
      </c>
      <c r="O32" s="558">
        <v>31659</v>
      </c>
      <c r="P32" s="558">
        <v>31659</v>
      </c>
      <c r="Q32" s="558">
        <v>30076</v>
      </c>
      <c r="R32" s="558"/>
      <c r="S32" s="545">
        <f t="shared" si="3"/>
        <v>425814</v>
      </c>
      <c r="T32" s="545">
        <f t="shared" si="2"/>
        <v>396534.546771962</v>
      </c>
      <c r="U32" s="545">
        <f t="shared" si="0"/>
        <v>29279.4532280377</v>
      </c>
      <c r="V32" s="559"/>
    </row>
    <row r="33" customHeight="1" spans="1:22">
      <c r="A33" s="552">
        <v>28</v>
      </c>
      <c r="B33" s="553" t="s">
        <v>5641</v>
      </c>
      <c r="C33" s="553" t="s">
        <v>5642</v>
      </c>
      <c r="D33" s="554">
        <f>配比!G30*5</f>
        <v>0.0791463214681336</v>
      </c>
      <c r="E33" s="555" t="s">
        <v>5643</v>
      </c>
      <c r="F33" s="556">
        <v>31659</v>
      </c>
      <c r="G33" s="557">
        <v>47488</v>
      </c>
      <c r="H33" s="557">
        <v>39574</v>
      </c>
      <c r="I33" s="557">
        <v>39574</v>
      </c>
      <c r="J33" s="557">
        <v>39574</v>
      </c>
      <c r="K33" s="557">
        <v>39574</v>
      </c>
      <c r="L33" s="557">
        <v>31659</v>
      </c>
      <c r="M33" s="557">
        <v>31659</v>
      </c>
      <c r="N33" s="558">
        <v>31659</v>
      </c>
      <c r="O33" s="558">
        <v>31659</v>
      </c>
      <c r="P33" s="558">
        <v>31659</v>
      </c>
      <c r="Q33" s="558">
        <v>30076</v>
      </c>
      <c r="R33" s="558"/>
      <c r="S33" s="545">
        <f t="shared" si="3"/>
        <v>425814</v>
      </c>
      <c r="T33" s="545">
        <f t="shared" si="2"/>
        <v>396534.546771962</v>
      </c>
      <c r="U33" s="545">
        <f t="shared" si="0"/>
        <v>29279.4532280377</v>
      </c>
      <c r="V33" s="559"/>
    </row>
    <row r="34" customHeight="1" spans="1:22">
      <c r="A34" s="552">
        <v>29</v>
      </c>
      <c r="B34" s="553" t="s">
        <v>5644</v>
      </c>
      <c r="C34" s="553" t="s">
        <v>5645</v>
      </c>
      <c r="D34" s="554">
        <f>配比!G31*5</f>
        <v>0.0791463214681336</v>
      </c>
      <c r="E34" s="555" t="s">
        <v>5646</v>
      </c>
      <c r="F34" s="556">
        <v>31659</v>
      </c>
      <c r="G34" s="557">
        <v>47488</v>
      </c>
      <c r="H34" s="557">
        <v>39574</v>
      </c>
      <c r="I34" s="557">
        <v>39574</v>
      </c>
      <c r="J34" s="557">
        <v>39574</v>
      </c>
      <c r="K34" s="557">
        <v>39574</v>
      </c>
      <c r="L34" s="557">
        <v>31659</v>
      </c>
      <c r="M34" s="557">
        <v>31659</v>
      </c>
      <c r="N34" s="558">
        <v>31659</v>
      </c>
      <c r="O34" s="558">
        <v>31659</v>
      </c>
      <c r="P34" s="558">
        <v>31659</v>
      </c>
      <c r="Q34" s="558">
        <v>30076</v>
      </c>
      <c r="R34" s="558"/>
      <c r="S34" s="545">
        <f t="shared" si="3"/>
        <v>425814</v>
      </c>
      <c r="T34" s="545">
        <f t="shared" si="2"/>
        <v>396534.546771962</v>
      </c>
      <c r="U34" s="545">
        <f t="shared" si="0"/>
        <v>29279.4532280377</v>
      </c>
      <c r="V34" s="559"/>
    </row>
    <row r="35" customHeight="1" spans="1:22">
      <c r="A35" s="552">
        <v>30</v>
      </c>
      <c r="B35" s="553" t="s">
        <v>5647</v>
      </c>
      <c r="C35" s="553" t="s">
        <v>5648</v>
      </c>
      <c r="D35" s="554">
        <f>配比!G32*5</f>
        <v>0.0791463214681336</v>
      </c>
      <c r="E35" s="555" t="s">
        <v>5649</v>
      </c>
      <c r="F35" s="556">
        <v>31659</v>
      </c>
      <c r="G35" s="557">
        <v>47488</v>
      </c>
      <c r="H35" s="557">
        <v>39574</v>
      </c>
      <c r="I35" s="557">
        <v>39574</v>
      </c>
      <c r="J35" s="557">
        <v>39574</v>
      </c>
      <c r="K35" s="557">
        <v>39574</v>
      </c>
      <c r="L35" s="557">
        <v>31659</v>
      </c>
      <c r="M35" s="557">
        <v>31659</v>
      </c>
      <c r="N35" s="558">
        <v>31659</v>
      </c>
      <c r="O35" s="558">
        <v>31659</v>
      </c>
      <c r="P35" s="558">
        <v>31659</v>
      </c>
      <c r="Q35" s="558">
        <v>30076</v>
      </c>
      <c r="R35" s="558"/>
      <c r="S35" s="545">
        <f t="shared" si="3"/>
        <v>425814</v>
      </c>
      <c r="T35" s="545">
        <f t="shared" si="2"/>
        <v>396534.546771962</v>
      </c>
      <c r="U35" s="545">
        <f t="shared" si="0"/>
        <v>29279.4532280377</v>
      </c>
      <c r="V35" s="559"/>
    </row>
    <row r="36" customHeight="1" spans="1:22">
      <c r="A36" s="552">
        <v>31</v>
      </c>
      <c r="B36" s="553" t="s">
        <v>5650</v>
      </c>
      <c r="C36" s="553" t="s">
        <v>5651</v>
      </c>
      <c r="D36" s="554">
        <f>配比!G33*5</f>
        <v>0.0791463214681336</v>
      </c>
      <c r="E36" s="555" t="s">
        <v>5652</v>
      </c>
      <c r="F36" s="556">
        <v>31659</v>
      </c>
      <c r="G36" s="557">
        <v>47488</v>
      </c>
      <c r="H36" s="557">
        <v>39574</v>
      </c>
      <c r="I36" s="557">
        <v>39574</v>
      </c>
      <c r="J36" s="557">
        <v>39574</v>
      </c>
      <c r="K36" s="557">
        <v>39574</v>
      </c>
      <c r="L36" s="557">
        <v>31659</v>
      </c>
      <c r="M36" s="557">
        <v>31659</v>
      </c>
      <c r="N36" s="558">
        <v>31659</v>
      </c>
      <c r="O36" s="558">
        <v>31659</v>
      </c>
      <c r="P36" s="558">
        <v>31659</v>
      </c>
      <c r="Q36" s="558">
        <v>30076</v>
      </c>
      <c r="R36" s="558"/>
      <c r="S36" s="545">
        <f t="shared" si="3"/>
        <v>425814</v>
      </c>
      <c r="T36" s="545">
        <f t="shared" si="2"/>
        <v>396534.546771962</v>
      </c>
      <c r="U36" s="545">
        <f t="shared" si="0"/>
        <v>29279.4532280377</v>
      </c>
      <c r="V36" s="559"/>
    </row>
    <row r="37" customHeight="1" spans="1:22">
      <c r="A37" s="552">
        <v>32</v>
      </c>
      <c r="B37" s="553" t="s">
        <v>5653</v>
      </c>
      <c r="C37" s="553" t="s">
        <v>5654</v>
      </c>
      <c r="D37" s="554">
        <f>配比!G34*5</f>
        <v>0.0791463214681336</v>
      </c>
      <c r="E37" s="555" t="s">
        <v>5655</v>
      </c>
      <c r="F37" s="556">
        <v>31659</v>
      </c>
      <c r="G37" s="557">
        <v>47488</v>
      </c>
      <c r="H37" s="557">
        <v>39574</v>
      </c>
      <c r="I37" s="557">
        <v>39574</v>
      </c>
      <c r="J37" s="557">
        <v>39574</v>
      </c>
      <c r="K37" s="557">
        <v>39574</v>
      </c>
      <c r="L37" s="557">
        <v>31659</v>
      </c>
      <c r="M37" s="557">
        <v>31659</v>
      </c>
      <c r="N37" s="558">
        <v>31659</v>
      </c>
      <c r="O37" s="558">
        <v>31659</v>
      </c>
      <c r="P37" s="558">
        <v>31659</v>
      </c>
      <c r="Q37" s="558">
        <v>30076</v>
      </c>
      <c r="R37" s="558"/>
      <c r="S37" s="545">
        <f t="shared" si="3"/>
        <v>425814</v>
      </c>
      <c r="T37" s="545">
        <f t="shared" si="2"/>
        <v>396534.546771962</v>
      </c>
      <c r="U37" s="545">
        <f t="shared" si="0"/>
        <v>29279.4532280377</v>
      </c>
      <c r="V37" s="559"/>
    </row>
    <row r="38" customHeight="1" spans="1:22">
      <c r="A38" s="552">
        <v>33</v>
      </c>
      <c r="B38" s="553" t="s">
        <v>5656</v>
      </c>
      <c r="C38" s="553" t="s">
        <v>5657</v>
      </c>
      <c r="D38" s="554">
        <f>配比!G35*5</f>
        <v>0.0791463214681336</v>
      </c>
      <c r="E38" s="555" t="s">
        <v>5658</v>
      </c>
      <c r="F38" s="556">
        <v>31659</v>
      </c>
      <c r="G38" s="557">
        <v>47488</v>
      </c>
      <c r="H38" s="557">
        <v>39574</v>
      </c>
      <c r="I38" s="557">
        <v>39574</v>
      </c>
      <c r="J38" s="557">
        <v>39574</v>
      </c>
      <c r="K38" s="557">
        <v>39574</v>
      </c>
      <c r="L38" s="557">
        <v>31659</v>
      </c>
      <c r="M38" s="557">
        <v>31659</v>
      </c>
      <c r="N38" s="558">
        <v>31659</v>
      </c>
      <c r="O38" s="558">
        <v>31659</v>
      </c>
      <c r="P38" s="558">
        <v>31659</v>
      </c>
      <c r="Q38" s="558">
        <v>30076</v>
      </c>
      <c r="R38" s="558"/>
      <c r="S38" s="545">
        <f t="shared" si="3"/>
        <v>425814</v>
      </c>
      <c r="T38" s="545">
        <f t="shared" si="2"/>
        <v>396534.546771962</v>
      </c>
      <c r="U38" s="545">
        <f t="shared" si="0"/>
        <v>29279.4532280377</v>
      </c>
      <c r="V38" s="559"/>
    </row>
    <row r="39" customHeight="1" spans="1:22">
      <c r="A39" s="552">
        <v>34</v>
      </c>
      <c r="B39" s="553" t="s">
        <v>5659</v>
      </c>
      <c r="C39" s="553" t="s">
        <v>5660</v>
      </c>
      <c r="D39" s="554">
        <f>配比!G36*5</f>
        <v>0.0791463214681336</v>
      </c>
      <c r="E39" s="555" t="s">
        <v>5661</v>
      </c>
      <c r="F39" s="556">
        <v>31659</v>
      </c>
      <c r="G39" s="557">
        <v>47488</v>
      </c>
      <c r="H39" s="557">
        <v>39574</v>
      </c>
      <c r="I39" s="557">
        <v>39574</v>
      </c>
      <c r="J39" s="557">
        <v>39574</v>
      </c>
      <c r="K39" s="557">
        <v>39574</v>
      </c>
      <c r="L39" s="557">
        <v>31659</v>
      </c>
      <c r="M39" s="557">
        <v>31659</v>
      </c>
      <c r="N39" s="558">
        <v>31659</v>
      </c>
      <c r="O39" s="558">
        <v>31659</v>
      </c>
      <c r="P39" s="558">
        <v>31659</v>
      </c>
      <c r="Q39" s="558">
        <v>30076</v>
      </c>
      <c r="R39" s="558"/>
      <c r="S39" s="545">
        <f t="shared" ref="S39:S70" si="4">SUM(F39:R39)</f>
        <v>425814</v>
      </c>
      <c r="T39" s="545">
        <f t="shared" si="2"/>
        <v>396534.546771962</v>
      </c>
      <c r="U39" s="545">
        <f t="shared" si="0"/>
        <v>29279.4532280377</v>
      </c>
      <c r="V39" s="559"/>
    </row>
    <row r="40" customHeight="1" spans="1:22">
      <c r="A40" s="552">
        <v>35</v>
      </c>
      <c r="B40" s="553" t="s">
        <v>5662</v>
      </c>
      <c r="C40" s="553" t="s">
        <v>5663</v>
      </c>
      <c r="D40" s="554">
        <f>配比!G37*5</f>
        <v>0.0791463214681336</v>
      </c>
      <c r="E40" s="555" t="s">
        <v>5664</v>
      </c>
      <c r="F40" s="556">
        <v>31659</v>
      </c>
      <c r="G40" s="557">
        <v>47488</v>
      </c>
      <c r="H40" s="557">
        <v>39574</v>
      </c>
      <c r="I40" s="557">
        <v>39574</v>
      </c>
      <c r="J40" s="557">
        <v>39574</v>
      </c>
      <c r="K40" s="557">
        <v>39574</v>
      </c>
      <c r="L40" s="557">
        <v>31659</v>
      </c>
      <c r="M40" s="557">
        <v>31659</v>
      </c>
      <c r="N40" s="558">
        <v>31659</v>
      </c>
      <c r="O40" s="558">
        <v>31659</v>
      </c>
      <c r="P40" s="558">
        <v>31659</v>
      </c>
      <c r="Q40" s="558">
        <v>30076</v>
      </c>
      <c r="R40" s="558"/>
      <c r="S40" s="545">
        <f t="shared" si="4"/>
        <v>425814</v>
      </c>
      <c r="T40" s="545">
        <f t="shared" si="2"/>
        <v>396534.546771962</v>
      </c>
      <c r="U40" s="545">
        <f t="shared" si="0"/>
        <v>29279.4532280377</v>
      </c>
      <c r="V40" s="559"/>
    </row>
    <row r="41" customHeight="1" spans="1:22">
      <c r="A41" s="552">
        <v>36</v>
      </c>
      <c r="B41" s="553" t="s">
        <v>5665</v>
      </c>
      <c r="C41" s="553" t="s">
        <v>5666</v>
      </c>
      <c r="D41" s="554">
        <f>配比!G38*5</f>
        <v>0.0791463214681336</v>
      </c>
      <c r="E41" s="555" t="s">
        <v>5667</v>
      </c>
      <c r="F41" s="556">
        <v>31659</v>
      </c>
      <c r="G41" s="557">
        <v>47488</v>
      </c>
      <c r="H41" s="557">
        <v>39574</v>
      </c>
      <c r="I41" s="557">
        <v>39574</v>
      </c>
      <c r="J41" s="557">
        <v>39574</v>
      </c>
      <c r="K41" s="557">
        <v>39574</v>
      </c>
      <c r="L41" s="557">
        <v>31659</v>
      </c>
      <c r="M41" s="557">
        <v>31659</v>
      </c>
      <c r="N41" s="558">
        <v>31659</v>
      </c>
      <c r="O41" s="558">
        <v>31659</v>
      </c>
      <c r="P41" s="558">
        <v>31659</v>
      </c>
      <c r="Q41" s="558">
        <v>30076</v>
      </c>
      <c r="R41" s="558"/>
      <c r="S41" s="545">
        <f t="shared" si="4"/>
        <v>425814</v>
      </c>
      <c r="T41" s="545">
        <f t="shared" si="2"/>
        <v>396534.546771962</v>
      </c>
      <c r="U41" s="545">
        <f t="shared" si="0"/>
        <v>29279.4532280377</v>
      </c>
      <c r="V41" s="559"/>
    </row>
    <row r="42" ht="14" customHeight="1" spans="1:22">
      <c r="A42" s="552">
        <v>37</v>
      </c>
      <c r="B42" s="553" t="s">
        <v>5668</v>
      </c>
      <c r="C42" s="553" t="s">
        <v>5669</v>
      </c>
      <c r="D42" s="554">
        <f>配比!G39*5</f>
        <v>0.0718580415022055</v>
      </c>
      <c r="E42" s="555" t="s">
        <v>5670</v>
      </c>
      <c r="F42" s="556">
        <v>28744</v>
      </c>
      <c r="G42" s="557">
        <v>43115</v>
      </c>
      <c r="H42" s="557">
        <v>35930</v>
      </c>
      <c r="I42" s="557">
        <v>35930</v>
      </c>
      <c r="J42" s="557">
        <v>35930</v>
      </c>
      <c r="K42" s="557">
        <v>35930</v>
      </c>
      <c r="L42" s="557">
        <v>28744</v>
      </c>
      <c r="M42" s="557">
        <v>28744</v>
      </c>
      <c r="N42" s="558">
        <v>28744</v>
      </c>
      <c r="O42" s="558">
        <v>28744</v>
      </c>
      <c r="P42" s="558">
        <v>28744</v>
      </c>
      <c r="Q42" s="558">
        <v>27307</v>
      </c>
      <c r="R42" s="558"/>
      <c r="S42" s="545">
        <f t="shared" si="4"/>
        <v>386606</v>
      </c>
      <c r="T42" s="545">
        <f t="shared" si="2"/>
        <v>360019.207342067</v>
      </c>
      <c r="U42" s="545">
        <f t="shared" si="0"/>
        <v>26586.7926579326</v>
      </c>
      <c r="V42" s="559"/>
    </row>
    <row r="43" customHeight="1" spans="1:22">
      <c r="A43" s="552">
        <v>38</v>
      </c>
      <c r="B43" s="553" t="s">
        <v>5671</v>
      </c>
      <c r="C43" s="553" t="s">
        <v>5672</v>
      </c>
      <c r="D43" s="554">
        <f>配比!G40*5</f>
        <v>0.0718580415022055</v>
      </c>
      <c r="E43" s="555" t="s">
        <v>5673</v>
      </c>
      <c r="F43" s="556">
        <v>28744</v>
      </c>
      <c r="G43" s="557">
        <v>43115</v>
      </c>
      <c r="H43" s="557">
        <v>35930</v>
      </c>
      <c r="I43" s="557">
        <v>35930</v>
      </c>
      <c r="J43" s="557">
        <v>35930</v>
      </c>
      <c r="K43" s="557">
        <v>35930</v>
      </c>
      <c r="L43" s="557">
        <v>28744</v>
      </c>
      <c r="M43" s="557">
        <v>28744</v>
      </c>
      <c r="N43" s="558">
        <v>28744</v>
      </c>
      <c r="O43" s="558">
        <v>28744</v>
      </c>
      <c r="P43" s="558">
        <v>28744</v>
      </c>
      <c r="Q43" s="558">
        <v>27307</v>
      </c>
      <c r="R43" s="558"/>
      <c r="S43" s="545">
        <f t="shared" si="4"/>
        <v>386606</v>
      </c>
      <c r="T43" s="545">
        <f t="shared" si="2"/>
        <v>360019.207342067</v>
      </c>
      <c r="U43" s="545">
        <f t="shared" si="0"/>
        <v>26586.7926579326</v>
      </c>
      <c r="V43" s="559"/>
    </row>
    <row r="44" customHeight="1" spans="1:22">
      <c r="A44" s="552">
        <v>39</v>
      </c>
      <c r="B44" s="553" t="s">
        <v>5674</v>
      </c>
      <c r="C44" s="553" t="s">
        <v>5675</v>
      </c>
      <c r="D44" s="554">
        <f>配比!G41*5</f>
        <v>0.0718580415022055</v>
      </c>
      <c r="E44" s="555" t="s">
        <v>5676</v>
      </c>
      <c r="F44" s="556">
        <v>28744</v>
      </c>
      <c r="G44" s="557">
        <v>43115</v>
      </c>
      <c r="H44" s="557">
        <v>35930</v>
      </c>
      <c r="I44" s="557">
        <v>35930</v>
      </c>
      <c r="J44" s="557">
        <v>35930</v>
      </c>
      <c r="K44" s="557">
        <v>35930</v>
      </c>
      <c r="L44" s="557">
        <v>28744</v>
      </c>
      <c r="M44" s="557">
        <v>28744</v>
      </c>
      <c r="N44" s="558">
        <v>28744</v>
      </c>
      <c r="O44" s="558">
        <v>28744</v>
      </c>
      <c r="P44" s="558">
        <v>28744</v>
      </c>
      <c r="Q44" s="558">
        <v>27307</v>
      </c>
      <c r="R44" s="558"/>
      <c r="S44" s="545">
        <f t="shared" si="4"/>
        <v>386606</v>
      </c>
      <c r="T44" s="545">
        <f t="shared" si="2"/>
        <v>360019.207342067</v>
      </c>
      <c r="U44" s="545">
        <f t="shared" si="0"/>
        <v>26586.7926579326</v>
      </c>
      <c r="V44" s="559"/>
    </row>
    <row r="45" ht="14" customHeight="1" spans="1:22">
      <c r="A45" s="552">
        <v>40</v>
      </c>
      <c r="B45" s="553" t="s">
        <v>5677</v>
      </c>
      <c r="C45" s="553" t="s">
        <v>5678</v>
      </c>
      <c r="D45" s="554">
        <f>配比!G42*5</f>
        <v>0.0718580415022055</v>
      </c>
      <c r="E45" s="555" t="s">
        <v>5679</v>
      </c>
      <c r="F45" s="556">
        <v>28744</v>
      </c>
      <c r="G45" s="557">
        <v>43115</v>
      </c>
      <c r="H45" s="557">
        <v>35930</v>
      </c>
      <c r="I45" s="557">
        <v>35930</v>
      </c>
      <c r="J45" s="557">
        <v>35930</v>
      </c>
      <c r="K45" s="557">
        <v>35930</v>
      </c>
      <c r="L45" s="557">
        <v>28744</v>
      </c>
      <c r="M45" s="557">
        <v>28744</v>
      </c>
      <c r="N45" s="558">
        <v>28744</v>
      </c>
      <c r="O45" s="558">
        <v>28744</v>
      </c>
      <c r="P45" s="558">
        <v>28744</v>
      </c>
      <c r="Q45" s="558">
        <v>27307</v>
      </c>
      <c r="R45" s="558"/>
      <c r="S45" s="545">
        <f t="shared" si="4"/>
        <v>386606</v>
      </c>
      <c r="T45" s="545">
        <f t="shared" si="2"/>
        <v>360019.207342067</v>
      </c>
      <c r="U45" s="545">
        <f t="shared" si="0"/>
        <v>26586.7926579326</v>
      </c>
      <c r="V45" s="559"/>
    </row>
    <row r="46" customHeight="1" spans="1:22">
      <c r="A46" s="552">
        <v>41</v>
      </c>
      <c r="B46" s="553" t="s">
        <v>5680</v>
      </c>
      <c r="C46" s="553" t="s">
        <v>5681</v>
      </c>
      <c r="D46" s="554">
        <f>配比!G43*5</f>
        <v>0.0645697615362775</v>
      </c>
      <c r="E46" s="555" t="s">
        <v>5682</v>
      </c>
      <c r="F46" s="556">
        <v>25828</v>
      </c>
      <c r="G46" s="557">
        <v>38742</v>
      </c>
      <c r="H46" s="557">
        <v>32285</v>
      </c>
      <c r="I46" s="557">
        <v>32285</v>
      </c>
      <c r="J46" s="557">
        <v>32285</v>
      </c>
      <c r="K46" s="557">
        <v>32285</v>
      </c>
      <c r="L46" s="557">
        <v>25828</v>
      </c>
      <c r="M46" s="557">
        <v>25828</v>
      </c>
      <c r="N46" s="558">
        <v>25828</v>
      </c>
      <c r="O46" s="558">
        <v>25828</v>
      </c>
      <c r="P46" s="558">
        <v>25828</v>
      </c>
      <c r="Q46" s="558">
        <v>24537</v>
      </c>
      <c r="R46" s="558"/>
      <c r="S46" s="545">
        <f t="shared" si="4"/>
        <v>347387</v>
      </c>
      <c r="T46" s="545">
        <f t="shared" si="2"/>
        <v>323503.867912173</v>
      </c>
      <c r="U46" s="545">
        <f t="shared" si="0"/>
        <v>23883.132087827</v>
      </c>
      <c r="V46" s="559"/>
    </row>
    <row r="47" customHeight="1" spans="1:22">
      <c r="A47" s="552">
        <v>42</v>
      </c>
      <c r="B47" s="553" t="s">
        <v>5683</v>
      </c>
      <c r="C47" s="553" t="s">
        <v>5684</v>
      </c>
      <c r="D47" s="554">
        <f>配比!G44*5</f>
        <v>0.0645697615362775</v>
      </c>
      <c r="E47" s="555" t="s">
        <v>5685</v>
      </c>
      <c r="F47" s="556">
        <v>25828</v>
      </c>
      <c r="G47" s="557">
        <v>38742</v>
      </c>
      <c r="H47" s="557">
        <v>32285</v>
      </c>
      <c r="I47" s="557">
        <v>32285</v>
      </c>
      <c r="J47" s="557">
        <v>32285</v>
      </c>
      <c r="K47" s="557">
        <v>32285</v>
      </c>
      <c r="L47" s="557">
        <v>25828</v>
      </c>
      <c r="M47" s="557">
        <v>25828</v>
      </c>
      <c r="N47" s="558">
        <v>25828</v>
      </c>
      <c r="O47" s="558">
        <v>25828</v>
      </c>
      <c r="P47" s="558">
        <v>25828</v>
      </c>
      <c r="Q47" s="558">
        <v>24537</v>
      </c>
      <c r="R47" s="558"/>
      <c r="S47" s="545">
        <f t="shared" si="4"/>
        <v>347387</v>
      </c>
      <c r="T47" s="545">
        <f t="shared" si="2"/>
        <v>323503.867912173</v>
      </c>
      <c r="U47" s="545">
        <f t="shared" si="0"/>
        <v>23883.132087827</v>
      </c>
      <c r="V47" s="559"/>
    </row>
    <row r="48" customHeight="1" spans="1:22">
      <c r="A48" s="552">
        <v>43</v>
      </c>
      <c r="B48" s="553" t="s">
        <v>5686</v>
      </c>
      <c r="C48" s="560" t="s">
        <v>5687</v>
      </c>
      <c r="D48" s="554">
        <f>配比!G45*5</f>
        <v>0.0633200564666739</v>
      </c>
      <c r="E48" s="555" t="s">
        <v>5688</v>
      </c>
      <c r="F48" s="556">
        <v>25329</v>
      </c>
      <c r="G48" s="557">
        <v>37993</v>
      </c>
      <c r="H48" s="557">
        <v>31660</v>
      </c>
      <c r="I48" s="557">
        <v>31661</v>
      </c>
      <c r="J48" s="557">
        <v>31661</v>
      </c>
      <c r="K48" s="557">
        <v>31661</v>
      </c>
      <c r="L48" s="557">
        <v>25329</v>
      </c>
      <c r="M48" s="557">
        <v>25329</v>
      </c>
      <c r="N48" s="558">
        <v>25329</v>
      </c>
      <c r="O48" s="558">
        <v>25329</v>
      </c>
      <c r="P48" s="558">
        <v>25329</v>
      </c>
      <c r="Q48" s="558">
        <v>24062</v>
      </c>
      <c r="R48" s="558"/>
      <c r="S48" s="545">
        <f t="shared" si="4"/>
        <v>340672</v>
      </c>
      <c r="T48" s="545">
        <f t="shared" si="2"/>
        <v>317242.664306224</v>
      </c>
      <c r="U48" s="545">
        <f t="shared" si="0"/>
        <v>23429.3356937761</v>
      </c>
      <c r="V48" s="559"/>
    </row>
    <row r="49" customHeight="1" spans="1:22">
      <c r="A49" s="552">
        <v>44</v>
      </c>
      <c r="B49" s="553" t="s">
        <v>5689</v>
      </c>
      <c r="C49" s="560" t="s">
        <v>5690</v>
      </c>
      <c r="D49" s="554">
        <f>配比!G46*5</f>
        <v>0.0633200564666739</v>
      </c>
      <c r="E49" s="555" t="s">
        <v>5691</v>
      </c>
      <c r="F49" s="556">
        <v>25329</v>
      </c>
      <c r="G49" s="557">
        <v>37993</v>
      </c>
      <c r="H49" s="557">
        <v>31660</v>
      </c>
      <c r="I49" s="557">
        <v>31661</v>
      </c>
      <c r="J49" s="557">
        <v>31661</v>
      </c>
      <c r="K49" s="557">
        <v>31661</v>
      </c>
      <c r="L49" s="557">
        <v>25329</v>
      </c>
      <c r="M49" s="557">
        <v>25329</v>
      </c>
      <c r="N49" s="558">
        <v>25329</v>
      </c>
      <c r="O49" s="558">
        <v>25329</v>
      </c>
      <c r="P49" s="558">
        <v>25329</v>
      </c>
      <c r="Q49" s="558">
        <v>24062</v>
      </c>
      <c r="R49" s="558"/>
      <c r="S49" s="545">
        <f t="shared" si="4"/>
        <v>340672</v>
      </c>
      <c r="T49" s="545">
        <f t="shared" si="2"/>
        <v>317242.664306224</v>
      </c>
      <c r="U49" s="545">
        <f t="shared" si="0"/>
        <v>23429.3356937761</v>
      </c>
      <c r="V49" s="559"/>
    </row>
    <row r="50" customHeight="1" spans="1:22">
      <c r="A50" s="552">
        <v>45</v>
      </c>
      <c r="B50" s="553" t="s">
        <v>5692</v>
      </c>
      <c r="C50" s="560" t="s">
        <v>5693</v>
      </c>
      <c r="D50" s="554">
        <f>配比!G47*5</f>
        <v>0.0633200564666739</v>
      </c>
      <c r="E50" s="555" t="s">
        <v>5694</v>
      </c>
      <c r="F50" s="556">
        <v>25329</v>
      </c>
      <c r="G50" s="557">
        <v>37993</v>
      </c>
      <c r="H50" s="557">
        <v>31660</v>
      </c>
      <c r="I50" s="557">
        <v>31661</v>
      </c>
      <c r="J50" s="557">
        <v>31661</v>
      </c>
      <c r="K50" s="557">
        <v>31661</v>
      </c>
      <c r="L50" s="557">
        <v>25329</v>
      </c>
      <c r="M50" s="557">
        <v>25329</v>
      </c>
      <c r="N50" s="558">
        <v>25329</v>
      </c>
      <c r="O50" s="558">
        <v>25329</v>
      </c>
      <c r="P50" s="558">
        <v>25329</v>
      </c>
      <c r="Q50" s="558">
        <v>24062</v>
      </c>
      <c r="R50" s="558"/>
      <c r="S50" s="545">
        <f t="shared" si="4"/>
        <v>340672</v>
      </c>
      <c r="T50" s="545">
        <f t="shared" si="2"/>
        <v>317242.664306224</v>
      </c>
      <c r="U50" s="545">
        <f t="shared" si="0"/>
        <v>23429.3356937761</v>
      </c>
      <c r="V50" s="559"/>
    </row>
    <row r="51" customHeight="1" spans="1:22">
      <c r="A51" s="552">
        <v>46</v>
      </c>
      <c r="B51" s="553" t="s">
        <v>5695</v>
      </c>
      <c r="C51" s="560" t="s">
        <v>5696</v>
      </c>
      <c r="D51" s="554">
        <f>配比!G48*5</f>
        <v>0.0633200564666739</v>
      </c>
      <c r="E51" s="555" t="s">
        <v>5697</v>
      </c>
      <c r="F51" s="556">
        <v>25329</v>
      </c>
      <c r="G51" s="557">
        <v>37993</v>
      </c>
      <c r="H51" s="557">
        <v>31660</v>
      </c>
      <c r="I51" s="557">
        <v>31661</v>
      </c>
      <c r="J51" s="557">
        <v>31661</v>
      </c>
      <c r="K51" s="557">
        <v>31661</v>
      </c>
      <c r="L51" s="557">
        <v>25329</v>
      </c>
      <c r="M51" s="557">
        <v>25329</v>
      </c>
      <c r="N51" s="558">
        <v>25329</v>
      </c>
      <c r="O51" s="558">
        <v>25329</v>
      </c>
      <c r="P51" s="558">
        <v>25329</v>
      </c>
      <c r="Q51" s="558">
        <v>24062</v>
      </c>
      <c r="R51" s="558"/>
      <c r="S51" s="545">
        <f t="shared" si="4"/>
        <v>340672</v>
      </c>
      <c r="T51" s="545">
        <f t="shared" si="2"/>
        <v>317242.664306224</v>
      </c>
      <c r="U51" s="545">
        <f t="shared" si="0"/>
        <v>23429.3356937761</v>
      </c>
      <c r="V51" s="559"/>
    </row>
    <row r="52" customHeight="1" spans="1:22">
      <c r="A52" s="552">
        <v>47</v>
      </c>
      <c r="B52" s="553" t="s">
        <v>5698</v>
      </c>
      <c r="C52" s="553" t="s">
        <v>5699</v>
      </c>
      <c r="D52" s="554">
        <f>配比!G49*5</f>
        <v>0.0633200564666739</v>
      </c>
      <c r="E52" s="555" t="s">
        <v>5700</v>
      </c>
      <c r="F52" s="556">
        <v>25329</v>
      </c>
      <c r="G52" s="557">
        <v>37993</v>
      </c>
      <c r="H52" s="557">
        <v>31660</v>
      </c>
      <c r="I52" s="557">
        <v>31661</v>
      </c>
      <c r="J52" s="557">
        <v>31661</v>
      </c>
      <c r="K52" s="557">
        <v>31661</v>
      </c>
      <c r="L52" s="557">
        <v>25329</v>
      </c>
      <c r="M52" s="557">
        <v>25329</v>
      </c>
      <c r="N52" s="558">
        <v>25329</v>
      </c>
      <c r="O52" s="558">
        <v>25329</v>
      </c>
      <c r="P52" s="558">
        <v>25329</v>
      </c>
      <c r="Q52" s="558">
        <v>24062</v>
      </c>
      <c r="R52" s="558"/>
      <c r="S52" s="545">
        <f t="shared" si="4"/>
        <v>340672</v>
      </c>
      <c r="T52" s="545">
        <f t="shared" si="2"/>
        <v>317242.664306224</v>
      </c>
      <c r="U52" s="545">
        <f t="shared" si="0"/>
        <v>23429.3356937761</v>
      </c>
      <c r="V52" s="559"/>
    </row>
    <row r="53" customHeight="1" spans="1:22">
      <c r="A53" s="552">
        <v>48</v>
      </c>
      <c r="B53" s="553" t="s">
        <v>5701</v>
      </c>
      <c r="C53" s="553" t="s">
        <v>5702</v>
      </c>
      <c r="D53" s="554">
        <f>配比!G50*5</f>
        <v>0.0593609908061698</v>
      </c>
      <c r="E53" s="555" t="s">
        <v>5703</v>
      </c>
      <c r="F53" s="556">
        <v>23745</v>
      </c>
      <c r="G53" s="557">
        <v>35617</v>
      </c>
      <c r="H53" s="557">
        <v>29681</v>
      </c>
      <c r="I53" s="557">
        <v>29681</v>
      </c>
      <c r="J53" s="557">
        <v>29681</v>
      </c>
      <c r="K53" s="557">
        <v>29681</v>
      </c>
      <c r="L53" s="557">
        <v>23745</v>
      </c>
      <c r="M53" s="557">
        <v>23745</v>
      </c>
      <c r="N53" s="558">
        <v>23745</v>
      </c>
      <c r="O53" s="558">
        <v>23745</v>
      </c>
      <c r="P53" s="558">
        <v>23745</v>
      </c>
      <c r="Q53" s="558">
        <v>22558</v>
      </c>
      <c r="R53" s="558"/>
      <c r="S53" s="545">
        <f t="shared" si="4"/>
        <v>319369</v>
      </c>
      <c r="T53" s="545">
        <f t="shared" si="2"/>
        <v>297407.171282578</v>
      </c>
      <c r="U53" s="545">
        <f t="shared" si="0"/>
        <v>21961.8287174224</v>
      </c>
      <c r="V53" s="559"/>
    </row>
    <row r="54" customHeight="1" spans="1:22">
      <c r="A54" s="552">
        <v>49</v>
      </c>
      <c r="B54" s="553" t="s">
        <v>5704</v>
      </c>
      <c r="C54" s="553" t="s">
        <v>5705</v>
      </c>
      <c r="D54" s="554">
        <f>配比!G51*5</f>
        <v>0.0593609908061698</v>
      </c>
      <c r="E54" s="555" t="s">
        <v>5706</v>
      </c>
      <c r="F54" s="556">
        <v>23745</v>
      </c>
      <c r="G54" s="557">
        <v>35617</v>
      </c>
      <c r="H54" s="557">
        <v>29681</v>
      </c>
      <c r="I54" s="557">
        <v>29681</v>
      </c>
      <c r="J54" s="557">
        <v>29681</v>
      </c>
      <c r="K54" s="557">
        <v>29681</v>
      </c>
      <c r="L54" s="557">
        <v>23745</v>
      </c>
      <c r="M54" s="557">
        <v>23745</v>
      </c>
      <c r="N54" s="558">
        <v>23745</v>
      </c>
      <c r="O54" s="558">
        <v>23745</v>
      </c>
      <c r="P54" s="558">
        <v>23745</v>
      </c>
      <c r="Q54" s="558">
        <v>22558</v>
      </c>
      <c r="R54" s="558"/>
      <c r="S54" s="545">
        <f t="shared" si="4"/>
        <v>319369</v>
      </c>
      <c r="T54" s="545">
        <f t="shared" si="2"/>
        <v>297407.171282578</v>
      </c>
      <c r="U54" s="545">
        <f t="shared" si="0"/>
        <v>21961.8287174224</v>
      </c>
      <c r="V54" s="559"/>
    </row>
    <row r="55" customHeight="1" spans="1:22">
      <c r="A55" s="552">
        <v>50</v>
      </c>
      <c r="B55" s="553" t="s">
        <v>5707</v>
      </c>
      <c r="C55" s="553" t="s">
        <v>5708</v>
      </c>
      <c r="D55" s="554">
        <f>配比!G52*5</f>
        <v>0.0593609908061698</v>
      </c>
      <c r="E55" s="555" t="s">
        <v>5709</v>
      </c>
      <c r="F55" s="556">
        <v>23745</v>
      </c>
      <c r="G55" s="557">
        <v>35617</v>
      </c>
      <c r="H55" s="557">
        <v>29681</v>
      </c>
      <c r="I55" s="557">
        <v>29681</v>
      </c>
      <c r="J55" s="557">
        <v>29681</v>
      </c>
      <c r="K55" s="557">
        <v>29681</v>
      </c>
      <c r="L55" s="557">
        <v>23745</v>
      </c>
      <c r="M55" s="557">
        <v>23745</v>
      </c>
      <c r="N55" s="558">
        <v>23745</v>
      </c>
      <c r="O55" s="558">
        <v>23745</v>
      </c>
      <c r="P55" s="558">
        <v>23745</v>
      </c>
      <c r="Q55" s="558">
        <v>22558</v>
      </c>
      <c r="R55" s="558"/>
      <c r="S55" s="545">
        <f t="shared" si="4"/>
        <v>319369</v>
      </c>
      <c r="T55" s="545">
        <f t="shared" si="2"/>
        <v>297407.171282578</v>
      </c>
      <c r="U55" s="545">
        <f t="shared" si="0"/>
        <v>21961.8287174224</v>
      </c>
      <c r="V55" s="559"/>
    </row>
    <row r="56" customHeight="1" spans="1:22">
      <c r="A56" s="552">
        <v>51</v>
      </c>
      <c r="B56" s="553" t="s">
        <v>5710</v>
      </c>
      <c r="C56" s="553" t="s">
        <v>5711</v>
      </c>
      <c r="D56" s="554">
        <f>配比!G53*5</f>
        <v>0.0593609908061698</v>
      </c>
      <c r="E56" s="555" t="s">
        <v>5531</v>
      </c>
      <c r="F56" s="556">
        <v>23745</v>
      </c>
      <c r="G56" s="557">
        <v>35617</v>
      </c>
      <c r="H56" s="557">
        <v>29681</v>
      </c>
      <c r="I56" s="557">
        <v>29681</v>
      </c>
      <c r="J56" s="557">
        <v>29681</v>
      </c>
      <c r="K56" s="557">
        <v>29681</v>
      </c>
      <c r="L56" s="557">
        <v>23745</v>
      </c>
      <c r="M56" s="557">
        <v>23745</v>
      </c>
      <c r="N56" s="558">
        <v>23745</v>
      </c>
      <c r="O56" s="558">
        <v>23745</v>
      </c>
      <c r="P56" s="558">
        <v>23745</v>
      </c>
      <c r="Q56" s="558">
        <v>22558</v>
      </c>
      <c r="R56" s="558"/>
      <c r="S56" s="545">
        <f t="shared" si="4"/>
        <v>319369</v>
      </c>
      <c r="T56" s="545">
        <f t="shared" si="2"/>
        <v>297407.171282578</v>
      </c>
      <c r="U56" s="545">
        <f t="shared" si="0"/>
        <v>21961.8287174224</v>
      </c>
      <c r="V56" s="559"/>
    </row>
    <row r="57" customHeight="1" spans="1:22">
      <c r="A57" s="552">
        <v>52</v>
      </c>
      <c r="B57" s="553" t="s">
        <v>5712</v>
      </c>
      <c r="C57" s="553" t="s">
        <v>5713</v>
      </c>
      <c r="D57" s="554">
        <f>配比!G54*5</f>
        <v>0.0527675468589413</v>
      </c>
      <c r="E57" s="555" t="s">
        <v>5714</v>
      </c>
      <c r="F57" s="556">
        <v>21108</v>
      </c>
      <c r="G57" s="557">
        <v>31661</v>
      </c>
      <c r="H57" s="557">
        <v>26384</v>
      </c>
      <c r="I57" s="557">
        <v>26384</v>
      </c>
      <c r="J57" s="557">
        <v>26384</v>
      </c>
      <c r="K57" s="557">
        <v>26384</v>
      </c>
      <c r="L57" s="557">
        <v>21108</v>
      </c>
      <c r="M57" s="557">
        <v>21108</v>
      </c>
      <c r="N57" s="558">
        <v>21108</v>
      </c>
      <c r="O57" s="558">
        <v>21108</v>
      </c>
      <c r="P57" s="558">
        <v>21108</v>
      </c>
      <c r="Q57" s="558">
        <v>20052</v>
      </c>
      <c r="R57" s="558"/>
      <c r="S57" s="545">
        <f t="shared" si="4"/>
        <v>283897</v>
      </c>
      <c r="T57" s="545">
        <f t="shared" si="2"/>
        <v>264373.06105759</v>
      </c>
      <c r="U57" s="545">
        <f t="shared" si="0"/>
        <v>19523.9389424095</v>
      </c>
      <c r="V57" s="559"/>
    </row>
    <row r="58" customHeight="1" spans="1:22">
      <c r="A58" s="552">
        <v>53</v>
      </c>
      <c r="B58" s="553" t="s">
        <v>5715</v>
      </c>
      <c r="C58" s="553" t="s">
        <v>5716</v>
      </c>
      <c r="D58" s="554">
        <f>配比!G55*5</f>
        <v>0.0527675468589413</v>
      </c>
      <c r="E58" s="555" t="s">
        <v>5717</v>
      </c>
      <c r="F58" s="556">
        <v>21108</v>
      </c>
      <c r="G58" s="557">
        <v>31661</v>
      </c>
      <c r="H58" s="557">
        <v>26384</v>
      </c>
      <c r="I58" s="557">
        <v>26384</v>
      </c>
      <c r="J58" s="557">
        <v>26384</v>
      </c>
      <c r="K58" s="557">
        <v>26384</v>
      </c>
      <c r="L58" s="557">
        <v>21108</v>
      </c>
      <c r="M58" s="557">
        <v>21108</v>
      </c>
      <c r="N58" s="558">
        <v>21108</v>
      </c>
      <c r="O58" s="558">
        <v>21108</v>
      </c>
      <c r="P58" s="558">
        <v>21108</v>
      </c>
      <c r="Q58" s="558">
        <v>20052</v>
      </c>
      <c r="R58" s="558"/>
      <c r="S58" s="545">
        <f t="shared" si="4"/>
        <v>283897</v>
      </c>
      <c r="T58" s="545">
        <f t="shared" si="2"/>
        <v>264373.06105759</v>
      </c>
      <c r="U58" s="545">
        <f t="shared" si="0"/>
        <v>19523.9389424095</v>
      </c>
      <c r="V58" s="559"/>
    </row>
    <row r="59" customHeight="1" spans="1:22">
      <c r="A59" s="552">
        <v>54</v>
      </c>
      <c r="B59" s="553" t="s">
        <v>5718</v>
      </c>
      <c r="C59" s="553" t="s">
        <v>5719</v>
      </c>
      <c r="D59" s="554">
        <f>配比!G56*5</f>
        <v>0.0527675468589413</v>
      </c>
      <c r="E59" s="555" t="s">
        <v>5720</v>
      </c>
      <c r="F59" s="556">
        <v>21108</v>
      </c>
      <c r="G59" s="557">
        <v>31661</v>
      </c>
      <c r="H59" s="557">
        <v>26384</v>
      </c>
      <c r="I59" s="557">
        <v>26384</v>
      </c>
      <c r="J59" s="557">
        <v>26384</v>
      </c>
      <c r="K59" s="557">
        <v>26384</v>
      </c>
      <c r="L59" s="557">
        <v>21108</v>
      </c>
      <c r="M59" s="557">
        <v>21108</v>
      </c>
      <c r="N59" s="558">
        <v>21108</v>
      </c>
      <c r="O59" s="558">
        <v>21108</v>
      </c>
      <c r="P59" s="558">
        <v>21108</v>
      </c>
      <c r="Q59" s="558">
        <v>20052</v>
      </c>
      <c r="R59" s="558"/>
      <c r="S59" s="545">
        <f t="shared" si="4"/>
        <v>283897</v>
      </c>
      <c r="T59" s="545">
        <f t="shared" si="2"/>
        <v>264373.06105759</v>
      </c>
      <c r="U59" s="545">
        <f t="shared" si="0"/>
        <v>19523.9389424095</v>
      </c>
      <c r="V59" s="559"/>
    </row>
    <row r="60" customHeight="1" spans="1:22">
      <c r="A60" s="552">
        <v>55</v>
      </c>
      <c r="B60" s="553" t="s">
        <v>5721</v>
      </c>
      <c r="C60" s="560" t="s">
        <v>5722</v>
      </c>
      <c r="D60" s="554">
        <f>配比!G57*5</f>
        <v>0.0449893825057287</v>
      </c>
      <c r="E60" s="555" t="s">
        <v>5723</v>
      </c>
      <c r="F60" s="556">
        <v>17996</v>
      </c>
      <c r="G60" s="557">
        <v>26994</v>
      </c>
      <c r="H60" s="557">
        <v>22495</v>
      </c>
      <c r="I60" s="557">
        <v>22495</v>
      </c>
      <c r="J60" s="557">
        <v>22495</v>
      </c>
      <c r="K60" s="557">
        <v>22495</v>
      </c>
      <c r="L60" s="557">
        <v>17996</v>
      </c>
      <c r="M60" s="557">
        <v>17996</v>
      </c>
      <c r="N60" s="558">
        <v>17996</v>
      </c>
      <c r="O60" s="558">
        <v>17996</v>
      </c>
      <c r="P60" s="558">
        <v>17996</v>
      </c>
      <c r="Q60" s="558">
        <v>17096</v>
      </c>
      <c r="R60" s="558"/>
      <c r="S60" s="545">
        <f t="shared" si="4"/>
        <v>242046</v>
      </c>
      <c r="T60" s="545">
        <f t="shared" si="2"/>
        <v>225403.329814164</v>
      </c>
      <c r="U60" s="545">
        <f t="shared" si="0"/>
        <v>16642.6701858359</v>
      </c>
      <c r="V60" s="559"/>
    </row>
    <row r="61" customHeight="1" spans="1:22">
      <c r="A61" s="552">
        <v>56</v>
      </c>
      <c r="B61" s="553" t="s">
        <v>5724</v>
      </c>
      <c r="C61" s="560" t="s">
        <v>5725</v>
      </c>
      <c r="D61" s="554">
        <f>配比!G58*5</f>
        <v>0.0449893825057287</v>
      </c>
      <c r="E61" s="555" t="s">
        <v>5726</v>
      </c>
      <c r="F61" s="556">
        <v>17996</v>
      </c>
      <c r="G61" s="557">
        <v>26994</v>
      </c>
      <c r="H61" s="557">
        <v>22495</v>
      </c>
      <c r="I61" s="557">
        <v>22495</v>
      </c>
      <c r="J61" s="557">
        <v>22495</v>
      </c>
      <c r="K61" s="557">
        <v>22495</v>
      </c>
      <c r="L61" s="557">
        <v>17996</v>
      </c>
      <c r="M61" s="557">
        <v>17996</v>
      </c>
      <c r="N61" s="558">
        <v>17996</v>
      </c>
      <c r="O61" s="558">
        <v>17996</v>
      </c>
      <c r="P61" s="558">
        <v>17996</v>
      </c>
      <c r="Q61" s="558">
        <v>17096</v>
      </c>
      <c r="R61" s="558"/>
      <c r="S61" s="545">
        <f t="shared" si="4"/>
        <v>242046</v>
      </c>
      <c r="T61" s="545">
        <f t="shared" si="2"/>
        <v>225403.329814164</v>
      </c>
      <c r="U61" s="545">
        <f t="shared" si="0"/>
        <v>16642.6701858359</v>
      </c>
      <c r="V61" s="559"/>
    </row>
    <row r="62" ht="14" customHeight="1" spans="1:22">
      <c r="A62" s="552">
        <v>57</v>
      </c>
      <c r="B62" s="553" t="s">
        <v>5727</v>
      </c>
      <c r="C62" s="553" t="s">
        <v>5728</v>
      </c>
      <c r="D62" s="554">
        <f>配比!G59*5</f>
        <v>0.0449893825057287</v>
      </c>
      <c r="E62" s="555" t="s">
        <v>5729</v>
      </c>
      <c r="F62" s="556">
        <v>17996</v>
      </c>
      <c r="G62" s="557">
        <v>26994</v>
      </c>
      <c r="H62" s="557">
        <v>22495</v>
      </c>
      <c r="I62" s="557">
        <v>22495</v>
      </c>
      <c r="J62" s="557">
        <v>22495</v>
      </c>
      <c r="K62" s="557">
        <v>22495</v>
      </c>
      <c r="L62" s="557">
        <v>17996</v>
      </c>
      <c r="M62" s="557">
        <v>17996</v>
      </c>
      <c r="N62" s="558">
        <v>17996</v>
      </c>
      <c r="O62" s="558">
        <v>17996</v>
      </c>
      <c r="P62" s="558">
        <v>17996</v>
      </c>
      <c r="Q62" s="558">
        <v>17096</v>
      </c>
      <c r="R62" s="558"/>
      <c r="S62" s="545">
        <f t="shared" si="4"/>
        <v>242046</v>
      </c>
      <c r="T62" s="545">
        <f t="shared" si="2"/>
        <v>225403.329814164</v>
      </c>
      <c r="U62" s="545">
        <f t="shared" si="0"/>
        <v>16642.6701858359</v>
      </c>
      <c r="V62" s="559"/>
    </row>
    <row r="63" customHeight="1" spans="1:22">
      <c r="A63" s="552">
        <v>58</v>
      </c>
      <c r="B63" s="553" t="s">
        <v>5730</v>
      </c>
      <c r="C63" s="553" t="s">
        <v>5731</v>
      </c>
      <c r="D63" s="554">
        <f>配比!G60*5</f>
        <v>0.0263837734294707</v>
      </c>
      <c r="E63" s="555" t="s">
        <v>5732</v>
      </c>
      <c r="F63" s="556">
        <v>10554</v>
      </c>
      <c r="G63" s="557">
        <v>15831</v>
      </c>
      <c r="H63" s="557">
        <v>13192</v>
      </c>
      <c r="I63" s="557">
        <v>13192</v>
      </c>
      <c r="J63" s="557">
        <v>13192</v>
      </c>
      <c r="K63" s="557">
        <v>13192</v>
      </c>
      <c r="L63" s="557">
        <v>10554</v>
      </c>
      <c r="M63" s="557">
        <v>10554</v>
      </c>
      <c r="N63" s="558">
        <v>10554</v>
      </c>
      <c r="O63" s="558">
        <v>10554</v>
      </c>
      <c r="P63" s="558">
        <v>10554</v>
      </c>
      <c r="Q63" s="558">
        <v>10026</v>
      </c>
      <c r="R63" s="558"/>
      <c r="S63" s="545">
        <f t="shared" si="4"/>
        <v>141949</v>
      </c>
      <c r="T63" s="545">
        <f t="shared" si="2"/>
        <v>132186.530528795</v>
      </c>
      <c r="U63" s="545">
        <f t="shared" si="0"/>
        <v>9762.4694712045</v>
      </c>
      <c r="V63" s="559"/>
    </row>
    <row r="64" customHeight="1" spans="1:22">
      <c r="A64" s="552">
        <v>59</v>
      </c>
      <c r="B64" s="553" t="s">
        <v>5733</v>
      </c>
      <c r="C64" s="553" t="s">
        <v>5734</v>
      </c>
      <c r="D64" s="554">
        <f>配比!G61*5</f>
        <v>0.0263837734294707</v>
      </c>
      <c r="E64" s="555" t="s">
        <v>5735</v>
      </c>
      <c r="F64" s="556">
        <v>10554</v>
      </c>
      <c r="G64" s="557">
        <v>15831</v>
      </c>
      <c r="H64" s="557">
        <v>13192</v>
      </c>
      <c r="I64" s="557">
        <v>13192</v>
      </c>
      <c r="J64" s="557">
        <v>13192</v>
      </c>
      <c r="K64" s="557">
        <v>13192</v>
      </c>
      <c r="L64" s="557">
        <v>10554</v>
      </c>
      <c r="M64" s="557">
        <v>10554</v>
      </c>
      <c r="N64" s="558">
        <v>10554</v>
      </c>
      <c r="O64" s="558">
        <v>10554</v>
      </c>
      <c r="P64" s="558">
        <v>10554</v>
      </c>
      <c r="Q64" s="558">
        <v>10026</v>
      </c>
      <c r="R64" s="558"/>
      <c r="S64" s="545">
        <f t="shared" si="4"/>
        <v>141949</v>
      </c>
      <c r="T64" s="545">
        <f t="shared" si="2"/>
        <v>132186.530528795</v>
      </c>
      <c r="U64" s="545">
        <f t="shared" si="0"/>
        <v>9762.4694712045</v>
      </c>
      <c r="V64" s="559"/>
    </row>
    <row r="65" ht="14" customHeight="1" spans="1:22">
      <c r="A65" s="552">
        <v>60</v>
      </c>
      <c r="B65" s="553" t="s">
        <v>5736</v>
      </c>
      <c r="C65" s="553" t="s">
        <v>5737</v>
      </c>
      <c r="D65" s="554">
        <f>配比!G62*5</f>
        <v>0.0263837734294707</v>
      </c>
      <c r="E65" s="555" t="s">
        <v>5738</v>
      </c>
      <c r="F65" s="556">
        <v>10554</v>
      </c>
      <c r="G65" s="557">
        <v>15831</v>
      </c>
      <c r="H65" s="557">
        <v>13192</v>
      </c>
      <c r="I65" s="557">
        <v>13192</v>
      </c>
      <c r="J65" s="557">
        <v>13192</v>
      </c>
      <c r="K65" s="557">
        <v>13192</v>
      </c>
      <c r="L65" s="557">
        <v>10554</v>
      </c>
      <c r="M65" s="557">
        <v>10554</v>
      </c>
      <c r="N65" s="558">
        <v>10554</v>
      </c>
      <c r="O65" s="558">
        <v>10554</v>
      </c>
      <c r="P65" s="558">
        <v>10554</v>
      </c>
      <c r="Q65" s="558">
        <v>10026</v>
      </c>
      <c r="R65" s="558"/>
      <c r="S65" s="545">
        <f t="shared" si="4"/>
        <v>141949</v>
      </c>
      <c r="T65" s="545">
        <f t="shared" si="2"/>
        <v>132186.530528795</v>
      </c>
      <c r="U65" s="545">
        <f t="shared" si="0"/>
        <v>9762.4694712045</v>
      </c>
      <c r="V65" s="559"/>
    </row>
    <row r="66" ht="14" customHeight="1" spans="1:22">
      <c r="A66" s="552">
        <v>61</v>
      </c>
      <c r="B66" s="553" t="s">
        <v>5739</v>
      </c>
      <c r="C66" s="560" t="s">
        <v>5740</v>
      </c>
      <c r="D66" s="554">
        <f>配比!G63*5</f>
        <v>0.0244942193642301</v>
      </c>
      <c r="E66" s="555" t="s">
        <v>5741</v>
      </c>
      <c r="F66" s="556">
        <v>9798</v>
      </c>
      <c r="G66" s="557">
        <v>14697</v>
      </c>
      <c r="H66" s="557">
        <v>12248</v>
      </c>
      <c r="I66" s="557">
        <v>12248</v>
      </c>
      <c r="J66" s="557">
        <v>12248</v>
      </c>
      <c r="K66" s="557">
        <v>12248</v>
      </c>
      <c r="L66" s="557">
        <v>9798</v>
      </c>
      <c r="M66" s="557">
        <v>9798</v>
      </c>
      <c r="N66" s="558">
        <v>9798</v>
      </c>
      <c r="O66" s="558">
        <v>9798</v>
      </c>
      <c r="P66" s="558">
        <v>9798</v>
      </c>
      <c r="Q66" s="558">
        <v>9308</v>
      </c>
      <c r="R66" s="558"/>
      <c r="S66" s="545">
        <f t="shared" si="4"/>
        <v>131785</v>
      </c>
      <c r="T66" s="545">
        <f t="shared" si="2"/>
        <v>122719.590676601</v>
      </c>
      <c r="U66" s="545">
        <f t="shared" si="0"/>
        <v>9065.40932339939</v>
      </c>
      <c r="V66" s="559"/>
    </row>
    <row r="67" customHeight="1" spans="1:22">
      <c r="A67" s="552">
        <v>62</v>
      </c>
      <c r="B67" s="553" t="s">
        <v>5742</v>
      </c>
      <c r="C67" s="553" t="s">
        <v>5743</v>
      </c>
      <c r="D67" s="554">
        <f>配比!G64*5</f>
        <v>0.0166610679879548</v>
      </c>
      <c r="E67" s="555" t="s">
        <v>5744</v>
      </c>
      <c r="F67" s="556">
        <v>6665</v>
      </c>
      <c r="G67" s="557">
        <v>9997</v>
      </c>
      <c r="H67" s="557">
        <v>8331</v>
      </c>
      <c r="I67" s="557">
        <v>8331</v>
      </c>
      <c r="J67" s="557">
        <v>8331</v>
      </c>
      <c r="K67" s="557">
        <v>8331</v>
      </c>
      <c r="L67" s="557">
        <v>6665</v>
      </c>
      <c r="M67" s="557">
        <v>6665</v>
      </c>
      <c r="N67" s="558">
        <v>6665</v>
      </c>
      <c r="O67" s="558">
        <v>6665</v>
      </c>
      <c r="P67" s="558">
        <v>6665</v>
      </c>
      <c r="Q67" s="558">
        <v>6332</v>
      </c>
      <c r="R67" s="558"/>
      <c r="S67" s="545">
        <f t="shared" si="4"/>
        <v>89643</v>
      </c>
      <c r="T67" s="545">
        <f t="shared" si="2"/>
        <v>83474.3664745118</v>
      </c>
      <c r="U67" s="545">
        <f t="shared" si="0"/>
        <v>6168.6335254882</v>
      </c>
      <c r="V67" s="559"/>
    </row>
    <row r="68" customHeight="1" spans="1:22">
      <c r="A68" s="552">
        <v>63</v>
      </c>
      <c r="B68" s="553" t="s">
        <v>5745</v>
      </c>
      <c r="C68" s="553" t="s">
        <v>5746</v>
      </c>
      <c r="D68" s="554">
        <f>配比!G65*5</f>
        <v>0.0166610679879548</v>
      </c>
      <c r="E68" s="555" t="s">
        <v>5747</v>
      </c>
      <c r="F68" s="556">
        <v>6665</v>
      </c>
      <c r="G68" s="557">
        <v>9997</v>
      </c>
      <c r="H68" s="557">
        <v>8331</v>
      </c>
      <c r="I68" s="557">
        <v>8331</v>
      </c>
      <c r="J68" s="557">
        <v>8331</v>
      </c>
      <c r="K68" s="557">
        <v>8331</v>
      </c>
      <c r="L68" s="557">
        <v>6665</v>
      </c>
      <c r="M68" s="557">
        <v>6665</v>
      </c>
      <c r="N68" s="558">
        <v>6665</v>
      </c>
      <c r="O68" s="558">
        <v>6665</v>
      </c>
      <c r="P68" s="558">
        <v>6665</v>
      </c>
      <c r="Q68" s="558">
        <v>6332</v>
      </c>
      <c r="R68" s="558"/>
      <c r="S68" s="545">
        <f t="shared" si="4"/>
        <v>89643</v>
      </c>
      <c r="T68" s="545">
        <f t="shared" si="2"/>
        <v>83474.3664745118</v>
      </c>
      <c r="U68" s="545">
        <f t="shared" si="0"/>
        <v>6168.6335254882</v>
      </c>
      <c r="V68" s="559"/>
    </row>
    <row r="69" ht="14" customHeight="1" spans="1:22">
      <c r="A69" s="552">
        <v>64</v>
      </c>
      <c r="B69" s="553" t="s">
        <v>5748</v>
      </c>
      <c r="C69" s="553" t="s">
        <v>5749</v>
      </c>
      <c r="D69" s="554">
        <f>配比!G66*5</f>
        <v>0.0166610679879548</v>
      </c>
      <c r="E69" s="555" t="s">
        <v>5750</v>
      </c>
      <c r="F69" s="556">
        <v>6665</v>
      </c>
      <c r="G69" s="557">
        <v>9997</v>
      </c>
      <c r="H69" s="557">
        <v>8331</v>
      </c>
      <c r="I69" s="557">
        <v>8331</v>
      </c>
      <c r="J69" s="557">
        <v>8331</v>
      </c>
      <c r="K69" s="557">
        <v>8331</v>
      </c>
      <c r="L69" s="557">
        <v>6665</v>
      </c>
      <c r="M69" s="557">
        <v>6665</v>
      </c>
      <c r="N69" s="558">
        <v>6665</v>
      </c>
      <c r="O69" s="558">
        <v>6665</v>
      </c>
      <c r="P69" s="558">
        <v>6665</v>
      </c>
      <c r="Q69" s="558">
        <v>6332</v>
      </c>
      <c r="R69" s="558"/>
      <c r="S69" s="545">
        <f t="shared" si="4"/>
        <v>89643</v>
      </c>
      <c r="T69" s="545">
        <f t="shared" si="2"/>
        <v>83474.3664745118</v>
      </c>
      <c r="U69" s="545">
        <f t="shared" ref="U69:U81" si="5">S69-T69</f>
        <v>6168.6335254882</v>
      </c>
      <c r="V69" s="559"/>
    </row>
    <row r="70" ht="14" customHeight="1" spans="1:22">
      <c r="A70" s="561" t="s">
        <v>5751</v>
      </c>
      <c r="B70" s="553" t="s">
        <v>5748</v>
      </c>
      <c r="C70" s="553" t="s">
        <v>5749</v>
      </c>
      <c r="D70" s="553"/>
      <c r="E70" s="555" t="s">
        <v>5750</v>
      </c>
      <c r="F70" s="556">
        <v>3000</v>
      </c>
      <c r="G70" s="557">
        <v>22000</v>
      </c>
      <c r="H70" s="557">
        <v>5000</v>
      </c>
      <c r="I70" s="557">
        <v>5000</v>
      </c>
      <c r="J70" s="557">
        <v>5000</v>
      </c>
      <c r="K70" s="557">
        <v>15000</v>
      </c>
      <c r="L70" s="557"/>
      <c r="M70" s="557"/>
      <c r="N70" s="558">
        <v>5000</v>
      </c>
      <c r="O70" s="558"/>
      <c r="P70" s="558"/>
      <c r="Q70" s="558"/>
      <c r="R70" s="558"/>
      <c r="S70" s="545">
        <f t="shared" si="4"/>
        <v>60000</v>
      </c>
      <c r="T70" s="545">
        <f t="shared" ref="T70:T81" si="6">$T$4*D70</f>
        <v>0</v>
      </c>
      <c r="U70" s="545">
        <f t="shared" si="5"/>
        <v>60000</v>
      </c>
      <c r="V70" s="559" t="s">
        <v>5752</v>
      </c>
    </row>
    <row r="71" ht="14" customHeight="1" spans="1:22">
      <c r="A71" s="562"/>
      <c r="B71" s="553" t="s">
        <v>5692</v>
      </c>
      <c r="C71" s="553" t="s">
        <v>5693</v>
      </c>
      <c r="D71" s="553"/>
      <c r="E71" s="555" t="s">
        <v>5694</v>
      </c>
      <c r="F71" s="556">
        <v>3000</v>
      </c>
      <c r="G71" s="557">
        <v>22000</v>
      </c>
      <c r="H71" s="557">
        <v>5000</v>
      </c>
      <c r="I71" s="557">
        <v>5000</v>
      </c>
      <c r="J71" s="557">
        <v>5000</v>
      </c>
      <c r="K71" s="557">
        <v>15000</v>
      </c>
      <c r="L71" s="557"/>
      <c r="M71" s="557"/>
      <c r="N71" s="558">
        <v>5000</v>
      </c>
      <c r="O71" s="558"/>
      <c r="P71" s="558"/>
      <c r="Q71" s="558"/>
      <c r="R71" s="558"/>
      <c r="S71" s="545">
        <f t="shared" ref="S71:S98" si="7">SUM(F71:R71)</f>
        <v>60000</v>
      </c>
      <c r="T71" s="545">
        <f t="shared" si="6"/>
        <v>0</v>
      </c>
      <c r="U71" s="545">
        <f t="shared" si="5"/>
        <v>60000</v>
      </c>
      <c r="V71" s="559"/>
    </row>
    <row r="72" ht="14" customHeight="1" spans="1:22">
      <c r="A72" s="562"/>
      <c r="B72" s="553" t="s">
        <v>5721</v>
      </c>
      <c r="C72" s="553" t="s">
        <v>5722</v>
      </c>
      <c r="D72" s="553"/>
      <c r="E72" s="555" t="s">
        <v>5723</v>
      </c>
      <c r="F72" s="556">
        <v>3000</v>
      </c>
      <c r="G72" s="557">
        <v>22000</v>
      </c>
      <c r="H72" s="557">
        <v>5000</v>
      </c>
      <c r="I72" s="557">
        <v>5000</v>
      </c>
      <c r="J72" s="557">
        <v>5000</v>
      </c>
      <c r="K72" s="557">
        <v>15000</v>
      </c>
      <c r="L72" s="557"/>
      <c r="M72" s="557"/>
      <c r="N72" s="558">
        <v>5000</v>
      </c>
      <c r="O72" s="558"/>
      <c r="P72" s="558"/>
      <c r="Q72" s="558"/>
      <c r="R72" s="558"/>
      <c r="S72" s="545">
        <f t="shared" si="7"/>
        <v>60000</v>
      </c>
      <c r="T72" s="545">
        <f t="shared" si="6"/>
        <v>0</v>
      </c>
      <c r="U72" s="545">
        <f t="shared" si="5"/>
        <v>60000</v>
      </c>
      <c r="V72" s="559"/>
    </row>
    <row r="73" ht="14" customHeight="1" spans="1:22">
      <c r="A73" s="563"/>
      <c r="B73" s="553" t="s">
        <v>5701</v>
      </c>
      <c r="C73" s="553" t="s">
        <v>5702</v>
      </c>
      <c r="D73" s="553"/>
      <c r="E73" s="555" t="s">
        <v>5703</v>
      </c>
      <c r="F73" s="556">
        <v>3000</v>
      </c>
      <c r="G73" s="557">
        <v>22000</v>
      </c>
      <c r="H73" s="557">
        <v>5000</v>
      </c>
      <c r="I73" s="557">
        <v>5000</v>
      </c>
      <c r="J73" s="557">
        <v>5000</v>
      </c>
      <c r="K73" s="557">
        <v>15000</v>
      </c>
      <c r="L73" s="557"/>
      <c r="M73" s="557"/>
      <c r="N73" s="558">
        <v>5000</v>
      </c>
      <c r="O73" s="558"/>
      <c r="P73" s="558"/>
      <c r="Q73" s="558"/>
      <c r="R73" s="558"/>
      <c r="S73" s="545">
        <f t="shared" si="7"/>
        <v>60000</v>
      </c>
      <c r="T73" s="545">
        <f t="shared" si="6"/>
        <v>0</v>
      </c>
      <c r="U73" s="545">
        <f t="shared" si="5"/>
        <v>60000</v>
      </c>
      <c r="V73" s="559"/>
    </row>
    <row r="74" ht="14" customHeight="1" spans="1:22">
      <c r="A74" s="561" t="s">
        <v>5753</v>
      </c>
      <c r="B74" s="553" t="s">
        <v>5620</v>
      </c>
      <c r="C74" s="553" t="s">
        <v>5621</v>
      </c>
      <c r="D74" s="553"/>
      <c r="E74" s="555" t="s">
        <v>5622</v>
      </c>
      <c r="F74" s="556">
        <v>2500</v>
      </c>
      <c r="G74" s="557">
        <v>0</v>
      </c>
      <c r="H74" s="557"/>
      <c r="I74" s="557"/>
      <c r="J74" s="557">
        <v>1500</v>
      </c>
      <c r="K74" s="557"/>
      <c r="L74" s="557"/>
      <c r="M74" s="557"/>
      <c r="N74" s="558"/>
      <c r="O74" s="558"/>
      <c r="P74" s="558"/>
      <c r="Q74" s="558"/>
      <c r="R74" s="558"/>
      <c r="S74" s="545">
        <f t="shared" si="7"/>
        <v>4000</v>
      </c>
      <c r="T74" s="545">
        <f t="shared" si="6"/>
        <v>0</v>
      </c>
      <c r="U74" s="545">
        <f t="shared" si="5"/>
        <v>4000</v>
      </c>
      <c r="V74" s="559" t="s">
        <v>5754</v>
      </c>
    </row>
    <row r="75" ht="14" customHeight="1" spans="1:22">
      <c r="A75" s="562"/>
      <c r="B75" s="553" t="s">
        <v>5614</v>
      </c>
      <c r="C75" s="553" t="s">
        <v>5615</v>
      </c>
      <c r="D75" s="553"/>
      <c r="E75" s="555" t="s">
        <v>5616</v>
      </c>
      <c r="F75" s="556">
        <v>2500</v>
      </c>
      <c r="G75" s="557">
        <v>0</v>
      </c>
      <c r="H75" s="557"/>
      <c r="I75" s="557"/>
      <c r="J75" s="557">
        <v>1500</v>
      </c>
      <c r="K75" s="557"/>
      <c r="L75" s="557"/>
      <c r="M75" s="557"/>
      <c r="N75" s="558"/>
      <c r="O75" s="558"/>
      <c r="P75" s="558"/>
      <c r="Q75" s="558"/>
      <c r="R75" s="558"/>
      <c r="S75" s="545">
        <f t="shared" si="7"/>
        <v>4000</v>
      </c>
      <c r="T75" s="545">
        <f t="shared" si="6"/>
        <v>0</v>
      </c>
      <c r="U75" s="545">
        <f t="shared" si="5"/>
        <v>4000</v>
      </c>
      <c r="V75" s="559"/>
    </row>
    <row r="76" ht="14" customHeight="1" spans="1:22">
      <c r="A76" s="562"/>
      <c r="B76" s="553" t="s">
        <v>5611</v>
      </c>
      <c r="C76" s="553" t="s">
        <v>5612</v>
      </c>
      <c r="D76" s="553"/>
      <c r="E76" s="555" t="s">
        <v>5613</v>
      </c>
      <c r="F76" s="556">
        <v>2500</v>
      </c>
      <c r="G76" s="557">
        <v>0</v>
      </c>
      <c r="H76" s="557"/>
      <c r="I76" s="557"/>
      <c r="J76" s="557">
        <v>1500</v>
      </c>
      <c r="K76" s="557"/>
      <c r="L76" s="557"/>
      <c r="M76" s="557"/>
      <c r="N76" s="558"/>
      <c r="O76" s="558"/>
      <c r="P76" s="558"/>
      <c r="Q76" s="558"/>
      <c r="R76" s="558"/>
      <c r="S76" s="545">
        <f t="shared" si="7"/>
        <v>4000</v>
      </c>
      <c r="T76" s="545">
        <f t="shared" si="6"/>
        <v>0</v>
      </c>
      <c r="U76" s="545">
        <f t="shared" si="5"/>
        <v>4000</v>
      </c>
      <c r="V76" s="559"/>
    </row>
    <row r="77" ht="14" customHeight="1" spans="1:22">
      <c r="A77" s="562"/>
      <c r="B77" s="553" t="s">
        <v>5635</v>
      </c>
      <c r="C77" s="553" t="s">
        <v>5636</v>
      </c>
      <c r="D77" s="553"/>
      <c r="E77" s="555" t="s">
        <v>5637</v>
      </c>
      <c r="F77" s="556">
        <v>2500</v>
      </c>
      <c r="G77" s="557">
        <v>0</v>
      </c>
      <c r="H77" s="557"/>
      <c r="I77" s="557"/>
      <c r="J77" s="557">
        <v>1500</v>
      </c>
      <c r="K77" s="557"/>
      <c r="L77" s="557"/>
      <c r="M77" s="557"/>
      <c r="N77" s="558"/>
      <c r="O77" s="558"/>
      <c r="P77" s="558"/>
      <c r="Q77" s="558"/>
      <c r="R77" s="558"/>
      <c r="S77" s="545">
        <f t="shared" si="7"/>
        <v>4000</v>
      </c>
      <c r="T77" s="545">
        <f t="shared" si="6"/>
        <v>0</v>
      </c>
      <c r="U77" s="545">
        <f t="shared" si="5"/>
        <v>4000</v>
      </c>
      <c r="V77" s="559"/>
    </row>
    <row r="78" ht="14" customHeight="1" spans="1:22">
      <c r="A78" s="562"/>
      <c r="B78" s="553" t="s">
        <v>5715</v>
      </c>
      <c r="C78" s="553" t="s">
        <v>5716</v>
      </c>
      <c r="D78" s="553"/>
      <c r="E78" s="555" t="s">
        <v>5717</v>
      </c>
      <c r="F78" s="556">
        <v>2500</v>
      </c>
      <c r="G78" s="557">
        <v>0</v>
      </c>
      <c r="H78" s="557"/>
      <c r="I78" s="557"/>
      <c r="J78" s="557">
        <v>1500</v>
      </c>
      <c r="K78" s="557"/>
      <c r="L78" s="557"/>
      <c r="M78" s="557"/>
      <c r="N78" s="558"/>
      <c r="O78" s="558"/>
      <c r="P78" s="558"/>
      <c r="Q78" s="558"/>
      <c r="R78" s="558"/>
      <c r="S78" s="545">
        <f t="shared" si="7"/>
        <v>4000</v>
      </c>
      <c r="T78" s="545">
        <f t="shared" si="6"/>
        <v>0</v>
      </c>
      <c r="U78" s="545">
        <f t="shared" si="5"/>
        <v>4000</v>
      </c>
      <c r="V78" s="559"/>
    </row>
    <row r="79" ht="14" customHeight="1" spans="1:22">
      <c r="A79" s="562"/>
      <c r="B79" s="553" t="s">
        <v>5736</v>
      </c>
      <c r="C79" s="553" t="s">
        <v>5737</v>
      </c>
      <c r="D79" s="553"/>
      <c r="E79" s="555" t="s">
        <v>5738</v>
      </c>
      <c r="F79" s="556">
        <v>2500</v>
      </c>
      <c r="G79" s="557">
        <v>0</v>
      </c>
      <c r="H79" s="557"/>
      <c r="I79" s="557"/>
      <c r="J79" s="557">
        <v>1500</v>
      </c>
      <c r="K79" s="557"/>
      <c r="L79" s="557"/>
      <c r="M79" s="557"/>
      <c r="N79" s="558"/>
      <c r="O79" s="558"/>
      <c r="P79" s="558"/>
      <c r="Q79" s="558"/>
      <c r="R79" s="558"/>
      <c r="S79" s="545">
        <f t="shared" si="7"/>
        <v>4000</v>
      </c>
      <c r="T79" s="545">
        <f t="shared" si="6"/>
        <v>0</v>
      </c>
      <c r="U79" s="545">
        <f t="shared" si="5"/>
        <v>4000</v>
      </c>
      <c r="V79" s="559"/>
    </row>
    <row r="80" ht="14" customHeight="1" spans="1:22">
      <c r="A80" s="562"/>
      <c r="B80" s="553" t="s">
        <v>5733</v>
      </c>
      <c r="C80" s="553" t="s">
        <v>5734</v>
      </c>
      <c r="D80" s="553"/>
      <c r="E80" s="555" t="s">
        <v>5735</v>
      </c>
      <c r="F80" s="556">
        <v>2500</v>
      </c>
      <c r="G80" s="557">
        <v>0</v>
      </c>
      <c r="H80" s="557"/>
      <c r="I80" s="557"/>
      <c r="J80" s="557">
        <v>1500</v>
      </c>
      <c r="K80" s="557"/>
      <c r="L80" s="557"/>
      <c r="M80" s="557"/>
      <c r="N80" s="558"/>
      <c r="O80" s="558"/>
      <c r="P80" s="558"/>
      <c r="Q80" s="558"/>
      <c r="R80" s="558"/>
      <c r="S80" s="545">
        <f t="shared" si="7"/>
        <v>4000</v>
      </c>
      <c r="T80" s="545">
        <f t="shared" si="6"/>
        <v>0</v>
      </c>
      <c r="U80" s="545">
        <f t="shared" si="5"/>
        <v>4000</v>
      </c>
      <c r="V80" s="559"/>
    </row>
    <row r="81" ht="14" customHeight="1" spans="1:22">
      <c r="A81" s="563"/>
      <c r="B81" s="553" t="s">
        <v>5730</v>
      </c>
      <c r="C81" s="553" t="s">
        <v>5731</v>
      </c>
      <c r="D81" s="553"/>
      <c r="E81" s="555" t="s">
        <v>5732</v>
      </c>
      <c r="F81" s="556">
        <v>2500</v>
      </c>
      <c r="G81" s="557">
        <v>0</v>
      </c>
      <c r="H81" s="557"/>
      <c r="I81" s="557"/>
      <c r="J81" s="557">
        <v>1500</v>
      </c>
      <c r="K81" s="557"/>
      <c r="L81" s="557"/>
      <c r="M81" s="557"/>
      <c r="N81" s="558"/>
      <c r="O81" s="558"/>
      <c r="P81" s="558"/>
      <c r="Q81" s="558"/>
      <c r="R81" s="558"/>
      <c r="S81" s="545">
        <f t="shared" si="7"/>
        <v>4000</v>
      </c>
      <c r="T81" s="545">
        <f t="shared" si="6"/>
        <v>0</v>
      </c>
      <c r="U81" s="545">
        <f t="shared" si="5"/>
        <v>4000</v>
      </c>
      <c r="V81" s="559"/>
    </row>
    <row r="82" ht="14" customHeight="1" spans="1:22">
      <c r="A82" s="564" t="s">
        <v>5755</v>
      </c>
      <c r="B82" s="553" t="s">
        <v>5620</v>
      </c>
      <c r="C82" s="553" t="s">
        <v>5621</v>
      </c>
      <c r="D82" s="553"/>
      <c r="E82" s="555" t="s">
        <v>5622</v>
      </c>
      <c r="F82" s="556"/>
      <c r="G82" s="557"/>
      <c r="H82" s="557"/>
      <c r="I82" s="557">
        <v>2142</v>
      </c>
      <c r="J82" s="557"/>
      <c r="K82" s="557">
        <v>307</v>
      </c>
      <c r="L82" s="557"/>
      <c r="M82" s="557">
        <v>387</v>
      </c>
      <c r="N82" s="558"/>
      <c r="O82" s="558"/>
      <c r="P82" s="558"/>
      <c r="Q82" s="558"/>
      <c r="R82" s="558"/>
      <c r="S82" s="545">
        <f t="shared" si="7"/>
        <v>2836</v>
      </c>
      <c r="T82" s="545"/>
      <c r="U82" s="545">
        <f t="shared" ref="U82:U98" si="8">S82-T82</f>
        <v>2836</v>
      </c>
      <c r="V82" s="565"/>
    </row>
    <row r="83" ht="14" customHeight="1" spans="1:22">
      <c r="A83" s="566"/>
      <c r="B83" s="553" t="s">
        <v>5614</v>
      </c>
      <c r="C83" s="553" t="s">
        <v>5615</v>
      </c>
      <c r="D83" s="553"/>
      <c r="E83" s="555" t="s">
        <v>5616</v>
      </c>
      <c r="F83" s="556"/>
      <c r="G83" s="557"/>
      <c r="H83" s="557"/>
      <c r="I83" s="557">
        <v>2142</v>
      </c>
      <c r="J83" s="557"/>
      <c r="K83" s="557">
        <v>307</v>
      </c>
      <c r="L83" s="557"/>
      <c r="M83" s="557">
        <v>387</v>
      </c>
      <c r="N83" s="558"/>
      <c r="O83" s="558"/>
      <c r="P83" s="558"/>
      <c r="Q83" s="558"/>
      <c r="R83" s="558"/>
      <c r="S83" s="545">
        <f t="shared" si="7"/>
        <v>2836</v>
      </c>
      <c r="T83" s="545"/>
      <c r="U83" s="545">
        <f t="shared" si="8"/>
        <v>2836</v>
      </c>
      <c r="V83" s="565"/>
    </row>
    <row r="84" ht="14" customHeight="1" spans="1:22">
      <c r="A84" s="566"/>
      <c r="B84" s="553" t="s">
        <v>5710</v>
      </c>
      <c r="C84" s="553" t="s">
        <v>5711</v>
      </c>
      <c r="D84" s="553"/>
      <c r="E84" s="555" t="s">
        <v>5531</v>
      </c>
      <c r="F84" s="556"/>
      <c r="G84" s="557"/>
      <c r="H84" s="557"/>
      <c r="I84" s="557">
        <v>2142</v>
      </c>
      <c r="J84" s="557"/>
      <c r="K84" s="557">
        <v>307</v>
      </c>
      <c r="L84" s="557"/>
      <c r="M84" s="557">
        <v>387</v>
      </c>
      <c r="N84" s="558"/>
      <c r="O84" s="558"/>
      <c r="P84" s="558"/>
      <c r="Q84" s="558"/>
      <c r="R84" s="558"/>
      <c r="S84" s="545">
        <f t="shared" si="7"/>
        <v>2836</v>
      </c>
      <c r="T84" s="545"/>
      <c r="U84" s="545">
        <f t="shared" si="8"/>
        <v>2836</v>
      </c>
      <c r="V84" s="565"/>
    </row>
    <row r="85" ht="14" customHeight="1" spans="1:22">
      <c r="A85" s="566"/>
      <c r="B85" s="553" t="s">
        <v>5635</v>
      </c>
      <c r="C85" s="553" t="s">
        <v>5636</v>
      </c>
      <c r="D85" s="553"/>
      <c r="E85" s="555" t="s">
        <v>5637</v>
      </c>
      <c r="F85" s="556"/>
      <c r="G85" s="557"/>
      <c r="H85" s="557"/>
      <c r="I85" s="557">
        <v>2142</v>
      </c>
      <c r="J85" s="557"/>
      <c r="K85" s="557">
        <v>307</v>
      </c>
      <c r="L85" s="557"/>
      <c r="M85" s="557">
        <v>387</v>
      </c>
      <c r="N85" s="558"/>
      <c r="O85" s="558"/>
      <c r="P85" s="558"/>
      <c r="Q85" s="558"/>
      <c r="R85" s="558"/>
      <c r="S85" s="545">
        <f t="shared" si="7"/>
        <v>2836</v>
      </c>
      <c r="T85" s="545"/>
      <c r="U85" s="545">
        <f t="shared" si="8"/>
        <v>2836</v>
      </c>
      <c r="V85" s="565"/>
    </row>
    <row r="86" ht="14" customHeight="1" spans="1:22">
      <c r="A86" s="566"/>
      <c r="B86" s="553" t="s">
        <v>5736</v>
      </c>
      <c r="C86" s="553" t="s">
        <v>5737</v>
      </c>
      <c r="D86" s="553"/>
      <c r="E86" s="555" t="s">
        <v>5738</v>
      </c>
      <c r="F86" s="556"/>
      <c r="G86" s="557"/>
      <c r="H86" s="557"/>
      <c r="I86" s="557">
        <v>2142</v>
      </c>
      <c r="J86" s="557"/>
      <c r="K86" s="557">
        <v>307</v>
      </c>
      <c r="L86" s="557"/>
      <c r="M86" s="557">
        <v>387</v>
      </c>
      <c r="N86" s="558"/>
      <c r="O86" s="558"/>
      <c r="P86" s="558"/>
      <c r="Q86" s="558"/>
      <c r="R86" s="558"/>
      <c r="S86" s="545">
        <f t="shared" si="7"/>
        <v>2836</v>
      </c>
      <c r="T86" s="545"/>
      <c r="U86" s="545">
        <f t="shared" si="8"/>
        <v>2836</v>
      </c>
      <c r="V86" s="565"/>
    </row>
    <row r="87" ht="14" customHeight="1" spans="1:22">
      <c r="A87" s="566"/>
      <c r="B87" s="553" t="s">
        <v>5733</v>
      </c>
      <c r="C87" s="553" t="s">
        <v>5734</v>
      </c>
      <c r="D87" s="553"/>
      <c r="E87" s="555" t="s">
        <v>5735</v>
      </c>
      <c r="F87" s="556"/>
      <c r="G87" s="557"/>
      <c r="H87" s="557"/>
      <c r="I87" s="557">
        <v>2142</v>
      </c>
      <c r="J87" s="557"/>
      <c r="K87" s="557">
        <v>307</v>
      </c>
      <c r="L87" s="557"/>
      <c r="M87" s="557">
        <v>387</v>
      </c>
      <c r="N87" s="558"/>
      <c r="O87" s="558"/>
      <c r="P87" s="558"/>
      <c r="Q87" s="558"/>
      <c r="R87" s="558"/>
      <c r="S87" s="545">
        <f t="shared" si="7"/>
        <v>2836</v>
      </c>
      <c r="T87" s="545"/>
      <c r="U87" s="545">
        <f t="shared" si="8"/>
        <v>2836</v>
      </c>
      <c r="V87" s="565"/>
    </row>
    <row r="88" ht="14" customHeight="1" spans="1:22">
      <c r="A88" s="567" t="s">
        <v>5756</v>
      </c>
      <c r="B88" s="553" t="s">
        <v>5721</v>
      </c>
      <c r="C88" s="553" t="s">
        <v>5722</v>
      </c>
      <c r="D88" s="553"/>
      <c r="E88" s="555" t="s">
        <v>5723</v>
      </c>
      <c r="F88" s="556"/>
      <c r="G88" s="557"/>
      <c r="H88" s="557"/>
      <c r="I88" s="557">
        <v>12000</v>
      </c>
      <c r="J88" s="557"/>
      <c r="K88" s="557"/>
      <c r="L88" s="557"/>
      <c r="M88" s="557">
        <v>18500</v>
      </c>
      <c r="N88" s="558">
        <v>500</v>
      </c>
      <c r="O88" s="558"/>
      <c r="P88" s="558"/>
      <c r="Q88" s="558"/>
      <c r="R88" s="558"/>
      <c r="S88" s="545">
        <f t="shared" si="7"/>
        <v>31000</v>
      </c>
      <c r="T88" s="545"/>
      <c r="U88" s="545">
        <f t="shared" si="8"/>
        <v>31000</v>
      </c>
      <c r="V88" s="565"/>
    </row>
    <row r="89" ht="14" customHeight="1" spans="1:22">
      <c r="A89" s="567"/>
      <c r="B89" s="553" t="s">
        <v>5724</v>
      </c>
      <c r="C89" s="553" t="s">
        <v>5725</v>
      </c>
      <c r="D89" s="553"/>
      <c r="E89" s="555" t="s">
        <v>5726</v>
      </c>
      <c r="F89" s="556"/>
      <c r="G89" s="557"/>
      <c r="H89" s="557"/>
      <c r="I89" s="557">
        <v>5000</v>
      </c>
      <c r="J89" s="557"/>
      <c r="K89" s="557"/>
      <c r="L89" s="557"/>
      <c r="M89" s="557">
        <v>16500</v>
      </c>
      <c r="N89" s="558">
        <v>500</v>
      </c>
      <c r="O89" s="558"/>
      <c r="P89" s="558"/>
      <c r="Q89" s="558"/>
      <c r="R89" s="558"/>
      <c r="S89" s="545">
        <f t="shared" si="7"/>
        <v>22000</v>
      </c>
      <c r="T89" s="545"/>
      <c r="U89" s="545">
        <f t="shared" si="8"/>
        <v>22000</v>
      </c>
      <c r="V89" s="565"/>
    </row>
    <row r="90" ht="14" customHeight="1" spans="1:22">
      <c r="A90" s="567"/>
      <c r="B90" s="553" t="s">
        <v>5686</v>
      </c>
      <c r="C90" s="553" t="s">
        <v>5687</v>
      </c>
      <c r="D90" s="553"/>
      <c r="E90" s="555" t="s">
        <v>5688</v>
      </c>
      <c r="F90" s="556"/>
      <c r="G90" s="557"/>
      <c r="H90" s="557"/>
      <c r="I90" s="557">
        <v>2000</v>
      </c>
      <c r="J90" s="557"/>
      <c r="K90" s="557"/>
      <c r="L90" s="557"/>
      <c r="M90" s="557">
        <v>2500</v>
      </c>
      <c r="N90" s="558">
        <v>500</v>
      </c>
      <c r="O90" s="558"/>
      <c r="P90" s="558"/>
      <c r="Q90" s="558"/>
      <c r="R90" s="558"/>
      <c r="S90" s="545">
        <f t="shared" si="7"/>
        <v>5000</v>
      </c>
      <c r="T90" s="545"/>
      <c r="U90" s="545">
        <f t="shared" si="8"/>
        <v>5000</v>
      </c>
      <c r="V90" s="565"/>
    </row>
    <row r="91" ht="14" customHeight="1" spans="1:22">
      <c r="A91" s="567"/>
      <c r="B91" s="553" t="s">
        <v>5689</v>
      </c>
      <c r="C91" s="553" t="s">
        <v>5690</v>
      </c>
      <c r="D91" s="553"/>
      <c r="E91" s="555" t="s">
        <v>5691</v>
      </c>
      <c r="F91" s="556"/>
      <c r="G91" s="557"/>
      <c r="H91" s="557"/>
      <c r="I91" s="557">
        <v>2000</v>
      </c>
      <c r="J91" s="557"/>
      <c r="K91" s="557"/>
      <c r="L91" s="557"/>
      <c r="M91" s="557">
        <v>3000</v>
      </c>
      <c r="N91" s="558">
        <v>500</v>
      </c>
      <c r="O91" s="558"/>
      <c r="P91" s="558"/>
      <c r="Q91" s="558"/>
      <c r="R91" s="558"/>
      <c r="S91" s="545">
        <f t="shared" si="7"/>
        <v>5500</v>
      </c>
      <c r="T91" s="545"/>
      <c r="U91" s="545">
        <f t="shared" si="8"/>
        <v>5500</v>
      </c>
      <c r="V91" s="565"/>
    </row>
    <row r="92" ht="14" customHeight="1" spans="1:22">
      <c r="A92" s="567"/>
      <c r="B92" s="553" t="s">
        <v>5695</v>
      </c>
      <c r="C92" s="553" t="s">
        <v>5696</v>
      </c>
      <c r="D92" s="553"/>
      <c r="E92" s="555" t="s">
        <v>5697</v>
      </c>
      <c r="F92" s="556"/>
      <c r="G92" s="557"/>
      <c r="H92" s="557"/>
      <c r="I92" s="557">
        <v>5000</v>
      </c>
      <c r="J92" s="557"/>
      <c r="K92" s="557"/>
      <c r="L92" s="557"/>
      <c r="M92" s="557">
        <v>15000</v>
      </c>
      <c r="N92" s="558">
        <v>500</v>
      </c>
      <c r="O92" s="558"/>
      <c r="P92" s="558"/>
      <c r="Q92" s="558"/>
      <c r="R92" s="558"/>
      <c r="S92" s="545">
        <f t="shared" si="7"/>
        <v>20500</v>
      </c>
      <c r="T92" s="545"/>
      <c r="U92" s="545">
        <f t="shared" si="8"/>
        <v>20500</v>
      </c>
      <c r="V92" s="565"/>
    </row>
    <row r="93" ht="14" customHeight="1" spans="1:22">
      <c r="A93" s="567"/>
      <c r="B93" s="553" t="s">
        <v>5739</v>
      </c>
      <c r="C93" s="553" t="s">
        <v>5740</v>
      </c>
      <c r="D93" s="553"/>
      <c r="E93" s="555" t="s">
        <v>5741</v>
      </c>
      <c r="F93" s="556"/>
      <c r="G93" s="557"/>
      <c r="H93" s="557"/>
      <c r="I93" s="557">
        <v>2000</v>
      </c>
      <c r="J93" s="557"/>
      <c r="K93" s="557"/>
      <c r="L93" s="557"/>
      <c r="M93" s="557">
        <v>4500</v>
      </c>
      <c r="N93" s="558">
        <v>500</v>
      </c>
      <c r="O93" s="558"/>
      <c r="P93" s="558"/>
      <c r="Q93" s="558"/>
      <c r="R93" s="558"/>
      <c r="S93" s="545">
        <f t="shared" si="7"/>
        <v>7000</v>
      </c>
      <c r="T93" s="545"/>
      <c r="U93" s="545">
        <f t="shared" si="8"/>
        <v>7000</v>
      </c>
      <c r="V93" s="565"/>
    </row>
    <row r="94" ht="14" customHeight="1" spans="1:22">
      <c r="A94" s="567"/>
      <c r="B94" s="553" t="s">
        <v>5692</v>
      </c>
      <c r="C94" s="553" t="s">
        <v>5693</v>
      </c>
      <c r="D94" s="553"/>
      <c r="E94" s="555" t="s">
        <v>5694</v>
      </c>
      <c r="F94" s="556"/>
      <c r="G94" s="557"/>
      <c r="H94" s="557"/>
      <c r="I94" s="557">
        <v>1000</v>
      </c>
      <c r="J94" s="557"/>
      <c r="K94" s="557"/>
      <c r="L94" s="557"/>
      <c r="M94" s="557">
        <v>2000</v>
      </c>
      <c r="N94" s="558">
        <v>500</v>
      </c>
      <c r="O94" s="558"/>
      <c r="P94" s="558"/>
      <c r="Q94" s="558"/>
      <c r="R94" s="558"/>
      <c r="S94" s="545">
        <f t="shared" si="7"/>
        <v>3500</v>
      </c>
      <c r="T94" s="545"/>
      <c r="U94" s="545">
        <f t="shared" si="8"/>
        <v>3500</v>
      </c>
      <c r="V94" s="565"/>
    </row>
    <row r="95" ht="14" customHeight="1" spans="1:22">
      <c r="A95" s="564" t="s">
        <v>5757</v>
      </c>
      <c r="B95" s="568" t="s">
        <v>5653</v>
      </c>
      <c r="C95" s="568" t="s">
        <v>5654</v>
      </c>
      <c r="D95" s="553"/>
      <c r="E95" s="555" t="s">
        <v>5655</v>
      </c>
      <c r="F95" s="556"/>
      <c r="G95" s="557"/>
      <c r="H95" s="557"/>
      <c r="I95" s="557"/>
      <c r="J95" s="557"/>
      <c r="K95" s="557"/>
      <c r="L95" s="557"/>
      <c r="M95" s="557">
        <v>1000</v>
      </c>
      <c r="N95" s="558"/>
      <c r="O95" s="558"/>
      <c r="P95" s="558"/>
      <c r="Q95" s="558"/>
      <c r="R95" s="558"/>
      <c r="S95" s="545">
        <f t="shared" si="7"/>
        <v>1000</v>
      </c>
      <c r="T95" s="545"/>
      <c r="U95" s="545">
        <f t="shared" si="8"/>
        <v>1000</v>
      </c>
      <c r="V95" s="565"/>
    </row>
    <row r="96" ht="14" customHeight="1" spans="1:22">
      <c r="A96" s="566"/>
      <c r="B96" s="568" t="s">
        <v>5656</v>
      </c>
      <c r="C96" s="568" t="s">
        <v>5657</v>
      </c>
      <c r="D96" s="553"/>
      <c r="E96" s="555" t="s">
        <v>5658</v>
      </c>
      <c r="F96" s="556"/>
      <c r="G96" s="557"/>
      <c r="H96" s="557"/>
      <c r="I96" s="557"/>
      <c r="J96" s="557"/>
      <c r="K96" s="557"/>
      <c r="L96" s="557"/>
      <c r="M96" s="557">
        <v>1000</v>
      </c>
      <c r="N96" s="558"/>
      <c r="O96" s="558"/>
      <c r="P96" s="558"/>
      <c r="Q96" s="558"/>
      <c r="R96" s="558"/>
      <c r="S96" s="545">
        <f t="shared" si="7"/>
        <v>1000</v>
      </c>
      <c r="T96" s="545"/>
      <c r="U96" s="545">
        <f t="shared" si="8"/>
        <v>1000</v>
      </c>
      <c r="V96" s="565"/>
    </row>
    <row r="97" ht="14" customHeight="1" spans="1:22">
      <c r="A97" s="566"/>
      <c r="B97" s="568" t="s">
        <v>5561</v>
      </c>
      <c r="C97" s="568" t="s">
        <v>5562</v>
      </c>
      <c r="D97" s="553"/>
      <c r="E97" s="555" t="s">
        <v>5563</v>
      </c>
      <c r="F97" s="556"/>
      <c r="G97" s="557"/>
      <c r="H97" s="557"/>
      <c r="I97" s="557"/>
      <c r="J97" s="557"/>
      <c r="K97" s="557"/>
      <c r="L97" s="557"/>
      <c r="M97" s="557">
        <v>1000</v>
      </c>
      <c r="N97" s="558"/>
      <c r="O97" s="558"/>
      <c r="P97" s="558"/>
      <c r="Q97" s="558"/>
      <c r="R97" s="558"/>
      <c r="S97" s="545">
        <f t="shared" si="7"/>
        <v>1000</v>
      </c>
      <c r="T97" s="545"/>
      <c r="U97" s="545">
        <f t="shared" si="8"/>
        <v>1000</v>
      </c>
      <c r="V97" s="565"/>
    </row>
    <row r="98" ht="14" customHeight="1" spans="1:22">
      <c r="A98" s="569"/>
      <c r="B98" s="568" t="s">
        <v>5668</v>
      </c>
      <c r="C98" s="568" t="s">
        <v>5669</v>
      </c>
      <c r="D98" s="553"/>
      <c r="E98" s="555" t="s">
        <v>5670</v>
      </c>
      <c r="F98" s="556"/>
      <c r="G98" s="557"/>
      <c r="H98" s="557"/>
      <c r="I98" s="557"/>
      <c r="J98" s="557"/>
      <c r="K98" s="557"/>
      <c r="L98" s="557"/>
      <c r="M98" s="557">
        <v>1000</v>
      </c>
      <c r="N98" s="558"/>
      <c r="O98" s="558"/>
      <c r="P98" s="558"/>
      <c r="Q98" s="558"/>
      <c r="R98" s="558"/>
      <c r="S98" s="545">
        <f t="shared" si="7"/>
        <v>1000</v>
      </c>
      <c r="T98" s="545"/>
      <c r="U98" s="545">
        <f t="shared" si="8"/>
        <v>1000</v>
      </c>
      <c r="V98" s="565"/>
    </row>
    <row r="99" ht="14" customHeight="1" spans="1:22">
      <c r="A99" s="547" t="s">
        <v>5551</v>
      </c>
      <c r="B99" s="548"/>
      <c r="C99" s="548"/>
      <c r="D99" s="548"/>
      <c r="E99" s="548"/>
      <c r="F99" s="550">
        <f>SUM(F6:F81)</f>
        <v>2032033</v>
      </c>
      <c r="G99" s="550">
        <f>SUM(G6:G81)</f>
        <v>3088026</v>
      </c>
      <c r="H99" s="550">
        <f>SUM(H6:H81)</f>
        <v>2520027</v>
      </c>
      <c r="I99" s="550">
        <f t="shared" ref="I99:N99" si="9">SUM(I6:I94)</f>
        <v>2561884</v>
      </c>
      <c r="J99" s="550">
        <f t="shared" si="9"/>
        <v>2532032</v>
      </c>
      <c r="K99" s="550">
        <f t="shared" si="9"/>
        <v>2561874</v>
      </c>
      <c r="L99" s="550">
        <f t="shared" si="9"/>
        <v>2000033</v>
      </c>
      <c r="M99" s="550">
        <f>SUM(M6:M98)</f>
        <v>2068355</v>
      </c>
      <c r="N99" s="550">
        <f>SUM(N6:N98)</f>
        <v>2023533</v>
      </c>
      <c r="O99" s="550"/>
      <c r="P99" s="550"/>
      <c r="Q99" s="550"/>
      <c r="R99" s="550"/>
      <c r="S99" s="550">
        <f>SUM(S6:S94)</f>
        <v>27283899</v>
      </c>
      <c r="T99" s="550">
        <f>SUM(T6:T94)</f>
        <v>25050725</v>
      </c>
      <c r="U99" s="550">
        <f>SUM(U6:U94)</f>
        <v>2233174</v>
      </c>
    </row>
    <row r="100" s="528" customFormat="1" customHeight="1" spans="1:22">
      <c r="A100" s="570"/>
      <c r="B100" s="571"/>
      <c r="C100" s="571"/>
      <c r="D100" s="571"/>
      <c r="E100" s="571"/>
      <c r="F100" s="572"/>
      <c r="G100" s="572"/>
      <c r="H100" s="572"/>
      <c r="I100" s="572"/>
      <c r="J100" s="572"/>
      <c r="K100" s="572"/>
      <c r="L100" s="572"/>
      <c r="M100" s="572"/>
      <c r="N100" s="572"/>
      <c r="O100" s="572"/>
      <c r="P100" s="572"/>
      <c r="Q100" s="572"/>
      <c r="R100" s="572"/>
      <c r="S100" s="572"/>
      <c r="T100" s="572"/>
      <c r="U100" s="572"/>
      <c r="V100" s="573"/>
    </row>
  </sheetData>
  <autoFilter xmlns:etc="http://www.wps.cn/officeDocument/2017/etCustomData" ref="A5:AB99" etc:filterBottomFollowUsedRange="0">
    <extLst/>
  </autoFilter>
  <mergeCells count="9">
    <mergeCell ref="B1:C1"/>
    <mergeCell ref="B2:C2"/>
    <mergeCell ref="B3:C3"/>
    <mergeCell ref="B4:C4"/>
    <mergeCell ref="A70:A73"/>
    <mergeCell ref="A74:A81"/>
    <mergeCell ref="A82:A87"/>
    <mergeCell ref="A88:A94"/>
    <mergeCell ref="A95:A98"/>
  </mergeCell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18"/>
  <sheetViews>
    <sheetView zoomScale="85" zoomScaleNormal="85" workbookViewId="0">
      <pane xSplit="8" ySplit="4" topLeftCell="I280" activePane="bottomRight" state="frozen"/>
      <selection/>
      <selection pane="topRight"/>
      <selection pane="bottomLeft"/>
      <selection pane="bottomRight" activeCell="E312" sqref="E312"/>
    </sheetView>
  </sheetViews>
  <sheetFormatPr defaultColWidth="9" defaultRowHeight="15.75"/>
  <cols>
    <col min="1" max="1" width="11.1" style="438" customWidth="1"/>
    <col min="2" max="2" width="12.8" style="439" customWidth="1"/>
    <col min="3" max="3" width="15.8833333333333" style="439" customWidth="1"/>
    <col min="4" max="5" width="10.8333333333333" style="439" customWidth="1"/>
    <col min="6" max="6" width="18.8333333333333" style="439" customWidth="1"/>
    <col min="7" max="8" width="10.8333333333333" style="439" customWidth="1"/>
    <col min="9" max="9" width="9.33333333333333" style="439" customWidth="1"/>
    <col min="10" max="12" width="9.33333333333333" style="436" customWidth="1"/>
    <col min="13" max="15" width="9.33333333333333" style="439" customWidth="1"/>
    <col min="16" max="18" width="12.1" style="439" customWidth="1"/>
    <col min="19" max="33" width="12.8" style="439" customWidth="1"/>
    <col min="34" max="34" width="37.1" style="439" customWidth="1"/>
    <col min="35" max="16384" width="9" style="439"/>
  </cols>
  <sheetData>
    <row r="1" ht="17.6" spans="1:34">
      <c r="A1" s="440" t="s">
        <v>5758</v>
      </c>
      <c r="B1" s="441"/>
      <c r="C1" s="441"/>
      <c r="D1" s="441"/>
      <c r="E1" s="441"/>
      <c r="F1" s="441"/>
      <c r="G1" s="441"/>
      <c r="H1" s="441"/>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c r="AH1" s="443"/>
    </row>
    <row r="2" ht="25.5" spans="1:34">
      <c r="A2" s="444" t="s">
        <v>5759</v>
      </c>
      <c r="B2" s="445" t="s">
        <v>5760</v>
      </c>
      <c r="C2" s="446" t="s">
        <v>5761</v>
      </c>
      <c r="D2" s="447" t="s">
        <v>5762</v>
      </c>
      <c r="E2" s="447" t="s">
        <v>5763</v>
      </c>
      <c r="F2" s="447" t="s">
        <v>5764</v>
      </c>
      <c r="G2" s="448" t="s">
        <v>5765</v>
      </c>
      <c r="H2" s="447" t="s">
        <v>5766</v>
      </c>
      <c r="I2" s="449">
        <v>77555</v>
      </c>
      <c r="J2" s="449"/>
      <c r="K2" s="449"/>
      <c r="L2" s="450"/>
      <c r="M2" s="451"/>
      <c r="N2" s="451"/>
      <c r="O2" s="451"/>
      <c r="P2" s="452"/>
      <c r="Q2" s="452"/>
      <c r="R2" s="452"/>
      <c r="S2" s="452"/>
      <c r="T2" s="452"/>
      <c r="U2" s="452"/>
      <c r="V2" s="452"/>
      <c r="W2" s="453" t="s">
        <v>13</v>
      </c>
      <c r="X2" s="452"/>
      <c r="Y2" s="453" t="s">
        <v>14</v>
      </c>
      <c r="Z2" s="454"/>
      <c r="AA2" s="453" t="s">
        <v>13</v>
      </c>
      <c r="AB2" s="454"/>
      <c r="AC2" s="454" t="s">
        <v>5767</v>
      </c>
      <c r="AD2" s="455" t="s">
        <v>72</v>
      </c>
      <c r="AE2" s="456"/>
      <c r="AF2" s="456"/>
      <c r="AG2" s="457"/>
      <c r="AH2" s="458"/>
    </row>
    <row r="3" ht="27" spans="1:34">
      <c r="A3" s="444"/>
      <c r="B3" s="459"/>
      <c r="C3" s="460"/>
      <c r="D3" s="461"/>
      <c r="E3" s="461"/>
      <c r="F3" s="461"/>
      <c r="G3" s="462"/>
      <c r="H3" s="461"/>
      <c r="I3" s="463" t="s">
        <v>5768</v>
      </c>
      <c r="J3" s="464" t="s">
        <v>5769</v>
      </c>
      <c r="K3" s="465"/>
      <c r="L3" s="466" t="s">
        <v>5770</v>
      </c>
      <c r="M3" s="467" t="s">
        <v>5771</v>
      </c>
      <c r="N3" s="468"/>
      <c r="O3" s="469" t="s">
        <v>5772</v>
      </c>
      <c r="P3" s="452" t="s">
        <v>5773</v>
      </c>
      <c r="Q3" s="470" t="s">
        <v>5774</v>
      </c>
      <c r="R3" s="470" t="s">
        <v>5</v>
      </c>
      <c r="S3" s="471" t="s">
        <v>5775</v>
      </c>
      <c r="T3" s="472" t="s">
        <v>5776</v>
      </c>
      <c r="U3" s="473" t="s">
        <v>5777</v>
      </c>
      <c r="V3" s="473" t="s">
        <v>5778</v>
      </c>
      <c r="W3" s="474" t="s">
        <v>70</v>
      </c>
      <c r="X3" s="472" t="s">
        <v>5779</v>
      </c>
      <c r="Y3" s="30" t="s">
        <v>71</v>
      </c>
      <c r="Z3" s="472" t="s">
        <v>5780</v>
      </c>
      <c r="AA3" s="30" t="s">
        <v>71</v>
      </c>
      <c r="AB3" s="472" t="s">
        <v>5780</v>
      </c>
      <c r="AC3" s="475" t="s">
        <v>5781</v>
      </c>
      <c r="AD3" s="32" t="s">
        <v>72</v>
      </c>
      <c r="AE3" s="32" t="s">
        <v>73</v>
      </c>
      <c r="AF3" s="111" t="s">
        <v>5782</v>
      </c>
      <c r="AG3" s="32" t="s">
        <v>47</v>
      </c>
      <c r="AH3" s="476" t="s">
        <v>37</v>
      </c>
    </row>
    <row r="4" spans="1:34">
      <c r="A4" s="444"/>
      <c r="B4" s="459"/>
      <c r="C4" s="460"/>
      <c r="D4" s="477"/>
      <c r="E4" s="477"/>
      <c r="F4" s="477"/>
      <c r="G4" s="478"/>
      <c r="H4" s="477"/>
      <c r="I4" s="463" t="s">
        <v>5783</v>
      </c>
      <c r="J4" s="452" t="s">
        <v>5783</v>
      </c>
      <c r="K4" s="479" t="s">
        <v>5784</v>
      </c>
      <c r="L4" s="452"/>
      <c r="M4" s="479" t="s">
        <v>5785</v>
      </c>
      <c r="N4" s="479" t="s">
        <v>5784</v>
      </c>
      <c r="O4" s="479"/>
      <c r="P4" s="452" t="s">
        <v>5783</v>
      </c>
      <c r="Q4" s="452" t="s">
        <v>5783</v>
      </c>
      <c r="R4" s="452"/>
      <c r="S4" s="480"/>
      <c r="T4" s="480"/>
      <c r="U4" s="480"/>
      <c r="V4" s="480"/>
      <c r="W4" s="480"/>
      <c r="X4" s="452" t="s">
        <v>5783</v>
      </c>
      <c r="Y4" s="452"/>
      <c r="Z4" s="452"/>
      <c r="AA4" s="452"/>
      <c r="AB4" s="452"/>
      <c r="AC4" s="452"/>
      <c r="AD4" s="452"/>
      <c r="AE4" s="452"/>
      <c r="AF4" s="452"/>
      <c r="AG4" s="452"/>
      <c r="AH4" s="458"/>
    </row>
    <row r="5" ht="23" customHeight="1" spans="1:34">
      <c r="A5" s="481">
        <v>45356</v>
      </c>
      <c r="B5" s="482" t="s">
        <v>5786</v>
      </c>
      <c r="C5" s="482" t="s">
        <v>5787</v>
      </c>
      <c r="D5" s="483">
        <v>77555</v>
      </c>
      <c r="E5" s="483">
        <v>160000</v>
      </c>
      <c r="F5" s="484" t="s">
        <v>5788</v>
      </c>
      <c r="G5" s="485" t="s">
        <v>14</v>
      </c>
      <c r="H5" s="486" t="s">
        <v>93</v>
      </c>
      <c r="I5" s="483">
        <v>160000</v>
      </c>
      <c r="J5" s="487"/>
      <c r="K5" s="487"/>
      <c r="L5" s="487"/>
      <c r="M5" s="483"/>
      <c r="N5" s="483"/>
      <c r="O5" s="483"/>
      <c r="P5" s="483"/>
      <c r="Q5" s="483"/>
      <c r="R5" s="483"/>
      <c r="S5" s="483"/>
      <c r="T5" s="483"/>
      <c r="U5" s="483"/>
      <c r="V5" s="483"/>
      <c r="W5" s="483"/>
      <c r="X5" s="483"/>
      <c r="Y5" s="483"/>
      <c r="Z5" s="483"/>
      <c r="AA5" s="483"/>
      <c r="AB5" s="483"/>
      <c r="AC5" s="483"/>
      <c r="AD5" s="483"/>
      <c r="AE5" s="483"/>
      <c r="AF5" s="483"/>
      <c r="AG5" s="483"/>
      <c r="AH5" s="483"/>
    </row>
    <row r="6" ht="23" customHeight="1" spans="1:34">
      <c r="A6" s="481">
        <v>45356</v>
      </c>
      <c r="B6" s="482" t="s">
        <v>5789</v>
      </c>
      <c r="C6" s="482" t="s">
        <v>5787</v>
      </c>
      <c r="D6" s="483">
        <v>77555</v>
      </c>
      <c r="E6" s="483">
        <v>30000</v>
      </c>
      <c r="F6" s="484" t="s">
        <v>5788</v>
      </c>
      <c r="G6" s="485" t="s">
        <v>13</v>
      </c>
      <c r="H6" s="486" t="s">
        <v>93</v>
      </c>
      <c r="I6" s="483"/>
      <c r="J6" s="487">
        <v>30000</v>
      </c>
      <c r="K6" s="487"/>
      <c r="L6" s="487"/>
      <c r="M6" s="483"/>
      <c r="N6" s="483"/>
      <c r="O6" s="483"/>
      <c r="P6" s="483"/>
      <c r="Q6" s="483"/>
      <c r="R6" s="483"/>
      <c r="S6" s="483"/>
      <c r="T6" s="483"/>
      <c r="U6" s="483"/>
      <c r="V6" s="483"/>
      <c r="W6" s="483"/>
      <c r="X6" s="483"/>
      <c r="Y6" s="483"/>
      <c r="Z6" s="483"/>
      <c r="AA6" s="483"/>
      <c r="AB6" s="483"/>
      <c r="AC6" s="483"/>
      <c r="AD6" s="483"/>
      <c r="AE6" s="483"/>
      <c r="AF6" s="483"/>
      <c r="AG6" s="483"/>
      <c r="AH6" s="483"/>
    </row>
    <row r="7" ht="23" customHeight="1" spans="1:34">
      <c r="A7" s="481">
        <v>45356</v>
      </c>
      <c r="B7" s="482" t="s">
        <v>5790</v>
      </c>
      <c r="C7" s="482" t="s">
        <v>5787</v>
      </c>
      <c r="D7" s="483">
        <v>77555</v>
      </c>
      <c r="E7" s="483">
        <v>220000</v>
      </c>
      <c r="F7" s="484" t="s">
        <v>5791</v>
      </c>
      <c r="G7" s="485" t="s">
        <v>5792</v>
      </c>
      <c r="H7" s="486" t="s">
        <v>93</v>
      </c>
      <c r="I7" s="483"/>
      <c r="J7" s="487"/>
      <c r="K7" s="487"/>
      <c r="L7" s="487"/>
      <c r="M7" s="483">
        <v>220000</v>
      </c>
      <c r="N7" s="483"/>
      <c r="O7" s="483"/>
      <c r="P7" s="483"/>
      <c r="Q7" s="483"/>
      <c r="R7" s="483"/>
      <c r="S7" s="483"/>
      <c r="T7" s="483"/>
      <c r="U7" s="483"/>
      <c r="V7" s="483"/>
      <c r="W7" s="483"/>
      <c r="X7" s="483"/>
      <c r="Y7" s="483"/>
      <c r="Z7" s="483"/>
      <c r="AA7" s="483"/>
      <c r="AB7" s="483"/>
      <c r="AC7" s="483"/>
      <c r="AD7" s="483"/>
      <c r="AE7" s="483"/>
      <c r="AF7" s="483"/>
      <c r="AG7" s="483"/>
      <c r="AH7" s="483"/>
    </row>
    <row r="8" ht="23" customHeight="1" spans="1:34">
      <c r="A8" s="481">
        <v>45356</v>
      </c>
      <c r="B8" s="482" t="s">
        <v>5793</v>
      </c>
      <c r="C8" s="482" t="s">
        <v>5787</v>
      </c>
      <c r="D8" s="483" t="s">
        <v>5794</v>
      </c>
      <c r="E8" s="483">
        <v>3000</v>
      </c>
      <c r="F8" s="484" t="s">
        <v>3179</v>
      </c>
      <c r="G8" s="485" t="s">
        <v>14</v>
      </c>
      <c r="H8" s="486" t="s">
        <v>93</v>
      </c>
      <c r="I8" s="483"/>
      <c r="J8" s="487"/>
      <c r="K8" s="487"/>
      <c r="L8" s="487"/>
      <c r="M8" s="483"/>
      <c r="N8" s="483"/>
      <c r="O8" s="483"/>
      <c r="P8" s="483"/>
      <c r="Q8" s="483"/>
      <c r="R8" s="483"/>
      <c r="S8" s="483"/>
      <c r="T8" s="483">
        <v>3000</v>
      </c>
      <c r="U8" s="483"/>
      <c r="V8" s="483"/>
      <c r="W8" s="483"/>
      <c r="X8" s="483"/>
      <c r="Y8" s="483"/>
      <c r="Z8" s="483"/>
      <c r="AA8" s="483"/>
      <c r="AB8" s="483"/>
      <c r="AC8" s="483"/>
      <c r="AD8" s="483"/>
      <c r="AE8" s="483"/>
      <c r="AF8" s="483"/>
      <c r="AG8" s="483"/>
      <c r="AH8" s="483"/>
    </row>
    <row r="9" ht="23" customHeight="1" spans="1:34">
      <c r="A9" s="481">
        <v>45356</v>
      </c>
      <c r="B9" s="482" t="s">
        <v>5795</v>
      </c>
      <c r="C9" s="482" t="s">
        <v>5787</v>
      </c>
      <c r="D9" s="483" t="s">
        <v>5794</v>
      </c>
      <c r="E9" s="483">
        <v>500</v>
      </c>
      <c r="F9" s="484" t="s">
        <v>3179</v>
      </c>
      <c r="G9" s="485" t="s">
        <v>13</v>
      </c>
      <c r="H9" s="486" t="s">
        <v>93</v>
      </c>
      <c r="I9" s="483"/>
      <c r="J9" s="487"/>
      <c r="K9" s="487"/>
      <c r="L9" s="487"/>
      <c r="M9" s="483"/>
      <c r="N9" s="483"/>
      <c r="O9" s="483"/>
      <c r="P9" s="483"/>
      <c r="Q9" s="483"/>
      <c r="R9" s="483"/>
      <c r="S9" s="483"/>
      <c r="T9" s="483"/>
      <c r="U9" s="483"/>
      <c r="V9" s="483">
        <v>500</v>
      </c>
      <c r="W9" s="483"/>
      <c r="X9" s="483"/>
      <c r="Y9" s="483"/>
      <c r="Z9" s="483"/>
      <c r="AA9" s="483"/>
      <c r="AB9" s="483"/>
      <c r="AC9" s="483"/>
      <c r="AD9" s="483"/>
      <c r="AE9" s="483"/>
      <c r="AF9" s="483"/>
      <c r="AG9" s="483"/>
      <c r="AH9" s="483"/>
    </row>
    <row r="10" ht="23" customHeight="1" spans="1:34">
      <c r="A10" s="481">
        <v>45356</v>
      </c>
      <c r="B10" s="482" t="s">
        <v>5796</v>
      </c>
      <c r="C10" s="482" t="s">
        <v>5787</v>
      </c>
      <c r="D10" s="483" t="s">
        <v>5797</v>
      </c>
      <c r="E10" s="483">
        <v>4600</v>
      </c>
      <c r="F10" s="484" t="s">
        <v>3179</v>
      </c>
      <c r="G10" s="485" t="s">
        <v>14</v>
      </c>
      <c r="H10" s="486" t="s">
        <v>93</v>
      </c>
      <c r="I10" s="483"/>
      <c r="J10" s="487"/>
      <c r="K10" s="487"/>
      <c r="L10" s="487"/>
      <c r="M10" s="483"/>
      <c r="N10" s="483"/>
      <c r="O10" s="483"/>
      <c r="P10" s="483">
        <v>4600</v>
      </c>
      <c r="Q10" s="483"/>
      <c r="R10" s="483"/>
      <c r="S10" s="483"/>
      <c r="T10" s="483"/>
      <c r="U10" s="483"/>
      <c r="V10" s="483"/>
      <c r="W10" s="483"/>
      <c r="X10" s="483"/>
      <c r="Y10" s="483"/>
      <c r="Z10" s="483"/>
      <c r="AA10" s="483"/>
      <c r="AB10" s="483"/>
      <c r="AC10" s="483"/>
      <c r="AD10" s="483"/>
      <c r="AE10" s="483"/>
      <c r="AF10" s="483"/>
      <c r="AG10" s="483"/>
      <c r="AH10" s="483"/>
    </row>
    <row r="11" ht="23" customHeight="1" spans="1:34">
      <c r="A11" s="481">
        <v>45356</v>
      </c>
      <c r="B11" s="482" t="s">
        <v>5798</v>
      </c>
      <c r="C11" s="482" t="s">
        <v>5787</v>
      </c>
      <c r="D11" s="483" t="s">
        <v>5797</v>
      </c>
      <c r="E11" s="483">
        <v>1000</v>
      </c>
      <c r="F11" s="484" t="s">
        <v>3179</v>
      </c>
      <c r="G11" s="485" t="s">
        <v>13</v>
      </c>
      <c r="H11" s="486" t="s">
        <v>93</v>
      </c>
      <c r="I11" s="483"/>
      <c r="J11" s="487"/>
      <c r="K11" s="487"/>
      <c r="L11" s="487"/>
      <c r="M11" s="483"/>
      <c r="N11" s="483"/>
      <c r="O11" s="483"/>
      <c r="P11" s="483"/>
      <c r="Q11" s="483">
        <v>1000</v>
      </c>
      <c r="R11" s="483"/>
      <c r="S11" s="483"/>
      <c r="T11" s="483"/>
      <c r="U11" s="483"/>
      <c r="V11" s="483"/>
      <c r="W11" s="483"/>
      <c r="X11" s="483"/>
      <c r="Y11" s="483"/>
      <c r="Z11" s="483"/>
      <c r="AA11" s="483"/>
      <c r="AB11" s="483"/>
      <c r="AC11" s="483"/>
      <c r="AD11" s="483"/>
      <c r="AE11" s="483"/>
      <c r="AF11" s="483"/>
      <c r="AG11" s="483"/>
      <c r="AH11" s="483"/>
    </row>
    <row r="12" ht="23" customHeight="1" spans="1:34">
      <c r="A12" s="481">
        <v>45356</v>
      </c>
      <c r="B12" s="482" t="s">
        <v>5799</v>
      </c>
      <c r="C12" s="482" t="s">
        <v>5787</v>
      </c>
      <c r="D12" s="483" t="s">
        <v>5800</v>
      </c>
      <c r="E12" s="483">
        <v>300</v>
      </c>
      <c r="F12" s="484" t="s">
        <v>5801</v>
      </c>
      <c r="G12" s="485" t="s">
        <v>13</v>
      </c>
      <c r="H12" s="486" t="s">
        <v>93</v>
      </c>
      <c r="I12" s="483"/>
      <c r="J12" s="487"/>
      <c r="K12" s="487"/>
      <c r="L12" s="487"/>
      <c r="M12" s="483"/>
      <c r="N12" s="483"/>
      <c r="O12" s="483"/>
      <c r="P12" s="483"/>
      <c r="Q12" s="483"/>
      <c r="R12" s="483"/>
      <c r="S12" s="483"/>
      <c r="T12" s="483"/>
      <c r="U12" s="483"/>
      <c r="V12" s="483"/>
      <c r="W12" s="483">
        <v>300</v>
      </c>
      <c r="X12" s="483"/>
      <c r="Y12" s="483"/>
      <c r="Z12" s="483"/>
      <c r="AA12" s="483"/>
      <c r="AB12" s="483"/>
      <c r="AC12" s="483"/>
      <c r="AD12" s="483"/>
      <c r="AE12" s="483"/>
      <c r="AF12" s="483"/>
      <c r="AG12" s="483"/>
      <c r="AH12" s="483"/>
    </row>
    <row r="13" ht="23" customHeight="1" spans="1:34">
      <c r="A13" s="481">
        <v>45356</v>
      </c>
      <c r="B13" s="482" t="s">
        <v>5802</v>
      </c>
      <c r="C13" s="482" t="s">
        <v>5787</v>
      </c>
      <c r="D13" s="483" t="s">
        <v>5800</v>
      </c>
      <c r="E13" s="483">
        <v>300</v>
      </c>
      <c r="F13" s="484" t="s">
        <v>5803</v>
      </c>
      <c r="G13" s="485" t="s">
        <v>13</v>
      </c>
      <c r="H13" s="486" t="s">
        <v>93</v>
      </c>
      <c r="I13" s="483"/>
      <c r="J13" s="487"/>
      <c r="K13" s="487"/>
      <c r="L13" s="487"/>
      <c r="M13" s="483"/>
      <c r="N13" s="483"/>
      <c r="O13" s="483"/>
      <c r="P13" s="483"/>
      <c r="Q13" s="483"/>
      <c r="R13" s="483"/>
      <c r="S13" s="483"/>
      <c r="T13" s="483"/>
      <c r="U13" s="483"/>
      <c r="V13" s="483"/>
      <c r="W13" s="483"/>
      <c r="X13" s="483">
        <v>300</v>
      </c>
      <c r="Y13" s="483"/>
      <c r="Z13" s="483"/>
      <c r="AA13" s="483"/>
      <c r="AB13" s="483"/>
      <c r="AC13" s="483"/>
      <c r="AD13" s="483"/>
      <c r="AE13" s="483"/>
      <c r="AF13" s="483"/>
      <c r="AG13" s="483"/>
      <c r="AH13" s="483"/>
    </row>
    <row r="14" s="435" customFormat="1" ht="23" customHeight="1" spans="1:34">
      <c r="A14" s="488">
        <v>45370</v>
      </c>
      <c r="B14" s="489">
        <v>1000018970</v>
      </c>
      <c r="C14" s="489" t="s">
        <v>5804</v>
      </c>
      <c r="D14" s="490" t="s">
        <v>5797</v>
      </c>
      <c r="E14" s="490">
        <v>49575</v>
      </c>
      <c r="F14" s="491" t="s">
        <v>5805</v>
      </c>
      <c r="G14" s="492" t="s">
        <v>5806</v>
      </c>
      <c r="H14" s="486" t="s">
        <v>93</v>
      </c>
      <c r="I14" s="490"/>
      <c r="J14" s="493"/>
      <c r="K14" s="493"/>
      <c r="L14" s="493">
        <v>49575</v>
      </c>
      <c r="M14" s="490"/>
      <c r="N14" s="490"/>
      <c r="O14" s="490"/>
      <c r="P14" s="490"/>
      <c r="Q14" s="490"/>
      <c r="R14" s="490"/>
      <c r="S14" s="490"/>
      <c r="T14" s="490"/>
      <c r="U14" s="490"/>
      <c r="V14" s="490"/>
      <c r="W14" s="490"/>
      <c r="X14" s="490"/>
      <c r="Y14" s="490"/>
      <c r="Z14" s="490"/>
      <c r="AA14" s="490"/>
      <c r="AB14" s="490"/>
      <c r="AC14" s="490"/>
      <c r="AD14" s="490"/>
      <c r="AE14" s="490"/>
      <c r="AF14" s="490"/>
      <c r="AG14" s="490"/>
      <c r="AH14" s="1852" t="s">
        <v>5807</v>
      </c>
    </row>
    <row r="15" ht="23" customHeight="1" spans="1:34">
      <c r="A15" s="488">
        <v>45379</v>
      </c>
      <c r="B15" s="489" t="s">
        <v>5808</v>
      </c>
      <c r="C15" s="489" t="s">
        <v>5787</v>
      </c>
      <c r="D15" s="490">
        <v>77555</v>
      </c>
      <c r="E15" s="490">
        <v>40000</v>
      </c>
      <c r="F15" s="491" t="s">
        <v>5788</v>
      </c>
      <c r="G15" s="492" t="s">
        <v>14</v>
      </c>
      <c r="H15" s="486" t="s">
        <v>93</v>
      </c>
      <c r="I15" s="483">
        <f>E15</f>
        <v>40000</v>
      </c>
      <c r="J15" s="487"/>
      <c r="K15" s="487"/>
      <c r="L15" s="487"/>
      <c r="M15" s="483"/>
      <c r="N15" s="483"/>
      <c r="O15" s="483"/>
      <c r="P15" s="483"/>
      <c r="Q15" s="483"/>
      <c r="R15" s="483"/>
      <c r="S15" s="483"/>
      <c r="T15" s="483"/>
      <c r="U15" s="483"/>
      <c r="V15" s="483"/>
      <c r="W15" s="483"/>
      <c r="X15" s="483"/>
      <c r="Y15" s="483"/>
      <c r="Z15" s="483"/>
      <c r="AA15" s="483"/>
      <c r="AB15" s="483"/>
      <c r="AC15" s="483"/>
      <c r="AD15" s="483"/>
      <c r="AE15" s="483"/>
      <c r="AF15" s="483"/>
      <c r="AG15" s="483"/>
      <c r="AH15" s="494"/>
    </row>
    <row r="16" ht="23" customHeight="1" spans="1:34">
      <c r="A16" s="488">
        <v>45379</v>
      </c>
      <c r="B16" s="489" t="s">
        <v>5809</v>
      </c>
      <c r="C16" s="489" t="s">
        <v>5787</v>
      </c>
      <c r="D16" s="490">
        <v>77555</v>
      </c>
      <c r="E16" s="490">
        <v>6000</v>
      </c>
      <c r="F16" s="491" t="s">
        <v>5788</v>
      </c>
      <c r="G16" s="492" t="s">
        <v>13</v>
      </c>
      <c r="H16" s="486" t="s">
        <v>93</v>
      </c>
      <c r="I16" s="483"/>
      <c r="J16" s="487">
        <f>E16</f>
        <v>6000</v>
      </c>
      <c r="K16" s="487"/>
      <c r="L16" s="487"/>
      <c r="M16" s="483"/>
      <c r="N16" s="483"/>
      <c r="O16" s="483"/>
      <c r="P16" s="483"/>
      <c r="Q16" s="483"/>
      <c r="R16" s="483"/>
      <c r="S16" s="483"/>
      <c r="T16" s="483"/>
      <c r="U16" s="483"/>
      <c r="V16" s="483"/>
      <c r="W16" s="483"/>
      <c r="X16" s="483"/>
      <c r="Y16" s="483"/>
      <c r="Z16" s="483"/>
      <c r="AA16" s="483"/>
      <c r="AB16" s="483"/>
      <c r="AC16" s="483"/>
      <c r="AD16" s="483"/>
      <c r="AE16" s="483"/>
      <c r="AF16" s="483"/>
      <c r="AG16" s="483"/>
      <c r="AH16" s="494"/>
    </row>
    <row r="17" ht="23" customHeight="1" spans="1:35">
      <c r="A17" s="488">
        <v>45379</v>
      </c>
      <c r="B17" s="489" t="s">
        <v>5810</v>
      </c>
      <c r="C17" s="489" t="s">
        <v>5787</v>
      </c>
      <c r="D17" s="490">
        <v>77555</v>
      </c>
      <c r="E17" s="490">
        <v>85000</v>
      </c>
      <c r="F17" s="491" t="s">
        <v>5791</v>
      </c>
      <c r="G17" s="492" t="s">
        <v>5792</v>
      </c>
      <c r="H17" s="486" t="s">
        <v>93</v>
      </c>
      <c r="I17" s="483"/>
      <c r="J17" s="487"/>
      <c r="K17" s="487"/>
      <c r="L17" s="487"/>
      <c r="M17" s="483">
        <f>E17</f>
        <v>85000</v>
      </c>
      <c r="N17" s="483"/>
      <c r="O17" s="483"/>
      <c r="P17" s="483"/>
      <c r="Q17" s="483"/>
      <c r="R17" s="483"/>
      <c r="S17" s="483"/>
      <c r="T17" s="483"/>
      <c r="U17" s="483"/>
      <c r="V17" s="483"/>
      <c r="W17" s="483"/>
      <c r="X17" s="483"/>
      <c r="Y17" s="483"/>
      <c r="Z17" s="483"/>
      <c r="AA17" s="483"/>
      <c r="AB17" s="483"/>
      <c r="AC17" s="483"/>
      <c r="AD17" s="483"/>
      <c r="AE17" s="483"/>
      <c r="AF17" s="483"/>
      <c r="AG17" s="483"/>
      <c r="AH17" s="494"/>
    </row>
    <row r="18" ht="23" customHeight="1" spans="1:35">
      <c r="A18" s="488">
        <v>45379</v>
      </c>
      <c r="B18" s="489" t="s">
        <v>5811</v>
      </c>
      <c r="C18" s="489" t="s">
        <v>5787</v>
      </c>
      <c r="D18" s="490" t="s">
        <v>5794</v>
      </c>
      <c r="E18" s="490">
        <v>500</v>
      </c>
      <c r="F18" s="491" t="s">
        <v>3179</v>
      </c>
      <c r="G18" s="492" t="s">
        <v>14</v>
      </c>
      <c r="H18" s="486" t="s">
        <v>93</v>
      </c>
      <c r="I18" s="483"/>
      <c r="J18" s="487"/>
      <c r="K18" s="487"/>
      <c r="L18" s="487"/>
      <c r="M18" s="483"/>
      <c r="N18" s="483"/>
      <c r="O18" s="483"/>
      <c r="P18" s="483"/>
      <c r="Q18" s="483"/>
      <c r="R18" s="483"/>
      <c r="S18" s="483"/>
      <c r="T18" s="483">
        <f>E18</f>
        <v>500</v>
      </c>
      <c r="U18" s="483"/>
      <c r="V18" s="483"/>
      <c r="W18" s="483"/>
      <c r="X18" s="483"/>
      <c r="Y18" s="483"/>
      <c r="Z18" s="483"/>
      <c r="AA18" s="483"/>
      <c r="AB18" s="483"/>
      <c r="AC18" s="483"/>
      <c r="AD18" s="483"/>
      <c r="AE18" s="483"/>
      <c r="AF18" s="483"/>
      <c r="AG18" s="483"/>
      <c r="AH18" s="494"/>
    </row>
    <row r="19" ht="23" customHeight="1" spans="1:35">
      <c r="A19" s="488">
        <v>45379</v>
      </c>
      <c r="B19" s="489" t="s">
        <v>5812</v>
      </c>
      <c r="C19" s="489" t="s">
        <v>5787</v>
      </c>
      <c r="D19" s="490" t="s">
        <v>5794</v>
      </c>
      <c r="E19" s="490">
        <v>1500</v>
      </c>
      <c r="F19" s="491" t="s">
        <v>3179</v>
      </c>
      <c r="G19" s="492" t="s">
        <v>13</v>
      </c>
      <c r="H19" s="486" t="s">
        <v>93</v>
      </c>
      <c r="I19" s="483"/>
      <c r="J19" s="487"/>
      <c r="K19" s="487"/>
      <c r="L19" s="487"/>
      <c r="M19" s="483"/>
      <c r="N19" s="483"/>
      <c r="O19" s="483"/>
      <c r="P19" s="483"/>
      <c r="Q19" s="483"/>
      <c r="R19" s="483"/>
      <c r="S19" s="483"/>
      <c r="T19" s="483"/>
      <c r="U19" s="483"/>
      <c r="V19" s="483">
        <f>E19</f>
        <v>1500</v>
      </c>
      <c r="W19" s="483"/>
      <c r="X19" s="483"/>
      <c r="Y19" s="483"/>
      <c r="Z19" s="483"/>
      <c r="AA19" s="483"/>
      <c r="AB19" s="483"/>
      <c r="AC19" s="483"/>
      <c r="AD19" s="483"/>
      <c r="AE19" s="483"/>
      <c r="AF19" s="483"/>
      <c r="AG19" s="483"/>
      <c r="AH19" s="494"/>
    </row>
    <row r="20" ht="23" customHeight="1" spans="1:35">
      <c r="A20" s="488">
        <v>45379</v>
      </c>
      <c r="B20" s="489" t="s">
        <v>5813</v>
      </c>
      <c r="C20" s="489" t="s">
        <v>5787</v>
      </c>
      <c r="D20" s="490" t="s">
        <v>5797</v>
      </c>
      <c r="E20" s="490">
        <v>1000</v>
      </c>
      <c r="F20" s="491" t="s">
        <v>3179</v>
      </c>
      <c r="G20" s="492" t="s">
        <v>14</v>
      </c>
      <c r="H20" s="486" t="s">
        <v>93</v>
      </c>
      <c r="I20" s="483"/>
      <c r="J20" s="487"/>
      <c r="K20" s="487"/>
      <c r="L20" s="487"/>
      <c r="M20" s="483"/>
      <c r="N20" s="483"/>
      <c r="O20" s="483"/>
      <c r="P20" s="483">
        <f>E20</f>
        <v>1000</v>
      </c>
      <c r="Q20" s="483"/>
      <c r="R20" s="483"/>
      <c r="S20" s="483"/>
      <c r="T20" s="483"/>
      <c r="U20" s="483"/>
      <c r="V20" s="483"/>
      <c r="W20" s="483"/>
      <c r="X20" s="483"/>
      <c r="Y20" s="483"/>
      <c r="Z20" s="483"/>
      <c r="AA20" s="483"/>
      <c r="AB20" s="483"/>
      <c r="AC20" s="483"/>
      <c r="AD20" s="483"/>
      <c r="AE20" s="483"/>
      <c r="AF20" s="483"/>
      <c r="AG20" s="483"/>
      <c r="AH20" s="494"/>
    </row>
    <row r="21" ht="23" customHeight="1" spans="1:35">
      <c r="A21" s="488">
        <v>45379</v>
      </c>
      <c r="B21" s="489" t="s">
        <v>5814</v>
      </c>
      <c r="C21" s="489" t="s">
        <v>5787</v>
      </c>
      <c r="D21" s="490" t="s">
        <v>5797</v>
      </c>
      <c r="E21" s="490">
        <v>500</v>
      </c>
      <c r="F21" s="491" t="s">
        <v>3179</v>
      </c>
      <c r="G21" s="492" t="s">
        <v>13</v>
      </c>
      <c r="H21" s="486" t="s">
        <v>93</v>
      </c>
      <c r="I21" s="483"/>
      <c r="J21" s="487"/>
      <c r="K21" s="487"/>
      <c r="L21" s="487"/>
      <c r="M21" s="483"/>
      <c r="N21" s="483"/>
      <c r="O21" s="483"/>
      <c r="P21" s="483"/>
      <c r="Q21" s="483">
        <f>E21</f>
        <v>500</v>
      </c>
      <c r="R21" s="483"/>
      <c r="S21" s="483"/>
      <c r="T21" s="483"/>
      <c r="U21" s="483"/>
      <c r="V21" s="483"/>
      <c r="W21" s="483"/>
      <c r="X21" s="483"/>
      <c r="Y21" s="483"/>
      <c r="Z21" s="483"/>
      <c r="AA21" s="483"/>
      <c r="AB21" s="483"/>
      <c r="AC21" s="483"/>
      <c r="AD21" s="483"/>
      <c r="AE21" s="483"/>
      <c r="AF21" s="483"/>
      <c r="AG21" s="483"/>
      <c r="AH21" s="494"/>
    </row>
    <row r="22" ht="23" customHeight="1" spans="1:35">
      <c r="A22" s="488">
        <v>45379</v>
      </c>
      <c r="B22" s="489" t="s">
        <v>5815</v>
      </c>
      <c r="C22" s="489" t="s">
        <v>5787</v>
      </c>
      <c r="D22" s="490" t="s">
        <v>5816</v>
      </c>
      <c r="E22" s="490">
        <v>300</v>
      </c>
      <c r="F22" s="491" t="s">
        <v>5801</v>
      </c>
      <c r="G22" s="492" t="s">
        <v>13</v>
      </c>
      <c r="H22" s="486" t="s">
        <v>93</v>
      </c>
      <c r="I22" s="483"/>
      <c r="J22" s="487"/>
      <c r="K22" s="487"/>
      <c r="L22" s="487"/>
      <c r="M22" s="483"/>
      <c r="N22" s="483"/>
      <c r="O22" s="483"/>
      <c r="P22" s="483"/>
      <c r="Q22" s="483"/>
      <c r="R22" s="483"/>
      <c r="S22" s="483"/>
      <c r="T22" s="483"/>
      <c r="U22" s="483"/>
      <c r="V22" s="483"/>
      <c r="W22" s="483"/>
      <c r="X22" s="483"/>
      <c r="Y22" s="483"/>
      <c r="Z22" s="483"/>
      <c r="AA22" s="483">
        <f>E22</f>
        <v>300</v>
      </c>
      <c r="AB22" s="483"/>
      <c r="AC22" s="483"/>
      <c r="AD22" s="483"/>
      <c r="AE22" s="483"/>
      <c r="AF22" s="483"/>
      <c r="AG22" s="483"/>
      <c r="AH22" s="494"/>
    </row>
    <row r="23" ht="23" customHeight="1" spans="1:35">
      <c r="A23" s="488">
        <v>45379</v>
      </c>
      <c r="B23" s="489" t="s">
        <v>5817</v>
      </c>
      <c r="C23" s="489" t="s">
        <v>5787</v>
      </c>
      <c r="D23" s="490" t="s">
        <v>5816</v>
      </c>
      <c r="E23" s="490">
        <v>300</v>
      </c>
      <c r="F23" s="491" t="s">
        <v>5803</v>
      </c>
      <c r="G23" s="492" t="s">
        <v>13</v>
      </c>
      <c r="H23" s="486" t="s">
        <v>93</v>
      </c>
      <c r="I23" s="483"/>
      <c r="J23" s="487"/>
      <c r="K23" s="487"/>
      <c r="L23" s="487"/>
      <c r="M23" s="483"/>
      <c r="N23" s="483"/>
      <c r="O23" s="483"/>
      <c r="P23" s="483"/>
      <c r="Q23" s="483"/>
      <c r="R23" s="483"/>
      <c r="S23" s="483"/>
      <c r="T23" s="483"/>
      <c r="U23" s="483"/>
      <c r="V23" s="483"/>
      <c r="W23" s="483"/>
      <c r="X23" s="483"/>
      <c r="Y23" s="483"/>
      <c r="Z23" s="483"/>
      <c r="AA23" s="483"/>
      <c r="AB23" s="483">
        <f>E23</f>
        <v>300</v>
      </c>
      <c r="AC23" s="483"/>
      <c r="AD23" s="483"/>
      <c r="AE23" s="483"/>
      <c r="AF23" s="483"/>
      <c r="AG23" s="483"/>
      <c r="AH23" s="494" t="s">
        <v>5818</v>
      </c>
    </row>
    <row r="24" ht="23" customHeight="1" spans="1:35">
      <c r="A24" s="488">
        <v>45392</v>
      </c>
      <c r="B24" s="489">
        <v>1000019479</v>
      </c>
      <c r="C24" s="489" t="s">
        <v>5804</v>
      </c>
      <c r="D24" s="490" t="s">
        <v>5819</v>
      </c>
      <c r="E24" s="490">
        <v>8748</v>
      </c>
      <c r="F24" s="491" t="s">
        <v>3179</v>
      </c>
      <c r="G24" s="492" t="s">
        <v>14</v>
      </c>
      <c r="H24" s="495" t="s">
        <v>93</v>
      </c>
      <c r="I24" s="483"/>
      <c r="J24" s="487"/>
      <c r="K24" s="487"/>
      <c r="L24" s="487"/>
      <c r="M24" s="483"/>
      <c r="N24" s="483"/>
      <c r="O24" s="483"/>
      <c r="P24" s="483"/>
      <c r="Q24" s="483"/>
      <c r="R24" s="483">
        <f>E24</f>
        <v>8748</v>
      </c>
      <c r="S24" s="483"/>
      <c r="T24" s="483"/>
      <c r="U24" s="483"/>
      <c r="V24" s="483"/>
      <c r="W24" s="483"/>
      <c r="X24" s="483"/>
      <c r="Y24" s="483"/>
      <c r="Z24" s="483"/>
      <c r="AA24" s="483"/>
      <c r="AB24" s="483"/>
      <c r="AC24" s="483"/>
      <c r="AD24" s="483"/>
      <c r="AE24" s="483"/>
      <c r="AF24" s="483"/>
      <c r="AG24" s="483"/>
      <c r="AH24" s="1852" t="s">
        <v>5820</v>
      </c>
    </row>
    <row r="25" ht="23" customHeight="1" spans="1:35">
      <c r="A25" s="488">
        <v>45392</v>
      </c>
      <c r="B25" s="489">
        <v>1000019481</v>
      </c>
      <c r="C25" s="489" t="s">
        <v>5804</v>
      </c>
      <c r="D25" s="490">
        <v>77555</v>
      </c>
      <c r="E25" s="490">
        <v>104976</v>
      </c>
      <c r="F25" s="491" t="s">
        <v>5821</v>
      </c>
      <c r="G25" s="492" t="s">
        <v>5792</v>
      </c>
      <c r="H25" s="495" t="s">
        <v>93</v>
      </c>
      <c r="I25" s="483"/>
      <c r="J25" s="487"/>
      <c r="K25" s="487"/>
      <c r="L25" s="487"/>
      <c r="M25" s="483"/>
      <c r="N25" s="483"/>
      <c r="O25" s="483">
        <f>E25</f>
        <v>104976</v>
      </c>
      <c r="P25" s="483"/>
      <c r="Q25" s="483"/>
      <c r="R25" s="483"/>
      <c r="S25" s="483"/>
      <c r="T25" s="483"/>
      <c r="U25" s="483"/>
      <c r="V25" s="483"/>
      <c r="W25" s="483"/>
      <c r="X25" s="483"/>
      <c r="Y25" s="483"/>
      <c r="Z25" s="483"/>
      <c r="AA25" s="483"/>
      <c r="AB25" s="483"/>
      <c r="AC25" s="483"/>
      <c r="AD25" s="483"/>
      <c r="AE25" s="483"/>
      <c r="AF25" s="483"/>
      <c r="AG25" s="483"/>
      <c r="AH25" s="1852" t="s">
        <v>5820</v>
      </c>
    </row>
    <row r="26" ht="23" customHeight="1" spans="1:35">
      <c r="A26" s="488">
        <v>45392</v>
      </c>
      <c r="B26" s="489" t="s">
        <v>5822</v>
      </c>
      <c r="C26" s="489" t="s">
        <v>5823</v>
      </c>
      <c r="D26" s="490">
        <v>77584</v>
      </c>
      <c r="E26" s="490">
        <v>5496</v>
      </c>
      <c r="F26" s="491" t="s">
        <v>5824</v>
      </c>
      <c r="G26" s="492" t="s">
        <v>5825</v>
      </c>
      <c r="H26" s="495" t="s">
        <v>93</v>
      </c>
      <c r="I26" s="483"/>
      <c r="J26" s="487"/>
      <c r="K26" s="487"/>
      <c r="L26" s="487"/>
      <c r="M26" s="483"/>
      <c r="N26" s="483"/>
      <c r="O26" s="483"/>
      <c r="P26" s="483"/>
      <c r="Q26" s="483"/>
      <c r="R26" s="483"/>
      <c r="S26" s="483"/>
      <c r="T26" s="483"/>
      <c r="U26" s="483"/>
      <c r="V26" s="483"/>
      <c r="W26" s="483"/>
      <c r="X26" s="483"/>
      <c r="Y26" s="483"/>
      <c r="Z26" s="483"/>
      <c r="AA26" s="483"/>
      <c r="AB26" s="483"/>
      <c r="AC26" s="483"/>
      <c r="AD26" s="483">
        <f>E26</f>
        <v>5496</v>
      </c>
      <c r="AE26" s="483"/>
      <c r="AF26" s="483"/>
      <c r="AG26" s="483"/>
      <c r="AH26" s="1852" t="s">
        <v>5826</v>
      </c>
      <c r="AI26" s="439" t="s">
        <v>157</v>
      </c>
    </row>
    <row r="27" ht="23" customHeight="1" spans="1:35">
      <c r="A27" s="488">
        <v>45392</v>
      </c>
      <c r="B27" s="489" t="s">
        <v>5822</v>
      </c>
      <c r="C27" s="489" t="s">
        <v>5823</v>
      </c>
      <c r="D27" s="490">
        <v>77584</v>
      </c>
      <c r="E27" s="490">
        <v>5496</v>
      </c>
      <c r="F27" s="491" t="s">
        <v>5827</v>
      </c>
      <c r="G27" s="492" t="s">
        <v>14</v>
      </c>
      <c r="H27" s="495" t="s">
        <v>93</v>
      </c>
      <c r="I27" s="483"/>
      <c r="J27" s="487"/>
      <c r="K27" s="487"/>
      <c r="L27" s="487"/>
      <c r="M27" s="483"/>
      <c r="N27" s="483"/>
      <c r="O27" s="483"/>
      <c r="P27" s="483"/>
      <c r="Q27" s="483"/>
      <c r="R27" s="483"/>
      <c r="S27" s="483"/>
      <c r="T27" s="483"/>
      <c r="U27" s="483"/>
      <c r="V27" s="483"/>
      <c r="W27" s="483"/>
      <c r="X27" s="483"/>
      <c r="Y27" s="483"/>
      <c r="Z27" s="483"/>
      <c r="AA27" s="483"/>
      <c r="AB27" s="483"/>
      <c r="AC27" s="483"/>
      <c r="AD27" s="483"/>
      <c r="AE27" s="483">
        <f>E27</f>
        <v>5496</v>
      </c>
      <c r="AF27" s="483"/>
      <c r="AG27" s="483"/>
      <c r="AH27" s="1852" t="s">
        <v>5826</v>
      </c>
      <c r="AI27" s="439" t="s">
        <v>157</v>
      </c>
    </row>
    <row r="28" ht="23" customHeight="1" spans="1:35">
      <c r="A28" s="488">
        <v>45392</v>
      </c>
      <c r="B28" s="489" t="s">
        <v>5822</v>
      </c>
      <c r="C28" s="489" t="s">
        <v>5823</v>
      </c>
      <c r="D28" s="490">
        <v>77584</v>
      </c>
      <c r="E28" s="490">
        <v>5496</v>
      </c>
      <c r="F28" s="491" t="s">
        <v>5828</v>
      </c>
      <c r="G28" s="492" t="s">
        <v>5825</v>
      </c>
      <c r="H28" s="495" t="s">
        <v>93</v>
      </c>
      <c r="I28" s="483"/>
      <c r="J28" s="487"/>
      <c r="K28" s="487"/>
      <c r="L28" s="487"/>
      <c r="M28" s="483"/>
      <c r="N28" s="483"/>
      <c r="O28" s="483"/>
      <c r="P28" s="483"/>
      <c r="Q28" s="483"/>
      <c r="R28" s="483"/>
      <c r="S28" s="483"/>
      <c r="T28" s="483"/>
      <c r="U28" s="483"/>
      <c r="V28" s="483"/>
      <c r="W28" s="483"/>
      <c r="X28" s="483"/>
      <c r="Y28" s="483"/>
      <c r="Z28" s="483"/>
      <c r="AA28" s="483"/>
      <c r="AB28" s="483"/>
      <c r="AC28" s="483"/>
      <c r="AD28" s="483"/>
      <c r="AE28" s="483"/>
      <c r="AF28" s="483"/>
      <c r="AG28" s="483">
        <f>E28</f>
        <v>5496</v>
      </c>
      <c r="AH28" s="1852" t="s">
        <v>5826</v>
      </c>
      <c r="AI28" s="439" t="s">
        <v>157</v>
      </c>
    </row>
    <row r="29" ht="23" customHeight="1" spans="1:35">
      <c r="A29" s="488">
        <v>45393</v>
      </c>
      <c r="B29" s="489" t="s">
        <v>5829</v>
      </c>
      <c r="C29" s="489" t="s">
        <v>5830</v>
      </c>
      <c r="D29" s="490">
        <v>77555</v>
      </c>
      <c r="E29" s="490">
        <v>140000</v>
      </c>
      <c r="F29" s="491" t="s">
        <v>5788</v>
      </c>
      <c r="G29" s="492" t="s">
        <v>14</v>
      </c>
      <c r="H29" s="495" t="s">
        <v>93</v>
      </c>
      <c r="I29" s="483">
        <f>E29</f>
        <v>140000</v>
      </c>
      <c r="J29" s="487"/>
      <c r="K29" s="487"/>
      <c r="L29" s="487"/>
      <c r="M29" s="483"/>
      <c r="N29" s="483"/>
      <c r="O29" s="483"/>
      <c r="P29" s="483"/>
      <c r="Q29" s="483"/>
      <c r="R29" s="483"/>
      <c r="S29" s="483"/>
      <c r="T29" s="483"/>
      <c r="U29" s="483"/>
      <c r="V29" s="483"/>
      <c r="W29" s="483"/>
      <c r="X29" s="483"/>
      <c r="Y29" s="483"/>
      <c r="Z29" s="483"/>
      <c r="AA29" s="483"/>
      <c r="AB29" s="483"/>
      <c r="AC29" s="483"/>
      <c r="AD29" s="483"/>
      <c r="AE29" s="483"/>
      <c r="AF29" s="483"/>
      <c r="AG29" s="483"/>
      <c r="AH29" s="494"/>
    </row>
    <row r="30" ht="23" customHeight="1" spans="1:35">
      <c r="A30" s="488">
        <v>45393</v>
      </c>
      <c r="B30" s="489" t="s">
        <v>5831</v>
      </c>
      <c r="C30" s="489" t="s">
        <v>5830</v>
      </c>
      <c r="D30" s="490">
        <v>77555</v>
      </c>
      <c r="E30" s="490">
        <v>20000</v>
      </c>
      <c r="F30" s="491" t="s">
        <v>5788</v>
      </c>
      <c r="G30" s="492" t="s">
        <v>13</v>
      </c>
      <c r="H30" s="495" t="s">
        <v>93</v>
      </c>
      <c r="I30" s="483"/>
      <c r="J30" s="487">
        <f>E30</f>
        <v>20000</v>
      </c>
      <c r="K30" s="487"/>
      <c r="L30" s="487"/>
      <c r="M30" s="483"/>
      <c r="N30" s="483"/>
      <c r="O30" s="483"/>
      <c r="P30" s="483"/>
      <c r="Q30" s="483"/>
      <c r="R30" s="483"/>
      <c r="S30" s="483"/>
      <c r="T30" s="483"/>
      <c r="U30" s="483"/>
      <c r="V30" s="483"/>
      <c r="W30" s="483"/>
      <c r="X30" s="483"/>
      <c r="Y30" s="483"/>
      <c r="Z30" s="483"/>
      <c r="AA30" s="483"/>
      <c r="AB30" s="483"/>
      <c r="AC30" s="483"/>
      <c r="AD30" s="483"/>
      <c r="AE30" s="483"/>
      <c r="AF30" s="483"/>
      <c r="AG30" s="483"/>
      <c r="AH30" s="494"/>
    </row>
    <row r="31" ht="23" customHeight="1" spans="1:35">
      <c r="A31" s="488">
        <v>45393</v>
      </c>
      <c r="B31" s="489" t="s">
        <v>5832</v>
      </c>
      <c r="C31" s="489" t="s">
        <v>5830</v>
      </c>
      <c r="D31" s="490">
        <v>77555</v>
      </c>
      <c r="E31" s="490">
        <v>70000</v>
      </c>
      <c r="F31" s="491" t="s">
        <v>5791</v>
      </c>
      <c r="G31" s="492" t="s">
        <v>5792</v>
      </c>
      <c r="H31" s="495" t="s">
        <v>93</v>
      </c>
      <c r="I31" s="483"/>
      <c r="J31" s="487"/>
      <c r="K31" s="487"/>
      <c r="L31" s="487"/>
      <c r="M31" s="483">
        <f>E31</f>
        <v>70000</v>
      </c>
      <c r="N31" s="483"/>
      <c r="O31" s="483"/>
      <c r="P31" s="483"/>
      <c r="Q31" s="483"/>
      <c r="R31" s="483"/>
      <c r="S31" s="483"/>
      <c r="T31" s="483"/>
      <c r="U31" s="483"/>
      <c r="V31" s="483"/>
      <c r="W31" s="483"/>
      <c r="X31" s="483"/>
      <c r="Y31" s="483"/>
      <c r="Z31" s="483"/>
      <c r="AA31" s="483"/>
      <c r="AB31" s="483"/>
      <c r="AC31" s="483"/>
      <c r="AD31" s="483"/>
      <c r="AE31" s="483"/>
      <c r="AF31" s="483"/>
      <c r="AG31" s="483"/>
      <c r="AH31" s="494"/>
    </row>
    <row r="32" ht="23" customHeight="1" spans="1:35">
      <c r="A32" s="488">
        <v>45393</v>
      </c>
      <c r="B32" s="489" t="s">
        <v>5833</v>
      </c>
      <c r="C32" s="489" t="s">
        <v>5830</v>
      </c>
      <c r="D32" s="490" t="s">
        <v>5794</v>
      </c>
      <c r="E32" s="490">
        <v>3300</v>
      </c>
      <c r="F32" s="491" t="s">
        <v>3179</v>
      </c>
      <c r="G32" s="492" t="s">
        <v>14</v>
      </c>
      <c r="H32" s="495" t="s">
        <v>93</v>
      </c>
      <c r="I32" s="483"/>
      <c r="J32" s="487"/>
      <c r="K32" s="487"/>
      <c r="L32" s="487"/>
      <c r="M32" s="483"/>
      <c r="N32" s="483"/>
      <c r="O32" s="483"/>
      <c r="P32" s="483"/>
      <c r="Q32" s="483"/>
      <c r="R32" s="483"/>
      <c r="S32" s="483"/>
      <c r="T32" s="483">
        <f>E32</f>
        <v>3300</v>
      </c>
      <c r="U32" s="483"/>
      <c r="V32" s="483"/>
      <c r="W32" s="483"/>
      <c r="X32" s="483"/>
      <c r="Y32" s="483"/>
      <c r="Z32" s="483"/>
      <c r="AA32" s="483"/>
      <c r="AB32" s="483"/>
      <c r="AC32" s="483"/>
      <c r="AD32" s="483"/>
      <c r="AE32" s="483"/>
      <c r="AF32" s="483"/>
      <c r="AG32" s="483"/>
      <c r="AH32" s="494"/>
    </row>
    <row r="33" ht="23" customHeight="1" spans="1:34">
      <c r="A33" s="488">
        <v>45393</v>
      </c>
      <c r="B33" s="489" t="s">
        <v>5834</v>
      </c>
      <c r="C33" s="489" t="s">
        <v>5830</v>
      </c>
      <c r="D33" s="490" t="s">
        <v>5794</v>
      </c>
      <c r="E33" s="490">
        <v>500</v>
      </c>
      <c r="F33" s="491" t="s">
        <v>3179</v>
      </c>
      <c r="G33" s="492" t="s">
        <v>13</v>
      </c>
      <c r="H33" s="495" t="s">
        <v>93</v>
      </c>
      <c r="I33" s="483"/>
      <c r="J33" s="487"/>
      <c r="K33" s="487"/>
      <c r="L33" s="487"/>
      <c r="M33" s="483"/>
      <c r="N33" s="483"/>
      <c r="O33" s="483"/>
      <c r="P33" s="483"/>
      <c r="Q33" s="483"/>
      <c r="R33" s="483"/>
      <c r="S33" s="483"/>
      <c r="T33" s="483"/>
      <c r="U33" s="483"/>
      <c r="V33" s="483">
        <f>E33</f>
        <v>500</v>
      </c>
      <c r="W33" s="483"/>
      <c r="X33" s="483"/>
      <c r="Y33" s="483"/>
      <c r="Z33" s="483"/>
      <c r="AA33" s="483"/>
      <c r="AB33" s="483"/>
      <c r="AC33" s="483"/>
      <c r="AD33" s="483"/>
      <c r="AE33" s="483"/>
      <c r="AF33" s="483"/>
      <c r="AG33" s="483"/>
      <c r="AH33" s="494"/>
    </row>
    <row r="34" ht="23" customHeight="1" spans="1:34">
      <c r="A34" s="488">
        <v>45393</v>
      </c>
      <c r="B34" s="489" t="s">
        <v>5835</v>
      </c>
      <c r="C34" s="489" t="s">
        <v>5830</v>
      </c>
      <c r="D34" s="490" t="s">
        <v>5797</v>
      </c>
      <c r="E34" s="490">
        <v>1000</v>
      </c>
      <c r="F34" s="491" t="s">
        <v>3179</v>
      </c>
      <c r="G34" s="492" t="s">
        <v>14</v>
      </c>
      <c r="H34" s="495" t="s">
        <v>93</v>
      </c>
      <c r="I34" s="483"/>
      <c r="J34" s="487"/>
      <c r="K34" s="487"/>
      <c r="L34" s="487"/>
      <c r="M34" s="483"/>
      <c r="N34" s="483"/>
      <c r="O34" s="483"/>
      <c r="P34" s="483">
        <f>E34</f>
        <v>1000</v>
      </c>
      <c r="Q34" s="483"/>
      <c r="R34" s="483"/>
      <c r="S34" s="483"/>
      <c r="T34" s="483"/>
      <c r="U34" s="483"/>
      <c r="V34" s="483"/>
      <c r="W34" s="483"/>
      <c r="X34" s="483"/>
      <c r="Y34" s="483"/>
      <c r="Z34" s="483"/>
      <c r="AA34" s="483"/>
      <c r="AB34" s="483"/>
      <c r="AC34" s="483"/>
      <c r="AD34" s="483"/>
      <c r="AE34" s="483"/>
      <c r="AF34" s="483"/>
      <c r="AG34" s="483"/>
      <c r="AH34" s="494"/>
    </row>
    <row r="35" ht="23" customHeight="1" spans="1:34">
      <c r="A35" s="488">
        <v>45393</v>
      </c>
      <c r="B35" s="489" t="s">
        <v>5836</v>
      </c>
      <c r="C35" s="489" t="s">
        <v>5830</v>
      </c>
      <c r="D35" s="490" t="s">
        <v>5797</v>
      </c>
      <c r="E35" s="490">
        <v>500</v>
      </c>
      <c r="F35" s="491" t="s">
        <v>3179</v>
      </c>
      <c r="G35" s="492" t="s">
        <v>13</v>
      </c>
      <c r="H35" s="495" t="s">
        <v>93</v>
      </c>
      <c r="I35" s="483"/>
      <c r="J35" s="487"/>
      <c r="K35" s="487"/>
      <c r="L35" s="487"/>
      <c r="M35" s="483"/>
      <c r="N35" s="483"/>
      <c r="O35" s="483"/>
      <c r="P35" s="483"/>
      <c r="Q35" s="483">
        <f>E35</f>
        <v>500</v>
      </c>
      <c r="R35" s="483"/>
      <c r="S35" s="483"/>
      <c r="T35" s="483"/>
      <c r="U35" s="483"/>
      <c r="V35" s="483"/>
      <c r="W35" s="483"/>
      <c r="X35" s="483"/>
      <c r="Y35" s="483"/>
      <c r="Z35" s="483"/>
      <c r="AA35" s="483"/>
      <c r="AB35" s="483"/>
      <c r="AC35" s="483"/>
      <c r="AD35" s="483"/>
      <c r="AE35" s="483"/>
      <c r="AF35" s="483"/>
      <c r="AG35" s="483"/>
      <c r="AH35" s="494"/>
    </row>
    <row r="36" ht="23" customHeight="1" spans="1:34">
      <c r="A36" s="488">
        <v>45406</v>
      </c>
      <c r="B36" s="489" t="s">
        <v>5837</v>
      </c>
      <c r="C36" s="489" t="s">
        <v>5830</v>
      </c>
      <c r="D36" s="490">
        <v>77555</v>
      </c>
      <c r="E36" s="490">
        <v>130000</v>
      </c>
      <c r="F36" s="491" t="s">
        <v>5788</v>
      </c>
      <c r="G36" s="492" t="s">
        <v>14</v>
      </c>
      <c r="H36" s="495" t="s">
        <v>93</v>
      </c>
      <c r="I36" s="483">
        <f>E36</f>
        <v>130000</v>
      </c>
      <c r="J36" s="487"/>
      <c r="K36" s="487"/>
      <c r="L36" s="487"/>
      <c r="M36" s="483"/>
      <c r="N36" s="483"/>
      <c r="O36" s="483"/>
      <c r="P36" s="483"/>
      <c r="Q36" s="483"/>
      <c r="R36" s="483"/>
      <c r="S36" s="483"/>
      <c r="T36" s="483"/>
      <c r="U36" s="483"/>
      <c r="V36" s="483"/>
      <c r="W36" s="483"/>
      <c r="X36" s="483"/>
      <c r="Y36" s="483"/>
      <c r="Z36" s="483"/>
      <c r="AA36" s="483"/>
      <c r="AB36" s="483"/>
      <c r="AC36" s="483"/>
      <c r="AD36" s="483"/>
      <c r="AE36" s="483"/>
      <c r="AF36" s="483"/>
      <c r="AG36" s="483"/>
      <c r="AH36" s="494"/>
    </row>
    <row r="37" ht="23" customHeight="1" spans="1:34">
      <c r="A37" s="488">
        <v>45406</v>
      </c>
      <c r="B37" s="489" t="s">
        <v>5838</v>
      </c>
      <c r="C37" s="489" t="s">
        <v>5830</v>
      </c>
      <c r="D37" s="490">
        <v>77555</v>
      </c>
      <c r="E37" s="490">
        <v>20000</v>
      </c>
      <c r="F37" s="491" t="s">
        <v>5788</v>
      </c>
      <c r="G37" s="492" t="s">
        <v>13</v>
      </c>
      <c r="H37" s="495" t="s">
        <v>93</v>
      </c>
      <c r="I37" s="483"/>
      <c r="J37" s="487">
        <f>E37</f>
        <v>20000</v>
      </c>
      <c r="K37" s="487"/>
      <c r="L37" s="487"/>
      <c r="M37" s="483"/>
      <c r="N37" s="483"/>
      <c r="O37" s="483"/>
      <c r="P37" s="483"/>
      <c r="Q37" s="483"/>
      <c r="R37" s="483"/>
      <c r="S37" s="483"/>
      <c r="T37" s="483"/>
      <c r="U37" s="483"/>
      <c r="V37" s="483"/>
      <c r="W37" s="483"/>
      <c r="X37" s="483"/>
      <c r="Y37" s="483"/>
      <c r="Z37" s="483"/>
      <c r="AA37" s="483"/>
      <c r="AB37" s="483"/>
      <c r="AC37" s="483"/>
      <c r="AD37" s="483"/>
      <c r="AE37" s="483"/>
      <c r="AF37" s="483"/>
      <c r="AG37" s="483"/>
      <c r="AH37" s="494"/>
    </row>
    <row r="38" ht="23" customHeight="1" spans="1:34">
      <c r="A38" s="488">
        <v>45406</v>
      </c>
      <c r="B38" s="489" t="s">
        <v>5839</v>
      </c>
      <c r="C38" s="489" t="s">
        <v>5830</v>
      </c>
      <c r="D38" s="490">
        <v>77555</v>
      </c>
      <c r="E38" s="490">
        <v>150000</v>
      </c>
      <c r="F38" s="491" t="s">
        <v>5791</v>
      </c>
      <c r="G38" s="492" t="s">
        <v>5792</v>
      </c>
      <c r="H38" s="495" t="s">
        <v>93</v>
      </c>
      <c r="I38" s="483"/>
      <c r="J38" s="487"/>
      <c r="K38" s="487"/>
      <c r="L38" s="487"/>
      <c r="M38" s="483">
        <f>E38</f>
        <v>150000</v>
      </c>
      <c r="N38" s="483"/>
      <c r="O38" s="483"/>
      <c r="P38" s="483"/>
      <c r="Q38" s="483"/>
      <c r="R38" s="483"/>
      <c r="S38" s="483"/>
      <c r="T38" s="483"/>
      <c r="U38" s="483"/>
      <c r="V38" s="483"/>
      <c r="W38" s="483"/>
      <c r="X38" s="483"/>
      <c r="Y38" s="483"/>
      <c r="Z38" s="483"/>
      <c r="AA38" s="483"/>
      <c r="AB38" s="483"/>
      <c r="AC38" s="483"/>
      <c r="AD38" s="483"/>
      <c r="AE38" s="483"/>
      <c r="AF38" s="483"/>
      <c r="AG38" s="483"/>
      <c r="AH38" s="494"/>
    </row>
    <row r="39" ht="23" customHeight="1" spans="1:34">
      <c r="A39" s="488">
        <v>45406</v>
      </c>
      <c r="B39" s="489" t="s">
        <v>5840</v>
      </c>
      <c r="C39" s="489" t="s">
        <v>5830</v>
      </c>
      <c r="D39" s="490" t="s">
        <v>5794</v>
      </c>
      <c r="E39" s="490">
        <v>2800</v>
      </c>
      <c r="F39" s="491" t="s">
        <v>3179</v>
      </c>
      <c r="G39" s="492" t="s">
        <v>14</v>
      </c>
      <c r="H39" s="495" t="s">
        <v>93</v>
      </c>
      <c r="I39" s="483"/>
      <c r="J39" s="487"/>
      <c r="K39" s="487"/>
      <c r="L39" s="487"/>
      <c r="M39" s="483"/>
      <c r="N39" s="483"/>
      <c r="O39" s="483"/>
      <c r="P39" s="483"/>
      <c r="Q39" s="483"/>
      <c r="R39" s="483"/>
      <c r="S39" s="483"/>
      <c r="T39" s="483">
        <f>E39</f>
        <v>2800</v>
      </c>
      <c r="U39" s="483"/>
      <c r="V39" s="483"/>
      <c r="W39" s="483"/>
      <c r="X39" s="483"/>
      <c r="Y39" s="483"/>
      <c r="Z39" s="483"/>
      <c r="AA39" s="483"/>
      <c r="AB39" s="483"/>
      <c r="AC39" s="483"/>
      <c r="AD39" s="483"/>
      <c r="AE39" s="483"/>
      <c r="AF39" s="483"/>
      <c r="AG39" s="483"/>
      <c r="AH39" s="494"/>
    </row>
    <row r="40" ht="23" customHeight="1" spans="1:34">
      <c r="A40" s="488">
        <v>45406</v>
      </c>
      <c r="B40" s="489" t="s">
        <v>5841</v>
      </c>
      <c r="C40" s="489" t="s">
        <v>5830</v>
      </c>
      <c r="D40" s="490" t="s">
        <v>5794</v>
      </c>
      <c r="E40" s="490">
        <v>500</v>
      </c>
      <c r="F40" s="491" t="s">
        <v>3179</v>
      </c>
      <c r="G40" s="492" t="s">
        <v>13</v>
      </c>
      <c r="H40" s="495" t="s">
        <v>93</v>
      </c>
      <c r="I40" s="483"/>
      <c r="J40" s="487"/>
      <c r="K40" s="487"/>
      <c r="L40" s="487"/>
      <c r="M40" s="483"/>
      <c r="N40" s="483"/>
      <c r="O40" s="483"/>
      <c r="P40" s="483"/>
      <c r="Q40" s="483"/>
      <c r="R40" s="483"/>
      <c r="S40" s="483"/>
      <c r="T40" s="483"/>
      <c r="U40" s="483"/>
      <c r="V40" s="483">
        <f>E40</f>
        <v>500</v>
      </c>
      <c r="W40" s="483"/>
      <c r="X40" s="483"/>
      <c r="Y40" s="483"/>
      <c r="Z40" s="483"/>
      <c r="AA40" s="483"/>
      <c r="AB40" s="483"/>
      <c r="AC40" s="483"/>
      <c r="AD40" s="483"/>
      <c r="AE40" s="483"/>
      <c r="AF40" s="483"/>
      <c r="AG40" s="483"/>
      <c r="AH40" s="494"/>
    </row>
    <row r="41" ht="23" customHeight="1" spans="1:34">
      <c r="A41" s="488">
        <v>45406</v>
      </c>
      <c r="B41" s="489" t="s">
        <v>5842</v>
      </c>
      <c r="C41" s="489" t="s">
        <v>5830</v>
      </c>
      <c r="D41" s="490" t="s">
        <v>5797</v>
      </c>
      <c r="E41" s="490">
        <v>1500</v>
      </c>
      <c r="F41" s="491" t="s">
        <v>3179</v>
      </c>
      <c r="G41" s="492" t="s">
        <v>14</v>
      </c>
      <c r="H41" s="495" t="s">
        <v>93</v>
      </c>
      <c r="I41" s="483"/>
      <c r="J41" s="487"/>
      <c r="K41" s="487"/>
      <c r="L41" s="487"/>
      <c r="M41" s="483"/>
      <c r="N41" s="483"/>
      <c r="O41" s="483"/>
      <c r="P41" s="483">
        <f>E41</f>
        <v>1500</v>
      </c>
      <c r="Q41" s="483"/>
      <c r="R41" s="483"/>
      <c r="S41" s="483"/>
      <c r="T41" s="483"/>
      <c r="U41" s="483"/>
      <c r="V41" s="483"/>
      <c r="W41" s="483"/>
      <c r="X41" s="483"/>
      <c r="Y41" s="483"/>
      <c r="Z41" s="483"/>
      <c r="AA41" s="483"/>
      <c r="AB41" s="483"/>
      <c r="AC41" s="483"/>
      <c r="AD41" s="483"/>
      <c r="AE41" s="483"/>
      <c r="AF41" s="483"/>
      <c r="AG41" s="483"/>
      <c r="AH41" s="494"/>
    </row>
    <row r="42" ht="23" customHeight="1" spans="1:34">
      <c r="A42" s="488">
        <v>45406</v>
      </c>
      <c r="B42" s="489" t="s">
        <v>5843</v>
      </c>
      <c r="C42" s="489" t="s">
        <v>5830</v>
      </c>
      <c r="D42" s="490" t="s">
        <v>5816</v>
      </c>
      <c r="E42" s="490">
        <v>300</v>
      </c>
      <c r="F42" s="491" t="s">
        <v>5801</v>
      </c>
      <c r="G42" s="492" t="s">
        <v>14</v>
      </c>
      <c r="H42" s="495" t="s">
        <v>93</v>
      </c>
      <c r="I42" s="483"/>
      <c r="J42" s="487"/>
      <c r="K42" s="487"/>
      <c r="L42" s="487"/>
      <c r="M42" s="483"/>
      <c r="N42" s="483"/>
      <c r="O42" s="483"/>
      <c r="P42" s="483"/>
      <c r="Q42" s="483"/>
      <c r="R42" s="483"/>
      <c r="S42" s="483"/>
      <c r="T42" s="483"/>
      <c r="U42" s="483"/>
      <c r="V42" s="483"/>
      <c r="W42" s="483"/>
      <c r="X42" s="483"/>
      <c r="Y42" s="483">
        <f>E42</f>
        <v>300</v>
      </c>
      <c r="Z42" s="483"/>
      <c r="AB42" s="483"/>
      <c r="AC42" s="483"/>
      <c r="AD42" s="483"/>
      <c r="AE42" s="483"/>
      <c r="AF42" s="483"/>
      <c r="AG42" s="483"/>
      <c r="AH42" s="494"/>
    </row>
    <row r="43" ht="23" customHeight="1" spans="1:34">
      <c r="A43" s="488">
        <v>45406</v>
      </c>
      <c r="B43" s="489" t="s">
        <v>5844</v>
      </c>
      <c r="C43" s="489" t="s">
        <v>5830</v>
      </c>
      <c r="D43" s="490" t="s">
        <v>5816</v>
      </c>
      <c r="E43" s="490">
        <v>300</v>
      </c>
      <c r="F43" s="491" t="s">
        <v>5803</v>
      </c>
      <c r="G43" s="492" t="s">
        <v>14</v>
      </c>
      <c r="H43" s="495" t="s">
        <v>93</v>
      </c>
      <c r="I43" s="483"/>
      <c r="J43" s="487"/>
      <c r="K43" s="487"/>
      <c r="L43" s="487"/>
      <c r="M43" s="483"/>
      <c r="N43" s="483"/>
      <c r="O43" s="483"/>
      <c r="P43" s="483"/>
      <c r="Q43" s="483"/>
      <c r="R43" s="483"/>
      <c r="S43" s="483"/>
      <c r="T43" s="483"/>
      <c r="U43" s="483"/>
      <c r="V43" s="483"/>
      <c r="W43" s="483"/>
      <c r="X43" s="483"/>
      <c r="Y43" s="483"/>
      <c r="Z43" s="483">
        <f>E43</f>
        <v>300</v>
      </c>
      <c r="AA43" s="483"/>
      <c r="AC43" s="483"/>
      <c r="AD43" s="483"/>
      <c r="AE43" s="483"/>
      <c r="AF43" s="483"/>
      <c r="AG43" s="483"/>
      <c r="AH43" s="494" t="s">
        <v>5818</v>
      </c>
    </row>
    <row r="44" ht="23" customHeight="1" spans="1:34">
      <c r="A44" s="488">
        <v>45408</v>
      </c>
      <c r="B44" s="489">
        <v>1000019858</v>
      </c>
      <c r="C44" s="489" t="s">
        <v>5845</v>
      </c>
      <c r="D44" s="490" t="s">
        <v>5819</v>
      </c>
      <c r="E44" s="490">
        <v>1824</v>
      </c>
      <c r="F44" s="491" t="s">
        <v>3179</v>
      </c>
      <c r="G44" s="492" t="s">
        <v>14</v>
      </c>
      <c r="H44" s="495" t="s">
        <v>93</v>
      </c>
      <c r="I44" s="483"/>
      <c r="J44" s="487"/>
      <c r="K44" s="487"/>
      <c r="L44" s="487"/>
      <c r="M44" s="483"/>
      <c r="N44" s="483"/>
      <c r="O44" s="483"/>
      <c r="P44" s="483"/>
      <c r="Q44" s="483"/>
      <c r="R44" s="483">
        <f>E44</f>
        <v>1824</v>
      </c>
      <c r="S44" s="483"/>
      <c r="T44" s="483"/>
      <c r="U44" s="483"/>
      <c r="V44" s="483"/>
      <c r="W44" s="483"/>
      <c r="X44" s="483"/>
      <c r="Y44" s="483"/>
      <c r="Z44" s="483"/>
      <c r="AA44" s="483"/>
      <c r="AB44" s="483"/>
      <c r="AC44" s="483"/>
      <c r="AD44" s="483"/>
      <c r="AE44" s="483"/>
      <c r="AF44" s="483"/>
      <c r="AG44" s="483"/>
      <c r="AH44" s="1852" t="s">
        <v>5846</v>
      </c>
    </row>
    <row r="45" ht="23" customHeight="1" spans="1:34">
      <c r="A45" s="488">
        <v>45408</v>
      </c>
      <c r="B45" s="489">
        <v>1000019859</v>
      </c>
      <c r="C45" s="489" t="s">
        <v>5845</v>
      </c>
      <c r="D45" s="490">
        <v>77555</v>
      </c>
      <c r="E45" s="490">
        <v>21888</v>
      </c>
      <c r="F45" s="491" t="s">
        <v>5847</v>
      </c>
      <c r="G45" s="492" t="s">
        <v>5792</v>
      </c>
      <c r="H45" s="495" t="s">
        <v>93</v>
      </c>
      <c r="I45" s="483"/>
      <c r="J45" s="487"/>
      <c r="K45" s="487"/>
      <c r="L45" s="487"/>
      <c r="M45" s="483"/>
      <c r="N45" s="483"/>
      <c r="O45" s="483">
        <f>E48</f>
        <v>300000</v>
      </c>
      <c r="P45" s="483"/>
      <c r="Q45" s="483"/>
      <c r="R45" s="483"/>
      <c r="S45" s="483"/>
      <c r="T45" s="483"/>
      <c r="U45" s="483"/>
      <c r="V45" s="483"/>
      <c r="W45" s="483"/>
      <c r="X45" s="483"/>
      <c r="Y45" s="483"/>
      <c r="Z45" s="483"/>
      <c r="AA45" s="483"/>
      <c r="AB45" s="483"/>
      <c r="AC45" s="483"/>
      <c r="AD45" s="483"/>
      <c r="AE45" s="483"/>
      <c r="AF45" s="483"/>
      <c r="AG45" s="483"/>
      <c r="AH45" s="1852" t="s">
        <v>5846</v>
      </c>
    </row>
    <row r="46" ht="23" customHeight="1" spans="1:34">
      <c r="A46" s="488">
        <v>45423</v>
      </c>
      <c r="B46" s="489" t="s">
        <v>5848</v>
      </c>
      <c r="C46" s="489" t="s">
        <v>5830</v>
      </c>
      <c r="D46" s="490">
        <v>77555</v>
      </c>
      <c r="E46" s="490">
        <v>260000</v>
      </c>
      <c r="F46" s="491" t="s">
        <v>5788</v>
      </c>
      <c r="G46" s="492" t="s">
        <v>14</v>
      </c>
      <c r="H46" s="495" t="s">
        <v>93</v>
      </c>
      <c r="I46" s="483">
        <f>E46</f>
        <v>260000</v>
      </c>
      <c r="J46" s="487"/>
      <c r="K46" s="487"/>
      <c r="L46" s="487"/>
      <c r="M46" s="483"/>
      <c r="N46" s="483"/>
      <c r="O46" s="483"/>
      <c r="P46" s="483"/>
      <c r="Q46" s="483"/>
      <c r="R46" s="483"/>
      <c r="S46" s="483"/>
      <c r="T46" s="483"/>
      <c r="U46" s="483"/>
      <c r="V46" s="483"/>
      <c r="W46" s="483"/>
      <c r="X46" s="483"/>
      <c r="Y46" s="483"/>
      <c r="Z46" s="483"/>
      <c r="AA46" s="483"/>
      <c r="AB46" s="483"/>
      <c r="AC46" s="483"/>
      <c r="AD46" s="483"/>
      <c r="AE46" s="483"/>
      <c r="AF46" s="483"/>
      <c r="AG46" s="483"/>
      <c r="AH46" s="494"/>
    </row>
    <row r="47" ht="23" customHeight="1" spans="1:34">
      <c r="A47" s="488">
        <v>45423</v>
      </c>
      <c r="B47" s="489" t="s">
        <v>5849</v>
      </c>
      <c r="C47" s="489" t="s">
        <v>5830</v>
      </c>
      <c r="D47" s="490">
        <v>77555</v>
      </c>
      <c r="E47" s="490">
        <v>30000</v>
      </c>
      <c r="F47" s="491" t="s">
        <v>5788</v>
      </c>
      <c r="G47" s="492" t="s">
        <v>13</v>
      </c>
      <c r="H47" s="495" t="s">
        <v>93</v>
      </c>
      <c r="I47" s="483"/>
      <c r="J47" s="487">
        <f>E47</f>
        <v>30000</v>
      </c>
      <c r="K47" s="487"/>
      <c r="L47" s="487"/>
      <c r="M47" s="483"/>
      <c r="N47" s="483"/>
      <c r="O47" s="483"/>
      <c r="P47" s="483"/>
      <c r="Q47" s="483"/>
      <c r="R47" s="483"/>
      <c r="S47" s="483"/>
      <c r="T47" s="483"/>
      <c r="U47" s="483"/>
      <c r="V47" s="483"/>
      <c r="W47" s="483"/>
      <c r="X47" s="483"/>
      <c r="Y47" s="483"/>
      <c r="Z47" s="483"/>
      <c r="AA47" s="483"/>
      <c r="AB47" s="483"/>
      <c r="AC47" s="483"/>
      <c r="AD47" s="483"/>
      <c r="AE47" s="483"/>
      <c r="AF47" s="483"/>
      <c r="AG47" s="483"/>
      <c r="AH47" s="494"/>
    </row>
    <row r="48" ht="23" customHeight="1" spans="1:34">
      <c r="A48" s="488">
        <v>45423</v>
      </c>
      <c r="B48" s="489" t="s">
        <v>5850</v>
      </c>
      <c r="C48" s="489" t="s">
        <v>5830</v>
      </c>
      <c r="D48" s="490">
        <v>77555</v>
      </c>
      <c r="E48" s="490">
        <v>300000</v>
      </c>
      <c r="F48" s="491" t="s">
        <v>5791</v>
      </c>
      <c r="G48" s="492" t="s">
        <v>5792</v>
      </c>
      <c r="H48" s="495" t="s">
        <v>93</v>
      </c>
      <c r="I48" s="483"/>
      <c r="J48" s="487"/>
      <c r="K48" s="487"/>
      <c r="L48" s="487"/>
      <c r="M48" s="483">
        <f>E48</f>
        <v>300000</v>
      </c>
      <c r="N48" s="483"/>
      <c r="O48" s="483"/>
      <c r="P48" s="483"/>
      <c r="Q48" s="483"/>
      <c r="R48" s="483"/>
      <c r="S48" s="483"/>
      <c r="T48" s="483"/>
      <c r="U48" s="483"/>
      <c r="V48" s="483"/>
      <c r="W48" s="483"/>
      <c r="X48" s="483"/>
      <c r="Y48" s="483"/>
      <c r="Z48" s="483"/>
      <c r="AA48" s="483"/>
      <c r="AB48" s="483"/>
      <c r="AC48" s="483"/>
      <c r="AD48" s="483"/>
      <c r="AE48" s="483"/>
      <c r="AF48" s="483"/>
      <c r="AG48" s="483"/>
      <c r="AH48" s="494"/>
    </row>
    <row r="49" ht="23" customHeight="1" spans="1:35">
      <c r="A49" s="488">
        <v>45423</v>
      </c>
      <c r="B49" s="489" t="s">
        <v>5851</v>
      </c>
      <c r="C49" s="489" t="s">
        <v>5830</v>
      </c>
      <c r="D49" s="490" t="s">
        <v>5794</v>
      </c>
      <c r="E49" s="490">
        <v>4000</v>
      </c>
      <c r="F49" s="491" t="s">
        <v>3179</v>
      </c>
      <c r="G49" s="492" t="s">
        <v>14</v>
      </c>
      <c r="H49" s="495" t="s">
        <v>93</v>
      </c>
      <c r="I49" s="483"/>
      <c r="J49" s="487"/>
      <c r="K49" s="487"/>
      <c r="L49" s="487"/>
      <c r="M49" s="483"/>
      <c r="N49" s="483"/>
      <c r="O49" s="483"/>
      <c r="P49" s="483"/>
      <c r="Q49" s="483"/>
      <c r="R49" s="483"/>
      <c r="S49" s="483"/>
      <c r="T49" s="483">
        <f>E49</f>
        <v>4000</v>
      </c>
      <c r="U49" s="483"/>
      <c r="V49" s="483"/>
      <c r="W49" s="483"/>
      <c r="X49" s="483"/>
      <c r="Y49" s="483"/>
      <c r="Z49" s="483"/>
      <c r="AA49" s="483"/>
      <c r="AB49" s="483"/>
      <c r="AC49" s="483"/>
      <c r="AD49" s="483"/>
      <c r="AE49" s="483"/>
      <c r="AF49" s="483"/>
      <c r="AG49" s="483"/>
      <c r="AH49" s="494"/>
    </row>
    <row r="50" ht="23" customHeight="1" spans="1:35">
      <c r="A50" s="488">
        <v>45423</v>
      </c>
      <c r="B50" s="489" t="s">
        <v>5852</v>
      </c>
      <c r="C50" s="489" t="s">
        <v>5830</v>
      </c>
      <c r="D50" s="490" t="s">
        <v>5794</v>
      </c>
      <c r="E50" s="490">
        <v>1000</v>
      </c>
      <c r="F50" s="491" t="s">
        <v>3179</v>
      </c>
      <c r="G50" s="492" t="s">
        <v>13</v>
      </c>
      <c r="H50" s="495" t="s">
        <v>93</v>
      </c>
      <c r="I50" s="483"/>
      <c r="J50" s="487"/>
      <c r="K50" s="487"/>
      <c r="L50" s="487"/>
      <c r="M50" s="483"/>
      <c r="N50" s="483"/>
      <c r="O50" s="483"/>
      <c r="P50" s="483"/>
      <c r="Q50" s="483"/>
      <c r="R50" s="483"/>
      <c r="S50" s="483"/>
      <c r="T50" s="483"/>
      <c r="U50" s="483"/>
      <c r="V50" s="483">
        <f>E50</f>
        <v>1000</v>
      </c>
      <c r="W50" s="483"/>
      <c r="X50" s="483"/>
      <c r="Y50" s="483"/>
      <c r="Z50" s="483"/>
      <c r="AA50" s="483"/>
      <c r="AB50" s="483"/>
      <c r="AC50" s="483"/>
      <c r="AD50" s="483"/>
      <c r="AE50" s="483"/>
      <c r="AF50" s="483"/>
      <c r="AG50" s="483"/>
      <c r="AH50" s="494"/>
    </row>
    <row r="51" ht="23" customHeight="1" spans="1:35">
      <c r="A51" s="488">
        <v>45423</v>
      </c>
      <c r="B51" s="489" t="s">
        <v>5853</v>
      </c>
      <c r="C51" s="489" t="s">
        <v>5830</v>
      </c>
      <c r="D51" s="490" t="s">
        <v>5797</v>
      </c>
      <c r="E51" s="490">
        <v>3000</v>
      </c>
      <c r="F51" s="491" t="s">
        <v>3179</v>
      </c>
      <c r="G51" s="492" t="s">
        <v>14</v>
      </c>
      <c r="H51" s="495" t="s">
        <v>93</v>
      </c>
      <c r="I51" s="483"/>
      <c r="J51" s="487"/>
      <c r="K51" s="487"/>
      <c r="L51" s="487"/>
      <c r="M51" s="483"/>
      <c r="N51" s="483"/>
      <c r="O51" s="483"/>
      <c r="P51" s="483">
        <f>E51</f>
        <v>3000</v>
      </c>
      <c r="Q51" s="483"/>
      <c r="R51" s="483"/>
      <c r="S51" s="483"/>
      <c r="T51" s="483"/>
      <c r="U51" s="483"/>
      <c r="V51" s="483"/>
      <c r="W51" s="483"/>
      <c r="X51" s="483"/>
      <c r="Y51" s="483"/>
      <c r="Z51" s="483"/>
      <c r="AA51" s="483"/>
      <c r="AB51" s="483"/>
      <c r="AC51" s="483"/>
      <c r="AD51" s="483"/>
      <c r="AE51" s="483"/>
      <c r="AF51" s="483"/>
      <c r="AG51" s="483"/>
      <c r="AH51" s="494"/>
    </row>
    <row r="52" ht="23" customHeight="1" spans="1:35">
      <c r="A52" s="488">
        <v>45423</v>
      </c>
      <c r="B52" s="489" t="s">
        <v>5854</v>
      </c>
      <c r="C52" s="489" t="s">
        <v>5830</v>
      </c>
      <c r="D52" s="490" t="s">
        <v>5797</v>
      </c>
      <c r="E52" s="490">
        <v>1200</v>
      </c>
      <c r="F52" s="491" t="s">
        <v>3179</v>
      </c>
      <c r="G52" s="492" t="s">
        <v>13</v>
      </c>
      <c r="H52" s="495" t="s">
        <v>93</v>
      </c>
      <c r="I52" s="483"/>
      <c r="J52" s="487"/>
      <c r="K52" s="487"/>
      <c r="L52" s="487"/>
      <c r="M52" s="483"/>
      <c r="N52" s="483"/>
      <c r="O52" s="483"/>
      <c r="P52" s="483"/>
      <c r="Q52" s="483">
        <f>E52</f>
        <v>1200</v>
      </c>
      <c r="R52" s="483"/>
      <c r="S52" s="483"/>
      <c r="T52" s="483"/>
      <c r="U52" s="483"/>
      <c r="V52" s="483"/>
      <c r="W52" s="483"/>
      <c r="X52" s="483"/>
      <c r="Y52" s="483"/>
      <c r="Z52" s="483"/>
      <c r="AA52" s="483"/>
      <c r="AB52" s="483"/>
      <c r="AC52" s="483"/>
      <c r="AD52" s="483"/>
      <c r="AE52" s="483"/>
      <c r="AF52" s="483"/>
      <c r="AG52" s="483"/>
      <c r="AH52" s="494"/>
    </row>
    <row r="53" ht="23" customHeight="1" spans="1:35">
      <c r="A53" s="488">
        <v>45433</v>
      </c>
      <c r="B53" s="489">
        <v>1000020421</v>
      </c>
      <c r="C53" s="489" t="s">
        <v>5845</v>
      </c>
      <c r="D53" s="490" t="s">
        <v>5819</v>
      </c>
      <c r="E53" s="490">
        <v>500</v>
      </c>
      <c r="F53" s="491" t="s">
        <v>3179</v>
      </c>
      <c r="G53" s="492" t="s">
        <v>14</v>
      </c>
      <c r="H53" s="495"/>
      <c r="I53" s="483"/>
      <c r="J53" s="487"/>
      <c r="K53" s="487"/>
      <c r="L53" s="487"/>
      <c r="M53" s="483"/>
      <c r="N53" s="483"/>
      <c r="O53" s="483"/>
      <c r="P53" s="483"/>
      <c r="Q53" s="483"/>
      <c r="R53" s="483">
        <f>E53</f>
        <v>500</v>
      </c>
      <c r="S53" s="483"/>
      <c r="T53" s="483"/>
      <c r="U53" s="483"/>
      <c r="V53" s="483"/>
      <c r="W53" s="483"/>
      <c r="X53" s="483"/>
      <c r="Y53" s="483"/>
      <c r="Z53" s="483"/>
      <c r="AA53" s="483"/>
      <c r="AB53" s="483"/>
      <c r="AC53" s="483"/>
      <c r="AD53" s="483"/>
      <c r="AE53" s="483"/>
      <c r="AF53" s="483"/>
      <c r="AG53" s="483"/>
      <c r="AH53" s="494"/>
    </row>
    <row r="54" ht="23" customHeight="1" spans="1:35">
      <c r="A54" s="488">
        <v>45433</v>
      </c>
      <c r="B54" s="489">
        <v>1000020422</v>
      </c>
      <c r="C54" s="489" t="s">
        <v>5845</v>
      </c>
      <c r="D54" s="490">
        <v>77555</v>
      </c>
      <c r="E54" s="490">
        <v>10000</v>
      </c>
      <c r="F54" s="491" t="s">
        <v>5821</v>
      </c>
      <c r="G54" s="492" t="s">
        <v>5792</v>
      </c>
      <c r="H54" s="495"/>
      <c r="I54" s="483"/>
      <c r="J54" s="487"/>
      <c r="K54" s="487"/>
      <c r="L54" s="487"/>
      <c r="M54" s="483"/>
      <c r="N54" s="483"/>
      <c r="O54" s="483">
        <f>E57</f>
        <v>1512</v>
      </c>
      <c r="P54" s="483"/>
      <c r="Q54" s="483"/>
      <c r="R54" s="483"/>
      <c r="S54" s="483"/>
      <c r="T54" s="483"/>
      <c r="U54" s="483"/>
      <c r="V54" s="483"/>
      <c r="W54" s="483"/>
      <c r="X54" s="483"/>
      <c r="Y54" s="483"/>
      <c r="Z54" s="483"/>
      <c r="AA54" s="483"/>
      <c r="AB54" s="483"/>
      <c r="AC54" s="483"/>
      <c r="AD54" s="483"/>
      <c r="AE54" s="483"/>
      <c r="AF54" s="483"/>
      <c r="AG54" s="483"/>
      <c r="AH54" s="494"/>
    </row>
    <row r="55" ht="23" customHeight="1" spans="1:35">
      <c r="A55" s="488">
        <v>45435</v>
      </c>
      <c r="B55" s="489" t="s">
        <v>5822</v>
      </c>
      <c r="C55" s="489" t="s">
        <v>5855</v>
      </c>
      <c r="D55" s="490">
        <v>77584</v>
      </c>
      <c r="E55" s="490">
        <v>1512</v>
      </c>
      <c r="F55" s="491" t="s">
        <v>5824</v>
      </c>
      <c r="G55" s="492"/>
      <c r="H55" s="495"/>
      <c r="I55" s="483"/>
      <c r="J55" s="487"/>
      <c r="K55" s="487"/>
      <c r="L55" s="487"/>
      <c r="M55" s="483"/>
      <c r="N55" s="483"/>
      <c r="O55" s="483"/>
      <c r="P55" s="483"/>
      <c r="Q55" s="483"/>
      <c r="R55" s="483"/>
      <c r="S55" s="483"/>
      <c r="T55" s="483"/>
      <c r="U55" s="483"/>
      <c r="V55" s="483"/>
      <c r="W55" s="483"/>
      <c r="X55" s="483"/>
      <c r="Y55" s="483"/>
      <c r="Z55" s="483"/>
      <c r="AA55" s="483"/>
      <c r="AB55" s="483"/>
      <c r="AC55" s="483"/>
      <c r="AD55" s="483">
        <f>E55</f>
        <v>1512</v>
      </c>
      <c r="AE55" s="483"/>
      <c r="AF55" s="483"/>
      <c r="AG55" s="483"/>
      <c r="AH55" s="1852" t="s">
        <v>5856</v>
      </c>
      <c r="AI55" s="439" t="s">
        <v>157</v>
      </c>
    </row>
    <row r="56" ht="23" customHeight="1" spans="1:35">
      <c r="A56" s="488">
        <v>45435</v>
      </c>
      <c r="B56" s="489" t="s">
        <v>5822</v>
      </c>
      <c r="C56" s="489" t="s">
        <v>5855</v>
      </c>
      <c r="D56" s="490">
        <v>77584</v>
      </c>
      <c r="E56" s="490">
        <v>1512</v>
      </c>
      <c r="F56" s="491" t="s">
        <v>5827</v>
      </c>
      <c r="G56" s="495" t="s">
        <v>13</v>
      </c>
      <c r="H56" s="495"/>
      <c r="I56" s="483"/>
      <c r="J56" s="487"/>
      <c r="K56" s="487"/>
      <c r="L56" s="487"/>
      <c r="M56" s="483"/>
      <c r="N56" s="483"/>
      <c r="O56" s="483"/>
      <c r="P56" s="483"/>
      <c r="Q56" s="483"/>
      <c r="R56" s="483"/>
      <c r="S56" s="483"/>
      <c r="T56" s="483"/>
      <c r="U56" s="483"/>
      <c r="V56" s="483"/>
      <c r="W56" s="483"/>
      <c r="X56" s="483"/>
      <c r="Y56" s="483"/>
      <c r="Z56" s="483"/>
      <c r="AA56" s="483"/>
      <c r="AB56" s="483"/>
      <c r="AC56" s="483"/>
      <c r="AD56" s="483"/>
      <c r="AE56" s="483">
        <f>E56</f>
        <v>1512</v>
      </c>
      <c r="AF56" s="483"/>
      <c r="AG56" s="483"/>
      <c r="AH56" s="1852" t="s">
        <v>5856</v>
      </c>
      <c r="AI56" s="439" t="s">
        <v>157</v>
      </c>
    </row>
    <row r="57" ht="23" customHeight="1" spans="1:35">
      <c r="A57" s="488">
        <v>45435</v>
      </c>
      <c r="B57" s="489" t="s">
        <v>5822</v>
      </c>
      <c r="C57" s="489" t="s">
        <v>5855</v>
      </c>
      <c r="D57" s="490">
        <v>77584</v>
      </c>
      <c r="E57" s="490">
        <v>1512</v>
      </c>
      <c r="F57" s="491" t="s">
        <v>5828</v>
      </c>
      <c r="G57" s="495"/>
      <c r="H57" s="495"/>
      <c r="I57" s="483"/>
      <c r="J57" s="487"/>
      <c r="K57" s="487"/>
      <c r="L57" s="487"/>
      <c r="M57" s="483"/>
      <c r="N57" s="483"/>
      <c r="O57" s="483"/>
      <c r="P57" s="483"/>
      <c r="Q57" s="483"/>
      <c r="R57" s="483"/>
      <c r="S57" s="483"/>
      <c r="T57" s="483"/>
      <c r="U57" s="483"/>
      <c r="V57" s="483"/>
      <c r="W57" s="483"/>
      <c r="X57" s="483"/>
      <c r="Y57" s="483"/>
      <c r="Z57" s="483"/>
      <c r="AA57" s="483"/>
      <c r="AB57" s="483"/>
      <c r="AC57" s="483"/>
      <c r="AD57" s="483"/>
      <c r="AE57" s="483"/>
      <c r="AF57" s="483"/>
      <c r="AG57" s="483">
        <f>E57</f>
        <v>1512</v>
      </c>
      <c r="AH57" s="1852" t="s">
        <v>5856</v>
      </c>
      <c r="AI57" s="439" t="s">
        <v>157</v>
      </c>
    </row>
    <row r="58" ht="23" customHeight="1" spans="1:35">
      <c r="A58" s="488">
        <v>45440</v>
      </c>
      <c r="B58" s="489">
        <v>1000020609</v>
      </c>
      <c r="C58" s="489" t="s">
        <v>5845</v>
      </c>
      <c r="D58" s="490" t="s">
        <v>5819</v>
      </c>
      <c r="E58" s="490">
        <v>3724</v>
      </c>
      <c r="F58" s="491" t="s">
        <v>3179</v>
      </c>
      <c r="G58" s="495" t="s">
        <v>14</v>
      </c>
      <c r="H58" s="495"/>
      <c r="I58" s="483"/>
      <c r="J58" s="487"/>
      <c r="K58" s="487"/>
      <c r="L58" s="487"/>
      <c r="M58" s="483"/>
      <c r="N58" s="483"/>
      <c r="O58" s="483"/>
      <c r="P58" s="483"/>
      <c r="Q58" s="483"/>
      <c r="R58" s="483">
        <f>E58</f>
        <v>3724</v>
      </c>
      <c r="S58" s="483"/>
      <c r="T58" s="483"/>
      <c r="U58" s="483"/>
      <c r="V58" s="483"/>
      <c r="W58" s="483"/>
      <c r="X58" s="483"/>
      <c r="Y58" s="483"/>
      <c r="Z58" s="483"/>
      <c r="AA58" s="483"/>
      <c r="AB58" s="483"/>
      <c r="AC58" s="483"/>
      <c r="AD58" s="483"/>
      <c r="AE58" s="483"/>
      <c r="AF58" s="483"/>
      <c r="AG58" s="483"/>
      <c r="AH58" s="1852" t="s">
        <v>5857</v>
      </c>
    </row>
    <row r="59" ht="23" customHeight="1" spans="1:35">
      <c r="A59" s="488">
        <v>45440</v>
      </c>
      <c r="B59" s="489">
        <v>1000020610</v>
      </c>
      <c r="C59" s="489" t="s">
        <v>5845</v>
      </c>
      <c r="D59" s="490">
        <v>77555</v>
      </c>
      <c r="E59" s="490">
        <v>44688</v>
      </c>
      <c r="F59" s="491" t="s">
        <v>5821</v>
      </c>
      <c r="G59" s="495" t="s">
        <v>5792</v>
      </c>
      <c r="H59" s="495"/>
      <c r="I59" s="483"/>
      <c r="J59" s="487"/>
      <c r="K59" s="487"/>
      <c r="L59" s="487"/>
      <c r="M59" s="483"/>
      <c r="N59" s="483"/>
      <c r="O59" s="483">
        <f>E62</f>
        <v>50000</v>
      </c>
      <c r="P59" s="483"/>
      <c r="Q59" s="483"/>
      <c r="R59" s="483"/>
      <c r="S59" s="483"/>
      <c r="T59" s="483"/>
      <c r="U59" s="483"/>
      <c r="V59" s="483"/>
      <c r="W59" s="483"/>
      <c r="X59" s="483"/>
      <c r="Y59" s="483"/>
      <c r="Z59" s="483"/>
      <c r="AA59" s="483"/>
      <c r="AB59" s="483"/>
      <c r="AC59" s="483"/>
      <c r="AD59" s="483"/>
      <c r="AE59" s="483"/>
      <c r="AF59" s="483"/>
      <c r="AG59" s="483"/>
      <c r="AH59" s="1852" t="s">
        <v>5857</v>
      </c>
    </row>
    <row r="60" ht="23" customHeight="1" spans="1:35">
      <c r="A60" s="488">
        <v>45440</v>
      </c>
      <c r="B60" s="489">
        <v>1000020609</v>
      </c>
      <c r="C60" s="489" t="s">
        <v>5845</v>
      </c>
      <c r="D60" s="490" t="s">
        <v>5819</v>
      </c>
      <c r="E60" s="490">
        <v>3724</v>
      </c>
      <c r="F60" s="491" t="s">
        <v>3179</v>
      </c>
      <c r="G60" s="492" t="s">
        <v>14</v>
      </c>
      <c r="H60" s="495" t="s">
        <v>5858</v>
      </c>
      <c r="I60" s="483"/>
      <c r="J60" s="487"/>
      <c r="K60" s="487"/>
      <c r="L60" s="487"/>
      <c r="M60" s="483"/>
      <c r="N60" s="483"/>
      <c r="O60" s="483"/>
      <c r="P60" s="483"/>
      <c r="Q60" s="483"/>
      <c r="R60" s="483">
        <f>E60</f>
        <v>3724</v>
      </c>
      <c r="S60" s="483"/>
      <c r="T60" s="483"/>
      <c r="U60" s="483"/>
      <c r="V60" s="483"/>
      <c r="W60" s="483"/>
      <c r="X60" s="483"/>
      <c r="Y60" s="483"/>
      <c r="Z60" s="483"/>
      <c r="AA60" s="483"/>
      <c r="AB60" s="483"/>
      <c r="AC60" s="483"/>
      <c r="AD60" s="483"/>
      <c r="AE60" s="483"/>
      <c r="AF60" s="483"/>
      <c r="AG60" s="483"/>
      <c r="AH60" s="1852" t="s">
        <v>5857</v>
      </c>
    </row>
    <row r="61" s="436" customFormat="1" ht="23" customHeight="1" spans="1:35">
      <c r="A61" s="496">
        <v>45440</v>
      </c>
      <c r="B61" s="497">
        <v>1000020610</v>
      </c>
      <c r="C61" s="497" t="s">
        <v>5845</v>
      </c>
      <c r="D61" s="493">
        <v>77555</v>
      </c>
      <c r="E61" s="493">
        <v>44688</v>
      </c>
      <c r="F61" s="498" t="s">
        <v>5821</v>
      </c>
      <c r="G61" s="499" t="s">
        <v>5792</v>
      </c>
      <c r="H61" s="500" t="s">
        <v>5858</v>
      </c>
      <c r="I61" s="487"/>
      <c r="J61" s="487"/>
      <c r="K61" s="487"/>
      <c r="L61" s="487"/>
      <c r="M61" s="487"/>
      <c r="N61" s="487"/>
      <c r="O61" s="487">
        <f>E64</f>
        <v>1200</v>
      </c>
      <c r="P61" s="487"/>
      <c r="Q61" s="487"/>
      <c r="R61" s="487"/>
      <c r="S61" s="487"/>
      <c r="T61" s="487"/>
      <c r="U61" s="487"/>
      <c r="V61" s="487"/>
      <c r="W61" s="487"/>
      <c r="X61" s="487"/>
      <c r="Y61" s="487"/>
      <c r="Z61" s="487"/>
      <c r="AA61" s="487"/>
      <c r="AB61" s="487"/>
      <c r="AC61" s="487"/>
      <c r="AD61" s="487"/>
      <c r="AE61" s="487"/>
      <c r="AF61" s="487"/>
      <c r="AG61" s="487"/>
      <c r="AH61" s="1853" t="s">
        <v>5857</v>
      </c>
    </row>
    <row r="62" ht="23" customHeight="1" spans="1:35">
      <c r="A62" s="488">
        <v>45446</v>
      </c>
      <c r="B62" s="489" t="s">
        <v>5859</v>
      </c>
      <c r="C62" s="489" t="s">
        <v>5830</v>
      </c>
      <c r="D62" s="490">
        <v>77555</v>
      </c>
      <c r="E62" s="490">
        <v>50000</v>
      </c>
      <c r="F62" s="491" t="s">
        <v>5791</v>
      </c>
      <c r="G62" s="492" t="s">
        <v>5792</v>
      </c>
      <c r="H62" s="495" t="s">
        <v>93</v>
      </c>
      <c r="I62" s="483"/>
      <c r="J62" s="487"/>
      <c r="K62" s="487"/>
      <c r="L62" s="487"/>
      <c r="M62" s="483">
        <f>E62</f>
        <v>50000</v>
      </c>
      <c r="N62" s="483"/>
      <c r="O62" s="483"/>
      <c r="P62" s="483"/>
      <c r="Q62" s="483"/>
      <c r="R62" s="483"/>
      <c r="S62" s="483"/>
      <c r="T62" s="483"/>
      <c r="U62" s="483"/>
      <c r="V62" s="483"/>
      <c r="W62" s="483"/>
      <c r="X62" s="483"/>
      <c r="Y62" s="483"/>
      <c r="Z62" s="483"/>
      <c r="AA62" s="483"/>
      <c r="AB62" s="483"/>
      <c r="AC62" s="483"/>
      <c r="AD62" s="483"/>
      <c r="AE62" s="483"/>
      <c r="AF62" s="483"/>
      <c r="AG62" s="483"/>
      <c r="AH62" s="494"/>
    </row>
    <row r="63" ht="23" customHeight="1" spans="1:35">
      <c r="A63" s="488">
        <v>45446</v>
      </c>
      <c r="B63" s="489" t="s">
        <v>5860</v>
      </c>
      <c r="C63" s="489" t="s">
        <v>5830</v>
      </c>
      <c r="D63" s="490" t="s">
        <v>5794</v>
      </c>
      <c r="E63" s="490">
        <v>1500</v>
      </c>
      <c r="F63" s="491" t="s">
        <v>3179</v>
      </c>
      <c r="G63" s="492" t="s">
        <v>14</v>
      </c>
      <c r="H63" s="495" t="s">
        <v>93</v>
      </c>
      <c r="I63" s="483"/>
      <c r="J63" s="487"/>
      <c r="K63" s="487"/>
      <c r="L63" s="487"/>
      <c r="M63" s="483"/>
      <c r="N63" s="483"/>
      <c r="O63" s="483"/>
      <c r="P63" s="483"/>
      <c r="Q63" s="483"/>
      <c r="R63" s="483"/>
      <c r="S63" s="483"/>
      <c r="T63" s="483">
        <f>E63</f>
        <v>1500</v>
      </c>
      <c r="U63" s="483"/>
      <c r="V63" s="483"/>
      <c r="W63" s="483"/>
      <c r="X63" s="483"/>
      <c r="Y63" s="483"/>
      <c r="Z63" s="483"/>
      <c r="AA63" s="483"/>
      <c r="AB63" s="483"/>
      <c r="AC63" s="483"/>
      <c r="AD63" s="483"/>
      <c r="AE63" s="483"/>
      <c r="AF63" s="483"/>
      <c r="AG63" s="483"/>
      <c r="AH63" s="494"/>
    </row>
    <row r="64" ht="23" customHeight="1" spans="1:35">
      <c r="A64" s="488">
        <v>45446</v>
      </c>
      <c r="B64" s="489" t="s">
        <v>5861</v>
      </c>
      <c r="C64" s="489" t="s">
        <v>5830</v>
      </c>
      <c r="D64" s="490" t="s">
        <v>5797</v>
      </c>
      <c r="E64" s="490">
        <v>1200</v>
      </c>
      <c r="F64" s="491" t="s">
        <v>3179</v>
      </c>
      <c r="G64" s="492" t="s">
        <v>13</v>
      </c>
      <c r="H64" s="495" t="s">
        <v>93</v>
      </c>
      <c r="I64" s="483"/>
      <c r="J64" s="487"/>
      <c r="K64" s="487"/>
      <c r="L64" s="487"/>
      <c r="M64" s="483"/>
      <c r="N64" s="483"/>
      <c r="O64" s="483"/>
      <c r="P64" s="483"/>
      <c r="Q64" s="483">
        <f>E64</f>
        <v>1200</v>
      </c>
      <c r="R64" s="483"/>
      <c r="S64" s="483"/>
      <c r="T64" s="483"/>
      <c r="U64" s="483"/>
      <c r="V64" s="483"/>
      <c r="W64" s="483"/>
      <c r="X64" s="483"/>
      <c r="Y64" s="483"/>
      <c r="Z64" s="483"/>
      <c r="AA64" s="483"/>
      <c r="AB64" s="483"/>
      <c r="AC64" s="483"/>
      <c r="AD64" s="483"/>
      <c r="AE64" s="483"/>
      <c r="AF64" s="483"/>
      <c r="AG64" s="483"/>
      <c r="AH64" s="494"/>
    </row>
    <row r="65" ht="23" customHeight="1" spans="1:35">
      <c r="A65" s="488">
        <v>45447</v>
      </c>
      <c r="B65" s="489" t="s">
        <v>5862</v>
      </c>
      <c r="C65" s="489" t="s">
        <v>5830</v>
      </c>
      <c r="D65" s="490" t="s">
        <v>5800</v>
      </c>
      <c r="E65" s="490">
        <v>300</v>
      </c>
      <c r="F65" s="491" t="s">
        <v>5801</v>
      </c>
      <c r="G65" s="492" t="s">
        <v>13</v>
      </c>
      <c r="H65" s="495" t="s">
        <v>93</v>
      </c>
      <c r="I65" s="483"/>
      <c r="J65" s="487"/>
      <c r="K65" s="487"/>
      <c r="L65" s="487"/>
      <c r="M65" s="483"/>
      <c r="N65" s="483"/>
      <c r="O65" s="483"/>
      <c r="P65" s="483"/>
      <c r="Q65" s="483"/>
      <c r="R65" s="483"/>
      <c r="S65" s="483"/>
      <c r="T65" s="483"/>
      <c r="U65" s="483"/>
      <c r="V65" s="483"/>
      <c r="W65" s="483">
        <f>E65</f>
        <v>300</v>
      </c>
      <c r="X65" s="483"/>
      <c r="Y65" s="483"/>
      <c r="Z65" s="483"/>
      <c r="AA65" s="483"/>
      <c r="AB65" s="483"/>
      <c r="AC65" s="483"/>
      <c r="AD65" s="483"/>
      <c r="AE65" s="483"/>
      <c r="AF65" s="483"/>
      <c r="AG65" s="483"/>
      <c r="AH65" s="494"/>
    </row>
    <row r="66" ht="23" customHeight="1" spans="1:35">
      <c r="A66" s="488">
        <v>45447</v>
      </c>
      <c r="B66" s="489" t="s">
        <v>5863</v>
      </c>
      <c r="C66" s="489" t="s">
        <v>5830</v>
      </c>
      <c r="D66" s="490" t="s">
        <v>5800</v>
      </c>
      <c r="E66" s="490">
        <v>300</v>
      </c>
      <c r="F66" s="491" t="s">
        <v>5803</v>
      </c>
      <c r="G66" s="492" t="s">
        <v>13</v>
      </c>
      <c r="H66" s="495" t="s">
        <v>5818</v>
      </c>
      <c r="I66" s="483"/>
      <c r="J66" s="487"/>
      <c r="K66" s="487"/>
      <c r="L66" s="487"/>
      <c r="M66" s="483"/>
      <c r="N66" s="483"/>
      <c r="O66" s="483"/>
      <c r="P66" s="483"/>
      <c r="Q66" s="483"/>
      <c r="R66" s="483"/>
      <c r="S66" s="483"/>
      <c r="T66" s="483"/>
      <c r="U66" s="483"/>
      <c r="V66" s="483"/>
      <c r="W66" s="483"/>
      <c r="X66" s="483">
        <f>E66</f>
        <v>300</v>
      </c>
      <c r="Y66" s="483"/>
      <c r="Z66" s="483"/>
      <c r="AA66" s="483"/>
      <c r="AB66" s="483"/>
      <c r="AC66" s="483"/>
      <c r="AD66" s="483"/>
      <c r="AE66" s="483"/>
      <c r="AF66" s="483"/>
      <c r="AG66" s="483"/>
      <c r="AH66" s="494"/>
    </row>
    <row r="67" ht="23" customHeight="1" spans="1:35">
      <c r="A67" s="488">
        <v>45446</v>
      </c>
      <c r="B67" s="489">
        <v>1000020727</v>
      </c>
      <c r="C67" s="489" t="s">
        <v>5855</v>
      </c>
      <c r="D67" s="490">
        <v>77584</v>
      </c>
      <c r="E67" s="490">
        <v>2976</v>
      </c>
      <c r="F67" s="491" t="s">
        <v>5824</v>
      </c>
      <c r="G67" s="492"/>
      <c r="H67" s="495"/>
      <c r="I67" s="483"/>
      <c r="J67" s="487"/>
      <c r="K67" s="487"/>
      <c r="L67" s="487"/>
      <c r="M67" s="483"/>
      <c r="N67" s="483"/>
      <c r="O67" s="483"/>
      <c r="P67" s="483"/>
      <c r="Q67" s="483"/>
      <c r="R67" s="483"/>
      <c r="S67" s="483"/>
      <c r="T67" s="483"/>
      <c r="U67" s="483"/>
      <c r="V67" s="483"/>
      <c r="W67" s="483"/>
      <c r="X67" s="483"/>
      <c r="Y67" s="483"/>
      <c r="Z67" s="483"/>
      <c r="AA67" s="483"/>
      <c r="AB67" s="483"/>
      <c r="AC67" s="483"/>
      <c r="AD67" s="483">
        <f>E67</f>
        <v>2976</v>
      </c>
      <c r="AE67" s="483"/>
      <c r="AF67" s="483"/>
      <c r="AG67" s="483"/>
      <c r="AH67" s="1852" t="s">
        <v>5864</v>
      </c>
      <c r="AI67" s="439" t="s">
        <v>157</v>
      </c>
    </row>
    <row r="68" ht="23" customHeight="1" spans="1:35">
      <c r="A68" s="488">
        <v>45446</v>
      </c>
      <c r="B68" s="489">
        <v>1000020728</v>
      </c>
      <c r="C68" s="489" t="s">
        <v>5855</v>
      </c>
      <c r="D68" s="490">
        <v>77584</v>
      </c>
      <c r="E68" s="490">
        <v>2976</v>
      </c>
      <c r="F68" s="491" t="s">
        <v>5827</v>
      </c>
      <c r="G68" s="492" t="s">
        <v>13</v>
      </c>
      <c r="H68" s="495"/>
      <c r="I68" s="483"/>
      <c r="J68" s="487"/>
      <c r="K68" s="487"/>
      <c r="L68" s="487"/>
      <c r="M68" s="483"/>
      <c r="N68" s="483"/>
      <c r="O68" s="483"/>
      <c r="P68" s="483"/>
      <c r="Q68" s="483"/>
      <c r="R68" s="483"/>
      <c r="S68" s="483"/>
      <c r="T68" s="483"/>
      <c r="U68" s="483"/>
      <c r="V68" s="483"/>
      <c r="W68" s="483"/>
      <c r="X68" s="483"/>
      <c r="Y68" s="483"/>
      <c r="Z68" s="483"/>
      <c r="AA68" s="483"/>
      <c r="AB68" s="483"/>
      <c r="AC68" s="483"/>
      <c r="AD68" s="483"/>
      <c r="AE68" s="483">
        <f>E68</f>
        <v>2976</v>
      </c>
      <c r="AF68" s="483"/>
      <c r="AG68" s="483"/>
      <c r="AH68" s="1852" t="s">
        <v>5864</v>
      </c>
      <c r="AI68" s="439" t="s">
        <v>157</v>
      </c>
    </row>
    <row r="69" ht="23" customHeight="1" spans="1:35">
      <c r="A69" s="488">
        <v>45446</v>
      </c>
      <c r="B69" s="489">
        <v>1000020729</v>
      </c>
      <c r="C69" s="489" t="s">
        <v>5855</v>
      </c>
      <c r="D69" s="490">
        <v>77584</v>
      </c>
      <c r="E69" s="490">
        <v>2976</v>
      </c>
      <c r="F69" s="491" t="s">
        <v>5828</v>
      </c>
      <c r="G69" s="492"/>
      <c r="H69" s="495"/>
      <c r="I69" s="483"/>
      <c r="J69" s="487"/>
      <c r="K69" s="487"/>
      <c r="L69" s="487"/>
      <c r="M69" s="483"/>
      <c r="N69" s="483"/>
      <c r="O69" s="483"/>
      <c r="P69" s="483"/>
      <c r="Q69" s="483"/>
      <c r="R69" s="483"/>
      <c r="S69" s="483"/>
      <c r="T69" s="483"/>
      <c r="U69" s="483"/>
      <c r="V69" s="483"/>
      <c r="W69" s="483"/>
      <c r="X69" s="483"/>
      <c r="Y69" s="483"/>
      <c r="Z69" s="483"/>
      <c r="AA69" s="483"/>
      <c r="AB69" s="483"/>
      <c r="AC69" s="483"/>
      <c r="AD69" s="483"/>
      <c r="AE69" s="483"/>
      <c r="AF69" s="483"/>
      <c r="AG69" s="483">
        <f>E69</f>
        <v>2976</v>
      </c>
      <c r="AH69" s="1852" t="s">
        <v>5864</v>
      </c>
      <c r="AI69" s="439" t="s">
        <v>157</v>
      </c>
    </row>
    <row r="70" ht="23" customHeight="1" spans="1:35">
      <c r="A70" s="488">
        <v>45450</v>
      </c>
      <c r="B70" s="489">
        <v>100020918</v>
      </c>
      <c r="C70" s="489" t="s">
        <v>5845</v>
      </c>
      <c r="D70" s="490" t="s">
        <v>5819</v>
      </c>
      <c r="E70" s="490">
        <v>1536</v>
      </c>
      <c r="F70" s="491" t="s">
        <v>3179</v>
      </c>
      <c r="G70" s="492"/>
      <c r="H70" s="495"/>
      <c r="I70" s="483"/>
      <c r="J70" s="487"/>
      <c r="K70" s="487"/>
      <c r="L70" s="487"/>
      <c r="M70" s="483"/>
      <c r="N70" s="483"/>
      <c r="O70" s="483"/>
      <c r="P70" s="483"/>
      <c r="Q70" s="483"/>
      <c r="R70" s="483"/>
      <c r="S70" s="483"/>
      <c r="T70" s="483"/>
      <c r="U70" s="483"/>
      <c r="V70" s="483"/>
      <c r="W70" s="483"/>
      <c r="X70" s="483"/>
      <c r="Y70" s="483"/>
      <c r="Z70" s="483"/>
      <c r="AA70" s="483"/>
      <c r="AB70" s="483"/>
      <c r="AC70" s="483"/>
      <c r="AD70" s="483"/>
      <c r="AE70" s="483"/>
      <c r="AF70" s="483"/>
      <c r="AG70" s="483"/>
      <c r="AH70" s="1852" t="s">
        <v>5865</v>
      </c>
    </row>
    <row r="71" ht="23" customHeight="1" spans="1:35">
      <c r="A71" s="488">
        <v>45450</v>
      </c>
      <c r="B71" s="489">
        <v>100020919</v>
      </c>
      <c r="C71" s="489" t="s">
        <v>5845</v>
      </c>
      <c r="D71" s="490">
        <v>77555</v>
      </c>
      <c r="E71" s="490">
        <v>18432</v>
      </c>
      <c r="F71" s="491" t="s">
        <v>5821</v>
      </c>
      <c r="G71" s="492"/>
      <c r="H71" s="495"/>
      <c r="I71" s="483"/>
      <c r="J71" s="487"/>
      <c r="K71" s="487"/>
      <c r="L71" s="487"/>
      <c r="M71" s="483"/>
      <c r="N71" s="483"/>
      <c r="O71" s="483">
        <f>E74</f>
        <v>5000</v>
      </c>
      <c r="P71" s="483"/>
      <c r="Q71" s="483"/>
      <c r="R71" s="483"/>
      <c r="S71" s="483"/>
      <c r="T71" s="483"/>
      <c r="U71" s="483"/>
      <c r="V71" s="483"/>
      <c r="W71" s="483"/>
      <c r="X71" s="483"/>
      <c r="Y71" s="483"/>
      <c r="Z71" s="483"/>
      <c r="AA71" s="483"/>
      <c r="AB71" s="483"/>
      <c r="AC71" s="483"/>
      <c r="AD71" s="483"/>
      <c r="AE71" s="483"/>
      <c r="AF71" s="483"/>
      <c r="AG71" s="483"/>
      <c r="AH71" s="1852" t="s">
        <v>5865</v>
      </c>
    </row>
    <row r="72" ht="23" customHeight="1" spans="1:35">
      <c r="A72" s="488">
        <v>45460</v>
      </c>
      <c r="B72" s="489">
        <v>1000021158</v>
      </c>
      <c r="C72" s="489" t="s">
        <v>5855</v>
      </c>
      <c r="D72" s="490">
        <v>77584</v>
      </c>
      <c r="E72" s="490">
        <v>10000</v>
      </c>
      <c r="F72" s="491" t="s">
        <v>5824</v>
      </c>
      <c r="G72" s="492"/>
      <c r="H72" s="495"/>
      <c r="I72" s="483"/>
      <c r="J72" s="487"/>
      <c r="K72" s="487"/>
      <c r="L72" s="487"/>
      <c r="M72" s="483"/>
      <c r="N72" s="483"/>
      <c r="O72" s="483"/>
      <c r="P72" s="483"/>
      <c r="Q72" s="483"/>
      <c r="R72" s="483"/>
      <c r="S72" s="483"/>
      <c r="T72" s="483"/>
      <c r="U72" s="483"/>
      <c r="V72" s="483"/>
      <c r="W72" s="483"/>
      <c r="X72" s="483"/>
      <c r="Y72" s="483"/>
      <c r="Z72" s="483"/>
      <c r="AA72" s="483"/>
      <c r="AB72" s="483"/>
      <c r="AC72" s="483"/>
      <c r="AD72" s="483">
        <f>E72</f>
        <v>10000</v>
      </c>
      <c r="AE72" s="483"/>
      <c r="AF72" s="483"/>
      <c r="AG72" s="483"/>
      <c r="AH72" s="1852" t="s">
        <v>5866</v>
      </c>
      <c r="AI72" s="439" t="s">
        <v>157</v>
      </c>
    </row>
    <row r="73" ht="23" customHeight="1" spans="1:35">
      <c r="A73" s="488">
        <v>45460</v>
      </c>
      <c r="B73" s="489">
        <v>1000021159</v>
      </c>
      <c r="C73" s="489" t="s">
        <v>5855</v>
      </c>
      <c r="D73" s="490">
        <v>77584</v>
      </c>
      <c r="E73" s="490">
        <v>5000</v>
      </c>
      <c r="F73" s="491" t="s">
        <v>5827</v>
      </c>
      <c r="G73" s="492"/>
      <c r="H73" s="495"/>
      <c r="I73" s="483"/>
      <c r="J73" s="487"/>
      <c r="K73" s="487"/>
      <c r="L73" s="487"/>
      <c r="M73" s="483"/>
      <c r="N73" s="483"/>
      <c r="O73" s="483"/>
      <c r="P73" s="483"/>
      <c r="Q73" s="483"/>
      <c r="R73" s="483"/>
      <c r="S73" s="483"/>
      <c r="T73" s="483"/>
      <c r="U73" s="483"/>
      <c r="V73" s="483"/>
      <c r="W73" s="483"/>
      <c r="X73" s="483"/>
      <c r="Y73" s="483"/>
      <c r="Z73" s="483"/>
      <c r="AA73" s="483"/>
      <c r="AB73" s="483"/>
      <c r="AC73" s="483"/>
      <c r="AD73" s="483"/>
      <c r="AE73" s="483">
        <f>E73</f>
        <v>5000</v>
      </c>
      <c r="AF73" s="483"/>
      <c r="AG73" s="483"/>
      <c r="AH73" s="1852" t="s">
        <v>5866</v>
      </c>
      <c r="AI73" s="439" t="s">
        <v>157</v>
      </c>
    </row>
    <row r="74" ht="23" customHeight="1" spans="1:35">
      <c r="A74" s="488">
        <v>45460</v>
      </c>
      <c r="B74" s="489">
        <v>1000021160</v>
      </c>
      <c r="C74" s="489" t="s">
        <v>5855</v>
      </c>
      <c r="D74" s="490">
        <v>77584</v>
      </c>
      <c r="E74" s="490">
        <v>5000</v>
      </c>
      <c r="F74" s="491" t="s">
        <v>5828</v>
      </c>
      <c r="G74" s="492"/>
      <c r="H74" s="495"/>
      <c r="I74" s="483"/>
      <c r="J74" s="487"/>
      <c r="K74" s="487"/>
      <c r="L74" s="487"/>
      <c r="M74" s="483"/>
      <c r="N74" s="483"/>
      <c r="O74" s="483"/>
      <c r="P74" s="483"/>
      <c r="Q74" s="483"/>
      <c r="R74" s="483"/>
      <c r="S74" s="483"/>
      <c r="T74" s="483"/>
      <c r="U74" s="483"/>
      <c r="V74" s="483"/>
      <c r="W74" s="483"/>
      <c r="X74" s="483"/>
      <c r="Y74" s="483"/>
      <c r="Z74" s="483"/>
      <c r="AA74" s="483"/>
      <c r="AB74" s="483"/>
      <c r="AC74" s="483"/>
      <c r="AD74" s="483"/>
      <c r="AE74" s="483"/>
      <c r="AF74" s="483"/>
      <c r="AG74" s="483">
        <f>E74</f>
        <v>5000</v>
      </c>
      <c r="AH74" s="1852" t="s">
        <v>5866</v>
      </c>
      <c r="AI74" s="439" t="s">
        <v>157</v>
      </c>
    </row>
    <row r="75" ht="23" customHeight="1" spans="1:35">
      <c r="A75" s="488">
        <v>45467</v>
      </c>
      <c r="B75" s="489" t="s">
        <v>1468</v>
      </c>
      <c r="C75" s="489" t="s">
        <v>5830</v>
      </c>
      <c r="D75" s="490">
        <v>77555</v>
      </c>
      <c r="E75" s="490">
        <v>240000</v>
      </c>
      <c r="F75" s="491" t="s">
        <v>5788</v>
      </c>
      <c r="G75" s="492" t="s">
        <v>14</v>
      </c>
      <c r="H75" s="495" t="s">
        <v>93</v>
      </c>
      <c r="I75" s="483">
        <f>E75</f>
        <v>240000</v>
      </c>
      <c r="J75" s="487"/>
      <c r="K75" s="487"/>
      <c r="L75" s="487"/>
      <c r="M75" s="483"/>
      <c r="N75" s="483"/>
      <c r="O75" s="483"/>
      <c r="P75" s="483"/>
      <c r="Q75" s="483"/>
      <c r="R75" s="483"/>
      <c r="S75" s="483"/>
      <c r="T75" s="483"/>
      <c r="U75" s="483"/>
      <c r="V75" s="483"/>
      <c r="W75" s="483"/>
      <c r="X75" s="483"/>
      <c r="Y75" s="483"/>
      <c r="Z75" s="483"/>
      <c r="AA75" s="483"/>
      <c r="AB75" s="483"/>
      <c r="AC75" s="483"/>
      <c r="AD75" s="483"/>
      <c r="AE75" s="483"/>
      <c r="AF75" s="483"/>
      <c r="AG75" s="483"/>
      <c r="AH75" s="494"/>
    </row>
    <row r="76" ht="23" customHeight="1" spans="1:35">
      <c r="A76" s="488">
        <v>45467</v>
      </c>
      <c r="B76" s="489" t="s">
        <v>1468</v>
      </c>
      <c r="C76" s="489" t="s">
        <v>5830</v>
      </c>
      <c r="D76" s="490">
        <v>77555</v>
      </c>
      <c r="E76" s="490">
        <v>20000</v>
      </c>
      <c r="F76" s="491" t="s">
        <v>5788</v>
      </c>
      <c r="G76" s="492" t="s">
        <v>13</v>
      </c>
      <c r="H76" s="495" t="s">
        <v>93</v>
      </c>
      <c r="I76" s="483"/>
      <c r="J76" s="487">
        <f>E76</f>
        <v>20000</v>
      </c>
      <c r="K76" s="487"/>
      <c r="L76" s="487"/>
      <c r="M76" s="483"/>
      <c r="N76" s="483"/>
      <c r="O76" s="483"/>
      <c r="P76" s="483"/>
      <c r="Q76" s="483"/>
      <c r="R76" s="483"/>
      <c r="S76" s="483"/>
      <c r="T76" s="483"/>
      <c r="U76" s="483"/>
      <c r="V76" s="483"/>
      <c r="W76" s="483"/>
      <c r="X76" s="483"/>
      <c r="Y76" s="483"/>
      <c r="Z76" s="483"/>
      <c r="AA76" s="483"/>
      <c r="AB76" s="483"/>
      <c r="AC76" s="483"/>
      <c r="AD76" s="483"/>
      <c r="AE76" s="483"/>
      <c r="AF76" s="483"/>
      <c r="AG76" s="483"/>
      <c r="AH76" s="494"/>
    </row>
    <row r="77" ht="23" customHeight="1" spans="1:35">
      <c r="A77" s="488">
        <v>45467</v>
      </c>
      <c r="B77" s="489" t="s">
        <v>5867</v>
      </c>
      <c r="C77" s="489" t="s">
        <v>5830</v>
      </c>
      <c r="D77" s="490">
        <v>77555</v>
      </c>
      <c r="E77" s="490">
        <v>60000</v>
      </c>
      <c r="F77" s="491" t="s">
        <v>5791</v>
      </c>
      <c r="G77" s="492" t="s">
        <v>5792</v>
      </c>
      <c r="H77" s="495" t="s">
        <v>93</v>
      </c>
      <c r="I77" s="483"/>
      <c r="J77" s="487"/>
      <c r="K77" s="487"/>
      <c r="L77" s="487"/>
      <c r="M77" s="483">
        <f>E77</f>
        <v>60000</v>
      </c>
      <c r="N77" s="483"/>
      <c r="O77" s="483"/>
      <c r="P77" s="483"/>
      <c r="Q77" s="483"/>
      <c r="R77" s="483"/>
      <c r="S77" s="483"/>
      <c r="T77" s="483"/>
      <c r="U77" s="483"/>
      <c r="V77" s="483"/>
      <c r="W77" s="483"/>
      <c r="X77" s="483"/>
      <c r="Y77" s="483"/>
      <c r="Z77" s="483"/>
      <c r="AA77" s="483"/>
      <c r="AB77" s="483"/>
      <c r="AC77" s="483"/>
      <c r="AD77" s="483"/>
      <c r="AE77" s="483"/>
      <c r="AF77" s="483"/>
      <c r="AG77" s="483"/>
      <c r="AH77" s="494"/>
    </row>
    <row r="78" ht="23" customHeight="1" spans="1:35">
      <c r="A78" s="488">
        <v>45467</v>
      </c>
      <c r="B78" s="489" t="s">
        <v>5868</v>
      </c>
      <c r="C78" s="489" t="s">
        <v>5830</v>
      </c>
      <c r="D78" s="490" t="s">
        <v>5797</v>
      </c>
      <c r="E78" s="490">
        <v>1500</v>
      </c>
      <c r="F78" s="491" t="s">
        <v>3179</v>
      </c>
      <c r="G78" s="492" t="s">
        <v>14</v>
      </c>
      <c r="H78" s="495" t="s">
        <v>93</v>
      </c>
      <c r="I78" s="483"/>
      <c r="J78" s="487"/>
      <c r="K78" s="487"/>
      <c r="L78" s="487"/>
      <c r="M78" s="483"/>
      <c r="N78" s="483"/>
      <c r="O78" s="483"/>
      <c r="P78" s="483">
        <f>E78</f>
        <v>1500</v>
      </c>
      <c r="Q78" s="483"/>
      <c r="R78" s="483"/>
      <c r="S78" s="483"/>
      <c r="T78" s="483"/>
      <c r="U78" s="483"/>
      <c r="V78" s="483"/>
      <c r="W78" s="483"/>
      <c r="X78" s="483"/>
      <c r="Y78" s="483"/>
      <c r="Z78" s="483"/>
      <c r="AA78" s="483"/>
      <c r="AB78" s="483"/>
      <c r="AC78" s="483"/>
      <c r="AD78" s="483"/>
      <c r="AE78" s="483"/>
      <c r="AF78" s="483"/>
      <c r="AG78" s="483"/>
      <c r="AH78" s="494"/>
    </row>
    <row r="79" ht="23" customHeight="1" spans="1:35">
      <c r="A79" s="488">
        <v>45467</v>
      </c>
      <c r="B79" s="489" t="s">
        <v>5869</v>
      </c>
      <c r="C79" s="489" t="s">
        <v>5830</v>
      </c>
      <c r="D79" s="490" t="s">
        <v>5797</v>
      </c>
      <c r="E79" s="490">
        <v>500</v>
      </c>
      <c r="F79" s="491" t="s">
        <v>3179</v>
      </c>
      <c r="G79" s="492" t="s">
        <v>13</v>
      </c>
      <c r="H79" s="495" t="s">
        <v>93</v>
      </c>
      <c r="I79" s="483"/>
      <c r="J79" s="487"/>
      <c r="K79" s="487"/>
      <c r="L79" s="487"/>
      <c r="M79" s="483"/>
      <c r="N79" s="483"/>
      <c r="O79" s="483"/>
      <c r="P79" s="483"/>
      <c r="Q79" s="483">
        <f>E79</f>
        <v>500</v>
      </c>
      <c r="R79" s="483"/>
      <c r="S79" s="483"/>
      <c r="T79" s="483"/>
      <c r="U79" s="483"/>
      <c r="V79" s="483"/>
      <c r="W79" s="483"/>
      <c r="X79" s="483"/>
      <c r="Y79" s="483"/>
      <c r="Z79" s="483"/>
      <c r="AA79" s="483"/>
      <c r="AB79" s="483"/>
      <c r="AC79" s="483"/>
      <c r="AD79" s="483"/>
      <c r="AE79" s="483"/>
      <c r="AF79" s="483"/>
      <c r="AG79" s="483"/>
      <c r="AH79" s="494"/>
    </row>
    <row r="80" ht="23" customHeight="1" spans="1:35">
      <c r="A80" s="488">
        <v>45467</v>
      </c>
      <c r="B80" s="489" t="s">
        <v>5870</v>
      </c>
      <c r="C80" s="489" t="s">
        <v>5830</v>
      </c>
      <c r="D80" s="490" t="s">
        <v>5816</v>
      </c>
      <c r="E80" s="490">
        <v>300</v>
      </c>
      <c r="F80" s="491" t="s">
        <v>5801</v>
      </c>
      <c r="G80" s="492" t="s">
        <v>14</v>
      </c>
      <c r="H80" s="495" t="s">
        <v>93</v>
      </c>
      <c r="I80" s="483"/>
      <c r="J80" s="487"/>
      <c r="K80" s="487"/>
      <c r="L80" s="487"/>
      <c r="M80" s="483"/>
      <c r="N80" s="483"/>
      <c r="O80" s="483"/>
      <c r="P80" s="483"/>
      <c r="Q80" s="483"/>
      <c r="R80" s="483"/>
      <c r="S80" s="483"/>
      <c r="T80" s="483"/>
      <c r="U80" s="483"/>
      <c r="V80" s="483"/>
      <c r="W80" s="483"/>
      <c r="X80" s="483"/>
      <c r="Y80" s="483">
        <f>E80</f>
        <v>300</v>
      </c>
      <c r="Z80" s="483"/>
      <c r="AA80" s="483"/>
      <c r="AB80" s="483"/>
      <c r="AC80" s="483"/>
      <c r="AD80" s="483"/>
      <c r="AE80" s="483"/>
      <c r="AF80" s="483"/>
      <c r="AG80" s="483"/>
      <c r="AH80" s="494"/>
    </row>
    <row r="81" ht="23" customHeight="1" spans="1:35">
      <c r="A81" s="488">
        <v>45467</v>
      </c>
      <c r="B81" s="489" t="s">
        <v>5871</v>
      </c>
      <c r="C81" s="489" t="s">
        <v>5830</v>
      </c>
      <c r="D81" s="490" t="s">
        <v>5816</v>
      </c>
      <c r="E81" s="490">
        <v>300</v>
      </c>
      <c r="F81" s="491" t="s">
        <v>5803</v>
      </c>
      <c r="G81" s="492" t="s">
        <v>14</v>
      </c>
      <c r="H81" s="495" t="s">
        <v>93</v>
      </c>
      <c r="I81" s="483"/>
      <c r="J81" s="487"/>
      <c r="K81" s="487"/>
      <c r="L81" s="487"/>
      <c r="M81" s="483"/>
      <c r="N81" s="483"/>
      <c r="O81" s="483"/>
      <c r="P81" s="483"/>
      <c r="Q81" s="483"/>
      <c r="R81" s="483"/>
      <c r="S81" s="483"/>
      <c r="T81" s="483"/>
      <c r="U81" s="483"/>
      <c r="V81" s="483"/>
      <c r="W81" s="483"/>
      <c r="X81" s="483"/>
      <c r="Y81" s="483"/>
      <c r="Z81" s="483">
        <f>E81</f>
        <v>300</v>
      </c>
      <c r="AA81" s="483"/>
      <c r="AB81" s="483"/>
      <c r="AC81" s="483"/>
      <c r="AD81" s="483"/>
      <c r="AE81" s="483"/>
      <c r="AF81" s="483"/>
      <c r="AG81" s="483"/>
      <c r="AH81" s="494" t="s">
        <v>5818</v>
      </c>
    </row>
    <row r="82" ht="23" customHeight="1" spans="1:35">
      <c r="A82" s="488">
        <v>45467</v>
      </c>
      <c r="B82" s="489">
        <v>1000021268</v>
      </c>
      <c r="C82" s="489" t="s">
        <v>5872</v>
      </c>
      <c r="D82" s="490">
        <v>77584</v>
      </c>
      <c r="E82" s="490">
        <v>11244</v>
      </c>
      <c r="F82" s="491" t="s">
        <v>5824</v>
      </c>
      <c r="G82" s="492"/>
      <c r="H82" s="495"/>
      <c r="I82" s="483"/>
      <c r="J82" s="487"/>
      <c r="K82" s="487"/>
      <c r="L82" s="487"/>
      <c r="M82" s="483"/>
      <c r="N82" s="483"/>
      <c r="O82" s="483"/>
      <c r="P82" s="483"/>
      <c r="Q82" s="483"/>
      <c r="R82" s="483"/>
      <c r="S82" s="483"/>
      <c r="T82" s="483"/>
      <c r="U82" s="483"/>
      <c r="V82" s="483"/>
      <c r="W82" s="483"/>
      <c r="X82" s="483"/>
      <c r="Y82" s="483"/>
      <c r="Z82" s="483"/>
      <c r="AA82" s="483"/>
      <c r="AB82" s="483"/>
      <c r="AC82" s="483"/>
      <c r="AD82" s="483">
        <f>E82</f>
        <v>11244</v>
      </c>
      <c r="AE82" s="483"/>
      <c r="AF82" s="483"/>
      <c r="AG82" s="483"/>
      <c r="AH82" s="1852" t="s">
        <v>5873</v>
      </c>
      <c r="AI82" s="439" t="s">
        <v>157</v>
      </c>
    </row>
    <row r="83" ht="23" customHeight="1" spans="1:35">
      <c r="A83" s="488">
        <v>45467</v>
      </c>
      <c r="B83" s="489">
        <v>1000021269</v>
      </c>
      <c r="C83" s="489" t="s">
        <v>5872</v>
      </c>
      <c r="D83" s="490">
        <v>77584</v>
      </c>
      <c r="E83" s="490">
        <v>11244</v>
      </c>
      <c r="F83" s="491" t="s">
        <v>5828</v>
      </c>
      <c r="G83" s="492"/>
      <c r="H83" s="495"/>
      <c r="I83" s="483"/>
      <c r="J83" s="487"/>
      <c r="K83" s="487"/>
      <c r="L83" s="487"/>
      <c r="M83" s="483"/>
      <c r="N83" s="483"/>
      <c r="O83" s="483"/>
      <c r="P83" s="483"/>
      <c r="Q83" s="483"/>
      <c r="R83" s="483"/>
      <c r="S83" s="483"/>
      <c r="T83" s="483"/>
      <c r="U83" s="483"/>
      <c r="V83" s="483"/>
      <c r="W83" s="483"/>
      <c r="X83" s="483"/>
      <c r="Y83" s="483"/>
      <c r="Z83" s="483"/>
      <c r="AA83" s="483"/>
      <c r="AB83" s="483"/>
      <c r="AC83" s="483"/>
      <c r="AD83" s="483"/>
      <c r="AE83" s="483"/>
      <c r="AF83" s="483"/>
      <c r="AG83" s="483">
        <f>E83</f>
        <v>11244</v>
      </c>
      <c r="AH83" s="1852" t="s">
        <v>5873</v>
      </c>
      <c r="AI83" s="439" t="s">
        <v>157</v>
      </c>
    </row>
    <row r="84" ht="23" customHeight="1" spans="1:35">
      <c r="A84" s="488">
        <v>45467</v>
      </c>
      <c r="B84" s="489">
        <v>1000021270</v>
      </c>
      <c r="C84" s="489" t="s">
        <v>5872</v>
      </c>
      <c r="D84" s="490">
        <v>77584</v>
      </c>
      <c r="E84" s="490">
        <v>11244</v>
      </c>
      <c r="F84" s="491" t="s">
        <v>5827</v>
      </c>
      <c r="G84" s="492"/>
      <c r="H84" s="495"/>
      <c r="I84" s="483"/>
      <c r="J84" s="487"/>
      <c r="K84" s="487"/>
      <c r="L84" s="487"/>
      <c r="M84" s="483"/>
      <c r="N84" s="483"/>
      <c r="O84" s="483"/>
      <c r="P84" s="483"/>
      <c r="Q84" s="483"/>
      <c r="R84" s="483"/>
      <c r="S84" s="483"/>
      <c r="T84" s="483"/>
      <c r="U84" s="483"/>
      <c r="V84" s="483"/>
      <c r="W84" s="483"/>
      <c r="X84" s="483"/>
      <c r="Y84" s="483"/>
      <c r="Z84" s="483"/>
      <c r="AA84" s="483"/>
      <c r="AB84" s="483"/>
      <c r="AC84" s="483"/>
      <c r="AD84" s="483"/>
      <c r="AE84" s="483">
        <f>E84</f>
        <v>11244</v>
      </c>
      <c r="AF84" s="483"/>
      <c r="AG84" s="483"/>
      <c r="AH84" s="1852" t="s">
        <v>5873</v>
      </c>
      <c r="AI84" s="439" t="s">
        <v>157</v>
      </c>
    </row>
    <row r="85" ht="23" customHeight="1" spans="1:35">
      <c r="A85" s="488">
        <v>45477</v>
      </c>
      <c r="B85" s="489">
        <v>1000021614</v>
      </c>
      <c r="C85" s="489" t="s">
        <v>5845</v>
      </c>
      <c r="D85" s="490">
        <v>77555</v>
      </c>
      <c r="E85" s="490">
        <v>6912</v>
      </c>
      <c r="F85" s="491" t="s">
        <v>5821</v>
      </c>
      <c r="G85" s="492"/>
      <c r="H85" s="495"/>
      <c r="I85" s="483"/>
      <c r="J85" s="487"/>
      <c r="K85" s="487"/>
      <c r="L85" s="487"/>
      <c r="M85" s="483"/>
      <c r="N85" s="483"/>
      <c r="O85" s="483">
        <f>E88</f>
        <v>30000</v>
      </c>
      <c r="P85" s="483"/>
      <c r="Q85" s="483"/>
      <c r="R85" s="483"/>
      <c r="S85" s="483"/>
      <c r="T85" s="483"/>
      <c r="U85" s="483"/>
      <c r="V85" s="483"/>
      <c r="W85" s="483"/>
      <c r="X85" s="483"/>
      <c r="Y85" s="483"/>
      <c r="Z85" s="483"/>
      <c r="AA85" s="483"/>
      <c r="AB85" s="483"/>
      <c r="AC85" s="483"/>
      <c r="AD85" s="483"/>
      <c r="AE85" s="483"/>
      <c r="AF85" s="483"/>
      <c r="AG85" s="483"/>
      <c r="AH85" s="1852" t="s">
        <v>5874</v>
      </c>
    </row>
    <row r="86" ht="23" customHeight="1" spans="1:35">
      <c r="A86" s="488">
        <v>45477</v>
      </c>
      <c r="B86" s="489">
        <v>1000021615</v>
      </c>
      <c r="C86" s="489" t="s">
        <v>5845</v>
      </c>
      <c r="D86" s="490" t="s">
        <v>5819</v>
      </c>
      <c r="E86" s="490">
        <v>576</v>
      </c>
      <c r="F86" s="491" t="s">
        <v>3179</v>
      </c>
      <c r="G86" s="492"/>
      <c r="H86" s="495"/>
      <c r="I86" s="483"/>
      <c r="J86" s="487"/>
      <c r="K86" s="487"/>
      <c r="L86" s="487"/>
      <c r="M86" s="483"/>
      <c r="N86" s="483"/>
      <c r="O86" s="483"/>
      <c r="P86" s="483"/>
      <c r="Q86" s="483"/>
      <c r="R86" s="483"/>
      <c r="S86" s="483"/>
      <c r="T86" s="483"/>
      <c r="U86" s="483"/>
      <c r="V86" s="483"/>
      <c r="W86" s="483"/>
      <c r="X86" s="483"/>
      <c r="Y86" s="483"/>
      <c r="Z86" s="483"/>
      <c r="AA86" s="483"/>
      <c r="AB86" s="483"/>
      <c r="AC86" s="483"/>
      <c r="AD86" s="483"/>
      <c r="AE86" s="483"/>
      <c r="AF86" s="483"/>
      <c r="AG86" s="483"/>
      <c r="AH86" s="1852" t="s">
        <v>5874</v>
      </c>
    </row>
    <row r="87" ht="23" customHeight="1" spans="1:35">
      <c r="A87" s="488">
        <v>45475</v>
      </c>
      <c r="B87" s="489" t="s">
        <v>1468</v>
      </c>
      <c r="C87" s="489" t="s">
        <v>5830</v>
      </c>
      <c r="D87" s="490">
        <v>77555</v>
      </c>
      <c r="E87" s="490">
        <v>110000</v>
      </c>
      <c r="F87" s="491" t="s">
        <v>5788</v>
      </c>
      <c r="G87" s="492" t="s">
        <v>14</v>
      </c>
      <c r="H87" s="495" t="s">
        <v>93</v>
      </c>
      <c r="I87" s="483">
        <f>E87</f>
        <v>110000</v>
      </c>
      <c r="J87" s="487"/>
      <c r="K87" s="487"/>
      <c r="L87" s="487"/>
      <c r="M87" s="483"/>
      <c r="N87" s="483"/>
      <c r="O87" s="483"/>
      <c r="P87" s="483"/>
      <c r="Q87" s="483"/>
      <c r="R87" s="483"/>
      <c r="S87" s="483"/>
      <c r="T87" s="483"/>
      <c r="U87" s="483"/>
      <c r="V87" s="483"/>
      <c r="W87" s="483"/>
      <c r="X87" s="483"/>
      <c r="Y87" s="483"/>
      <c r="Z87" s="483"/>
      <c r="AA87" s="483"/>
      <c r="AB87" s="483"/>
      <c r="AC87" s="483"/>
      <c r="AD87" s="483"/>
      <c r="AE87" s="483"/>
      <c r="AF87" s="483"/>
      <c r="AG87" s="483"/>
      <c r="AH87" s="494"/>
    </row>
    <row r="88" ht="23" customHeight="1" spans="1:35">
      <c r="A88" s="488">
        <v>45475</v>
      </c>
      <c r="B88" s="489" t="s">
        <v>1468</v>
      </c>
      <c r="C88" s="489" t="s">
        <v>5830</v>
      </c>
      <c r="D88" s="490">
        <v>77555</v>
      </c>
      <c r="E88" s="490">
        <v>30000</v>
      </c>
      <c r="F88" s="491" t="s">
        <v>5788</v>
      </c>
      <c r="G88" s="492" t="s">
        <v>13</v>
      </c>
      <c r="H88" s="495" t="s">
        <v>93</v>
      </c>
      <c r="I88" s="483"/>
      <c r="J88" s="487">
        <f>E88</f>
        <v>30000</v>
      </c>
      <c r="K88" s="487"/>
      <c r="L88" s="487"/>
      <c r="M88" s="483"/>
      <c r="N88" s="483"/>
      <c r="O88" s="483"/>
      <c r="P88" s="483"/>
      <c r="Q88" s="483"/>
      <c r="R88" s="483"/>
      <c r="S88" s="483"/>
      <c r="T88" s="483"/>
      <c r="U88" s="483"/>
      <c r="V88" s="483"/>
      <c r="W88" s="483"/>
      <c r="X88" s="483"/>
      <c r="Y88" s="483"/>
      <c r="Z88" s="483"/>
      <c r="AA88" s="483"/>
      <c r="AB88" s="483"/>
      <c r="AC88" s="483"/>
      <c r="AD88" s="483"/>
      <c r="AE88" s="483"/>
      <c r="AF88" s="483"/>
      <c r="AG88" s="483"/>
      <c r="AH88" s="494"/>
    </row>
    <row r="89" ht="23" customHeight="1" spans="1:35">
      <c r="A89" s="488">
        <v>45475</v>
      </c>
      <c r="B89" s="489" t="s">
        <v>5875</v>
      </c>
      <c r="C89" s="489" t="s">
        <v>5830</v>
      </c>
      <c r="D89" s="490">
        <v>77555</v>
      </c>
      <c r="E89" s="490">
        <v>200000</v>
      </c>
      <c r="F89" s="491" t="s">
        <v>5791</v>
      </c>
      <c r="G89" s="492" t="s">
        <v>5792</v>
      </c>
      <c r="H89" s="495" t="s">
        <v>93</v>
      </c>
      <c r="I89" s="483"/>
      <c r="J89" s="487"/>
      <c r="K89" s="487"/>
      <c r="L89" s="487"/>
      <c r="M89" s="483">
        <f>E89</f>
        <v>200000</v>
      </c>
      <c r="N89" s="483"/>
      <c r="O89" s="483"/>
      <c r="P89" s="483"/>
      <c r="Q89" s="483"/>
      <c r="R89" s="483"/>
      <c r="S89" s="483"/>
      <c r="T89" s="483"/>
      <c r="U89" s="483"/>
      <c r="V89" s="483"/>
      <c r="W89" s="483"/>
      <c r="X89" s="483"/>
      <c r="Y89" s="483"/>
      <c r="Z89" s="483"/>
      <c r="AA89" s="483"/>
      <c r="AB89" s="483"/>
      <c r="AC89" s="483"/>
      <c r="AD89" s="483"/>
      <c r="AE89" s="483"/>
      <c r="AF89" s="483"/>
      <c r="AG89" s="483"/>
      <c r="AH89" s="494"/>
    </row>
    <row r="90" ht="23" customHeight="1" spans="1:35">
      <c r="A90" s="488">
        <v>45475</v>
      </c>
      <c r="B90" s="489" t="s">
        <v>5876</v>
      </c>
      <c r="C90" s="489" t="s">
        <v>5830</v>
      </c>
      <c r="D90" s="490" t="s">
        <v>5794</v>
      </c>
      <c r="E90" s="490">
        <v>2600</v>
      </c>
      <c r="F90" s="491" t="s">
        <v>3179</v>
      </c>
      <c r="G90" s="492" t="s">
        <v>14</v>
      </c>
      <c r="H90" s="495" t="s">
        <v>93</v>
      </c>
      <c r="I90" s="483"/>
      <c r="J90" s="487"/>
      <c r="K90" s="487"/>
      <c r="L90" s="487"/>
      <c r="M90" s="483"/>
      <c r="N90" s="483"/>
      <c r="O90" s="483"/>
      <c r="P90" s="483"/>
      <c r="Q90" s="483"/>
      <c r="R90" s="483"/>
      <c r="S90" s="483"/>
      <c r="T90" s="483">
        <f>E90</f>
        <v>2600</v>
      </c>
      <c r="U90" s="483"/>
      <c r="V90" s="483"/>
      <c r="W90" s="483"/>
      <c r="X90" s="483"/>
      <c r="Y90" s="483"/>
      <c r="Z90" s="483"/>
      <c r="AA90" s="483"/>
      <c r="AB90" s="483"/>
      <c r="AC90" s="483"/>
      <c r="AD90" s="483"/>
      <c r="AE90" s="483"/>
      <c r="AF90" s="483"/>
      <c r="AG90" s="483"/>
      <c r="AH90" s="494"/>
    </row>
    <row r="91" ht="23" customHeight="1" spans="1:35">
      <c r="A91" s="488">
        <v>45475</v>
      </c>
      <c r="B91" s="489" t="s">
        <v>5877</v>
      </c>
      <c r="C91" s="489" t="s">
        <v>5830</v>
      </c>
      <c r="D91" s="490" t="s">
        <v>5797</v>
      </c>
      <c r="E91" s="490">
        <v>1500</v>
      </c>
      <c r="F91" s="491" t="s">
        <v>3179</v>
      </c>
      <c r="G91" s="492" t="s">
        <v>14</v>
      </c>
      <c r="H91" s="495" t="s">
        <v>93</v>
      </c>
      <c r="I91" s="483"/>
      <c r="J91" s="487"/>
      <c r="K91" s="487"/>
      <c r="L91" s="487"/>
      <c r="M91" s="483"/>
      <c r="N91" s="483"/>
      <c r="O91" s="483"/>
      <c r="P91" s="483">
        <f>E91</f>
        <v>1500</v>
      </c>
      <c r="Q91" s="483"/>
      <c r="R91" s="483"/>
      <c r="S91" s="483"/>
      <c r="T91" s="483"/>
      <c r="U91" s="483"/>
      <c r="V91" s="483"/>
      <c r="W91" s="483"/>
      <c r="X91" s="483"/>
      <c r="Y91" s="483"/>
      <c r="Z91" s="483"/>
      <c r="AA91" s="483"/>
      <c r="AB91" s="483"/>
      <c r="AC91" s="483"/>
      <c r="AD91" s="483"/>
      <c r="AE91" s="483"/>
      <c r="AF91" s="483"/>
      <c r="AG91" s="483"/>
      <c r="AH91" s="494"/>
    </row>
    <row r="92" ht="23" customHeight="1" spans="1:35">
      <c r="A92" s="488">
        <v>45475</v>
      </c>
      <c r="B92" s="489" t="s">
        <v>5878</v>
      </c>
      <c r="C92" s="489" t="s">
        <v>5830</v>
      </c>
      <c r="D92" s="490" t="s">
        <v>5797</v>
      </c>
      <c r="E92" s="490">
        <v>500</v>
      </c>
      <c r="F92" s="491" t="s">
        <v>3179</v>
      </c>
      <c r="G92" s="492" t="s">
        <v>13</v>
      </c>
      <c r="H92" s="495" t="s">
        <v>93</v>
      </c>
      <c r="I92" s="483"/>
      <c r="J92" s="487"/>
      <c r="K92" s="487"/>
      <c r="L92" s="487"/>
      <c r="M92" s="483"/>
      <c r="N92" s="483"/>
      <c r="O92" s="483"/>
      <c r="P92" s="483"/>
      <c r="Q92" s="483">
        <f>E92</f>
        <v>500</v>
      </c>
      <c r="R92" s="483"/>
      <c r="S92" s="483"/>
      <c r="T92" s="483"/>
      <c r="U92" s="483"/>
      <c r="V92" s="483"/>
      <c r="W92" s="483"/>
      <c r="X92" s="483"/>
      <c r="Y92" s="483"/>
      <c r="Z92" s="483"/>
      <c r="AA92" s="483"/>
      <c r="AB92" s="483"/>
      <c r="AC92" s="483"/>
      <c r="AD92" s="483"/>
      <c r="AE92" s="483"/>
      <c r="AF92" s="483"/>
      <c r="AG92" s="483"/>
      <c r="AH92" s="494"/>
    </row>
    <row r="93" ht="23" customHeight="1" spans="1:35">
      <c r="A93" s="488">
        <v>45478</v>
      </c>
      <c r="B93" s="489" t="s">
        <v>5879</v>
      </c>
      <c r="C93" s="489" t="s">
        <v>5872</v>
      </c>
      <c r="D93" s="490">
        <v>77556</v>
      </c>
      <c r="E93" s="490">
        <v>37359</v>
      </c>
      <c r="F93" s="491" t="s">
        <v>5880</v>
      </c>
      <c r="G93" s="492"/>
      <c r="H93" s="495"/>
      <c r="I93" s="483"/>
      <c r="J93" s="487"/>
      <c r="K93" s="487"/>
      <c r="L93" s="487"/>
      <c r="M93" s="483"/>
      <c r="N93" s="483"/>
      <c r="O93" s="483"/>
      <c r="P93" s="483"/>
      <c r="Q93" s="483"/>
      <c r="R93" s="483"/>
      <c r="S93" s="483"/>
      <c r="T93" s="483"/>
      <c r="U93" s="483"/>
      <c r="V93" s="483"/>
      <c r="W93" s="483"/>
      <c r="X93" s="483"/>
      <c r="Y93" s="483"/>
      <c r="Z93" s="483"/>
      <c r="AA93" s="483"/>
      <c r="AB93" s="483"/>
      <c r="AC93" s="483"/>
      <c r="AD93" s="483"/>
      <c r="AE93" s="483"/>
      <c r="AF93" s="483"/>
      <c r="AG93" s="483"/>
      <c r="AH93" s="1852" t="s">
        <v>5881</v>
      </c>
    </row>
    <row r="94" ht="23" customHeight="1" spans="1:35">
      <c r="A94" s="488">
        <v>45478</v>
      </c>
      <c r="B94" s="489" t="s">
        <v>5879</v>
      </c>
      <c r="C94" s="489" t="s">
        <v>5872</v>
      </c>
      <c r="D94" s="490">
        <v>77556</v>
      </c>
      <c r="E94" s="490">
        <v>37359</v>
      </c>
      <c r="F94" s="491" t="s">
        <v>5882</v>
      </c>
      <c r="G94" s="492"/>
      <c r="H94" s="495"/>
      <c r="I94" s="483"/>
      <c r="J94" s="487"/>
      <c r="K94" s="487"/>
      <c r="L94" s="487"/>
      <c r="M94" s="483"/>
      <c r="N94" s="483"/>
      <c r="O94" s="483"/>
      <c r="P94" s="483"/>
      <c r="Q94" s="483"/>
      <c r="R94" s="483"/>
      <c r="S94" s="483"/>
      <c r="T94" s="483"/>
      <c r="U94" s="483"/>
      <c r="V94" s="483"/>
      <c r="W94" s="483"/>
      <c r="X94" s="483"/>
      <c r="Y94" s="483"/>
      <c r="Z94" s="483"/>
      <c r="AA94" s="483"/>
      <c r="AB94" s="483"/>
      <c r="AC94" s="483"/>
      <c r="AD94" s="483"/>
      <c r="AE94" s="483"/>
      <c r="AF94" s="483"/>
      <c r="AG94" s="483"/>
      <c r="AH94" s="1852" t="s">
        <v>5881</v>
      </c>
    </row>
    <row r="95" ht="23" customHeight="1" spans="1:35">
      <c r="A95" s="488">
        <v>45478</v>
      </c>
      <c r="B95" s="489" t="s">
        <v>5879</v>
      </c>
      <c r="C95" s="489" t="s">
        <v>5872</v>
      </c>
      <c r="D95" s="490">
        <v>77556</v>
      </c>
      <c r="E95" s="490">
        <v>112077</v>
      </c>
      <c r="F95" s="491" t="s">
        <v>5883</v>
      </c>
      <c r="G95" s="492"/>
      <c r="H95" s="495"/>
      <c r="I95" s="483"/>
      <c r="J95" s="487"/>
      <c r="K95" s="487"/>
      <c r="L95" s="487"/>
      <c r="M95" s="483"/>
      <c r="N95" s="483"/>
      <c r="O95" s="483"/>
      <c r="P95" s="483"/>
      <c r="Q95" s="483"/>
      <c r="R95" s="483"/>
      <c r="S95" s="483"/>
      <c r="T95" s="483"/>
      <c r="U95" s="483"/>
      <c r="V95" s="483"/>
      <c r="W95" s="483"/>
      <c r="X95" s="483"/>
      <c r="Y95" s="483"/>
      <c r="Z95" s="483"/>
      <c r="AA95" s="483"/>
      <c r="AB95" s="483"/>
      <c r="AC95" s="483"/>
      <c r="AD95" s="483"/>
      <c r="AE95" s="483"/>
      <c r="AF95" s="483"/>
      <c r="AG95" s="483"/>
      <c r="AH95" s="1852" t="s">
        <v>5881</v>
      </c>
    </row>
    <row r="96" ht="23" customHeight="1" spans="1:35">
      <c r="A96" s="488">
        <v>45478</v>
      </c>
      <c r="B96" s="489" t="s">
        <v>5879</v>
      </c>
      <c r="C96" s="489" t="s">
        <v>5872</v>
      </c>
      <c r="D96" s="490">
        <v>77556</v>
      </c>
      <c r="E96" s="490">
        <v>37359</v>
      </c>
      <c r="F96" s="491" t="s">
        <v>5884</v>
      </c>
      <c r="G96" s="492"/>
      <c r="H96" s="495"/>
      <c r="I96" s="483"/>
      <c r="J96" s="487"/>
      <c r="K96" s="487"/>
      <c r="L96" s="487"/>
      <c r="M96" s="483"/>
      <c r="N96" s="483"/>
      <c r="O96" s="483"/>
      <c r="P96" s="483"/>
      <c r="Q96" s="483"/>
      <c r="R96" s="483"/>
      <c r="S96" s="483"/>
      <c r="T96" s="483"/>
      <c r="U96" s="483"/>
      <c r="V96" s="483"/>
      <c r="W96" s="483"/>
      <c r="X96" s="483"/>
      <c r="Y96" s="483"/>
      <c r="Z96" s="483"/>
      <c r="AA96" s="483"/>
      <c r="AB96" s="483"/>
      <c r="AC96" s="483"/>
      <c r="AD96" s="483"/>
      <c r="AE96" s="483"/>
      <c r="AF96" s="483"/>
      <c r="AG96" s="483"/>
      <c r="AH96" s="1852" t="s">
        <v>5881</v>
      </c>
    </row>
    <row r="97" ht="23" customHeight="1" spans="1:35">
      <c r="A97" s="488">
        <v>45483</v>
      </c>
      <c r="B97" s="489">
        <v>1000021734</v>
      </c>
      <c r="C97" s="489" t="s">
        <v>5872</v>
      </c>
      <c r="D97" s="490">
        <v>77584</v>
      </c>
      <c r="E97" s="490">
        <v>27504</v>
      </c>
      <c r="F97" s="491" t="s">
        <v>5883</v>
      </c>
      <c r="G97" s="492" t="s">
        <v>14</v>
      </c>
      <c r="H97" s="495" t="s">
        <v>5858</v>
      </c>
      <c r="I97" s="483"/>
      <c r="J97" s="487"/>
      <c r="K97" s="487"/>
      <c r="L97" s="487"/>
      <c r="M97" s="483"/>
      <c r="N97" s="483"/>
      <c r="O97" s="483"/>
      <c r="P97" s="483"/>
      <c r="Q97" s="483"/>
      <c r="R97" s="483"/>
      <c r="S97" s="483"/>
      <c r="T97" s="483"/>
      <c r="U97" s="483"/>
      <c r="V97" s="483"/>
      <c r="W97" s="483"/>
      <c r="X97" s="483"/>
      <c r="Y97" s="483"/>
      <c r="Z97" s="483"/>
      <c r="AA97" s="483"/>
      <c r="AB97" s="483"/>
      <c r="AC97" s="483"/>
      <c r="AD97" s="483"/>
      <c r="AE97" s="483"/>
      <c r="AF97" s="483"/>
      <c r="AG97" s="483"/>
      <c r="AH97" s="1852" t="s">
        <v>5885</v>
      </c>
      <c r="AI97" s="439" t="s">
        <v>157</v>
      </c>
    </row>
    <row r="98" ht="23" customHeight="1" spans="1:35">
      <c r="A98" s="488">
        <v>45483</v>
      </c>
      <c r="B98" s="489">
        <v>1000021709</v>
      </c>
      <c r="C98" s="489" t="s">
        <v>5872</v>
      </c>
      <c r="D98" s="490">
        <v>77584</v>
      </c>
      <c r="E98" s="490">
        <v>13908</v>
      </c>
      <c r="F98" s="491" t="s">
        <v>5827</v>
      </c>
      <c r="G98" s="492" t="s">
        <v>13</v>
      </c>
      <c r="H98" s="495" t="s">
        <v>5858</v>
      </c>
      <c r="I98" s="483"/>
      <c r="J98" s="487"/>
      <c r="K98" s="487"/>
      <c r="L98" s="487"/>
      <c r="M98" s="483"/>
      <c r="N98" s="483"/>
      <c r="O98" s="483"/>
      <c r="P98" s="483"/>
      <c r="Q98" s="483"/>
      <c r="R98" s="483"/>
      <c r="S98" s="483"/>
      <c r="T98" s="483"/>
      <c r="U98" s="483"/>
      <c r="V98" s="483"/>
      <c r="W98" s="483"/>
      <c r="X98" s="483"/>
      <c r="Y98" s="483"/>
      <c r="Z98" s="483"/>
      <c r="AA98" s="483"/>
      <c r="AB98" s="483"/>
      <c r="AC98" s="483"/>
      <c r="AD98" s="483"/>
      <c r="AE98" s="483">
        <f>E98</f>
        <v>13908</v>
      </c>
      <c r="AF98" s="483"/>
      <c r="AG98" s="483"/>
      <c r="AH98" s="1852" t="s">
        <v>5885</v>
      </c>
      <c r="AI98" s="439" t="s">
        <v>157</v>
      </c>
    </row>
    <row r="99" ht="23" customHeight="1" spans="1:35">
      <c r="A99" s="488">
        <v>45483</v>
      </c>
      <c r="B99" s="489">
        <v>1000021710</v>
      </c>
      <c r="C99" s="489" t="s">
        <v>5872</v>
      </c>
      <c r="D99" s="490">
        <v>77584</v>
      </c>
      <c r="E99" s="490">
        <v>13908</v>
      </c>
      <c r="F99" s="491" t="s">
        <v>5824</v>
      </c>
      <c r="G99" s="492"/>
      <c r="H99" s="495" t="s">
        <v>5858</v>
      </c>
      <c r="I99" s="483"/>
      <c r="J99" s="487"/>
      <c r="K99" s="487"/>
      <c r="L99" s="487"/>
      <c r="M99" s="483"/>
      <c r="N99" s="483"/>
      <c r="O99" s="483"/>
      <c r="P99" s="483"/>
      <c r="Q99" s="483"/>
      <c r="R99" s="483"/>
      <c r="S99" s="483"/>
      <c r="T99" s="483"/>
      <c r="U99" s="483"/>
      <c r="V99" s="483"/>
      <c r="W99" s="483"/>
      <c r="X99" s="483"/>
      <c r="Y99" s="483"/>
      <c r="Z99" s="483"/>
      <c r="AA99" s="483"/>
      <c r="AB99" s="483"/>
      <c r="AC99" s="483"/>
      <c r="AD99" s="483">
        <f>E99</f>
        <v>13908</v>
      </c>
      <c r="AE99" s="483"/>
      <c r="AF99" s="483"/>
      <c r="AG99" s="483"/>
      <c r="AH99" s="1852" t="s">
        <v>5885</v>
      </c>
      <c r="AI99" s="439" t="s">
        <v>157</v>
      </c>
    </row>
    <row r="100" ht="23" customHeight="1" spans="1:35">
      <c r="A100" s="488">
        <v>45483</v>
      </c>
      <c r="B100" s="489">
        <v>1000021711</v>
      </c>
      <c r="C100" s="489" t="s">
        <v>5872</v>
      </c>
      <c r="D100" s="490">
        <v>77584</v>
      </c>
      <c r="E100" s="490">
        <v>13908</v>
      </c>
      <c r="F100" s="491" t="s">
        <v>5828</v>
      </c>
      <c r="G100" s="492"/>
      <c r="H100" s="495" t="s">
        <v>5858</v>
      </c>
      <c r="I100" s="483"/>
      <c r="J100" s="487"/>
      <c r="K100" s="487"/>
      <c r="L100" s="487"/>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f>E100</f>
        <v>13908</v>
      </c>
      <c r="AH100" s="1852" t="s">
        <v>5885</v>
      </c>
      <c r="AI100" s="439" t="s">
        <v>157</v>
      </c>
    </row>
    <row r="101" ht="23" customHeight="1" spans="1:35">
      <c r="A101" s="488">
        <v>45485</v>
      </c>
      <c r="B101" s="489">
        <v>1000021803</v>
      </c>
      <c r="C101" s="489" t="s">
        <v>5855</v>
      </c>
      <c r="D101" s="490">
        <v>77584</v>
      </c>
      <c r="E101" s="490">
        <v>3612</v>
      </c>
      <c r="F101" s="491" t="s">
        <v>5827</v>
      </c>
      <c r="G101" s="492" t="s">
        <v>13</v>
      </c>
      <c r="H101" s="495" t="s">
        <v>5858</v>
      </c>
      <c r="I101" s="483"/>
      <c r="J101" s="487"/>
      <c r="K101" s="487"/>
      <c r="L101" s="487"/>
      <c r="M101" s="483"/>
      <c r="N101" s="483"/>
      <c r="O101" s="483"/>
      <c r="P101" s="483"/>
      <c r="Q101" s="483"/>
      <c r="R101" s="483"/>
      <c r="S101" s="483"/>
      <c r="T101" s="483"/>
      <c r="U101" s="483"/>
      <c r="V101" s="483"/>
      <c r="W101" s="483"/>
      <c r="X101" s="483"/>
      <c r="Y101" s="483"/>
      <c r="Z101" s="483"/>
      <c r="AA101" s="483"/>
      <c r="AB101" s="483"/>
      <c r="AC101" s="483"/>
      <c r="AD101" s="483"/>
      <c r="AE101" s="483">
        <f>E101</f>
        <v>3612</v>
      </c>
      <c r="AF101" s="483"/>
      <c r="AG101" s="483"/>
      <c r="AH101" s="1852" t="s">
        <v>5886</v>
      </c>
      <c r="AI101" s="439" t="s">
        <v>157</v>
      </c>
    </row>
    <row r="102" ht="23" customHeight="1" spans="1:35">
      <c r="A102" s="488">
        <v>45485</v>
      </c>
      <c r="B102" s="489">
        <v>1000021804</v>
      </c>
      <c r="C102" s="489" t="s">
        <v>5855</v>
      </c>
      <c r="D102" s="490">
        <v>77584</v>
      </c>
      <c r="E102" s="490">
        <v>3612</v>
      </c>
      <c r="F102" s="491" t="s">
        <v>5824</v>
      </c>
      <c r="G102" s="492"/>
      <c r="H102" s="495" t="s">
        <v>5858</v>
      </c>
      <c r="I102" s="483"/>
      <c r="J102" s="487"/>
      <c r="K102" s="487"/>
      <c r="L102" s="487"/>
      <c r="M102" s="483"/>
      <c r="N102" s="483"/>
      <c r="O102" s="483"/>
      <c r="P102" s="483"/>
      <c r="Q102" s="483"/>
      <c r="R102" s="483"/>
      <c r="S102" s="483"/>
      <c r="T102" s="483"/>
      <c r="U102" s="483"/>
      <c r="V102" s="483"/>
      <c r="W102" s="483"/>
      <c r="X102" s="483"/>
      <c r="Y102" s="483"/>
      <c r="Z102" s="483"/>
      <c r="AA102" s="483"/>
      <c r="AB102" s="483"/>
      <c r="AC102" s="483"/>
      <c r="AD102" s="483">
        <f>E102</f>
        <v>3612</v>
      </c>
      <c r="AE102" s="483"/>
      <c r="AF102" s="483"/>
      <c r="AG102" s="483"/>
      <c r="AH102" s="1852" t="s">
        <v>5886</v>
      </c>
      <c r="AI102" s="439" t="s">
        <v>157</v>
      </c>
    </row>
    <row r="103" ht="23" customHeight="1" spans="1:35">
      <c r="A103" s="488">
        <v>45485</v>
      </c>
      <c r="B103" s="489">
        <v>1000021805</v>
      </c>
      <c r="C103" s="489" t="s">
        <v>5855</v>
      </c>
      <c r="D103" s="490">
        <v>77584</v>
      </c>
      <c r="E103" s="490">
        <v>3612</v>
      </c>
      <c r="F103" s="491" t="s">
        <v>5828</v>
      </c>
      <c r="G103" s="492"/>
      <c r="H103" s="495" t="s">
        <v>5858</v>
      </c>
      <c r="I103" s="483"/>
      <c r="J103" s="487"/>
      <c r="K103" s="487"/>
      <c r="L103" s="487"/>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f>E103</f>
        <v>3612</v>
      </c>
      <c r="AH103" s="1852" t="s">
        <v>5886</v>
      </c>
      <c r="AI103" s="439" t="s">
        <v>157</v>
      </c>
    </row>
    <row r="104" ht="23" customHeight="1" spans="1:35">
      <c r="A104" s="488">
        <v>45485</v>
      </c>
      <c r="B104" s="489" t="s">
        <v>1468</v>
      </c>
      <c r="C104" s="489" t="s">
        <v>5830</v>
      </c>
      <c r="D104" s="490">
        <v>77555</v>
      </c>
      <c r="E104" s="490">
        <v>150000</v>
      </c>
      <c r="F104" s="491" t="s">
        <v>5788</v>
      </c>
      <c r="G104" s="492" t="s">
        <v>14</v>
      </c>
      <c r="H104" s="495" t="s">
        <v>93</v>
      </c>
      <c r="I104" s="483">
        <f>E104</f>
        <v>150000</v>
      </c>
      <c r="J104" s="487"/>
      <c r="K104" s="487"/>
      <c r="L104" s="487"/>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94"/>
    </row>
    <row r="105" ht="23" customHeight="1" spans="1:35">
      <c r="A105" s="488">
        <v>45485</v>
      </c>
      <c r="B105" s="489" t="s">
        <v>1468</v>
      </c>
      <c r="C105" s="489" t="s">
        <v>5830</v>
      </c>
      <c r="D105" s="490">
        <v>77555</v>
      </c>
      <c r="E105" s="490">
        <v>20000</v>
      </c>
      <c r="F105" s="491" t="s">
        <v>5788</v>
      </c>
      <c r="G105" s="492" t="s">
        <v>13</v>
      </c>
      <c r="H105" s="495" t="s">
        <v>93</v>
      </c>
      <c r="I105" s="483"/>
      <c r="J105" s="487">
        <f>E105</f>
        <v>20000</v>
      </c>
      <c r="K105" s="487"/>
      <c r="L105" s="487"/>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94"/>
    </row>
    <row r="106" ht="23" customHeight="1" spans="1:35">
      <c r="A106" s="488">
        <v>45485</v>
      </c>
      <c r="B106" s="489" t="s">
        <v>5887</v>
      </c>
      <c r="C106" s="489" t="s">
        <v>5830</v>
      </c>
      <c r="D106" s="490">
        <v>77555</v>
      </c>
      <c r="E106" s="490">
        <v>150000</v>
      </c>
      <c r="F106" s="491" t="s">
        <v>5791</v>
      </c>
      <c r="G106" s="492" t="s">
        <v>5792</v>
      </c>
      <c r="H106" s="495" t="s">
        <v>93</v>
      </c>
      <c r="I106" s="483"/>
      <c r="J106" s="487"/>
      <c r="K106" s="487"/>
      <c r="L106" s="487"/>
      <c r="M106" s="483">
        <f>E106</f>
        <v>150000</v>
      </c>
      <c r="N106" s="483"/>
      <c r="O106" s="483"/>
      <c r="P106" s="483"/>
      <c r="Q106" s="483"/>
      <c r="R106" s="483"/>
      <c r="S106" s="483"/>
      <c r="T106" s="483"/>
      <c r="U106" s="483"/>
      <c r="V106" s="483"/>
      <c r="W106" s="483"/>
      <c r="X106" s="483"/>
      <c r="Y106" s="483"/>
      <c r="Z106" s="483"/>
      <c r="AA106" s="483"/>
      <c r="AB106" s="483"/>
      <c r="AC106" s="483"/>
      <c r="AD106" s="483"/>
      <c r="AE106" s="483"/>
      <c r="AF106" s="483"/>
      <c r="AG106" s="483"/>
      <c r="AH106" s="494"/>
    </row>
    <row r="107" ht="23" customHeight="1" spans="1:35">
      <c r="A107" s="488">
        <v>45485</v>
      </c>
      <c r="B107" s="489" t="s">
        <v>5888</v>
      </c>
      <c r="C107" s="489" t="s">
        <v>5830</v>
      </c>
      <c r="D107" s="490" t="s">
        <v>5794</v>
      </c>
      <c r="E107" s="490">
        <v>4000</v>
      </c>
      <c r="F107" s="491" t="s">
        <v>3179</v>
      </c>
      <c r="G107" s="492" t="s">
        <v>14</v>
      </c>
      <c r="H107" s="495" t="s">
        <v>93</v>
      </c>
      <c r="I107" s="483"/>
      <c r="J107" s="487"/>
      <c r="K107" s="487"/>
      <c r="L107" s="487"/>
      <c r="M107" s="483"/>
      <c r="N107" s="483"/>
      <c r="O107" s="483"/>
      <c r="P107" s="483"/>
      <c r="Q107" s="483"/>
      <c r="R107" s="483"/>
      <c r="S107" s="483"/>
      <c r="T107" s="483">
        <f>E107</f>
        <v>4000</v>
      </c>
      <c r="U107" s="483"/>
      <c r="V107" s="483"/>
      <c r="W107" s="483"/>
      <c r="X107" s="483"/>
      <c r="Y107" s="483"/>
      <c r="Z107" s="483"/>
      <c r="AA107" s="483"/>
      <c r="AB107" s="483"/>
      <c r="AC107" s="483"/>
      <c r="AD107" s="483"/>
      <c r="AE107" s="483"/>
      <c r="AF107" s="483"/>
      <c r="AG107" s="483"/>
      <c r="AH107" s="494"/>
    </row>
    <row r="108" ht="23" customHeight="1" spans="1:35">
      <c r="A108" s="488">
        <v>45485</v>
      </c>
      <c r="B108" s="489" t="s">
        <v>5889</v>
      </c>
      <c r="C108" s="489" t="s">
        <v>5830</v>
      </c>
      <c r="D108" s="490" t="s">
        <v>5797</v>
      </c>
      <c r="E108" s="490">
        <v>1500</v>
      </c>
      <c r="F108" s="491" t="s">
        <v>3179</v>
      </c>
      <c r="G108" s="492" t="s">
        <v>14</v>
      </c>
      <c r="H108" s="495" t="s">
        <v>93</v>
      </c>
      <c r="I108" s="483"/>
      <c r="J108" s="487"/>
      <c r="K108" s="487"/>
      <c r="L108" s="487"/>
      <c r="M108" s="483"/>
      <c r="N108" s="483"/>
      <c r="O108" s="483"/>
      <c r="P108" s="483">
        <f>E108</f>
        <v>1500</v>
      </c>
      <c r="Q108" s="483"/>
      <c r="R108" s="483"/>
      <c r="S108" s="483"/>
      <c r="T108" s="483"/>
      <c r="U108" s="483"/>
      <c r="V108" s="483"/>
      <c r="W108" s="483"/>
      <c r="X108" s="483"/>
      <c r="Y108" s="483"/>
      <c r="Z108" s="483"/>
      <c r="AA108" s="483"/>
      <c r="AB108" s="483"/>
      <c r="AC108" s="483"/>
      <c r="AD108" s="483"/>
      <c r="AE108" s="483"/>
      <c r="AF108" s="483"/>
      <c r="AG108" s="483"/>
      <c r="AH108" s="494"/>
    </row>
    <row r="109" ht="23" customHeight="1" spans="1:35">
      <c r="A109" s="488">
        <v>45497</v>
      </c>
      <c r="B109" s="489">
        <v>1000022079</v>
      </c>
      <c r="C109" s="489" t="s">
        <v>5872</v>
      </c>
      <c r="D109" s="490" t="s">
        <v>5890</v>
      </c>
      <c r="E109" s="490">
        <v>1975</v>
      </c>
      <c r="F109" s="491" t="s">
        <v>3179</v>
      </c>
      <c r="G109" s="492"/>
      <c r="H109" s="495" t="s">
        <v>5858</v>
      </c>
      <c r="I109" s="483"/>
      <c r="J109" s="487"/>
      <c r="K109" s="487"/>
      <c r="L109" s="487"/>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1852" t="s">
        <v>5891</v>
      </c>
    </row>
    <row r="110" ht="23" customHeight="1" spans="1:35">
      <c r="A110" s="488">
        <v>45499</v>
      </c>
      <c r="B110" s="489" t="s">
        <v>1468</v>
      </c>
      <c r="C110" s="489" t="s">
        <v>5830</v>
      </c>
      <c r="D110" s="490">
        <v>77555</v>
      </c>
      <c r="E110" s="490">
        <v>150000</v>
      </c>
      <c r="F110" s="491" t="s">
        <v>5788</v>
      </c>
      <c r="G110" s="492" t="s">
        <v>14</v>
      </c>
      <c r="H110" s="495" t="s">
        <v>93</v>
      </c>
      <c r="I110" s="483">
        <f>E110</f>
        <v>150000</v>
      </c>
      <c r="J110" s="487"/>
      <c r="K110" s="487"/>
      <c r="L110" s="487"/>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94"/>
    </row>
    <row r="111" ht="23" customHeight="1" spans="1:35">
      <c r="A111" s="488">
        <v>45499</v>
      </c>
      <c r="B111" s="489" t="s">
        <v>1468</v>
      </c>
      <c r="C111" s="489" t="s">
        <v>5830</v>
      </c>
      <c r="D111" s="490">
        <v>77555</v>
      </c>
      <c r="E111" s="490">
        <v>20000</v>
      </c>
      <c r="F111" s="491" t="s">
        <v>5788</v>
      </c>
      <c r="G111" s="492" t="s">
        <v>13</v>
      </c>
      <c r="H111" s="495" t="s">
        <v>93</v>
      </c>
      <c r="I111" s="483"/>
      <c r="J111" s="487">
        <f>E111</f>
        <v>20000</v>
      </c>
      <c r="K111" s="487"/>
      <c r="L111" s="487"/>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94"/>
    </row>
    <row r="112" ht="23" customHeight="1" spans="1:35">
      <c r="A112" s="488">
        <v>45499</v>
      </c>
      <c r="B112" s="489" t="s">
        <v>5892</v>
      </c>
      <c r="C112" s="489" t="s">
        <v>5830</v>
      </c>
      <c r="D112" s="490">
        <v>77555</v>
      </c>
      <c r="E112" s="490">
        <v>150000</v>
      </c>
      <c r="F112" s="491" t="s">
        <v>5791</v>
      </c>
      <c r="G112" s="492" t="s">
        <v>5792</v>
      </c>
      <c r="H112" s="495" t="s">
        <v>93</v>
      </c>
      <c r="I112" s="483"/>
      <c r="J112" s="487"/>
      <c r="K112" s="487"/>
      <c r="L112" s="487"/>
      <c r="M112" s="483">
        <f>E112</f>
        <v>150000</v>
      </c>
      <c r="N112" s="483"/>
      <c r="O112" s="483"/>
      <c r="P112" s="483"/>
      <c r="Q112" s="483"/>
      <c r="R112" s="483"/>
      <c r="S112" s="483"/>
      <c r="T112" s="483"/>
      <c r="U112" s="483"/>
      <c r="V112" s="483"/>
      <c r="W112" s="483"/>
      <c r="X112" s="483"/>
      <c r="Y112" s="483"/>
      <c r="Z112" s="483"/>
      <c r="AA112" s="483"/>
      <c r="AB112" s="483"/>
      <c r="AC112" s="483"/>
      <c r="AD112" s="483"/>
      <c r="AE112" s="483"/>
      <c r="AF112" s="483"/>
      <c r="AG112" s="483"/>
      <c r="AH112" s="494"/>
    </row>
    <row r="113" ht="23" customHeight="1" spans="1:35">
      <c r="A113" s="488">
        <v>45499</v>
      </c>
      <c r="B113" s="489" t="s">
        <v>5893</v>
      </c>
      <c r="C113" s="489" t="s">
        <v>5830</v>
      </c>
      <c r="D113" s="490" t="s">
        <v>5794</v>
      </c>
      <c r="E113" s="490">
        <v>7000</v>
      </c>
      <c r="F113" s="491" t="s">
        <v>3179</v>
      </c>
      <c r="G113" s="492" t="s">
        <v>14</v>
      </c>
      <c r="H113" s="495" t="s">
        <v>93</v>
      </c>
      <c r="I113" s="483"/>
      <c r="J113" s="487"/>
      <c r="K113" s="487"/>
      <c r="L113" s="487"/>
      <c r="M113" s="483"/>
      <c r="N113" s="483"/>
      <c r="O113" s="483"/>
      <c r="P113" s="483"/>
      <c r="Q113" s="483"/>
      <c r="R113" s="483"/>
      <c r="S113" s="483"/>
      <c r="T113" s="483">
        <f>E113</f>
        <v>7000</v>
      </c>
      <c r="U113" s="483"/>
      <c r="V113" s="483"/>
      <c r="W113" s="483"/>
      <c r="X113" s="483"/>
      <c r="Y113" s="483"/>
      <c r="Z113" s="483"/>
      <c r="AA113" s="483"/>
      <c r="AB113" s="483"/>
      <c r="AC113" s="483"/>
      <c r="AD113" s="483"/>
      <c r="AE113" s="483"/>
      <c r="AF113" s="483"/>
      <c r="AG113" s="483"/>
      <c r="AH113" s="494"/>
    </row>
    <row r="114" ht="23" customHeight="1" spans="1:35">
      <c r="A114" s="488">
        <v>45499</v>
      </c>
      <c r="B114" s="489" t="s">
        <v>5894</v>
      </c>
      <c r="C114" s="489" t="s">
        <v>5830</v>
      </c>
      <c r="D114" s="490" t="s">
        <v>5794</v>
      </c>
      <c r="E114" s="490">
        <v>500</v>
      </c>
      <c r="F114" s="491" t="s">
        <v>3179</v>
      </c>
      <c r="G114" s="492" t="s">
        <v>13</v>
      </c>
      <c r="H114" s="495" t="s">
        <v>93</v>
      </c>
      <c r="I114" s="483"/>
      <c r="J114" s="487"/>
      <c r="K114" s="487"/>
      <c r="L114" s="487"/>
      <c r="M114" s="483"/>
      <c r="N114" s="483"/>
      <c r="O114" s="483"/>
      <c r="P114" s="483"/>
      <c r="Q114" s="483"/>
      <c r="R114" s="483"/>
      <c r="S114" s="483"/>
      <c r="T114" s="483"/>
      <c r="U114" s="483"/>
      <c r="V114" s="483">
        <f>E114</f>
        <v>500</v>
      </c>
      <c r="W114" s="483"/>
      <c r="X114" s="483"/>
      <c r="Y114" s="483"/>
      <c r="Z114" s="483"/>
      <c r="AA114" s="483"/>
      <c r="AB114" s="483"/>
      <c r="AC114" s="483"/>
      <c r="AD114" s="483"/>
      <c r="AE114" s="483"/>
      <c r="AF114" s="483"/>
      <c r="AG114" s="483"/>
      <c r="AH114" s="494"/>
    </row>
    <row r="115" ht="23" customHeight="1" spans="1:35">
      <c r="A115" s="488">
        <v>45499</v>
      </c>
      <c r="B115" s="489" t="s">
        <v>5895</v>
      </c>
      <c r="C115" s="489" t="s">
        <v>5830</v>
      </c>
      <c r="D115" s="490" t="s">
        <v>5797</v>
      </c>
      <c r="E115" s="490">
        <v>1500</v>
      </c>
      <c r="F115" s="491" t="s">
        <v>3179</v>
      </c>
      <c r="G115" s="492" t="s">
        <v>14</v>
      </c>
      <c r="H115" s="495" t="s">
        <v>93</v>
      </c>
      <c r="I115" s="483"/>
      <c r="J115" s="487"/>
      <c r="K115" s="487"/>
      <c r="L115" s="487"/>
      <c r="M115" s="483"/>
      <c r="N115" s="483"/>
      <c r="O115" s="483"/>
      <c r="P115" s="483">
        <f>E115</f>
        <v>1500</v>
      </c>
      <c r="Q115" s="483"/>
      <c r="R115" s="483"/>
      <c r="S115" s="483"/>
      <c r="T115" s="483"/>
      <c r="U115" s="483"/>
      <c r="V115" s="483"/>
      <c r="W115" s="483"/>
      <c r="X115" s="483"/>
      <c r="Y115" s="483"/>
      <c r="Z115" s="483"/>
      <c r="AA115" s="483"/>
      <c r="AB115" s="483"/>
      <c r="AC115" s="483"/>
      <c r="AD115" s="483"/>
      <c r="AE115" s="483"/>
      <c r="AF115" s="483"/>
      <c r="AG115" s="483"/>
      <c r="AH115" s="494"/>
    </row>
    <row r="116" ht="23" customHeight="1" spans="1:35">
      <c r="A116" s="488">
        <v>45499</v>
      </c>
      <c r="B116" s="489" t="s">
        <v>5896</v>
      </c>
      <c r="C116" s="489" t="s">
        <v>5830</v>
      </c>
      <c r="D116" s="490" t="s">
        <v>5797</v>
      </c>
      <c r="E116" s="490">
        <v>500</v>
      </c>
      <c r="F116" s="491" t="s">
        <v>3179</v>
      </c>
      <c r="G116" s="492" t="s">
        <v>13</v>
      </c>
      <c r="H116" s="495" t="s">
        <v>93</v>
      </c>
      <c r="I116" s="483"/>
      <c r="J116" s="487"/>
      <c r="K116" s="487"/>
      <c r="L116" s="487"/>
      <c r="M116" s="483"/>
      <c r="N116" s="483"/>
      <c r="O116" s="483"/>
      <c r="P116" s="483"/>
      <c r="Q116" s="483">
        <f>E116</f>
        <v>500</v>
      </c>
      <c r="R116" s="483"/>
      <c r="S116" s="483"/>
      <c r="T116" s="483"/>
      <c r="U116" s="483"/>
      <c r="V116" s="483"/>
      <c r="W116" s="483"/>
      <c r="X116" s="483"/>
      <c r="Y116" s="483"/>
      <c r="Z116" s="483"/>
      <c r="AA116" s="483"/>
      <c r="AB116" s="483"/>
      <c r="AC116" s="483"/>
      <c r="AD116" s="483"/>
      <c r="AE116" s="483"/>
      <c r="AF116" s="483"/>
      <c r="AG116" s="483"/>
      <c r="AH116" s="494"/>
    </row>
    <row r="117" ht="23" customHeight="1" spans="1:35">
      <c r="A117" s="488">
        <v>45499</v>
      </c>
      <c r="B117" s="489" t="s">
        <v>5897</v>
      </c>
      <c r="C117" s="489" t="s">
        <v>5830</v>
      </c>
      <c r="D117" s="490" t="s">
        <v>5800</v>
      </c>
      <c r="E117" s="490">
        <v>300</v>
      </c>
      <c r="F117" s="491" t="s">
        <v>5801</v>
      </c>
      <c r="G117" s="492" t="s">
        <v>13</v>
      </c>
      <c r="H117" s="495" t="s">
        <v>93</v>
      </c>
      <c r="I117" s="483"/>
      <c r="J117" s="487"/>
      <c r="K117" s="487"/>
      <c r="L117" s="487"/>
      <c r="M117" s="483"/>
      <c r="N117" s="483"/>
      <c r="O117" s="483"/>
      <c r="P117" s="483"/>
      <c r="Q117" s="483"/>
      <c r="R117" s="483"/>
      <c r="S117" s="483"/>
      <c r="T117" s="483"/>
      <c r="U117" s="483"/>
      <c r="V117" s="483"/>
      <c r="W117" s="483">
        <f>E117</f>
        <v>300</v>
      </c>
      <c r="X117" s="483"/>
      <c r="Y117" s="483"/>
      <c r="Z117" s="483"/>
      <c r="AA117" s="483"/>
      <c r="AB117" s="483"/>
      <c r="AC117" s="483"/>
      <c r="AD117" s="483"/>
      <c r="AE117" s="483"/>
      <c r="AF117" s="483"/>
      <c r="AG117" s="483"/>
      <c r="AH117" s="494"/>
    </row>
    <row r="118" ht="23" customHeight="1" spans="1:35">
      <c r="A118" s="488">
        <v>45499</v>
      </c>
      <c r="B118" s="489" t="s">
        <v>5898</v>
      </c>
      <c r="C118" s="489" t="s">
        <v>5830</v>
      </c>
      <c r="D118" s="490" t="s">
        <v>5800</v>
      </c>
      <c r="E118" s="490">
        <v>300</v>
      </c>
      <c r="F118" s="491" t="s">
        <v>5803</v>
      </c>
      <c r="G118" s="492" t="s">
        <v>13</v>
      </c>
      <c r="H118" s="495" t="s">
        <v>93</v>
      </c>
      <c r="I118" s="483"/>
      <c r="J118" s="487"/>
      <c r="K118" s="487"/>
      <c r="L118" s="487"/>
      <c r="M118" s="483"/>
      <c r="N118" s="483"/>
      <c r="O118" s="483"/>
      <c r="P118" s="483"/>
      <c r="Q118" s="483"/>
      <c r="R118" s="483"/>
      <c r="S118" s="483"/>
      <c r="T118" s="483"/>
      <c r="U118" s="483"/>
      <c r="V118" s="483"/>
      <c r="W118" s="483"/>
      <c r="X118" s="483">
        <f>E118</f>
        <v>300</v>
      </c>
      <c r="Y118" s="483"/>
      <c r="Z118" s="483"/>
      <c r="AA118" s="483"/>
      <c r="AB118" s="483"/>
      <c r="AC118" s="483"/>
      <c r="AD118" s="483"/>
      <c r="AE118" s="483"/>
      <c r="AF118" s="483"/>
      <c r="AG118" s="483"/>
      <c r="AH118" s="494" t="s">
        <v>5818</v>
      </c>
    </row>
    <row r="119" ht="23" customHeight="1" spans="1:35">
      <c r="A119" s="488">
        <v>45503</v>
      </c>
      <c r="B119" s="489">
        <v>1000022186</v>
      </c>
      <c r="C119" s="489" t="s">
        <v>5855</v>
      </c>
      <c r="D119" s="490">
        <v>77584</v>
      </c>
      <c r="E119" s="490">
        <v>10000</v>
      </c>
      <c r="F119" s="491" t="s">
        <v>5824</v>
      </c>
      <c r="G119" s="492"/>
      <c r="H119" s="495"/>
      <c r="I119" s="483"/>
      <c r="J119" s="487"/>
      <c r="K119" s="487"/>
      <c r="L119" s="487"/>
      <c r="M119" s="483"/>
      <c r="N119" s="483"/>
      <c r="O119" s="483"/>
      <c r="P119" s="483"/>
      <c r="Q119" s="483"/>
      <c r="R119" s="483"/>
      <c r="S119" s="483"/>
      <c r="T119" s="483"/>
      <c r="U119" s="483"/>
      <c r="V119" s="483"/>
      <c r="W119" s="483"/>
      <c r="X119" s="483"/>
      <c r="Y119" s="483"/>
      <c r="Z119" s="483"/>
      <c r="AA119" s="483"/>
      <c r="AB119" s="483"/>
      <c r="AC119" s="483"/>
      <c r="AD119" s="483">
        <f>E119</f>
        <v>10000</v>
      </c>
      <c r="AE119" s="483"/>
      <c r="AF119" s="483"/>
      <c r="AG119" s="483"/>
      <c r="AH119" s="1852" t="s">
        <v>5899</v>
      </c>
      <c r="AI119" s="439" t="s">
        <v>157</v>
      </c>
    </row>
    <row r="120" ht="23" customHeight="1" spans="1:35">
      <c r="A120" s="488">
        <v>45503</v>
      </c>
      <c r="B120" s="489">
        <v>1000022187</v>
      </c>
      <c r="C120" s="489" t="s">
        <v>5855</v>
      </c>
      <c r="D120" s="490">
        <v>77584</v>
      </c>
      <c r="E120" s="490">
        <v>5000</v>
      </c>
      <c r="F120" s="491" t="s">
        <v>5827</v>
      </c>
      <c r="G120" s="492" t="s">
        <v>13</v>
      </c>
      <c r="H120" s="495"/>
      <c r="I120" s="483"/>
      <c r="J120" s="487"/>
      <c r="K120" s="487"/>
      <c r="L120" s="487"/>
      <c r="M120" s="483"/>
      <c r="N120" s="483"/>
      <c r="O120" s="483"/>
      <c r="P120" s="483"/>
      <c r="Q120" s="483"/>
      <c r="R120" s="483"/>
      <c r="S120" s="483"/>
      <c r="T120" s="483"/>
      <c r="U120" s="483"/>
      <c r="V120" s="483"/>
      <c r="W120" s="483"/>
      <c r="X120" s="483"/>
      <c r="Y120" s="483"/>
      <c r="Z120" s="483"/>
      <c r="AA120" s="483"/>
      <c r="AB120" s="483"/>
      <c r="AC120" s="483"/>
      <c r="AD120" s="483"/>
      <c r="AE120" s="483">
        <f>E120</f>
        <v>5000</v>
      </c>
      <c r="AF120" s="483"/>
      <c r="AG120" s="483"/>
      <c r="AH120" s="1852" t="s">
        <v>5900</v>
      </c>
      <c r="AI120" s="439" t="s">
        <v>157</v>
      </c>
    </row>
    <row r="121" ht="23" customHeight="1" spans="1:35">
      <c r="A121" s="488">
        <v>45503</v>
      </c>
      <c r="B121" s="489">
        <v>1000022188</v>
      </c>
      <c r="C121" s="489" t="s">
        <v>5855</v>
      </c>
      <c r="D121" s="490">
        <v>77584</v>
      </c>
      <c r="E121" s="490">
        <v>5000</v>
      </c>
      <c r="F121" s="491" t="s">
        <v>5828</v>
      </c>
      <c r="G121" s="492"/>
      <c r="H121" s="495"/>
      <c r="I121" s="483"/>
      <c r="J121" s="487"/>
      <c r="K121" s="487"/>
      <c r="L121" s="487"/>
      <c r="M121" s="483"/>
      <c r="N121" s="483"/>
      <c r="O121" s="483"/>
      <c r="P121" s="483"/>
      <c r="Q121" s="483"/>
      <c r="R121" s="483"/>
      <c r="S121" s="483"/>
      <c r="T121" s="483"/>
      <c r="U121" s="483"/>
      <c r="V121" s="483"/>
      <c r="W121" s="483"/>
      <c r="X121" s="483"/>
      <c r="Y121" s="483"/>
      <c r="Z121" s="483"/>
      <c r="AA121" s="483"/>
      <c r="AB121" s="483"/>
      <c r="AC121" s="483"/>
      <c r="AD121" s="483"/>
      <c r="AE121" s="483"/>
      <c r="AF121" s="483"/>
      <c r="AG121" s="483">
        <f>E121</f>
        <v>5000</v>
      </c>
      <c r="AH121" s="1852" t="s">
        <v>5899</v>
      </c>
      <c r="AI121" s="439" t="s">
        <v>157</v>
      </c>
    </row>
    <row r="122" ht="23" customHeight="1" spans="1:35">
      <c r="A122" s="488">
        <v>45503</v>
      </c>
      <c r="B122" s="489">
        <v>1000022189</v>
      </c>
      <c r="C122" s="489" t="s">
        <v>5855</v>
      </c>
      <c r="D122" s="490">
        <v>77584</v>
      </c>
      <c r="E122" s="490">
        <v>10000</v>
      </c>
      <c r="F122" s="491" t="s">
        <v>5901</v>
      </c>
      <c r="G122" s="492" t="s">
        <v>13</v>
      </c>
      <c r="H122" s="495"/>
      <c r="I122" s="483"/>
      <c r="J122" s="487"/>
      <c r="K122" s="487"/>
      <c r="L122" s="487"/>
      <c r="M122" s="483"/>
      <c r="N122" s="483"/>
      <c r="O122" s="483"/>
      <c r="P122" s="483"/>
      <c r="Q122" s="483"/>
      <c r="R122" s="483"/>
      <c r="S122" s="483"/>
      <c r="T122" s="483"/>
      <c r="U122" s="483"/>
      <c r="V122" s="483"/>
      <c r="W122" s="483"/>
      <c r="X122" s="483"/>
      <c r="Y122" s="483"/>
      <c r="Z122" s="483"/>
      <c r="AA122" s="483"/>
      <c r="AB122" s="483"/>
      <c r="AC122" s="483"/>
      <c r="AD122" s="483"/>
      <c r="AE122" s="483"/>
      <c r="AF122" s="483"/>
      <c r="AG122" s="483"/>
      <c r="AH122" s="1852" t="s">
        <v>5902</v>
      </c>
      <c r="AI122" s="439" t="s">
        <v>157</v>
      </c>
    </row>
    <row r="123" ht="23" customHeight="1" spans="1:35">
      <c r="A123" s="488">
        <v>45505</v>
      </c>
      <c r="B123" s="489">
        <v>1000022225</v>
      </c>
      <c r="C123" s="489" t="s">
        <v>5845</v>
      </c>
      <c r="D123" s="490">
        <v>77555</v>
      </c>
      <c r="E123" s="490">
        <v>25344</v>
      </c>
      <c r="F123" s="491" t="s">
        <v>5821</v>
      </c>
      <c r="G123" s="492"/>
      <c r="H123" s="495"/>
      <c r="I123" s="483"/>
      <c r="J123" s="487"/>
      <c r="K123" s="487"/>
      <c r="L123" s="487"/>
      <c r="M123" s="483"/>
      <c r="N123" s="483"/>
      <c r="O123" s="483">
        <f>E126</f>
        <v>20000</v>
      </c>
      <c r="P123" s="483"/>
      <c r="Q123" s="483"/>
      <c r="R123" s="483"/>
      <c r="S123" s="483"/>
      <c r="T123" s="483"/>
      <c r="U123" s="483"/>
      <c r="V123" s="483"/>
      <c r="W123" s="483"/>
      <c r="X123" s="483"/>
      <c r="Y123" s="483"/>
      <c r="Z123" s="483"/>
      <c r="AA123" s="483"/>
      <c r="AB123" s="483"/>
      <c r="AC123" s="483"/>
      <c r="AD123" s="483"/>
      <c r="AE123" s="483"/>
      <c r="AF123" s="483"/>
      <c r="AG123" s="483"/>
      <c r="AH123" s="1852" t="s">
        <v>5903</v>
      </c>
    </row>
    <row r="124" ht="23" customHeight="1" spans="1:35">
      <c r="A124" s="488">
        <v>45505</v>
      </c>
      <c r="B124" s="489">
        <v>1000022226</v>
      </c>
      <c r="C124" s="489" t="s">
        <v>5845</v>
      </c>
      <c r="D124" s="490" t="s">
        <v>5819</v>
      </c>
      <c r="E124" s="490">
        <v>2112</v>
      </c>
      <c r="F124" s="491" t="s">
        <v>3179</v>
      </c>
      <c r="G124" s="492"/>
      <c r="H124" s="495"/>
      <c r="I124" s="483"/>
      <c r="J124" s="487"/>
      <c r="K124" s="487"/>
      <c r="L124" s="487"/>
      <c r="M124" s="483"/>
      <c r="N124" s="483"/>
      <c r="O124" s="483"/>
      <c r="P124" s="483"/>
      <c r="Q124" s="483"/>
      <c r="R124" s="483"/>
      <c r="S124" s="483"/>
      <c r="T124" s="483"/>
      <c r="U124" s="483"/>
      <c r="V124" s="483"/>
      <c r="W124" s="483"/>
      <c r="X124" s="483"/>
      <c r="Y124" s="483"/>
      <c r="Z124" s="483"/>
      <c r="AA124" s="483"/>
      <c r="AB124" s="483"/>
      <c r="AC124" s="483"/>
      <c r="AD124" s="483"/>
      <c r="AE124" s="483"/>
      <c r="AF124" s="483"/>
      <c r="AG124" s="483"/>
      <c r="AH124" s="1852" t="s">
        <v>5903</v>
      </c>
    </row>
    <row r="125" ht="23" customHeight="1" spans="1:35">
      <c r="A125" s="488">
        <v>45517</v>
      </c>
      <c r="B125" s="489" t="s">
        <v>1468</v>
      </c>
      <c r="C125" s="489" t="s">
        <v>5830</v>
      </c>
      <c r="D125" s="490">
        <v>77555</v>
      </c>
      <c r="E125" s="490">
        <v>300000</v>
      </c>
      <c r="F125" s="491" t="s">
        <v>5788</v>
      </c>
      <c r="G125" s="492" t="s">
        <v>14</v>
      </c>
      <c r="H125" s="495" t="s">
        <v>93</v>
      </c>
      <c r="I125" s="483">
        <f>E125</f>
        <v>300000</v>
      </c>
      <c r="J125" s="487"/>
      <c r="K125" s="487"/>
      <c r="L125" s="487"/>
      <c r="M125" s="483"/>
      <c r="N125" s="483"/>
      <c r="O125" s="483"/>
      <c r="P125" s="483"/>
      <c r="Q125" s="483"/>
      <c r="R125" s="483"/>
      <c r="S125" s="483"/>
      <c r="T125" s="483"/>
      <c r="U125" s="483"/>
      <c r="V125" s="483"/>
      <c r="W125" s="483"/>
      <c r="X125" s="483"/>
      <c r="Y125" s="483"/>
      <c r="Z125" s="483"/>
      <c r="AA125" s="483"/>
      <c r="AB125" s="483"/>
      <c r="AC125" s="483"/>
      <c r="AD125" s="483"/>
      <c r="AE125" s="483"/>
      <c r="AF125" s="483"/>
      <c r="AG125" s="483"/>
      <c r="AH125" s="494"/>
    </row>
    <row r="126" ht="23" customHeight="1" spans="1:35">
      <c r="A126" s="488">
        <v>45517</v>
      </c>
      <c r="B126" s="489" t="s">
        <v>1468</v>
      </c>
      <c r="C126" s="489" t="s">
        <v>5830</v>
      </c>
      <c r="D126" s="490">
        <v>77555</v>
      </c>
      <c r="E126" s="490">
        <v>20000</v>
      </c>
      <c r="F126" s="491" t="s">
        <v>5788</v>
      </c>
      <c r="G126" s="492" t="s">
        <v>13</v>
      </c>
      <c r="H126" s="495" t="s">
        <v>93</v>
      </c>
      <c r="I126" s="483"/>
      <c r="J126" s="487">
        <f>E126</f>
        <v>20000</v>
      </c>
      <c r="K126" s="487"/>
      <c r="L126" s="487"/>
      <c r="M126" s="483"/>
      <c r="N126" s="483"/>
      <c r="O126" s="483"/>
      <c r="P126" s="483"/>
      <c r="Q126" s="483"/>
      <c r="R126" s="483"/>
      <c r="S126" s="483"/>
      <c r="T126" s="483"/>
      <c r="U126" s="483"/>
      <c r="V126" s="483"/>
      <c r="W126" s="483"/>
      <c r="X126" s="483"/>
      <c r="Y126" s="483"/>
      <c r="Z126" s="483"/>
      <c r="AA126" s="483"/>
      <c r="AB126" s="483"/>
      <c r="AC126" s="483"/>
      <c r="AD126" s="483"/>
      <c r="AE126" s="483"/>
      <c r="AF126" s="483"/>
      <c r="AG126" s="483"/>
      <c r="AH126" s="494"/>
    </row>
    <row r="127" ht="23" customHeight="1" spans="1:35">
      <c r="A127" s="488">
        <v>45517</v>
      </c>
      <c r="B127" s="489" t="s">
        <v>5904</v>
      </c>
      <c r="C127" s="489" t="s">
        <v>5830</v>
      </c>
      <c r="D127" s="490">
        <v>77555</v>
      </c>
      <c r="E127" s="490">
        <v>300000</v>
      </c>
      <c r="F127" s="491" t="s">
        <v>5791</v>
      </c>
      <c r="G127" s="492" t="s">
        <v>5792</v>
      </c>
      <c r="H127" s="495" t="s">
        <v>93</v>
      </c>
      <c r="I127" s="483"/>
      <c r="J127" s="487"/>
      <c r="K127" s="487"/>
      <c r="L127" s="487"/>
      <c r="M127" s="483">
        <f>E127</f>
        <v>300000</v>
      </c>
      <c r="N127" s="483"/>
      <c r="O127" s="483"/>
      <c r="P127" s="483"/>
      <c r="Q127" s="483"/>
      <c r="R127" s="483"/>
      <c r="S127" s="483"/>
      <c r="T127" s="483"/>
      <c r="U127" s="483"/>
      <c r="V127" s="483"/>
      <c r="W127" s="483"/>
      <c r="X127" s="483"/>
      <c r="Y127" s="483"/>
      <c r="Z127" s="483"/>
      <c r="AA127" s="483"/>
      <c r="AB127" s="483"/>
      <c r="AC127" s="483"/>
      <c r="AD127" s="483"/>
      <c r="AE127" s="483"/>
      <c r="AF127" s="483"/>
      <c r="AG127" s="483"/>
      <c r="AH127" s="494"/>
    </row>
    <row r="128" ht="23" customHeight="1" spans="1:35">
      <c r="A128" s="488">
        <v>45517</v>
      </c>
      <c r="B128" s="489" t="s">
        <v>5905</v>
      </c>
      <c r="C128" s="489" t="s">
        <v>5830</v>
      </c>
      <c r="D128" s="490" t="s">
        <v>5794</v>
      </c>
      <c r="E128" s="490">
        <v>500</v>
      </c>
      <c r="F128" s="491" t="s">
        <v>3179</v>
      </c>
      <c r="G128" s="492" t="s">
        <v>14</v>
      </c>
      <c r="H128" s="495" t="s">
        <v>93</v>
      </c>
      <c r="I128" s="483"/>
      <c r="J128" s="487"/>
      <c r="K128" s="487"/>
      <c r="L128" s="487"/>
      <c r="M128" s="483"/>
      <c r="N128" s="483"/>
      <c r="O128" s="483"/>
      <c r="P128" s="483"/>
      <c r="Q128" s="483"/>
      <c r="R128" s="483"/>
      <c r="S128" s="483"/>
      <c r="T128" s="483">
        <f>E128</f>
        <v>500</v>
      </c>
      <c r="U128" s="483"/>
      <c r="V128" s="483"/>
      <c r="W128" s="483"/>
      <c r="X128" s="483"/>
      <c r="Y128" s="483"/>
      <c r="Z128" s="483"/>
      <c r="AA128" s="483"/>
      <c r="AB128" s="483"/>
      <c r="AC128" s="483"/>
      <c r="AD128" s="483"/>
      <c r="AE128" s="483"/>
      <c r="AF128" s="483"/>
      <c r="AG128" s="483"/>
      <c r="AH128" s="494"/>
    </row>
    <row r="129" ht="23" customHeight="1" spans="1:35">
      <c r="A129" s="488">
        <v>45517</v>
      </c>
      <c r="B129" s="489" t="s">
        <v>5906</v>
      </c>
      <c r="C129" s="489" t="s">
        <v>5830</v>
      </c>
      <c r="D129" s="490" t="s">
        <v>5797</v>
      </c>
      <c r="E129" s="490">
        <v>7000</v>
      </c>
      <c r="F129" s="491" t="s">
        <v>3179</v>
      </c>
      <c r="G129" s="492" t="s">
        <v>14</v>
      </c>
      <c r="H129" s="495" t="s">
        <v>93</v>
      </c>
      <c r="I129" s="483"/>
      <c r="J129" s="487"/>
      <c r="K129" s="487"/>
      <c r="L129" s="487"/>
      <c r="M129" s="483"/>
      <c r="N129" s="483"/>
      <c r="O129" s="483"/>
      <c r="P129" s="483">
        <f>E129</f>
        <v>7000</v>
      </c>
      <c r="Q129" s="483"/>
      <c r="R129" s="483"/>
      <c r="S129" s="483"/>
      <c r="T129" s="483"/>
      <c r="U129" s="483"/>
      <c r="V129" s="483"/>
      <c r="W129" s="483"/>
      <c r="X129" s="483"/>
      <c r="Y129" s="483"/>
      <c r="Z129" s="483"/>
      <c r="AA129" s="483"/>
      <c r="AB129" s="483"/>
      <c r="AC129" s="483"/>
      <c r="AD129" s="483"/>
      <c r="AE129" s="483"/>
      <c r="AF129" s="483"/>
      <c r="AG129" s="483"/>
      <c r="AH129" s="494"/>
    </row>
    <row r="130" ht="23" customHeight="1" spans="1:35">
      <c r="A130" s="488">
        <v>45517</v>
      </c>
      <c r="B130" s="489" t="s">
        <v>5907</v>
      </c>
      <c r="C130" s="489" t="s">
        <v>5830</v>
      </c>
      <c r="D130" s="490" t="s">
        <v>5797</v>
      </c>
      <c r="E130" s="490">
        <v>700</v>
      </c>
      <c r="F130" s="491" t="s">
        <v>3179</v>
      </c>
      <c r="G130" s="492" t="s">
        <v>13</v>
      </c>
      <c r="H130" s="495" t="s">
        <v>93</v>
      </c>
      <c r="I130" s="483"/>
      <c r="J130" s="487"/>
      <c r="K130" s="487"/>
      <c r="L130" s="487"/>
      <c r="M130" s="483"/>
      <c r="N130" s="483"/>
      <c r="O130" s="483"/>
      <c r="P130" s="483"/>
      <c r="Q130" s="483">
        <f>E130</f>
        <v>700</v>
      </c>
      <c r="R130" s="483"/>
      <c r="S130" s="483"/>
      <c r="T130" s="483"/>
      <c r="U130" s="483"/>
      <c r="V130" s="483"/>
      <c r="W130" s="483"/>
      <c r="X130" s="483"/>
      <c r="Y130" s="483"/>
      <c r="Z130" s="483"/>
      <c r="AA130" s="483"/>
      <c r="AB130" s="483"/>
      <c r="AC130" s="483"/>
      <c r="AD130" s="483"/>
      <c r="AE130" s="483"/>
      <c r="AF130" s="483"/>
      <c r="AG130" s="483"/>
      <c r="AH130" s="494"/>
    </row>
    <row r="131" ht="23" customHeight="1" spans="1:35">
      <c r="A131" s="488">
        <v>45517</v>
      </c>
      <c r="B131" s="489">
        <v>1000022485</v>
      </c>
      <c r="C131" s="489" t="s">
        <v>5845</v>
      </c>
      <c r="D131" s="490">
        <v>77555</v>
      </c>
      <c r="E131" s="490">
        <v>500</v>
      </c>
      <c r="F131" s="491" t="s">
        <v>5821</v>
      </c>
      <c r="G131" s="492"/>
      <c r="H131" s="495"/>
      <c r="I131" s="483"/>
      <c r="J131" s="487"/>
      <c r="K131" s="487"/>
      <c r="L131" s="487"/>
      <c r="M131" s="483"/>
      <c r="N131" s="483"/>
      <c r="O131" s="483">
        <f>E134</f>
        <v>10000</v>
      </c>
      <c r="P131" s="483"/>
      <c r="Q131" s="483"/>
      <c r="R131" s="483"/>
      <c r="S131" s="483"/>
      <c r="T131" s="483"/>
      <c r="U131" s="483"/>
      <c r="V131" s="483"/>
      <c r="W131" s="483"/>
      <c r="X131" s="483"/>
      <c r="Y131" s="483"/>
      <c r="Z131" s="483"/>
      <c r="AA131" s="483"/>
      <c r="AB131" s="483"/>
      <c r="AC131" s="483"/>
      <c r="AD131" s="483"/>
      <c r="AE131" s="483"/>
      <c r="AF131" s="483"/>
      <c r="AG131" s="483"/>
      <c r="AH131" s="1852" t="s">
        <v>5908</v>
      </c>
    </row>
    <row r="132" ht="23" customHeight="1" spans="1:35">
      <c r="A132" s="488">
        <v>45517</v>
      </c>
      <c r="B132" s="489">
        <v>1000022486</v>
      </c>
      <c r="C132" s="489" t="s">
        <v>5845</v>
      </c>
      <c r="D132" s="490" t="s">
        <v>5819</v>
      </c>
      <c r="E132" s="490">
        <v>5016</v>
      </c>
      <c r="F132" s="491" t="s">
        <v>3179</v>
      </c>
      <c r="G132" s="492"/>
      <c r="H132" s="495"/>
      <c r="I132" s="483"/>
      <c r="J132" s="487"/>
      <c r="K132" s="487"/>
      <c r="L132" s="487"/>
      <c r="M132" s="483"/>
      <c r="N132" s="483"/>
      <c r="O132" s="483"/>
      <c r="P132" s="483"/>
      <c r="Q132" s="483"/>
      <c r="R132" s="483"/>
      <c r="S132" s="483"/>
      <c r="T132" s="483"/>
      <c r="U132" s="483"/>
      <c r="V132" s="483"/>
      <c r="W132" s="483"/>
      <c r="X132" s="483"/>
      <c r="Y132" s="483"/>
      <c r="Z132" s="483"/>
      <c r="AA132" s="483"/>
      <c r="AB132" s="483"/>
      <c r="AC132" s="483"/>
      <c r="AD132" s="483"/>
      <c r="AE132" s="483"/>
      <c r="AF132" s="483"/>
      <c r="AG132" s="483"/>
      <c r="AH132" s="1852" t="s">
        <v>5908</v>
      </c>
    </row>
    <row r="133" ht="23" customHeight="1" spans="1:35">
      <c r="A133" s="488">
        <v>45524</v>
      </c>
      <c r="B133" s="489">
        <v>1000022669</v>
      </c>
      <c r="C133" s="489" t="s">
        <v>5909</v>
      </c>
      <c r="D133" s="490" t="s">
        <v>5910</v>
      </c>
      <c r="E133" s="490">
        <v>500</v>
      </c>
      <c r="F133" s="491" t="s">
        <v>3179</v>
      </c>
      <c r="G133" s="492" t="s">
        <v>14</v>
      </c>
      <c r="H133" s="495"/>
      <c r="I133" s="483"/>
      <c r="J133" s="487"/>
      <c r="K133" s="487"/>
      <c r="L133" s="487"/>
      <c r="M133" s="483"/>
      <c r="N133" s="483"/>
      <c r="O133" s="483"/>
      <c r="P133" s="483"/>
      <c r="Q133" s="483"/>
      <c r="R133" s="483"/>
      <c r="S133" s="483"/>
      <c r="T133" s="483"/>
      <c r="U133" s="483"/>
      <c r="V133" s="483"/>
      <c r="W133" s="483"/>
      <c r="X133" s="483"/>
      <c r="Y133" s="483"/>
      <c r="Z133" s="483"/>
      <c r="AA133" s="483"/>
      <c r="AB133" s="483"/>
      <c r="AC133" s="483"/>
      <c r="AD133" s="483"/>
      <c r="AE133" s="483"/>
      <c r="AF133" s="483"/>
      <c r="AG133" s="483"/>
      <c r="AH133" s="1852" t="s">
        <v>5911</v>
      </c>
    </row>
    <row r="134" ht="23" customHeight="1" spans="1:35">
      <c r="A134" s="488">
        <v>45530</v>
      </c>
      <c r="B134" s="489">
        <v>1000022765</v>
      </c>
      <c r="C134" s="489" t="s">
        <v>5855</v>
      </c>
      <c r="D134" s="490">
        <v>77584</v>
      </c>
      <c r="E134" s="490">
        <v>10000</v>
      </c>
      <c r="F134" s="491" t="s">
        <v>5824</v>
      </c>
      <c r="G134" s="492"/>
      <c r="H134" s="495"/>
      <c r="I134" s="483"/>
      <c r="J134" s="487"/>
      <c r="K134" s="487"/>
      <c r="L134" s="487"/>
      <c r="M134" s="483"/>
      <c r="N134" s="483"/>
      <c r="O134" s="483"/>
      <c r="P134" s="483"/>
      <c r="Q134" s="483"/>
      <c r="R134" s="483"/>
      <c r="S134" s="483"/>
      <c r="T134" s="483"/>
      <c r="U134" s="483"/>
      <c r="V134" s="483"/>
      <c r="W134" s="483"/>
      <c r="X134" s="483"/>
      <c r="Y134" s="483"/>
      <c r="Z134" s="483"/>
      <c r="AA134" s="483"/>
      <c r="AB134" s="483"/>
      <c r="AC134" s="483"/>
      <c r="AD134" s="483">
        <f>E134</f>
        <v>10000</v>
      </c>
      <c r="AE134" s="483"/>
      <c r="AF134" s="483"/>
      <c r="AG134" s="483"/>
      <c r="AH134" s="1852" t="s">
        <v>5912</v>
      </c>
      <c r="AI134" s="439" t="s">
        <v>157</v>
      </c>
    </row>
    <row r="135" ht="23" customHeight="1" spans="1:35">
      <c r="A135" s="488">
        <v>45530</v>
      </c>
      <c r="B135" s="489">
        <v>1000022766</v>
      </c>
      <c r="C135" s="489" t="s">
        <v>5855</v>
      </c>
      <c r="D135" s="490">
        <v>77584</v>
      </c>
      <c r="E135" s="490">
        <v>5000</v>
      </c>
      <c r="F135" s="491" t="s">
        <v>5827</v>
      </c>
      <c r="G135" s="492" t="s">
        <v>13</v>
      </c>
      <c r="H135" s="495"/>
      <c r="I135" s="483"/>
      <c r="J135" s="487"/>
      <c r="K135" s="487"/>
      <c r="L135" s="487"/>
      <c r="M135" s="483"/>
      <c r="N135" s="483"/>
      <c r="O135" s="483"/>
      <c r="P135" s="483"/>
      <c r="Q135" s="483"/>
      <c r="R135" s="483"/>
      <c r="S135" s="483"/>
      <c r="T135" s="483"/>
      <c r="U135" s="483"/>
      <c r="V135" s="483"/>
      <c r="W135" s="483"/>
      <c r="X135" s="483"/>
      <c r="Y135" s="483"/>
      <c r="Z135" s="483"/>
      <c r="AA135" s="483"/>
      <c r="AB135" s="483"/>
      <c r="AC135" s="483"/>
      <c r="AD135" s="483"/>
      <c r="AE135" s="483">
        <f>E135</f>
        <v>5000</v>
      </c>
      <c r="AF135" s="483"/>
      <c r="AG135" s="483"/>
      <c r="AH135" s="1852" t="s">
        <v>5912</v>
      </c>
      <c r="AI135" s="439" t="s">
        <v>157</v>
      </c>
    </row>
    <row r="136" ht="23" customHeight="1" spans="1:35">
      <c r="A136" s="488">
        <v>45530</v>
      </c>
      <c r="B136" s="489">
        <v>1000022767</v>
      </c>
      <c r="C136" s="489" t="s">
        <v>5855</v>
      </c>
      <c r="D136" s="490">
        <v>77584</v>
      </c>
      <c r="E136" s="490">
        <v>5000</v>
      </c>
      <c r="F136" s="491" t="s">
        <v>5828</v>
      </c>
      <c r="G136" s="492"/>
      <c r="H136" s="495"/>
      <c r="I136" s="483"/>
      <c r="J136" s="487"/>
      <c r="K136" s="487"/>
      <c r="L136" s="487"/>
      <c r="M136" s="483"/>
      <c r="N136" s="483"/>
      <c r="O136" s="483"/>
      <c r="P136" s="483"/>
      <c r="Q136" s="483"/>
      <c r="R136" s="483"/>
      <c r="S136" s="483"/>
      <c r="T136" s="483"/>
      <c r="U136" s="483"/>
      <c r="V136" s="483"/>
      <c r="W136" s="483"/>
      <c r="X136" s="483"/>
      <c r="Y136" s="483"/>
      <c r="Z136" s="483"/>
      <c r="AA136" s="483"/>
      <c r="AB136" s="483"/>
      <c r="AC136" s="483"/>
      <c r="AD136" s="483"/>
      <c r="AE136" s="483"/>
      <c r="AF136" s="483"/>
      <c r="AG136" s="483">
        <f>E136</f>
        <v>5000</v>
      </c>
      <c r="AH136" s="1852" t="s">
        <v>5912</v>
      </c>
      <c r="AI136" s="439" t="s">
        <v>157</v>
      </c>
    </row>
    <row r="137" ht="23" customHeight="1" spans="1:35">
      <c r="A137" s="488">
        <v>45539</v>
      </c>
      <c r="B137" s="489" t="s">
        <v>5913</v>
      </c>
      <c r="C137" s="489" t="s">
        <v>5845</v>
      </c>
      <c r="D137" s="490" t="s">
        <v>5797</v>
      </c>
      <c r="E137" s="490">
        <v>20000</v>
      </c>
      <c r="F137" s="491" t="s">
        <v>5901</v>
      </c>
      <c r="G137" s="492" t="s">
        <v>13</v>
      </c>
      <c r="H137" s="495" t="s">
        <v>5858</v>
      </c>
      <c r="I137" s="483"/>
      <c r="J137" s="487"/>
      <c r="K137" s="487"/>
      <c r="L137" s="487"/>
      <c r="M137" s="483"/>
      <c r="N137" s="483"/>
      <c r="O137" s="483"/>
      <c r="P137" s="483"/>
      <c r="Q137" s="483"/>
      <c r="R137" s="483"/>
      <c r="S137" s="483"/>
      <c r="T137" s="483"/>
      <c r="U137" s="483"/>
      <c r="V137" s="483"/>
      <c r="W137" s="483"/>
      <c r="X137" s="483"/>
      <c r="Y137" s="483"/>
      <c r="Z137" s="483"/>
      <c r="AA137" s="483"/>
      <c r="AB137" s="483"/>
      <c r="AC137" s="483"/>
      <c r="AD137" s="483"/>
      <c r="AE137" s="483"/>
      <c r="AF137" s="483"/>
      <c r="AG137" s="483"/>
      <c r="AH137" s="494" t="s">
        <v>5914</v>
      </c>
    </row>
    <row r="138" ht="23" customHeight="1" spans="1:35">
      <c r="A138" s="488">
        <v>45539</v>
      </c>
      <c r="B138" s="489" t="s">
        <v>1468</v>
      </c>
      <c r="C138" s="489" t="s">
        <v>5830</v>
      </c>
      <c r="D138" s="490">
        <v>77555</v>
      </c>
      <c r="E138" s="490">
        <v>150000</v>
      </c>
      <c r="F138" s="491" t="s">
        <v>5788</v>
      </c>
      <c r="G138" s="492" t="s">
        <v>14</v>
      </c>
      <c r="H138" s="495" t="s">
        <v>93</v>
      </c>
      <c r="I138" s="483">
        <f>E138</f>
        <v>150000</v>
      </c>
      <c r="J138" s="487"/>
      <c r="K138" s="487"/>
      <c r="L138" s="487"/>
      <c r="M138" s="483"/>
      <c r="N138" s="483"/>
      <c r="O138" s="483"/>
      <c r="P138" s="483"/>
      <c r="Q138" s="483"/>
      <c r="R138" s="483"/>
      <c r="S138" s="483"/>
      <c r="T138" s="483"/>
      <c r="U138" s="483"/>
      <c r="V138" s="483"/>
      <c r="W138" s="483"/>
      <c r="X138" s="483"/>
      <c r="Y138" s="483"/>
      <c r="Z138" s="483"/>
      <c r="AA138" s="483"/>
      <c r="AB138" s="483"/>
      <c r="AC138" s="483"/>
      <c r="AD138" s="483"/>
      <c r="AE138" s="483"/>
      <c r="AF138" s="483"/>
      <c r="AG138" s="483"/>
      <c r="AH138" s="494"/>
    </row>
    <row r="139" ht="23" customHeight="1" spans="1:35">
      <c r="A139" s="488">
        <v>45539</v>
      </c>
      <c r="B139" s="489" t="s">
        <v>5915</v>
      </c>
      <c r="C139" s="489" t="s">
        <v>5830</v>
      </c>
      <c r="D139" s="490">
        <v>77555</v>
      </c>
      <c r="E139" s="490">
        <v>200000</v>
      </c>
      <c r="F139" s="491" t="s">
        <v>5791</v>
      </c>
      <c r="G139" s="492" t="s">
        <v>5792</v>
      </c>
      <c r="H139" s="495" t="s">
        <v>93</v>
      </c>
      <c r="I139" s="483"/>
      <c r="J139" s="487"/>
      <c r="K139" s="487"/>
      <c r="L139" s="487"/>
      <c r="M139" s="483">
        <f>E139</f>
        <v>200000</v>
      </c>
      <c r="N139" s="483"/>
      <c r="O139" s="483"/>
      <c r="P139" s="483"/>
      <c r="Q139" s="483"/>
      <c r="R139" s="483"/>
      <c r="S139" s="483"/>
      <c r="T139" s="483"/>
      <c r="U139" s="483"/>
      <c r="V139" s="483"/>
      <c r="W139" s="483"/>
      <c r="X139" s="483"/>
      <c r="Y139" s="483"/>
      <c r="Z139" s="483"/>
      <c r="AA139" s="483"/>
      <c r="AB139" s="483"/>
      <c r="AC139" s="483"/>
      <c r="AD139" s="483"/>
      <c r="AE139" s="483"/>
      <c r="AF139" s="483"/>
      <c r="AG139" s="483"/>
      <c r="AH139" s="494"/>
    </row>
    <row r="140" ht="23" customHeight="1" spans="1:35">
      <c r="A140" s="488">
        <v>45539</v>
      </c>
      <c r="B140" s="489" t="s">
        <v>5916</v>
      </c>
      <c r="C140" s="489" t="s">
        <v>5830</v>
      </c>
      <c r="D140" s="490" t="s">
        <v>5794</v>
      </c>
      <c r="E140" s="490">
        <v>900</v>
      </c>
      <c r="F140" s="491" t="s">
        <v>3179</v>
      </c>
      <c r="G140" s="492" t="s">
        <v>14</v>
      </c>
      <c r="H140" s="495" t="s">
        <v>93</v>
      </c>
      <c r="I140" s="483"/>
      <c r="J140" s="487"/>
      <c r="K140" s="487"/>
      <c r="L140" s="487"/>
      <c r="M140" s="483"/>
      <c r="N140" s="483"/>
      <c r="O140" s="483"/>
      <c r="P140" s="483"/>
      <c r="Q140" s="483"/>
      <c r="R140" s="483"/>
      <c r="S140" s="483"/>
      <c r="T140" s="483">
        <f>E140</f>
        <v>900</v>
      </c>
      <c r="U140" s="483"/>
      <c r="V140" s="483"/>
      <c r="W140" s="483"/>
      <c r="X140" s="483"/>
      <c r="Y140" s="483"/>
      <c r="Z140" s="483"/>
      <c r="AA140" s="483"/>
      <c r="AB140" s="483"/>
      <c r="AC140" s="483"/>
      <c r="AD140" s="483"/>
      <c r="AE140" s="483"/>
      <c r="AF140" s="483"/>
      <c r="AG140" s="483"/>
      <c r="AH140" s="494"/>
    </row>
    <row r="141" ht="23" customHeight="1" spans="1:35">
      <c r="A141" s="488">
        <v>45539</v>
      </c>
      <c r="B141" s="489" t="s">
        <v>5917</v>
      </c>
      <c r="C141" s="489" t="s">
        <v>5830</v>
      </c>
      <c r="D141" s="490" t="s">
        <v>5797</v>
      </c>
      <c r="E141" s="490">
        <v>6500</v>
      </c>
      <c r="F141" s="491" t="s">
        <v>3179</v>
      </c>
      <c r="G141" s="492" t="s">
        <v>14</v>
      </c>
      <c r="H141" s="495" t="s">
        <v>93</v>
      </c>
      <c r="I141" s="483"/>
      <c r="J141" s="487"/>
      <c r="K141" s="487"/>
      <c r="L141" s="487"/>
      <c r="M141" s="483"/>
      <c r="N141" s="483"/>
      <c r="O141" s="483"/>
      <c r="P141" s="483">
        <f>E141</f>
        <v>6500</v>
      </c>
      <c r="Q141" s="483"/>
      <c r="R141" s="483"/>
      <c r="S141" s="483"/>
      <c r="T141" s="483"/>
      <c r="U141" s="483"/>
      <c r="V141" s="483"/>
      <c r="W141" s="483"/>
      <c r="X141" s="483"/>
      <c r="Y141" s="483"/>
      <c r="Z141" s="483"/>
      <c r="AA141" s="483"/>
      <c r="AB141" s="483"/>
      <c r="AC141" s="483"/>
      <c r="AD141" s="483"/>
      <c r="AE141" s="483"/>
      <c r="AF141" s="483"/>
      <c r="AG141" s="483"/>
      <c r="AH141" s="494"/>
    </row>
    <row r="142" ht="23" customHeight="1" spans="1:35">
      <c r="A142" s="488">
        <v>45545</v>
      </c>
      <c r="B142" s="489" t="s">
        <v>5918</v>
      </c>
      <c r="C142" s="489" t="s">
        <v>5845</v>
      </c>
      <c r="D142" s="490">
        <v>77555</v>
      </c>
      <c r="E142" s="490">
        <v>90564</v>
      </c>
      <c r="F142" s="491" t="s">
        <v>5821</v>
      </c>
      <c r="G142" s="492"/>
      <c r="H142" s="495" t="s">
        <v>5858</v>
      </c>
      <c r="I142" s="483"/>
      <c r="J142" s="487"/>
      <c r="K142" s="487"/>
      <c r="L142" s="487"/>
      <c r="M142" s="483"/>
      <c r="N142" s="483"/>
      <c r="O142" s="483">
        <f>E145</f>
        <v>5000</v>
      </c>
      <c r="P142" s="483"/>
      <c r="Q142" s="483"/>
      <c r="R142" s="483"/>
      <c r="S142" s="483"/>
      <c r="T142" s="483"/>
      <c r="U142" s="483"/>
      <c r="V142" s="483"/>
      <c r="W142" s="483"/>
      <c r="X142" s="483"/>
      <c r="Y142" s="483"/>
      <c r="Z142" s="483"/>
      <c r="AA142" s="483"/>
      <c r="AB142" s="483"/>
      <c r="AC142" s="483"/>
      <c r="AD142" s="483"/>
      <c r="AE142" s="483"/>
      <c r="AF142" s="483"/>
      <c r="AG142" s="483"/>
      <c r="AH142" s="494" t="s">
        <v>5919</v>
      </c>
    </row>
    <row r="143" ht="23" customHeight="1" spans="1:35">
      <c r="A143" s="488">
        <v>45545</v>
      </c>
      <c r="B143" s="489" t="s">
        <v>5920</v>
      </c>
      <c r="C143" s="489" t="s">
        <v>5845</v>
      </c>
      <c r="D143" s="490" t="s">
        <v>5819</v>
      </c>
      <c r="E143" s="490">
        <v>7547</v>
      </c>
      <c r="F143" s="491" t="s">
        <v>3179</v>
      </c>
      <c r="G143" s="492"/>
      <c r="H143" s="495" t="s">
        <v>5858</v>
      </c>
      <c r="I143" s="483"/>
      <c r="J143" s="487"/>
      <c r="K143" s="487"/>
      <c r="L143" s="487"/>
      <c r="M143" s="483"/>
      <c r="N143" s="483"/>
      <c r="O143" s="483"/>
      <c r="P143" s="483"/>
      <c r="Q143" s="483"/>
      <c r="R143" s="483"/>
      <c r="S143" s="483"/>
      <c r="T143" s="483"/>
      <c r="U143" s="483"/>
      <c r="V143" s="483"/>
      <c r="W143" s="483"/>
      <c r="X143" s="483"/>
      <c r="Y143" s="483"/>
      <c r="Z143" s="483"/>
      <c r="AA143" s="483"/>
      <c r="AB143" s="483"/>
      <c r="AC143" s="483"/>
      <c r="AD143" s="483"/>
      <c r="AE143" s="483"/>
      <c r="AF143" s="483"/>
      <c r="AG143" s="483"/>
      <c r="AH143" s="494" t="s">
        <v>5919</v>
      </c>
    </row>
    <row r="144" ht="23" customHeight="1" spans="1:35">
      <c r="A144" s="488">
        <v>45546</v>
      </c>
      <c r="B144" s="489" t="s">
        <v>5921</v>
      </c>
      <c r="C144" s="489" t="s">
        <v>5855</v>
      </c>
      <c r="D144" s="490">
        <v>77584</v>
      </c>
      <c r="E144" s="490">
        <v>10000</v>
      </c>
      <c r="F144" s="491" t="s">
        <v>5824</v>
      </c>
      <c r="G144" s="492" t="s">
        <v>5858</v>
      </c>
      <c r="H144" s="495"/>
      <c r="I144" s="483"/>
      <c r="J144" s="487"/>
      <c r="K144" s="487"/>
      <c r="L144" s="487"/>
      <c r="M144" s="483"/>
      <c r="N144" s="483"/>
      <c r="O144" s="483"/>
      <c r="P144" s="483"/>
      <c r="Q144" s="483"/>
      <c r="R144" s="483"/>
      <c r="S144" s="483"/>
      <c r="T144" s="483"/>
      <c r="U144" s="483"/>
      <c r="V144" s="483"/>
      <c r="W144" s="483"/>
      <c r="X144" s="483"/>
      <c r="Y144" s="483"/>
      <c r="Z144" s="483"/>
      <c r="AA144" s="483"/>
      <c r="AB144" s="483"/>
      <c r="AC144" s="483"/>
      <c r="AD144" s="483">
        <f>E144</f>
        <v>10000</v>
      </c>
      <c r="AE144" s="483"/>
      <c r="AF144" s="483"/>
      <c r="AG144" s="483"/>
      <c r="AH144" s="494" t="s">
        <v>5922</v>
      </c>
      <c r="AI144" s="439" t="s">
        <v>157</v>
      </c>
    </row>
    <row r="145" ht="23" customHeight="1" spans="1:35">
      <c r="A145" s="488">
        <v>45546</v>
      </c>
      <c r="B145" s="489" t="s">
        <v>5923</v>
      </c>
      <c r="C145" s="489" t="s">
        <v>5855</v>
      </c>
      <c r="D145" s="490">
        <v>77584</v>
      </c>
      <c r="E145" s="490">
        <v>5000</v>
      </c>
      <c r="F145" s="491" t="s">
        <v>5827</v>
      </c>
      <c r="G145" s="492" t="s">
        <v>5858</v>
      </c>
      <c r="H145" s="495" t="s">
        <v>13</v>
      </c>
      <c r="I145" s="483"/>
      <c r="J145" s="487"/>
      <c r="K145" s="487"/>
      <c r="L145" s="487"/>
      <c r="M145" s="483"/>
      <c r="N145" s="483"/>
      <c r="O145" s="483"/>
      <c r="P145" s="483"/>
      <c r="Q145" s="483"/>
      <c r="R145" s="483"/>
      <c r="S145" s="483"/>
      <c r="T145" s="483"/>
      <c r="U145" s="483"/>
      <c r="V145" s="483"/>
      <c r="W145" s="483"/>
      <c r="X145" s="483"/>
      <c r="Y145" s="483"/>
      <c r="Z145" s="483"/>
      <c r="AA145" s="483"/>
      <c r="AB145" s="483"/>
      <c r="AC145" s="483"/>
      <c r="AD145" s="483"/>
      <c r="AE145" s="483">
        <f>E145</f>
        <v>5000</v>
      </c>
      <c r="AF145" s="483"/>
      <c r="AG145" s="483"/>
      <c r="AH145" s="494" t="s">
        <v>5922</v>
      </c>
      <c r="AI145" s="439" t="s">
        <v>157</v>
      </c>
    </row>
    <row r="146" ht="23" customHeight="1" spans="1:35">
      <c r="A146" s="488">
        <v>45546</v>
      </c>
      <c r="B146" s="489" t="s">
        <v>5924</v>
      </c>
      <c r="C146" s="489" t="s">
        <v>5855</v>
      </c>
      <c r="D146" s="490">
        <v>77584</v>
      </c>
      <c r="E146" s="490">
        <v>5000</v>
      </c>
      <c r="F146" s="491" t="s">
        <v>5828</v>
      </c>
      <c r="G146" s="492" t="s">
        <v>5858</v>
      </c>
      <c r="H146" s="495"/>
      <c r="I146" s="483"/>
      <c r="J146" s="487"/>
      <c r="K146" s="487"/>
      <c r="L146" s="487"/>
      <c r="M146" s="483"/>
      <c r="N146" s="483"/>
      <c r="O146" s="483"/>
      <c r="P146" s="483"/>
      <c r="Q146" s="483"/>
      <c r="R146" s="483"/>
      <c r="S146" s="483"/>
      <c r="T146" s="483"/>
      <c r="U146" s="483"/>
      <c r="V146" s="483"/>
      <c r="W146" s="483"/>
      <c r="X146" s="483"/>
      <c r="Y146" s="483"/>
      <c r="Z146" s="483"/>
      <c r="AA146" s="483"/>
      <c r="AB146" s="483"/>
      <c r="AC146" s="483"/>
      <c r="AD146" s="483"/>
      <c r="AE146" s="483"/>
      <c r="AF146" s="483"/>
      <c r="AG146" s="483">
        <f>E146</f>
        <v>5000</v>
      </c>
      <c r="AH146" s="494" t="s">
        <v>5922</v>
      </c>
      <c r="AI146" s="439" t="s">
        <v>157</v>
      </c>
    </row>
    <row r="147" ht="23" customHeight="1" spans="1:35">
      <c r="A147" s="488">
        <v>45549</v>
      </c>
      <c r="B147" s="489" t="s">
        <v>5925</v>
      </c>
      <c r="C147" s="489" t="s">
        <v>5845</v>
      </c>
      <c r="D147" s="490">
        <v>77555</v>
      </c>
      <c r="E147" s="490">
        <v>55296</v>
      </c>
      <c r="F147" s="491" t="s">
        <v>5821</v>
      </c>
      <c r="G147" s="492" t="s">
        <v>5858</v>
      </c>
      <c r="H147" s="495"/>
      <c r="I147" s="483"/>
      <c r="J147" s="487"/>
      <c r="K147" s="487"/>
      <c r="L147" s="487"/>
      <c r="M147" s="483"/>
      <c r="N147" s="483"/>
      <c r="O147" s="483">
        <f>E150</f>
        <v>5000</v>
      </c>
      <c r="P147" s="483"/>
      <c r="Q147" s="483"/>
      <c r="R147" s="483"/>
      <c r="S147" s="483"/>
      <c r="T147" s="483"/>
      <c r="U147" s="483"/>
      <c r="V147" s="483"/>
      <c r="W147" s="483"/>
      <c r="X147" s="483"/>
      <c r="Y147" s="483"/>
      <c r="Z147" s="483"/>
      <c r="AA147" s="483"/>
      <c r="AB147" s="483"/>
      <c r="AC147" s="483"/>
      <c r="AD147" s="483"/>
      <c r="AE147" s="483"/>
      <c r="AF147" s="483"/>
      <c r="AG147" s="483"/>
      <c r="AH147" s="494" t="s">
        <v>5926</v>
      </c>
    </row>
    <row r="148" ht="23" customHeight="1" spans="1:35">
      <c r="A148" s="488">
        <v>45549</v>
      </c>
      <c r="B148" s="489" t="s">
        <v>5927</v>
      </c>
      <c r="C148" s="489" t="s">
        <v>5845</v>
      </c>
      <c r="D148" s="490" t="s">
        <v>5819</v>
      </c>
      <c r="E148" s="490">
        <v>4608</v>
      </c>
      <c r="F148" s="491" t="s">
        <v>3179</v>
      </c>
      <c r="G148" s="492" t="s">
        <v>5858</v>
      </c>
      <c r="H148" s="495"/>
      <c r="I148" s="483"/>
      <c r="J148" s="487"/>
      <c r="K148" s="487"/>
      <c r="L148" s="487"/>
      <c r="M148" s="483"/>
      <c r="N148" s="483"/>
      <c r="O148" s="483"/>
      <c r="P148" s="483"/>
      <c r="Q148" s="483"/>
      <c r="R148" s="483"/>
      <c r="S148" s="483"/>
      <c r="T148" s="483"/>
      <c r="U148" s="483"/>
      <c r="V148" s="483"/>
      <c r="W148" s="483"/>
      <c r="X148" s="483"/>
      <c r="Y148" s="483"/>
      <c r="Z148" s="483"/>
      <c r="AA148" s="483"/>
      <c r="AB148" s="483"/>
      <c r="AC148" s="483"/>
      <c r="AD148" s="483"/>
      <c r="AE148" s="483"/>
      <c r="AF148" s="483"/>
      <c r="AG148" s="483"/>
      <c r="AH148" s="494" t="s">
        <v>5926</v>
      </c>
    </row>
    <row r="149" ht="23" customHeight="1" spans="1:35">
      <c r="A149" s="488">
        <v>45554</v>
      </c>
      <c r="B149" s="489" t="s">
        <v>5928</v>
      </c>
      <c r="C149" s="489" t="s">
        <v>5855</v>
      </c>
      <c r="D149" s="490">
        <v>77584</v>
      </c>
      <c r="E149" s="490">
        <v>10000</v>
      </c>
      <c r="F149" s="491" t="s">
        <v>5824</v>
      </c>
      <c r="G149" s="492"/>
      <c r="H149" s="495"/>
      <c r="I149" s="483"/>
      <c r="J149" s="487"/>
      <c r="K149" s="487"/>
      <c r="L149" s="487"/>
      <c r="M149" s="483"/>
      <c r="N149" s="483"/>
      <c r="O149" s="483"/>
      <c r="P149" s="483"/>
      <c r="Q149" s="483"/>
      <c r="R149" s="483"/>
      <c r="S149" s="483"/>
      <c r="T149" s="483"/>
      <c r="U149" s="483"/>
      <c r="V149" s="483"/>
      <c r="W149" s="483"/>
      <c r="X149" s="483"/>
      <c r="Y149" s="483"/>
      <c r="Z149" s="483"/>
      <c r="AA149" s="483"/>
      <c r="AB149" s="483"/>
      <c r="AC149" s="483"/>
      <c r="AD149" s="483">
        <f>E149</f>
        <v>10000</v>
      </c>
      <c r="AE149" s="483"/>
      <c r="AF149" s="483"/>
      <c r="AG149" s="483"/>
      <c r="AH149" s="494" t="s">
        <v>5929</v>
      </c>
    </row>
    <row r="150" ht="23" customHeight="1" spans="1:35">
      <c r="A150" s="488">
        <v>45554</v>
      </c>
      <c r="B150" s="489" t="s">
        <v>5930</v>
      </c>
      <c r="C150" s="489" t="s">
        <v>5855</v>
      </c>
      <c r="D150" s="490">
        <v>77584</v>
      </c>
      <c r="E150" s="490">
        <v>5000</v>
      </c>
      <c r="F150" s="491" t="s">
        <v>5827</v>
      </c>
      <c r="G150" s="492"/>
      <c r="H150" s="495"/>
      <c r="I150" s="483"/>
      <c r="J150" s="487"/>
      <c r="K150" s="487"/>
      <c r="L150" s="487"/>
      <c r="M150" s="483"/>
      <c r="N150" s="483"/>
      <c r="O150" s="483"/>
      <c r="P150" s="483"/>
      <c r="Q150" s="483"/>
      <c r="R150" s="483"/>
      <c r="S150" s="483"/>
      <c r="T150" s="483"/>
      <c r="U150" s="483"/>
      <c r="V150" s="483"/>
      <c r="W150" s="483"/>
      <c r="X150" s="483"/>
      <c r="Y150" s="483"/>
      <c r="Z150" s="483"/>
      <c r="AA150" s="483"/>
      <c r="AB150" s="483"/>
      <c r="AC150" s="483"/>
      <c r="AD150" s="483"/>
      <c r="AE150" s="483">
        <f>E150</f>
        <v>5000</v>
      </c>
      <c r="AF150" s="483"/>
      <c r="AG150" s="483"/>
      <c r="AH150" s="494" t="s">
        <v>5929</v>
      </c>
      <c r="AI150" s="439" t="s">
        <v>5931</v>
      </c>
    </row>
    <row r="151" ht="23" customHeight="1" spans="1:35">
      <c r="A151" s="488">
        <v>45554</v>
      </c>
      <c r="B151" s="489" t="s">
        <v>5932</v>
      </c>
      <c r="C151" s="489" t="s">
        <v>5855</v>
      </c>
      <c r="D151" s="490">
        <v>77584</v>
      </c>
      <c r="E151" s="490">
        <v>5000</v>
      </c>
      <c r="F151" s="491" t="s">
        <v>5828</v>
      </c>
      <c r="G151" s="492"/>
      <c r="H151" s="495"/>
      <c r="I151" s="483"/>
      <c r="J151" s="487"/>
      <c r="K151" s="487"/>
      <c r="L151" s="487"/>
      <c r="M151" s="483"/>
      <c r="N151" s="483"/>
      <c r="O151" s="483"/>
      <c r="P151" s="483"/>
      <c r="Q151" s="483"/>
      <c r="R151" s="483"/>
      <c r="S151" s="483"/>
      <c r="T151" s="483"/>
      <c r="U151" s="483"/>
      <c r="V151" s="483"/>
      <c r="W151" s="483"/>
      <c r="X151" s="483"/>
      <c r="Y151" s="483"/>
      <c r="Z151" s="483"/>
      <c r="AA151" s="483"/>
      <c r="AB151" s="483"/>
      <c r="AC151" s="483"/>
      <c r="AD151" s="483"/>
      <c r="AE151" s="483"/>
      <c r="AF151" s="483"/>
      <c r="AG151" s="483">
        <f>E151</f>
        <v>5000</v>
      </c>
      <c r="AH151" s="494" t="s">
        <v>5929</v>
      </c>
    </row>
    <row r="152" ht="23" customHeight="1" spans="1:35">
      <c r="A152" s="488">
        <v>45559</v>
      </c>
      <c r="B152" s="489" t="s">
        <v>1468</v>
      </c>
      <c r="C152" s="489" t="s">
        <v>5830</v>
      </c>
      <c r="D152" s="490">
        <v>77555</v>
      </c>
      <c r="E152" s="490">
        <v>150000</v>
      </c>
      <c r="F152" s="491" t="s">
        <v>5788</v>
      </c>
      <c r="G152" s="492" t="s">
        <v>14</v>
      </c>
      <c r="H152" s="495" t="s">
        <v>93</v>
      </c>
      <c r="I152" s="483">
        <f>E152</f>
        <v>150000</v>
      </c>
      <c r="J152" s="487"/>
      <c r="K152" s="487"/>
      <c r="L152" s="487"/>
      <c r="M152" s="483"/>
      <c r="N152" s="483"/>
      <c r="O152" s="483"/>
      <c r="P152" s="483"/>
      <c r="Q152" s="483"/>
      <c r="R152" s="483"/>
      <c r="S152" s="483"/>
      <c r="T152" s="483"/>
      <c r="U152" s="483"/>
      <c r="V152" s="483"/>
      <c r="W152" s="483"/>
      <c r="X152" s="483"/>
      <c r="Y152" s="483"/>
      <c r="Z152" s="483"/>
      <c r="AA152" s="483"/>
      <c r="AB152" s="483"/>
      <c r="AC152" s="483"/>
      <c r="AD152" s="483"/>
      <c r="AE152" s="483"/>
      <c r="AF152" s="483"/>
      <c r="AG152" s="483"/>
      <c r="AH152" s="494"/>
    </row>
    <row r="153" ht="23" customHeight="1" spans="1:35">
      <c r="A153" s="488">
        <v>45559</v>
      </c>
      <c r="B153" s="489" t="s">
        <v>5933</v>
      </c>
      <c r="C153" s="489" t="s">
        <v>5830</v>
      </c>
      <c r="D153" s="490">
        <v>77555</v>
      </c>
      <c r="E153" s="490">
        <v>60000</v>
      </c>
      <c r="F153" s="491" t="s">
        <v>5791</v>
      </c>
      <c r="G153" s="492" t="s">
        <v>5792</v>
      </c>
      <c r="H153" s="495" t="s">
        <v>93</v>
      </c>
      <c r="I153" s="483"/>
      <c r="J153" s="487"/>
      <c r="K153" s="487"/>
      <c r="L153" s="487"/>
      <c r="M153" s="483">
        <f>E153</f>
        <v>60000</v>
      </c>
      <c r="N153" s="483"/>
      <c r="O153" s="483"/>
      <c r="P153" s="483"/>
      <c r="Q153" s="483"/>
      <c r="R153" s="483"/>
      <c r="S153" s="483"/>
      <c r="T153" s="483"/>
      <c r="U153" s="483"/>
      <c r="V153" s="483"/>
      <c r="W153" s="483"/>
      <c r="X153" s="483"/>
      <c r="Y153" s="483"/>
      <c r="Z153" s="483"/>
      <c r="AA153" s="483"/>
      <c r="AB153" s="483"/>
      <c r="AC153" s="483"/>
      <c r="AD153" s="483"/>
      <c r="AE153" s="483"/>
      <c r="AF153" s="483"/>
      <c r="AG153" s="483"/>
      <c r="AH153" s="494"/>
    </row>
    <row r="154" ht="23" customHeight="1" spans="1:35">
      <c r="A154" s="488">
        <v>45559</v>
      </c>
      <c r="B154" s="489" t="s">
        <v>5934</v>
      </c>
      <c r="C154" s="489" t="s">
        <v>5830</v>
      </c>
      <c r="D154" s="490" t="s">
        <v>5794</v>
      </c>
      <c r="E154" s="490">
        <v>800</v>
      </c>
      <c r="F154" s="491" t="s">
        <v>3179</v>
      </c>
      <c r="G154" s="492" t="s">
        <v>14</v>
      </c>
      <c r="H154" s="495" t="s">
        <v>93</v>
      </c>
      <c r="I154" s="483"/>
      <c r="J154" s="487"/>
      <c r="K154" s="487"/>
      <c r="L154" s="487"/>
      <c r="M154" s="483"/>
      <c r="N154" s="483"/>
      <c r="O154" s="483"/>
      <c r="P154" s="483"/>
      <c r="Q154" s="483"/>
      <c r="R154" s="483"/>
      <c r="S154" s="483"/>
      <c r="T154" s="483">
        <f>E154</f>
        <v>800</v>
      </c>
      <c r="U154" s="483"/>
      <c r="V154" s="483"/>
      <c r="W154" s="483"/>
      <c r="X154" s="483"/>
      <c r="Y154" s="483"/>
      <c r="Z154" s="483"/>
      <c r="AA154" s="483"/>
      <c r="AB154" s="483"/>
      <c r="AC154" s="483"/>
      <c r="AD154" s="483"/>
      <c r="AE154" s="483"/>
      <c r="AF154" s="483"/>
      <c r="AG154" s="483"/>
      <c r="AH154" s="494"/>
    </row>
    <row r="155" ht="23" customHeight="1" spans="1:35">
      <c r="A155" s="488">
        <v>45559</v>
      </c>
      <c r="B155" s="489" t="s">
        <v>5935</v>
      </c>
      <c r="C155" s="489" t="s">
        <v>5830</v>
      </c>
      <c r="D155" s="490" t="s">
        <v>5797</v>
      </c>
      <c r="E155" s="490">
        <v>500</v>
      </c>
      <c r="F155" s="491" t="s">
        <v>3179</v>
      </c>
      <c r="G155" s="492" t="s">
        <v>13</v>
      </c>
      <c r="H155" s="495" t="s">
        <v>93</v>
      </c>
      <c r="I155" s="483"/>
      <c r="J155" s="487"/>
      <c r="K155" s="487"/>
      <c r="L155" s="487"/>
      <c r="M155" s="483"/>
      <c r="N155" s="483"/>
      <c r="O155" s="483"/>
      <c r="P155" s="483"/>
      <c r="Q155" s="483">
        <f>E155</f>
        <v>500</v>
      </c>
      <c r="R155" s="483"/>
      <c r="S155" s="483"/>
      <c r="T155" s="483"/>
      <c r="U155" s="483"/>
      <c r="V155" s="483"/>
      <c r="W155" s="483"/>
      <c r="X155" s="483"/>
      <c r="Y155" s="483"/>
      <c r="Z155" s="483"/>
      <c r="AA155" s="483"/>
      <c r="AB155" s="483"/>
      <c r="AC155" s="483"/>
      <c r="AD155" s="483"/>
      <c r="AE155" s="483"/>
      <c r="AF155" s="483"/>
      <c r="AG155" s="483"/>
      <c r="AH155" s="494"/>
    </row>
    <row r="156" ht="23" customHeight="1" spans="1:35">
      <c r="A156" s="488">
        <v>45562</v>
      </c>
      <c r="B156" s="489" t="s">
        <v>5936</v>
      </c>
      <c r="C156" s="489" t="s">
        <v>5830</v>
      </c>
      <c r="D156" s="490" t="s">
        <v>5819</v>
      </c>
      <c r="E156" s="490">
        <v>500</v>
      </c>
      <c r="F156" s="491" t="s">
        <v>3179</v>
      </c>
      <c r="G156" s="492" t="s">
        <v>5858</v>
      </c>
      <c r="H156" s="495" t="s">
        <v>5858</v>
      </c>
      <c r="I156" s="483"/>
      <c r="J156" s="487"/>
      <c r="K156" s="487"/>
      <c r="L156" s="487"/>
      <c r="M156" s="483"/>
      <c r="N156" s="483"/>
      <c r="O156" s="483"/>
      <c r="P156" s="483"/>
      <c r="Q156" s="483"/>
      <c r="R156" s="483"/>
      <c r="S156" s="483"/>
      <c r="T156" s="483"/>
      <c r="U156" s="483"/>
      <c r="V156" s="483"/>
      <c r="W156" s="483"/>
      <c r="X156" s="483"/>
      <c r="Y156" s="483"/>
      <c r="Z156" s="483"/>
      <c r="AA156" s="483"/>
      <c r="AB156" s="483"/>
      <c r="AC156" s="483"/>
      <c r="AD156" s="483"/>
      <c r="AE156" s="483"/>
      <c r="AF156" s="483"/>
      <c r="AG156" s="483"/>
      <c r="AH156" s="494" t="s">
        <v>5937</v>
      </c>
    </row>
    <row r="157" ht="23" customHeight="1" spans="1:35">
      <c r="A157" s="488">
        <v>45562</v>
      </c>
      <c r="B157" s="489" t="s">
        <v>1468</v>
      </c>
      <c r="C157" s="489" t="s">
        <v>5845</v>
      </c>
      <c r="D157" s="490" t="s">
        <v>5797</v>
      </c>
      <c r="E157" s="490">
        <v>20000</v>
      </c>
      <c r="F157" s="502" t="s">
        <v>5901</v>
      </c>
      <c r="G157" s="492" t="s">
        <v>13</v>
      </c>
      <c r="H157" s="495" t="s">
        <v>5858</v>
      </c>
      <c r="I157" s="483"/>
      <c r="J157" s="487"/>
      <c r="K157" s="487"/>
      <c r="L157" s="487">
        <f>E157</f>
        <v>20000</v>
      </c>
      <c r="M157" s="483"/>
      <c r="N157" s="483"/>
      <c r="O157" s="483"/>
      <c r="P157" s="483"/>
      <c r="Q157" s="483"/>
      <c r="R157" s="483"/>
      <c r="S157" s="483"/>
      <c r="T157" s="483"/>
      <c r="U157" s="483"/>
      <c r="V157" s="483"/>
      <c r="W157" s="483"/>
      <c r="X157" s="483"/>
      <c r="Y157" s="483"/>
      <c r="Z157" s="483"/>
      <c r="AA157" s="483"/>
      <c r="AB157" s="483"/>
      <c r="AC157" s="483"/>
      <c r="AD157" s="483"/>
      <c r="AE157" s="483"/>
      <c r="AF157" s="483"/>
      <c r="AG157" s="483"/>
      <c r="AH157" s="494" t="s">
        <v>5938</v>
      </c>
    </row>
    <row r="158" ht="23" customHeight="1" spans="1:35">
      <c r="A158" s="488">
        <v>45577</v>
      </c>
      <c r="B158" s="489" t="s">
        <v>5939</v>
      </c>
      <c r="C158" s="489" t="s">
        <v>5845</v>
      </c>
      <c r="D158" s="490" t="s">
        <v>5819</v>
      </c>
      <c r="E158" s="490">
        <v>500</v>
      </c>
      <c r="F158" s="491" t="s">
        <v>3179</v>
      </c>
      <c r="G158" s="503" t="s">
        <v>5940</v>
      </c>
      <c r="H158" s="495" t="s">
        <v>279</v>
      </c>
      <c r="I158" s="483"/>
      <c r="J158" s="487"/>
      <c r="K158" s="487"/>
      <c r="L158" s="487"/>
      <c r="M158" s="483"/>
      <c r="N158" s="483"/>
      <c r="O158" s="483"/>
      <c r="P158" s="483"/>
      <c r="Q158" s="483"/>
      <c r="R158" s="483"/>
      <c r="S158" s="483"/>
      <c r="T158" s="483"/>
      <c r="U158" s="483"/>
      <c r="V158" s="483"/>
      <c r="W158" s="483"/>
      <c r="X158" s="483"/>
      <c r="Y158" s="483"/>
      <c r="Z158" s="483"/>
      <c r="AA158" s="483"/>
      <c r="AB158" s="483"/>
      <c r="AC158" s="483"/>
      <c r="AD158" s="483"/>
      <c r="AE158" s="483"/>
      <c r="AF158" s="483"/>
      <c r="AG158" s="483"/>
      <c r="AH158" s="494" t="s">
        <v>5941</v>
      </c>
    </row>
    <row r="159" ht="23" customHeight="1" spans="1:35">
      <c r="A159" s="488">
        <v>45577</v>
      </c>
      <c r="B159" s="489" t="s">
        <v>5942</v>
      </c>
      <c r="C159" s="489" t="s">
        <v>5909</v>
      </c>
      <c r="D159" s="490" t="s">
        <v>5910</v>
      </c>
      <c r="E159" s="490">
        <v>500</v>
      </c>
      <c r="F159" s="491" t="s">
        <v>3179</v>
      </c>
      <c r="G159" s="492" t="s">
        <v>14</v>
      </c>
      <c r="H159" s="495" t="s">
        <v>5858</v>
      </c>
      <c r="I159" s="483"/>
      <c r="J159" s="487"/>
      <c r="K159" s="487"/>
      <c r="L159" s="487"/>
      <c r="M159" s="483"/>
      <c r="N159" s="483"/>
      <c r="O159" s="483"/>
      <c r="P159" s="483"/>
      <c r="Q159" s="483"/>
      <c r="R159" s="483"/>
      <c r="S159" s="483"/>
      <c r="T159" s="483"/>
      <c r="U159" s="483"/>
      <c r="V159" s="483"/>
      <c r="W159" s="483"/>
      <c r="X159" s="483"/>
      <c r="Y159" s="483"/>
      <c r="Z159" s="483"/>
      <c r="AA159" s="483"/>
      <c r="AB159" s="483"/>
      <c r="AC159" s="483"/>
      <c r="AD159" s="483"/>
      <c r="AE159" s="483"/>
      <c r="AF159" s="483"/>
      <c r="AG159" s="483"/>
      <c r="AH159" s="494" t="s">
        <v>5943</v>
      </c>
    </row>
    <row r="160" ht="23" customHeight="1" spans="1:35">
      <c r="A160" s="488">
        <v>45579</v>
      </c>
      <c r="B160" s="489" t="s">
        <v>1468</v>
      </c>
      <c r="C160" s="489" t="s">
        <v>5830</v>
      </c>
      <c r="D160" s="490">
        <v>77555</v>
      </c>
      <c r="E160" s="490">
        <v>200000</v>
      </c>
      <c r="F160" s="491" t="s">
        <v>5788</v>
      </c>
      <c r="G160" s="503" t="s">
        <v>14</v>
      </c>
      <c r="H160" s="495" t="s">
        <v>279</v>
      </c>
      <c r="I160" s="483"/>
      <c r="J160" s="487"/>
      <c r="K160" s="487"/>
      <c r="L160" s="487"/>
      <c r="M160" s="483"/>
      <c r="N160" s="483"/>
      <c r="O160" s="483"/>
      <c r="P160" s="483"/>
      <c r="Q160" s="483"/>
      <c r="R160" s="483"/>
      <c r="S160" s="483"/>
      <c r="T160" s="483"/>
      <c r="U160" s="483"/>
      <c r="V160" s="483"/>
      <c r="W160" s="483"/>
      <c r="X160" s="483"/>
      <c r="Y160" s="483"/>
      <c r="Z160" s="483"/>
      <c r="AA160" s="483"/>
      <c r="AB160" s="483"/>
      <c r="AC160" s="483"/>
      <c r="AD160" s="483"/>
      <c r="AE160" s="483"/>
      <c r="AF160" s="483"/>
      <c r="AG160" s="483"/>
      <c r="AH160" s="494"/>
    </row>
    <row r="161" ht="23" customHeight="1" spans="1:35">
      <c r="A161" s="488">
        <v>45579</v>
      </c>
      <c r="B161" s="489" t="s">
        <v>1468</v>
      </c>
      <c r="C161" s="489" t="s">
        <v>5830</v>
      </c>
      <c r="D161" s="490">
        <v>77555</v>
      </c>
      <c r="E161" s="490">
        <v>30000</v>
      </c>
      <c r="F161" s="491" t="s">
        <v>5788</v>
      </c>
      <c r="G161" s="503" t="s">
        <v>13</v>
      </c>
      <c r="H161" s="495" t="s">
        <v>93</v>
      </c>
      <c r="I161" s="483"/>
      <c r="J161" s="487">
        <f>E161</f>
        <v>30000</v>
      </c>
      <c r="K161" s="487"/>
      <c r="L161" s="487"/>
      <c r="M161" s="483"/>
      <c r="N161" s="483"/>
      <c r="O161" s="483"/>
      <c r="P161" s="483"/>
      <c r="Q161" s="483"/>
      <c r="R161" s="483"/>
      <c r="S161" s="483"/>
      <c r="T161" s="483"/>
      <c r="U161" s="483"/>
      <c r="V161" s="483"/>
      <c r="W161" s="483"/>
      <c r="X161" s="483"/>
      <c r="Y161" s="483"/>
      <c r="Z161" s="483"/>
      <c r="AA161" s="483"/>
      <c r="AB161" s="483"/>
      <c r="AC161" s="483"/>
      <c r="AD161" s="483"/>
      <c r="AE161" s="483"/>
      <c r="AF161" s="483"/>
      <c r="AG161" s="483"/>
      <c r="AH161" s="494"/>
    </row>
    <row r="162" ht="23" customHeight="1" spans="1:35">
      <c r="A162" s="488">
        <v>45579</v>
      </c>
      <c r="B162" s="489" t="s">
        <v>5944</v>
      </c>
      <c r="C162" s="489" t="s">
        <v>5830</v>
      </c>
      <c r="D162" s="490">
        <v>77555</v>
      </c>
      <c r="E162" s="490">
        <v>150000</v>
      </c>
      <c r="F162" s="491" t="s">
        <v>5791</v>
      </c>
      <c r="G162" s="503" t="s">
        <v>5792</v>
      </c>
      <c r="H162" s="495" t="s">
        <v>279</v>
      </c>
      <c r="I162" s="483"/>
      <c r="J162" s="487"/>
      <c r="K162" s="487"/>
      <c r="L162" s="487"/>
      <c r="M162" s="483"/>
      <c r="N162" s="483"/>
      <c r="O162" s="483"/>
      <c r="P162" s="483"/>
      <c r="Q162" s="483"/>
      <c r="R162" s="483"/>
      <c r="S162" s="483"/>
      <c r="T162" s="483"/>
      <c r="U162" s="483"/>
      <c r="V162" s="483"/>
      <c r="W162" s="483"/>
      <c r="X162" s="483"/>
      <c r="Y162" s="483"/>
      <c r="Z162" s="483"/>
      <c r="AA162" s="483"/>
      <c r="AB162" s="483"/>
      <c r="AC162" s="483"/>
      <c r="AD162" s="483"/>
      <c r="AE162" s="483"/>
      <c r="AF162" s="483"/>
      <c r="AG162" s="483"/>
      <c r="AH162" s="494" t="s">
        <v>5945</v>
      </c>
    </row>
    <row r="163" ht="23" customHeight="1" spans="1:35">
      <c r="A163" s="488">
        <v>45579</v>
      </c>
      <c r="B163" s="489" t="s">
        <v>5946</v>
      </c>
      <c r="C163" s="489" t="s">
        <v>5830</v>
      </c>
      <c r="D163" s="490" t="s">
        <v>5794</v>
      </c>
      <c r="E163" s="490">
        <v>1800</v>
      </c>
      <c r="F163" s="491" t="s">
        <v>3179</v>
      </c>
      <c r="G163" s="503" t="s">
        <v>14</v>
      </c>
      <c r="H163" s="495" t="s">
        <v>93</v>
      </c>
      <c r="I163" s="483"/>
      <c r="J163" s="487"/>
      <c r="K163" s="487"/>
      <c r="L163" s="487"/>
      <c r="M163" s="483"/>
      <c r="N163" s="483"/>
      <c r="O163" s="483"/>
      <c r="P163" s="483"/>
      <c r="Q163" s="483"/>
      <c r="R163" s="483"/>
      <c r="S163" s="483"/>
      <c r="T163" s="483">
        <f>E163</f>
        <v>1800</v>
      </c>
      <c r="U163" s="483"/>
      <c r="V163" s="483"/>
      <c r="W163" s="483"/>
      <c r="X163" s="483"/>
      <c r="Y163" s="483"/>
      <c r="Z163" s="483"/>
      <c r="AA163" s="483"/>
      <c r="AB163" s="483"/>
      <c r="AC163" s="483"/>
      <c r="AD163" s="483"/>
      <c r="AE163" s="483"/>
      <c r="AF163" s="483"/>
      <c r="AG163" s="483"/>
      <c r="AH163" s="494"/>
    </row>
    <row r="164" ht="23" customHeight="1" spans="1:35">
      <c r="A164" s="488">
        <v>45579</v>
      </c>
      <c r="B164" s="489" t="s">
        <v>5947</v>
      </c>
      <c r="C164" s="489" t="s">
        <v>5830</v>
      </c>
      <c r="D164" s="490" t="s">
        <v>5794</v>
      </c>
      <c r="E164" s="490">
        <v>800</v>
      </c>
      <c r="F164" s="491" t="s">
        <v>3179</v>
      </c>
      <c r="G164" s="503" t="s">
        <v>14</v>
      </c>
      <c r="H164" s="495" t="s">
        <v>279</v>
      </c>
      <c r="I164" s="483"/>
      <c r="J164" s="487"/>
      <c r="K164" s="487"/>
      <c r="L164" s="487"/>
      <c r="M164" s="483"/>
      <c r="N164" s="483"/>
      <c r="O164" s="483"/>
      <c r="P164" s="483"/>
      <c r="Q164" s="483"/>
      <c r="R164" s="483"/>
      <c r="S164" s="483"/>
      <c r="T164" s="483"/>
      <c r="U164" s="483"/>
      <c r="V164" s="483"/>
      <c r="W164" s="483"/>
      <c r="X164" s="483"/>
      <c r="Y164" s="483"/>
      <c r="Z164" s="483"/>
      <c r="AA164" s="483"/>
      <c r="AB164" s="483"/>
      <c r="AC164" s="483"/>
      <c r="AD164" s="483"/>
      <c r="AE164" s="483"/>
      <c r="AF164" s="483"/>
      <c r="AG164" s="483"/>
      <c r="AH164" s="494" t="s">
        <v>5945</v>
      </c>
    </row>
    <row r="165" ht="23" customHeight="1" spans="1:35">
      <c r="A165" s="488">
        <v>45579</v>
      </c>
      <c r="B165" s="489" t="s">
        <v>5948</v>
      </c>
      <c r="C165" s="489" t="s">
        <v>5830</v>
      </c>
      <c r="D165" s="490" t="s">
        <v>5797</v>
      </c>
      <c r="E165" s="490">
        <v>1000</v>
      </c>
      <c r="F165" s="491" t="s">
        <v>3179</v>
      </c>
      <c r="G165" s="503" t="s">
        <v>14</v>
      </c>
      <c r="H165" s="495" t="s">
        <v>93</v>
      </c>
      <c r="I165" s="483"/>
      <c r="J165" s="487"/>
      <c r="K165" s="487"/>
      <c r="L165" s="487"/>
      <c r="M165" s="483"/>
      <c r="N165" s="483"/>
      <c r="O165" s="483"/>
      <c r="P165" s="483">
        <f>E165</f>
        <v>1000</v>
      </c>
      <c r="Q165" s="483"/>
      <c r="R165" s="483"/>
      <c r="S165" s="483"/>
      <c r="T165" s="483"/>
      <c r="U165" s="483"/>
      <c r="V165" s="483"/>
      <c r="W165" s="483"/>
      <c r="X165" s="483"/>
      <c r="Y165" s="483"/>
      <c r="Z165" s="483"/>
      <c r="AA165" s="483"/>
      <c r="AB165" s="483"/>
      <c r="AC165" s="483"/>
      <c r="AD165" s="483"/>
      <c r="AE165" s="483"/>
      <c r="AF165" s="483"/>
      <c r="AG165" s="483"/>
      <c r="AH165" s="494"/>
    </row>
    <row r="166" ht="23" customHeight="1" spans="1:35">
      <c r="A166" s="488">
        <v>45579</v>
      </c>
      <c r="B166" s="489" t="s">
        <v>5949</v>
      </c>
      <c r="C166" s="489" t="s">
        <v>5830</v>
      </c>
      <c r="D166" s="490" t="s">
        <v>5797</v>
      </c>
      <c r="E166" s="490">
        <v>3000</v>
      </c>
      <c r="F166" s="491" t="s">
        <v>3179</v>
      </c>
      <c r="G166" s="503" t="s">
        <v>14</v>
      </c>
      <c r="H166" s="495" t="s">
        <v>279</v>
      </c>
      <c r="I166" s="483"/>
      <c r="J166" s="487"/>
      <c r="K166" s="487"/>
      <c r="L166" s="487"/>
      <c r="M166" s="483"/>
      <c r="N166" s="483"/>
      <c r="O166" s="483"/>
      <c r="P166" s="483"/>
      <c r="Q166" s="483"/>
      <c r="R166" s="483"/>
      <c r="S166" s="483"/>
      <c r="T166" s="483"/>
      <c r="U166" s="483"/>
      <c r="V166" s="483"/>
      <c r="W166" s="483"/>
      <c r="X166" s="483"/>
      <c r="Y166" s="483"/>
      <c r="Z166" s="483"/>
      <c r="AA166" s="483"/>
      <c r="AB166" s="483"/>
      <c r="AC166" s="483"/>
      <c r="AD166" s="483"/>
      <c r="AE166" s="483"/>
      <c r="AF166" s="483"/>
      <c r="AG166" s="483"/>
      <c r="AH166" s="494" t="s">
        <v>5945</v>
      </c>
    </row>
    <row r="167" ht="23" customHeight="1" spans="1:35">
      <c r="A167" s="488">
        <v>45579</v>
      </c>
      <c r="B167" s="489" t="s">
        <v>5950</v>
      </c>
      <c r="C167" s="489" t="s">
        <v>5830</v>
      </c>
      <c r="D167" s="490" t="s">
        <v>5797</v>
      </c>
      <c r="E167" s="490">
        <v>1700</v>
      </c>
      <c r="F167" s="491" t="s">
        <v>3179</v>
      </c>
      <c r="G167" s="503" t="s">
        <v>13</v>
      </c>
      <c r="H167" s="495" t="s">
        <v>93</v>
      </c>
      <c r="I167" s="483"/>
      <c r="J167" s="487"/>
      <c r="K167" s="487"/>
      <c r="L167" s="487"/>
      <c r="M167" s="483"/>
      <c r="N167" s="483"/>
      <c r="O167" s="483"/>
      <c r="P167" s="483"/>
      <c r="Q167" s="483">
        <f>E167</f>
        <v>1700</v>
      </c>
      <c r="R167" s="483"/>
      <c r="S167" s="483"/>
      <c r="T167" s="483"/>
      <c r="U167" s="483"/>
      <c r="V167" s="483"/>
      <c r="W167" s="483"/>
      <c r="X167" s="483"/>
      <c r="Y167" s="483"/>
      <c r="Z167" s="483"/>
      <c r="AA167" s="483"/>
      <c r="AB167" s="483"/>
      <c r="AC167" s="483"/>
      <c r="AD167" s="483"/>
      <c r="AE167" s="483"/>
      <c r="AF167" s="483"/>
      <c r="AG167" s="483"/>
      <c r="AH167" s="494"/>
    </row>
    <row r="168" ht="23" customHeight="1" spans="1:35">
      <c r="A168" s="488">
        <v>45579</v>
      </c>
      <c r="B168" s="489" t="s">
        <v>5951</v>
      </c>
      <c r="C168" s="489" t="s">
        <v>5830</v>
      </c>
      <c r="D168" s="490" t="s">
        <v>5800</v>
      </c>
      <c r="E168" s="490">
        <v>300</v>
      </c>
      <c r="F168" s="491" t="s">
        <v>5801</v>
      </c>
      <c r="G168" s="503" t="s">
        <v>13</v>
      </c>
      <c r="H168" s="495" t="s">
        <v>93</v>
      </c>
      <c r="I168" s="483"/>
      <c r="J168" s="487"/>
      <c r="K168" s="487"/>
      <c r="L168" s="487"/>
      <c r="M168" s="483"/>
      <c r="N168" s="483"/>
      <c r="O168" s="483"/>
      <c r="P168" s="483"/>
      <c r="Q168" s="483"/>
      <c r="R168" s="483"/>
      <c r="S168" s="483"/>
      <c r="T168" s="483"/>
      <c r="U168" s="483"/>
      <c r="V168" s="483"/>
      <c r="W168" s="483">
        <f>E168</f>
        <v>300</v>
      </c>
      <c r="X168" s="483"/>
      <c r="Y168" s="483"/>
      <c r="Z168" s="483"/>
      <c r="AA168" s="483"/>
      <c r="AB168" s="483"/>
      <c r="AC168" s="483"/>
      <c r="AD168" s="483"/>
      <c r="AE168" s="483"/>
      <c r="AF168" s="483"/>
      <c r="AG168" s="483"/>
      <c r="AH168" s="494"/>
    </row>
    <row r="169" ht="23" customHeight="1" spans="1:35">
      <c r="A169" s="488">
        <v>45579</v>
      </c>
      <c r="B169" s="489" t="s">
        <v>5952</v>
      </c>
      <c r="C169" s="489" t="s">
        <v>5830</v>
      </c>
      <c r="D169" s="490" t="s">
        <v>5800</v>
      </c>
      <c r="E169" s="490">
        <v>300</v>
      </c>
      <c r="F169" s="491" t="s">
        <v>5803</v>
      </c>
      <c r="G169" s="503" t="s">
        <v>13</v>
      </c>
      <c r="H169" s="495" t="s">
        <v>93</v>
      </c>
      <c r="I169" s="483"/>
      <c r="J169" s="487"/>
      <c r="K169" s="487"/>
      <c r="L169" s="487"/>
      <c r="M169" s="483"/>
      <c r="N169" s="483"/>
      <c r="O169" s="483"/>
      <c r="P169" s="483"/>
      <c r="Q169" s="483"/>
      <c r="R169" s="483"/>
      <c r="S169" s="483"/>
      <c r="T169" s="483"/>
      <c r="U169" s="483"/>
      <c r="V169" s="483"/>
      <c r="W169" s="483"/>
      <c r="X169" s="483">
        <f>E169</f>
        <v>300</v>
      </c>
      <c r="Y169" s="483"/>
      <c r="Z169" s="483"/>
      <c r="AA169" s="483"/>
      <c r="AB169" s="483"/>
      <c r="AC169" s="483"/>
      <c r="AD169" s="483"/>
      <c r="AE169" s="483"/>
      <c r="AF169" s="483"/>
      <c r="AG169" s="483"/>
      <c r="AH169" s="494" t="s">
        <v>5818</v>
      </c>
    </row>
    <row r="170" ht="23" customHeight="1" spans="1:35">
      <c r="A170" s="488">
        <v>45590</v>
      </c>
      <c r="B170" s="489" t="s">
        <v>5953</v>
      </c>
      <c r="C170" s="489" t="s">
        <v>5855</v>
      </c>
      <c r="D170" s="490">
        <v>77584</v>
      </c>
      <c r="E170" s="490">
        <v>10000</v>
      </c>
      <c r="F170" s="491" t="s">
        <v>5824</v>
      </c>
      <c r="G170" s="503" t="s">
        <v>5858</v>
      </c>
      <c r="H170" s="495"/>
      <c r="I170" s="483"/>
      <c r="J170" s="487"/>
      <c r="K170" s="487"/>
      <c r="L170" s="487"/>
      <c r="M170" s="483"/>
      <c r="N170" s="483"/>
      <c r="O170" s="483"/>
      <c r="P170" s="483"/>
      <c r="Q170" s="483"/>
      <c r="R170" s="483"/>
      <c r="S170" s="483"/>
      <c r="T170" s="483"/>
      <c r="U170" s="483"/>
      <c r="V170" s="483"/>
      <c r="W170" s="483"/>
      <c r="X170" s="483"/>
      <c r="Y170" s="483"/>
      <c r="Z170" s="483"/>
      <c r="AA170" s="483"/>
      <c r="AB170" s="483"/>
      <c r="AC170" s="483"/>
      <c r="AD170" s="483">
        <f>E170</f>
        <v>10000</v>
      </c>
      <c r="AE170" s="483"/>
      <c r="AF170" s="483"/>
      <c r="AG170" s="483"/>
      <c r="AH170" s="494" t="s">
        <v>5954</v>
      </c>
    </row>
    <row r="171" ht="23" customHeight="1" spans="1:35">
      <c r="A171" s="488">
        <v>45590</v>
      </c>
      <c r="B171" s="489" t="s">
        <v>5955</v>
      </c>
      <c r="C171" s="489" t="s">
        <v>5855</v>
      </c>
      <c r="D171" s="490">
        <v>77584</v>
      </c>
      <c r="E171" s="490">
        <v>5000</v>
      </c>
      <c r="F171" s="491" t="s">
        <v>5827</v>
      </c>
      <c r="G171" s="503" t="s">
        <v>13</v>
      </c>
      <c r="H171" s="495"/>
      <c r="I171" s="483"/>
      <c r="J171" s="487"/>
      <c r="K171" s="487"/>
      <c r="L171" s="487"/>
      <c r="M171" s="483"/>
      <c r="N171" s="483"/>
      <c r="O171" s="483"/>
      <c r="P171" s="483"/>
      <c r="Q171" s="483"/>
      <c r="R171" s="483"/>
      <c r="S171" s="483"/>
      <c r="T171" s="483"/>
      <c r="U171" s="483"/>
      <c r="V171" s="483"/>
      <c r="W171" s="483"/>
      <c r="X171" s="483"/>
      <c r="Y171" s="483"/>
      <c r="Z171" s="483"/>
      <c r="AA171" s="483"/>
      <c r="AB171" s="483"/>
      <c r="AC171" s="483"/>
      <c r="AD171" s="483"/>
      <c r="AE171" s="483">
        <f>E171</f>
        <v>5000</v>
      </c>
      <c r="AF171" s="483"/>
      <c r="AG171" s="483"/>
      <c r="AH171" s="494" t="s">
        <v>5954</v>
      </c>
      <c r="AI171" s="439" t="s">
        <v>5956</v>
      </c>
    </row>
    <row r="172" ht="23" customHeight="1" spans="1:35">
      <c r="A172" s="488">
        <v>45590</v>
      </c>
      <c r="B172" s="489" t="s">
        <v>5957</v>
      </c>
      <c r="C172" s="489" t="s">
        <v>5855</v>
      </c>
      <c r="D172" s="490">
        <v>77584</v>
      </c>
      <c r="E172" s="490">
        <v>5000</v>
      </c>
      <c r="F172" s="491" t="s">
        <v>5828</v>
      </c>
      <c r="G172" s="503" t="s">
        <v>5858</v>
      </c>
      <c r="H172" s="495"/>
      <c r="I172" s="483"/>
      <c r="J172" s="487"/>
      <c r="K172" s="487"/>
      <c r="L172" s="487"/>
      <c r="M172" s="483"/>
      <c r="N172" s="483"/>
      <c r="O172" s="483"/>
      <c r="P172" s="483"/>
      <c r="Q172" s="483"/>
      <c r="R172" s="483"/>
      <c r="S172" s="483"/>
      <c r="T172" s="483"/>
      <c r="U172" s="483"/>
      <c r="V172" s="483"/>
      <c r="W172" s="483"/>
      <c r="X172" s="483"/>
      <c r="Y172" s="483"/>
      <c r="Z172" s="483"/>
      <c r="AA172" s="483"/>
      <c r="AB172" s="483"/>
      <c r="AC172" s="483"/>
      <c r="AD172" s="483"/>
      <c r="AE172" s="483"/>
      <c r="AF172" s="483"/>
      <c r="AG172" s="483">
        <f>E172</f>
        <v>5000</v>
      </c>
      <c r="AH172" s="494" t="s">
        <v>5954</v>
      </c>
    </row>
    <row r="173" s="436" customFormat="1" ht="23" customHeight="1" spans="1:35">
      <c r="A173" s="496">
        <v>45581</v>
      </c>
      <c r="B173" s="497" t="s">
        <v>5958</v>
      </c>
      <c r="C173" s="497" t="s">
        <v>5845</v>
      </c>
      <c r="D173" s="493" t="s">
        <v>5819</v>
      </c>
      <c r="E173" s="493">
        <v>500</v>
      </c>
      <c r="F173" s="498" t="s">
        <v>3179</v>
      </c>
      <c r="G173" s="504" t="s">
        <v>5858</v>
      </c>
      <c r="H173" s="500"/>
      <c r="I173" s="487"/>
      <c r="J173" s="487"/>
      <c r="K173" s="487"/>
      <c r="L173" s="487"/>
      <c r="M173" s="487"/>
      <c r="N173" s="487"/>
      <c r="O173" s="487"/>
      <c r="P173" s="487"/>
      <c r="Q173" s="487"/>
      <c r="R173" s="487">
        <f>E173</f>
        <v>500</v>
      </c>
      <c r="S173" s="487"/>
      <c r="T173" s="487"/>
      <c r="U173" s="487"/>
      <c r="V173" s="487"/>
      <c r="W173" s="487"/>
      <c r="X173" s="487"/>
      <c r="Y173" s="487"/>
      <c r="Z173" s="487"/>
      <c r="AA173" s="487"/>
      <c r="AB173" s="487"/>
      <c r="AC173" s="487"/>
      <c r="AD173" s="487"/>
      <c r="AE173" s="487"/>
      <c r="AF173" s="487"/>
      <c r="AG173" s="487"/>
      <c r="AH173" s="501" t="s">
        <v>5959</v>
      </c>
    </row>
    <row r="174" ht="23" customHeight="1" spans="1:35">
      <c r="A174" s="488">
        <v>45593</v>
      </c>
      <c r="B174" s="489" t="s">
        <v>5960</v>
      </c>
      <c r="C174" s="489" t="s">
        <v>5845</v>
      </c>
      <c r="D174" s="490" t="s">
        <v>5819</v>
      </c>
      <c r="E174" s="490">
        <v>5912</v>
      </c>
      <c r="F174" s="491" t="s">
        <v>3179</v>
      </c>
      <c r="G174" s="503" t="s">
        <v>5858</v>
      </c>
      <c r="H174" s="495"/>
      <c r="I174" s="483"/>
      <c r="J174" s="487"/>
      <c r="K174" s="487"/>
      <c r="L174" s="487"/>
      <c r="M174" s="483"/>
      <c r="N174" s="483"/>
      <c r="O174" s="483"/>
      <c r="P174" s="483"/>
      <c r="Q174" s="483"/>
      <c r="R174" s="483">
        <f>E174</f>
        <v>5912</v>
      </c>
      <c r="S174" s="483"/>
      <c r="T174" s="483"/>
      <c r="U174" s="483"/>
      <c r="V174" s="483"/>
      <c r="W174" s="483"/>
      <c r="X174" s="483"/>
      <c r="Y174" s="483"/>
      <c r="Z174" s="483"/>
      <c r="AA174" s="483"/>
      <c r="AB174" s="483"/>
      <c r="AC174" s="483"/>
      <c r="AD174" s="483"/>
      <c r="AE174" s="483"/>
      <c r="AF174" s="483"/>
      <c r="AG174" s="483"/>
      <c r="AH174" s="494" t="s">
        <v>5961</v>
      </c>
    </row>
    <row r="175" ht="23" customHeight="1" spans="1:35">
      <c r="A175" s="488">
        <v>45594</v>
      </c>
      <c r="B175" s="489" t="s">
        <v>5962</v>
      </c>
      <c r="C175" s="489" t="s">
        <v>5845</v>
      </c>
      <c r="D175" s="490">
        <v>77555</v>
      </c>
      <c r="E175" s="490">
        <v>76032</v>
      </c>
      <c r="F175" s="491" t="s">
        <v>5821</v>
      </c>
      <c r="G175" s="503"/>
      <c r="H175" s="495"/>
      <c r="I175" s="483"/>
      <c r="J175" s="487"/>
      <c r="K175" s="487"/>
      <c r="L175" s="487"/>
      <c r="M175" s="483"/>
      <c r="N175" s="483"/>
      <c r="O175" s="483">
        <f>E175</f>
        <v>76032</v>
      </c>
      <c r="P175" s="483"/>
      <c r="Q175" s="483"/>
      <c r="R175" s="483"/>
      <c r="S175" s="483"/>
      <c r="T175" s="483"/>
      <c r="U175" s="483"/>
      <c r="V175" s="483"/>
      <c r="W175" s="483"/>
      <c r="X175" s="483"/>
      <c r="Y175" s="483"/>
      <c r="Z175" s="483"/>
      <c r="AA175" s="483"/>
      <c r="AB175" s="483"/>
      <c r="AC175" s="483"/>
      <c r="AD175" s="483"/>
      <c r="AE175" s="483"/>
      <c r="AF175" s="483"/>
      <c r="AG175" s="483"/>
      <c r="AH175" s="494" t="s">
        <v>5961</v>
      </c>
    </row>
    <row r="176" ht="23" customHeight="1" spans="1:35">
      <c r="A176" s="488">
        <v>45603</v>
      </c>
      <c r="B176" s="489"/>
      <c r="C176" s="489" t="s">
        <v>5830</v>
      </c>
      <c r="D176" s="490">
        <v>77555</v>
      </c>
      <c r="E176" s="490">
        <v>200000</v>
      </c>
      <c r="F176" s="491" t="s">
        <v>5788</v>
      </c>
      <c r="G176" s="503" t="s">
        <v>14</v>
      </c>
      <c r="H176" s="495" t="s">
        <v>93</v>
      </c>
      <c r="I176" s="483">
        <f>E176</f>
        <v>200000</v>
      </c>
      <c r="J176" s="487"/>
      <c r="K176" s="487"/>
      <c r="L176" s="487"/>
      <c r="M176" s="483"/>
      <c r="N176" s="483"/>
      <c r="O176" s="483"/>
      <c r="P176" s="483"/>
      <c r="Q176" s="483"/>
      <c r="R176" s="483"/>
      <c r="S176" s="483"/>
      <c r="T176" s="483"/>
      <c r="U176" s="483"/>
      <c r="V176" s="483"/>
      <c r="W176" s="483"/>
      <c r="X176" s="483"/>
      <c r="Y176" s="483"/>
      <c r="Z176" s="483"/>
      <c r="AA176" s="483"/>
      <c r="AB176" s="483"/>
      <c r="AC176" s="483"/>
      <c r="AD176" s="483"/>
      <c r="AE176" s="483"/>
      <c r="AF176" s="483"/>
      <c r="AG176" s="483"/>
      <c r="AH176" s="494"/>
    </row>
    <row r="177" ht="23" customHeight="1" spans="1:34">
      <c r="A177" s="488">
        <v>45603</v>
      </c>
      <c r="B177" s="489"/>
      <c r="C177" s="489" t="s">
        <v>5830</v>
      </c>
      <c r="D177" s="490">
        <v>77555</v>
      </c>
      <c r="E177" s="490">
        <v>20000</v>
      </c>
      <c r="F177" s="491" t="s">
        <v>5788</v>
      </c>
      <c r="G177" s="503" t="s">
        <v>13</v>
      </c>
      <c r="H177" s="495" t="s">
        <v>93</v>
      </c>
      <c r="I177" s="483"/>
      <c r="J177" s="487">
        <f>E177</f>
        <v>20000</v>
      </c>
      <c r="K177" s="487"/>
      <c r="L177" s="487"/>
      <c r="M177" s="483"/>
      <c r="N177" s="483"/>
      <c r="O177" s="483"/>
      <c r="P177" s="483"/>
      <c r="Q177" s="483"/>
      <c r="R177" s="483"/>
      <c r="S177" s="483"/>
      <c r="T177" s="483"/>
      <c r="U177" s="483"/>
      <c r="V177" s="483"/>
      <c r="W177" s="483"/>
      <c r="X177" s="483"/>
      <c r="Y177" s="483"/>
      <c r="Z177" s="483"/>
      <c r="AA177" s="483"/>
      <c r="AB177" s="483"/>
      <c r="AC177" s="483"/>
      <c r="AD177" s="483"/>
      <c r="AE177" s="483"/>
      <c r="AF177" s="483"/>
      <c r="AG177" s="483"/>
      <c r="AH177" s="494"/>
    </row>
    <row r="178" ht="23" customHeight="1" spans="1:34">
      <c r="A178" s="488">
        <v>45603</v>
      </c>
      <c r="B178" s="489"/>
      <c r="C178" s="489" t="s">
        <v>5830</v>
      </c>
      <c r="D178" s="490">
        <v>77555</v>
      </c>
      <c r="E178" s="490">
        <v>180000</v>
      </c>
      <c r="F178" s="491" t="s">
        <v>5791</v>
      </c>
      <c r="G178" s="503" t="s">
        <v>5792</v>
      </c>
      <c r="H178" s="495" t="s">
        <v>93</v>
      </c>
      <c r="I178" s="483"/>
      <c r="J178" s="487"/>
      <c r="K178" s="487"/>
      <c r="L178" s="487"/>
      <c r="M178" s="483">
        <f>E178</f>
        <v>180000</v>
      </c>
      <c r="N178" s="483"/>
      <c r="O178" s="483"/>
      <c r="P178" s="483"/>
      <c r="Q178" s="483"/>
      <c r="R178" s="483"/>
      <c r="S178" s="483"/>
      <c r="T178" s="483"/>
      <c r="U178" s="483"/>
      <c r="V178" s="483"/>
      <c r="W178" s="483"/>
      <c r="X178" s="483"/>
      <c r="Y178" s="483"/>
      <c r="Z178" s="483"/>
      <c r="AA178" s="483"/>
      <c r="AB178" s="483"/>
      <c r="AC178" s="483"/>
      <c r="AD178" s="483"/>
      <c r="AE178" s="483"/>
      <c r="AF178" s="483"/>
      <c r="AG178" s="483"/>
      <c r="AH178" s="494"/>
    </row>
    <row r="179" ht="23" customHeight="1" spans="1:34">
      <c r="A179" s="488">
        <v>45603</v>
      </c>
      <c r="B179" s="489"/>
      <c r="C179" s="489" t="s">
        <v>5830</v>
      </c>
      <c r="D179" s="490" t="s">
        <v>5794</v>
      </c>
      <c r="E179" s="490">
        <v>1000</v>
      </c>
      <c r="F179" s="491" t="s">
        <v>3179</v>
      </c>
      <c r="G179" s="503" t="s">
        <v>14</v>
      </c>
      <c r="H179" s="495" t="s">
        <v>93</v>
      </c>
      <c r="I179" s="483"/>
      <c r="J179" s="487"/>
      <c r="K179" s="487"/>
      <c r="L179" s="487"/>
      <c r="M179" s="483"/>
      <c r="N179" s="483"/>
      <c r="O179" s="483"/>
      <c r="P179" s="483"/>
      <c r="Q179" s="483"/>
      <c r="R179" s="483"/>
      <c r="S179" s="483"/>
      <c r="T179" s="483">
        <f>E179</f>
        <v>1000</v>
      </c>
      <c r="U179" s="483"/>
      <c r="V179" s="483"/>
      <c r="W179" s="483"/>
      <c r="X179" s="483"/>
      <c r="Y179" s="483"/>
      <c r="Z179" s="483"/>
      <c r="AA179" s="483"/>
      <c r="AB179" s="483"/>
      <c r="AC179" s="483"/>
      <c r="AD179" s="483"/>
      <c r="AE179" s="483"/>
      <c r="AF179" s="483"/>
      <c r="AG179" s="483"/>
      <c r="AH179" s="494"/>
    </row>
    <row r="180" ht="23" customHeight="1" spans="1:34">
      <c r="A180" s="488">
        <v>45603</v>
      </c>
      <c r="B180" s="489"/>
      <c r="C180" s="489" t="s">
        <v>5830</v>
      </c>
      <c r="D180" s="490" t="s">
        <v>5794</v>
      </c>
      <c r="E180" s="490">
        <v>500</v>
      </c>
      <c r="F180" s="491" t="s">
        <v>3179</v>
      </c>
      <c r="G180" s="503" t="s">
        <v>13</v>
      </c>
      <c r="H180" s="495" t="s">
        <v>93</v>
      </c>
      <c r="I180" s="483"/>
      <c r="J180" s="487"/>
      <c r="K180" s="487"/>
      <c r="L180" s="487"/>
      <c r="M180" s="483"/>
      <c r="N180" s="483"/>
      <c r="O180" s="483"/>
      <c r="P180" s="483"/>
      <c r="Q180" s="483"/>
      <c r="R180" s="483"/>
      <c r="S180" s="483"/>
      <c r="T180" s="483"/>
      <c r="U180" s="483"/>
      <c r="V180" s="483">
        <f>E180</f>
        <v>500</v>
      </c>
      <c r="W180" s="483"/>
      <c r="X180" s="483"/>
      <c r="Y180" s="483"/>
      <c r="Z180" s="483"/>
      <c r="AA180" s="483"/>
      <c r="AB180" s="483"/>
      <c r="AC180" s="483"/>
      <c r="AD180" s="483"/>
      <c r="AE180" s="483"/>
      <c r="AF180" s="483"/>
      <c r="AG180" s="483"/>
      <c r="AH180" s="494"/>
    </row>
    <row r="181" ht="23" customHeight="1" spans="1:34">
      <c r="A181" s="488">
        <v>45603</v>
      </c>
      <c r="B181" s="489"/>
      <c r="C181" s="489" t="s">
        <v>5830</v>
      </c>
      <c r="D181" s="490" t="s">
        <v>5797</v>
      </c>
      <c r="E181" s="490">
        <v>1600</v>
      </c>
      <c r="F181" s="491" t="s">
        <v>3179</v>
      </c>
      <c r="G181" s="503" t="s">
        <v>14</v>
      </c>
      <c r="H181" s="495" t="s">
        <v>93</v>
      </c>
      <c r="I181" s="483"/>
      <c r="J181" s="487"/>
      <c r="K181" s="487"/>
      <c r="L181" s="487"/>
      <c r="M181" s="483"/>
      <c r="N181" s="483"/>
      <c r="O181" s="483"/>
      <c r="P181" s="483">
        <f>E181</f>
        <v>1600</v>
      </c>
      <c r="Q181" s="483"/>
      <c r="R181" s="483"/>
      <c r="S181" s="483"/>
      <c r="T181" s="483"/>
      <c r="U181" s="483"/>
      <c r="V181" s="483"/>
      <c r="W181" s="483"/>
      <c r="X181" s="483"/>
      <c r="Y181" s="483"/>
      <c r="Z181" s="483"/>
      <c r="AA181" s="483"/>
      <c r="AB181" s="483"/>
      <c r="AC181" s="483"/>
      <c r="AD181" s="483"/>
      <c r="AE181" s="483"/>
      <c r="AF181" s="483"/>
      <c r="AG181" s="483"/>
      <c r="AH181" s="494"/>
    </row>
    <row r="182" ht="23" customHeight="1" spans="1:34">
      <c r="A182" s="488">
        <v>45603</v>
      </c>
      <c r="B182" s="489"/>
      <c r="C182" s="489" t="s">
        <v>5830</v>
      </c>
      <c r="D182" s="490" t="s">
        <v>5797</v>
      </c>
      <c r="E182" s="490">
        <v>500</v>
      </c>
      <c r="F182" s="491" t="s">
        <v>3179</v>
      </c>
      <c r="G182" s="503" t="s">
        <v>13</v>
      </c>
      <c r="H182" s="495" t="s">
        <v>93</v>
      </c>
      <c r="I182" s="483"/>
      <c r="J182" s="487"/>
      <c r="K182" s="487"/>
      <c r="L182" s="487"/>
      <c r="M182" s="483"/>
      <c r="N182" s="483"/>
      <c r="O182" s="483"/>
      <c r="P182" s="483"/>
      <c r="Q182" s="483">
        <f>E182</f>
        <v>500</v>
      </c>
      <c r="R182" s="483"/>
      <c r="S182" s="483"/>
      <c r="T182" s="483"/>
      <c r="U182" s="483"/>
      <c r="V182" s="483"/>
      <c r="W182" s="483"/>
      <c r="X182" s="483"/>
      <c r="Y182" s="483"/>
      <c r="Z182" s="483"/>
      <c r="AA182" s="483"/>
      <c r="AB182" s="483"/>
      <c r="AC182" s="483"/>
      <c r="AD182" s="483"/>
      <c r="AE182" s="483"/>
      <c r="AF182" s="483"/>
      <c r="AG182" s="483"/>
      <c r="AH182" s="494"/>
    </row>
    <row r="183" ht="23" customHeight="1" spans="1:34">
      <c r="A183" s="488">
        <v>45604</v>
      </c>
      <c r="B183" s="489" t="s">
        <v>5963</v>
      </c>
      <c r="C183" s="489" t="s">
        <v>5845</v>
      </c>
      <c r="D183" s="490" t="s">
        <v>5819</v>
      </c>
      <c r="E183" s="490">
        <v>576</v>
      </c>
      <c r="F183" s="491" t="s">
        <v>3179</v>
      </c>
      <c r="G183" s="503" t="s">
        <v>5858</v>
      </c>
      <c r="H183" s="495"/>
      <c r="I183" s="483"/>
      <c r="J183" s="487"/>
      <c r="K183" s="487"/>
      <c r="L183" s="487"/>
      <c r="M183" s="483"/>
      <c r="N183" s="483"/>
      <c r="O183" s="483"/>
      <c r="P183" s="483"/>
      <c r="Q183" s="483"/>
      <c r="R183" s="483"/>
      <c r="S183" s="483"/>
      <c r="T183" s="483"/>
      <c r="U183" s="483"/>
      <c r="V183" s="483"/>
      <c r="W183" s="483"/>
      <c r="X183" s="483"/>
      <c r="Y183" s="483"/>
      <c r="Z183" s="483"/>
      <c r="AA183" s="483"/>
      <c r="AB183" s="483"/>
      <c r="AC183" s="483"/>
      <c r="AD183" s="483"/>
      <c r="AE183" s="483"/>
      <c r="AF183" s="483"/>
      <c r="AG183" s="483"/>
      <c r="AH183" s="494" t="s">
        <v>5964</v>
      </c>
    </row>
    <row r="184" ht="23" customHeight="1" spans="1:34">
      <c r="A184" s="488">
        <v>45604</v>
      </c>
      <c r="B184" s="489" t="s">
        <v>1468</v>
      </c>
      <c r="C184" s="489" t="s">
        <v>5845</v>
      </c>
      <c r="D184" s="490" t="s">
        <v>5797</v>
      </c>
      <c r="E184" s="490">
        <v>20000</v>
      </c>
      <c r="F184" s="491" t="s">
        <v>5901</v>
      </c>
      <c r="G184" s="503" t="s">
        <v>13</v>
      </c>
      <c r="H184" s="495"/>
      <c r="I184" s="483"/>
      <c r="J184" s="487"/>
      <c r="K184" s="487"/>
      <c r="L184" s="487">
        <f>E184</f>
        <v>20000</v>
      </c>
      <c r="M184" s="483"/>
      <c r="N184" s="483"/>
      <c r="O184" s="483"/>
      <c r="P184" s="483"/>
      <c r="Q184" s="483"/>
      <c r="R184" s="483"/>
      <c r="S184" s="483"/>
      <c r="T184" s="483"/>
      <c r="U184" s="483"/>
      <c r="V184" s="483"/>
      <c r="W184" s="483"/>
      <c r="X184" s="483"/>
      <c r="Y184" s="483"/>
      <c r="Z184" s="483"/>
      <c r="AA184" s="483"/>
      <c r="AB184" s="483"/>
      <c r="AC184" s="483"/>
      <c r="AD184" s="483"/>
      <c r="AE184" s="483"/>
      <c r="AF184" s="483"/>
      <c r="AG184" s="483"/>
      <c r="AH184" s="494" t="s">
        <v>5965</v>
      </c>
    </row>
    <row r="185" ht="23" customHeight="1" spans="1:34">
      <c r="A185" s="488">
        <v>45608</v>
      </c>
      <c r="B185" s="489" t="s">
        <v>5966</v>
      </c>
      <c r="C185" s="489" t="s">
        <v>5872</v>
      </c>
      <c r="D185" s="490">
        <v>77584</v>
      </c>
      <c r="E185" s="490">
        <v>12456</v>
      </c>
      <c r="F185" s="491" t="s">
        <v>5824</v>
      </c>
      <c r="G185" s="503"/>
      <c r="H185" s="495"/>
      <c r="I185" s="483"/>
      <c r="J185" s="487"/>
      <c r="K185" s="487"/>
      <c r="L185" s="487"/>
      <c r="M185" s="483"/>
      <c r="N185" s="483"/>
      <c r="O185" s="483"/>
      <c r="P185" s="483"/>
      <c r="Q185" s="483"/>
      <c r="R185" s="483"/>
      <c r="S185" s="483"/>
      <c r="T185" s="483"/>
      <c r="U185" s="483"/>
      <c r="V185" s="483"/>
      <c r="W185" s="483"/>
      <c r="X185" s="483"/>
      <c r="Y185" s="483"/>
      <c r="Z185" s="483"/>
      <c r="AA185" s="483"/>
      <c r="AB185" s="483"/>
      <c r="AC185" s="483"/>
      <c r="AD185" s="483">
        <f>E185</f>
        <v>12456</v>
      </c>
      <c r="AE185" s="483"/>
      <c r="AF185" s="483"/>
      <c r="AG185" s="483"/>
      <c r="AH185" s="494" t="s">
        <v>5967</v>
      </c>
    </row>
    <row r="186" ht="23" customHeight="1" spans="1:34">
      <c r="A186" s="488">
        <v>45608</v>
      </c>
      <c r="B186" s="489" t="s">
        <v>5968</v>
      </c>
      <c r="C186" s="489" t="s">
        <v>5872</v>
      </c>
      <c r="D186" s="490">
        <v>77584</v>
      </c>
      <c r="E186" s="490">
        <v>12456</v>
      </c>
      <c r="F186" s="491" t="s">
        <v>5827</v>
      </c>
      <c r="G186" s="503" t="s">
        <v>13</v>
      </c>
      <c r="H186" s="495"/>
      <c r="I186" s="483"/>
      <c r="J186" s="487"/>
      <c r="K186" s="487"/>
      <c r="L186" s="487"/>
      <c r="M186" s="483"/>
      <c r="N186" s="483"/>
      <c r="O186" s="483"/>
      <c r="P186" s="483"/>
      <c r="Q186" s="483"/>
      <c r="R186" s="483"/>
      <c r="S186" s="483"/>
      <c r="T186" s="483"/>
      <c r="U186" s="483"/>
      <c r="V186" s="483"/>
      <c r="W186" s="483"/>
      <c r="X186" s="483"/>
      <c r="Y186" s="483"/>
      <c r="Z186" s="483"/>
      <c r="AA186" s="483"/>
      <c r="AB186" s="483"/>
      <c r="AC186" s="483"/>
      <c r="AD186" s="483"/>
      <c r="AE186" s="483">
        <f>E186</f>
        <v>12456</v>
      </c>
      <c r="AF186" s="483"/>
      <c r="AG186" s="483"/>
      <c r="AH186" s="494" t="s">
        <v>5967</v>
      </c>
    </row>
    <row r="187" ht="23" customHeight="1" spans="1:34">
      <c r="A187" s="488">
        <v>45608</v>
      </c>
      <c r="B187" s="489" t="s">
        <v>5969</v>
      </c>
      <c r="C187" s="489" t="s">
        <v>5872</v>
      </c>
      <c r="D187" s="490">
        <v>77584</v>
      </c>
      <c r="E187" s="490">
        <v>12456</v>
      </c>
      <c r="F187" s="491" t="s">
        <v>5828</v>
      </c>
      <c r="G187" s="503"/>
      <c r="H187" s="495"/>
      <c r="I187" s="483"/>
      <c r="J187" s="487"/>
      <c r="K187" s="487"/>
      <c r="L187" s="487"/>
      <c r="M187" s="483"/>
      <c r="N187" s="483"/>
      <c r="O187" s="483"/>
      <c r="P187" s="483"/>
      <c r="Q187" s="483"/>
      <c r="R187" s="483"/>
      <c r="S187" s="483"/>
      <c r="T187" s="483"/>
      <c r="U187" s="483"/>
      <c r="V187" s="483"/>
      <c r="W187" s="483"/>
      <c r="X187" s="483"/>
      <c r="Y187" s="483"/>
      <c r="Z187" s="483"/>
      <c r="AA187" s="483"/>
      <c r="AB187" s="483"/>
      <c r="AC187" s="483"/>
      <c r="AD187" s="483"/>
      <c r="AE187" s="483"/>
      <c r="AF187" s="483"/>
      <c r="AG187" s="483">
        <f>E187</f>
        <v>12456</v>
      </c>
      <c r="AH187" s="494" t="s">
        <v>5967</v>
      </c>
    </row>
    <row r="188" ht="23" customHeight="1" spans="1:34">
      <c r="A188" s="488">
        <v>45617</v>
      </c>
      <c r="B188" s="489" t="s">
        <v>1468</v>
      </c>
      <c r="C188" s="489" t="s">
        <v>5830</v>
      </c>
      <c r="D188" s="490">
        <v>77555</v>
      </c>
      <c r="E188" s="490">
        <v>110000</v>
      </c>
      <c r="F188" s="491" t="s">
        <v>5788</v>
      </c>
      <c r="G188" s="503" t="s">
        <v>14</v>
      </c>
      <c r="H188" s="495" t="s">
        <v>93</v>
      </c>
      <c r="I188" s="483">
        <f>E188</f>
        <v>110000</v>
      </c>
      <c r="J188" s="487"/>
      <c r="K188" s="487"/>
      <c r="L188" s="487"/>
      <c r="M188" s="483"/>
      <c r="N188" s="483"/>
      <c r="O188" s="483"/>
      <c r="P188" s="483"/>
      <c r="Q188" s="483"/>
      <c r="R188" s="483"/>
      <c r="S188" s="483"/>
      <c r="T188" s="483"/>
      <c r="U188" s="483"/>
      <c r="V188" s="483"/>
      <c r="W188" s="483"/>
      <c r="X188" s="483"/>
      <c r="Y188" s="483"/>
      <c r="Z188" s="483"/>
      <c r="AA188" s="483"/>
      <c r="AB188" s="483"/>
      <c r="AC188" s="483"/>
      <c r="AD188" s="483"/>
      <c r="AE188" s="483"/>
      <c r="AF188" s="483"/>
      <c r="AG188" s="483"/>
      <c r="AH188" s="494"/>
    </row>
    <row r="189" ht="23" customHeight="1" spans="1:34">
      <c r="A189" s="488">
        <v>45617</v>
      </c>
      <c r="B189" s="489" t="s">
        <v>5970</v>
      </c>
      <c r="C189" s="489" t="s">
        <v>5830</v>
      </c>
      <c r="D189" s="490">
        <v>77555</v>
      </c>
      <c r="E189" s="490">
        <v>90000</v>
      </c>
      <c r="F189" s="491" t="s">
        <v>5791</v>
      </c>
      <c r="G189" s="503" t="s">
        <v>5792</v>
      </c>
      <c r="H189" s="495" t="s">
        <v>93</v>
      </c>
      <c r="I189" s="483"/>
      <c r="J189" s="487"/>
      <c r="K189" s="487"/>
      <c r="L189" s="487"/>
      <c r="M189" s="483">
        <f>E189</f>
        <v>90000</v>
      </c>
      <c r="N189" s="483"/>
      <c r="O189" s="483"/>
      <c r="P189" s="483"/>
      <c r="Q189" s="483"/>
      <c r="R189" s="483"/>
      <c r="S189" s="483"/>
      <c r="T189" s="483"/>
      <c r="U189" s="483"/>
      <c r="V189" s="483"/>
      <c r="W189" s="483"/>
      <c r="X189" s="483"/>
      <c r="Y189" s="483"/>
      <c r="Z189" s="483"/>
      <c r="AA189" s="483"/>
      <c r="AB189" s="483"/>
      <c r="AC189" s="483"/>
      <c r="AD189" s="483"/>
      <c r="AE189" s="483"/>
      <c r="AF189" s="483"/>
      <c r="AG189" s="483"/>
      <c r="AH189" s="494"/>
    </row>
    <row r="190" ht="23" customHeight="1" spans="1:34">
      <c r="A190" s="488">
        <v>45617</v>
      </c>
      <c r="B190" s="489" t="s">
        <v>5971</v>
      </c>
      <c r="C190" s="489" t="s">
        <v>5830</v>
      </c>
      <c r="D190" s="490" t="s">
        <v>5794</v>
      </c>
      <c r="E190" s="490">
        <v>700</v>
      </c>
      <c r="F190" s="491" t="s">
        <v>3179</v>
      </c>
      <c r="G190" s="503" t="s">
        <v>14</v>
      </c>
      <c r="H190" s="495" t="s">
        <v>93</v>
      </c>
      <c r="I190" s="483"/>
      <c r="J190" s="487"/>
      <c r="K190" s="487"/>
      <c r="L190" s="487"/>
      <c r="M190" s="483"/>
      <c r="N190" s="483"/>
      <c r="O190" s="483"/>
      <c r="P190" s="483"/>
      <c r="Q190" s="483"/>
      <c r="R190" s="483"/>
      <c r="S190" s="483"/>
      <c r="T190" s="483">
        <f>E190</f>
        <v>700</v>
      </c>
      <c r="U190" s="483"/>
      <c r="V190" s="483"/>
      <c r="W190" s="483"/>
      <c r="X190" s="483"/>
      <c r="Y190" s="483"/>
      <c r="Z190" s="483"/>
      <c r="AA190" s="483"/>
      <c r="AB190" s="483"/>
      <c r="AC190" s="483"/>
      <c r="AD190" s="483"/>
      <c r="AE190" s="483"/>
      <c r="AF190" s="483"/>
      <c r="AG190" s="483"/>
      <c r="AH190" s="494"/>
    </row>
    <row r="191" ht="23" customHeight="1" spans="1:34">
      <c r="A191" s="488">
        <v>45617</v>
      </c>
      <c r="B191" s="489" t="s">
        <v>5972</v>
      </c>
      <c r="C191" s="489" t="s">
        <v>5830</v>
      </c>
      <c r="D191" s="490" t="s">
        <v>5797</v>
      </c>
      <c r="E191" s="490">
        <v>2800</v>
      </c>
      <c r="F191" s="491" t="s">
        <v>3179</v>
      </c>
      <c r="G191" s="503" t="s">
        <v>14</v>
      </c>
      <c r="H191" s="495" t="s">
        <v>93</v>
      </c>
      <c r="I191" s="483"/>
      <c r="J191" s="487"/>
      <c r="K191" s="487"/>
      <c r="L191" s="487"/>
      <c r="M191" s="483"/>
      <c r="N191" s="483"/>
      <c r="O191" s="483"/>
      <c r="P191" s="483">
        <f>E191</f>
        <v>2800</v>
      </c>
      <c r="Q191" s="483"/>
      <c r="R191" s="483"/>
      <c r="S191" s="483"/>
      <c r="T191" s="483"/>
      <c r="U191" s="483"/>
      <c r="V191" s="483"/>
      <c r="W191" s="483"/>
      <c r="X191" s="483"/>
      <c r="Y191" s="483"/>
      <c r="Z191" s="483"/>
      <c r="AA191" s="483"/>
      <c r="AB191" s="483"/>
      <c r="AC191" s="483"/>
      <c r="AD191" s="483"/>
      <c r="AE191" s="483"/>
      <c r="AF191" s="483"/>
      <c r="AG191" s="483"/>
      <c r="AH191" s="494"/>
    </row>
    <row r="192" ht="23" customHeight="1" spans="1:34">
      <c r="A192" s="488">
        <v>45617</v>
      </c>
      <c r="B192" s="489" t="s">
        <v>5973</v>
      </c>
      <c r="C192" s="489" t="s">
        <v>5830</v>
      </c>
      <c r="D192" s="490" t="s">
        <v>5797</v>
      </c>
      <c r="E192" s="490">
        <v>500</v>
      </c>
      <c r="F192" s="491" t="s">
        <v>3179</v>
      </c>
      <c r="G192" s="503" t="s">
        <v>13</v>
      </c>
      <c r="H192" s="495" t="s">
        <v>93</v>
      </c>
      <c r="I192" s="483"/>
      <c r="J192" s="487"/>
      <c r="K192" s="487"/>
      <c r="L192" s="487"/>
      <c r="M192" s="483"/>
      <c r="N192" s="483"/>
      <c r="O192" s="483"/>
      <c r="P192" s="483"/>
      <c r="Q192" s="483">
        <f>E192</f>
        <v>500</v>
      </c>
      <c r="R192" s="483"/>
      <c r="S192" s="483"/>
      <c r="T192" s="483"/>
      <c r="U192" s="483"/>
      <c r="V192" s="483"/>
      <c r="W192" s="483"/>
      <c r="X192" s="483"/>
      <c r="Y192" s="483"/>
      <c r="Z192" s="483"/>
      <c r="AA192" s="483"/>
      <c r="AB192" s="483"/>
      <c r="AC192" s="483"/>
      <c r="AD192" s="483"/>
      <c r="AE192" s="483"/>
      <c r="AF192" s="483"/>
      <c r="AG192" s="483"/>
      <c r="AH192" s="494"/>
    </row>
    <row r="193" ht="23" customHeight="1" spans="1:34">
      <c r="A193" s="488">
        <v>45621</v>
      </c>
      <c r="B193" s="489" t="s">
        <v>5974</v>
      </c>
      <c r="C193" s="489" t="s">
        <v>5845</v>
      </c>
      <c r="D193" s="490">
        <v>77555</v>
      </c>
      <c r="E193" s="490">
        <v>31104</v>
      </c>
      <c r="F193" s="491" t="s">
        <v>5821</v>
      </c>
      <c r="G193" s="503"/>
      <c r="H193" s="495"/>
      <c r="I193" s="483"/>
      <c r="J193" s="487"/>
      <c r="K193" s="487"/>
      <c r="L193" s="487"/>
      <c r="M193" s="483"/>
      <c r="N193" s="483"/>
      <c r="O193" s="483">
        <f>E193</f>
        <v>31104</v>
      </c>
      <c r="P193" s="483"/>
      <c r="Q193" s="483"/>
      <c r="R193" s="483"/>
      <c r="S193" s="483"/>
      <c r="T193" s="483"/>
      <c r="U193" s="483"/>
      <c r="V193" s="483"/>
      <c r="W193" s="483"/>
      <c r="X193" s="483"/>
      <c r="Y193" s="483"/>
      <c r="Z193" s="483"/>
      <c r="AA193" s="483"/>
      <c r="AB193" s="483"/>
      <c r="AC193" s="483"/>
      <c r="AD193" s="483"/>
      <c r="AE193" s="483"/>
      <c r="AF193" s="483"/>
      <c r="AG193" s="483"/>
      <c r="AH193" s="494" t="s">
        <v>5975</v>
      </c>
    </row>
    <row r="194" ht="23" customHeight="1" spans="1:34">
      <c r="A194" s="488">
        <v>45621</v>
      </c>
      <c r="B194" s="489" t="s">
        <v>5976</v>
      </c>
      <c r="C194" s="489" t="s">
        <v>5845</v>
      </c>
      <c r="D194" s="490" t="s">
        <v>5819</v>
      </c>
      <c r="E194" s="490">
        <v>2592</v>
      </c>
      <c r="F194" s="491" t="s">
        <v>3179</v>
      </c>
      <c r="G194" s="503"/>
      <c r="H194" s="495"/>
      <c r="I194" s="483"/>
      <c r="J194" s="487"/>
      <c r="K194" s="487"/>
      <c r="L194" s="487"/>
      <c r="M194" s="483"/>
      <c r="N194" s="483"/>
      <c r="O194" s="483"/>
      <c r="P194" s="483"/>
      <c r="Q194" s="483"/>
      <c r="R194" s="483"/>
      <c r="S194" s="483"/>
      <c r="T194" s="483"/>
      <c r="U194" s="483"/>
      <c r="V194" s="483"/>
      <c r="W194" s="483"/>
      <c r="X194" s="483"/>
      <c r="Y194" s="483"/>
      <c r="Z194" s="483"/>
      <c r="AA194" s="483"/>
      <c r="AB194" s="483"/>
      <c r="AC194" s="483"/>
      <c r="AD194" s="483"/>
      <c r="AE194" s="483"/>
      <c r="AF194" s="483"/>
      <c r="AG194" s="483"/>
      <c r="AH194" s="494" t="s">
        <v>5975</v>
      </c>
    </row>
    <row r="195" ht="23" customHeight="1" spans="1:34">
      <c r="A195" s="488">
        <v>45632</v>
      </c>
      <c r="B195" s="489" t="s">
        <v>1468</v>
      </c>
      <c r="C195" s="489" t="s">
        <v>5830</v>
      </c>
      <c r="D195" s="490">
        <v>77555</v>
      </c>
      <c r="E195" s="490">
        <v>300000</v>
      </c>
      <c r="F195" s="491" t="s">
        <v>5788</v>
      </c>
      <c r="G195" s="503" t="s">
        <v>14</v>
      </c>
      <c r="H195" s="495" t="s">
        <v>93</v>
      </c>
      <c r="I195" s="483">
        <f>E195</f>
        <v>300000</v>
      </c>
      <c r="J195" s="487"/>
      <c r="K195" s="487"/>
      <c r="L195" s="487"/>
      <c r="M195" s="483"/>
      <c r="N195" s="483"/>
      <c r="O195" s="483"/>
      <c r="P195" s="483"/>
      <c r="Q195" s="483"/>
      <c r="R195" s="483"/>
      <c r="S195" s="483"/>
      <c r="T195" s="483"/>
      <c r="U195" s="483"/>
      <c r="V195" s="483"/>
      <c r="W195" s="483"/>
      <c r="X195" s="483"/>
      <c r="Y195" s="483"/>
      <c r="Z195" s="483"/>
      <c r="AA195" s="483"/>
      <c r="AB195" s="483"/>
      <c r="AC195" s="483"/>
      <c r="AD195" s="483"/>
      <c r="AE195" s="483"/>
      <c r="AF195" s="483"/>
      <c r="AG195" s="483"/>
      <c r="AH195" s="494"/>
    </row>
    <row r="196" ht="23" customHeight="1" spans="1:34">
      <c r="A196" s="488">
        <v>45632</v>
      </c>
      <c r="B196" s="489" t="s">
        <v>5977</v>
      </c>
      <c r="C196" s="489" t="s">
        <v>5830</v>
      </c>
      <c r="D196" s="490">
        <v>77555</v>
      </c>
      <c r="E196" s="490">
        <v>250000</v>
      </c>
      <c r="F196" s="491" t="s">
        <v>5791</v>
      </c>
      <c r="G196" s="503" t="s">
        <v>5792</v>
      </c>
      <c r="H196" s="495" t="s">
        <v>93</v>
      </c>
      <c r="I196" s="483"/>
      <c r="J196" s="487"/>
      <c r="K196" s="487"/>
      <c r="L196" s="487"/>
      <c r="M196" s="483">
        <f>E196</f>
        <v>250000</v>
      </c>
      <c r="N196" s="483"/>
      <c r="O196" s="483"/>
      <c r="P196" s="483"/>
      <c r="Q196" s="483"/>
      <c r="R196" s="483"/>
      <c r="S196" s="483"/>
      <c r="T196" s="483"/>
      <c r="U196" s="483"/>
      <c r="V196" s="483"/>
      <c r="W196" s="483"/>
      <c r="X196" s="483"/>
      <c r="Y196" s="483"/>
      <c r="Z196" s="483"/>
      <c r="AA196" s="483"/>
      <c r="AB196" s="483"/>
      <c r="AC196" s="483"/>
      <c r="AD196" s="483"/>
      <c r="AE196" s="483"/>
      <c r="AF196" s="483"/>
      <c r="AG196" s="483"/>
      <c r="AH196" s="494"/>
    </row>
    <row r="197" ht="23" customHeight="1" spans="1:34">
      <c r="A197" s="488">
        <v>45632</v>
      </c>
      <c r="B197" s="489" t="s">
        <v>5978</v>
      </c>
      <c r="C197" s="489" t="s">
        <v>5830</v>
      </c>
      <c r="D197" s="490" t="s">
        <v>5794</v>
      </c>
      <c r="E197" s="490">
        <v>1700</v>
      </c>
      <c r="F197" s="491" t="s">
        <v>3179</v>
      </c>
      <c r="G197" s="503" t="s">
        <v>14</v>
      </c>
      <c r="H197" s="495" t="s">
        <v>93</v>
      </c>
      <c r="I197" s="483"/>
      <c r="J197" s="487"/>
      <c r="K197" s="487"/>
      <c r="L197" s="487"/>
      <c r="M197" s="483"/>
      <c r="N197" s="483"/>
      <c r="O197" s="483"/>
      <c r="P197" s="483"/>
      <c r="Q197" s="483"/>
      <c r="R197" s="483"/>
      <c r="S197" s="483"/>
      <c r="T197" s="483">
        <f>E197</f>
        <v>1700</v>
      </c>
      <c r="U197" s="483"/>
      <c r="V197" s="483"/>
      <c r="W197" s="483"/>
      <c r="X197" s="483"/>
      <c r="Y197" s="483"/>
      <c r="Z197" s="483"/>
      <c r="AA197" s="483"/>
      <c r="AB197" s="483"/>
      <c r="AC197" s="483"/>
      <c r="AD197" s="483"/>
      <c r="AE197" s="483"/>
      <c r="AF197" s="483"/>
      <c r="AG197" s="483"/>
      <c r="AH197" s="494"/>
    </row>
    <row r="198" ht="23" customHeight="1" spans="1:34">
      <c r="A198" s="488">
        <v>45632</v>
      </c>
      <c r="B198" s="489" t="s">
        <v>5979</v>
      </c>
      <c r="C198" s="489" t="s">
        <v>5830</v>
      </c>
      <c r="D198" s="490" t="s">
        <v>5794</v>
      </c>
      <c r="E198" s="490">
        <v>500</v>
      </c>
      <c r="F198" s="491" t="s">
        <v>3179</v>
      </c>
      <c r="G198" s="503" t="s">
        <v>13</v>
      </c>
      <c r="H198" s="495" t="s">
        <v>93</v>
      </c>
      <c r="I198" s="483"/>
      <c r="J198" s="487"/>
      <c r="K198" s="487"/>
      <c r="L198" s="487"/>
      <c r="M198" s="483"/>
      <c r="N198" s="483"/>
      <c r="O198" s="483"/>
      <c r="P198" s="483"/>
      <c r="Q198" s="483"/>
      <c r="R198" s="483"/>
      <c r="S198" s="483"/>
      <c r="T198" s="483"/>
      <c r="U198" s="483"/>
      <c r="V198" s="483">
        <f>E198</f>
        <v>500</v>
      </c>
      <c r="W198" s="483"/>
      <c r="X198" s="483"/>
      <c r="Y198" s="483"/>
      <c r="Z198" s="483"/>
      <c r="AA198" s="483"/>
      <c r="AB198" s="483"/>
      <c r="AC198" s="483"/>
      <c r="AD198" s="483"/>
      <c r="AE198" s="483"/>
      <c r="AF198" s="483"/>
      <c r="AG198" s="483"/>
      <c r="AH198" s="494"/>
    </row>
    <row r="199" ht="23" customHeight="1" spans="1:34">
      <c r="A199" s="488">
        <v>45632</v>
      </c>
      <c r="B199" s="489" t="s">
        <v>5980</v>
      </c>
      <c r="C199" s="489" t="s">
        <v>5830</v>
      </c>
      <c r="D199" s="490" t="s">
        <v>5797</v>
      </c>
      <c r="E199" s="490">
        <v>1800</v>
      </c>
      <c r="F199" s="491" t="s">
        <v>3179</v>
      </c>
      <c r="G199" s="503" t="s">
        <v>14</v>
      </c>
      <c r="H199" s="495" t="s">
        <v>93</v>
      </c>
      <c r="I199" s="483"/>
      <c r="J199" s="487"/>
      <c r="K199" s="487"/>
      <c r="L199" s="487"/>
      <c r="M199" s="483"/>
      <c r="N199" s="483"/>
      <c r="O199" s="483"/>
      <c r="P199" s="505">
        <f>E199</f>
        <v>1800</v>
      </c>
      <c r="Q199" s="483"/>
      <c r="R199" s="483"/>
      <c r="S199" s="483"/>
      <c r="T199" s="483"/>
      <c r="U199" s="483"/>
      <c r="V199" s="483"/>
      <c r="W199" s="483"/>
      <c r="X199" s="483"/>
      <c r="Y199" s="483"/>
      <c r="Z199" s="483"/>
      <c r="AA199" s="483"/>
      <c r="AB199" s="483"/>
      <c r="AC199" s="483"/>
      <c r="AD199" s="483"/>
      <c r="AE199" s="483"/>
      <c r="AF199" s="483"/>
      <c r="AG199" s="483"/>
      <c r="AH199" s="494"/>
    </row>
    <row r="200" ht="23" customHeight="1" spans="1:34">
      <c r="A200" s="488">
        <v>45632</v>
      </c>
      <c r="B200" s="489" t="s">
        <v>5981</v>
      </c>
      <c r="C200" s="489" t="s">
        <v>5845</v>
      </c>
      <c r="D200" s="490">
        <v>77555</v>
      </c>
      <c r="E200" s="490">
        <v>20000</v>
      </c>
      <c r="F200" s="491" t="s">
        <v>5821</v>
      </c>
      <c r="G200" s="503" t="s">
        <v>5982</v>
      </c>
      <c r="H200" s="495"/>
      <c r="I200" s="483"/>
      <c r="J200" s="487"/>
      <c r="K200" s="487"/>
      <c r="L200" s="487"/>
      <c r="M200" s="483"/>
      <c r="N200" s="483"/>
      <c r="O200" s="483">
        <f>E200</f>
        <v>20000</v>
      </c>
      <c r="P200" s="483"/>
      <c r="Q200" s="483"/>
      <c r="R200" s="483"/>
      <c r="S200" s="483"/>
      <c r="T200" s="483"/>
      <c r="U200" s="483"/>
      <c r="V200" s="483"/>
      <c r="W200" s="483"/>
      <c r="X200" s="483"/>
      <c r="Y200" s="483"/>
      <c r="Z200" s="483"/>
      <c r="AA200" s="483"/>
      <c r="AB200" s="483"/>
      <c r="AC200" s="483"/>
      <c r="AD200" s="483"/>
      <c r="AE200" s="483"/>
      <c r="AF200" s="483"/>
      <c r="AG200" s="483"/>
      <c r="AH200" s="506" t="s">
        <v>5983</v>
      </c>
    </row>
    <row r="201" ht="23" customHeight="1" spans="1:34">
      <c r="A201" s="488">
        <v>45632</v>
      </c>
      <c r="B201" s="489" t="s">
        <v>5984</v>
      </c>
      <c r="C201" s="489" t="s">
        <v>5845</v>
      </c>
      <c r="D201" s="490" t="s">
        <v>5819</v>
      </c>
      <c r="E201" s="490">
        <v>500</v>
      </c>
      <c r="F201" s="491" t="s">
        <v>3179</v>
      </c>
      <c r="G201" s="503" t="s">
        <v>5985</v>
      </c>
      <c r="H201" s="495"/>
      <c r="I201" s="483"/>
      <c r="J201" s="487"/>
      <c r="K201" s="487"/>
      <c r="L201" s="487"/>
      <c r="M201" s="483"/>
      <c r="N201" s="483"/>
      <c r="O201" s="483"/>
      <c r="P201" s="483"/>
      <c r="Q201" s="483"/>
      <c r="R201" s="483"/>
      <c r="S201" s="483"/>
      <c r="T201" s="483"/>
      <c r="U201" s="483"/>
      <c r="V201" s="483"/>
      <c r="W201" s="483"/>
      <c r="X201" s="483"/>
      <c r="Y201" s="483"/>
      <c r="Z201" s="483"/>
      <c r="AA201" s="483"/>
      <c r="AB201" s="483"/>
      <c r="AC201" s="483"/>
      <c r="AD201" s="483"/>
      <c r="AE201" s="483"/>
      <c r="AF201" s="483"/>
      <c r="AG201" s="483"/>
      <c r="AH201" s="494" t="s">
        <v>5986</v>
      </c>
    </row>
    <row r="202" ht="23" customHeight="1" spans="1:34">
      <c r="A202" s="488">
        <v>45653</v>
      </c>
      <c r="B202" s="489" t="s">
        <v>5987</v>
      </c>
      <c r="C202" s="489" t="s">
        <v>5845</v>
      </c>
      <c r="D202" s="490" t="s">
        <v>5819</v>
      </c>
      <c r="E202" s="490">
        <v>500</v>
      </c>
      <c r="F202" s="491" t="s">
        <v>3179</v>
      </c>
      <c r="G202" s="503" t="s">
        <v>5858</v>
      </c>
      <c r="H202" s="495"/>
      <c r="I202" s="483"/>
      <c r="J202" s="487"/>
      <c r="K202" s="487"/>
      <c r="L202" s="487"/>
      <c r="M202" s="483"/>
      <c r="N202" s="483"/>
      <c r="O202" s="483"/>
      <c r="P202" s="483"/>
      <c r="Q202" s="483"/>
      <c r="R202" s="483"/>
      <c r="S202" s="483"/>
      <c r="T202" s="483"/>
      <c r="U202" s="483"/>
      <c r="V202" s="483"/>
      <c r="W202" s="483"/>
      <c r="X202" s="483"/>
      <c r="Y202" s="483"/>
      <c r="Z202" s="483"/>
      <c r="AA202" s="483"/>
      <c r="AB202" s="483"/>
      <c r="AC202" s="483"/>
      <c r="AD202" s="483"/>
      <c r="AE202" s="483"/>
      <c r="AF202" s="483"/>
      <c r="AG202" s="483"/>
      <c r="AH202" s="494" t="s">
        <v>5988</v>
      </c>
    </row>
    <row r="203" ht="23" customHeight="1" spans="1:34">
      <c r="A203" s="488">
        <v>45664</v>
      </c>
      <c r="B203" s="489" t="s">
        <v>1468</v>
      </c>
      <c r="C203" s="489" t="s">
        <v>5830</v>
      </c>
      <c r="D203" s="490">
        <v>77555</v>
      </c>
      <c r="E203" s="490">
        <v>20000</v>
      </c>
      <c r="F203" s="491" t="s">
        <v>5788</v>
      </c>
      <c r="G203" s="503" t="s">
        <v>13</v>
      </c>
      <c r="H203" s="495" t="s">
        <v>93</v>
      </c>
      <c r="I203" s="483"/>
      <c r="J203" s="487">
        <f>E203</f>
        <v>20000</v>
      </c>
      <c r="K203" s="487"/>
      <c r="L203" s="487"/>
      <c r="M203" s="483"/>
      <c r="N203" s="483"/>
      <c r="O203" s="483"/>
      <c r="P203" s="483"/>
      <c r="Q203" s="483"/>
      <c r="R203" s="483"/>
      <c r="S203" s="483"/>
      <c r="T203" s="483"/>
      <c r="U203" s="483"/>
      <c r="V203" s="483"/>
      <c r="W203" s="483"/>
      <c r="X203" s="483"/>
      <c r="Y203" s="483"/>
      <c r="Z203" s="483"/>
      <c r="AA203" s="483"/>
      <c r="AB203" s="483"/>
      <c r="AC203" s="483"/>
      <c r="AD203" s="483"/>
      <c r="AE203" s="483"/>
      <c r="AF203" s="483"/>
      <c r="AG203" s="483"/>
      <c r="AH203" s="494"/>
    </row>
    <row r="204" ht="23" customHeight="1" spans="1:34">
      <c r="A204" s="488">
        <v>45664</v>
      </c>
      <c r="B204" s="489" t="s">
        <v>5989</v>
      </c>
      <c r="C204" s="489" t="s">
        <v>5830</v>
      </c>
      <c r="D204" s="490" t="s">
        <v>5794</v>
      </c>
      <c r="E204" s="490">
        <v>500</v>
      </c>
      <c r="F204" s="491" t="s">
        <v>3179</v>
      </c>
      <c r="G204" s="503" t="s">
        <v>14</v>
      </c>
      <c r="H204" s="495" t="s">
        <v>93</v>
      </c>
      <c r="I204" s="483"/>
      <c r="J204" s="487"/>
      <c r="K204" s="487"/>
      <c r="L204" s="487"/>
      <c r="M204" s="483"/>
      <c r="N204" s="483"/>
      <c r="O204" s="483"/>
      <c r="P204" s="483"/>
      <c r="Q204" s="483"/>
      <c r="R204" s="483"/>
      <c r="S204" s="483"/>
      <c r="T204" s="483">
        <f>E204</f>
        <v>500</v>
      </c>
      <c r="U204" s="483"/>
      <c r="V204" s="483"/>
      <c r="W204" s="483"/>
      <c r="X204" s="483"/>
      <c r="Y204" s="483"/>
      <c r="Z204" s="483"/>
      <c r="AA204" s="483"/>
      <c r="AB204" s="483"/>
      <c r="AC204" s="483"/>
      <c r="AD204" s="483"/>
      <c r="AE204" s="483"/>
      <c r="AF204" s="483"/>
      <c r="AG204" s="483"/>
      <c r="AH204" s="494"/>
    </row>
    <row r="205" ht="23" customHeight="1" spans="1:34">
      <c r="A205" s="488">
        <v>45664</v>
      </c>
      <c r="B205" s="489" t="s">
        <v>5990</v>
      </c>
      <c r="C205" s="489" t="s">
        <v>5830</v>
      </c>
      <c r="D205" s="490" t="s">
        <v>5797</v>
      </c>
      <c r="E205" s="490">
        <v>500</v>
      </c>
      <c r="F205" s="491" t="s">
        <v>3179</v>
      </c>
      <c r="G205" s="503" t="s">
        <v>13</v>
      </c>
      <c r="H205" s="495" t="s">
        <v>5991</v>
      </c>
      <c r="I205" s="483"/>
      <c r="J205" s="487"/>
      <c r="K205" s="487"/>
      <c r="L205" s="487"/>
      <c r="M205" s="483"/>
      <c r="N205" s="483"/>
      <c r="O205" s="483"/>
      <c r="P205" s="483"/>
      <c r="Q205" s="483">
        <f>E205</f>
        <v>500</v>
      </c>
      <c r="R205" s="483"/>
      <c r="S205" s="483"/>
      <c r="T205" s="483"/>
      <c r="U205" s="483"/>
      <c r="V205" s="483"/>
      <c r="W205" s="483"/>
      <c r="X205" s="483"/>
      <c r="Y205" s="483"/>
      <c r="Z205" s="483"/>
      <c r="AA205" s="483"/>
      <c r="AB205" s="483"/>
      <c r="AC205" s="483"/>
      <c r="AD205" s="483"/>
      <c r="AE205" s="483"/>
      <c r="AF205" s="483"/>
      <c r="AG205" s="483"/>
      <c r="AH205" s="494" t="s">
        <v>5991</v>
      </c>
    </row>
    <row r="206" ht="23" customHeight="1" spans="1:34">
      <c r="A206" s="488">
        <v>45679</v>
      </c>
      <c r="B206" s="489" t="s">
        <v>5992</v>
      </c>
      <c r="C206" s="489" t="s">
        <v>5845</v>
      </c>
      <c r="D206" s="490">
        <v>77555</v>
      </c>
      <c r="E206" s="490">
        <v>20000</v>
      </c>
      <c r="F206" s="491" t="s">
        <v>5821</v>
      </c>
      <c r="G206" s="503"/>
      <c r="H206" s="495"/>
      <c r="I206" s="483"/>
      <c r="J206" s="487"/>
      <c r="K206" s="487"/>
      <c r="L206" s="487"/>
      <c r="M206" s="483"/>
      <c r="N206" s="483"/>
      <c r="O206" s="483">
        <f>E206</f>
        <v>20000</v>
      </c>
      <c r="P206" s="483"/>
      <c r="Q206" s="483"/>
      <c r="R206" s="483"/>
      <c r="S206" s="483"/>
      <c r="T206" s="483"/>
      <c r="U206" s="483"/>
      <c r="V206" s="483"/>
      <c r="W206" s="483"/>
      <c r="X206" s="483"/>
      <c r="Y206" s="483"/>
      <c r="Z206" s="483"/>
      <c r="AA206" s="483"/>
      <c r="AB206" s="483"/>
      <c r="AC206" s="483"/>
      <c r="AD206" s="483"/>
      <c r="AE206" s="483"/>
      <c r="AF206" s="483"/>
      <c r="AG206" s="483"/>
      <c r="AH206" s="494" t="s">
        <v>5993</v>
      </c>
    </row>
    <row r="207" ht="23" customHeight="1" spans="1:34">
      <c r="A207" s="488">
        <v>45679</v>
      </c>
      <c r="B207" s="489" t="s">
        <v>5994</v>
      </c>
      <c r="C207" s="489" t="s">
        <v>5845</v>
      </c>
      <c r="D207" s="490" t="s">
        <v>5819</v>
      </c>
      <c r="E207" s="490">
        <v>1400</v>
      </c>
      <c r="F207" s="491" t="s">
        <v>3179</v>
      </c>
      <c r="G207" s="503"/>
      <c r="H207" s="495"/>
      <c r="I207" s="483"/>
      <c r="J207" s="487"/>
      <c r="K207" s="487"/>
      <c r="L207" s="487"/>
      <c r="M207" s="483"/>
      <c r="N207" s="483"/>
      <c r="O207" s="483"/>
      <c r="P207" s="483"/>
      <c r="Q207" s="483"/>
      <c r="R207" s="483">
        <f>E207</f>
        <v>1400</v>
      </c>
      <c r="S207" s="483"/>
      <c r="T207" s="483"/>
      <c r="U207" s="483"/>
      <c r="V207" s="483"/>
      <c r="W207" s="483"/>
      <c r="X207" s="483"/>
      <c r="Y207" s="483"/>
      <c r="Z207" s="483"/>
      <c r="AA207" s="483"/>
      <c r="AB207" s="483"/>
      <c r="AC207" s="483"/>
      <c r="AD207" s="483"/>
      <c r="AE207" s="483"/>
      <c r="AF207" s="483"/>
      <c r="AG207" s="483"/>
      <c r="AH207" s="494" t="s">
        <v>5993</v>
      </c>
    </row>
    <row r="208" ht="23" customHeight="1" spans="1:34">
      <c r="A208" s="488">
        <v>45679</v>
      </c>
      <c r="B208" s="489" t="s">
        <v>5995</v>
      </c>
      <c r="C208" s="489" t="s">
        <v>5830</v>
      </c>
      <c r="D208" s="490">
        <v>77555</v>
      </c>
      <c r="E208" s="490">
        <v>100000</v>
      </c>
      <c r="F208" s="491" t="s">
        <v>5791</v>
      </c>
      <c r="G208" s="503" t="s">
        <v>5792</v>
      </c>
      <c r="H208" s="495" t="s">
        <v>93</v>
      </c>
      <c r="I208" s="483"/>
      <c r="J208" s="487"/>
      <c r="K208" s="487"/>
      <c r="L208" s="487"/>
      <c r="M208" s="483">
        <f>E208</f>
        <v>100000</v>
      </c>
      <c r="N208" s="483"/>
      <c r="O208" s="483"/>
      <c r="P208" s="483"/>
      <c r="Q208" s="483"/>
      <c r="R208" s="483"/>
      <c r="S208" s="483"/>
      <c r="T208" s="483"/>
      <c r="U208" s="483"/>
      <c r="V208" s="483"/>
      <c r="W208" s="483"/>
      <c r="X208" s="483"/>
      <c r="Y208" s="483"/>
      <c r="Z208" s="483"/>
      <c r="AA208" s="483"/>
      <c r="AB208" s="483"/>
      <c r="AC208" s="483"/>
      <c r="AD208" s="483"/>
      <c r="AE208" s="483"/>
      <c r="AF208" s="483"/>
      <c r="AG208" s="483"/>
      <c r="AH208" s="494"/>
    </row>
    <row r="209" ht="23" customHeight="1" spans="1:34">
      <c r="A209" s="488">
        <v>45679</v>
      </c>
      <c r="B209" s="489" t="s">
        <v>5996</v>
      </c>
      <c r="C209" s="489" t="s">
        <v>5830</v>
      </c>
      <c r="D209" s="490" t="s">
        <v>5794</v>
      </c>
      <c r="E209" s="490">
        <v>600</v>
      </c>
      <c r="F209" s="491" t="s">
        <v>3179</v>
      </c>
      <c r="G209" s="503" t="s">
        <v>14</v>
      </c>
      <c r="H209" s="495" t="s">
        <v>93</v>
      </c>
      <c r="I209" s="483"/>
      <c r="J209" s="487"/>
      <c r="K209" s="487"/>
      <c r="L209" s="487"/>
      <c r="M209" s="483"/>
      <c r="N209" s="483"/>
      <c r="O209" s="483"/>
      <c r="P209" s="483"/>
      <c r="Q209" s="483"/>
      <c r="R209" s="483"/>
      <c r="S209" s="483"/>
      <c r="T209" s="483">
        <f>E209</f>
        <v>600</v>
      </c>
      <c r="U209" s="483"/>
      <c r="V209" s="483"/>
      <c r="W209" s="483"/>
      <c r="X209" s="483"/>
      <c r="Y209" s="483"/>
      <c r="Z209" s="483"/>
      <c r="AA209" s="483"/>
      <c r="AB209" s="483"/>
      <c r="AC209" s="483"/>
      <c r="AD209" s="483"/>
      <c r="AE209" s="483"/>
      <c r="AF209" s="483"/>
      <c r="AG209" s="483"/>
      <c r="AH209" s="494"/>
    </row>
    <row r="210" ht="23" customHeight="1" spans="1:34">
      <c r="A210" s="488">
        <v>45723</v>
      </c>
      <c r="B210" s="489" t="s">
        <v>1468</v>
      </c>
      <c r="C210" s="489" t="s">
        <v>5830</v>
      </c>
      <c r="D210" s="490">
        <v>77555</v>
      </c>
      <c r="E210" s="490">
        <v>20000</v>
      </c>
      <c r="F210" s="491" t="s">
        <v>5788</v>
      </c>
      <c r="G210" s="503" t="s">
        <v>13</v>
      </c>
      <c r="H210" s="495" t="s">
        <v>93</v>
      </c>
      <c r="I210" s="483"/>
      <c r="J210" s="487">
        <f>E210</f>
        <v>20000</v>
      </c>
      <c r="K210" s="487"/>
      <c r="L210" s="487"/>
      <c r="M210" s="483"/>
      <c r="N210" s="483"/>
      <c r="O210" s="483"/>
      <c r="P210" s="483"/>
      <c r="Q210" s="483"/>
      <c r="R210" s="483"/>
      <c r="S210" s="483"/>
      <c r="T210" s="483"/>
      <c r="U210" s="483"/>
      <c r="V210" s="483"/>
      <c r="W210" s="483"/>
      <c r="X210" s="483"/>
      <c r="Y210" s="483"/>
      <c r="Z210" s="483"/>
      <c r="AA210" s="483"/>
      <c r="AB210" s="483"/>
      <c r="AC210" s="483"/>
      <c r="AD210" s="483"/>
      <c r="AE210" s="483"/>
      <c r="AF210" s="483"/>
      <c r="AG210" s="483"/>
      <c r="AH210" s="494"/>
    </row>
    <row r="211" ht="23" customHeight="1" spans="1:34">
      <c r="A211" s="488">
        <v>45723</v>
      </c>
      <c r="B211" s="489" t="s">
        <v>5997</v>
      </c>
      <c r="C211" s="489" t="s">
        <v>5830</v>
      </c>
      <c r="D211" s="490">
        <v>77555</v>
      </c>
      <c r="E211" s="490">
        <v>50000</v>
      </c>
      <c r="F211" s="491" t="s">
        <v>5791</v>
      </c>
      <c r="G211" s="503" t="s">
        <v>5792</v>
      </c>
      <c r="H211" s="495" t="s">
        <v>93</v>
      </c>
      <c r="I211" s="483"/>
      <c r="J211" s="487"/>
      <c r="K211" s="487"/>
      <c r="L211" s="487"/>
      <c r="M211" s="483">
        <f>E211</f>
        <v>50000</v>
      </c>
      <c r="N211" s="483"/>
      <c r="O211" s="483"/>
      <c r="P211" s="483"/>
      <c r="Q211" s="483"/>
      <c r="R211" s="483"/>
      <c r="S211" s="483"/>
      <c r="T211" s="483"/>
      <c r="U211" s="483"/>
      <c r="V211" s="483"/>
      <c r="W211" s="483"/>
      <c r="X211" s="483"/>
      <c r="Y211" s="483"/>
      <c r="Z211" s="483"/>
      <c r="AA211" s="483"/>
      <c r="AB211" s="483"/>
      <c r="AC211" s="483"/>
      <c r="AD211" s="483"/>
      <c r="AE211" s="483"/>
      <c r="AF211" s="483"/>
      <c r="AG211" s="483"/>
      <c r="AH211" s="494"/>
    </row>
    <row r="212" ht="23" customHeight="1" spans="1:34">
      <c r="A212" s="488">
        <v>45729</v>
      </c>
      <c r="B212" s="489" t="s">
        <v>5998</v>
      </c>
      <c r="C212" s="489" t="s">
        <v>5845</v>
      </c>
      <c r="D212" s="490" t="s">
        <v>5819</v>
      </c>
      <c r="E212" s="490">
        <v>500</v>
      </c>
      <c r="F212" s="491" t="s">
        <v>3179</v>
      </c>
      <c r="G212" s="503"/>
      <c r="H212" s="495"/>
      <c r="I212" s="483"/>
      <c r="J212" s="487"/>
      <c r="K212" s="487"/>
      <c r="L212" s="487"/>
      <c r="M212" s="483"/>
      <c r="N212" s="483"/>
      <c r="O212" s="483"/>
      <c r="P212" s="483"/>
      <c r="Q212" s="483"/>
      <c r="R212" s="483"/>
      <c r="S212" s="483">
        <f>E212</f>
        <v>500</v>
      </c>
      <c r="T212" s="483"/>
      <c r="U212" s="483"/>
      <c r="V212" s="483"/>
      <c r="W212" s="483"/>
      <c r="X212" s="483"/>
      <c r="Y212" s="483"/>
      <c r="Z212" s="483"/>
      <c r="AA212" s="483"/>
      <c r="AB212" s="483"/>
      <c r="AC212" s="483"/>
      <c r="AD212" s="483"/>
      <c r="AE212" s="483"/>
      <c r="AF212" s="483"/>
      <c r="AG212" s="483"/>
      <c r="AH212" s="494" t="s">
        <v>5999</v>
      </c>
    </row>
    <row r="213" ht="23" customHeight="1" spans="1:34">
      <c r="A213" s="488">
        <v>45743</v>
      </c>
      <c r="B213" s="489" t="s">
        <v>1468</v>
      </c>
      <c r="C213" s="489" t="s">
        <v>5830</v>
      </c>
      <c r="D213" s="490">
        <v>77555</v>
      </c>
      <c r="E213" s="490">
        <v>150000</v>
      </c>
      <c r="F213" s="491" t="s">
        <v>5788</v>
      </c>
      <c r="G213" s="503" t="s">
        <v>14</v>
      </c>
      <c r="H213" s="495" t="s">
        <v>93</v>
      </c>
      <c r="I213" s="483">
        <f>E213</f>
        <v>150000</v>
      </c>
      <c r="J213" s="487"/>
      <c r="K213" s="487"/>
      <c r="L213" s="487"/>
      <c r="M213" s="483"/>
      <c r="N213" s="483"/>
      <c r="O213" s="483"/>
      <c r="P213" s="483"/>
      <c r="Q213" s="483"/>
      <c r="R213" s="483"/>
      <c r="S213" s="483"/>
      <c r="T213" s="483"/>
      <c r="U213" s="483"/>
      <c r="V213" s="483"/>
      <c r="W213" s="483"/>
      <c r="X213" s="483"/>
      <c r="Y213" s="483"/>
      <c r="Z213" s="483"/>
      <c r="AA213" s="483"/>
      <c r="AB213" s="483"/>
      <c r="AC213" s="483"/>
      <c r="AD213" s="483"/>
      <c r="AE213" s="483"/>
      <c r="AF213" s="483"/>
      <c r="AG213" s="483"/>
      <c r="AH213" s="494"/>
    </row>
    <row r="214" ht="23" customHeight="1" spans="1:34">
      <c r="A214" s="488">
        <v>45743</v>
      </c>
      <c r="B214" s="489" t="s">
        <v>6000</v>
      </c>
      <c r="C214" s="489" t="s">
        <v>5830</v>
      </c>
      <c r="D214" s="490">
        <v>77555</v>
      </c>
      <c r="E214" s="490">
        <v>150000</v>
      </c>
      <c r="F214" s="491" t="s">
        <v>5791</v>
      </c>
      <c r="G214" s="503" t="s">
        <v>5792</v>
      </c>
      <c r="H214" s="495" t="s">
        <v>93</v>
      </c>
      <c r="I214" s="483"/>
      <c r="J214" s="487"/>
      <c r="K214" s="487"/>
      <c r="L214" s="487"/>
      <c r="M214" s="483">
        <f>E214</f>
        <v>150000</v>
      </c>
      <c r="N214" s="483"/>
      <c r="O214" s="483"/>
      <c r="P214" s="483"/>
      <c r="Q214" s="483"/>
      <c r="R214" s="483"/>
      <c r="S214" s="483"/>
      <c r="T214" s="483"/>
      <c r="U214" s="483"/>
      <c r="V214" s="483"/>
      <c r="W214" s="483"/>
      <c r="X214" s="483"/>
      <c r="Y214" s="483"/>
      <c r="Z214" s="483"/>
      <c r="AA214" s="483"/>
      <c r="AB214" s="483"/>
      <c r="AC214" s="483"/>
      <c r="AD214" s="483"/>
      <c r="AE214" s="483"/>
      <c r="AF214" s="483"/>
      <c r="AG214" s="483"/>
      <c r="AH214" s="494"/>
    </row>
    <row r="215" ht="23" customHeight="1" spans="1:34">
      <c r="A215" s="488">
        <v>45743</v>
      </c>
      <c r="B215" s="489" t="s">
        <v>6001</v>
      </c>
      <c r="C215" s="489" t="s">
        <v>5830</v>
      </c>
      <c r="D215" s="490" t="s">
        <v>5794</v>
      </c>
      <c r="E215" s="490">
        <v>1400</v>
      </c>
      <c r="F215" s="491" t="s">
        <v>3179</v>
      </c>
      <c r="G215" s="503" t="s">
        <v>14</v>
      </c>
      <c r="H215" s="495" t="s">
        <v>93</v>
      </c>
      <c r="I215" s="483"/>
      <c r="J215" s="487"/>
      <c r="K215" s="487"/>
      <c r="L215" s="487"/>
      <c r="M215" s="483"/>
      <c r="N215" s="483"/>
      <c r="O215" s="483"/>
      <c r="P215" s="483"/>
      <c r="Q215" s="483"/>
      <c r="R215" s="483"/>
      <c r="S215" s="483"/>
      <c r="T215" s="483">
        <f>E215</f>
        <v>1400</v>
      </c>
      <c r="U215" s="483"/>
      <c r="V215" s="483"/>
      <c r="W215" s="483"/>
      <c r="X215" s="483"/>
      <c r="Y215" s="483"/>
      <c r="Z215" s="483"/>
      <c r="AA215" s="483"/>
      <c r="AB215" s="483"/>
      <c r="AC215" s="483"/>
      <c r="AD215" s="483"/>
      <c r="AE215" s="483"/>
      <c r="AF215" s="483"/>
      <c r="AG215" s="483"/>
      <c r="AH215" s="494"/>
    </row>
    <row r="216" ht="23" customHeight="1" spans="1:34">
      <c r="A216" s="488">
        <v>45743</v>
      </c>
      <c r="B216" s="489" t="s">
        <v>6002</v>
      </c>
      <c r="C216" s="489" t="s">
        <v>5830</v>
      </c>
      <c r="D216" s="490" t="s">
        <v>5797</v>
      </c>
      <c r="E216" s="490">
        <v>2000</v>
      </c>
      <c r="F216" s="491" t="s">
        <v>3179</v>
      </c>
      <c r="G216" s="503" t="s">
        <v>14</v>
      </c>
      <c r="H216" s="495" t="s">
        <v>93</v>
      </c>
      <c r="I216" s="483"/>
      <c r="J216" s="487"/>
      <c r="K216" s="487"/>
      <c r="L216" s="487"/>
      <c r="M216" s="483"/>
      <c r="N216" s="483"/>
      <c r="O216" s="483"/>
      <c r="P216" s="483">
        <f>E216</f>
        <v>2000</v>
      </c>
      <c r="Q216" s="483"/>
      <c r="R216" s="483"/>
      <c r="S216" s="483"/>
      <c r="T216" s="483"/>
      <c r="U216" s="483"/>
      <c r="V216" s="483"/>
      <c r="W216" s="483"/>
      <c r="X216" s="483"/>
      <c r="Y216" s="483"/>
      <c r="Z216" s="483"/>
      <c r="AA216" s="483"/>
      <c r="AB216" s="483"/>
      <c r="AC216" s="483"/>
      <c r="AD216" s="483"/>
      <c r="AE216" s="483"/>
      <c r="AF216" s="483"/>
      <c r="AG216" s="483"/>
      <c r="AH216" s="494"/>
    </row>
    <row r="217" ht="23" customHeight="1" spans="1:34">
      <c r="A217" s="488">
        <v>45743</v>
      </c>
      <c r="B217" s="489" t="s">
        <v>6003</v>
      </c>
      <c r="C217" s="489" t="s">
        <v>5830</v>
      </c>
      <c r="D217" s="490" t="s">
        <v>5797</v>
      </c>
      <c r="E217" s="490">
        <v>1000</v>
      </c>
      <c r="F217" s="491" t="s">
        <v>3179</v>
      </c>
      <c r="G217" s="503" t="s">
        <v>13</v>
      </c>
      <c r="H217" s="495" t="s">
        <v>93</v>
      </c>
      <c r="I217" s="483"/>
      <c r="J217" s="487"/>
      <c r="K217" s="487"/>
      <c r="L217" s="487"/>
      <c r="M217" s="483"/>
      <c r="N217" s="483"/>
      <c r="O217" s="483"/>
      <c r="P217" s="483"/>
      <c r="Q217" s="483">
        <f>E217</f>
        <v>1000</v>
      </c>
      <c r="R217" s="483"/>
      <c r="S217" s="483"/>
      <c r="T217" s="483"/>
      <c r="U217" s="483"/>
      <c r="V217" s="483"/>
      <c r="W217" s="483"/>
      <c r="X217" s="483"/>
      <c r="Y217" s="483"/>
      <c r="Z217" s="483"/>
      <c r="AA217" s="483"/>
      <c r="AB217" s="483"/>
      <c r="AC217" s="483"/>
      <c r="AD217" s="483"/>
      <c r="AE217" s="483"/>
      <c r="AF217" s="483"/>
      <c r="AG217" s="483"/>
      <c r="AH217" s="494" t="s">
        <v>6004</v>
      </c>
    </row>
    <row r="218" ht="23" customHeight="1" spans="1:34">
      <c r="A218" s="488">
        <v>45749</v>
      </c>
      <c r="B218" s="489" t="s">
        <v>6005</v>
      </c>
      <c r="C218" s="489" t="s">
        <v>5845</v>
      </c>
      <c r="D218" s="490">
        <v>77555</v>
      </c>
      <c r="E218" s="490">
        <v>20000</v>
      </c>
      <c r="F218" s="491" t="s">
        <v>5821</v>
      </c>
      <c r="G218" s="503"/>
      <c r="H218" s="495"/>
      <c r="I218" s="483"/>
      <c r="J218" s="487"/>
      <c r="K218" s="487"/>
      <c r="L218" s="487"/>
      <c r="M218" s="483"/>
      <c r="N218" s="483"/>
      <c r="O218" s="483">
        <f>E218</f>
        <v>20000</v>
      </c>
      <c r="P218" s="483"/>
      <c r="Q218" s="483"/>
      <c r="R218" s="483"/>
      <c r="S218" s="483"/>
      <c r="T218" s="483"/>
      <c r="U218" s="483"/>
      <c r="V218" s="483"/>
      <c r="W218" s="483"/>
      <c r="X218" s="483"/>
      <c r="Y218" s="483"/>
      <c r="Z218" s="483"/>
      <c r="AA218" s="483"/>
      <c r="AB218" s="483"/>
      <c r="AC218" s="483"/>
      <c r="AD218" s="483"/>
      <c r="AE218" s="483"/>
      <c r="AF218" s="483"/>
      <c r="AG218" s="483"/>
      <c r="AH218" s="494" t="s">
        <v>6006</v>
      </c>
    </row>
    <row r="219" ht="23" customHeight="1" spans="1:34">
      <c r="A219" s="488">
        <v>45749</v>
      </c>
      <c r="B219" s="489" t="s">
        <v>6007</v>
      </c>
      <c r="C219" s="489" t="s">
        <v>5845</v>
      </c>
      <c r="D219" s="490" t="s">
        <v>5819</v>
      </c>
      <c r="E219" s="490">
        <v>940</v>
      </c>
      <c r="F219" s="491" t="s">
        <v>3179</v>
      </c>
      <c r="G219" s="503"/>
      <c r="H219" s="495"/>
      <c r="I219" s="483"/>
      <c r="J219" s="487"/>
      <c r="K219" s="487"/>
      <c r="L219" s="487"/>
      <c r="M219" s="483"/>
      <c r="N219" s="483"/>
      <c r="O219" s="483"/>
      <c r="P219" s="483"/>
      <c r="Q219" s="483"/>
      <c r="R219" s="483">
        <f>E219</f>
        <v>940</v>
      </c>
      <c r="S219" s="483"/>
      <c r="T219" s="483"/>
      <c r="U219" s="483"/>
      <c r="V219" s="483"/>
      <c r="W219" s="483"/>
      <c r="X219" s="483"/>
      <c r="Y219" s="483"/>
      <c r="Z219" s="483"/>
      <c r="AA219" s="483"/>
      <c r="AB219" s="483"/>
      <c r="AC219" s="483"/>
      <c r="AD219" s="483"/>
      <c r="AE219" s="483"/>
      <c r="AF219" s="483"/>
      <c r="AG219" s="483"/>
      <c r="AH219" s="494" t="s">
        <v>6008</v>
      </c>
    </row>
    <row r="220" ht="23" customHeight="1" spans="1:34">
      <c r="A220" s="488">
        <v>45761</v>
      </c>
      <c r="B220" s="489" t="s">
        <v>6009</v>
      </c>
      <c r="C220" s="489" t="s">
        <v>5845</v>
      </c>
      <c r="D220" s="490" t="s">
        <v>5819</v>
      </c>
      <c r="E220" s="490">
        <v>864</v>
      </c>
      <c r="F220" s="491" t="s">
        <v>3179</v>
      </c>
      <c r="G220" s="503"/>
      <c r="H220" s="495"/>
      <c r="I220" s="483"/>
      <c r="J220" s="487"/>
      <c r="K220" s="487"/>
      <c r="L220" s="487"/>
      <c r="M220" s="483"/>
      <c r="N220" s="483"/>
      <c r="O220" s="483"/>
      <c r="P220" s="483"/>
      <c r="Q220" s="483"/>
      <c r="R220" s="483">
        <f>E220</f>
        <v>864</v>
      </c>
      <c r="S220" s="483"/>
      <c r="T220" s="483"/>
      <c r="U220" s="483"/>
      <c r="V220" s="483"/>
      <c r="W220" s="483"/>
      <c r="X220" s="483"/>
      <c r="Y220" s="483"/>
      <c r="Z220" s="483"/>
      <c r="AA220" s="483"/>
      <c r="AB220" s="483"/>
      <c r="AC220" s="483"/>
      <c r="AD220" s="483"/>
      <c r="AE220" s="483"/>
      <c r="AF220" s="483"/>
      <c r="AG220" s="483"/>
      <c r="AH220" s="494" t="s">
        <v>6010</v>
      </c>
    </row>
    <row r="221" ht="23" customHeight="1" spans="1:34">
      <c r="A221" s="488">
        <v>45775</v>
      </c>
      <c r="B221" s="489" t="s">
        <v>1468</v>
      </c>
      <c r="C221" s="489" t="s">
        <v>5830</v>
      </c>
      <c r="D221" s="490">
        <v>77555</v>
      </c>
      <c r="E221" s="490">
        <v>20000</v>
      </c>
      <c r="F221" s="491" t="s">
        <v>5788</v>
      </c>
      <c r="G221" s="503" t="s">
        <v>13</v>
      </c>
      <c r="H221" s="495" t="s">
        <v>93</v>
      </c>
      <c r="I221" s="483">
        <f>E221</f>
        <v>20000</v>
      </c>
      <c r="J221" s="487"/>
      <c r="K221" s="487"/>
      <c r="L221" s="487"/>
      <c r="M221" s="483"/>
      <c r="N221" s="483"/>
      <c r="O221" s="483"/>
      <c r="P221" s="483"/>
      <c r="Q221" s="483"/>
      <c r="R221" s="483"/>
      <c r="S221" s="483"/>
      <c r="T221" s="483"/>
      <c r="U221" s="483"/>
      <c r="V221" s="483"/>
      <c r="W221" s="483"/>
      <c r="X221" s="483"/>
      <c r="Y221" s="483"/>
      <c r="Z221" s="483"/>
      <c r="AA221" s="483"/>
      <c r="AB221" s="483"/>
      <c r="AC221" s="483"/>
      <c r="AD221" s="483"/>
      <c r="AE221" s="483"/>
      <c r="AF221" s="483"/>
      <c r="AG221" s="483"/>
      <c r="AH221" s="494"/>
    </row>
    <row r="222" ht="23" customHeight="1" spans="1:34">
      <c r="A222" s="488">
        <v>45775</v>
      </c>
      <c r="B222" s="489" t="s">
        <v>6011</v>
      </c>
      <c r="C222" s="489" t="s">
        <v>5830</v>
      </c>
      <c r="D222" s="490">
        <v>77555</v>
      </c>
      <c r="E222" s="490">
        <v>30000</v>
      </c>
      <c r="F222" s="491" t="s">
        <v>5791</v>
      </c>
      <c r="G222" s="503" t="s">
        <v>5792</v>
      </c>
      <c r="H222" s="495" t="s">
        <v>93</v>
      </c>
      <c r="I222" s="483"/>
      <c r="J222" s="487"/>
      <c r="K222" s="487"/>
      <c r="L222" s="487"/>
      <c r="M222" s="483">
        <f>E222</f>
        <v>30000</v>
      </c>
      <c r="N222" s="483"/>
      <c r="O222" s="483"/>
      <c r="P222" s="483"/>
      <c r="Q222" s="483"/>
      <c r="R222" s="483"/>
      <c r="S222" s="483"/>
      <c r="T222" s="483"/>
      <c r="U222" s="483"/>
      <c r="V222" s="483"/>
      <c r="W222" s="483"/>
      <c r="X222" s="483"/>
      <c r="Y222" s="483"/>
      <c r="Z222" s="483"/>
      <c r="AA222" s="483"/>
      <c r="AB222" s="483"/>
      <c r="AC222" s="483"/>
      <c r="AD222" s="483"/>
      <c r="AE222" s="483"/>
      <c r="AF222" s="483"/>
      <c r="AG222" s="483"/>
      <c r="AH222" s="494"/>
    </row>
    <row r="223" ht="23" customHeight="1" spans="1:34">
      <c r="A223" s="488">
        <v>45775</v>
      </c>
      <c r="B223" s="489" t="s">
        <v>6012</v>
      </c>
      <c r="C223" s="489" t="s">
        <v>5830</v>
      </c>
      <c r="D223" s="490" t="s">
        <v>5794</v>
      </c>
      <c r="E223" s="490">
        <v>600</v>
      </c>
      <c r="F223" s="491" t="s">
        <v>3179</v>
      </c>
      <c r="G223" s="503" t="s">
        <v>14</v>
      </c>
      <c r="H223" s="495" t="s">
        <v>93</v>
      </c>
      <c r="I223" s="483"/>
      <c r="J223" s="487"/>
      <c r="K223" s="487"/>
      <c r="L223" s="487"/>
      <c r="M223" s="483"/>
      <c r="N223" s="483"/>
      <c r="O223" s="483"/>
      <c r="P223" s="483"/>
      <c r="Q223" s="483"/>
      <c r="R223" s="483"/>
      <c r="S223" s="483"/>
      <c r="T223" s="483">
        <f>E223</f>
        <v>600</v>
      </c>
      <c r="U223" s="483"/>
      <c r="V223" s="483"/>
      <c r="W223" s="483"/>
      <c r="X223" s="483"/>
      <c r="Y223" s="483"/>
      <c r="Z223" s="483"/>
      <c r="AA223" s="483"/>
      <c r="AB223" s="483"/>
      <c r="AC223" s="483"/>
      <c r="AD223" s="483"/>
      <c r="AE223" s="483"/>
      <c r="AF223" s="483"/>
      <c r="AG223" s="483"/>
      <c r="AH223" s="494"/>
    </row>
    <row r="224" ht="23" customHeight="1" spans="1:34">
      <c r="A224" s="488">
        <v>45775</v>
      </c>
      <c r="B224" s="489" t="s">
        <v>6013</v>
      </c>
      <c r="C224" s="489" t="s">
        <v>5830</v>
      </c>
      <c r="D224" s="490" t="s">
        <v>5797</v>
      </c>
      <c r="E224" s="490">
        <v>500</v>
      </c>
      <c r="F224" s="491" t="s">
        <v>3179</v>
      </c>
      <c r="G224" s="503" t="s">
        <v>14</v>
      </c>
      <c r="H224" s="495" t="s">
        <v>93</v>
      </c>
      <c r="I224" s="483"/>
      <c r="J224" s="487"/>
      <c r="K224" s="487"/>
      <c r="L224" s="487"/>
      <c r="M224" s="483"/>
      <c r="N224" s="483"/>
      <c r="O224" s="483"/>
      <c r="P224" s="483">
        <f>E224</f>
        <v>500</v>
      </c>
      <c r="Q224" s="483"/>
      <c r="R224" s="483"/>
      <c r="S224" s="483"/>
      <c r="T224" s="483"/>
      <c r="U224" s="483"/>
      <c r="V224" s="483"/>
      <c r="W224" s="483"/>
      <c r="X224" s="483"/>
      <c r="Y224" s="483"/>
      <c r="Z224" s="483"/>
      <c r="AA224" s="483"/>
      <c r="AB224" s="483"/>
      <c r="AC224" s="483"/>
      <c r="AD224" s="483"/>
      <c r="AE224" s="483"/>
      <c r="AF224" s="483"/>
      <c r="AG224" s="483"/>
      <c r="AH224" s="494"/>
    </row>
    <row r="225" ht="23" customHeight="1" spans="1:34">
      <c r="A225" s="488">
        <v>45775</v>
      </c>
      <c r="B225" s="489" t="s">
        <v>6014</v>
      </c>
      <c r="C225" s="489" t="s">
        <v>5830</v>
      </c>
      <c r="D225" s="490" t="s">
        <v>5797</v>
      </c>
      <c r="E225" s="490">
        <v>500</v>
      </c>
      <c r="F225" s="491" t="s">
        <v>3179</v>
      </c>
      <c r="G225" s="492" t="s">
        <v>13</v>
      </c>
      <c r="H225" s="495" t="s">
        <v>93</v>
      </c>
      <c r="I225" s="483"/>
      <c r="J225" s="487"/>
      <c r="K225" s="487"/>
      <c r="L225" s="487"/>
      <c r="M225" s="483"/>
      <c r="N225" s="483"/>
      <c r="O225" s="483"/>
      <c r="P225" s="483"/>
      <c r="Q225" s="483">
        <f>E225</f>
        <v>500</v>
      </c>
      <c r="R225" s="483"/>
      <c r="S225" s="483"/>
      <c r="T225" s="483"/>
      <c r="U225" s="483"/>
      <c r="V225" s="483"/>
      <c r="W225" s="483"/>
      <c r="X225" s="483"/>
      <c r="Y225" s="483"/>
      <c r="Z225" s="483"/>
      <c r="AA225" s="483"/>
      <c r="AB225" s="483"/>
      <c r="AC225" s="483"/>
      <c r="AD225" s="483"/>
      <c r="AE225" s="483"/>
      <c r="AF225" s="483"/>
      <c r="AG225" s="483"/>
      <c r="AH225" s="494" t="s">
        <v>6015</v>
      </c>
    </row>
    <row r="226" ht="23" customHeight="1" spans="1:34">
      <c r="A226" s="488">
        <v>45785</v>
      </c>
      <c r="B226" s="489" t="s">
        <v>1468</v>
      </c>
      <c r="C226" s="489" t="s">
        <v>5830</v>
      </c>
      <c r="D226" s="490">
        <v>77555</v>
      </c>
      <c r="E226" s="490">
        <v>20000</v>
      </c>
      <c r="F226" s="491" t="s">
        <v>5788</v>
      </c>
      <c r="G226" s="492" t="s">
        <v>13</v>
      </c>
      <c r="H226" s="495" t="s">
        <v>279</v>
      </c>
      <c r="I226" s="483"/>
      <c r="J226" s="487"/>
      <c r="K226" s="487">
        <f>E226</f>
        <v>20000</v>
      </c>
      <c r="L226" s="487"/>
      <c r="M226" s="483"/>
      <c r="N226" s="483"/>
      <c r="O226" s="483"/>
      <c r="P226" s="483"/>
      <c r="Q226" s="483"/>
      <c r="R226" s="483"/>
      <c r="S226" s="483"/>
      <c r="T226" s="483"/>
      <c r="U226" s="483"/>
      <c r="V226" s="483"/>
      <c r="W226" s="483"/>
      <c r="X226" s="483"/>
      <c r="Y226" s="483"/>
      <c r="Z226" s="483"/>
      <c r="AA226" s="483"/>
      <c r="AB226" s="483"/>
      <c r="AC226" s="483"/>
      <c r="AD226" s="483"/>
      <c r="AE226" s="483"/>
      <c r="AF226" s="483"/>
      <c r="AG226" s="483"/>
      <c r="AH226" s="494"/>
    </row>
    <row r="227" ht="23" customHeight="1" spans="1:34">
      <c r="A227" s="488">
        <v>45785</v>
      </c>
      <c r="B227" s="489" t="s">
        <v>6016</v>
      </c>
      <c r="C227" s="489" t="s">
        <v>5830</v>
      </c>
      <c r="D227" s="490">
        <v>77555</v>
      </c>
      <c r="E227" s="490">
        <v>30000</v>
      </c>
      <c r="F227" s="491" t="s">
        <v>5791</v>
      </c>
      <c r="G227" s="492" t="s">
        <v>5792</v>
      </c>
      <c r="H227" s="495" t="s">
        <v>93</v>
      </c>
      <c r="I227" s="483"/>
      <c r="J227" s="487"/>
      <c r="K227" s="487"/>
      <c r="L227" s="487"/>
      <c r="M227" s="483">
        <f>E227</f>
        <v>30000</v>
      </c>
      <c r="N227" s="483"/>
      <c r="O227" s="483"/>
      <c r="P227" s="483"/>
      <c r="Q227" s="483"/>
      <c r="R227" s="483"/>
      <c r="S227" s="483"/>
      <c r="T227" s="483"/>
      <c r="U227" s="483"/>
      <c r="V227" s="483"/>
      <c r="W227" s="483"/>
      <c r="X227" s="483"/>
      <c r="Y227" s="483"/>
      <c r="Z227" s="483"/>
      <c r="AA227" s="483"/>
      <c r="AB227" s="483"/>
      <c r="AC227" s="483"/>
      <c r="AD227" s="483"/>
      <c r="AE227" s="483"/>
      <c r="AF227" s="483"/>
      <c r="AG227" s="483"/>
      <c r="AH227" s="494"/>
    </row>
    <row r="228" ht="23" customHeight="1" spans="1:34">
      <c r="A228" s="488">
        <v>45785</v>
      </c>
      <c r="B228" s="489" t="s">
        <v>6017</v>
      </c>
      <c r="C228" s="489" t="s">
        <v>5830</v>
      </c>
      <c r="D228" s="490">
        <v>77555</v>
      </c>
      <c r="E228" s="490">
        <v>20000</v>
      </c>
      <c r="F228" s="491" t="s">
        <v>5791</v>
      </c>
      <c r="G228" s="492" t="s">
        <v>5792</v>
      </c>
      <c r="H228" s="495" t="s">
        <v>279</v>
      </c>
      <c r="I228" s="483"/>
      <c r="J228" s="487"/>
      <c r="K228" s="487"/>
      <c r="L228" s="487"/>
      <c r="M228" s="483"/>
      <c r="N228" s="483">
        <f>E228</f>
        <v>20000</v>
      </c>
      <c r="O228" s="483"/>
      <c r="P228" s="483"/>
      <c r="Q228" s="483"/>
      <c r="R228" s="483"/>
      <c r="S228" s="483"/>
      <c r="T228" s="483"/>
      <c r="U228" s="483"/>
      <c r="V228" s="483"/>
      <c r="W228" s="483"/>
      <c r="X228" s="483"/>
      <c r="Y228" s="483"/>
      <c r="Z228" s="483"/>
      <c r="AA228" s="483"/>
      <c r="AB228" s="483"/>
      <c r="AC228" s="483"/>
      <c r="AD228" s="483"/>
      <c r="AE228" s="483"/>
      <c r="AF228" s="483"/>
      <c r="AG228" s="483"/>
      <c r="AH228" s="494"/>
    </row>
    <row r="229" s="435" customFormat="1" ht="23" customHeight="1" spans="1:34">
      <c r="A229" s="488">
        <v>45785</v>
      </c>
      <c r="B229" s="489" t="s">
        <v>6018</v>
      </c>
      <c r="C229" s="489" t="s">
        <v>5830</v>
      </c>
      <c r="D229" s="490" t="s">
        <v>5794</v>
      </c>
      <c r="E229" s="490">
        <v>500</v>
      </c>
      <c r="F229" s="491" t="s">
        <v>3179</v>
      </c>
      <c r="G229" s="492" t="s">
        <v>13</v>
      </c>
      <c r="H229" s="495" t="s">
        <v>93</v>
      </c>
      <c r="I229" s="490"/>
      <c r="J229" s="493"/>
      <c r="K229" s="493"/>
      <c r="L229" s="493"/>
      <c r="M229" s="490"/>
      <c r="N229" s="490"/>
      <c r="O229" s="490"/>
      <c r="P229" s="490"/>
      <c r="Q229" s="490"/>
      <c r="R229" s="490"/>
      <c r="S229" s="490"/>
      <c r="T229" s="490"/>
      <c r="U229" s="490"/>
      <c r="V229" s="490">
        <f>E229</f>
        <v>500</v>
      </c>
      <c r="W229" s="490"/>
      <c r="X229" s="490"/>
      <c r="Y229" s="490"/>
      <c r="Z229" s="490"/>
      <c r="AA229" s="490"/>
      <c r="AB229" s="490"/>
      <c r="AC229" s="490"/>
      <c r="AD229" s="490"/>
      <c r="AE229" s="490"/>
      <c r="AF229" s="490"/>
      <c r="AG229" s="490"/>
      <c r="AH229" s="494"/>
    </row>
    <row r="230" s="435" customFormat="1" spans="1:34">
      <c r="A230" s="488">
        <v>45803</v>
      </c>
      <c r="B230" s="490" t="s">
        <v>6019</v>
      </c>
      <c r="C230" s="489" t="s">
        <v>6020</v>
      </c>
      <c r="D230" s="490">
        <v>77584</v>
      </c>
      <c r="E230" s="490">
        <v>20000</v>
      </c>
      <c r="F230" s="490" t="s">
        <v>5883</v>
      </c>
      <c r="G230" s="490" t="s">
        <v>5858</v>
      </c>
      <c r="H230" s="490"/>
      <c r="I230" s="490"/>
      <c r="J230" s="493"/>
      <c r="K230" s="493"/>
      <c r="L230" s="493"/>
      <c r="M230" s="490"/>
      <c r="N230" s="490"/>
      <c r="O230" s="490"/>
      <c r="P230" s="490"/>
      <c r="Q230" s="490"/>
      <c r="R230" s="490"/>
      <c r="S230" s="490"/>
      <c r="T230" s="490"/>
      <c r="U230" s="490"/>
      <c r="V230" s="490"/>
      <c r="W230" s="490"/>
      <c r="X230" s="490"/>
      <c r="Y230" s="490"/>
      <c r="Z230" s="490"/>
      <c r="AA230" s="490"/>
      <c r="AB230" s="490"/>
      <c r="AC230" s="490"/>
      <c r="AD230" s="490"/>
      <c r="AE230" s="490"/>
      <c r="AF230" s="490"/>
      <c r="AG230" s="490"/>
      <c r="AH230" s="507" t="s">
        <v>6021</v>
      </c>
    </row>
    <row r="231" s="435" customFormat="1" spans="1:34">
      <c r="A231" s="488">
        <v>45814</v>
      </c>
      <c r="B231" s="490" t="s">
        <v>1468</v>
      </c>
      <c r="C231" s="490" t="s">
        <v>5830</v>
      </c>
      <c r="D231" s="490">
        <v>77555</v>
      </c>
      <c r="E231" s="490">
        <v>50000</v>
      </c>
      <c r="F231" s="490" t="s">
        <v>5788</v>
      </c>
      <c r="G231" s="490" t="s">
        <v>14</v>
      </c>
      <c r="H231" s="490" t="s">
        <v>93</v>
      </c>
      <c r="I231" s="490">
        <f>E231</f>
        <v>50000</v>
      </c>
      <c r="J231" s="493"/>
      <c r="K231" s="493"/>
      <c r="L231" s="493"/>
      <c r="M231" s="490"/>
      <c r="N231" s="490"/>
      <c r="O231" s="490"/>
      <c r="P231" s="490"/>
      <c r="Q231" s="490"/>
      <c r="R231" s="490"/>
      <c r="S231" s="490"/>
      <c r="T231" s="490"/>
      <c r="U231" s="490"/>
      <c r="V231" s="490"/>
      <c r="W231" s="490"/>
      <c r="X231" s="490"/>
      <c r="Y231" s="490"/>
      <c r="Z231" s="490"/>
      <c r="AA231" s="490"/>
      <c r="AB231" s="490"/>
      <c r="AC231" s="490"/>
      <c r="AD231" s="490"/>
      <c r="AE231" s="490"/>
      <c r="AF231" s="490"/>
      <c r="AG231" s="490"/>
      <c r="AH231" s="508"/>
    </row>
    <row r="232" s="437" customFormat="1" spans="1:34">
      <c r="A232" s="488">
        <v>45814</v>
      </c>
      <c r="B232" s="490" t="s">
        <v>1468</v>
      </c>
      <c r="C232" s="490" t="s">
        <v>5830</v>
      </c>
      <c r="D232" s="490">
        <v>77555</v>
      </c>
      <c r="E232" s="490">
        <v>8262</v>
      </c>
      <c r="F232" s="490" t="s">
        <v>5788</v>
      </c>
      <c r="G232" s="490" t="s">
        <v>13</v>
      </c>
      <c r="H232" s="490" t="s">
        <v>93</v>
      </c>
      <c r="I232" s="490"/>
      <c r="J232" s="493">
        <f>E232</f>
        <v>8262</v>
      </c>
      <c r="K232" s="493"/>
      <c r="L232" s="493"/>
      <c r="M232" s="490"/>
      <c r="N232" s="490"/>
      <c r="O232" s="490"/>
      <c r="P232" s="490"/>
      <c r="Q232" s="490"/>
      <c r="R232" s="490"/>
      <c r="S232" s="490"/>
      <c r="T232" s="490"/>
      <c r="U232" s="490"/>
      <c r="V232" s="490"/>
      <c r="W232" s="490"/>
      <c r="X232" s="490"/>
      <c r="Y232" s="490"/>
      <c r="Z232" s="490"/>
      <c r="AA232" s="490"/>
      <c r="AB232" s="490"/>
      <c r="AC232" s="490"/>
      <c r="AD232" s="490"/>
      <c r="AE232" s="490"/>
      <c r="AF232" s="490"/>
      <c r="AG232" s="490"/>
      <c r="AH232" s="508" t="s">
        <v>6022</v>
      </c>
    </row>
    <row r="233" s="437" customFormat="1" spans="1:34">
      <c r="A233" s="488">
        <v>45814</v>
      </c>
      <c r="B233" s="490" t="s">
        <v>6023</v>
      </c>
      <c r="C233" s="490" t="s">
        <v>5830</v>
      </c>
      <c r="D233" s="490">
        <v>77555</v>
      </c>
      <c r="E233" s="490">
        <v>150000</v>
      </c>
      <c r="F233" s="490" t="s">
        <v>5791</v>
      </c>
      <c r="G233" s="490" t="s">
        <v>5792</v>
      </c>
      <c r="H233" s="490" t="s">
        <v>279</v>
      </c>
      <c r="I233" s="490"/>
      <c r="J233" s="493"/>
      <c r="K233" s="493"/>
      <c r="L233" s="493"/>
      <c r="M233" s="490"/>
      <c r="N233" s="490">
        <f>E233</f>
        <v>150000</v>
      </c>
      <c r="O233" s="490"/>
      <c r="P233" s="490"/>
      <c r="Q233" s="490"/>
      <c r="R233" s="490"/>
      <c r="S233" s="490"/>
      <c r="T233" s="490"/>
      <c r="U233" s="490"/>
      <c r="V233" s="490"/>
      <c r="W233" s="490"/>
      <c r="X233" s="490"/>
      <c r="Y233" s="490"/>
      <c r="Z233" s="490"/>
      <c r="AA233" s="490"/>
      <c r="AB233" s="490"/>
      <c r="AC233" s="490"/>
      <c r="AD233" s="490"/>
      <c r="AE233" s="490"/>
      <c r="AF233" s="490"/>
      <c r="AG233" s="490"/>
      <c r="AH233" s="508"/>
    </row>
    <row r="234" s="437" customFormat="1" spans="1:34">
      <c r="A234" s="488">
        <v>45814</v>
      </c>
      <c r="B234" s="490" t="s">
        <v>6024</v>
      </c>
      <c r="C234" s="490" t="s">
        <v>5830</v>
      </c>
      <c r="D234" s="490" t="s">
        <v>5794</v>
      </c>
      <c r="E234" s="490">
        <v>1700</v>
      </c>
      <c r="F234" s="490" t="s">
        <v>3179</v>
      </c>
      <c r="G234" s="490" t="s">
        <v>14</v>
      </c>
      <c r="H234" s="490" t="s">
        <v>93</v>
      </c>
      <c r="I234" s="490"/>
      <c r="J234" s="493"/>
      <c r="K234" s="493"/>
      <c r="L234" s="493"/>
      <c r="M234" s="490"/>
      <c r="N234" s="490"/>
      <c r="O234" s="490"/>
      <c r="P234" s="490"/>
      <c r="Q234" s="490"/>
      <c r="R234" s="490"/>
      <c r="S234" s="490"/>
      <c r="T234" s="490">
        <f>E234</f>
        <v>1700</v>
      </c>
      <c r="U234" s="490"/>
      <c r="V234" s="490"/>
      <c r="W234" s="490"/>
      <c r="X234" s="490"/>
      <c r="Y234" s="490"/>
      <c r="Z234" s="490"/>
      <c r="AA234" s="490"/>
      <c r="AB234" s="490"/>
      <c r="AC234" s="490"/>
      <c r="AD234" s="490"/>
      <c r="AE234" s="490"/>
      <c r="AF234" s="490"/>
      <c r="AG234" s="490"/>
      <c r="AH234" s="508"/>
    </row>
    <row r="235" s="437" customFormat="1" spans="1:34">
      <c r="A235" s="488">
        <v>45814</v>
      </c>
      <c r="B235" s="490" t="s">
        <v>6025</v>
      </c>
      <c r="C235" s="490" t="s">
        <v>5830</v>
      </c>
      <c r="D235" s="490" t="s">
        <v>5794</v>
      </c>
      <c r="E235" s="490">
        <v>500</v>
      </c>
      <c r="F235" s="490" t="s">
        <v>3179</v>
      </c>
      <c r="G235" s="490" t="s">
        <v>13</v>
      </c>
      <c r="H235" s="490" t="s">
        <v>279</v>
      </c>
      <c r="I235" s="490"/>
      <c r="J235" s="493"/>
      <c r="K235" s="493"/>
      <c r="L235" s="493"/>
      <c r="M235" s="490"/>
      <c r="N235" s="490"/>
      <c r="O235" s="490"/>
      <c r="P235" s="490"/>
      <c r="Q235" s="490"/>
      <c r="R235" s="490"/>
      <c r="S235" s="490"/>
      <c r="T235" s="490"/>
      <c r="U235" s="490">
        <f>E235</f>
        <v>500</v>
      </c>
      <c r="W235" s="490"/>
      <c r="X235" s="490"/>
      <c r="Y235" s="490"/>
      <c r="Z235" s="490"/>
      <c r="AA235" s="490"/>
      <c r="AB235" s="490"/>
      <c r="AC235" s="490"/>
      <c r="AD235" s="490"/>
      <c r="AE235" s="490"/>
      <c r="AF235" s="490"/>
      <c r="AG235" s="490"/>
      <c r="AH235" s="508" t="s">
        <v>6026</v>
      </c>
    </row>
    <row r="236" s="437" customFormat="1" spans="1:34">
      <c r="A236" s="488">
        <v>45814</v>
      </c>
      <c r="B236" s="490" t="s">
        <v>6027</v>
      </c>
      <c r="C236" s="490" t="s">
        <v>5830</v>
      </c>
      <c r="D236" s="490" t="s">
        <v>5797</v>
      </c>
      <c r="E236" s="490">
        <v>1800</v>
      </c>
      <c r="F236" s="490" t="s">
        <v>3179</v>
      </c>
      <c r="G236" s="490" t="s">
        <v>14</v>
      </c>
      <c r="H236" s="490" t="s">
        <v>93</v>
      </c>
      <c r="I236" s="490"/>
      <c r="J236" s="493"/>
      <c r="K236" s="493"/>
      <c r="L236" s="493"/>
      <c r="M236" s="490"/>
      <c r="N236" s="490"/>
      <c r="O236" s="490"/>
      <c r="P236" s="490">
        <f>E236</f>
        <v>1800</v>
      </c>
      <c r="Q236" s="490"/>
      <c r="R236" s="490"/>
      <c r="S236" s="490"/>
      <c r="T236" s="490"/>
      <c r="U236" s="490"/>
      <c r="V236" s="490"/>
      <c r="W236" s="490"/>
      <c r="X236" s="490"/>
      <c r="Y236" s="490"/>
      <c r="Z236" s="490"/>
      <c r="AA236" s="490"/>
      <c r="AB236" s="490"/>
      <c r="AC236" s="490"/>
      <c r="AD236" s="490"/>
      <c r="AE236" s="490"/>
      <c r="AF236" s="490"/>
      <c r="AG236" s="490"/>
      <c r="AH236" s="508"/>
    </row>
    <row r="237" s="437" customFormat="1" spans="1:34">
      <c r="A237" s="488">
        <v>45814</v>
      </c>
      <c r="B237" s="490" t="s">
        <v>6028</v>
      </c>
      <c r="C237" s="490" t="s">
        <v>5830</v>
      </c>
      <c r="D237" s="490" t="s">
        <v>5797</v>
      </c>
      <c r="E237" s="490">
        <v>500</v>
      </c>
      <c r="F237" s="490" t="s">
        <v>3179</v>
      </c>
      <c r="G237" s="490" t="s">
        <v>13</v>
      </c>
      <c r="H237" s="490" t="s">
        <v>93</v>
      </c>
      <c r="I237" s="490"/>
      <c r="J237" s="493"/>
      <c r="K237" s="493"/>
      <c r="L237" s="493"/>
      <c r="M237" s="490"/>
      <c r="N237" s="490"/>
      <c r="O237" s="490"/>
      <c r="P237" s="490"/>
      <c r="Q237" s="490">
        <f>E237</f>
        <v>500</v>
      </c>
      <c r="R237" s="490"/>
      <c r="S237" s="490"/>
      <c r="T237" s="490"/>
      <c r="U237" s="490"/>
      <c r="V237" s="490"/>
      <c r="W237" s="490"/>
      <c r="X237" s="490"/>
      <c r="Y237" s="490"/>
      <c r="Z237" s="490"/>
      <c r="AA237" s="490"/>
      <c r="AB237" s="490"/>
      <c r="AC237" s="490"/>
      <c r="AD237" s="490"/>
      <c r="AE237" s="490"/>
      <c r="AF237" s="490"/>
      <c r="AG237" s="490"/>
      <c r="AH237" s="508" t="s">
        <v>6029</v>
      </c>
    </row>
    <row r="238" s="437" customFormat="1" spans="1:34">
      <c r="A238" s="488">
        <v>45835</v>
      </c>
      <c r="B238" s="490" t="s">
        <v>5822</v>
      </c>
      <c r="C238" s="490" t="s">
        <v>6030</v>
      </c>
      <c r="D238" s="490">
        <v>77584</v>
      </c>
      <c r="E238" s="490">
        <v>5004</v>
      </c>
      <c r="F238" s="490" t="s">
        <v>5824</v>
      </c>
      <c r="G238" s="490"/>
      <c r="H238" s="490"/>
      <c r="I238" s="490"/>
      <c r="J238" s="493"/>
      <c r="K238" s="493"/>
      <c r="L238" s="493"/>
      <c r="M238" s="490"/>
      <c r="N238" s="490"/>
      <c r="O238" s="490"/>
      <c r="P238" s="490"/>
      <c r="Q238" s="490"/>
      <c r="R238" s="490"/>
      <c r="S238" s="490"/>
      <c r="T238" s="490"/>
      <c r="U238" s="490"/>
      <c r="V238" s="490"/>
      <c r="W238" s="490"/>
      <c r="X238" s="490"/>
      <c r="Y238" s="490"/>
      <c r="Z238" s="490"/>
      <c r="AA238" s="490"/>
      <c r="AB238" s="490"/>
      <c r="AC238" s="490"/>
      <c r="AD238" s="490"/>
      <c r="AE238" s="490">
        <f>E238</f>
        <v>5004</v>
      </c>
      <c r="AF238" s="490"/>
      <c r="AG238" s="490"/>
      <c r="AH238" s="508" t="s">
        <v>6031</v>
      </c>
    </row>
    <row r="239" s="437" customFormat="1" spans="1:34">
      <c r="A239" s="488">
        <v>45835</v>
      </c>
      <c r="B239" s="490" t="s">
        <v>5822</v>
      </c>
      <c r="C239" s="490" t="s">
        <v>6030</v>
      </c>
      <c r="D239" s="490">
        <v>77584</v>
      </c>
      <c r="E239" s="490">
        <v>5004</v>
      </c>
      <c r="F239" s="490" t="s">
        <v>5827</v>
      </c>
      <c r="G239" s="490"/>
      <c r="H239" s="490"/>
      <c r="I239" s="490"/>
      <c r="J239" s="493"/>
      <c r="K239" s="493"/>
      <c r="L239" s="493"/>
      <c r="M239" s="490"/>
      <c r="N239" s="490"/>
      <c r="O239" s="490"/>
      <c r="P239" s="490"/>
      <c r="Q239" s="490"/>
      <c r="R239" s="490"/>
      <c r="S239" s="490"/>
      <c r="T239" s="490"/>
      <c r="U239" s="490"/>
      <c r="V239" s="490"/>
      <c r="W239" s="490"/>
      <c r="X239" s="490"/>
      <c r="Y239" s="490"/>
      <c r="Z239" s="490"/>
      <c r="AA239" s="490"/>
      <c r="AB239" s="490"/>
      <c r="AC239" s="490"/>
      <c r="AD239" s="490"/>
      <c r="AE239" s="490"/>
      <c r="AF239" s="490"/>
      <c r="AG239" s="490">
        <f>E239</f>
        <v>5004</v>
      </c>
      <c r="AH239" s="508" t="s">
        <v>6031</v>
      </c>
    </row>
    <row r="240" s="437" customFormat="1" spans="1:34">
      <c r="A240" s="488">
        <v>45835</v>
      </c>
      <c r="B240" s="490" t="s">
        <v>5822</v>
      </c>
      <c r="C240" s="490" t="s">
        <v>6030</v>
      </c>
      <c r="D240" s="490">
        <v>77584</v>
      </c>
      <c r="E240" s="490">
        <v>5004</v>
      </c>
      <c r="F240" s="490" t="s">
        <v>5828</v>
      </c>
      <c r="G240" s="490"/>
      <c r="H240" s="490"/>
      <c r="I240" s="490"/>
      <c r="J240" s="493"/>
      <c r="K240" s="493"/>
      <c r="L240" s="493"/>
      <c r="M240" s="490"/>
      <c r="N240" s="490"/>
      <c r="O240" s="490"/>
      <c r="P240" s="490"/>
      <c r="Q240" s="490"/>
      <c r="R240" s="490"/>
      <c r="S240" s="490"/>
      <c r="T240" s="490"/>
      <c r="U240" s="490"/>
      <c r="V240" s="490"/>
      <c r="W240" s="490"/>
      <c r="X240" s="490"/>
      <c r="Y240" s="490"/>
      <c r="Z240" s="490"/>
      <c r="AA240" s="490"/>
      <c r="AB240" s="490"/>
      <c r="AC240" s="490"/>
      <c r="AD240" s="490"/>
      <c r="AE240" s="490"/>
      <c r="AF240" s="490"/>
      <c r="AG240" s="490"/>
      <c r="AH240" s="508" t="s">
        <v>6031</v>
      </c>
    </row>
    <row r="241" s="437" customFormat="1" spans="1:34">
      <c r="A241" s="488">
        <v>45842</v>
      </c>
      <c r="B241" s="490">
        <v>1000029736</v>
      </c>
      <c r="C241" s="490" t="s">
        <v>6030</v>
      </c>
      <c r="D241" s="490">
        <v>77584</v>
      </c>
      <c r="E241" s="490">
        <v>10692</v>
      </c>
      <c r="F241" s="490" t="s">
        <v>5827</v>
      </c>
      <c r="G241" s="490" t="s">
        <v>13</v>
      </c>
      <c r="H241" s="490" t="s">
        <v>279</v>
      </c>
      <c r="I241" s="490"/>
      <c r="J241" s="493"/>
      <c r="K241" s="493"/>
      <c r="L241" s="493"/>
      <c r="M241" s="490"/>
      <c r="N241" s="490"/>
      <c r="O241" s="490"/>
      <c r="P241" s="490"/>
      <c r="Q241" s="490"/>
      <c r="R241" s="490"/>
      <c r="S241" s="490"/>
      <c r="T241" s="490"/>
      <c r="U241" s="490"/>
      <c r="V241" s="490"/>
      <c r="W241" s="490"/>
      <c r="X241" s="490"/>
      <c r="Y241" s="490"/>
      <c r="Z241" s="490"/>
      <c r="AA241" s="490"/>
      <c r="AB241" s="490"/>
      <c r="AC241" s="490"/>
      <c r="AD241" s="490"/>
      <c r="AE241" s="490"/>
      <c r="AF241" s="490"/>
      <c r="AG241" s="490"/>
      <c r="AH241" s="508" t="s">
        <v>6032</v>
      </c>
    </row>
    <row r="242" s="437" customFormat="1" spans="1:34">
      <c r="A242" s="488">
        <v>45842</v>
      </c>
      <c r="B242" s="490">
        <v>1000029737</v>
      </c>
      <c r="C242" s="490" t="s">
        <v>6030</v>
      </c>
      <c r="D242" s="490">
        <v>77584</v>
      </c>
      <c r="E242" s="490">
        <v>10692</v>
      </c>
      <c r="F242" s="490" t="s">
        <v>5824</v>
      </c>
      <c r="G242" s="490"/>
      <c r="H242" s="490" t="s">
        <v>5858</v>
      </c>
      <c r="I242" s="490"/>
      <c r="J242" s="493"/>
      <c r="K242" s="493"/>
      <c r="L242" s="493"/>
      <c r="M242" s="490"/>
      <c r="N242" s="490"/>
      <c r="O242" s="490"/>
      <c r="P242" s="490"/>
      <c r="Q242" s="490"/>
      <c r="R242" s="490"/>
      <c r="S242" s="490"/>
      <c r="T242" s="490"/>
      <c r="U242" s="490"/>
      <c r="V242" s="490"/>
      <c r="W242" s="490"/>
      <c r="X242" s="490"/>
      <c r="Y242" s="490"/>
      <c r="Z242" s="490"/>
      <c r="AA242" s="490"/>
      <c r="AB242" s="490"/>
      <c r="AC242" s="490"/>
      <c r="AD242" s="490"/>
      <c r="AE242" s="490"/>
      <c r="AF242" s="490"/>
      <c r="AG242" s="490"/>
      <c r="AH242" s="508" t="s">
        <v>6032</v>
      </c>
    </row>
    <row r="243" s="437" customFormat="1" spans="1:34">
      <c r="A243" s="488">
        <v>45842</v>
      </c>
      <c r="B243" s="490">
        <v>1000029738</v>
      </c>
      <c r="C243" s="490" t="s">
        <v>6030</v>
      </c>
      <c r="D243" s="490">
        <v>77584</v>
      </c>
      <c r="E243" s="490">
        <v>10692</v>
      </c>
      <c r="F243" s="490" t="s">
        <v>5828</v>
      </c>
      <c r="G243" s="490"/>
      <c r="H243" s="490" t="s">
        <v>5858</v>
      </c>
      <c r="I243" s="490"/>
      <c r="J243" s="493"/>
      <c r="K243" s="493"/>
      <c r="L243" s="493"/>
      <c r="M243" s="490"/>
      <c r="N243" s="490"/>
      <c r="O243" s="490"/>
      <c r="P243" s="490"/>
      <c r="Q243" s="490"/>
      <c r="R243" s="490"/>
      <c r="S243" s="490"/>
      <c r="T243" s="490"/>
      <c r="U243" s="490"/>
      <c r="V243" s="490"/>
      <c r="W243" s="490"/>
      <c r="X243" s="490"/>
      <c r="Y243" s="490"/>
      <c r="Z243" s="490"/>
      <c r="AA243" s="490"/>
      <c r="AB243" s="490"/>
      <c r="AC243" s="490"/>
      <c r="AD243" s="490"/>
      <c r="AE243" s="490"/>
      <c r="AF243" s="490"/>
      <c r="AG243" s="490"/>
      <c r="AH243" s="508" t="s">
        <v>6032</v>
      </c>
    </row>
    <row r="244" s="437" customFormat="1" spans="1:34">
      <c r="A244" s="488">
        <v>45842</v>
      </c>
      <c r="B244" s="490">
        <v>1000029739</v>
      </c>
      <c r="C244" s="490" t="s">
        <v>6030</v>
      </c>
      <c r="D244" s="490">
        <v>77556</v>
      </c>
      <c r="E244" s="490">
        <v>54192</v>
      </c>
      <c r="F244" s="490" t="s">
        <v>5883</v>
      </c>
      <c r="G244" s="490" t="s">
        <v>13</v>
      </c>
      <c r="H244" s="490" t="s">
        <v>93</v>
      </c>
      <c r="I244" s="490"/>
      <c r="J244" s="493"/>
      <c r="K244" s="493"/>
      <c r="L244" s="493"/>
      <c r="M244" s="490"/>
      <c r="N244" s="490"/>
      <c r="O244" s="490"/>
      <c r="P244" s="490"/>
      <c r="Q244" s="490"/>
      <c r="R244" s="490"/>
      <c r="S244" s="490"/>
      <c r="T244" s="490"/>
      <c r="U244" s="490"/>
      <c r="V244" s="490"/>
      <c r="W244" s="490"/>
      <c r="X244" s="490"/>
      <c r="Y244" s="490"/>
      <c r="Z244" s="490"/>
      <c r="AA244" s="490"/>
      <c r="AB244" s="490"/>
      <c r="AC244" s="490"/>
      <c r="AD244" s="490"/>
      <c r="AE244" s="490"/>
      <c r="AF244" s="490"/>
      <c r="AG244" s="490"/>
      <c r="AH244" s="508" t="s">
        <v>6033</v>
      </c>
    </row>
    <row r="245" s="437" customFormat="1" spans="1:34">
      <c r="A245" s="488">
        <v>45842</v>
      </c>
      <c r="B245" s="490">
        <v>1000029740</v>
      </c>
      <c r="C245" s="490" t="s">
        <v>6030</v>
      </c>
      <c r="D245" s="490">
        <v>77556</v>
      </c>
      <c r="E245" s="490">
        <v>10936</v>
      </c>
      <c r="F245" s="490" t="s">
        <v>5882</v>
      </c>
      <c r="G245" s="490" t="s">
        <v>13</v>
      </c>
      <c r="H245" s="490" t="s">
        <v>93</v>
      </c>
      <c r="I245" s="490"/>
      <c r="J245" s="493"/>
      <c r="K245" s="493"/>
      <c r="L245" s="493"/>
      <c r="M245" s="490"/>
      <c r="N245" s="490"/>
      <c r="O245" s="490"/>
      <c r="P245" s="490"/>
      <c r="Q245" s="490"/>
      <c r="R245" s="490"/>
      <c r="S245" s="490"/>
      <c r="T245" s="490"/>
      <c r="U245" s="490"/>
      <c r="V245" s="490"/>
      <c r="W245" s="490"/>
      <c r="X245" s="490"/>
      <c r="Y245" s="490"/>
      <c r="Z245" s="490"/>
      <c r="AA245" s="490"/>
      <c r="AB245" s="490"/>
      <c r="AC245" s="490"/>
      <c r="AD245" s="490"/>
      <c r="AE245" s="490"/>
      <c r="AF245" s="490"/>
      <c r="AG245" s="490"/>
      <c r="AH245" s="508" t="s">
        <v>6033</v>
      </c>
    </row>
    <row r="246" s="437" customFormat="1" spans="1:34">
      <c r="A246" s="488">
        <v>45842</v>
      </c>
      <c r="B246" s="490">
        <v>1000029741</v>
      </c>
      <c r="C246" s="490" t="s">
        <v>6030</v>
      </c>
      <c r="D246" s="490">
        <v>77556</v>
      </c>
      <c r="E246" s="490">
        <v>10936</v>
      </c>
      <c r="F246" s="490" t="s">
        <v>5880</v>
      </c>
      <c r="G246" s="490"/>
      <c r="H246" s="490" t="s">
        <v>5858</v>
      </c>
      <c r="I246" s="490"/>
      <c r="J246" s="493"/>
      <c r="K246" s="493"/>
      <c r="L246" s="493"/>
      <c r="M246" s="490"/>
      <c r="N246" s="490"/>
      <c r="O246" s="490"/>
      <c r="P246" s="490"/>
      <c r="Q246" s="490"/>
      <c r="R246" s="490"/>
      <c r="S246" s="490"/>
      <c r="T246" s="490"/>
      <c r="U246" s="490"/>
      <c r="V246" s="490"/>
      <c r="W246" s="490"/>
      <c r="X246" s="490"/>
      <c r="Y246" s="490"/>
      <c r="Z246" s="490"/>
      <c r="AA246" s="490"/>
      <c r="AB246" s="490"/>
      <c r="AC246" s="490"/>
      <c r="AD246" s="490"/>
      <c r="AE246" s="490"/>
      <c r="AF246" s="490"/>
      <c r="AG246" s="490"/>
      <c r="AH246" s="508" t="s">
        <v>6033</v>
      </c>
    </row>
    <row r="247" s="437" customFormat="1" spans="1:34">
      <c r="A247" s="488">
        <v>45842</v>
      </c>
      <c r="B247" s="490">
        <v>1000029742</v>
      </c>
      <c r="C247" s="490" t="s">
        <v>6030</v>
      </c>
      <c r="D247" s="490">
        <v>77556</v>
      </c>
      <c r="E247" s="490">
        <v>10936</v>
      </c>
      <c r="F247" s="490" t="s">
        <v>5884</v>
      </c>
      <c r="G247" s="490"/>
      <c r="H247" s="490" t="s">
        <v>5858</v>
      </c>
      <c r="I247" s="490"/>
      <c r="J247" s="493"/>
      <c r="K247" s="493"/>
      <c r="L247" s="493"/>
      <c r="M247" s="490"/>
      <c r="N247" s="490"/>
      <c r="O247" s="490"/>
      <c r="P247" s="490"/>
      <c r="Q247" s="490"/>
      <c r="R247" s="490"/>
      <c r="S247" s="490"/>
      <c r="T247" s="490"/>
      <c r="U247" s="490"/>
      <c r="V247" s="490"/>
      <c r="W247" s="490"/>
      <c r="X247" s="490"/>
      <c r="Y247" s="490"/>
      <c r="Z247" s="490"/>
      <c r="AA247" s="490"/>
      <c r="AB247" s="490"/>
      <c r="AC247" s="490"/>
      <c r="AD247" s="490"/>
      <c r="AE247" s="490"/>
      <c r="AF247" s="490"/>
      <c r="AG247" s="490"/>
      <c r="AH247" s="508" t="s">
        <v>6033</v>
      </c>
    </row>
    <row r="248" s="437" customFormat="1" spans="1:34">
      <c r="A248" s="488">
        <v>45853</v>
      </c>
      <c r="B248" s="490" t="s">
        <v>1468</v>
      </c>
      <c r="C248" s="490" t="s">
        <v>5830</v>
      </c>
      <c r="D248" s="490">
        <v>77555</v>
      </c>
      <c r="E248" s="490">
        <v>200000</v>
      </c>
      <c r="F248" s="490" t="s">
        <v>5788</v>
      </c>
      <c r="G248" s="490" t="s">
        <v>14</v>
      </c>
      <c r="H248" s="490" t="s">
        <v>93</v>
      </c>
      <c r="I248" s="490">
        <f>E248</f>
        <v>200000</v>
      </c>
      <c r="J248" s="493"/>
      <c r="K248" s="493"/>
      <c r="L248" s="493"/>
      <c r="M248" s="490"/>
      <c r="N248" s="490"/>
      <c r="O248" s="490"/>
      <c r="P248" s="490"/>
      <c r="Q248" s="490"/>
      <c r="R248" s="490"/>
      <c r="S248" s="490"/>
      <c r="T248" s="490"/>
      <c r="U248" s="490"/>
      <c r="V248" s="490"/>
      <c r="W248" s="490"/>
      <c r="X248" s="490"/>
      <c r="Y248" s="490"/>
      <c r="Z248" s="490"/>
      <c r="AA248" s="490"/>
      <c r="AB248" s="490"/>
      <c r="AC248" s="490"/>
      <c r="AD248" s="490"/>
      <c r="AE248" s="490"/>
      <c r="AF248" s="490"/>
      <c r="AG248" s="490"/>
      <c r="AH248" s="508"/>
    </row>
    <row r="249" s="437" customFormat="1" spans="1:34">
      <c r="A249" s="488">
        <v>45853</v>
      </c>
      <c r="B249" s="490" t="s">
        <v>6034</v>
      </c>
      <c r="C249" s="490" t="s">
        <v>5830</v>
      </c>
      <c r="D249" s="490">
        <v>77555</v>
      </c>
      <c r="E249" s="490">
        <v>300000</v>
      </c>
      <c r="F249" s="490" t="s">
        <v>5791</v>
      </c>
      <c r="G249" s="490" t="s">
        <v>5792</v>
      </c>
      <c r="H249" s="490" t="s">
        <v>279</v>
      </c>
      <c r="I249" s="490"/>
      <c r="J249" s="493"/>
      <c r="K249" s="493"/>
      <c r="L249" s="493"/>
      <c r="M249" s="490"/>
      <c r="N249" s="490">
        <f>E249</f>
        <v>300000</v>
      </c>
      <c r="O249" s="490"/>
      <c r="P249" s="490"/>
      <c r="Q249" s="490"/>
      <c r="R249" s="490"/>
      <c r="S249" s="490"/>
      <c r="T249" s="490"/>
      <c r="U249" s="490"/>
      <c r="V249" s="490"/>
      <c r="W249" s="490"/>
      <c r="X249" s="490"/>
      <c r="Y249" s="490"/>
      <c r="Z249" s="490"/>
      <c r="AA249" s="490"/>
      <c r="AB249" s="490"/>
      <c r="AC249" s="490"/>
      <c r="AD249" s="490"/>
      <c r="AE249" s="490"/>
      <c r="AF249" s="490"/>
      <c r="AG249" s="490"/>
      <c r="AH249" s="508"/>
    </row>
    <row r="250" s="437" customFormat="1" spans="1:34">
      <c r="A250" s="488">
        <v>45853</v>
      </c>
      <c r="B250" s="490" t="s">
        <v>6035</v>
      </c>
      <c r="C250" s="490" t="s">
        <v>5830</v>
      </c>
      <c r="D250" s="490" t="s">
        <v>5797</v>
      </c>
      <c r="E250" s="490">
        <v>1600</v>
      </c>
      <c r="F250" s="490" t="s">
        <v>3179</v>
      </c>
      <c r="G250" s="490" t="s">
        <v>14</v>
      </c>
      <c r="H250" s="490" t="s">
        <v>93</v>
      </c>
      <c r="I250" s="490"/>
      <c r="J250" s="493"/>
      <c r="K250" s="493"/>
      <c r="L250" s="493"/>
      <c r="M250" s="490"/>
      <c r="N250" s="490"/>
      <c r="O250" s="490"/>
      <c r="P250" s="490">
        <f>E250</f>
        <v>1600</v>
      </c>
      <c r="Q250" s="490"/>
      <c r="R250" s="490"/>
      <c r="S250" s="490"/>
      <c r="T250" s="490"/>
      <c r="U250" s="490"/>
      <c r="V250" s="490"/>
      <c r="W250" s="490"/>
      <c r="X250" s="490"/>
      <c r="Y250" s="490"/>
      <c r="Z250" s="490"/>
      <c r="AA250" s="490"/>
      <c r="AB250" s="490"/>
      <c r="AC250" s="490"/>
      <c r="AD250" s="490"/>
      <c r="AE250" s="490"/>
      <c r="AF250" s="490"/>
      <c r="AG250" s="490"/>
      <c r="AH250" s="508"/>
    </row>
    <row r="251" s="437" customFormat="1" spans="1:34">
      <c r="A251" s="488">
        <v>45873</v>
      </c>
      <c r="B251" s="490" t="s">
        <v>6036</v>
      </c>
      <c r="C251" s="490" t="s">
        <v>6037</v>
      </c>
      <c r="D251" s="490">
        <v>77555</v>
      </c>
      <c r="E251" s="490">
        <v>20000</v>
      </c>
      <c r="F251" s="490" t="s">
        <v>5791</v>
      </c>
      <c r="G251" s="490"/>
      <c r="H251" s="490" t="s">
        <v>5858</v>
      </c>
      <c r="I251" s="490"/>
      <c r="J251" s="493"/>
      <c r="K251" s="493"/>
      <c r="L251" s="493"/>
      <c r="M251" s="490"/>
      <c r="N251" s="490"/>
      <c r="O251" s="490">
        <f>E251</f>
        <v>20000</v>
      </c>
      <c r="P251" s="490"/>
      <c r="Q251" s="490"/>
      <c r="R251" s="490"/>
      <c r="S251" s="490"/>
      <c r="T251" s="490"/>
      <c r="U251" s="490"/>
      <c r="V251" s="490"/>
      <c r="W251" s="490"/>
      <c r="X251" s="490"/>
      <c r="Y251" s="490"/>
      <c r="Z251" s="490"/>
      <c r="AA251" s="490"/>
      <c r="AB251" s="490"/>
      <c r="AC251" s="490"/>
      <c r="AD251" s="490"/>
      <c r="AE251" s="490"/>
      <c r="AF251" s="490"/>
      <c r="AG251" s="490"/>
      <c r="AH251" s="509" t="s">
        <v>6038</v>
      </c>
    </row>
    <row r="252" s="437" customFormat="1" spans="1:34">
      <c r="A252" s="488">
        <v>45873</v>
      </c>
      <c r="B252" s="490" t="s">
        <v>6039</v>
      </c>
      <c r="C252" s="490" t="s">
        <v>6037</v>
      </c>
      <c r="D252" s="490" t="s">
        <v>5819</v>
      </c>
      <c r="E252" s="490">
        <v>500</v>
      </c>
      <c r="F252" s="490" t="s">
        <v>3179</v>
      </c>
      <c r="G252" s="490"/>
      <c r="H252" s="490" t="s">
        <v>5858</v>
      </c>
      <c r="I252" s="490"/>
      <c r="J252" s="493"/>
      <c r="K252" s="493"/>
      <c r="L252" s="493"/>
      <c r="M252" s="490"/>
      <c r="N252" s="490"/>
      <c r="O252" s="490"/>
      <c r="P252" s="490"/>
      <c r="Q252" s="490"/>
      <c r="R252" s="490">
        <f>E252</f>
        <v>500</v>
      </c>
      <c r="S252" s="490"/>
      <c r="T252" s="490"/>
      <c r="U252" s="490"/>
      <c r="V252" s="490"/>
      <c r="W252" s="490"/>
      <c r="X252" s="490"/>
      <c r="Y252" s="490"/>
      <c r="Z252" s="490"/>
      <c r="AA252" s="490"/>
      <c r="AB252" s="490"/>
      <c r="AC252" s="490"/>
      <c r="AD252" s="490"/>
      <c r="AE252" s="490"/>
      <c r="AF252" s="490"/>
      <c r="AG252" s="490"/>
      <c r="AH252" s="508" t="s">
        <v>6040</v>
      </c>
    </row>
    <row r="253" s="437" customFormat="1" spans="1:34">
      <c r="A253" s="488">
        <v>45877</v>
      </c>
      <c r="B253" s="490" t="s">
        <v>6041</v>
      </c>
      <c r="C253" s="490" t="s">
        <v>5830</v>
      </c>
      <c r="D253" s="490" t="s">
        <v>5794</v>
      </c>
      <c r="E253" s="490">
        <v>500</v>
      </c>
      <c r="F253" s="490" t="s">
        <v>3179</v>
      </c>
      <c r="G253" s="490" t="s">
        <v>14</v>
      </c>
      <c r="H253" s="490"/>
      <c r="I253" s="490"/>
      <c r="J253" s="493"/>
      <c r="K253" s="493"/>
      <c r="L253" s="493"/>
      <c r="M253" s="490"/>
      <c r="N253" s="490"/>
      <c r="O253" s="490"/>
      <c r="P253" s="490"/>
      <c r="Q253" s="490"/>
      <c r="R253" s="490"/>
      <c r="S253" s="490"/>
      <c r="T253" s="490">
        <f>E253</f>
        <v>500</v>
      </c>
      <c r="U253" s="490"/>
      <c r="V253" s="490"/>
      <c r="W253" s="490"/>
      <c r="X253" s="490"/>
      <c r="Y253" s="490"/>
      <c r="Z253" s="490"/>
      <c r="AA253" s="490"/>
      <c r="AB253" s="490"/>
      <c r="AC253" s="490"/>
      <c r="AD253" s="490"/>
      <c r="AE253" s="490"/>
      <c r="AF253" s="490"/>
      <c r="AG253" s="490"/>
      <c r="AH253" s="508"/>
    </row>
    <row r="254" s="435" customFormat="1" spans="1:34">
      <c r="A254" s="488">
        <v>45889</v>
      </c>
      <c r="B254" s="510" t="s">
        <v>6042</v>
      </c>
      <c r="C254" s="490" t="s">
        <v>6043</v>
      </c>
      <c r="D254" s="490" t="s">
        <v>6044</v>
      </c>
      <c r="E254" s="511">
        <v>1812</v>
      </c>
      <c r="F254" s="490" t="s">
        <v>3179</v>
      </c>
      <c r="G254" s="490" t="s">
        <v>14</v>
      </c>
      <c r="H254" s="490" t="s">
        <v>5858</v>
      </c>
      <c r="I254" s="490"/>
      <c r="J254" s="493"/>
      <c r="K254" s="493"/>
      <c r="L254" s="493"/>
      <c r="M254" s="490"/>
      <c r="N254" s="490"/>
      <c r="O254" s="490"/>
      <c r="P254" s="490"/>
      <c r="Q254" s="490"/>
      <c r="R254" s="490"/>
      <c r="S254" s="490"/>
      <c r="T254" s="490"/>
      <c r="U254" s="490"/>
      <c r="V254" s="490"/>
      <c r="W254" s="490"/>
      <c r="X254" s="490"/>
      <c r="Y254" s="490"/>
      <c r="Z254" s="490"/>
      <c r="AA254" s="490"/>
      <c r="AB254" s="490"/>
      <c r="AC254" s="490">
        <f>E254</f>
        <v>1812</v>
      </c>
      <c r="AD254" s="490"/>
      <c r="AE254" s="490"/>
      <c r="AF254" s="490"/>
      <c r="AG254" s="490"/>
      <c r="AH254" s="512" t="s">
        <v>6045</v>
      </c>
    </row>
    <row r="255" s="435" customFormat="1" spans="1:34">
      <c r="A255" s="488">
        <v>45897</v>
      </c>
      <c r="B255" s="490" t="s">
        <v>1468</v>
      </c>
      <c r="C255" s="490" t="s">
        <v>5830</v>
      </c>
      <c r="D255" s="490">
        <v>77555</v>
      </c>
      <c r="E255" s="511">
        <v>20000</v>
      </c>
      <c r="F255" s="490" t="s">
        <v>5788</v>
      </c>
      <c r="G255" s="490" t="s">
        <v>13</v>
      </c>
      <c r="H255" s="490" t="s">
        <v>279</v>
      </c>
      <c r="I255" s="490"/>
      <c r="J255" s="493"/>
      <c r="K255" s="493">
        <f>E255</f>
        <v>20000</v>
      </c>
      <c r="L255" s="493"/>
      <c r="M255" s="490"/>
      <c r="N255" s="490"/>
      <c r="O255" s="490"/>
      <c r="P255" s="490"/>
      <c r="Q255" s="490"/>
      <c r="R255" s="490"/>
      <c r="S255" s="490"/>
      <c r="T255" s="490"/>
      <c r="U255" s="490"/>
      <c r="V255" s="490"/>
      <c r="W255" s="490"/>
      <c r="X255" s="490"/>
      <c r="Y255" s="490"/>
      <c r="Z255" s="490"/>
      <c r="AA255" s="490"/>
      <c r="AB255" s="490"/>
      <c r="AC255" s="490"/>
      <c r="AD255" s="490"/>
      <c r="AE255" s="490"/>
      <c r="AF255" s="490"/>
      <c r="AG255" s="490"/>
      <c r="AH255" s="512"/>
    </row>
    <row r="256" s="435" customFormat="1" spans="1:34">
      <c r="A256" s="488">
        <v>45897</v>
      </c>
      <c r="B256" s="510" t="s">
        <v>6046</v>
      </c>
      <c r="C256" s="490" t="s">
        <v>5830</v>
      </c>
      <c r="D256" s="490">
        <v>77555</v>
      </c>
      <c r="E256" s="511">
        <v>30000</v>
      </c>
      <c r="F256" s="490" t="s">
        <v>5791</v>
      </c>
      <c r="G256" s="490" t="s">
        <v>5792</v>
      </c>
      <c r="H256" s="490" t="s">
        <v>279</v>
      </c>
      <c r="I256" s="490"/>
      <c r="J256" s="493"/>
      <c r="K256" s="493"/>
      <c r="L256" s="493"/>
      <c r="M256" s="490"/>
      <c r="N256" s="490">
        <f>E256</f>
        <v>30000</v>
      </c>
      <c r="O256" s="490"/>
      <c r="P256" s="490"/>
      <c r="Q256" s="490"/>
      <c r="R256" s="490"/>
      <c r="S256" s="490"/>
      <c r="T256" s="490"/>
      <c r="U256" s="490"/>
      <c r="V256" s="490"/>
      <c r="W256" s="490"/>
      <c r="X256" s="490"/>
      <c r="Y256" s="490"/>
      <c r="Z256" s="490"/>
      <c r="AA256" s="490"/>
      <c r="AB256" s="490"/>
      <c r="AC256" s="490"/>
      <c r="AD256" s="490"/>
      <c r="AE256" s="490"/>
      <c r="AF256" s="490"/>
      <c r="AG256" s="490"/>
      <c r="AH256" s="512"/>
    </row>
    <row r="257" s="435" customFormat="1" spans="1:34">
      <c r="A257" s="488">
        <v>45897</v>
      </c>
      <c r="B257" s="510" t="s">
        <v>6047</v>
      </c>
      <c r="C257" s="490" t="s">
        <v>6037</v>
      </c>
      <c r="D257" s="490" t="s">
        <v>5819</v>
      </c>
      <c r="E257" s="511">
        <v>500</v>
      </c>
      <c r="F257" s="490" t="s">
        <v>3179</v>
      </c>
      <c r="G257" s="490" t="s">
        <v>14</v>
      </c>
      <c r="H257" s="490" t="s">
        <v>5858</v>
      </c>
      <c r="I257" s="490"/>
      <c r="J257" s="493"/>
      <c r="K257" s="493"/>
      <c r="L257" s="493"/>
      <c r="M257" s="490"/>
      <c r="N257" s="490"/>
      <c r="O257" s="490"/>
      <c r="P257" s="490"/>
      <c r="Q257" s="490"/>
      <c r="R257" s="490">
        <f t="shared" ref="R257:R262" si="0">E257</f>
        <v>500</v>
      </c>
      <c r="S257" s="490"/>
      <c r="T257" s="490"/>
      <c r="U257" s="490"/>
      <c r="V257" s="490"/>
      <c r="W257" s="490"/>
      <c r="X257" s="490"/>
      <c r="Y257" s="490"/>
      <c r="Z257" s="490"/>
      <c r="AA257" s="490"/>
      <c r="AB257" s="490"/>
      <c r="AC257" s="490"/>
      <c r="AD257" s="490"/>
      <c r="AE257" s="490"/>
      <c r="AF257" s="490"/>
      <c r="AG257" s="490"/>
      <c r="AH257" s="512" t="s">
        <v>6048</v>
      </c>
    </row>
    <row r="258" s="435" customFormat="1" spans="1:34">
      <c r="A258" s="488">
        <v>45912</v>
      </c>
      <c r="B258" s="510" t="s">
        <v>6049</v>
      </c>
      <c r="C258" s="490" t="s">
        <v>6037</v>
      </c>
      <c r="D258" s="490">
        <v>77555</v>
      </c>
      <c r="E258" s="511">
        <v>20000</v>
      </c>
      <c r="F258" s="490" t="s">
        <v>5821</v>
      </c>
      <c r="G258" s="490" t="s">
        <v>5792</v>
      </c>
      <c r="H258" s="490" t="s">
        <v>5858</v>
      </c>
      <c r="I258" s="490"/>
      <c r="J258" s="493"/>
      <c r="K258" s="493"/>
      <c r="L258" s="493"/>
      <c r="M258" s="490"/>
      <c r="N258" s="490"/>
      <c r="O258" s="490">
        <f>E258</f>
        <v>20000</v>
      </c>
      <c r="P258" s="490"/>
      <c r="Q258" s="490"/>
      <c r="R258" s="490"/>
      <c r="S258" s="490"/>
      <c r="T258" s="490"/>
      <c r="U258" s="490"/>
      <c r="V258" s="490"/>
      <c r="W258" s="490"/>
      <c r="X258" s="490"/>
      <c r="Y258" s="490"/>
      <c r="Z258" s="490"/>
      <c r="AA258" s="490"/>
      <c r="AB258" s="490"/>
      <c r="AC258" s="490"/>
      <c r="AD258" s="490"/>
      <c r="AE258" s="490"/>
      <c r="AF258" s="490"/>
      <c r="AG258" s="490"/>
      <c r="AH258" s="512" t="s">
        <v>6050</v>
      </c>
    </row>
    <row r="259" s="435" customFormat="1" spans="1:34">
      <c r="A259" s="488">
        <v>45912</v>
      </c>
      <c r="B259" s="510" t="s">
        <v>6051</v>
      </c>
      <c r="C259" s="490" t="s">
        <v>6037</v>
      </c>
      <c r="D259" s="490" t="s">
        <v>5819</v>
      </c>
      <c r="E259" s="511">
        <v>1304</v>
      </c>
      <c r="F259" s="490" t="s">
        <v>3179</v>
      </c>
      <c r="G259" s="490" t="s">
        <v>14</v>
      </c>
      <c r="H259" s="490" t="s">
        <v>5858</v>
      </c>
      <c r="I259" s="490"/>
      <c r="J259" s="493"/>
      <c r="K259" s="493"/>
      <c r="L259" s="493"/>
      <c r="M259" s="490"/>
      <c r="N259" s="490"/>
      <c r="O259" s="490"/>
      <c r="P259" s="490"/>
      <c r="Q259" s="490"/>
      <c r="R259" s="490">
        <f t="shared" si="0"/>
        <v>1304</v>
      </c>
      <c r="S259" s="490"/>
      <c r="T259" s="490"/>
      <c r="U259" s="490"/>
      <c r="V259" s="490"/>
      <c r="W259" s="490"/>
      <c r="X259" s="490"/>
      <c r="Y259" s="490"/>
      <c r="Z259" s="490"/>
      <c r="AA259" s="490"/>
      <c r="AB259" s="490"/>
      <c r="AC259" s="490"/>
      <c r="AD259" s="490"/>
      <c r="AE259" s="490"/>
      <c r="AF259" s="490"/>
      <c r="AG259" s="490"/>
      <c r="AH259" s="512" t="s">
        <v>6052</v>
      </c>
    </row>
    <row r="260" s="435" customFormat="1" spans="1:34">
      <c r="A260" s="488">
        <v>45915</v>
      </c>
      <c r="B260" s="510" t="s">
        <v>6053</v>
      </c>
      <c r="C260" s="490" t="s">
        <v>5830</v>
      </c>
      <c r="D260" s="490">
        <v>77555</v>
      </c>
      <c r="E260" s="511">
        <v>80000</v>
      </c>
      <c r="F260" s="490" t="s">
        <v>5791</v>
      </c>
      <c r="G260" s="490" t="s">
        <v>5792</v>
      </c>
      <c r="H260" s="490" t="s">
        <v>279</v>
      </c>
      <c r="I260" s="490"/>
      <c r="J260" s="493"/>
      <c r="K260" s="493"/>
      <c r="L260" s="493"/>
      <c r="M260" s="490"/>
      <c r="N260" s="490">
        <f>E260</f>
        <v>80000</v>
      </c>
      <c r="O260" s="490"/>
      <c r="P260" s="490"/>
      <c r="Q260" s="490"/>
      <c r="R260" s="490"/>
      <c r="S260" s="490"/>
      <c r="T260" s="490"/>
      <c r="U260" s="490"/>
      <c r="V260" s="490"/>
      <c r="W260" s="490"/>
      <c r="X260" s="490"/>
      <c r="Y260" s="490"/>
      <c r="Z260" s="490"/>
      <c r="AA260" s="490"/>
      <c r="AB260" s="490"/>
      <c r="AC260" s="490"/>
      <c r="AD260" s="490"/>
      <c r="AE260" s="490"/>
      <c r="AF260" s="490"/>
      <c r="AG260" s="490"/>
      <c r="AH260" s="512"/>
    </row>
    <row r="261" s="435" customFormat="1" spans="1:34">
      <c r="A261" s="488">
        <v>45915</v>
      </c>
      <c r="B261" s="510" t="s">
        <v>6054</v>
      </c>
      <c r="C261" s="490" t="s">
        <v>5830</v>
      </c>
      <c r="D261" s="490" t="s">
        <v>5794</v>
      </c>
      <c r="E261" s="511">
        <v>500</v>
      </c>
      <c r="F261" s="490" t="s">
        <v>3179</v>
      </c>
      <c r="G261" s="490" t="s">
        <v>14</v>
      </c>
      <c r="H261" s="490" t="s">
        <v>93</v>
      </c>
      <c r="I261" s="490"/>
      <c r="J261" s="493"/>
      <c r="K261" s="493"/>
      <c r="L261" s="493"/>
      <c r="M261" s="490"/>
      <c r="N261" s="490"/>
      <c r="O261" s="490"/>
      <c r="P261" s="490"/>
      <c r="Q261" s="490"/>
      <c r="R261" s="490"/>
      <c r="S261" s="490"/>
      <c r="T261" s="490">
        <f>E261</f>
        <v>500</v>
      </c>
      <c r="U261" s="490"/>
      <c r="V261" s="490"/>
      <c r="W261" s="490"/>
      <c r="X261" s="490"/>
      <c r="Y261" s="490"/>
      <c r="Z261" s="490"/>
      <c r="AA261" s="490"/>
      <c r="AB261" s="490"/>
      <c r="AC261" s="490"/>
      <c r="AD261" s="490"/>
      <c r="AE261" s="490"/>
      <c r="AF261" s="490"/>
      <c r="AG261" s="490"/>
      <c r="AH261" s="512"/>
    </row>
    <row r="262" s="435" customFormat="1" spans="1:34">
      <c r="A262" s="488">
        <v>45925</v>
      </c>
      <c r="B262" s="510" t="s">
        <v>6055</v>
      </c>
      <c r="C262" s="490" t="s">
        <v>6037</v>
      </c>
      <c r="D262" s="490" t="s">
        <v>5819</v>
      </c>
      <c r="E262" s="511">
        <v>500</v>
      </c>
      <c r="F262" s="490" t="s">
        <v>3179</v>
      </c>
      <c r="G262" s="490" t="s">
        <v>14</v>
      </c>
      <c r="H262" s="490" t="s">
        <v>5858</v>
      </c>
      <c r="I262" s="490"/>
      <c r="J262" s="493"/>
      <c r="K262" s="493"/>
      <c r="L262" s="493"/>
      <c r="M262" s="490"/>
      <c r="N262" s="490"/>
      <c r="O262" s="490"/>
      <c r="P262" s="490"/>
      <c r="Q262" s="490"/>
      <c r="R262" s="490">
        <f t="shared" si="0"/>
        <v>500</v>
      </c>
      <c r="S262" s="490"/>
      <c r="T262" s="490"/>
      <c r="U262" s="490"/>
      <c r="V262" s="490"/>
      <c r="W262" s="490"/>
      <c r="X262" s="490"/>
      <c r="Y262" s="490"/>
      <c r="Z262" s="490"/>
      <c r="AA262" s="490"/>
      <c r="AB262" s="490"/>
      <c r="AC262" s="490"/>
      <c r="AD262" s="490"/>
      <c r="AE262" s="490"/>
      <c r="AF262" s="490"/>
      <c r="AG262" s="490"/>
      <c r="AH262" s="512" t="s">
        <v>6056</v>
      </c>
    </row>
    <row r="263" s="435" customFormat="1" spans="1:34">
      <c r="A263" s="488">
        <v>45928</v>
      </c>
      <c r="B263" s="510" t="s">
        <v>1468</v>
      </c>
      <c r="C263" s="490" t="s">
        <v>5830</v>
      </c>
      <c r="D263" s="490">
        <v>77555</v>
      </c>
      <c r="E263" s="511">
        <v>80000</v>
      </c>
      <c r="F263" s="490" t="s">
        <v>5788</v>
      </c>
      <c r="G263" s="490" t="s">
        <v>14</v>
      </c>
      <c r="H263" s="490" t="s">
        <v>93</v>
      </c>
      <c r="I263" s="490">
        <f>E263</f>
        <v>80000</v>
      </c>
      <c r="J263" s="493"/>
      <c r="K263" s="493"/>
      <c r="L263" s="493"/>
      <c r="M263" s="490"/>
      <c r="N263" s="490"/>
      <c r="O263" s="490"/>
      <c r="P263" s="490"/>
      <c r="Q263" s="490"/>
      <c r="R263" s="490"/>
      <c r="S263" s="490"/>
      <c r="T263" s="490"/>
      <c r="U263" s="490"/>
      <c r="V263" s="490"/>
      <c r="W263" s="490"/>
      <c r="X263" s="490"/>
      <c r="Y263" s="490"/>
      <c r="Z263" s="490"/>
      <c r="AA263" s="490"/>
      <c r="AB263" s="490"/>
      <c r="AC263" s="490"/>
      <c r="AD263" s="490"/>
      <c r="AE263" s="490"/>
      <c r="AF263" s="490"/>
      <c r="AG263" s="490"/>
      <c r="AH263" s="512"/>
    </row>
    <row r="264" s="435" customFormat="1" spans="1:34">
      <c r="A264" s="488">
        <v>45928</v>
      </c>
      <c r="B264" s="510" t="s">
        <v>1468</v>
      </c>
      <c r="C264" s="490" t="s">
        <v>5830</v>
      </c>
      <c r="D264" s="490">
        <v>77555</v>
      </c>
      <c r="E264" s="511">
        <v>40000</v>
      </c>
      <c r="F264" s="490" t="s">
        <v>5788</v>
      </c>
      <c r="G264" s="490" t="s">
        <v>13</v>
      </c>
      <c r="H264" s="490" t="s">
        <v>279</v>
      </c>
      <c r="I264" s="490"/>
      <c r="J264" s="493"/>
      <c r="K264" s="493">
        <f>E264</f>
        <v>40000</v>
      </c>
      <c r="L264" s="493"/>
      <c r="M264" s="490"/>
      <c r="N264" s="490"/>
      <c r="O264" s="490"/>
      <c r="P264" s="490"/>
      <c r="Q264" s="490"/>
      <c r="R264" s="490"/>
      <c r="S264" s="490"/>
      <c r="T264" s="490"/>
      <c r="U264" s="490"/>
      <c r="V264" s="490"/>
      <c r="W264" s="490"/>
      <c r="X264" s="490"/>
      <c r="Y264" s="490"/>
      <c r="Z264" s="490"/>
      <c r="AA264" s="490"/>
      <c r="AB264" s="490"/>
      <c r="AC264" s="490"/>
      <c r="AD264" s="490"/>
      <c r="AE264" s="490"/>
      <c r="AF264" s="490"/>
      <c r="AG264" s="490"/>
      <c r="AH264" s="512"/>
    </row>
    <row r="265" s="435" customFormat="1" spans="1:34">
      <c r="A265" s="488">
        <v>45928</v>
      </c>
      <c r="B265" s="510">
        <v>1000032846</v>
      </c>
      <c r="C265" s="490" t="s">
        <v>5830</v>
      </c>
      <c r="D265" s="490">
        <v>77555</v>
      </c>
      <c r="E265" s="511">
        <v>120000</v>
      </c>
      <c r="F265" s="490" t="s">
        <v>5791</v>
      </c>
      <c r="G265" s="490" t="s">
        <v>5792</v>
      </c>
      <c r="H265" s="490" t="s">
        <v>279</v>
      </c>
      <c r="I265" s="490"/>
      <c r="J265" s="493"/>
      <c r="K265" s="493"/>
      <c r="L265" s="493"/>
      <c r="M265" s="490"/>
      <c r="N265" s="490">
        <f>E265</f>
        <v>120000</v>
      </c>
      <c r="O265" s="490"/>
      <c r="P265" s="490"/>
      <c r="Q265" s="490"/>
      <c r="R265" s="490"/>
      <c r="S265" s="490"/>
      <c r="T265" s="490"/>
      <c r="U265" s="490"/>
      <c r="V265" s="490"/>
      <c r="W265" s="490"/>
      <c r="X265" s="490"/>
      <c r="Y265" s="490"/>
      <c r="Z265" s="490"/>
      <c r="AA265" s="490"/>
      <c r="AB265" s="490"/>
      <c r="AC265" s="490"/>
      <c r="AD265" s="490"/>
      <c r="AE265" s="490"/>
      <c r="AF265" s="490"/>
      <c r="AG265" s="490"/>
      <c r="AH265" s="512"/>
    </row>
    <row r="266" s="435" customFormat="1" spans="1:34">
      <c r="A266" s="488">
        <v>45928</v>
      </c>
      <c r="B266" s="510">
        <v>1000032847</v>
      </c>
      <c r="C266" s="490" t="s">
        <v>5830</v>
      </c>
      <c r="D266" s="490" t="s">
        <v>5794</v>
      </c>
      <c r="E266" s="511">
        <v>500</v>
      </c>
      <c r="F266" s="490" t="s">
        <v>3179</v>
      </c>
      <c r="G266" s="490" t="s">
        <v>14</v>
      </c>
      <c r="H266" s="490" t="s">
        <v>93</v>
      </c>
      <c r="I266" s="490"/>
      <c r="J266" s="493"/>
      <c r="K266" s="493"/>
      <c r="L266" s="493"/>
      <c r="M266" s="490"/>
      <c r="N266" s="490"/>
      <c r="O266" s="490"/>
      <c r="P266" s="490"/>
      <c r="Q266" s="490"/>
      <c r="R266" s="490"/>
      <c r="S266" s="490"/>
      <c r="T266" s="490">
        <f>E266</f>
        <v>500</v>
      </c>
      <c r="U266" s="490"/>
      <c r="V266" s="490"/>
      <c r="W266" s="490"/>
      <c r="X266" s="490"/>
      <c r="Y266" s="490"/>
      <c r="Z266" s="490"/>
      <c r="AA266" s="490"/>
      <c r="AB266" s="490"/>
      <c r="AC266" s="490"/>
      <c r="AD266" s="490"/>
      <c r="AE266" s="490"/>
      <c r="AF266" s="490"/>
      <c r="AG266" s="490"/>
      <c r="AH266" s="512"/>
    </row>
    <row r="267" s="435" customFormat="1" spans="1:34">
      <c r="A267" s="488">
        <v>45930</v>
      </c>
      <c r="B267" s="510" t="s">
        <v>6057</v>
      </c>
      <c r="C267" s="490" t="s">
        <v>6037</v>
      </c>
      <c r="D267" s="490">
        <v>77555</v>
      </c>
      <c r="E267" s="511">
        <v>20000</v>
      </c>
      <c r="F267" s="490" t="s">
        <v>5821</v>
      </c>
      <c r="G267" s="490" t="s">
        <v>5792</v>
      </c>
      <c r="H267" s="490" t="s">
        <v>279</v>
      </c>
      <c r="I267" s="490"/>
      <c r="J267" s="493"/>
      <c r="K267" s="493"/>
      <c r="L267" s="493"/>
      <c r="M267" s="490"/>
      <c r="N267" s="490"/>
      <c r="O267" s="490"/>
      <c r="P267" s="490"/>
      <c r="Q267" s="490"/>
      <c r="R267" s="490"/>
      <c r="S267" s="490"/>
      <c r="T267" s="490"/>
      <c r="U267" s="490"/>
      <c r="V267" s="490"/>
      <c r="W267" s="490"/>
      <c r="X267" s="490"/>
      <c r="Y267" s="490"/>
      <c r="Z267" s="490"/>
      <c r="AA267" s="490"/>
      <c r="AB267" s="490"/>
      <c r="AC267" s="490"/>
      <c r="AD267" s="490"/>
      <c r="AE267" s="490"/>
      <c r="AF267" s="490"/>
      <c r="AG267" s="490"/>
      <c r="AH267" s="512" t="s">
        <v>6058</v>
      </c>
    </row>
    <row r="268" s="435" customFormat="1" spans="1:34">
      <c r="A268" s="488">
        <v>45930</v>
      </c>
      <c r="B268" s="510" t="s">
        <v>6059</v>
      </c>
      <c r="C268" s="490" t="s">
        <v>6037</v>
      </c>
      <c r="D268" s="490" t="s">
        <v>5819</v>
      </c>
      <c r="E268" s="511">
        <v>2380</v>
      </c>
      <c r="F268" s="490" t="s">
        <v>3179</v>
      </c>
      <c r="G268" s="490" t="s">
        <v>14</v>
      </c>
      <c r="H268" s="490" t="s">
        <v>93</v>
      </c>
      <c r="I268" s="490"/>
      <c r="J268" s="493"/>
      <c r="K268" s="493"/>
      <c r="L268" s="493"/>
      <c r="M268" s="490"/>
      <c r="N268" s="490"/>
      <c r="O268" s="490"/>
      <c r="P268" s="490"/>
      <c r="Q268" s="490"/>
      <c r="R268" s="490"/>
      <c r="S268" s="490"/>
      <c r="T268" s="490"/>
      <c r="U268" s="490"/>
      <c r="V268" s="490"/>
      <c r="W268" s="490"/>
      <c r="X268" s="490"/>
      <c r="Y268" s="490"/>
      <c r="Z268" s="490"/>
      <c r="AA268" s="490"/>
      <c r="AB268" s="490"/>
      <c r="AC268" s="490"/>
      <c r="AD268" s="490"/>
      <c r="AE268" s="490"/>
      <c r="AF268" s="490"/>
      <c r="AG268" s="490"/>
      <c r="AH268" s="512" t="s">
        <v>6060</v>
      </c>
    </row>
    <row r="269" s="435" customFormat="1" spans="1:34">
      <c r="A269" s="488">
        <v>45940</v>
      </c>
      <c r="B269" s="510" t="s">
        <v>6061</v>
      </c>
      <c r="C269" s="490" t="s">
        <v>6037</v>
      </c>
      <c r="D269" s="490">
        <v>77555</v>
      </c>
      <c r="E269" s="511">
        <v>20000</v>
      </c>
      <c r="F269" s="490" t="s">
        <v>5791</v>
      </c>
      <c r="G269" s="490" t="s">
        <v>5792</v>
      </c>
      <c r="H269" s="490" t="s">
        <v>5858</v>
      </c>
      <c r="I269" s="490"/>
      <c r="J269" s="493"/>
      <c r="K269" s="493"/>
      <c r="L269" s="493"/>
      <c r="M269" s="490"/>
      <c r="N269" s="490"/>
      <c r="O269" s="490">
        <f>E269</f>
        <v>20000</v>
      </c>
      <c r="P269" s="490"/>
      <c r="Q269" s="490"/>
      <c r="R269" s="490"/>
      <c r="S269" s="490"/>
      <c r="T269" s="490"/>
      <c r="U269" s="490"/>
      <c r="V269" s="490"/>
      <c r="W269" s="490"/>
      <c r="X269" s="490"/>
      <c r="Y269" s="490"/>
      <c r="Z269" s="490"/>
      <c r="AA269" s="490"/>
      <c r="AB269" s="490"/>
      <c r="AC269" s="490"/>
      <c r="AD269" s="490"/>
      <c r="AE269" s="490"/>
      <c r="AF269" s="490"/>
      <c r="AG269" s="490"/>
      <c r="AH269" s="512" t="s">
        <v>6062</v>
      </c>
    </row>
    <row r="270" s="435" customFormat="1" spans="1:34">
      <c r="A270" s="488">
        <v>45940</v>
      </c>
      <c r="B270" s="510" t="s">
        <v>6063</v>
      </c>
      <c r="C270" s="490" t="s">
        <v>6037</v>
      </c>
      <c r="D270" s="490" t="s">
        <v>5819</v>
      </c>
      <c r="E270" s="511">
        <v>500</v>
      </c>
      <c r="F270" s="490" t="s">
        <v>3179</v>
      </c>
      <c r="G270" s="490" t="s">
        <v>14</v>
      </c>
      <c r="H270" s="490" t="s">
        <v>5858</v>
      </c>
      <c r="I270" s="490"/>
      <c r="J270" s="493"/>
      <c r="K270" s="493"/>
      <c r="L270" s="493"/>
      <c r="M270" s="490"/>
      <c r="N270" s="490"/>
      <c r="O270" s="490"/>
      <c r="P270" s="490"/>
      <c r="Q270" s="490"/>
      <c r="R270" s="490">
        <f>E270</f>
        <v>500</v>
      </c>
      <c r="S270" s="490"/>
      <c r="T270" s="490"/>
      <c r="U270" s="490"/>
      <c r="V270" s="490"/>
      <c r="W270" s="490"/>
      <c r="X270" s="490"/>
      <c r="Y270" s="490"/>
      <c r="Z270" s="490"/>
      <c r="AA270" s="490"/>
      <c r="AB270" s="490"/>
      <c r="AC270" s="490"/>
      <c r="AD270" s="490"/>
      <c r="AE270" s="490"/>
      <c r="AF270" s="490"/>
      <c r="AG270" s="490"/>
      <c r="AH270" s="512"/>
    </row>
    <row r="271" s="435" customFormat="1" spans="1:34">
      <c r="A271" s="488">
        <v>45941</v>
      </c>
      <c r="B271" s="510" t="s">
        <v>1468</v>
      </c>
      <c r="C271" s="490" t="s">
        <v>6064</v>
      </c>
      <c r="D271" s="490">
        <v>77555</v>
      </c>
      <c r="E271" s="511">
        <v>100000</v>
      </c>
      <c r="F271" s="490" t="s">
        <v>5788</v>
      </c>
      <c r="G271" s="490" t="s">
        <v>14</v>
      </c>
      <c r="H271" s="490" t="s">
        <v>93</v>
      </c>
      <c r="I271" s="490">
        <f>E271</f>
        <v>100000</v>
      </c>
      <c r="J271" s="493"/>
      <c r="K271" s="493"/>
      <c r="L271" s="493"/>
      <c r="M271" s="490"/>
      <c r="N271" s="490"/>
      <c r="O271" s="490"/>
      <c r="P271" s="490"/>
      <c r="Q271" s="490"/>
      <c r="R271" s="490"/>
      <c r="S271" s="490"/>
      <c r="T271" s="490"/>
      <c r="U271" s="490"/>
      <c r="V271" s="490"/>
      <c r="W271" s="490"/>
      <c r="X271" s="490"/>
      <c r="Y271" s="490"/>
      <c r="Z271" s="490"/>
      <c r="AA271" s="490"/>
      <c r="AB271" s="490"/>
      <c r="AC271" s="490"/>
      <c r="AD271" s="490"/>
      <c r="AE271" s="490"/>
      <c r="AF271" s="490"/>
      <c r="AG271" s="490"/>
      <c r="AH271" s="512"/>
    </row>
    <row r="272" s="435" customFormat="1" spans="1:34">
      <c r="A272" s="488">
        <v>45941</v>
      </c>
      <c r="B272" s="510" t="s">
        <v>1468</v>
      </c>
      <c r="C272" s="490" t="s">
        <v>6064</v>
      </c>
      <c r="D272" s="490">
        <v>77555</v>
      </c>
      <c r="E272" s="511">
        <v>20000</v>
      </c>
      <c r="F272" s="490" t="s">
        <v>5788</v>
      </c>
      <c r="G272" s="490" t="s">
        <v>13</v>
      </c>
      <c r="H272" s="490" t="s">
        <v>279</v>
      </c>
      <c r="I272" s="490"/>
      <c r="J272" s="493"/>
      <c r="K272" s="493">
        <f>E272</f>
        <v>20000</v>
      </c>
      <c r="L272" s="493"/>
      <c r="M272" s="490"/>
      <c r="N272" s="490"/>
      <c r="O272" s="490"/>
      <c r="P272" s="490"/>
      <c r="Q272" s="490"/>
      <c r="R272" s="490"/>
      <c r="S272" s="490"/>
      <c r="T272" s="490"/>
      <c r="U272" s="490"/>
      <c r="V272" s="490"/>
      <c r="W272" s="490"/>
      <c r="X272" s="490"/>
      <c r="Y272" s="490"/>
      <c r="Z272" s="490"/>
      <c r="AA272" s="490"/>
      <c r="AB272" s="490"/>
      <c r="AC272" s="490"/>
      <c r="AD272" s="490"/>
      <c r="AE272" s="490"/>
      <c r="AF272" s="490"/>
      <c r="AG272" s="490"/>
      <c r="AH272" s="512"/>
    </row>
    <row r="273" s="435" customFormat="1" spans="1:34">
      <c r="A273" s="488">
        <v>45941</v>
      </c>
      <c r="B273" s="510">
        <v>1000032848</v>
      </c>
      <c r="C273" s="490" t="s">
        <v>6064</v>
      </c>
      <c r="D273" s="490">
        <v>77555</v>
      </c>
      <c r="E273" s="511">
        <v>100000</v>
      </c>
      <c r="F273" s="490" t="s">
        <v>5791</v>
      </c>
      <c r="G273" s="490" t="s">
        <v>5792</v>
      </c>
      <c r="H273" s="490" t="s">
        <v>279</v>
      </c>
      <c r="I273" s="490"/>
      <c r="J273" s="493"/>
      <c r="K273" s="493"/>
      <c r="L273" s="493"/>
      <c r="M273" s="490"/>
      <c r="N273" s="490">
        <f>E273</f>
        <v>100000</v>
      </c>
      <c r="O273" s="490"/>
      <c r="P273" s="490"/>
      <c r="Q273" s="490"/>
      <c r="R273" s="490"/>
      <c r="S273" s="490"/>
      <c r="T273" s="490"/>
      <c r="U273" s="490"/>
      <c r="V273" s="490"/>
      <c r="W273" s="490"/>
      <c r="X273" s="490"/>
      <c r="Y273" s="490"/>
      <c r="Z273" s="490"/>
      <c r="AA273" s="490"/>
      <c r="AB273" s="490"/>
      <c r="AC273" s="490"/>
      <c r="AD273" s="490"/>
      <c r="AE273" s="490"/>
      <c r="AF273" s="490"/>
      <c r="AG273" s="490"/>
      <c r="AH273" s="512"/>
    </row>
    <row r="274" s="435" customFormat="1" spans="1:34">
      <c r="A274" s="488">
        <v>45953</v>
      </c>
      <c r="B274" s="510" t="s">
        <v>6065</v>
      </c>
      <c r="C274" s="490" t="s">
        <v>6037</v>
      </c>
      <c r="D274" s="490">
        <v>77555</v>
      </c>
      <c r="E274" s="511">
        <v>20000</v>
      </c>
      <c r="F274" s="490" t="s">
        <v>5791</v>
      </c>
      <c r="G274" s="490" t="s">
        <v>5792</v>
      </c>
      <c r="H274" s="490" t="s">
        <v>5858</v>
      </c>
      <c r="I274" s="490"/>
      <c r="J274" s="493"/>
      <c r="K274" s="493"/>
      <c r="L274" s="493"/>
      <c r="M274" s="490"/>
      <c r="N274" s="490"/>
      <c r="O274" s="490">
        <f>E274</f>
        <v>20000</v>
      </c>
      <c r="P274" s="490"/>
      <c r="Q274" s="490"/>
      <c r="R274" s="490"/>
      <c r="S274" s="490"/>
      <c r="T274" s="490"/>
      <c r="U274" s="490"/>
      <c r="V274" s="490"/>
      <c r="W274" s="490"/>
      <c r="X274" s="490"/>
      <c r="Y274" s="490"/>
      <c r="Z274" s="490"/>
      <c r="AA274" s="490"/>
      <c r="AB274" s="490"/>
      <c r="AC274" s="490"/>
      <c r="AD274" s="490"/>
      <c r="AE274" s="490"/>
      <c r="AF274" s="490"/>
      <c r="AG274" s="490"/>
      <c r="AH274" s="512" t="s">
        <v>6066</v>
      </c>
    </row>
    <row r="275" s="435" customFormat="1" spans="1:34">
      <c r="A275" s="513">
        <v>45953</v>
      </c>
      <c r="B275" s="514" t="s">
        <v>6067</v>
      </c>
      <c r="C275" s="505" t="s">
        <v>6037</v>
      </c>
      <c r="D275" s="505" t="s">
        <v>5819</v>
      </c>
      <c r="E275" s="515">
        <v>1056</v>
      </c>
      <c r="F275" s="505" t="s">
        <v>3179</v>
      </c>
      <c r="G275" s="505" t="s">
        <v>14</v>
      </c>
      <c r="H275" s="505" t="s">
        <v>5858</v>
      </c>
      <c r="I275" s="505"/>
      <c r="J275" s="516"/>
      <c r="K275" s="516"/>
      <c r="L275" s="516"/>
      <c r="M275" s="505"/>
      <c r="N275" s="505"/>
      <c r="O275" s="505"/>
      <c r="P275" s="505"/>
      <c r="Q275" s="505"/>
      <c r="R275" s="505">
        <f>E275</f>
        <v>1056</v>
      </c>
      <c r="S275" s="505"/>
      <c r="T275" s="505"/>
      <c r="U275" s="505"/>
      <c r="V275" s="505"/>
      <c r="W275" s="505"/>
      <c r="X275" s="505"/>
      <c r="Y275" s="505"/>
      <c r="Z275" s="505"/>
      <c r="AA275" s="505"/>
      <c r="AB275" s="505"/>
      <c r="AC275" s="505"/>
      <c r="AD275" s="505"/>
      <c r="AE275" s="505"/>
      <c r="AF275" s="505"/>
      <c r="AG275" s="505"/>
      <c r="AH275" s="517" t="s">
        <v>6068</v>
      </c>
    </row>
    <row r="276" s="435" customFormat="1" spans="1:34">
      <c r="A276" s="488">
        <v>45966</v>
      </c>
      <c r="B276" s="510" t="s">
        <v>6069</v>
      </c>
      <c r="C276" s="490" t="s">
        <v>6037</v>
      </c>
      <c r="D276" s="490" t="s">
        <v>5819</v>
      </c>
      <c r="E276" s="511">
        <v>500</v>
      </c>
      <c r="F276" s="490" t="s">
        <v>3179</v>
      </c>
      <c r="G276" s="490" t="s">
        <v>14</v>
      </c>
      <c r="H276" s="490" t="s">
        <v>5858</v>
      </c>
      <c r="I276" s="490"/>
      <c r="J276" s="493"/>
      <c r="K276" s="493"/>
      <c r="L276" s="493"/>
      <c r="M276" s="490"/>
      <c r="N276" s="490"/>
      <c r="O276" s="490"/>
      <c r="P276" s="490"/>
      <c r="Q276" s="490"/>
      <c r="R276" s="490">
        <f>E276</f>
        <v>500</v>
      </c>
      <c r="S276" s="490"/>
      <c r="T276" s="490"/>
      <c r="U276" s="490"/>
      <c r="V276" s="490"/>
      <c r="W276" s="490"/>
      <c r="X276" s="490"/>
      <c r="Y276" s="490"/>
      <c r="Z276" s="490"/>
      <c r="AA276" s="490"/>
      <c r="AB276" s="490"/>
      <c r="AC276" s="490"/>
      <c r="AD276" s="490"/>
      <c r="AE276" s="490"/>
      <c r="AF276" s="490"/>
      <c r="AG276" s="490"/>
      <c r="AH276" s="512" t="s">
        <v>6070</v>
      </c>
    </row>
    <row r="277" s="435" customFormat="1" spans="1:34">
      <c r="A277" s="488">
        <v>45972</v>
      </c>
      <c r="B277" s="510" t="s">
        <v>1468</v>
      </c>
      <c r="C277" s="490" t="s">
        <v>5830</v>
      </c>
      <c r="D277" s="490">
        <v>77555</v>
      </c>
      <c r="E277" s="511">
        <v>50000</v>
      </c>
      <c r="F277" s="490" t="s">
        <v>5788</v>
      </c>
      <c r="G277" s="490" t="s">
        <v>14</v>
      </c>
      <c r="H277" s="490" t="s">
        <v>93</v>
      </c>
      <c r="I277" s="490">
        <f>E277</f>
        <v>50000</v>
      </c>
      <c r="J277" s="493"/>
      <c r="K277" s="493"/>
      <c r="L277" s="493"/>
      <c r="M277" s="490"/>
      <c r="N277" s="490"/>
      <c r="O277" s="490"/>
      <c r="P277" s="490"/>
      <c r="Q277" s="490"/>
      <c r="R277" s="490"/>
      <c r="S277" s="490"/>
      <c r="T277" s="490"/>
      <c r="U277" s="490"/>
      <c r="V277" s="490"/>
      <c r="W277" s="490"/>
      <c r="X277" s="490"/>
      <c r="Y277" s="490"/>
      <c r="Z277" s="490"/>
      <c r="AA277" s="490"/>
      <c r="AB277" s="490"/>
      <c r="AC277" s="490"/>
      <c r="AD277" s="490"/>
      <c r="AE277" s="490"/>
      <c r="AF277" s="490"/>
      <c r="AG277" s="490"/>
      <c r="AH277" s="512"/>
    </row>
    <row r="278" s="435" customFormat="1" spans="1:34">
      <c r="A278" s="488">
        <v>45972</v>
      </c>
      <c r="B278" s="510" t="s">
        <v>1468</v>
      </c>
      <c r="C278" s="490" t="s">
        <v>5830</v>
      </c>
      <c r="D278" s="490">
        <v>77555</v>
      </c>
      <c r="E278" s="511">
        <v>30000</v>
      </c>
      <c r="F278" s="490" t="s">
        <v>5788</v>
      </c>
      <c r="G278" s="490" t="s">
        <v>13</v>
      </c>
      <c r="H278" s="490" t="s">
        <v>279</v>
      </c>
      <c r="I278" s="490"/>
      <c r="J278" s="493"/>
      <c r="K278" s="493">
        <f>E278</f>
        <v>30000</v>
      </c>
      <c r="L278" s="493"/>
      <c r="M278" s="490"/>
      <c r="N278" s="490"/>
      <c r="O278" s="490"/>
      <c r="P278" s="490"/>
      <c r="Q278" s="490"/>
      <c r="R278" s="490"/>
      <c r="S278" s="490"/>
      <c r="T278" s="490"/>
      <c r="U278" s="490"/>
      <c r="V278" s="490"/>
      <c r="W278" s="490"/>
      <c r="X278" s="490"/>
      <c r="Y278" s="490"/>
      <c r="Z278" s="490"/>
      <c r="AA278" s="490"/>
      <c r="AB278" s="490"/>
      <c r="AC278" s="490"/>
      <c r="AD278" s="490"/>
      <c r="AE278" s="490"/>
      <c r="AF278" s="490"/>
      <c r="AG278" s="490"/>
      <c r="AH278" s="512"/>
    </row>
    <row r="279" s="435" customFormat="1" spans="1:34">
      <c r="A279" s="488">
        <v>45972</v>
      </c>
      <c r="B279" s="510">
        <v>1000033960</v>
      </c>
      <c r="C279" s="490" t="s">
        <v>5830</v>
      </c>
      <c r="D279" s="490">
        <v>77555</v>
      </c>
      <c r="E279" s="511">
        <v>100000</v>
      </c>
      <c r="F279" s="490" t="s">
        <v>5791</v>
      </c>
      <c r="G279" s="490" t="s">
        <v>5792</v>
      </c>
      <c r="H279" s="490" t="s">
        <v>279</v>
      </c>
      <c r="I279" s="490"/>
      <c r="J279" s="493"/>
      <c r="K279" s="493"/>
      <c r="L279" s="493"/>
      <c r="M279" s="490"/>
      <c r="N279" s="490">
        <f>E279</f>
        <v>100000</v>
      </c>
      <c r="O279" s="490"/>
      <c r="P279" s="490"/>
      <c r="Q279" s="490"/>
      <c r="R279" s="490"/>
      <c r="S279" s="490"/>
      <c r="T279" s="490"/>
      <c r="U279" s="490"/>
      <c r="V279" s="490"/>
      <c r="W279" s="490"/>
      <c r="X279" s="490"/>
      <c r="Y279" s="490"/>
      <c r="Z279" s="490"/>
      <c r="AA279" s="490"/>
      <c r="AB279" s="490"/>
      <c r="AC279" s="490"/>
      <c r="AD279" s="490"/>
      <c r="AE279" s="490"/>
      <c r="AF279" s="490"/>
      <c r="AG279" s="490"/>
      <c r="AH279" s="512"/>
    </row>
    <row r="280" s="435" customFormat="1" spans="1:34">
      <c r="A280" s="488">
        <v>45972</v>
      </c>
      <c r="B280" s="510" t="s">
        <v>6071</v>
      </c>
      <c r="C280" s="490" t="s">
        <v>5830</v>
      </c>
      <c r="D280" s="490" t="s">
        <v>5794</v>
      </c>
      <c r="E280" s="511">
        <v>500</v>
      </c>
      <c r="F280" s="490" t="s">
        <v>3179</v>
      </c>
      <c r="G280" s="490" t="s">
        <v>13</v>
      </c>
      <c r="H280" s="490" t="s">
        <v>279</v>
      </c>
      <c r="I280" s="490"/>
      <c r="J280" s="493"/>
      <c r="K280" s="493"/>
      <c r="L280" s="493"/>
      <c r="M280" s="490"/>
      <c r="N280" s="490"/>
      <c r="O280" s="490"/>
      <c r="P280" s="490"/>
      <c r="Q280" s="490"/>
      <c r="R280" s="490"/>
      <c r="S280" s="490"/>
      <c r="T280" s="490"/>
      <c r="U280" s="490">
        <f>E280</f>
        <v>500</v>
      </c>
      <c r="W280" s="490"/>
      <c r="X280" s="490"/>
      <c r="Y280" s="490"/>
      <c r="Z280" s="490"/>
      <c r="AA280" s="490"/>
      <c r="AB280" s="490"/>
      <c r="AC280" s="490"/>
      <c r="AD280" s="490"/>
      <c r="AE280" s="490"/>
      <c r="AF280" s="490"/>
      <c r="AG280" s="490"/>
      <c r="AH280" s="512"/>
    </row>
    <row r="281" s="435" customFormat="1" spans="1:34">
      <c r="A281" s="488">
        <v>45972</v>
      </c>
      <c r="B281" s="510" t="s">
        <v>6072</v>
      </c>
      <c r="C281" s="490" t="s">
        <v>5830</v>
      </c>
      <c r="D281" s="490" t="s">
        <v>5797</v>
      </c>
      <c r="E281" s="511">
        <v>500</v>
      </c>
      <c r="F281" s="490" t="s">
        <v>3179</v>
      </c>
      <c r="G281" s="490" t="s">
        <v>13</v>
      </c>
      <c r="H281" s="490" t="s">
        <v>93</v>
      </c>
      <c r="I281" s="490"/>
      <c r="J281" s="493"/>
      <c r="K281" s="493"/>
      <c r="L281" s="493"/>
      <c r="M281" s="490"/>
      <c r="N281" s="490"/>
      <c r="O281" s="490"/>
      <c r="P281" s="490"/>
      <c r="Q281" s="490">
        <f>E281</f>
        <v>500</v>
      </c>
      <c r="R281" s="490"/>
      <c r="S281" s="490"/>
      <c r="T281" s="490"/>
      <c r="U281" s="490"/>
      <c r="V281" s="490"/>
      <c r="W281" s="490"/>
      <c r="X281" s="490"/>
      <c r="Y281" s="490"/>
      <c r="Z281" s="490"/>
      <c r="AA281" s="490"/>
      <c r="AB281" s="490"/>
      <c r="AC281" s="490"/>
      <c r="AD281" s="490"/>
      <c r="AE281" s="490"/>
      <c r="AF281" s="490"/>
      <c r="AG281" s="490"/>
      <c r="AH281" s="512" t="s">
        <v>6073</v>
      </c>
    </row>
    <row r="282" s="435" customFormat="1" spans="1:34">
      <c r="A282" s="488">
        <v>45833</v>
      </c>
      <c r="B282" s="510" t="s">
        <v>1468</v>
      </c>
      <c r="C282" s="490" t="s">
        <v>5830</v>
      </c>
      <c r="D282" s="490">
        <v>77555</v>
      </c>
      <c r="E282" s="511">
        <v>20000</v>
      </c>
      <c r="F282" s="490" t="s">
        <v>5788</v>
      </c>
      <c r="G282" s="490" t="s">
        <v>14</v>
      </c>
      <c r="H282" s="490" t="s">
        <v>93</v>
      </c>
      <c r="I282" s="490">
        <f>E282</f>
        <v>20000</v>
      </c>
      <c r="J282" s="493"/>
      <c r="K282" s="493"/>
      <c r="L282" s="493"/>
      <c r="M282" s="490"/>
      <c r="N282" s="490"/>
      <c r="O282" s="490"/>
      <c r="P282" s="490"/>
      <c r="Q282" s="490"/>
      <c r="R282" s="490"/>
      <c r="S282" s="490"/>
      <c r="T282" s="490"/>
      <c r="U282" s="490"/>
      <c r="V282" s="490"/>
      <c r="W282" s="490"/>
      <c r="X282" s="490"/>
      <c r="Y282" s="490"/>
      <c r="Z282" s="490"/>
      <c r="AA282" s="490"/>
      <c r="AB282" s="490"/>
      <c r="AC282" s="490"/>
      <c r="AD282" s="490"/>
      <c r="AE282" s="490"/>
      <c r="AF282" s="490"/>
      <c r="AG282" s="490"/>
      <c r="AH282" s="512"/>
    </row>
    <row r="283" s="435" customFormat="1" spans="1:34">
      <c r="A283" s="488">
        <v>45833</v>
      </c>
      <c r="B283" s="510" t="s">
        <v>6074</v>
      </c>
      <c r="C283" s="490" t="s">
        <v>5830</v>
      </c>
      <c r="D283" s="490">
        <v>77555</v>
      </c>
      <c r="E283" s="511">
        <v>30000</v>
      </c>
      <c r="F283" s="490" t="s">
        <v>5791</v>
      </c>
      <c r="G283" s="490" t="s">
        <v>5792</v>
      </c>
      <c r="H283" s="490" t="s">
        <v>279</v>
      </c>
      <c r="I283" s="490"/>
      <c r="J283" s="493"/>
      <c r="K283" s="493"/>
      <c r="L283" s="493"/>
      <c r="M283" s="490"/>
      <c r="N283" s="490">
        <f>E283</f>
        <v>30000</v>
      </c>
      <c r="O283" s="490"/>
      <c r="P283" s="490"/>
      <c r="Q283" s="490"/>
      <c r="R283" s="490"/>
      <c r="S283" s="490"/>
      <c r="T283" s="490"/>
      <c r="U283" s="490"/>
      <c r="V283" s="490"/>
      <c r="W283" s="490"/>
      <c r="X283" s="490"/>
      <c r="Y283" s="490"/>
      <c r="Z283" s="490"/>
      <c r="AA283" s="490"/>
      <c r="AB283" s="490"/>
      <c r="AC283" s="490"/>
      <c r="AD283" s="490"/>
      <c r="AE283" s="490"/>
      <c r="AF283" s="490"/>
      <c r="AG283" s="490"/>
      <c r="AH283" s="512"/>
    </row>
    <row r="284" s="435" customFormat="1" spans="1:34">
      <c r="A284" s="488">
        <v>45833</v>
      </c>
      <c r="B284" s="510" t="s">
        <v>6075</v>
      </c>
      <c r="C284" s="490" t="s">
        <v>5830</v>
      </c>
      <c r="D284" s="490" t="s">
        <v>5797</v>
      </c>
      <c r="E284" s="511">
        <v>700</v>
      </c>
      <c r="F284" s="490" t="s">
        <v>3179</v>
      </c>
      <c r="G284" s="490" t="s">
        <v>13</v>
      </c>
      <c r="H284" s="490" t="s">
        <v>93</v>
      </c>
      <c r="I284" s="490"/>
      <c r="J284" s="493"/>
      <c r="K284" s="493"/>
      <c r="L284" s="493"/>
      <c r="M284" s="490"/>
      <c r="N284" s="490"/>
      <c r="O284" s="490"/>
      <c r="P284" s="490"/>
      <c r="Q284" s="490">
        <f>E284</f>
        <v>700</v>
      </c>
      <c r="R284" s="490"/>
      <c r="S284" s="490"/>
      <c r="T284" s="490"/>
      <c r="U284" s="490"/>
      <c r="V284" s="490"/>
      <c r="W284" s="490"/>
      <c r="X284" s="490"/>
      <c r="Y284" s="490"/>
      <c r="Z284" s="490"/>
      <c r="AA284" s="490"/>
      <c r="AB284" s="490"/>
      <c r="AC284" s="490"/>
      <c r="AD284" s="490"/>
      <c r="AE284" s="490"/>
      <c r="AF284" s="490"/>
      <c r="AG284" s="490"/>
      <c r="AH284" s="512" t="s">
        <v>6076</v>
      </c>
    </row>
    <row r="285" s="435" customFormat="1" spans="1:34">
      <c r="A285" s="488">
        <v>45980</v>
      </c>
      <c r="B285" s="510" t="s">
        <v>6077</v>
      </c>
      <c r="C285" s="490" t="s">
        <v>6037</v>
      </c>
      <c r="D285" s="490" t="s">
        <v>5819</v>
      </c>
      <c r="E285" s="511">
        <v>500</v>
      </c>
      <c r="F285" s="490" t="s">
        <v>3179</v>
      </c>
      <c r="G285" s="490" t="s">
        <v>14</v>
      </c>
      <c r="H285" s="490" t="s">
        <v>5858</v>
      </c>
      <c r="I285" s="490"/>
      <c r="J285" s="493"/>
      <c r="K285" s="493"/>
      <c r="L285" s="493"/>
      <c r="M285" s="490"/>
      <c r="N285" s="490"/>
      <c r="O285" s="490"/>
      <c r="P285" s="490"/>
      <c r="Q285" s="490"/>
      <c r="R285" s="490">
        <f>E285</f>
        <v>500</v>
      </c>
      <c r="S285" s="490"/>
      <c r="T285" s="490"/>
      <c r="U285" s="490"/>
      <c r="V285" s="490"/>
      <c r="W285" s="490"/>
      <c r="X285" s="490"/>
      <c r="Y285" s="490"/>
      <c r="Z285" s="490"/>
      <c r="AA285" s="490"/>
      <c r="AB285" s="490"/>
      <c r="AC285" s="490"/>
      <c r="AD285" s="490"/>
      <c r="AE285" s="490"/>
      <c r="AF285" s="490"/>
      <c r="AG285" s="490"/>
      <c r="AH285" s="512" t="s">
        <v>6078</v>
      </c>
    </row>
    <row r="286" s="435" customFormat="1" spans="1:34">
      <c r="A286" s="488">
        <v>45979</v>
      </c>
      <c r="B286" s="510" t="s">
        <v>1468</v>
      </c>
      <c r="C286" s="490" t="s">
        <v>5830</v>
      </c>
      <c r="D286" s="490">
        <v>77555</v>
      </c>
      <c r="E286" s="511">
        <v>200000</v>
      </c>
      <c r="F286" s="490" t="s">
        <v>5788</v>
      </c>
      <c r="G286" s="490" t="s">
        <v>14</v>
      </c>
      <c r="H286" s="490" t="s">
        <v>93</v>
      </c>
      <c r="I286" s="490">
        <f>E286</f>
        <v>200000</v>
      </c>
      <c r="J286" s="493"/>
      <c r="K286" s="493"/>
      <c r="L286" s="493"/>
      <c r="M286" s="490"/>
      <c r="N286" s="490"/>
      <c r="O286" s="490"/>
      <c r="P286" s="490"/>
      <c r="Q286" s="490"/>
      <c r="R286" s="490"/>
      <c r="S286" s="490"/>
      <c r="T286" s="490"/>
      <c r="U286" s="490"/>
      <c r="V286" s="490"/>
      <c r="W286" s="490"/>
      <c r="X286" s="490"/>
      <c r="Y286" s="490"/>
      <c r="Z286" s="490"/>
      <c r="AA286" s="490"/>
      <c r="AB286" s="490"/>
      <c r="AC286" s="490"/>
      <c r="AD286" s="490"/>
      <c r="AE286" s="490"/>
      <c r="AF286" s="490"/>
      <c r="AG286" s="490"/>
      <c r="AH286" s="512"/>
    </row>
    <row r="287" s="435" customFormat="1" spans="1:34">
      <c r="A287" s="488">
        <v>45979</v>
      </c>
      <c r="B287" s="510">
        <v>1000034187</v>
      </c>
      <c r="C287" s="490" t="s">
        <v>5830</v>
      </c>
      <c r="D287" s="490">
        <v>77555</v>
      </c>
      <c r="E287" s="511">
        <v>200000</v>
      </c>
      <c r="F287" s="490" t="s">
        <v>5791</v>
      </c>
      <c r="G287" s="490" t="s">
        <v>5792</v>
      </c>
      <c r="H287" s="490" t="s">
        <v>279</v>
      </c>
      <c r="I287" s="490"/>
      <c r="J287" s="493"/>
      <c r="K287" s="493"/>
      <c r="L287" s="493"/>
      <c r="M287" s="490"/>
      <c r="N287" s="490">
        <f>E287</f>
        <v>200000</v>
      </c>
      <c r="O287" s="490"/>
      <c r="P287" s="490"/>
      <c r="Q287" s="490"/>
      <c r="R287" s="490"/>
      <c r="S287" s="490"/>
      <c r="T287" s="490"/>
      <c r="U287" s="490"/>
      <c r="V287" s="490"/>
      <c r="W287" s="490"/>
      <c r="X287" s="490"/>
      <c r="Y287" s="490"/>
      <c r="Z287" s="490"/>
      <c r="AA287" s="490"/>
      <c r="AB287" s="490"/>
      <c r="AC287" s="490"/>
      <c r="AD287" s="490"/>
      <c r="AE287" s="490"/>
      <c r="AF287" s="490"/>
      <c r="AG287" s="490"/>
      <c r="AH287" s="512"/>
    </row>
    <row r="288" s="435" customFormat="1" spans="1:34">
      <c r="A288" s="488">
        <v>45979</v>
      </c>
      <c r="B288" s="510">
        <v>1000034188</v>
      </c>
      <c r="C288" s="490" t="s">
        <v>5830</v>
      </c>
      <c r="D288" s="490" t="s">
        <v>5794</v>
      </c>
      <c r="E288" s="511">
        <v>14000</v>
      </c>
      <c r="F288" s="490" t="s">
        <v>3179</v>
      </c>
      <c r="G288" s="490" t="s">
        <v>14</v>
      </c>
      <c r="H288" s="490" t="s">
        <v>93</v>
      </c>
      <c r="I288" s="490"/>
      <c r="J288" s="493"/>
      <c r="K288" s="493"/>
      <c r="L288" s="493"/>
      <c r="M288" s="490"/>
      <c r="N288" s="490"/>
      <c r="O288" s="490"/>
      <c r="P288" s="490"/>
      <c r="Q288" s="490"/>
      <c r="R288" s="490"/>
      <c r="S288" s="490"/>
      <c r="T288" s="490">
        <f>E288</f>
        <v>14000</v>
      </c>
      <c r="U288" s="490"/>
      <c r="V288" s="490"/>
      <c r="W288" s="490"/>
      <c r="X288" s="490"/>
      <c r="Y288" s="490"/>
      <c r="Z288" s="490"/>
      <c r="AA288" s="490"/>
      <c r="AB288" s="490"/>
      <c r="AC288" s="490"/>
      <c r="AD288" s="490"/>
      <c r="AE288" s="490"/>
      <c r="AF288" s="490"/>
      <c r="AG288" s="490"/>
      <c r="AH288" s="512"/>
    </row>
    <row r="289" s="435" customFormat="1" spans="1:34">
      <c r="A289" s="488">
        <v>45985</v>
      </c>
      <c r="B289" s="510" t="s">
        <v>6079</v>
      </c>
      <c r="C289" s="490" t="s">
        <v>6037</v>
      </c>
      <c r="D289" s="490">
        <v>77584</v>
      </c>
      <c r="E289" s="511">
        <v>14064</v>
      </c>
      <c r="F289" s="490" t="s">
        <v>6080</v>
      </c>
      <c r="G289" s="490" t="s">
        <v>6081</v>
      </c>
      <c r="H289" s="490" t="s">
        <v>5858</v>
      </c>
      <c r="I289" s="490"/>
      <c r="J289" s="493"/>
      <c r="K289" s="493"/>
      <c r="L289" s="493"/>
      <c r="M289" s="490"/>
      <c r="N289" s="490"/>
      <c r="O289" s="490"/>
      <c r="P289" s="490"/>
      <c r="Q289" s="490"/>
      <c r="R289" s="490"/>
      <c r="S289" s="490"/>
      <c r="T289" s="490"/>
      <c r="U289" s="490"/>
      <c r="V289" s="490"/>
      <c r="W289" s="490"/>
      <c r="X289" s="490"/>
      <c r="Y289" s="490"/>
      <c r="Z289" s="490"/>
      <c r="AA289" s="490"/>
      <c r="AB289" s="490"/>
      <c r="AC289" s="490"/>
      <c r="AD289" s="490">
        <f>E289</f>
        <v>14064</v>
      </c>
      <c r="AE289" s="490"/>
      <c r="AF289" s="490"/>
      <c r="AG289" s="490"/>
      <c r="AH289" s="512" t="s">
        <v>6082</v>
      </c>
    </row>
    <row r="290" s="435" customFormat="1" spans="1:34">
      <c r="A290" s="488">
        <v>45985</v>
      </c>
      <c r="B290" s="510" t="s">
        <v>6083</v>
      </c>
      <c r="C290" s="490" t="s">
        <v>6037</v>
      </c>
      <c r="D290" s="490">
        <v>77584</v>
      </c>
      <c r="E290" s="511">
        <v>14064</v>
      </c>
      <c r="F290" s="490" t="s">
        <v>6084</v>
      </c>
      <c r="G290" s="490" t="s">
        <v>13</v>
      </c>
      <c r="H290" s="490" t="s">
        <v>5858</v>
      </c>
      <c r="I290" s="490"/>
      <c r="J290" s="493"/>
      <c r="K290" s="493"/>
      <c r="L290" s="493"/>
      <c r="M290" s="490"/>
      <c r="N290" s="490"/>
      <c r="O290" s="490"/>
      <c r="P290" s="490"/>
      <c r="Q290" s="490"/>
      <c r="R290" s="490"/>
      <c r="S290" s="490"/>
      <c r="T290" s="490"/>
      <c r="U290" s="490"/>
      <c r="V290" s="490"/>
      <c r="W290" s="490"/>
      <c r="X290" s="490"/>
      <c r="Y290" s="490"/>
      <c r="Z290" s="490"/>
      <c r="AA290" s="490"/>
      <c r="AB290" s="490"/>
      <c r="AC290" s="490"/>
      <c r="AD290" s="490"/>
      <c r="AE290" s="490"/>
      <c r="AF290" s="490">
        <f>E290</f>
        <v>14064</v>
      </c>
      <c r="AG290" s="490"/>
      <c r="AH290" s="512" t="s">
        <v>6082</v>
      </c>
    </row>
    <row r="291" s="435" customFormat="1" spans="1:34">
      <c r="A291" s="488">
        <v>45985</v>
      </c>
      <c r="B291" s="510" t="s">
        <v>6085</v>
      </c>
      <c r="C291" s="490" t="s">
        <v>6037</v>
      </c>
      <c r="D291" s="490">
        <v>77584</v>
      </c>
      <c r="E291" s="511">
        <v>14064</v>
      </c>
      <c r="F291" s="490" t="s">
        <v>6086</v>
      </c>
      <c r="G291" s="490" t="s">
        <v>6081</v>
      </c>
      <c r="H291" s="490" t="s">
        <v>5858</v>
      </c>
      <c r="I291" s="490"/>
      <c r="J291" s="493"/>
      <c r="K291" s="493"/>
      <c r="L291" s="493"/>
      <c r="M291" s="490"/>
      <c r="N291" s="490"/>
      <c r="O291" s="490"/>
      <c r="P291" s="490"/>
      <c r="Q291" s="490"/>
      <c r="R291" s="490"/>
      <c r="S291" s="490"/>
      <c r="T291" s="490"/>
      <c r="U291" s="490"/>
      <c r="V291" s="490"/>
      <c r="W291" s="490"/>
      <c r="X291" s="490"/>
      <c r="Y291" s="490"/>
      <c r="Z291" s="490"/>
      <c r="AA291" s="490"/>
      <c r="AB291" s="490"/>
      <c r="AC291" s="490"/>
      <c r="AD291" s="490"/>
      <c r="AE291" s="490"/>
      <c r="AF291" s="490"/>
      <c r="AG291" s="490">
        <f>E291</f>
        <v>14064</v>
      </c>
      <c r="AH291" s="512" t="s">
        <v>6082</v>
      </c>
    </row>
    <row r="292" s="435" customFormat="1" spans="1:34">
      <c r="A292" s="488">
        <v>45988</v>
      </c>
      <c r="B292" s="510" t="s">
        <v>1468</v>
      </c>
      <c r="C292" s="490" t="s">
        <v>5830</v>
      </c>
      <c r="D292" s="490">
        <v>77555</v>
      </c>
      <c r="E292" s="511">
        <v>20000</v>
      </c>
      <c r="F292" s="490" t="s">
        <v>5788</v>
      </c>
      <c r="G292" s="490" t="s">
        <v>13</v>
      </c>
      <c r="H292" s="490" t="s">
        <v>279</v>
      </c>
      <c r="I292" s="490"/>
      <c r="J292" s="493"/>
      <c r="K292" s="493">
        <f>E292</f>
        <v>20000</v>
      </c>
      <c r="L292" s="493"/>
      <c r="M292" s="490"/>
      <c r="N292" s="490"/>
      <c r="O292" s="490"/>
      <c r="P292" s="490"/>
      <c r="Q292" s="490"/>
      <c r="R292" s="490"/>
      <c r="S292" s="490"/>
      <c r="T292" s="490"/>
      <c r="U292" s="490"/>
      <c r="V292" s="490"/>
      <c r="W292" s="490"/>
      <c r="X292" s="490"/>
      <c r="Y292" s="490"/>
      <c r="Z292" s="490"/>
      <c r="AA292" s="490"/>
      <c r="AB292" s="490"/>
      <c r="AC292" s="490"/>
      <c r="AD292" s="490"/>
      <c r="AE292" s="490"/>
      <c r="AF292" s="490"/>
      <c r="AG292" s="490"/>
      <c r="AH292" s="512"/>
    </row>
    <row r="293" s="435" customFormat="1" spans="1:34">
      <c r="A293" s="488">
        <v>45988</v>
      </c>
      <c r="B293" s="510">
        <v>1000034469</v>
      </c>
      <c r="C293" s="490" t="s">
        <v>5830</v>
      </c>
      <c r="D293" s="490">
        <v>77555</v>
      </c>
      <c r="E293" s="511">
        <v>20000</v>
      </c>
      <c r="F293" s="490" t="s">
        <v>5791</v>
      </c>
      <c r="G293" s="490" t="s">
        <v>5792</v>
      </c>
      <c r="H293" s="490" t="s">
        <v>279</v>
      </c>
      <c r="I293" s="490"/>
      <c r="J293" s="493"/>
      <c r="K293" s="493"/>
      <c r="L293" s="493"/>
      <c r="M293" s="490"/>
      <c r="N293" s="490">
        <f>E293</f>
        <v>20000</v>
      </c>
      <c r="O293" s="490"/>
      <c r="P293" s="490"/>
      <c r="Q293" s="490"/>
      <c r="R293" s="490"/>
      <c r="S293" s="490"/>
      <c r="T293" s="490"/>
      <c r="U293" s="490"/>
      <c r="V293" s="490"/>
      <c r="W293" s="490"/>
      <c r="X293" s="490"/>
      <c r="Y293" s="490"/>
      <c r="Z293" s="490"/>
      <c r="AA293" s="490"/>
      <c r="AB293" s="490"/>
      <c r="AC293" s="490"/>
      <c r="AD293" s="490"/>
      <c r="AE293" s="490"/>
      <c r="AF293" s="490"/>
      <c r="AG293" s="490"/>
      <c r="AH293" s="512"/>
    </row>
    <row r="294" s="435" customFormat="1" spans="1:34">
      <c r="A294" s="488">
        <v>45988</v>
      </c>
      <c r="B294" s="510">
        <v>1000034467</v>
      </c>
      <c r="C294" s="490" t="s">
        <v>5830</v>
      </c>
      <c r="D294" s="490" t="s">
        <v>5794</v>
      </c>
      <c r="E294" s="511">
        <v>2500</v>
      </c>
      <c r="F294" s="490" t="s">
        <v>3179</v>
      </c>
      <c r="G294" s="490" t="s">
        <v>14</v>
      </c>
      <c r="H294" s="490" t="s">
        <v>93</v>
      </c>
      <c r="I294" s="490"/>
      <c r="J294" s="493"/>
      <c r="K294" s="493"/>
      <c r="L294" s="493"/>
      <c r="M294" s="490"/>
      <c r="N294" s="490"/>
      <c r="O294" s="490"/>
      <c r="P294" s="490"/>
      <c r="Q294" s="490"/>
      <c r="R294" s="490"/>
      <c r="S294" s="490"/>
      <c r="T294" s="490">
        <f>E294</f>
        <v>2500</v>
      </c>
      <c r="U294" s="490"/>
      <c r="V294" s="490"/>
      <c r="W294" s="490"/>
      <c r="X294" s="490"/>
      <c r="Y294" s="490"/>
      <c r="Z294" s="490"/>
      <c r="AA294" s="490"/>
      <c r="AB294" s="490"/>
      <c r="AC294" s="490"/>
      <c r="AD294" s="490"/>
      <c r="AE294" s="490"/>
      <c r="AF294" s="490"/>
      <c r="AG294" s="490"/>
      <c r="AH294" s="512"/>
    </row>
    <row r="295" s="435" customFormat="1" spans="1:34">
      <c r="A295" s="488">
        <v>45988</v>
      </c>
      <c r="B295" s="510" t="s">
        <v>6087</v>
      </c>
      <c r="C295" s="490" t="s">
        <v>5830</v>
      </c>
      <c r="D295" s="490" t="s">
        <v>5797</v>
      </c>
      <c r="E295" s="511">
        <v>500</v>
      </c>
      <c r="F295" s="490" t="s">
        <v>3179</v>
      </c>
      <c r="G295" s="490" t="s">
        <v>13</v>
      </c>
      <c r="H295" s="490" t="s">
        <v>93</v>
      </c>
      <c r="I295" s="490"/>
      <c r="J295" s="493"/>
      <c r="K295" s="493"/>
      <c r="L295" s="493"/>
      <c r="M295" s="490"/>
      <c r="N295" s="490"/>
      <c r="O295" s="490"/>
      <c r="P295" s="490"/>
      <c r="Q295" s="490">
        <f>E295</f>
        <v>500</v>
      </c>
      <c r="R295" s="490"/>
      <c r="S295" s="490"/>
      <c r="T295" s="490"/>
      <c r="U295" s="490"/>
      <c r="V295" s="490"/>
      <c r="W295" s="490"/>
      <c r="X295" s="490"/>
      <c r="Y295" s="490"/>
      <c r="Z295" s="490"/>
      <c r="AA295" s="490"/>
      <c r="AB295" s="490"/>
      <c r="AC295" s="490"/>
      <c r="AD295" s="490"/>
      <c r="AE295" s="490"/>
      <c r="AF295" s="490"/>
      <c r="AG295" s="490"/>
      <c r="AH295" s="512" t="s">
        <v>6088</v>
      </c>
    </row>
    <row r="296" s="435" customFormat="1" spans="1:34">
      <c r="A296" s="488">
        <v>45995</v>
      </c>
      <c r="B296" s="510" t="s">
        <v>6089</v>
      </c>
      <c r="C296" s="490" t="s">
        <v>6037</v>
      </c>
      <c r="D296" s="490" t="s">
        <v>5819</v>
      </c>
      <c r="E296" s="511">
        <v>1784</v>
      </c>
      <c r="F296" s="490" t="s">
        <v>3179</v>
      </c>
      <c r="G296" s="490" t="s">
        <v>14</v>
      </c>
      <c r="H296" s="490" t="s">
        <v>5858</v>
      </c>
      <c r="I296" s="490"/>
      <c r="J296" s="493"/>
      <c r="K296" s="493"/>
      <c r="L296" s="493"/>
      <c r="M296" s="490"/>
      <c r="N296" s="490"/>
      <c r="O296" s="490"/>
      <c r="P296" s="490"/>
      <c r="Q296" s="490"/>
      <c r="R296" s="490">
        <f>E296</f>
        <v>1784</v>
      </c>
      <c r="S296" s="490"/>
      <c r="T296" s="490"/>
      <c r="U296" s="490"/>
      <c r="V296" s="490"/>
      <c r="W296" s="490"/>
      <c r="X296" s="490"/>
      <c r="Y296" s="490"/>
      <c r="Z296" s="490"/>
      <c r="AA296" s="490"/>
      <c r="AB296" s="490"/>
      <c r="AC296" s="490"/>
      <c r="AD296" s="490"/>
      <c r="AE296" s="490"/>
      <c r="AF296" s="490"/>
      <c r="AG296" s="490"/>
      <c r="AH296" s="512" t="s">
        <v>6090</v>
      </c>
    </row>
    <row r="297" s="435" customFormat="1" spans="1:34">
      <c r="A297" s="488">
        <v>45995</v>
      </c>
      <c r="B297" s="510" t="s">
        <v>6091</v>
      </c>
      <c r="C297" s="490" t="s">
        <v>6037</v>
      </c>
      <c r="D297" s="490">
        <v>77555</v>
      </c>
      <c r="E297" s="511">
        <v>20864</v>
      </c>
      <c r="F297" s="490" t="s">
        <v>5821</v>
      </c>
      <c r="G297" s="490" t="s">
        <v>5792</v>
      </c>
      <c r="H297" s="490" t="s">
        <v>93</v>
      </c>
      <c r="I297" s="490"/>
      <c r="J297" s="493"/>
      <c r="K297" s="493"/>
      <c r="L297" s="493"/>
      <c r="M297" s="490"/>
      <c r="N297" s="490"/>
      <c r="O297" s="490">
        <f>E297</f>
        <v>20864</v>
      </c>
      <c r="P297" s="490"/>
      <c r="Q297" s="490"/>
      <c r="R297" s="490"/>
      <c r="S297" s="490"/>
      <c r="T297" s="490"/>
      <c r="U297" s="490"/>
      <c r="V297" s="490"/>
      <c r="W297" s="490"/>
      <c r="X297" s="490"/>
      <c r="Y297" s="490"/>
      <c r="Z297" s="490"/>
      <c r="AA297" s="490"/>
      <c r="AB297" s="490"/>
      <c r="AC297" s="490"/>
      <c r="AD297" s="490"/>
      <c r="AE297" s="490"/>
      <c r="AF297" s="490"/>
      <c r="AG297" s="490"/>
      <c r="AH297" s="512" t="s">
        <v>6092</v>
      </c>
    </row>
    <row r="298" s="435" customFormat="1" spans="1:34">
      <c r="A298" s="488">
        <v>46001</v>
      </c>
      <c r="B298" s="510">
        <v>1000034845</v>
      </c>
      <c r="C298" s="490" t="s">
        <v>5830</v>
      </c>
      <c r="D298" s="490">
        <v>77555</v>
      </c>
      <c r="E298" s="511">
        <v>70000</v>
      </c>
      <c r="F298" s="490" t="s">
        <v>5791</v>
      </c>
      <c r="G298" s="490" t="s">
        <v>5792</v>
      </c>
      <c r="H298" s="490" t="s">
        <v>279</v>
      </c>
      <c r="I298" s="490"/>
      <c r="J298" s="493"/>
      <c r="K298" s="493"/>
      <c r="L298" s="493"/>
      <c r="M298" s="490"/>
      <c r="N298" s="490">
        <f>E298</f>
        <v>70000</v>
      </c>
      <c r="O298" s="490"/>
      <c r="P298" s="490"/>
      <c r="Q298" s="490"/>
      <c r="R298" s="490"/>
      <c r="S298" s="490"/>
      <c r="T298" s="490"/>
      <c r="U298" s="490"/>
      <c r="V298" s="490"/>
      <c r="W298" s="490"/>
      <c r="X298" s="490"/>
      <c r="Y298" s="490"/>
      <c r="Z298" s="490"/>
      <c r="AA298" s="490"/>
      <c r="AB298" s="490"/>
      <c r="AC298" s="490"/>
      <c r="AD298" s="490"/>
      <c r="AE298" s="490"/>
      <c r="AF298" s="490"/>
      <c r="AG298" s="490"/>
      <c r="AH298" s="512"/>
    </row>
    <row r="299" s="435" customFormat="1" spans="1:34">
      <c r="A299" s="488">
        <v>46001</v>
      </c>
      <c r="B299" s="510" t="s">
        <v>6093</v>
      </c>
      <c r="C299" s="490" t="s">
        <v>5830</v>
      </c>
      <c r="D299" s="490" t="s">
        <v>5794</v>
      </c>
      <c r="E299" s="511">
        <v>500</v>
      </c>
      <c r="F299" s="490" t="s">
        <v>3179</v>
      </c>
      <c r="G299" s="490" t="s">
        <v>13</v>
      </c>
      <c r="H299" s="490" t="s">
        <v>279</v>
      </c>
      <c r="I299" s="490"/>
      <c r="J299" s="493"/>
      <c r="K299" s="493"/>
      <c r="L299" s="493"/>
      <c r="M299" s="490"/>
      <c r="N299" s="490"/>
      <c r="O299" s="490"/>
      <c r="Q299" s="490"/>
      <c r="R299" s="490"/>
      <c r="S299" s="490"/>
      <c r="U299" s="490">
        <f>E299</f>
        <v>500</v>
      </c>
      <c r="W299" s="490"/>
      <c r="X299" s="490"/>
      <c r="Y299" s="490"/>
      <c r="Z299" s="490"/>
      <c r="AA299" s="490"/>
      <c r="AB299" s="490"/>
      <c r="AC299" s="490"/>
      <c r="AD299" s="490"/>
      <c r="AE299" s="490"/>
      <c r="AF299" s="490"/>
      <c r="AG299" s="490"/>
      <c r="AH299" s="512"/>
    </row>
    <row r="300" s="435" customFormat="1" spans="1:34">
      <c r="A300" s="488">
        <v>46009</v>
      </c>
      <c r="B300" s="510" t="s">
        <v>6094</v>
      </c>
      <c r="C300" s="490" t="s">
        <v>6037</v>
      </c>
      <c r="D300" s="490" t="s">
        <v>5819</v>
      </c>
      <c r="E300" s="511">
        <v>2784</v>
      </c>
      <c r="F300" s="490" t="s">
        <v>3179</v>
      </c>
      <c r="G300" s="490" t="s">
        <v>14</v>
      </c>
      <c r="H300" s="490" t="s">
        <v>5858</v>
      </c>
      <c r="I300" s="490"/>
      <c r="J300" s="493"/>
      <c r="K300" s="493"/>
      <c r="L300" s="493"/>
      <c r="M300" s="490"/>
      <c r="N300" s="490"/>
      <c r="O300" s="490"/>
      <c r="P300" s="490"/>
      <c r="Q300" s="490"/>
      <c r="R300" s="490">
        <f>E300</f>
        <v>2784</v>
      </c>
      <c r="S300" s="490"/>
      <c r="T300" s="490"/>
      <c r="U300" s="490"/>
      <c r="V300" s="490"/>
      <c r="W300" s="490"/>
      <c r="X300" s="490"/>
      <c r="Y300" s="490"/>
      <c r="Z300" s="490"/>
      <c r="AA300" s="490"/>
      <c r="AB300" s="490"/>
      <c r="AC300" s="490"/>
      <c r="AD300" s="490"/>
      <c r="AE300" s="490"/>
      <c r="AF300" s="490"/>
      <c r="AG300" s="490"/>
      <c r="AH300" s="512"/>
    </row>
    <row r="301" s="435" customFormat="1" spans="1:34">
      <c r="A301" s="488">
        <v>46015</v>
      </c>
      <c r="B301" s="510" t="s">
        <v>1468</v>
      </c>
      <c r="C301" s="490" t="s">
        <v>5830</v>
      </c>
      <c r="D301" s="490">
        <v>77555</v>
      </c>
      <c r="E301" s="511">
        <v>50000</v>
      </c>
      <c r="F301" s="490" t="s">
        <v>5788</v>
      </c>
      <c r="G301" s="490" t="s">
        <v>14</v>
      </c>
      <c r="H301" s="490" t="s">
        <v>93</v>
      </c>
      <c r="I301" s="490">
        <f>E301</f>
        <v>50000</v>
      </c>
      <c r="J301" s="493"/>
      <c r="K301" s="493"/>
      <c r="L301" s="493"/>
      <c r="M301" s="490"/>
      <c r="N301" s="490"/>
      <c r="O301" s="490"/>
      <c r="P301" s="490"/>
      <c r="Q301" s="490"/>
      <c r="R301" s="490"/>
      <c r="S301" s="490"/>
      <c r="T301" s="490"/>
      <c r="U301" s="490"/>
      <c r="V301" s="490"/>
      <c r="W301" s="490"/>
      <c r="X301" s="490"/>
      <c r="Y301" s="490"/>
      <c r="Z301" s="490"/>
      <c r="AA301" s="490"/>
      <c r="AB301" s="490"/>
      <c r="AC301" s="490"/>
      <c r="AD301" s="490"/>
      <c r="AE301" s="490"/>
      <c r="AF301" s="490"/>
      <c r="AG301" s="490"/>
      <c r="AH301" s="512"/>
    </row>
    <row r="302" s="435" customFormat="1" spans="1:34">
      <c r="A302" s="488">
        <v>46015</v>
      </c>
      <c r="B302" s="510" t="s">
        <v>1468</v>
      </c>
      <c r="C302" s="490" t="s">
        <v>5830</v>
      </c>
      <c r="D302" s="490">
        <v>77555</v>
      </c>
      <c r="E302" s="511">
        <v>20000</v>
      </c>
      <c r="F302" s="490" t="s">
        <v>5788</v>
      </c>
      <c r="G302" s="490" t="s">
        <v>13</v>
      </c>
      <c r="H302" s="490" t="s">
        <v>279</v>
      </c>
      <c r="I302" s="490"/>
      <c r="J302" s="493"/>
      <c r="K302" s="493">
        <f>E302</f>
        <v>20000</v>
      </c>
      <c r="L302" s="493"/>
      <c r="M302" s="490"/>
      <c r="N302" s="490"/>
      <c r="O302" s="490"/>
      <c r="P302" s="490"/>
      <c r="Q302" s="490"/>
      <c r="R302" s="490"/>
      <c r="S302" s="490"/>
      <c r="T302" s="490"/>
      <c r="U302" s="490"/>
      <c r="V302" s="490"/>
      <c r="W302" s="490"/>
      <c r="X302" s="490"/>
      <c r="Y302" s="490"/>
      <c r="Z302" s="490"/>
      <c r="AA302" s="490"/>
      <c r="AB302" s="490"/>
      <c r="AC302" s="490"/>
      <c r="AD302" s="490"/>
      <c r="AE302" s="490"/>
      <c r="AF302" s="490"/>
      <c r="AG302" s="490"/>
      <c r="AH302" s="512"/>
    </row>
    <row r="303" s="435" customFormat="1" spans="1:34">
      <c r="A303" s="488">
        <v>46022</v>
      </c>
      <c r="B303" s="510" t="s">
        <v>6095</v>
      </c>
      <c r="C303" s="490" t="s">
        <v>6037</v>
      </c>
      <c r="D303" s="490" t="s">
        <v>5819</v>
      </c>
      <c r="E303" s="511">
        <v>3264</v>
      </c>
      <c r="F303" s="490" t="s">
        <v>3179</v>
      </c>
      <c r="G303" s="490" t="s">
        <v>14</v>
      </c>
      <c r="H303" s="490" t="s">
        <v>5858</v>
      </c>
      <c r="I303" s="490"/>
      <c r="J303" s="493"/>
      <c r="K303" s="493"/>
      <c r="L303" s="493"/>
      <c r="M303" s="490"/>
      <c r="N303" s="490"/>
      <c r="O303" s="490"/>
      <c r="P303" s="490"/>
      <c r="Q303" s="490"/>
      <c r="R303" s="490">
        <f>E303</f>
        <v>3264</v>
      </c>
      <c r="S303" s="490"/>
      <c r="T303" s="490"/>
      <c r="U303" s="490"/>
      <c r="V303" s="490"/>
      <c r="W303" s="490"/>
      <c r="X303" s="490"/>
      <c r="Y303" s="490"/>
      <c r="Z303" s="490"/>
      <c r="AA303" s="490"/>
      <c r="AB303" s="490"/>
      <c r="AC303" s="490"/>
      <c r="AD303" s="490"/>
      <c r="AE303" s="490"/>
      <c r="AF303" s="490"/>
      <c r="AG303" s="490"/>
      <c r="AH303" s="512" t="s">
        <v>6096</v>
      </c>
    </row>
    <row r="304" s="435" customFormat="1" spans="1:34">
      <c r="A304" s="513">
        <v>46028</v>
      </c>
      <c r="B304" s="514">
        <v>1000035639</v>
      </c>
      <c r="C304" s="505" t="s">
        <v>5830</v>
      </c>
      <c r="D304" s="505">
        <v>77555</v>
      </c>
      <c r="E304" s="515">
        <v>20000</v>
      </c>
      <c r="F304" s="505" t="s">
        <v>5791</v>
      </c>
      <c r="G304" s="505" t="s">
        <v>5792</v>
      </c>
      <c r="H304" s="505" t="s">
        <v>279</v>
      </c>
      <c r="I304" s="490"/>
      <c r="J304" s="493"/>
      <c r="K304" s="493"/>
      <c r="L304" s="493"/>
      <c r="M304" s="490"/>
      <c r="N304" s="490">
        <f>E304</f>
        <v>20000</v>
      </c>
      <c r="O304" s="490"/>
      <c r="P304" s="490"/>
      <c r="Q304" s="490"/>
      <c r="R304" s="490"/>
      <c r="S304" s="490"/>
      <c r="T304" s="490"/>
      <c r="U304" s="490"/>
      <c r="V304" s="490"/>
      <c r="W304" s="490"/>
      <c r="X304" s="490"/>
      <c r="Y304" s="490"/>
      <c r="Z304" s="490"/>
      <c r="AA304" s="490"/>
      <c r="AB304" s="490"/>
      <c r="AC304" s="490"/>
      <c r="AD304" s="490"/>
      <c r="AE304" s="490"/>
      <c r="AF304" s="490"/>
      <c r="AG304" s="490"/>
      <c r="AH304" s="512"/>
    </row>
    <row r="305" s="435" customFormat="1" spans="1:34">
      <c r="A305" s="513">
        <v>46028</v>
      </c>
      <c r="B305" s="514" t="s">
        <v>6097</v>
      </c>
      <c r="C305" s="505" t="s">
        <v>5830</v>
      </c>
      <c r="D305" s="505" t="s">
        <v>5797</v>
      </c>
      <c r="E305" s="515">
        <v>500</v>
      </c>
      <c r="F305" s="505" t="s">
        <v>3179</v>
      </c>
      <c r="G305" s="505" t="s">
        <v>13</v>
      </c>
      <c r="H305" s="505" t="s">
        <v>93</v>
      </c>
      <c r="I305" s="490"/>
      <c r="J305" s="493"/>
      <c r="K305" s="493"/>
      <c r="L305" s="493"/>
      <c r="M305" s="490"/>
      <c r="N305" s="490"/>
      <c r="O305" s="490"/>
      <c r="P305" s="490"/>
      <c r="Q305" s="490">
        <f>E305</f>
        <v>500</v>
      </c>
      <c r="R305" s="490"/>
      <c r="S305" s="490"/>
      <c r="T305" s="490"/>
      <c r="U305" s="490"/>
      <c r="V305" s="490"/>
      <c r="W305" s="490"/>
      <c r="X305" s="490"/>
      <c r="Y305" s="490"/>
      <c r="Z305" s="490"/>
      <c r="AA305" s="490"/>
      <c r="AB305" s="490"/>
      <c r="AC305" s="490"/>
      <c r="AD305" s="490"/>
      <c r="AE305" s="490"/>
      <c r="AF305" s="490"/>
      <c r="AG305" s="490"/>
      <c r="AH305" s="512" t="s">
        <v>6098</v>
      </c>
    </row>
    <row r="306" s="435" customFormat="1" spans="1:34">
      <c r="A306" s="513">
        <v>46037</v>
      </c>
      <c r="B306" s="514" t="s">
        <v>6099</v>
      </c>
      <c r="C306" s="505" t="s">
        <v>6037</v>
      </c>
      <c r="D306" s="505" t="s">
        <v>5819</v>
      </c>
      <c r="E306" s="515">
        <v>500</v>
      </c>
      <c r="F306" s="505" t="s">
        <v>3179</v>
      </c>
      <c r="G306" s="505" t="s">
        <v>14</v>
      </c>
      <c r="H306" s="505" t="s">
        <v>5858</v>
      </c>
      <c r="I306" s="490"/>
      <c r="J306" s="493"/>
      <c r="K306" s="493"/>
      <c r="L306" s="493"/>
      <c r="M306" s="490"/>
      <c r="N306" s="490"/>
      <c r="O306" s="490"/>
      <c r="P306" s="490"/>
      <c r="Q306" s="490"/>
      <c r="R306" s="490">
        <f>E306</f>
        <v>500</v>
      </c>
      <c r="S306" s="490"/>
      <c r="T306" s="490"/>
      <c r="U306" s="490"/>
      <c r="V306" s="490"/>
      <c r="W306" s="490"/>
      <c r="X306" s="490"/>
      <c r="Y306" s="490"/>
      <c r="Z306" s="490"/>
      <c r="AA306" s="490"/>
      <c r="AB306" s="490"/>
      <c r="AC306" s="490"/>
      <c r="AD306" s="490"/>
      <c r="AE306" s="490"/>
      <c r="AF306" s="490"/>
      <c r="AG306" s="490"/>
      <c r="AH306" s="512" t="s">
        <v>6100</v>
      </c>
    </row>
    <row r="307" s="435" customFormat="1" spans="1:34">
      <c r="A307" s="513">
        <v>46050</v>
      </c>
      <c r="B307" s="514"/>
      <c r="C307" s="505" t="s">
        <v>5830</v>
      </c>
      <c r="D307" s="505" t="s">
        <v>5794</v>
      </c>
      <c r="E307" s="515">
        <v>500</v>
      </c>
      <c r="F307" s="505" t="s">
        <v>3179</v>
      </c>
      <c r="G307" s="505" t="s">
        <v>14</v>
      </c>
      <c r="H307" s="505" t="s">
        <v>93</v>
      </c>
      <c r="I307" s="490"/>
      <c r="J307" s="493"/>
      <c r="K307" s="493"/>
      <c r="L307" s="493"/>
      <c r="M307" s="490"/>
      <c r="N307" s="490"/>
      <c r="O307" s="490"/>
      <c r="P307" s="490"/>
      <c r="Q307" s="490"/>
      <c r="R307" s="490"/>
      <c r="S307" s="490"/>
      <c r="T307" s="490">
        <f>E307</f>
        <v>500</v>
      </c>
      <c r="U307" s="490"/>
      <c r="V307" s="490"/>
      <c r="W307" s="490"/>
      <c r="X307" s="490"/>
      <c r="Y307" s="490"/>
      <c r="Z307" s="490"/>
      <c r="AA307" s="490"/>
      <c r="AB307" s="490"/>
      <c r="AC307" s="490"/>
      <c r="AD307" s="490"/>
      <c r="AE307" s="490"/>
      <c r="AF307" s="490"/>
      <c r="AG307" s="490"/>
      <c r="AH307" s="512"/>
    </row>
    <row r="308" s="435" customFormat="1" spans="1:34">
      <c r="A308" s="513">
        <v>46050</v>
      </c>
      <c r="B308" s="514"/>
      <c r="C308" s="505" t="s">
        <v>5830</v>
      </c>
      <c r="D308" s="505" t="s">
        <v>5794</v>
      </c>
      <c r="E308" s="515">
        <v>500</v>
      </c>
      <c r="F308" s="505" t="s">
        <v>3179</v>
      </c>
      <c r="G308" s="505" t="s">
        <v>13</v>
      </c>
      <c r="H308" s="505" t="s">
        <v>279</v>
      </c>
      <c r="I308" s="490"/>
      <c r="J308" s="493"/>
      <c r="K308" s="493"/>
      <c r="L308" s="493"/>
      <c r="M308" s="490"/>
      <c r="N308" s="490"/>
      <c r="O308" s="490"/>
      <c r="P308" s="490"/>
      <c r="Q308" s="490"/>
      <c r="R308" s="490"/>
      <c r="S308" s="490"/>
      <c r="T308" s="490"/>
      <c r="U308" s="490">
        <f>E308</f>
        <v>500</v>
      </c>
      <c r="V308" s="490"/>
      <c r="W308" s="490"/>
      <c r="X308" s="490"/>
      <c r="Y308" s="490"/>
      <c r="Z308" s="490"/>
      <c r="AA308" s="490"/>
      <c r="AB308" s="490"/>
      <c r="AC308" s="490"/>
      <c r="AD308" s="490"/>
      <c r="AE308" s="490"/>
      <c r="AF308" s="490"/>
      <c r="AG308" s="490"/>
      <c r="AH308" s="512"/>
    </row>
    <row r="309" s="435" customFormat="1" spans="1:34">
      <c r="A309" s="513">
        <v>46058</v>
      </c>
      <c r="B309" s="514" t="s">
        <v>1468</v>
      </c>
      <c r="C309" s="505" t="s">
        <v>6030</v>
      </c>
      <c r="D309" s="505" t="s">
        <v>5910</v>
      </c>
      <c r="E309" s="515">
        <v>3072</v>
      </c>
      <c r="F309" s="505" t="s">
        <v>3179</v>
      </c>
      <c r="G309" s="505" t="s">
        <v>14</v>
      </c>
      <c r="H309" s="505" t="s">
        <v>5858</v>
      </c>
      <c r="I309" s="490"/>
      <c r="J309" s="493"/>
      <c r="K309" s="493"/>
      <c r="L309" s="493"/>
      <c r="M309" s="490"/>
      <c r="N309" s="490"/>
      <c r="O309" s="490"/>
      <c r="P309" s="490"/>
      <c r="Q309" s="490"/>
      <c r="R309" s="490"/>
      <c r="S309" s="490">
        <f>E309</f>
        <v>3072</v>
      </c>
      <c r="T309" s="490"/>
      <c r="U309" s="490"/>
      <c r="V309" s="490"/>
      <c r="W309" s="490"/>
      <c r="X309" s="490"/>
      <c r="Y309" s="490"/>
      <c r="Z309" s="490"/>
      <c r="AA309" s="490"/>
      <c r="AB309" s="490"/>
      <c r="AC309" s="490"/>
      <c r="AD309" s="490"/>
      <c r="AE309" s="490"/>
      <c r="AF309" s="490"/>
      <c r="AG309" s="490"/>
      <c r="AH309" s="512" t="s">
        <v>6101</v>
      </c>
    </row>
    <row r="310" spans="1:34">
      <c r="A310" s="481"/>
      <c r="B310" s="483"/>
      <c r="C310" s="483"/>
      <c r="D310" s="490"/>
      <c r="E310" s="490"/>
      <c r="F310" s="483"/>
      <c r="G310" s="483"/>
      <c r="H310" s="483" t="s">
        <v>1658</v>
      </c>
      <c r="I310" s="483"/>
      <c r="J310" s="487">
        <v>12611</v>
      </c>
      <c r="K310" s="487"/>
      <c r="L310" s="487">
        <v>20942</v>
      </c>
      <c r="M310" s="483">
        <v>37331</v>
      </c>
      <c r="N310" s="483"/>
      <c r="O310" s="483"/>
      <c r="P310" s="483"/>
      <c r="Q310" s="483"/>
      <c r="R310" s="483">
        <v>21348</v>
      </c>
      <c r="S310" s="483">
        <v>12058</v>
      </c>
      <c r="T310" s="483"/>
      <c r="U310" s="483"/>
      <c r="V310" s="483"/>
      <c r="W310" s="483"/>
      <c r="X310" s="483"/>
      <c r="Y310" s="483"/>
      <c r="Z310" s="483"/>
      <c r="AA310" s="483"/>
      <c r="AB310" s="483"/>
      <c r="AC310" s="483"/>
      <c r="AD310" s="483">
        <v>115446</v>
      </c>
      <c r="AE310" s="483">
        <v>59814</v>
      </c>
      <c r="AF310" s="483">
        <v>80628</v>
      </c>
      <c r="AG310" s="483">
        <v>140442</v>
      </c>
      <c r="AH310" s="483"/>
    </row>
    <row r="311" spans="1:34">
      <c r="A311" s="518"/>
      <c r="B311" s="519"/>
      <c r="C311" s="520" t="s">
        <v>6102</v>
      </c>
      <c r="D311" s="520"/>
      <c r="E311" s="520"/>
      <c r="F311" s="520"/>
      <c r="G311" s="520"/>
      <c r="H311" s="520"/>
      <c r="I311" s="520">
        <f t="shared" ref="I311:O311" si="1">SUM(I5:I310)</f>
        <v>3510000</v>
      </c>
      <c r="J311" s="520">
        <f t="shared" si="1"/>
        <v>326873</v>
      </c>
      <c r="K311" s="520">
        <f t="shared" si="1"/>
        <v>170000</v>
      </c>
      <c r="L311" s="520">
        <f t="shared" si="1"/>
        <v>110517</v>
      </c>
      <c r="M311" s="520">
        <f t="shared" si="1"/>
        <v>2912331</v>
      </c>
      <c r="N311" s="520">
        <f t="shared" si="1"/>
        <v>1240000</v>
      </c>
      <c r="O311" s="520">
        <f t="shared" si="1"/>
        <v>800688</v>
      </c>
      <c r="P311" s="520">
        <f t="shared" ref="P311:V311" si="2">SUM(P5:P310)</f>
        <v>43700</v>
      </c>
      <c r="Q311" s="520">
        <f t="shared" si="2"/>
        <v>14500</v>
      </c>
      <c r="R311" s="520">
        <f t="shared" si="2"/>
        <v>63176</v>
      </c>
      <c r="S311" s="520">
        <f t="shared" si="2"/>
        <v>15630</v>
      </c>
      <c r="T311" s="520">
        <f t="shared" si="2"/>
        <v>59400</v>
      </c>
      <c r="U311" s="520">
        <f t="shared" si="2"/>
        <v>2000</v>
      </c>
      <c r="V311" s="520">
        <f t="shared" si="2"/>
        <v>6000</v>
      </c>
      <c r="W311" s="520">
        <f t="shared" ref="W311:AG311" si="3">SUM(W5:W310)</f>
        <v>1200</v>
      </c>
      <c r="X311" s="520">
        <f t="shared" si="3"/>
        <v>1200</v>
      </c>
      <c r="Y311" s="520">
        <f t="shared" si="3"/>
        <v>600</v>
      </c>
      <c r="Z311" s="520">
        <f t="shared" si="3"/>
        <v>600</v>
      </c>
      <c r="AA311" s="520">
        <f t="shared" si="3"/>
        <v>300</v>
      </c>
      <c r="AB311" s="520">
        <f t="shared" si="3"/>
        <v>300</v>
      </c>
      <c r="AC311" s="520">
        <f t="shared" si="3"/>
        <v>1812</v>
      </c>
      <c r="AD311" s="520">
        <f t="shared" si="3"/>
        <v>240714</v>
      </c>
      <c r="AE311" s="520">
        <f t="shared" si="3"/>
        <v>146022</v>
      </c>
      <c r="AF311" s="520">
        <f t="shared" si="3"/>
        <v>94692</v>
      </c>
      <c r="AG311" s="520">
        <f t="shared" si="3"/>
        <v>240714</v>
      </c>
      <c r="AH311" s="520"/>
    </row>
    <row r="312" spans="1:34">
      <c r="A312" s="518" t="s">
        <v>6103</v>
      </c>
      <c r="B312" s="519"/>
      <c r="C312" s="520"/>
      <c r="D312" s="520"/>
      <c r="E312" s="520"/>
      <c r="F312" s="520"/>
      <c r="G312" s="520"/>
      <c r="H312" s="520"/>
      <c r="I312" s="520">
        <f>'77555 迷你房子'!AI127</f>
        <v>3516569</v>
      </c>
      <c r="J312" s="520">
        <f>'77555 迷你房子'!AJ127</f>
        <v>326873</v>
      </c>
      <c r="K312" s="520">
        <f>'77555 迷你房子'!AL127</f>
        <v>130381</v>
      </c>
      <c r="L312" s="520">
        <f>'77555 迷你房子'!AX127</f>
        <v>110517</v>
      </c>
      <c r="M312" s="520">
        <f>'77555 迷你房子'!BA127</f>
        <v>2912331</v>
      </c>
      <c r="N312" s="520">
        <f>'77555 迷你房子'!BB127</f>
        <v>1264176</v>
      </c>
      <c r="O312" s="520">
        <f>'77555 迷你房子'!BD127</f>
        <v>762648</v>
      </c>
      <c r="P312" s="520">
        <f>'77555 迷你房子'!BQ127</f>
        <v>43806.2307692308</v>
      </c>
      <c r="Q312" s="520">
        <f>'77555 迷你房子'!BS127</f>
        <v>14353.2</v>
      </c>
      <c r="R312" s="520">
        <f>'77555 迷你房子'!BH127</f>
        <v>63176</v>
      </c>
      <c r="S312" s="520">
        <f>'77555 迷你房子'!BJ127</f>
        <v>15630</v>
      </c>
      <c r="T312" s="520">
        <f>'77555 迷你房子'!BL127</f>
        <v>59477</v>
      </c>
      <c r="U312" s="520">
        <f>'77555 迷你房子'!BP127</f>
        <v>1698</v>
      </c>
      <c r="V312" s="520">
        <f>'77555 迷你房子'!BN127</f>
        <v>5968</v>
      </c>
      <c r="W312" s="520">
        <f>'77555 迷你房子'!BW127+'77555 迷你房子'!BV127</f>
        <v>985</v>
      </c>
      <c r="X312" s="520">
        <f>'77555 迷你房子'!BW127</f>
        <v>973</v>
      </c>
      <c r="Y312" s="520">
        <f>'77555 迷你房子'!BX127</f>
        <v>380</v>
      </c>
      <c r="Z312" s="520">
        <f>'77555 迷你房子'!BX127</f>
        <v>380</v>
      </c>
      <c r="AA312" s="520">
        <f>'77555 迷你房子'!BY127</f>
        <v>274</v>
      </c>
      <c r="AB312" s="520">
        <f>'77555 迷你房子'!BY127</f>
        <v>274</v>
      </c>
      <c r="AC312" s="520"/>
      <c r="AD312" s="520">
        <f>'77555 迷你房子'!CD127</f>
        <v>241398</v>
      </c>
      <c r="AE312" s="520">
        <f>'77555 迷你房子'!CE127</f>
        <v>146022</v>
      </c>
      <c r="AF312" s="520">
        <f>'77555 迷你房子'!CF127</f>
        <v>94860</v>
      </c>
      <c r="AG312" s="520">
        <f>'77555 迷你房子'!CH127</f>
        <v>241398</v>
      </c>
      <c r="AH312" s="520"/>
    </row>
    <row r="313" spans="1:34">
      <c r="A313" s="518" t="s">
        <v>6104</v>
      </c>
      <c r="B313" s="519"/>
      <c r="C313" s="520"/>
      <c r="D313" s="520"/>
      <c r="E313" s="520"/>
      <c r="F313" s="520"/>
      <c r="G313" s="520"/>
      <c r="H313" s="520"/>
      <c r="I313" s="520"/>
      <c r="J313" s="521"/>
      <c r="K313" s="521"/>
      <c r="L313" s="521"/>
      <c r="M313" s="520"/>
      <c r="N313" s="520"/>
      <c r="O313" s="520"/>
      <c r="P313" s="520"/>
      <c r="Q313" s="520"/>
      <c r="R313" s="520"/>
      <c r="S313" s="520"/>
      <c r="T313" s="520"/>
      <c r="U313" s="520"/>
      <c r="V313" s="520"/>
      <c r="W313" s="520"/>
      <c r="X313" s="520"/>
      <c r="Y313" s="520"/>
      <c r="Z313" s="520"/>
      <c r="AA313" s="520"/>
      <c r="AB313" s="520"/>
      <c r="AC313" s="522"/>
      <c r="AD313" s="520"/>
      <c r="AE313" s="520"/>
      <c r="AF313" s="520"/>
      <c r="AG313" s="520"/>
      <c r="AH313" s="520"/>
    </row>
    <row r="314" ht="16.5" spans="1:34">
      <c r="A314" s="523" t="s">
        <v>6105</v>
      </c>
      <c r="B314" s="524"/>
      <c r="C314" s="525"/>
      <c r="D314" s="526"/>
      <c r="E314" s="526"/>
      <c r="F314" s="526"/>
      <c r="G314" s="526"/>
      <c r="H314" s="526"/>
      <c r="I314" s="527">
        <f t="shared" ref="I314:O314" si="4">I311-I312-I313</f>
        <v>-6569</v>
      </c>
      <c r="J314" s="527">
        <f t="shared" si="4"/>
        <v>0</v>
      </c>
      <c r="K314" s="527">
        <f t="shared" si="4"/>
        <v>39619</v>
      </c>
      <c r="L314" s="527">
        <f t="shared" si="4"/>
        <v>0</v>
      </c>
      <c r="M314" s="527">
        <f t="shared" si="4"/>
        <v>0</v>
      </c>
      <c r="N314" s="527">
        <f t="shared" si="4"/>
        <v>-24176</v>
      </c>
      <c r="O314" s="527">
        <f t="shared" si="4"/>
        <v>38040</v>
      </c>
      <c r="P314" s="527">
        <f t="shared" ref="P314:V314" si="5">P311-P312-P313</f>
        <v>-106.230769230766</v>
      </c>
      <c r="Q314" s="527">
        <f t="shared" si="5"/>
        <v>146.799999999999</v>
      </c>
      <c r="R314" s="527">
        <f t="shared" si="5"/>
        <v>0</v>
      </c>
      <c r="S314" s="527">
        <f t="shared" si="5"/>
        <v>0</v>
      </c>
      <c r="T314" s="527">
        <f t="shared" si="5"/>
        <v>-77</v>
      </c>
      <c r="U314" s="527">
        <f t="shared" si="5"/>
        <v>302</v>
      </c>
      <c r="V314" s="527">
        <f t="shared" si="5"/>
        <v>32</v>
      </c>
      <c r="W314" s="527">
        <f t="shared" ref="W314:AG314" si="6">W311-W312-W313</f>
        <v>215</v>
      </c>
      <c r="X314" s="527">
        <f t="shared" si="6"/>
        <v>227</v>
      </c>
      <c r="Y314" s="527">
        <f t="shared" si="6"/>
        <v>220</v>
      </c>
      <c r="Z314" s="527">
        <f t="shared" si="6"/>
        <v>220</v>
      </c>
      <c r="AA314" s="527">
        <f t="shared" si="6"/>
        <v>26</v>
      </c>
      <c r="AB314" s="527">
        <f t="shared" si="6"/>
        <v>26</v>
      </c>
      <c r="AC314" s="527">
        <f t="shared" si="6"/>
        <v>1812</v>
      </c>
      <c r="AD314" s="527">
        <f t="shared" si="6"/>
        <v>-684</v>
      </c>
      <c r="AE314" s="527">
        <f t="shared" si="6"/>
        <v>0</v>
      </c>
      <c r="AF314" s="527">
        <f t="shared" si="6"/>
        <v>-168</v>
      </c>
      <c r="AG314" s="527">
        <f t="shared" si="6"/>
        <v>-684</v>
      </c>
      <c r="AH314" s="527"/>
    </row>
    <row r="315" ht="16.5"/>
    <row r="318" spans="1:34">
      <c r="C318"/>
      <c r="F318"/>
      <c r="G318"/>
      <c r="H318"/>
      <c r="I318"/>
      <c r="M318"/>
      <c r="N318"/>
      <c r="O318"/>
    </row>
  </sheetData>
  <autoFilter xmlns:etc="http://www.wps.cn/officeDocument/2017/etCustomData" ref="A4:AI314" etc:filterBottomFollowUsedRange="0">
    <extLst/>
  </autoFilter>
  <mergeCells count="13">
    <mergeCell ref="A1:H1"/>
    <mergeCell ref="I2:L2"/>
    <mergeCell ref="AD2:AG2"/>
    <mergeCell ref="J3:K3"/>
    <mergeCell ref="M3:N3"/>
    <mergeCell ref="A2:A4"/>
    <mergeCell ref="B2:B4"/>
    <mergeCell ref="C2:C4"/>
    <mergeCell ref="D2:D4"/>
    <mergeCell ref="E2:E4"/>
    <mergeCell ref="F2:F4"/>
    <mergeCell ref="G2:G4"/>
    <mergeCell ref="H2:H4"/>
  </mergeCells>
  <pageMargins left="0.75" right="0.75" top="1" bottom="1" header="0.509027777777778" footer="0.509027777777778"/>
  <pageSetup paperSize="9" orientation="portrait"/>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V67"/>
  <sheetViews>
    <sheetView workbookViewId="0">
      <pane ySplit="2" topLeftCell="A27" activePane="bottomLeft" state="frozen"/>
      <selection/>
      <selection pane="bottomLeft" activeCell="D35" sqref="D35"/>
    </sheetView>
  </sheetViews>
  <sheetFormatPr defaultColWidth="8.1" defaultRowHeight="13.5"/>
  <cols>
    <col min="1" max="1" width="16.425" style="380" customWidth="1"/>
    <col min="2" max="2" width="17.925" style="380" customWidth="1"/>
    <col min="3" max="3" width="18.975" style="380" customWidth="1"/>
    <col min="4" max="4" width="17.325" style="380" customWidth="1"/>
    <col min="5" max="5" width="13.2" style="380" customWidth="1"/>
    <col min="6" max="6" width="9.6" style="381" customWidth="1"/>
    <col min="7" max="7" width="8.1" style="380"/>
    <col min="8" max="8" width="10.5" style="380" customWidth="1"/>
    <col min="9" max="9" width="17.325" style="380" customWidth="1"/>
    <col min="10" max="10" width="10.2" style="380" customWidth="1"/>
    <col min="11" max="12" width="8.1" style="380"/>
    <col min="13" max="13" width="11.4" style="380" customWidth="1"/>
    <col min="14" max="14" width="11.1" style="380" customWidth="1"/>
    <col min="15" max="16384" width="8.1" style="380"/>
  </cols>
  <sheetData>
    <row r="1" ht="29.25" customHeight="1" spans="1:22">
      <c r="A1" s="397" t="s">
        <v>6106</v>
      </c>
      <c r="B1" s="398"/>
      <c r="C1" s="398"/>
      <c r="D1" s="398"/>
      <c r="E1" s="398"/>
      <c r="F1" s="398"/>
      <c r="G1" s="398"/>
      <c r="H1" s="398"/>
      <c r="I1" s="398"/>
      <c r="J1" s="399"/>
      <c r="K1" s="388"/>
      <c r="L1" s="388"/>
      <c r="V1" s="380">
        <v>18000</v>
      </c>
    </row>
    <row r="2" ht="22.5" customHeight="1" spans="1:22">
      <c r="A2" s="400" t="s">
        <v>6107</v>
      </c>
      <c r="B2" s="401" t="s">
        <v>6108</v>
      </c>
      <c r="C2" s="401" t="s">
        <v>6109</v>
      </c>
      <c r="D2" s="401" t="s">
        <v>6110</v>
      </c>
      <c r="E2" s="401" t="s">
        <v>6111</v>
      </c>
      <c r="F2" s="401" t="s">
        <v>5513</v>
      </c>
      <c r="G2" s="401" t="s">
        <v>6112</v>
      </c>
      <c r="H2" s="401" t="s">
        <v>6113</v>
      </c>
      <c r="I2" s="402" t="s">
        <v>6114</v>
      </c>
      <c r="J2" s="403" t="s">
        <v>6111</v>
      </c>
    </row>
    <row r="3" ht="75" customHeight="1" spans="1:22">
      <c r="A3" s="404" t="s">
        <v>5561</v>
      </c>
      <c r="B3" s="405" t="s">
        <v>5562</v>
      </c>
      <c r="C3" s="406"/>
      <c r="D3" s="405" t="s">
        <v>6115</v>
      </c>
      <c r="E3" s="405"/>
      <c r="F3" s="407">
        <v>0.0214</v>
      </c>
      <c r="G3" s="408">
        <v>1</v>
      </c>
      <c r="H3" s="409">
        <v>25</v>
      </c>
      <c r="I3" s="410">
        <f t="shared" ref="I3:I66" si="0">($N$3*F3)*5</f>
        <v>2140</v>
      </c>
      <c r="J3" s="411" t="s">
        <v>6116</v>
      </c>
      <c r="M3" s="412" t="s">
        <v>6117</v>
      </c>
      <c r="N3" s="413">
        <v>20000</v>
      </c>
    </row>
    <row r="4" ht="70.5" customHeight="1" spans="1:22">
      <c r="A4" s="404" t="s">
        <v>5564</v>
      </c>
      <c r="B4" s="405" t="s">
        <v>5565</v>
      </c>
      <c r="C4" s="406"/>
      <c r="D4" s="405" t="s">
        <v>6118</v>
      </c>
      <c r="E4" s="405"/>
      <c r="F4" s="407">
        <v>0.0214</v>
      </c>
      <c r="G4" s="408">
        <v>1</v>
      </c>
      <c r="H4" s="414"/>
      <c r="I4" s="410">
        <f t="shared" si="0"/>
        <v>2140</v>
      </c>
      <c r="J4" s="411" t="s">
        <v>6116</v>
      </c>
    </row>
    <row r="5" ht="72.75" customHeight="1" spans="1:22">
      <c r="A5" s="404" t="s">
        <v>5567</v>
      </c>
      <c r="B5" s="405" t="s">
        <v>5565</v>
      </c>
      <c r="C5" s="406"/>
      <c r="D5" s="405" t="s">
        <v>6118</v>
      </c>
      <c r="E5" s="405"/>
      <c r="F5" s="407">
        <v>0.0214</v>
      </c>
      <c r="G5" s="408">
        <v>1</v>
      </c>
      <c r="H5" s="414"/>
      <c r="I5" s="410">
        <f t="shared" si="0"/>
        <v>2140</v>
      </c>
      <c r="J5" s="411" t="s">
        <v>6116</v>
      </c>
    </row>
    <row r="6" ht="57" customHeight="1" spans="1:22">
      <c r="A6" s="404" t="s">
        <v>5569</v>
      </c>
      <c r="B6" s="405" t="s">
        <v>5570</v>
      </c>
      <c r="C6" s="406"/>
      <c r="D6" s="405" t="s">
        <v>5858</v>
      </c>
      <c r="E6" s="405"/>
      <c r="F6" s="407">
        <v>0.0214</v>
      </c>
      <c r="G6" s="408">
        <v>1</v>
      </c>
      <c r="H6" s="414"/>
      <c r="I6" s="410">
        <f t="shared" si="0"/>
        <v>2140</v>
      </c>
      <c r="J6" s="411" t="s">
        <v>6119</v>
      </c>
    </row>
    <row r="7" ht="74.25" customHeight="1" spans="1:22">
      <c r="A7" s="404" t="s">
        <v>5572</v>
      </c>
      <c r="B7" s="405" t="s">
        <v>5573</v>
      </c>
      <c r="C7" s="406"/>
      <c r="D7" s="405" t="s">
        <v>5858</v>
      </c>
      <c r="E7" s="405"/>
      <c r="F7" s="407">
        <v>0.0214</v>
      </c>
      <c r="G7" s="408">
        <v>1</v>
      </c>
      <c r="H7" s="414"/>
      <c r="I7" s="410">
        <f t="shared" si="0"/>
        <v>2140</v>
      </c>
      <c r="J7" s="411" t="s">
        <v>6119</v>
      </c>
    </row>
    <row r="8" ht="50.25" customHeight="1" spans="1:22">
      <c r="A8" s="404" t="s">
        <v>5575</v>
      </c>
      <c r="B8" s="405" t="s">
        <v>5576</v>
      </c>
      <c r="C8" s="406"/>
      <c r="D8" s="405" t="s">
        <v>5858</v>
      </c>
      <c r="E8" s="405"/>
      <c r="F8" s="407">
        <v>0.0214</v>
      </c>
      <c r="G8" s="408">
        <v>1</v>
      </c>
      <c r="H8" s="414"/>
      <c r="I8" s="410">
        <f t="shared" si="0"/>
        <v>2140</v>
      </c>
      <c r="J8" s="411" t="s">
        <v>6119</v>
      </c>
    </row>
    <row r="9" ht="47.25" customHeight="1" spans="1:22">
      <c r="A9" s="404" t="s">
        <v>5578</v>
      </c>
      <c r="B9" s="405" t="s">
        <v>5579</v>
      </c>
      <c r="C9" s="406"/>
      <c r="D9" s="405" t="s">
        <v>5858</v>
      </c>
      <c r="E9" s="405"/>
      <c r="F9" s="407">
        <v>0.0214</v>
      </c>
      <c r="G9" s="408">
        <v>1</v>
      </c>
      <c r="H9" s="414"/>
      <c r="I9" s="410">
        <f t="shared" si="0"/>
        <v>2140</v>
      </c>
      <c r="J9" s="411" t="s">
        <v>6119</v>
      </c>
    </row>
    <row r="10" ht="77.25" customHeight="1" spans="1:22">
      <c r="A10" s="404" t="s">
        <v>5581</v>
      </c>
      <c r="B10" s="405" t="s">
        <v>5582</v>
      </c>
      <c r="C10" s="406"/>
      <c r="D10" s="405" t="s">
        <v>5858</v>
      </c>
      <c r="E10" s="405"/>
      <c r="F10" s="407">
        <v>0.0214</v>
      </c>
      <c r="G10" s="408">
        <v>1</v>
      </c>
      <c r="H10" s="414"/>
      <c r="I10" s="410">
        <f t="shared" si="0"/>
        <v>2140</v>
      </c>
      <c r="J10" s="411" t="s">
        <v>6119</v>
      </c>
    </row>
    <row r="11" ht="68.25" customHeight="1" spans="1:22">
      <c r="A11" s="404" t="s">
        <v>5584</v>
      </c>
      <c r="B11" s="405" t="s">
        <v>5585</v>
      </c>
      <c r="C11" s="406"/>
      <c r="D11" s="405" t="s">
        <v>5858</v>
      </c>
      <c r="E11" s="405"/>
      <c r="F11" s="407">
        <v>0.0214</v>
      </c>
      <c r="G11" s="408">
        <v>1</v>
      </c>
      <c r="H11" s="414"/>
      <c r="I11" s="410">
        <f t="shared" si="0"/>
        <v>2140</v>
      </c>
      <c r="J11" s="411" t="s">
        <v>6119</v>
      </c>
    </row>
    <row r="12" ht="69.75" customHeight="1" spans="1:22">
      <c r="A12" s="404" t="s">
        <v>5587</v>
      </c>
      <c r="B12" s="405" t="s">
        <v>5588</v>
      </c>
      <c r="C12" s="406"/>
      <c r="D12" s="405" t="s">
        <v>5858</v>
      </c>
      <c r="E12" s="405"/>
      <c r="F12" s="407">
        <v>0.0214</v>
      </c>
      <c r="G12" s="408">
        <v>1</v>
      </c>
      <c r="H12" s="414"/>
      <c r="I12" s="410">
        <f t="shared" si="0"/>
        <v>2140</v>
      </c>
      <c r="J12" s="411" t="s">
        <v>6119</v>
      </c>
    </row>
    <row r="13" ht="72" customHeight="1" spans="1:22">
      <c r="A13" s="404" t="s">
        <v>5590</v>
      </c>
      <c r="B13" s="405" t="s">
        <v>5591</v>
      </c>
      <c r="C13" s="406"/>
      <c r="D13" s="405" t="s">
        <v>5858</v>
      </c>
      <c r="E13" s="405"/>
      <c r="F13" s="407">
        <v>0.0214</v>
      </c>
      <c r="G13" s="408">
        <v>1</v>
      </c>
      <c r="H13" s="414"/>
      <c r="I13" s="410">
        <f t="shared" si="0"/>
        <v>2140</v>
      </c>
      <c r="J13" s="411" t="s">
        <v>6120</v>
      </c>
    </row>
    <row r="14" ht="54" customHeight="1" spans="1:22">
      <c r="A14" s="404" t="s">
        <v>5593</v>
      </c>
      <c r="B14" s="405" t="s">
        <v>5594</v>
      </c>
      <c r="C14" s="406"/>
      <c r="D14" s="405" t="s">
        <v>5858</v>
      </c>
      <c r="E14" s="405"/>
      <c r="F14" s="407">
        <v>0.0214</v>
      </c>
      <c r="G14" s="408">
        <v>1</v>
      </c>
      <c r="H14" s="414"/>
      <c r="I14" s="410">
        <f t="shared" si="0"/>
        <v>2140</v>
      </c>
      <c r="J14" s="411" t="s">
        <v>6120</v>
      </c>
    </row>
    <row r="15" ht="68.25" customHeight="1" spans="1:22">
      <c r="A15" s="404" t="s">
        <v>5596</v>
      </c>
      <c r="B15" s="405" t="s">
        <v>5597</v>
      </c>
      <c r="C15" s="406"/>
      <c r="D15" s="405" t="s">
        <v>5858</v>
      </c>
      <c r="E15" s="405"/>
      <c r="F15" s="407">
        <v>0.0214</v>
      </c>
      <c r="G15" s="408">
        <v>1</v>
      </c>
      <c r="H15" s="414"/>
      <c r="I15" s="410">
        <f t="shared" si="0"/>
        <v>2140</v>
      </c>
      <c r="J15" s="411" t="s">
        <v>6120</v>
      </c>
    </row>
    <row r="16" ht="67.5" customHeight="1" spans="1:22">
      <c r="A16" s="404" t="s">
        <v>5599</v>
      </c>
      <c r="B16" s="405" t="s">
        <v>5600</v>
      </c>
      <c r="C16" s="406"/>
      <c r="D16" s="405" t="s">
        <v>5858</v>
      </c>
      <c r="E16" s="405"/>
      <c r="F16" s="407">
        <v>0.0214</v>
      </c>
      <c r="G16" s="408">
        <v>1</v>
      </c>
      <c r="H16" s="414"/>
      <c r="I16" s="410">
        <f t="shared" si="0"/>
        <v>2140</v>
      </c>
      <c r="J16" s="411" t="s">
        <v>6120</v>
      </c>
    </row>
    <row r="17" ht="61.5" customHeight="1" spans="1:10">
      <c r="A17" s="404" t="s">
        <v>5602</v>
      </c>
      <c r="B17" s="405" t="s">
        <v>5603</v>
      </c>
      <c r="C17" s="406"/>
      <c r="D17" s="405" t="s">
        <v>5858</v>
      </c>
      <c r="E17" s="405"/>
      <c r="F17" s="407">
        <v>0.0214</v>
      </c>
      <c r="G17" s="408">
        <v>1</v>
      </c>
      <c r="H17" s="414"/>
      <c r="I17" s="410">
        <f t="shared" si="0"/>
        <v>2140</v>
      </c>
      <c r="J17" s="411" t="s">
        <v>6120</v>
      </c>
    </row>
    <row r="18" ht="63" customHeight="1" spans="1:10">
      <c r="A18" s="404" t="s">
        <v>5611</v>
      </c>
      <c r="B18" s="405" t="s">
        <v>5612</v>
      </c>
      <c r="C18" s="406"/>
      <c r="D18" s="405" t="s">
        <v>5858</v>
      </c>
      <c r="E18" s="405"/>
      <c r="F18" s="407">
        <v>0.0214</v>
      </c>
      <c r="G18" s="408">
        <v>1</v>
      </c>
      <c r="H18" s="414"/>
      <c r="I18" s="410">
        <f t="shared" si="0"/>
        <v>2140</v>
      </c>
      <c r="J18" s="411" t="s">
        <v>6120</v>
      </c>
    </row>
    <row r="19" ht="63.75" customHeight="1" spans="1:10">
      <c r="A19" s="404" t="s">
        <v>5614</v>
      </c>
      <c r="B19" s="405" t="s">
        <v>5615</v>
      </c>
      <c r="C19" s="406"/>
      <c r="D19" s="405" t="s">
        <v>5858</v>
      </c>
      <c r="E19" s="405"/>
      <c r="F19" s="407">
        <v>0.0214</v>
      </c>
      <c r="G19" s="408">
        <v>1</v>
      </c>
      <c r="H19" s="414"/>
      <c r="I19" s="410">
        <f t="shared" si="0"/>
        <v>2140</v>
      </c>
      <c r="J19" s="411" t="s">
        <v>6120</v>
      </c>
    </row>
    <row r="20" ht="65.25" customHeight="1" spans="1:10">
      <c r="A20" s="404" t="s">
        <v>5617</v>
      </c>
      <c r="B20" s="405" t="s">
        <v>5618</v>
      </c>
      <c r="C20" s="406"/>
      <c r="D20" s="405" t="s">
        <v>5858</v>
      </c>
      <c r="E20" s="405"/>
      <c r="F20" s="407">
        <v>0.0214</v>
      </c>
      <c r="G20" s="408">
        <v>1</v>
      </c>
      <c r="H20" s="414"/>
      <c r="I20" s="410">
        <f t="shared" si="0"/>
        <v>2140</v>
      </c>
      <c r="J20" s="411" t="s">
        <v>6121</v>
      </c>
    </row>
    <row r="21" ht="61.5" customHeight="1" spans="1:10">
      <c r="A21" s="404" t="s">
        <v>5620</v>
      </c>
      <c r="B21" s="405" t="s">
        <v>5621</v>
      </c>
      <c r="C21" s="406"/>
      <c r="D21" s="405" t="s">
        <v>5858</v>
      </c>
      <c r="E21" s="405"/>
      <c r="F21" s="407">
        <v>0.0214</v>
      </c>
      <c r="G21" s="408">
        <v>1</v>
      </c>
      <c r="H21" s="414"/>
      <c r="I21" s="410">
        <f t="shared" si="0"/>
        <v>2140</v>
      </c>
      <c r="J21" s="411" t="s">
        <v>6121</v>
      </c>
    </row>
    <row r="22" ht="56.25" customHeight="1" spans="1:10">
      <c r="A22" s="404" t="s">
        <v>5623</v>
      </c>
      <c r="B22" s="405" t="s">
        <v>5624</v>
      </c>
      <c r="C22" s="406"/>
      <c r="D22" s="405" t="s">
        <v>5858</v>
      </c>
      <c r="E22" s="405"/>
      <c r="F22" s="407">
        <v>0.0214</v>
      </c>
      <c r="G22" s="408">
        <v>1</v>
      </c>
      <c r="H22" s="414"/>
      <c r="I22" s="410">
        <f t="shared" si="0"/>
        <v>2140</v>
      </c>
      <c r="J22" s="411" t="s">
        <v>6121</v>
      </c>
    </row>
    <row r="23" ht="58.5" customHeight="1" spans="1:10">
      <c r="A23" s="404" t="s">
        <v>5626</v>
      </c>
      <c r="B23" s="405" t="s">
        <v>5627</v>
      </c>
      <c r="C23" s="406"/>
      <c r="D23" s="405" t="s">
        <v>5858</v>
      </c>
      <c r="E23" s="405"/>
      <c r="F23" s="407">
        <v>0.0214</v>
      </c>
      <c r="G23" s="408">
        <v>1</v>
      </c>
      <c r="H23" s="414"/>
      <c r="I23" s="410">
        <f t="shared" si="0"/>
        <v>2140</v>
      </c>
      <c r="J23" s="411" t="s">
        <v>6121</v>
      </c>
    </row>
    <row r="24" ht="61.5" customHeight="1" spans="1:10">
      <c r="A24" s="404" t="s">
        <v>5605</v>
      </c>
      <c r="B24" s="405" t="s">
        <v>5606</v>
      </c>
      <c r="C24" s="406"/>
      <c r="D24" s="405" t="s">
        <v>5858</v>
      </c>
      <c r="E24" s="405"/>
      <c r="F24" s="407">
        <v>0.0214</v>
      </c>
      <c r="G24" s="408">
        <v>1</v>
      </c>
      <c r="H24" s="414"/>
      <c r="I24" s="410">
        <f t="shared" si="0"/>
        <v>2140</v>
      </c>
      <c r="J24" s="411" t="s">
        <v>6122</v>
      </c>
    </row>
    <row r="25" ht="54" customHeight="1" spans="1:10">
      <c r="A25" s="404" t="s">
        <v>5608</v>
      </c>
      <c r="B25" s="405" t="s">
        <v>5609</v>
      </c>
      <c r="C25" s="406"/>
      <c r="D25" s="405" t="s">
        <v>5858</v>
      </c>
      <c r="E25" s="405"/>
      <c r="F25" s="407">
        <v>0.0214</v>
      </c>
      <c r="G25" s="408">
        <v>1</v>
      </c>
      <c r="H25" s="414"/>
      <c r="I25" s="410">
        <f t="shared" si="0"/>
        <v>2140</v>
      </c>
      <c r="J25" s="411" t="s">
        <v>6121</v>
      </c>
    </row>
    <row r="26" ht="69.75" customHeight="1" spans="1:10">
      <c r="A26" s="404" t="s">
        <v>5629</v>
      </c>
      <c r="B26" s="405" t="s">
        <v>5630</v>
      </c>
      <c r="C26" s="406"/>
      <c r="D26" s="405" t="s">
        <v>5858</v>
      </c>
      <c r="E26" s="405"/>
      <c r="F26" s="407">
        <v>0.0214</v>
      </c>
      <c r="G26" s="408">
        <v>1</v>
      </c>
      <c r="H26" s="414"/>
      <c r="I26" s="410">
        <f t="shared" si="0"/>
        <v>2140</v>
      </c>
      <c r="J26" s="411" t="s">
        <v>6123</v>
      </c>
    </row>
    <row r="27" ht="71.25" customHeight="1" spans="1:10">
      <c r="A27" s="404" t="s">
        <v>5632</v>
      </c>
      <c r="B27" s="405" t="s">
        <v>5633</v>
      </c>
      <c r="C27" s="406"/>
      <c r="D27" s="405" t="s">
        <v>5858</v>
      </c>
      <c r="E27" s="405"/>
      <c r="F27" s="407">
        <v>0.0214</v>
      </c>
      <c r="G27" s="408">
        <v>1</v>
      </c>
      <c r="H27" s="415"/>
      <c r="I27" s="410">
        <f t="shared" si="0"/>
        <v>2140</v>
      </c>
      <c r="J27" s="411" t="s">
        <v>6123</v>
      </c>
    </row>
    <row r="28" ht="59.25" customHeight="1" spans="1:10">
      <c r="A28" s="404" t="s">
        <v>5647</v>
      </c>
      <c r="B28" s="405" t="s">
        <v>5648</v>
      </c>
      <c r="C28" s="406"/>
      <c r="D28" s="405" t="s">
        <v>6124</v>
      </c>
      <c r="E28" s="405"/>
      <c r="F28" s="407">
        <v>0.014666667</v>
      </c>
      <c r="G28" s="416">
        <v>2</v>
      </c>
      <c r="H28" s="409">
        <v>15</v>
      </c>
      <c r="I28" s="417">
        <f t="shared" si="0"/>
        <v>1466.6667</v>
      </c>
      <c r="J28" s="411" t="s">
        <v>6125</v>
      </c>
    </row>
    <row r="29" ht="68.25" customHeight="1" spans="1:10">
      <c r="A29" s="404" t="s">
        <v>5650</v>
      </c>
      <c r="B29" s="405" t="s">
        <v>5651</v>
      </c>
      <c r="C29" s="406"/>
      <c r="D29" s="405" t="s">
        <v>6124</v>
      </c>
      <c r="E29" s="405"/>
      <c r="F29" s="407">
        <v>0.014666667</v>
      </c>
      <c r="G29" s="416">
        <v>2</v>
      </c>
      <c r="H29" s="414"/>
      <c r="I29" s="417">
        <f t="shared" si="0"/>
        <v>1466.6667</v>
      </c>
      <c r="J29" s="411" t="s">
        <v>6125</v>
      </c>
    </row>
    <row r="30" ht="48" customHeight="1" spans="1:10">
      <c r="A30" s="404" t="s">
        <v>5653</v>
      </c>
      <c r="B30" s="405" t="s">
        <v>5654</v>
      </c>
      <c r="C30" s="406"/>
      <c r="D30" s="405" t="s">
        <v>6115</v>
      </c>
      <c r="E30" s="405"/>
      <c r="F30" s="407">
        <v>0.014666667</v>
      </c>
      <c r="G30" s="416">
        <v>2</v>
      </c>
      <c r="H30" s="414"/>
      <c r="I30" s="417">
        <f t="shared" si="0"/>
        <v>1466.6667</v>
      </c>
      <c r="J30" s="411" t="s">
        <v>6116</v>
      </c>
    </row>
    <row r="31" ht="54.75" customHeight="1" spans="1:10">
      <c r="A31" s="404" t="s">
        <v>5656</v>
      </c>
      <c r="B31" s="405" t="s">
        <v>5657</v>
      </c>
      <c r="C31" s="406"/>
      <c r="D31" s="405" t="s">
        <v>6115</v>
      </c>
      <c r="E31" s="405"/>
      <c r="F31" s="407">
        <v>0.014666667</v>
      </c>
      <c r="G31" s="416">
        <v>2</v>
      </c>
      <c r="H31" s="414"/>
      <c r="I31" s="417">
        <f t="shared" si="0"/>
        <v>1466.6667</v>
      </c>
      <c r="J31" s="411" t="s">
        <v>6116</v>
      </c>
    </row>
    <row r="32" ht="72.75" customHeight="1" spans="1:10">
      <c r="A32" s="404" t="s">
        <v>5668</v>
      </c>
      <c r="B32" s="405" t="s">
        <v>5669</v>
      </c>
      <c r="C32" s="406"/>
      <c r="D32" s="405" t="s">
        <v>6115</v>
      </c>
      <c r="E32" s="405"/>
      <c r="F32" s="407">
        <v>0.014666667</v>
      </c>
      <c r="G32" s="416">
        <v>2</v>
      </c>
      <c r="H32" s="414"/>
      <c r="I32" s="417">
        <f t="shared" si="0"/>
        <v>1466.6667</v>
      </c>
      <c r="J32" s="411" t="s">
        <v>6116</v>
      </c>
    </row>
    <row r="33" ht="57.75" customHeight="1" spans="1:10">
      <c r="A33" s="404" t="s">
        <v>5671</v>
      </c>
      <c r="B33" s="405" t="s">
        <v>5672</v>
      </c>
      <c r="C33" s="406"/>
      <c r="D33" s="405" t="s">
        <v>6126</v>
      </c>
      <c r="E33" s="405"/>
      <c r="F33" s="407">
        <v>0.014666667</v>
      </c>
      <c r="G33" s="416">
        <v>2</v>
      </c>
      <c r="H33" s="414"/>
      <c r="I33" s="417">
        <f t="shared" si="0"/>
        <v>1466.6667</v>
      </c>
      <c r="J33" s="411" t="s">
        <v>6125</v>
      </c>
    </row>
    <row r="34" ht="58.5" customHeight="1" spans="1:10">
      <c r="A34" s="404" t="s">
        <v>5674</v>
      </c>
      <c r="B34" s="405" t="s">
        <v>5675</v>
      </c>
      <c r="C34" s="406"/>
      <c r="D34" s="405" t="s">
        <v>6126</v>
      </c>
      <c r="E34" s="405"/>
      <c r="F34" s="407">
        <v>0.014666667</v>
      </c>
      <c r="G34" s="416">
        <v>2</v>
      </c>
      <c r="H34" s="414"/>
      <c r="I34" s="417">
        <f t="shared" si="0"/>
        <v>1466.6667</v>
      </c>
      <c r="J34" s="411" t="s">
        <v>6125</v>
      </c>
    </row>
    <row r="35" ht="60" customHeight="1" spans="1:10">
      <c r="A35" s="404" t="s">
        <v>5677</v>
      </c>
      <c r="B35" s="405" t="s">
        <v>5678</v>
      </c>
      <c r="C35" s="406"/>
      <c r="D35" s="405" t="s">
        <v>6126</v>
      </c>
      <c r="E35" s="405"/>
      <c r="F35" s="407">
        <v>0.014666667</v>
      </c>
      <c r="G35" s="416">
        <v>2</v>
      </c>
      <c r="H35" s="414"/>
      <c r="I35" s="417">
        <f t="shared" si="0"/>
        <v>1466.6667</v>
      </c>
      <c r="J35" s="411" t="s">
        <v>6125</v>
      </c>
    </row>
    <row r="36" ht="55.5" customHeight="1" spans="1:10">
      <c r="A36" s="404" t="s">
        <v>5635</v>
      </c>
      <c r="B36" s="405" t="s">
        <v>5636</v>
      </c>
      <c r="C36" s="406"/>
      <c r="D36" s="405" t="s">
        <v>5858</v>
      </c>
      <c r="E36" s="405"/>
      <c r="F36" s="407">
        <v>0.014666667</v>
      </c>
      <c r="G36" s="416">
        <v>2</v>
      </c>
      <c r="H36" s="414"/>
      <c r="I36" s="417">
        <f t="shared" si="0"/>
        <v>1466.6667</v>
      </c>
      <c r="J36" s="411" t="s">
        <v>6121</v>
      </c>
    </row>
    <row r="37" ht="60" customHeight="1" spans="1:10">
      <c r="A37" s="404" t="s">
        <v>5638</v>
      </c>
      <c r="B37" s="405" t="s">
        <v>5639</v>
      </c>
      <c r="C37" s="406"/>
      <c r="D37" s="405" t="s">
        <v>5858</v>
      </c>
      <c r="E37" s="405"/>
      <c r="F37" s="407">
        <v>0.014666667</v>
      </c>
      <c r="G37" s="416">
        <v>2</v>
      </c>
      <c r="H37" s="414"/>
      <c r="I37" s="417">
        <f t="shared" si="0"/>
        <v>1466.6667</v>
      </c>
      <c r="J37" s="411" t="s">
        <v>6121</v>
      </c>
    </row>
    <row r="38" ht="65.25" customHeight="1" spans="1:10">
      <c r="A38" s="404" t="s">
        <v>5641</v>
      </c>
      <c r="B38" s="405" t="s">
        <v>5642</v>
      </c>
      <c r="C38" s="406"/>
      <c r="D38" s="405" t="s">
        <v>5858</v>
      </c>
      <c r="E38" s="405"/>
      <c r="F38" s="407">
        <v>0.014666667</v>
      </c>
      <c r="G38" s="416">
        <v>2</v>
      </c>
      <c r="H38" s="414"/>
      <c r="I38" s="417">
        <f t="shared" si="0"/>
        <v>1466.6667</v>
      </c>
      <c r="J38" s="411" t="s">
        <v>6127</v>
      </c>
    </row>
    <row r="39" ht="60.75" customHeight="1" spans="1:10">
      <c r="A39" s="404" t="s">
        <v>5644</v>
      </c>
      <c r="B39" s="405" t="s">
        <v>5645</v>
      </c>
      <c r="C39" s="406"/>
      <c r="D39" s="405" t="s">
        <v>5858</v>
      </c>
      <c r="E39" s="405"/>
      <c r="F39" s="407">
        <v>0.014666667</v>
      </c>
      <c r="G39" s="416">
        <v>2</v>
      </c>
      <c r="H39" s="414"/>
      <c r="I39" s="417">
        <f t="shared" si="0"/>
        <v>1466.6667</v>
      </c>
      <c r="J39" s="411" t="s">
        <v>6127</v>
      </c>
    </row>
    <row r="40" ht="54" customHeight="1" spans="1:10">
      <c r="A40" s="404" t="s">
        <v>5659</v>
      </c>
      <c r="B40" s="405" t="s">
        <v>5660</v>
      </c>
      <c r="C40" s="406"/>
      <c r="D40" s="405" t="s">
        <v>5858</v>
      </c>
      <c r="E40" s="405"/>
      <c r="F40" s="407">
        <v>0.014666667</v>
      </c>
      <c r="G40" s="416">
        <v>2</v>
      </c>
      <c r="H40" s="414"/>
      <c r="I40" s="417">
        <f t="shared" si="0"/>
        <v>1466.6667</v>
      </c>
      <c r="J40" s="411" t="s">
        <v>6122</v>
      </c>
    </row>
    <row r="41" ht="75" customHeight="1" spans="1:10">
      <c r="A41" s="404" t="s">
        <v>5662</v>
      </c>
      <c r="B41" s="405" t="s">
        <v>5663</v>
      </c>
      <c r="C41" s="406"/>
      <c r="D41" s="405" t="s">
        <v>5858</v>
      </c>
      <c r="E41" s="405"/>
      <c r="F41" s="407">
        <v>0.014666667</v>
      </c>
      <c r="G41" s="416">
        <v>2</v>
      </c>
      <c r="H41" s="414"/>
      <c r="I41" s="417">
        <f t="shared" si="0"/>
        <v>1466.6667</v>
      </c>
      <c r="J41" s="411" t="s">
        <v>6122</v>
      </c>
    </row>
    <row r="42" ht="64.5" customHeight="1" spans="1:10">
      <c r="A42" s="404" t="s">
        <v>5665</v>
      </c>
      <c r="B42" s="405" t="s">
        <v>5666</v>
      </c>
      <c r="C42" s="406"/>
      <c r="D42" s="405" t="s">
        <v>5858</v>
      </c>
      <c r="E42" s="405"/>
      <c r="F42" s="407">
        <v>0.014666667</v>
      </c>
      <c r="G42" s="416">
        <v>2</v>
      </c>
      <c r="H42" s="415"/>
      <c r="I42" s="417">
        <f t="shared" si="0"/>
        <v>1466.6667</v>
      </c>
      <c r="J42" s="411" t="s">
        <v>6122</v>
      </c>
    </row>
    <row r="43" ht="75.75" customHeight="1" spans="1:10">
      <c r="A43" s="404" t="s">
        <v>5686</v>
      </c>
      <c r="B43" s="405" t="s">
        <v>5687</v>
      </c>
      <c r="C43" s="406"/>
      <c r="D43" s="405" t="s">
        <v>6128</v>
      </c>
      <c r="E43" s="405"/>
      <c r="F43" s="407">
        <v>0.012727273</v>
      </c>
      <c r="G43" s="418">
        <v>3</v>
      </c>
      <c r="H43" s="409">
        <v>11</v>
      </c>
      <c r="I43" s="417">
        <f t="shared" si="0"/>
        <v>1272.7273</v>
      </c>
      <c r="J43" s="411" t="s">
        <v>6129</v>
      </c>
    </row>
    <row r="44" ht="69.75" customHeight="1" spans="1:10">
      <c r="A44" s="404" t="s">
        <v>5692</v>
      </c>
      <c r="B44" s="405" t="s">
        <v>5693</v>
      </c>
      <c r="C44" s="406"/>
      <c r="D44" s="405" t="s">
        <v>6130</v>
      </c>
      <c r="E44" s="405"/>
      <c r="F44" s="407">
        <v>0.012727273</v>
      </c>
      <c r="G44" s="418">
        <v>3</v>
      </c>
      <c r="H44" s="414"/>
      <c r="I44" s="417">
        <f t="shared" si="0"/>
        <v>1272.7273</v>
      </c>
      <c r="J44" s="411" t="s">
        <v>6129</v>
      </c>
    </row>
    <row r="45" ht="69" customHeight="1" spans="1:10">
      <c r="A45" s="404" t="s">
        <v>5698</v>
      </c>
      <c r="B45" s="405" t="s">
        <v>5699</v>
      </c>
      <c r="C45" s="406"/>
      <c r="D45" s="405" t="s">
        <v>6124</v>
      </c>
      <c r="E45" s="405"/>
      <c r="F45" s="407">
        <v>0.012727273</v>
      </c>
      <c r="G45" s="418">
        <v>3</v>
      </c>
      <c r="H45" s="414"/>
      <c r="I45" s="417">
        <f t="shared" si="0"/>
        <v>1272.7273</v>
      </c>
      <c r="J45" s="411" t="s">
        <v>6125</v>
      </c>
    </row>
    <row r="46" ht="66.75" customHeight="1" spans="1:10">
      <c r="A46" s="404" t="s">
        <v>5701</v>
      </c>
      <c r="B46" s="405" t="s">
        <v>5702</v>
      </c>
      <c r="C46" s="406"/>
      <c r="D46" s="405" t="s">
        <v>5858</v>
      </c>
      <c r="E46" s="405"/>
      <c r="F46" s="407">
        <v>0.012727273</v>
      </c>
      <c r="G46" s="418">
        <v>3</v>
      </c>
      <c r="H46" s="414"/>
      <c r="I46" s="417">
        <f t="shared" si="0"/>
        <v>1272.7273</v>
      </c>
      <c r="J46" s="411" t="s">
        <v>6127</v>
      </c>
    </row>
    <row r="47" ht="63" customHeight="1" spans="1:10">
      <c r="A47" s="404" t="s">
        <v>5680</v>
      </c>
      <c r="B47" s="405" t="s">
        <v>5681</v>
      </c>
      <c r="C47" s="406"/>
      <c r="D47" s="405" t="s">
        <v>5858</v>
      </c>
      <c r="E47" s="405"/>
      <c r="F47" s="407">
        <v>0.012727273</v>
      </c>
      <c r="G47" s="418">
        <v>3</v>
      </c>
      <c r="H47" s="414"/>
      <c r="I47" s="417">
        <f t="shared" si="0"/>
        <v>1272.7273</v>
      </c>
      <c r="J47" s="411" t="s">
        <v>6127</v>
      </c>
    </row>
    <row r="48" ht="90.75" customHeight="1" spans="1:10">
      <c r="A48" s="404" t="s">
        <v>5689</v>
      </c>
      <c r="B48" s="405" t="s">
        <v>5690</v>
      </c>
      <c r="C48" s="406"/>
      <c r="D48" s="405" t="s">
        <v>6128</v>
      </c>
      <c r="E48" s="405"/>
      <c r="F48" s="407">
        <v>0.012727273</v>
      </c>
      <c r="G48" s="418">
        <v>3</v>
      </c>
      <c r="H48" s="414"/>
      <c r="I48" s="417">
        <f t="shared" si="0"/>
        <v>1272.7273</v>
      </c>
      <c r="J48" s="411" t="s">
        <v>6129</v>
      </c>
    </row>
    <row r="49" ht="71.25" customHeight="1" spans="1:10">
      <c r="A49" s="404" t="s">
        <v>5695</v>
      </c>
      <c r="B49" s="405" t="s">
        <v>5696</v>
      </c>
      <c r="C49" s="406"/>
      <c r="D49" s="405" t="s">
        <v>6128</v>
      </c>
      <c r="E49" s="405"/>
      <c r="F49" s="407">
        <v>0.012727273</v>
      </c>
      <c r="G49" s="418">
        <v>3</v>
      </c>
      <c r="H49" s="414"/>
      <c r="I49" s="417">
        <f t="shared" si="0"/>
        <v>1272.7273</v>
      </c>
      <c r="J49" s="411" t="s">
        <v>6129</v>
      </c>
    </row>
    <row r="50" ht="76.5" customHeight="1" spans="1:10">
      <c r="A50" s="404" t="s">
        <v>5707</v>
      </c>
      <c r="B50" s="405" t="s">
        <v>5708</v>
      </c>
      <c r="C50" s="406"/>
      <c r="D50" s="405" t="s">
        <v>5858</v>
      </c>
      <c r="E50" s="405"/>
      <c r="F50" s="407">
        <v>0.012727273</v>
      </c>
      <c r="G50" s="418">
        <v>3</v>
      </c>
      <c r="H50" s="414"/>
      <c r="I50" s="417">
        <f t="shared" si="0"/>
        <v>1272.7273</v>
      </c>
      <c r="J50" s="411" t="s">
        <v>6123</v>
      </c>
    </row>
    <row r="51" ht="85.5" customHeight="1" spans="1:10">
      <c r="A51" s="404" t="s">
        <v>5704</v>
      </c>
      <c r="B51" s="405" t="s">
        <v>5705</v>
      </c>
      <c r="C51" s="406"/>
      <c r="D51" s="405" t="s">
        <v>5858</v>
      </c>
      <c r="E51" s="405"/>
      <c r="F51" s="407">
        <v>0.012727273</v>
      </c>
      <c r="G51" s="418">
        <v>3</v>
      </c>
      <c r="H51" s="414"/>
      <c r="I51" s="417">
        <f t="shared" si="0"/>
        <v>1272.7273</v>
      </c>
      <c r="J51" s="411" t="s">
        <v>6123</v>
      </c>
    </row>
    <row r="52" ht="60.75" customHeight="1" spans="1:10">
      <c r="A52" s="404" t="s">
        <v>5683</v>
      </c>
      <c r="B52" s="405" t="s">
        <v>5684</v>
      </c>
      <c r="C52" s="406"/>
      <c r="D52" s="405" t="s">
        <v>5858</v>
      </c>
      <c r="E52" s="405"/>
      <c r="F52" s="407">
        <v>0.012727273</v>
      </c>
      <c r="G52" s="418">
        <v>3</v>
      </c>
      <c r="H52" s="414"/>
      <c r="I52" s="417">
        <f t="shared" si="0"/>
        <v>1272.7273</v>
      </c>
      <c r="J52" s="411" t="s">
        <v>6127</v>
      </c>
    </row>
    <row r="53" ht="63" customHeight="1" spans="1:10">
      <c r="A53" s="404" t="s">
        <v>5710</v>
      </c>
      <c r="B53" s="419" t="s">
        <v>5711</v>
      </c>
      <c r="C53" s="420"/>
      <c r="D53" s="419" t="s">
        <v>5858</v>
      </c>
      <c r="E53" s="419"/>
      <c r="F53" s="421">
        <v>0.012727273</v>
      </c>
      <c r="G53" s="419">
        <v>3</v>
      </c>
      <c r="H53" s="415"/>
      <c r="I53" s="422">
        <f t="shared" si="0"/>
        <v>1272.7273</v>
      </c>
      <c r="J53" s="423" t="s">
        <v>6127</v>
      </c>
    </row>
    <row r="54" ht="73.5" customHeight="1" spans="1:10">
      <c r="A54" s="404" t="s">
        <v>5721</v>
      </c>
      <c r="B54" s="405" t="s">
        <v>5722</v>
      </c>
      <c r="C54" s="406"/>
      <c r="D54" s="405" t="s">
        <v>6128</v>
      </c>
      <c r="E54" s="405"/>
      <c r="F54" s="407">
        <v>0.01</v>
      </c>
      <c r="G54" s="424">
        <v>4</v>
      </c>
      <c r="H54" s="409">
        <v>6</v>
      </c>
      <c r="I54" s="410">
        <f t="shared" si="0"/>
        <v>1000</v>
      </c>
      <c r="J54" s="411" t="s">
        <v>6129</v>
      </c>
    </row>
    <row r="55" ht="96" customHeight="1" spans="1:10">
      <c r="A55" s="404" t="s">
        <v>5724</v>
      </c>
      <c r="B55" s="405" t="s">
        <v>5725</v>
      </c>
      <c r="C55" s="406"/>
      <c r="D55" s="405" t="s">
        <v>6128</v>
      </c>
      <c r="E55" s="405"/>
      <c r="F55" s="407">
        <v>0.01</v>
      </c>
      <c r="G55" s="424">
        <v>4</v>
      </c>
      <c r="H55" s="414"/>
      <c r="I55" s="410">
        <f t="shared" si="0"/>
        <v>1000</v>
      </c>
      <c r="J55" s="411" t="s">
        <v>6129</v>
      </c>
    </row>
    <row r="56" ht="75" customHeight="1" spans="1:10">
      <c r="A56" s="404" t="s">
        <v>5712</v>
      </c>
      <c r="B56" s="405" t="s">
        <v>5713</v>
      </c>
      <c r="C56" s="406"/>
      <c r="D56" s="405" t="s">
        <v>5858</v>
      </c>
      <c r="E56" s="405"/>
      <c r="F56" s="407">
        <v>0.01</v>
      </c>
      <c r="G56" s="424">
        <v>4</v>
      </c>
      <c r="H56" s="414"/>
      <c r="I56" s="410">
        <f t="shared" si="0"/>
        <v>1000</v>
      </c>
      <c r="J56" s="411" t="s">
        <v>6122</v>
      </c>
    </row>
    <row r="57" ht="78.75" customHeight="1" spans="1:10">
      <c r="A57" s="404" t="s">
        <v>5715</v>
      </c>
      <c r="B57" s="405" t="s">
        <v>5716</v>
      </c>
      <c r="C57" s="406"/>
      <c r="D57" s="405" t="s">
        <v>5858</v>
      </c>
      <c r="E57" s="405"/>
      <c r="F57" s="407">
        <v>0.01</v>
      </c>
      <c r="G57" s="424">
        <v>4</v>
      </c>
      <c r="H57" s="414"/>
      <c r="I57" s="410">
        <f t="shared" si="0"/>
        <v>1000</v>
      </c>
      <c r="J57" s="411" t="s">
        <v>6122</v>
      </c>
    </row>
    <row r="58" ht="93.75" customHeight="1" spans="1:10">
      <c r="A58" s="404" t="s">
        <v>5727</v>
      </c>
      <c r="B58" s="405" t="s">
        <v>5728</v>
      </c>
      <c r="C58" s="406"/>
      <c r="D58" s="405" t="s">
        <v>6124</v>
      </c>
      <c r="E58" s="405"/>
      <c r="F58" s="407">
        <v>0.01</v>
      </c>
      <c r="G58" s="424">
        <v>4</v>
      </c>
      <c r="H58" s="414"/>
      <c r="I58" s="410">
        <f t="shared" si="0"/>
        <v>1000</v>
      </c>
      <c r="J58" s="411" t="s">
        <v>6129</v>
      </c>
    </row>
    <row r="59" ht="55.5" customHeight="1" spans="1:10">
      <c r="A59" s="404" t="s">
        <v>5718</v>
      </c>
      <c r="B59" s="405" t="s">
        <v>5719</v>
      </c>
      <c r="C59" s="406"/>
      <c r="D59" s="405" t="s">
        <v>5858</v>
      </c>
      <c r="E59" s="405"/>
      <c r="F59" s="407">
        <v>0.01</v>
      </c>
      <c r="G59" s="424">
        <v>4</v>
      </c>
      <c r="H59" s="415"/>
      <c r="I59" s="410">
        <f t="shared" si="0"/>
        <v>1000</v>
      </c>
      <c r="J59" s="411" t="s">
        <v>6123</v>
      </c>
    </row>
    <row r="60" ht="69.75" customHeight="1" spans="1:10">
      <c r="A60" s="404" t="s">
        <v>5739</v>
      </c>
      <c r="B60" s="405" t="s">
        <v>5740</v>
      </c>
      <c r="C60" s="406"/>
      <c r="D60" s="405" t="s">
        <v>6128</v>
      </c>
      <c r="E60" s="405"/>
      <c r="F60" s="407">
        <v>0.0075</v>
      </c>
      <c r="G60" s="425">
        <v>5</v>
      </c>
      <c r="H60" s="409">
        <v>4</v>
      </c>
      <c r="I60" s="410">
        <f t="shared" si="0"/>
        <v>750</v>
      </c>
      <c r="J60" s="411" t="s">
        <v>6129</v>
      </c>
    </row>
    <row r="61" ht="58.5" customHeight="1" spans="1:10">
      <c r="A61" s="404" t="s">
        <v>5730</v>
      </c>
      <c r="B61" s="405" t="s">
        <v>5731</v>
      </c>
      <c r="C61" s="406"/>
      <c r="D61" s="405" t="s">
        <v>5858</v>
      </c>
      <c r="E61" s="405"/>
      <c r="F61" s="407">
        <v>0.0075</v>
      </c>
      <c r="G61" s="425">
        <v>5</v>
      </c>
      <c r="H61" s="414"/>
      <c r="I61" s="410">
        <f t="shared" si="0"/>
        <v>750</v>
      </c>
      <c r="J61" s="411" t="s">
        <v>6127</v>
      </c>
    </row>
    <row r="62" ht="101.25" customHeight="1" spans="1:10">
      <c r="A62" s="404" t="s">
        <v>5736</v>
      </c>
      <c r="B62" s="405" t="s">
        <v>5737</v>
      </c>
      <c r="C62" s="406"/>
      <c r="D62" s="405" t="s">
        <v>5858</v>
      </c>
      <c r="E62" s="405"/>
      <c r="F62" s="407">
        <v>0.0075</v>
      </c>
      <c r="G62" s="425">
        <v>5</v>
      </c>
      <c r="H62" s="414"/>
      <c r="I62" s="410">
        <f t="shared" si="0"/>
        <v>750</v>
      </c>
      <c r="J62" s="411" t="s">
        <v>6123</v>
      </c>
    </row>
    <row r="63" ht="59.25" customHeight="1" spans="1:10">
      <c r="A63" s="404" t="s">
        <v>5733</v>
      </c>
      <c r="B63" s="405" t="s">
        <v>5734</v>
      </c>
      <c r="C63" s="406"/>
      <c r="D63" s="405" t="s">
        <v>5858</v>
      </c>
      <c r="E63" s="405"/>
      <c r="F63" s="407">
        <v>0.0075</v>
      </c>
      <c r="G63" s="425">
        <v>5</v>
      </c>
      <c r="H63" s="415"/>
      <c r="I63" s="410">
        <f t="shared" si="0"/>
        <v>750</v>
      </c>
      <c r="J63" s="411" t="s">
        <v>6127</v>
      </c>
    </row>
    <row r="64" ht="72" customHeight="1" spans="1:10">
      <c r="A64" s="404" t="s">
        <v>5742</v>
      </c>
      <c r="B64" s="405" t="s">
        <v>5743</v>
      </c>
      <c r="C64" s="406"/>
      <c r="D64" s="405" t="s">
        <v>5858</v>
      </c>
      <c r="E64" s="405"/>
      <c r="F64" s="407">
        <v>0.005</v>
      </c>
      <c r="G64" s="426">
        <v>6</v>
      </c>
      <c r="H64" s="409">
        <v>3</v>
      </c>
      <c r="I64" s="410">
        <f t="shared" si="0"/>
        <v>500</v>
      </c>
      <c r="J64" s="411" t="s">
        <v>6131</v>
      </c>
    </row>
    <row r="65" ht="90.75" customHeight="1" spans="1:10">
      <c r="A65" s="404" t="s">
        <v>5745</v>
      </c>
      <c r="B65" s="405" t="s">
        <v>5746</v>
      </c>
      <c r="C65" s="406"/>
      <c r="D65" s="405" t="s">
        <v>5858</v>
      </c>
      <c r="E65" s="405"/>
      <c r="F65" s="407">
        <v>0.005</v>
      </c>
      <c r="G65" s="426">
        <v>6</v>
      </c>
      <c r="H65" s="414"/>
      <c r="I65" s="410">
        <f t="shared" si="0"/>
        <v>500</v>
      </c>
      <c r="J65" s="411" t="s">
        <v>6131</v>
      </c>
    </row>
    <row r="66" ht="66.75" customHeight="1" spans="1:10">
      <c r="A66" s="404" t="s">
        <v>5748</v>
      </c>
      <c r="B66" s="405" t="s">
        <v>5749</v>
      </c>
      <c r="C66" s="406"/>
      <c r="D66" s="405" t="s">
        <v>5858</v>
      </c>
      <c r="E66" s="405"/>
      <c r="F66" s="407">
        <v>0.005</v>
      </c>
      <c r="G66" s="426">
        <v>6</v>
      </c>
      <c r="H66" s="415"/>
      <c r="I66" s="410">
        <f t="shared" si="0"/>
        <v>500</v>
      </c>
      <c r="J66" s="411" t="s">
        <v>6131</v>
      </c>
    </row>
    <row r="67" ht="37.5" customHeight="1" spans="1:10">
      <c r="A67" s="427"/>
      <c r="B67" s="428"/>
      <c r="C67" s="428"/>
      <c r="D67" s="429" t="s">
        <v>6132</v>
      </c>
      <c r="E67" s="429"/>
      <c r="F67" s="430">
        <f>SUM(F3:F66)</f>
        <v>1.000000008</v>
      </c>
      <c r="G67" s="431">
        <v>64</v>
      </c>
      <c r="H67" s="432"/>
      <c r="I67" s="433">
        <f>SUM(I3:I66)</f>
        <v>100000.0008</v>
      </c>
      <c r="J67" s="434"/>
    </row>
  </sheetData>
  <autoFilter xmlns:etc="http://www.wps.cn/officeDocument/2017/etCustomData" ref="A2:J67" etc:filterBottomFollowUsedRange="0">
    <extLst/>
  </autoFilter>
  <mergeCells count="7">
    <mergeCell ref="A1:J1"/>
    <mergeCell ref="H3:H27"/>
    <mergeCell ref="H28:H42"/>
    <mergeCell ref="H43:H53"/>
    <mergeCell ref="H54:H59"/>
    <mergeCell ref="H60:H63"/>
    <mergeCell ref="H64:H66"/>
  </mergeCells>
  <pageMargins left="0.7" right="0.7" top="0.75" bottom="0.75" header="0.3" footer="0.3"/>
  <pageSetup paperSize="8" scale="15" orientation="portrait" verticalDpi="300"/>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399975585192419"/>
  </sheetPr>
  <dimension ref="A1:O82"/>
  <sheetViews>
    <sheetView zoomScale="80" zoomScaleNormal="80" workbookViewId="0">
      <selection activeCell="O63" sqref="O63"/>
    </sheetView>
  </sheetViews>
  <sheetFormatPr defaultColWidth="8.1" defaultRowHeight="13.5"/>
  <cols>
    <col min="1" max="1" width="9.9" style="380" customWidth="1"/>
    <col min="2" max="2" width="19.275" style="380" customWidth="1"/>
    <col min="3" max="3" width="22.2" style="380" customWidth="1"/>
    <col min="4" max="4" width="8.625" style="380" customWidth="1"/>
    <col min="5" max="5" width="11.325" style="380" hidden="1" customWidth="1"/>
    <col min="6" max="6" width="13.8" style="380" hidden="1" customWidth="1"/>
    <col min="7" max="7" width="15.975" style="380" customWidth="1"/>
    <col min="8" max="8" width="13.275" style="380" hidden="1" customWidth="1"/>
    <col min="9" max="9" width="13.5" style="380" hidden="1" customWidth="1"/>
    <col min="10" max="10" width="7.8" style="381" hidden="1" customWidth="1"/>
    <col min="11" max="16" width="9.525" style="380" customWidth="1"/>
    <col min="17" max="16384" width="8.1" style="380"/>
  </cols>
  <sheetData>
    <row r="1" ht="25" customHeight="1" spans="1:11">
      <c r="K1" s="380" t="s">
        <v>5510</v>
      </c>
    </row>
    <row r="2" s="379" customFormat="1" ht="25" customHeight="1" spans="1:11">
      <c r="A2" s="382" t="s">
        <v>6133</v>
      </c>
      <c r="B2" s="382" t="s">
        <v>6134</v>
      </c>
      <c r="C2" s="382" t="s">
        <v>6135</v>
      </c>
      <c r="D2" s="383" t="s">
        <v>6111</v>
      </c>
      <c r="E2" s="383" t="s">
        <v>6136</v>
      </c>
      <c r="F2" s="384" t="s">
        <v>6137</v>
      </c>
      <c r="G2" s="385" t="s">
        <v>6138</v>
      </c>
      <c r="H2" s="386" t="s">
        <v>6139</v>
      </c>
      <c r="I2" s="383" t="s">
        <v>6140</v>
      </c>
      <c r="J2" s="383" t="s">
        <v>6112</v>
      </c>
      <c r="K2" s="387">
        <v>400000</v>
      </c>
    </row>
    <row r="3" spans="1:11">
      <c r="A3" s="1854" t="s">
        <v>6141</v>
      </c>
      <c r="B3" s="388" t="s">
        <v>5561</v>
      </c>
      <c r="C3" s="388" t="s">
        <v>5562</v>
      </c>
      <c r="D3" s="388" t="s">
        <v>6142</v>
      </c>
      <c r="E3" s="388">
        <v>1</v>
      </c>
      <c r="F3" s="388">
        <v>2.6389</v>
      </c>
      <c r="G3" s="389">
        <f t="shared" ref="G3:G66" si="0">F3/SUM($F$3:$F$66)</f>
        <v>0.026382773665415</v>
      </c>
      <c r="H3" s="390">
        <f t="shared" ref="H3:H66" si="1">$H$68*G3</f>
        <v>2638.2773665415</v>
      </c>
      <c r="I3" s="388" t="s">
        <v>6115</v>
      </c>
      <c r="J3" s="388" t="s">
        <v>6143</v>
      </c>
      <c r="K3" s="391">
        <f t="shared" ref="K3:K66" si="2">$K$2*$G3*5</f>
        <v>52765.5473308299</v>
      </c>
    </row>
    <row r="4" spans="1:11">
      <c r="A4" s="1854" t="s">
        <v>6141</v>
      </c>
      <c r="B4" s="388" t="s">
        <v>5564</v>
      </c>
      <c r="C4" s="388" t="s">
        <v>5565</v>
      </c>
      <c r="D4" s="388" t="s">
        <v>6142</v>
      </c>
      <c r="E4" s="388">
        <v>1</v>
      </c>
      <c r="F4" s="388">
        <v>2.6389</v>
      </c>
      <c r="G4" s="389">
        <f t="shared" si="0"/>
        <v>0.026382773665415</v>
      </c>
      <c r="H4" s="390">
        <f t="shared" si="1"/>
        <v>2638.2773665415</v>
      </c>
      <c r="I4" s="388" t="s">
        <v>6118</v>
      </c>
      <c r="J4" s="388" t="s">
        <v>6143</v>
      </c>
      <c r="K4" s="391">
        <f t="shared" si="2"/>
        <v>52765.5473308299</v>
      </c>
    </row>
    <row r="5" spans="1:11">
      <c r="A5" s="1854" t="s">
        <v>6141</v>
      </c>
      <c r="B5" s="388" t="s">
        <v>5567</v>
      </c>
      <c r="C5" s="388" t="s">
        <v>5565</v>
      </c>
      <c r="D5" s="388" t="s">
        <v>6142</v>
      </c>
      <c r="E5" s="388">
        <v>1</v>
      </c>
      <c r="F5" s="388">
        <v>2.6389</v>
      </c>
      <c r="G5" s="389">
        <f t="shared" si="0"/>
        <v>0.026382773665415</v>
      </c>
      <c r="H5" s="390">
        <f t="shared" si="1"/>
        <v>2638.2773665415</v>
      </c>
      <c r="I5" s="388" t="s">
        <v>6118</v>
      </c>
      <c r="J5" s="388" t="s">
        <v>6143</v>
      </c>
      <c r="K5" s="391">
        <f t="shared" si="2"/>
        <v>52765.5473308299</v>
      </c>
    </row>
    <row r="6" spans="1:11">
      <c r="A6" s="1854" t="s">
        <v>6141</v>
      </c>
      <c r="B6" s="388" t="s">
        <v>5569</v>
      </c>
      <c r="C6" s="388" t="s">
        <v>5570</v>
      </c>
      <c r="D6" s="388" t="s">
        <v>6131</v>
      </c>
      <c r="E6" s="388">
        <v>1</v>
      </c>
      <c r="F6" s="392">
        <v>2.375</v>
      </c>
      <c r="G6" s="389">
        <f t="shared" si="0"/>
        <v>0.0237443963224679</v>
      </c>
      <c r="H6" s="390">
        <f t="shared" si="1"/>
        <v>2374.43963224679</v>
      </c>
      <c r="I6" s="388" t="s">
        <v>5858</v>
      </c>
      <c r="J6" s="388" t="s">
        <v>6143</v>
      </c>
      <c r="K6" s="391">
        <f t="shared" si="2"/>
        <v>47488.7926449358</v>
      </c>
    </row>
    <row r="7" spans="1:11">
      <c r="A7" s="1854" t="s">
        <v>6141</v>
      </c>
      <c r="B7" s="388" t="s">
        <v>5572</v>
      </c>
      <c r="C7" s="388" t="s">
        <v>5573</v>
      </c>
      <c r="D7" s="388" t="s">
        <v>6131</v>
      </c>
      <c r="E7" s="388">
        <v>1</v>
      </c>
      <c r="F7" s="392">
        <v>2.375</v>
      </c>
      <c r="G7" s="389">
        <f t="shared" si="0"/>
        <v>0.0237443963224679</v>
      </c>
      <c r="H7" s="390">
        <f t="shared" si="1"/>
        <v>2374.43963224679</v>
      </c>
      <c r="I7" s="388" t="s">
        <v>5858</v>
      </c>
      <c r="J7" s="388" t="s">
        <v>6143</v>
      </c>
      <c r="K7" s="391">
        <f t="shared" si="2"/>
        <v>47488.7926449358</v>
      </c>
    </row>
    <row r="8" spans="1:11">
      <c r="A8" s="1854" t="s">
        <v>6141</v>
      </c>
      <c r="B8" s="388" t="s">
        <v>5575</v>
      </c>
      <c r="C8" s="388" t="s">
        <v>5576</v>
      </c>
      <c r="D8" s="388" t="s">
        <v>6131</v>
      </c>
      <c r="E8" s="388">
        <v>1</v>
      </c>
      <c r="F8" s="392">
        <v>2.375</v>
      </c>
      <c r="G8" s="389">
        <f t="shared" si="0"/>
        <v>0.0237443963224679</v>
      </c>
      <c r="H8" s="390">
        <f t="shared" si="1"/>
        <v>2374.43963224679</v>
      </c>
      <c r="I8" s="388" t="s">
        <v>5858</v>
      </c>
      <c r="J8" s="388" t="s">
        <v>6143</v>
      </c>
      <c r="K8" s="391">
        <f t="shared" si="2"/>
        <v>47488.7926449358</v>
      </c>
    </row>
    <row r="9" spans="1:11">
      <c r="A9" s="1854" t="s">
        <v>6141</v>
      </c>
      <c r="B9" s="388" t="s">
        <v>5578</v>
      </c>
      <c r="C9" s="388" t="s">
        <v>5579</v>
      </c>
      <c r="D9" s="388" t="s">
        <v>6131</v>
      </c>
      <c r="E9" s="388">
        <v>1</v>
      </c>
      <c r="F9" s="392">
        <v>2.375</v>
      </c>
      <c r="G9" s="389">
        <f t="shared" si="0"/>
        <v>0.0237443963224679</v>
      </c>
      <c r="H9" s="390">
        <f t="shared" si="1"/>
        <v>2374.43963224679</v>
      </c>
      <c r="I9" s="388" t="s">
        <v>5858</v>
      </c>
      <c r="J9" s="388" t="s">
        <v>6143</v>
      </c>
      <c r="K9" s="391">
        <f t="shared" si="2"/>
        <v>47488.7926449358</v>
      </c>
    </row>
    <row r="10" spans="1:11">
      <c r="A10" s="1854" t="s">
        <v>6141</v>
      </c>
      <c r="B10" s="388" t="s">
        <v>5581</v>
      </c>
      <c r="C10" s="388" t="s">
        <v>5582</v>
      </c>
      <c r="D10" s="388" t="s">
        <v>6131</v>
      </c>
      <c r="E10" s="388">
        <v>1</v>
      </c>
      <c r="F10" s="392">
        <v>2.375</v>
      </c>
      <c r="G10" s="389">
        <f t="shared" si="0"/>
        <v>0.0237443963224679</v>
      </c>
      <c r="H10" s="390">
        <f t="shared" si="1"/>
        <v>2374.43963224679</v>
      </c>
      <c r="I10" s="388" t="s">
        <v>5858</v>
      </c>
      <c r="J10" s="388" t="s">
        <v>6143</v>
      </c>
      <c r="K10" s="391">
        <f t="shared" si="2"/>
        <v>47488.7926449358</v>
      </c>
    </row>
    <row r="11" spans="1:11">
      <c r="A11" s="1854" t="s">
        <v>6141</v>
      </c>
      <c r="B11" s="388" t="s">
        <v>5584</v>
      </c>
      <c r="C11" s="388" t="s">
        <v>5585</v>
      </c>
      <c r="D11" s="388" t="s">
        <v>6131</v>
      </c>
      <c r="E11" s="388">
        <v>1</v>
      </c>
      <c r="F11" s="392">
        <v>2.375</v>
      </c>
      <c r="G11" s="389">
        <f t="shared" si="0"/>
        <v>0.0237443963224679</v>
      </c>
      <c r="H11" s="390">
        <f t="shared" si="1"/>
        <v>2374.43963224679</v>
      </c>
      <c r="I11" s="388" t="s">
        <v>5858</v>
      </c>
      <c r="J11" s="388" t="s">
        <v>6143</v>
      </c>
      <c r="K11" s="391">
        <f t="shared" si="2"/>
        <v>47488.7926449358</v>
      </c>
    </row>
    <row r="12" spans="1:11">
      <c r="A12" s="1854" t="s">
        <v>6141</v>
      </c>
      <c r="B12" s="388" t="s">
        <v>5587</v>
      </c>
      <c r="C12" s="388" t="s">
        <v>5588</v>
      </c>
      <c r="D12" s="388" t="s">
        <v>6144</v>
      </c>
      <c r="E12" s="388">
        <v>1</v>
      </c>
      <c r="F12" s="388">
        <v>2.0139</v>
      </c>
      <c r="G12" s="389">
        <f t="shared" si="0"/>
        <v>0.0201342483173971</v>
      </c>
      <c r="H12" s="390">
        <f t="shared" si="1"/>
        <v>2013.42483173971</v>
      </c>
      <c r="I12" s="388" t="s">
        <v>5858</v>
      </c>
      <c r="J12" s="388" t="s">
        <v>6143</v>
      </c>
      <c r="K12" s="391">
        <f t="shared" si="2"/>
        <v>40268.4966347942</v>
      </c>
    </row>
    <row r="13" spans="1:11">
      <c r="A13" s="1854" t="s">
        <v>6141</v>
      </c>
      <c r="B13" s="388" t="s">
        <v>5590</v>
      </c>
      <c r="C13" s="388" t="s">
        <v>5591</v>
      </c>
      <c r="D13" s="388" t="s">
        <v>6144</v>
      </c>
      <c r="E13" s="388">
        <v>1</v>
      </c>
      <c r="F13" s="388">
        <v>2.0139</v>
      </c>
      <c r="G13" s="389">
        <f t="shared" si="0"/>
        <v>0.0201342483173971</v>
      </c>
      <c r="H13" s="390">
        <f t="shared" si="1"/>
        <v>2013.42483173971</v>
      </c>
      <c r="I13" s="388" t="s">
        <v>5858</v>
      </c>
      <c r="J13" s="388" t="s">
        <v>6143</v>
      </c>
      <c r="K13" s="391">
        <f t="shared" si="2"/>
        <v>40268.4966347942</v>
      </c>
    </row>
    <row r="14" spans="1:11">
      <c r="A14" s="1854" t="s">
        <v>6141</v>
      </c>
      <c r="B14" s="388" t="s">
        <v>5593</v>
      </c>
      <c r="C14" s="388" t="s">
        <v>5594</v>
      </c>
      <c r="D14" s="388" t="s">
        <v>6144</v>
      </c>
      <c r="E14" s="388">
        <v>1</v>
      </c>
      <c r="F14" s="388">
        <v>2.0139</v>
      </c>
      <c r="G14" s="389">
        <f t="shared" si="0"/>
        <v>0.0201342483173971</v>
      </c>
      <c r="H14" s="390">
        <f t="shared" si="1"/>
        <v>2013.42483173971</v>
      </c>
      <c r="I14" s="388" t="s">
        <v>5858</v>
      </c>
      <c r="J14" s="388" t="s">
        <v>6143</v>
      </c>
      <c r="K14" s="391">
        <f t="shared" si="2"/>
        <v>40268.4966347942</v>
      </c>
    </row>
    <row r="15" spans="1:11">
      <c r="A15" s="1854" t="s">
        <v>6141</v>
      </c>
      <c r="B15" s="388" t="s">
        <v>5596</v>
      </c>
      <c r="C15" s="388" t="s">
        <v>5597</v>
      </c>
      <c r="D15" s="388" t="s">
        <v>6144</v>
      </c>
      <c r="E15" s="388">
        <v>1</v>
      </c>
      <c r="F15" s="388">
        <v>2.0139</v>
      </c>
      <c r="G15" s="389">
        <f t="shared" si="0"/>
        <v>0.0201342483173971</v>
      </c>
      <c r="H15" s="390">
        <f t="shared" si="1"/>
        <v>2013.42483173971</v>
      </c>
      <c r="I15" s="388" t="s">
        <v>5858</v>
      </c>
      <c r="J15" s="388" t="s">
        <v>6143</v>
      </c>
      <c r="K15" s="391">
        <f t="shared" si="2"/>
        <v>40268.4966347942</v>
      </c>
    </row>
    <row r="16" spans="1:11">
      <c r="A16" s="1854" t="s">
        <v>6141</v>
      </c>
      <c r="B16" s="388" t="s">
        <v>5599</v>
      </c>
      <c r="C16" s="388" t="s">
        <v>5600</v>
      </c>
      <c r="D16" s="388" t="s">
        <v>6144</v>
      </c>
      <c r="E16" s="388">
        <v>1</v>
      </c>
      <c r="F16" s="388">
        <v>2.0139</v>
      </c>
      <c r="G16" s="389">
        <f t="shared" si="0"/>
        <v>0.0201342483173971</v>
      </c>
      <c r="H16" s="390">
        <f t="shared" si="1"/>
        <v>2013.42483173971</v>
      </c>
      <c r="I16" s="388" t="s">
        <v>5858</v>
      </c>
      <c r="J16" s="388" t="s">
        <v>6143</v>
      </c>
      <c r="K16" s="391">
        <f t="shared" si="2"/>
        <v>40268.4966347942</v>
      </c>
    </row>
    <row r="17" spans="1:11">
      <c r="A17" s="1854" t="s">
        <v>6141</v>
      </c>
      <c r="B17" s="388" t="s">
        <v>5602</v>
      </c>
      <c r="C17" s="388" t="s">
        <v>5603</v>
      </c>
      <c r="D17" s="388" t="s">
        <v>6144</v>
      </c>
      <c r="E17" s="388">
        <v>1</v>
      </c>
      <c r="F17" s="388">
        <v>2.0139</v>
      </c>
      <c r="G17" s="389">
        <f t="shared" si="0"/>
        <v>0.0201342483173971</v>
      </c>
      <c r="H17" s="390">
        <f t="shared" si="1"/>
        <v>2013.42483173971</v>
      </c>
      <c r="I17" s="388" t="s">
        <v>5858</v>
      </c>
      <c r="J17" s="388" t="s">
        <v>6143</v>
      </c>
      <c r="K17" s="391">
        <f t="shared" si="2"/>
        <v>40268.4966347942</v>
      </c>
    </row>
    <row r="18" spans="1:11">
      <c r="A18" s="1854" t="s">
        <v>6141</v>
      </c>
      <c r="B18" s="388" t="s">
        <v>5605</v>
      </c>
      <c r="C18" s="388" t="s">
        <v>5606</v>
      </c>
      <c r="D18" s="388" t="s">
        <v>6145</v>
      </c>
      <c r="E18" s="388">
        <v>1</v>
      </c>
      <c r="F18" s="388">
        <v>2.0139</v>
      </c>
      <c r="G18" s="389">
        <f t="shared" si="0"/>
        <v>0.0201342483173971</v>
      </c>
      <c r="H18" s="390">
        <f t="shared" si="1"/>
        <v>2013.42483173971</v>
      </c>
      <c r="I18" s="388" t="s">
        <v>5858</v>
      </c>
      <c r="J18" s="388" t="s">
        <v>6143</v>
      </c>
      <c r="K18" s="391">
        <f t="shared" si="2"/>
        <v>40268.4966347942</v>
      </c>
    </row>
    <row r="19" spans="1:11">
      <c r="A19" s="1854" t="s">
        <v>6141</v>
      </c>
      <c r="B19" s="388" t="s">
        <v>5608</v>
      </c>
      <c r="C19" s="388" t="s">
        <v>5609</v>
      </c>
      <c r="D19" s="388" t="s">
        <v>6145</v>
      </c>
      <c r="E19" s="388">
        <v>1</v>
      </c>
      <c r="F19" s="388">
        <v>2.0139</v>
      </c>
      <c r="G19" s="389">
        <f t="shared" si="0"/>
        <v>0.0201342483173971</v>
      </c>
      <c r="H19" s="390">
        <f t="shared" si="1"/>
        <v>2013.42483173971</v>
      </c>
      <c r="I19" s="388" t="s">
        <v>5858</v>
      </c>
      <c r="J19" s="388" t="s">
        <v>6143</v>
      </c>
      <c r="K19" s="391">
        <f t="shared" si="2"/>
        <v>40268.4966347942</v>
      </c>
    </row>
    <row r="20" spans="1:11">
      <c r="A20" s="1854" t="s">
        <v>6141</v>
      </c>
      <c r="B20" s="388" t="s">
        <v>5611</v>
      </c>
      <c r="C20" s="388" t="s">
        <v>5612</v>
      </c>
      <c r="D20" s="388" t="s">
        <v>6145</v>
      </c>
      <c r="E20" s="388">
        <v>1</v>
      </c>
      <c r="F20" s="388">
        <v>2.0139</v>
      </c>
      <c r="G20" s="389">
        <f t="shared" si="0"/>
        <v>0.0201342483173971</v>
      </c>
      <c r="H20" s="390">
        <f t="shared" si="1"/>
        <v>2013.42483173971</v>
      </c>
      <c r="I20" s="388" t="s">
        <v>5858</v>
      </c>
      <c r="J20" s="388" t="s">
        <v>6143</v>
      </c>
      <c r="K20" s="391">
        <f t="shared" si="2"/>
        <v>40268.4966347942</v>
      </c>
    </row>
    <row r="21" spans="1:11">
      <c r="A21" s="1854" t="s">
        <v>6141</v>
      </c>
      <c r="B21" s="388" t="s">
        <v>5614</v>
      </c>
      <c r="C21" s="388" t="s">
        <v>5615</v>
      </c>
      <c r="D21" s="388" t="s">
        <v>6145</v>
      </c>
      <c r="E21" s="388">
        <v>1</v>
      </c>
      <c r="F21" s="388">
        <v>2.0139</v>
      </c>
      <c r="G21" s="389">
        <f t="shared" si="0"/>
        <v>0.0201342483173971</v>
      </c>
      <c r="H21" s="390">
        <f t="shared" si="1"/>
        <v>2013.42483173971</v>
      </c>
      <c r="I21" s="388" t="s">
        <v>5858</v>
      </c>
      <c r="J21" s="388" t="s">
        <v>6143</v>
      </c>
      <c r="K21" s="391">
        <f t="shared" si="2"/>
        <v>40268.4966347942</v>
      </c>
    </row>
    <row r="22" spans="1:11">
      <c r="A22" s="1854" t="s">
        <v>6141</v>
      </c>
      <c r="B22" s="388" t="s">
        <v>5617</v>
      </c>
      <c r="C22" s="388" t="s">
        <v>5618</v>
      </c>
      <c r="D22" s="388" t="s">
        <v>6145</v>
      </c>
      <c r="E22" s="388">
        <v>1</v>
      </c>
      <c r="F22" s="388">
        <v>2.0139</v>
      </c>
      <c r="G22" s="389">
        <f t="shared" si="0"/>
        <v>0.0201342483173971</v>
      </c>
      <c r="H22" s="390">
        <f t="shared" si="1"/>
        <v>2013.42483173971</v>
      </c>
      <c r="I22" s="388" t="s">
        <v>5858</v>
      </c>
      <c r="J22" s="388" t="s">
        <v>6143</v>
      </c>
      <c r="K22" s="391">
        <f t="shared" si="2"/>
        <v>40268.4966347942</v>
      </c>
    </row>
    <row r="23" spans="1:11">
      <c r="A23" s="1854" t="s">
        <v>6141</v>
      </c>
      <c r="B23" s="388" t="s">
        <v>5620</v>
      </c>
      <c r="C23" s="388" t="s">
        <v>5621</v>
      </c>
      <c r="D23" s="388" t="s">
        <v>6145</v>
      </c>
      <c r="E23" s="388">
        <v>1</v>
      </c>
      <c r="F23" s="388">
        <v>2.0139</v>
      </c>
      <c r="G23" s="389">
        <f t="shared" si="0"/>
        <v>0.0201342483173971</v>
      </c>
      <c r="H23" s="390">
        <f t="shared" si="1"/>
        <v>2013.42483173971</v>
      </c>
      <c r="I23" s="388" t="s">
        <v>5858</v>
      </c>
      <c r="J23" s="388" t="s">
        <v>6143</v>
      </c>
      <c r="K23" s="391">
        <f t="shared" si="2"/>
        <v>40268.4966347942</v>
      </c>
    </row>
    <row r="24" spans="1:11">
      <c r="A24" s="1854" t="s">
        <v>6141</v>
      </c>
      <c r="B24" s="388" t="s">
        <v>5623</v>
      </c>
      <c r="C24" s="388" t="s">
        <v>5624</v>
      </c>
      <c r="D24" s="388" t="s">
        <v>6122</v>
      </c>
      <c r="E24" s="388">
        <v>1</v>
      </c>
      <c r="F24" s="388">
        <v>1.9792</v>
      </c>
      <c r="G24" s="389">
        <f t="shared" si="0"/>
        <v>0.0197873301900751</v>
      </c>
      <c r="H24" s="390">
        <f t="shared" si="1"/>
        <v>1978.73301900751</v>
      </c>
      <c r="I24" s="388" t="s">
        <v>5858</v>
      </c>
      <c r="J24" s="388" t="s">
        <v>6143</v>
      </c>
      <c r="K24" s="391">
        <f t="shared" si="2"/>
        <v>39574.6603801503</v>
      </c>
    </row>
    <row r="25" spans="1:11">
      <c r="A25" s="1854" t="s">
        <v>6141</v>
      </c>
      <c r="B25" s="388" t="s">
        <v>5626</v>
      </c>
      <c r="C25" s="388" t="s">
        <v>5627</v>
      </c>
      <c r="D25" s="388" t="s">
        <v>6122</v>
      </c>
      <c r="E25" s="388">
        <v>1</v>
      </c>
      <c r="F25" s="388">
        <v>1.9792</v>
      </c>
      <c r="G25" s="389">
        <f t="shared" si="0"/>
        <v>0.0197873301900751</v>
      </c>
      <c r="H25" s="390">
        <f t="shared" si="1"/>
        <v>1978.73301900751</v>
      </c>
      <c r="I25" s="388" t="s">
        <v>5858</v>
      </c>
      <c r="J25" s="388" t="s">
        <v>6143</v>
      </c>
      <c r="K25" s="391">
        <f t="shared" si="2"/>
        <v>39574.6603801503</v>
      </c>
    </row>
    <row r="26" spans="1:11">
      <c r="A26" s="1854" t="s">
        <v>6141</v>
      </c>
      <c r="B26" s="388" t="s">
        <v>5629</v>
      </c>
      <c r="C26" s="388" t="s">
        <v>5630</v>
      </c>
      <c r="D26" s="388" t="s">
        <v>6122</v>
      </c>
      <c r="E26" s="388">
        <v>1</v>
      </c>
      <c r="F26" s="388">
        <v>1.9792</v>
      </c>
      <c r="G26" s="389">
        <f t="shared" si="0"/>
        <v>0.0197873301900751</v>
      </c>
      <c r="H26" s="390">
        <f t="shared" si="1"/>
        <v>1978.73301900751</v>
      </c>
      <c r="I26" s="388" t="s">
        <v>5858</v>
      </c>
      <c r="J26" s="388" t="s">
        <v>6143</v>
      </c>
      <c r="K26" s="391">
        <f t="shared" si="2"/>
        <v>39574.6603801503</v>
      </c>
    </row>
    <row r="27" spans="1:11">
      <c r="A27" s="1854" t="s">
        <v>6141</v>
      </c>
      <c r="B27" s="388" t="s">
        <v>5632</v>
      </c>
      <c r="C27" s="388" t="s">
        <v>5633</v>
      </c>
      <c r="D27" s="388" t="s">
        <v>6122</v>
      </c>
      <c r="E27" s="388">
        <v>1</v>
      </c>
      <c r="F27" s="388">
        <v>1.9792</v>
      </c>
      <c r="G27" s="389">
        <f t="shared" si="0"/>
        <v>0.0197873301900751</v>
      </c>
      <c r="H27" s="390">
        <f t="shared" si="1"/>
        <v>1978.73301900751</v>
      </c>
      <c r="I27" s="388" t="s">
        <v>5858</v>
      </c>
      <c r="J27" s="388" t="s">
        <v>6143</v>
      </c>
      <c r="K27" s="391">
        <f t="shared" si="2"/>
        <v>39574.6603801503</v>
      </c>
    </row>
    <row r="28" spans="1:11">
      <c r="A28" s="1854" t="s">
        <v>6141</v>
      </c>
      <c r="B28" s="388" t="s">
        <v>5635</v>
      </c>
      <c r="C28" s="388" t="s">
        <v>5636</v>
      </c>
      <c r="D28" s="388" t="s">
        <v>6146</v>
      </c>
      <c r="E28" s="388">
        <v>1</v>
      </c>
      <c r="F28" s="388">
        <v>1.5833</v>
      </c>
      <c r="G28" s="389">
        <f t="shared" si="0"/>
        <v>0.0158292642936267</v>
      </c>
      <c r="H28" s="390">
        <f t="shared" si="1"/>
        <v>1582.92642936267</v>
      </c>
      <c r="I28" s="388" t="s">
        <v>5858</v>
      </c>
      <c r="J28" s="388" t="s">
        <v>6147</v>
      </c>
      <c r="K28" s="391">
        <f t="shared" si="2"/>
        <v>31658.5285872534</v>
      </c>
    </row>
    <row r="29" spans="1:11">
      <c r="A29" s="1854" t="s">
        <v>6141</v>
      </c>
      <c r="B29" s="388" t="s">
        <v>5638</v>
      </c>
      <c r="C29" s="388" t="s">
        <v>5639</v>
      </c>
      <c r="D29" s="388" t="s">
        <v>6146</v>
      </c>
      <c r="E29" s="388">
        <v>1</v>
      </c>
      <c r="F29" s="388">
        <v>1.5833</v>
      </c>
      <c r="G29" s="389">
        <f t="shared" si="0"/>
        <v>0.0158292642936267</v>
      </c>
      <c r="H29" s="390">
        <f t="shared" si="1"/>
        <v>1582.92642936267</v>
      </c>
      <c r="I29" s="388" t="s">
        <v>5858</v>
      </c>
      <c r="J29" s="388" t="s">
        <v>6147</v>
      </c>
      <c r="K29" s="391">
        <f t="shared" si="2"/>
        <v>31658.5285872534</v>
      </c>
    </row>
    <row r="30" spans="1:11">
      <c r="A30" s="1854" t="s">
        <v>6141</v>
      </c>
      <c r="B30" s="388" t="s">
        <v>5641</v>
      </c>
      <c r="C30" s="388" t="s">
        <v>5642</v>
      </c>
      <c r="D30" s="388" t="s">
        <v>6146</v>
      </c>
      <c r="E30" s="388">
        <v>1</v>
      </c>
      <c r="F30" s="388">
        <v>1.5833</v>
      </c>
      <c r="G30" s="389">
        <f t="shared" si="0"/>
        <v>0.0158292642936267</v>
      </c>
      <c r="H30" s="390">
        <f t="shared" si="1"/>
        <v>1582.92642936267</v>
      </c>
      <c r="I30" s="388" t="s">
        <v>5858</v>
      </c>
      <c r="J30" s="388" t="s">
        <v>6147</v>
      </c>
      <c r="K30" s="391">
        <f t="shared" si="2"/>
        <v>31658.5285872534</v>
      </c>
    </row>
    <row r="31" spans="1:11">
      <c r="A31" s="1854" t="s">
        <v>6141</v>
      </c>
      <c r="B31" s="388" t="s">
        <v>5644</v>
      </c>
      <c r="C31" s="388" t="s">
        <v>5645</v>
      </c>
      <c r="D31" s="388" t="s">
        <v>6146</v>
      </c>
      <c r="E31" s="388">
        <v>1</v>
      </c>
      <c r="F31" s="388">
        <v>1.5833</v>
      </c>
      <c r="G31" s="389">
        <f t="shared" si="0"/>
        <v>0.0158292642936267</v>
      </c>
      <c r="H31" s="390">
        <f t="shared" si="1"/>
        <v>1582.92642936267</v>
      </c>
      <c r="I31" s="388" t="s">
        <v>5858</v>
      </c>
      <c r="J31" s="388" t="s">
        <v>6147</v>
      </c>
      <c r="K31" s="391">
        <f t="shared" si="2"/>
        <v>31658.5285872534</v>
      </c>
    </row>
    <row r="32" spans="1:11">
      <c r="A32" s="1854" t="s">
        <v>6141</v>
      </c>
      <c r="B32" s="388" t="s">
        <v>5647</v>
      </c>
      <c r="C32" s="388" t="s">
        <v>5648</v>
      </c>
      <c r="D32" s="388" t="s">
        <v>6148</v>
      </c>
      <c r="E32" s="388">
        <v>1</v>
      </c>
      <c r="F32" s="388">
        <v>1.5833</v>
      </c>
      <c r="G32" s="389">
        <f t="shared" si="0"/>
        <v>0.0158292642936267</v>
      </c>
      <c r="H32" s="390">
        <f t="shared" si="1"/>
        <v>1582.92642936267</v>
      </c>
      <c r="I32" s="388" t="s">
        <v>6124</v>
      </c>
      <c r="J32" s="388" t="s">
        <v>6147</v>
      </c>
      <c r="K32" s="391">
        <f t="shared" si="2"/>
        <v>31658.5285872534</v>
      </c>
    </row>
    <row r="33" spans="1:11">
      <c r="A33" s="1854" t="s">
        <v>6141</v>
      </c>
      <c r="B33" s="388" t="s">
        <v>5650</v>
      </c>
      <c r="C33" s="388" t="s">
        <v>5651</v>
      </c>
      <c r="D33" s="388" t="s">
        <v>6148</v>
      </c>
      <c r="E33" s="388">
        <v>1</v>
      </c>
      <c r="F33" s="388">
        <v>1.5833</v>
      </c>
      <c r="G33" s="389">
        <f t="shared" si="0"/>
        <v>0.0158292642936267</v>
      </c>
      <c r="H33" s="390">
        <f t="shared" si="1"/>
        <v>1582.92642936267</v>
      </c>
      <c r="I33" s="388" t="s">
        <v>6124</v>
      </c>
      <c r="J33" s="388" t="s">
        <v>6147</v>
      </c>
      <c r="K33" s="391">
        <f t="shared" si="2"/>
        <v>31658.5285872534</v>
      </c>
    </row>
    <row r="34" spans="1:11">
      <c r="A34" s="1854" t="s">
        <v>6141</v>
      </c>
      <c r="B34" s="388" t="s">
        <v>5653</v>
      </c>
      <c r="C34" s="388" t="s">
        <v>5654</v>
      </c>
      <c r="D34" s="388" t="s">
        <v>6148</v>
      </c>
      <c r="E34" s="388">
        <v>1</v>
      </c>
      <c r="F34" s="388">
        <v>1.5833</v>
      </c>
      <c r="G34" s="389">
        <f t="shared" si="0"/>
        <v>0.0158292642936267</v>
      </c>
      <c r="H34" s="390">
        <f t="shared" si="1"/>
        <v>1582.92642936267</v>
      </c>
      <c r="I34" s="388" t="s">
        <v>6115</v>
      </c>
      <c r="J34" s="388" t="s">
        <v>6147</v>
      </c>
      <c r="K34" s="391">
        <f t="shared" si="2"/>
        <v>31658.5285872534</v>
      </c>
    </row>
    <row r="35" spans="1:11">
      <c r="A35" s="1854" t="s">
        <v>6141</v>
      </c>
      <c r="B35" s="388" t="s">
        <v>5656</v>
      </c>
      <c r="C35" s="388" t="s">
        <v>5657</v>
      </c>
      <c r="D35" s="388" t="s">
        <v>6148</v>
      </c>
      <c r="E35" s="388">
        <v>1</v>
      </c>
      <c r="F35" s="388">
        <v>1.5833</v>
      </c>
      <c r="G35" s="389">
        <f t="shared" si="0"/>
        <v>0.0158292642936267</v>
      </c>
      <c r="H35" s="390">
        <f t="shared" si="1"/>
        <v>1582.92642936267</v>
      </c>
      <c r="I35" s="388" t="s">
        <v>6115</v>
      </c>
      <c r="J35" s="388" t="s">
        <v>6147</v>
      </c>
      <c r="K35" s="391">
        <f t="shared" si="2"/>
        <v>31658.5285872534</v>
      </c>
    </row>
    <row r="36" spans="1:11">
      <c r="A36" s="1854" t="s">
        <v>6141</v>
      </c>
      <c r="B36" s="388" t="s">
        <v>5659</v>
      </c>
      <c r="C36" s="388" t="s">
        <v>5660</v>
      </c>
      <c r="D36" s="388" t="s">
        <v>6123</v>
      </c>
      <c r="E36" s="388">
        <v>1</v>
      </c>
      <c r="F36" s="388">
        <v>1.5833</v>
      </c>
      <c r="G36" s="389">
        <f t="shared" si="0"/>
        <v>0.0158292642936267</v>
      </c>
      <c r="H36" s="390">
        <f t="shared" si="1"/>
        <v>1582.92642936267</v>
      </c>
      <c r="I36" s="388" t="s">
        <v>5858</v>
      </c>
      <c r="J36" s="388" t="s">
        <v>6147</v>
      </c>
      <c r="K36" s="391">
        <f t="shared" si="2"/>
        <v>31658.5285872534</v>
      </c>
    </row>
    <row r="37" spans="1:11">
      <c r="A37" s="1854" t="s">
        <v>6141</v>
      </c>
      <c r="B37" s="388" t="s">
        <v>5662</v>
      </c>
      <c r="C37" s="388" t="s">
        <v>5663</v>
      </c>
      <c r="D37" s="388" t="s">
        <v>6123</v>
      </c>
      <c r="E37" s="388">
        <v>1</v>
      </c>
      <c r="F37" s="388">
        <v>1.5833</v>
      </c>
      <c r="G37" s="389">
        <f t="shared" si="0"/>
        <v>0.0158292642936267</v>
      </c>
      <c r="H37" s="390">
        <f t="shared" si="1"/>
        <v>1582.92642936267</v>
      </c>
      <c r="I37" s="388" t="s">
        <v>5858</v>
      </c>
      <c r="J37" s="388" t="s">
        <v>6147</v>
      </c>
      <c r="K37" s="391">
        <f t="shared" si="2"/>
        <v>31658.5285872534</v>
      </c>
    </row>
    <row r="38" spans="1:11">
      <c r="A38" s="1854" t="s">
        <v>6141</v>
      </c>
      <c r="B38" s="388" t="s">
        <v>5665</v>
      </c>
      <c r="C38" s="388" t="s">
        <v>5666</v>
      </c>
      <c r="D38" s="388" t="s">
        <v>6123</v>
      </c>
      <c r="E38" s="388">
        <v>1</v>
      </c>
      <c r="F38" s="388">
        <v>1.5833</v>
      </c>
      <c r="G38" s="389">
        <f t="shared" si="0"/>
        <v>0.0158292642936267</v>
      </c>
      <c r="H38" s="390">
        <f t="shared" si="1"/>
        <v>1582.92642936267</v>
      </c>
      <c r="I38" s="388" t="s">
        <v>5858</v>
      </c>
      <c r="J38" s="388" t="s">
        <v>6147</v>
      </c>
      <c r="K38" s="391">
        <f t="shared" si="2"/>
        <v>31658.5285872534</v>
      </c>
    </row>
    <row r="39" spans="1:11">
      <c r="A39" s="1854" t="s">
        <v>6141</v>
      </c>
      <c r="B39" s="388" t="s">
        <v>5668</v>
      </c>
      <c r="C39" s="388" t="s">
        <v>5669</v>
      </c>
      <c r="D39" s="388" t="s">
        <v>6149</v>
      </c>
      <c r="E39" s="388">
        <v>1</v>
      </c>
      <c r="F39" s="388">
        <v>1.4375</v>
      </c>
      <c r="G39" s="389">
        <f t="shared" si="0"/>
        <v>0.0143716083004411</v>
      </c>
      <c r="H39" s="390">
        <f t="shared" si="1"/>
        <v>1437.16083004411</v>
      </c>
      <c r="I39" s="388" t="s">
        <v>6115</v>
      </c>
      <c r="J39" s="388" t="s">
        <v>6147</v>
      </c>
      <c r="K39" s="391">
        <f t="shared" si="2"/>
        <v>28743.2166008822</v>
      </c>
    </row>
    <row r="40" spans="1:11">
      <c r="A40" s="1854" t="s">
        <v>6141</v>
      </c>
      <c r="B40" s="388" t="s">
        <v>5671</v>
      </c>
      <c r="C40" s="388" t="s">
        <v>5672</v>
      </c>
      <c r="D40" s="388" t="s">
        <v>6149</v>
      </c>
      <c r="E40" s="388">
        <v>1</v>
      </c>
      <c r="F40" s="388">
        <v>1.4375</v>
      </c>
      <c r="G40" s="389">
        <f t="shared" si="0"/>
        <v>0.0143716083004411</v>
      </c>
      <c r="H40" s="390">
        <f t="shared" si="1"/>
        <v>1437.16083004411</v>
      </c>
      <c r="I40" s="388" t="s">
        <v>6126</v>
      </c>
      <c r="J40" s="388" t="s">
        <v>6147</v>
      </c>
      <c r="K40" s="391">
        <f t="shared" si="2"/>
        <v>28743.2166008822</v>
      </c>
    </row>
    <row r="41" spans="1:11">
      <c r="A41" s="1854" t="s">
        <v>6141</v>
      </c>
      <c r="B41" s="388" t="s">
        <v>5674</v>
      </c>
      <c r="C41" s="388" t="s">
        <v>5675</v>
      </c>
      <c r="D41" s="388" t="s">
        <v>6149</v>
      </c>
      <c r="E41" s="388">
        <v>1</v>
      </c>
      <c r="F41" s="388">
        <v>1.4375</v>
      </c>
      <c r="G41" s="389">
        <f t="shared" si="0"/>
        <v>0.0143716083004411</v>
      </c>
      <c r="H41" s="390">
        <f t="shared" si="1"/>
        <v>1437.16083004411</v>
      </c>
      <c r="I41" s="388" t="s">
        <v>6126</v>
      </c>
      <c r="J41" s="388" t="s">
        <v>6147</v>
      </c>
      <c r="K41" s="391">
        <f t="shared" si="2"/>
        <v>28743.2166008822</v>
      </c>
    </row>
    <row r="42" spans="1:11">
      <c r="A42" s="1854" t="s">
        <v>6141</v>
      </c>
      <c r="B42" s="388" t="s">
        <v>5677</v>
      </c>
      <c r="C42" s="388" t="s">
        <v>5678</v>
      </c>
      <c r="D42" s="388" t="s">
        <v>6149</v>
      </c>
      <c r="E42" s="388">
        <v>1</v>
      </c>
      <c r="F42" s="388">
        <v>1.4375</v>
      </c>
      <c r="G42" s="389">
        <f t="shared" si="0"/>
        <v>0.0143716083004411</v>
      </c>
      <c r="H42" s="390">
        <f t="shared" si="1"/>
        <v>1437.16083004411</v>
      </c>
      <c r="I42" s="388" t="s">
        <v>6126</v>
      </c>
      <c r="J42" s="388" t="s">
        <v>6147</v>
      </c>
      <c r="K42" s="391">
        <f t="shared" si="2"/>
        <v>28743.2166008822</v>
      </c>
    </row>
    <row r="43" spans="1:11">
      <c r="A43" s="1854" t="s">
        <v>6141</v>
      </c>
      <c r="B43" s="388" t="s">
        <v>5680</v>
      </c>
      <c r="C43" s="388" t="s">
        <v>5681</v>
      </c>
      <c r="D43" s="388" t="s">
        <v>6150</v>
      </c>
      <c r="E43" s="388">
        <v>1</v>
      </c>
      <c r="F43" s="388">
        <v>1.2917</v>
      </c>
      <c r="G43" s="389">
        <f t="shared" si="0"/>
        <v>0.0129139523072555</v>
      </c>
      <c r="H43" s="390">
        <f t="shared" si="1"/>
        <v>1291.39523072555</v>
      </c>
      <c r="I43" s="388" t="s">
        <v>5858</v>
      </c>
      <c r="J43" s="388" t="s">
        <v>6151</v>
      </c>
      <c r="K43" s="391">
        <f t="shared" si="2"/>
        <v>25827.904614511</v>
      </c>
    </row>
    <row r="44" spans="1:11">
      <c r="A44" s="1854" t="s">
        <v>6141</v>
      </c>
      <c r="B44" s="388" t="s">
        <v>5683</v>
      </c>
      <c r="C44" s="388" t="s">
        <v>5684</v>
      </c>
      <c r="D44" s="388" t="s">
        <v>6150</v>
      </c>
      <c r="E44" s="388">
        <v>1</v>
      </c>
      <c r="F44" s="388">
        <v>1.2917</v>
      </c>
      <c r="G44" s="389">
        <f t="shared" si="0"/>
        <v>0.0129139523072555</v>
      </c>
      <c r="H44" s="390">
        <f t="shared" si="1"/>
        <v>1291.39523072555</v>
      </c>
      <c r="I44" s="388" t="s">
        <v>5858</v>
      </c>
      <c r="J44" s="388" t="s">
        <v>6151</v>
      </c>
      <c r="K44" s="391">
        <f t="shared" si="2"/>
        <v>25827.904614511</v>
      </c>
    </row>
    <row r="45" spans="1:11">
      <c r="A45" s="1854" t="s">
        <v>6141</v>
      </c>
      <c r="B45" s="388" t="s">
        <v>5686</v>
      </c>
      <c r="C45" s="388" t="s">
        <v>5687</v>
      </c>
      <c r="D45" s="388" t="s">
        <v>6125</v>
      </c>
      <c r="E45" s="388">
        <v>1</v>
      </c>
      <c r="F45" s="388">
        <v>1.2667</v>
      </c>
      <c r="G45" s="389">
        <f t="shared" si="0"/>
        <v>0.0126640112933348</v>
      </c>
      <c r="H45" s="390">
        <f t="shared" si="1"/>
        <v>1266.40112933348</v>
      </c>
      <c r="I45" s="388" t="s">
        <v>6128</v>
      </c>
      <c r="J45" s="388" t="s">
        <v>6151</v>
      </c>
      <c r="K45" s="391">
        <f t="shared" si="2"/>
        <v>25328.0225866696</v>
      </c>
    </row>
    <row r="46" spans="1:11">
      <c r="A46" s="1854" t="s">
        <v>6141</v>
      </c>
      <c r="B46" s="388" t="s">
        <v>5689</v>
      </c>
      <c r="C46" s="388" t="s">
        <v>5690</v>
      </c>
      <c r="D46" s="388" t="s">
        <v>6125</v>
      </c>
      <c r="E46" s="388">
        <v>1</v>
      </c>
      <c r="F46" s="388">
        <v>1.2667</v>
      </c>
      <c r="G46" s="389">
        <f t="shared" si="0"/>
        <v>0.0126640112933348</v>
      </c>
      <c r="H46" s="390">
        <f t="shared" si="1"/>
        <v>1266.40112933348</v>
      </c>
      <c r="I46" s="388" t="s">
        <v>6128</v>
      </c>
      <c r="J46" s="388" t="s">
        <v>6151</v>
      </c>
      <c r="K46" s="391">
        <f t="shared" si="2"/>
        <v>25328.0225866696</v>
      </c>
    </row>
    <row r="47" spans="1:11">
      <c r="A47" s="1854" t="s">
        <v>6141</v>
      </c>
      <c r="B47" s="388" t="s">
        <v>5692</v>
      </c>
      <c r="C47" s="388" t="s">
        <v>5693</v>
      </c>
      <c r="D47" s="388" t="s">
        <v>6125</v>
      </c>
      <c r="E47" s="388">
        <v>1</v>
      </c>
      <c r="F47" s="388">
        <v>1.2667</v>
      </c>
      <c r="G47" s="389">
        <f t="shared" si="0"/>
        <v>0.0126640112933348</v>
      </c>
      <c r="H47" s="390">
        <f t="shared" si="1"/>
        <v>1266.40112933348</v>
      </c>
      <c r="I47" s="388" t="s">
        <v>6130</v>
      </c>
      <c r="J47" s="388" t="s">
        <v>6151</v>
      </c>
      <c r="K47" s="391">
        <f t="shared" si="2"/>
        <v>25328.0225866696</v>
      </c>
    </row>
    <row r="48" spans="1:11">
      <c r="A48" s="1854" t="s">
        <v>6141</v>
      </c>
      <c r="B48" s="388" t="s">
        <v>5695</v>
      </c>
      <c r="C48" s="388" t="s">
        <v>5696</v>
      </c>
      <c r="D48" s="388" t="s">
        <v>6125</v>
      </c>
      <c r="E48" s="388">
        <v>1</v>
      </c>
      <c r="F48" s="388">
        <v>1.2667</v>
      </c>
      <c r="G48" s="389">
        <f t="shared" si="0"/>
        <v>0.0126640112933348</v>
      </c>
      <c r="H48" s="390">
        <f t="shared" si="1"/>
        <v>1266.40112933348</v>
      </c>
      <c r="I48" s="388" t="s">
        <v>6128</v>
      </c>
      <c r="J48" s="388" t="s">
        <v>6151</v>
      </c>
      <c r="K48" s="391">
        <f t="shared" si="2"/>
        <v>25328.0225866696</v>
      </c>
    </row>
    <row r="49" spans="1:11">
      <c r="A49" s="1854" t="s">
        <v>6141</v>
      </c>
      <c r="B49" s="388" t="s">
        <v>5698</v>
      </c>
      <c r="C49" s="388" t="s">
        <v>5699</v>
      </c>
      <c r="D49" s="388" t="s">
        <v>6125</v>
      </c>
      <c r="E49" s="388">
        <v>1</v>
      </c>
      <c r="F49" s="388">
        <v>1.2667</v>
      </c>
      <c r="G49" s="389">
        <f t="shared" si="0"/>
        <v>0.0126640112933348</v>
      </c>
      <c r="H49" s="390">
        <f t="shared" si="1"/>
        <v>1266.40112933348</v>
      </c>
      <c r="I49" s="388" t="s">
        <v>6124</v>
      </c>
      <c r="J49" s="388" t="s">
        <v>6151</v>
      </c>
      <c r="K49" s="391">
        <f t="shared" si="2"/>
        <v>25328.0225866696</v>
      </c>
    </row>
    <row r="50" spans="1:11">
      <c r="A50" s="1854" t="s">
        <v>6141</v>
      </c>
      <c r="B50" s="388" t="s">
        <v>5701</v>
      </c>
      <c r="C50" s="388" t="s">
        <v>5702</v>
      </c>
      <c r="D50" s="388" t="s">
        <v>6119</v>
      </c>
      <c r="E50" s="388">
        <v>1</v>
      </c>
      <c r="F50" s="388">
        <v>1.1875</v>
      </c>
      <c r="G50" s="389">
        <f t="shared" si="0"/>
        <v>0.011872198161234</v>
      </c>
      <c r="H50" s="390">
        <f t="shared" si="1"/>
        <v>1187.2198161234</v>
      </c>
      <c r="I50" s="388" t="s">
        <v>5858</v>
      </c>
      <c r="J50" s="388" t="s">
        <v>6151</v>
      </c>
      <c r="K50" s="391">
        <f t="shared" si="2"/>
        <v>23744.3963224679</v>
      </c>
    </row>
    <row r="51" spans="1:11">
      <c r="A51" s="1854" t="s">
        <v>6141</v>
      </c>
      <c r="B51" s="388" t="s">
        <v>5704</v>
      </c>
      <c r="C51" s="388" t="s">
        <v>5705</v>
      </c>
      <c r="D51" s="388" t="s">
        <v>6119</v>
      </c>
      <c r="E51" s="388">
        <v>1</v>
      </c>
      <c r="F51" s="388">
        <v>1.1875</v>
      </c>
      <c r="G51" s="389">
        <f t="shared" si="0"/>
        <v>0.011872198161234</v>
      </c>
      <c r="H51" s="390">
        <f t="shared" si="1"/>
        <v>1187.2198161234</v>
      </c>
      <c r="I51" s="388" t="s">
        <v>5858</v>
      </c>
      <c r="J51" s="388" t="s">
        <v>6151</v>
      </c>
      <c r="K51" s="391">
        <f t="shared" si="2"/>
        <v>23744.3963224679</v>
      </c>
    </row>
    <row r="52" spans="1:11">
      <c r="A52" s="1854" t="s">
        <v>6141</v>
      </c>
      <c r="B52" s="388" t="s">
        <v>5707</v>
      </c>
      <c r="C52" s="388" t="s">
        <v>5708</v>
      </c>
      <c r="D52" s="388" t="s">
        <v>6119</v>
      </c>
      <c r="E52" s="388">
        <v>1</v>
      </c>
      <c r="F52" s="388">
        <v>1.1875</v>
      </c>
      <c r="G52" s="389">
        <f t="shared" si="0"/>
        <v>0.011872198161234</v>
      </c>
      <c r="H52" s="390">
        <f t="shared" si="1"/>
        <v>1187.2198161234</v>
      </c>
      <c r="I52" s="388" t="s">
        <v>5858</v>
      </c>
      <c r="J52" s="388" t="s">
        <v>6151</v>
      </c>
      <c r="K52" s="391">
        <f t="shared" si="2"/>
        <v>23744.3963224679</v>
      </c>
    </row>
    <row r="53" spans="1:11">
      <c r="A53" s="1854" t="s">
        <v>6141</v>
      </c>
      <c r="B53" s="388" t="s">
        <v>5710</v>
      </c>
      <c r="C53" s="388" t="s">
        <v>5711</v>
      </c>
      <c r="D53" s="388" t="s">
        <v>6119</v>
      </c>
      <c r="E53" s="388">
        <v>1</v>
      </c>
      <c r="F53" s="388">
        <v>1.1875</v>
      </c>
      <c r="G53" s="389">
        <f t="shared" si="0"/>
        <v>0.011872198161234</v>
      </c>
      <c r="H53" s="390">
        <f t="shared" si="1"/>
        <v>1187.2198161234</v>
      </c>
      <c r="I53" s="388" t="s">
        <v>5858</v>
      </c>
      <c r="J53" s="388" t="s">
        <v>6151</v>
      </c>
      <c r="K53" s="391">
        <f t="shared" si="2"/>
        <v>23744.3963224679</v>
      </c>
    </row>
    <row r="54" spans="1:11">
      <c r="A54" s="1854" t="s">
        <v>6141</v>
      </c>
      <c r="B54" s="388" t="s">
        <v>5712</v>
      </c>
      <c r="C54" s="388" t="s">
        <v>5713</v>
      </c>
      <c r="D54" s="388" t="s">
        <v>6120</v>
      </c>
      <c r="E54" s="388">
        <v>1</v>
      </c>
      <c r="F54" s="388">
        <v>1.0556</v>
      </c>
      <c r="G54" s="389">
        <f t="shared" si="0"/>
        <v>0.0105535093717883</v>
      </c>
      <c r="H54" s="390">
        <f t="shared" si="1"/>
        <v>1055.35093717883</v>
      </c>
      <c r="I54" s="388" t="s">
        <v>5858</v>
      </c>
      <c r="J54" s="388" t="s">
        <v>6152</v>
      </c>
      <c r="K54" s="391">
        <f t="shared" si="2"/>
        <v>21107.0187435765</v>
      </c>
    </row>
    <row r="55" spans="1:11">
      <c r="A55" s="1854" t="s">
        <v>6141</v>
      </c>
      <c r="B55" s="388" t="s">
        <v>5715</v>
      </c>
      <c r="C55" s="388" t="s">
        <v>5716</v>
      </c>
      <c r="D55" s="388" t="s">
        <v>6120</v>
      </c>
      <c r="E55" s="388">
        <v>1</v>
      </c>
      <c r="F55" s="388">
        <v>1.0556</v>
      </c>
      <c r="G55" s="389">
        <f t="shared" si="0"/>
        <v>0.0105535093717883</v>
      </c>
      <c r="H55" s="390">
        <f t="shared" si="1"/>
        <v>1055.35093717883</v>
      </c>
      <c r="I55" s="388" t="s">
        <v>5858</v>
      </c>
      <c r="J55" s="388" t="s">
        <v>6152</v>
      </c>
      <c r="K55" s="391">
        <f t="shared" si="2"/>
        <v>21107.0187435765</v>
      </c>
    </row>
    <row r="56" spans="1:11">
      <c r="A56" s="1854" t="s">
        <v>6141</v>
      </c>
      <c r="B56" s="388" t="s">
        <v>5718</v>
      </c>
      <c r="C56" s="388" t="s">
        <v>5719</v>
      </c>
      <c r="D56" s="388" t="s">
        <v>6120</v>
      </c>
      <c r="E56" s="388">
        <v>1</v>
      </c>
      <c r="F56" s="388">
        <v>1.0556</v>
      </c>
      <c r="G56" s="389">
        <f t="shared" si="0"/>
        <v>0.0105535093717883</v>
      </c>
      <c r="H56" s="390">
        <f t="shared" si="1"/>
        <v>1055.35093717883</v>
      </c>
      <c r="I56" s="388" t="s">
        <v>5858</v>
      </c>
      <c r="J56" s="388" t="s">
        <v>6152</v>
      </c>
      <c r="K56" s="391">
        <f t="shared" si="2"/>
        <v>21107.0187435765</v>
      </c>
    </row>
    <row r="57" spans="1:11">
      <c r="A57" s="1854" t="s">
        <v>6141</v>
      </c>
      <c r="B57" s="388" t="s">
        <v>5721</v>
      </c>
      <c r="C57" s="388" t="s">
        <v>5722</v>
      </c>
      <c r="D57" s="393" t="s">
        <v>6129</v>
      </c>
      <c r="E57" s="388">
        <v>1</v>
      </c>
      <c r="F57" s="392">
        <v>0.9</v>
      </c>
      <c r="G57" s="389">
        <f t="shared" si="0"/>
        <v>0.00899787650114573</v>
      </c>
      <c r="H57" s="390">
        <f t="shared" si="1"/>
        <v>899.787650114573</v>
      </c>
      <c r="I57" s="388" t="s">
        <v>6128</v>
      </c>
      <c r="J57" s="388" t="s">
        <v>6152</v>
      </c>
      <c r="K57" s="391">
        <f t="shared" si="2"/>
        <v>17995.7530022915</v>
      </c>
    </row>
    <row r="58" spans="1:11">
      <c r="A58" s="1854" t="s">
        <v>6141</v>
      </c>
      <c r="B58" s="388" t="s">
        <v>5724</v>
      </c>
      <c r="C58" s="388" t="s">
        <v>5725</v>
      </c>
      <c r="D58" s="393" t="s">
        <v>6129</v>
      </c>
      <c r="E58" s="388">
        <v>1</v>
      </c>
      <c r="F58" s="392">
        <v>0.9</v>
      </c>
      <c r="G58" s="389">
        <f t="shared" si="0"/>
        <v>0.00899787650114573</v>
      </c>
      <c r="H58" s="390">
        <f t="shared" si="1"/>
        <v>899.787650114573</v>
      </c>
      <c r="I58" s="388" t="s">
        <v>6128</v>
      </c>
      <c r="J58" s="388" t="s">
        <v>6152</v>
      </c>
      <c r="K58" s="391">
        <f t="shared" si="2"/>
        <v>17995.7530022915</v>
      </c>
    </row>
    <row r="59" spans="1:11">
      <c r="A59" s="1854" t="s">
        <v>6141</v>
      </c>
      <c r="B59" s="388" t="s">
        <v>5727</v>
      </c>
      <c r="C59" s="388" t="s">
        <v>5728</v>
      </c>
      <c r="D59" s="393" t="s">
        <v>6129</v>
      </c>
      <c r="E59" s="388">
        <v>1</v>
      </c>
      <c r="F59" s="392">
        <v>0.9</v>
      </c>
      <c r="G59" s="389">
        <f t="shared" si="0"/>
        <v>0.00899787650114573</v>
      </c>
      <c r="H59" s="390">
        <f t="shared" si="1"/>
        <v>899.787650114573</v>
      </c>
      <c r="I59" s="388" t="s">
        <v>6124</v>
      </c>
      <c r="J59" s="388" t="s">
        <v>6152</v>
      </c>
      <c r="K59" s="391">
        <f t="shared" si="2"/>
        <v>17995.7530022915</v>
      </c>
    </row>
    <row r="60" spans="1:11">
      <c r="A60" s="1854" t="s">
        <v>6141</v>
      </c>
      <c r="B60" s="388" t="s">
        <v>5730</v>
      </c>
      <c r="C60" s="388" t="s">
        <v>5731</v>
      </c>
      <c r="D60" s="393" t="s">
        <v>6153</v>
      </c>
      <c r="E60" s="388">
        <v>1</v>
      </c>
      <c r="F60" s="392">
        <v>0.5278</v>
      </c>
      <c r="G60" s="389">
        <f t="shared" si="0"/>
        <v>0.00527675468589413</v>
      </c>
      <c r="H60" s="390">
        <f t="shared" si="1"/>
        <v>527.675468589413</v>
      </c>
      <c r="I60" s="388" t="s">
        <v>5858</v>
      </c>
      <c r="J60" s="388" t="s">
        <v>6154</v>
      </c>
      <c r="K60" s="391">
        <f t="shared" si="2"/>
        <v>10553.5093717883</v>
      </c>
    </row>
    <row r="61" spans="1:11">
      <c r="A61" s="1854" t="s">
        <v>6141</v>
      </c>
      <c r="B61" s="388" t="s">
        <v>5733</v>
      </c>
      <c r="C61" s="388" t="s">
        <v>5734</v>
      </c>
      <c r="D61" s="393" t="s">
        <v>6153</v>
      </c>
      <c r="E61" s="388">
        <v>1</v>
      </c>
      <c r="F61" s="392">
        <v>0.5278</v>
      </c>
      <c r="G61" s="389">
        <f t="shared" si="0"/>
        <v>0.00527675468589413</v>
      </c>
      <c r="H61" s="390">
        <f t="shared" si="1"/>
        <v>527.675468589413</v>
      </c>
      <c r="I61" s="388" t="s">
        <v>5858</v>
      </c>
      <c r="J61" s="388" t="s">
        <v>6154</v>
      </c>
      <c r="K61" s="391">
        <f t="shared" si="2"/>
        <v>10553.5093717883</v>
      </c>
    </row>
    <row r="62" spans="1:11">
      <c r="A62" s="1854" t="s">
        <v>6141</v>
      </c>
      <c r="B62" s="388" t="s">
        <v>5736</v>
      </c>
      <c r="C62" s="388" t="s">
        <v>5737</v>
      </c>
      <c r="D62" s="393" t="s">
        <v>6153</v>
      </c>
      <c r="E62" s="388">
        <v>1</v>
      </c>
      <c r="F62" s="392">
        <v>0.5278</v>
      </c>
      <c r="G62" s="389">
        <f t="shared" si="0"/>
        <v>0.00527675468589413</v>
      </c>
      <c r="H62" s="390">
        <f t="shared" si="1"/>
        <v>527.675468589413</v>
      </c>
      <c r="I62" s="388" t="s">
        <v>5858</v>
      </c>
      <c r="J62" s="388" t="s">
        <v>6154</v>
      </c>
      <c r="K62" s="391">
        <f t="shared" si="2"/>
        <v>10553.5093717883</v>
      </c>
    </row>
    <row r="63" spans="1:11">
      <c r="A63" s="1854" t="s">
        <v>6141</v>
      </c>
      <c r="B63" s="388" t="s">
        <v>5739</v>
      </c>
      <c r="C63" s="388" t="s">
        <v>5740</v>
      </c>
      <c r="D63" s="393" t="s">
        <v>6129</v>
      </c>
      <c r="E63" s="388">
        <v>1</v>
      </c>
      <c r="F63" s="392">
        <v>0.49</v>
      </c>
      <c r="G63" s="389">
        <f t="shared" si="0"/>
        <v>0.00489884387284601</v>
      </c>
      <c r="H63" s="390">
        <f t="shared" si="1"/>
        <v>489.884387284601</v>
      </c>
      <c r="I63" s="388" t="s">
        <v>6128</v>
      </c>
      <c r="J63" s="388" t="s">
        <v>6154</v>
      </c>
      <c r="K63" s="391">
        <f t="shared" si="2"/>
        <v>9797.68774569202</v>
      </c>
    </row>
    <row r="64" spans="1:11">
      <c r="A64" s="1854" t="s">
        <v>6141</v>
      </c>
      <c r="B64" s="388" t="s">
        <v>5742</v>
      </c>
      <c r="C64" s="388" t="s">
        <v>5743</v>
      </c>
      <c r="D64" s="388" t="s">
        <v>6155</v>
      </c>
      <c r="E64" s="388">
        <v>1</v>
      </c>
      <c r="F64" s="392">
        <v>0.3333</v>
      </c>
      <c r="G64" s="389">
        <f t="shared" si="0"/>
        <v>0.00333221359759097</v>
      </c>
      <c r="H64" s="390">
        <f t="shared" si="1"/>
        <v>333.221359759097</v>
      </c>
      <c r="I64" s="388" t="s">
        <v>5858</v>
      </c>
      <c r="J64" s="388" t="s">
        <v>6156</v>
      </c>
      <c r="K64" s="391">
        <f t="shared" si="2"/>
        <v>6664.42719518194</v>
      </c>
    </row>
    <row r="65" spans="1:15">
      <c r="A65" s="1854" t="s">
        <v>6141</v>
      </c>
      <c r="B65" s="388" t="s">
        <v>5745</v>
      </c>
      <c r="C65" s="388" t="s">
        <v>5746</v>
      </c>
      <c r="D65" s="388" t="s">
        <v>6155</v>
      </c>
      <c r="E65" s="388">
        <v>1</v>
      </c>
      <c r="F65" s="392">
        <v>0.3333</v>
      </c>
      <c r="G65" s="389">
        <f t="shared" si="0"/>
        <v>0.00333221359759097</v>
      </c>
      <c r="H65" s="390">
        <f t="shared" si="1"/>
        <v>333.221359759097</v>
      </c>
      <c r="I65" s="388" t="s">
        <v>5858</v>
      </c>
      <c r="J65" s="388" t="s">
        <v>6156</v>
      </c>
      <c r="K65" s="391">
        <f t="shared" si="2"/>
        <v>6664.42719518194</v>
      </c>
    </row>
    <row r="66" spans="1:15">
      <c r="A66" s="1854" t="s">
        <v>6141</v>
      </c>
      <c r="B66" s="388" t="s">
        <v>5748</v>
      </c>
      <c r="C66" s="388" t="s">
        <v>5749</v>
      </c>
      <c r="D66" s="388" t="s">
        <v>6155</v>
      </c>
      <c r="E66" s="388">
        <v>1</v>
      </c>
      <c r="F66" s="392">
        <v>0.3333</v>
      </c>
      <c r="G66" s="389">
        <f t="shared" si="0"/>
        <v>0.00333221359759097</v>
      </c>
      <c r="H66" s="390">
        <f t="shared" si="1"/>
        <v>333.221359759097</v>
      </c>
      <c r="I66" s="388" t="s">
        <v>5858</v>
      </c>
      <c r="J66" s="388" t="s">
        <v>6156</v>
      </c>
      <c r="K66" s="391">
        <f t="shared" si="2"/>
        <v>6664.42719518194</v>
      </c>
    </row>
    <row r="68" spans="1:15">
      <c r="E68" s="388">
        <f>SUM(E3:E66)</f>
        <v>64</v>
      </c>
      <c r="F68" s="394">
        <f>SUM(F3:F66)/5</f>
        <v>20.00472</v>
      </c>
      <c r="G68" s="395">
        <f>SUM(G3:G66)</f>
        <v>1</v>
      </c>
      <c r="H68" s="388">
        <f>H69*5</f>
        <v>100000</v>
      </c>
    </row>
    <row r="69" spans="1:15">
      <c r="H69" s="388">
        <v>20000</v>
      </c>
    </row>
    <row r="80" spans="1:15">
      <c r="N80" s="380">
        <v>20000</v>
      </c>
      <c r="O80" s="396">
        <f>1/24</f>
        <v>0.0416666666666667</v>
      </c>
    </row>
    <row r="82" spans="10:14">
      <c r="J82" s="380"/>
      <c r="N82" s="380">
        <f>N80*O80</f>
        <v>833.333333333333</v>
      </c>
    </row>
  </sheetData>
  <autoFilter xmlns:etc="http://www.wps.cn/officeDocument/2017/etCustomData" ref="A2:J66" etc:filterBottomFollowUsedRange="0">
    <extLst/>
  </autoFilter>
  <pageMargins left="0.7" right="0.7" top="0.75" bottom="0.75" header="0.3" footer="0.3"/>
  <pageSetup paperSize="9" orientation="portrait" horizontalDpi="1200" verticalDpi="12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O72"/>
  <sheetViews>
    <sheetView zoomScale="115" zoomScaleNormal="115" topLeftCell="J1" workbookViewId="0">
      <pane ySplit="1" topLeftCell="A70" activePane="bottomLeft" state="frozen"/>
      <selection/>
      <selection pane="bottomLeft" activeCell="N86" sqref="N86"/>
    </sheetView>
  </sheetViews>
  <sheetFormatPr defaultColWidth="8.96666666666667" defaultRowHeight="15.75"/>
  <cols>
    <col min="4" max="4" width="16.5" customWidth="1"/>
    <col min="5" max="5" width="9.375"/>
    <col min="14" max="14" width="16.2583333333333" customWidth="1"/>
    <col min="24" max="24" width="11.5"/>
  </cols>
  <sheetData>
    <row r="1" s="1" customFormat="1" ht="50" customHeight="1" spans="1:63">
      <c r="A1" s="12" t="s">
        <v>17</v>
      </c>
      <c r="B1" s="13" t="s">
        <v>18</v>
      </c>
      <c r="C1" s="13" t="s">
        <v>19</v>
      </c>
      <c r="D1" s="13" t="s">
        <v>20</v>
      </c>
      <c r="E1" s="13" t="s">
        <v>21</v>
      </c>
      <c r="F1" s="13" t="s">
        <v>22</v>
      </c>
      <c r="G1" s="13" t="s">
        <v>23</v>
      </c>
      <c r="H1" s="14" t="s">
        <v>24</v>
      </c>
      <c r="I1" s="14" t="s">
        <v>25</v>
      </c>
      <c r="J1" s="14" t="s">
        <v>26</v>
      </c>
      <c r="K1" s="13" t="s">
        <v>27</v>
      </c>
      <c r="L1" s="13" t="s">
        <v>28</v>
      </c>
      <c r="M1" s="15" t="s">
        <v>29</v>
      </c>
      <c r="N1" s="15" t="s">
        <v>30</v>
      </c>
      <c r="O1" s="16" t="s">
        <v>31</v>
      </c>
      <c r="P1" s="13" t="s">
        <v>32</v>
      </c>
      <c r="Q1" s="13" t="s">
        <v>33</v>
      </c>
      <c r="R1" s="13" t="s">
        <v>34</v>
      </c>
      <c r="S1" s="17" t="s">
        <v>35</v>
      </c>
      <c r="T1" s="18" t="s">
        <v>36</v>
      </c>
      <c r="U1" s="19" t="s">
        <v>37</v>
      </c>
      <c r="V1" s="13" t="s">
        <v>38</v>
      </c>
      <c r="W1" s="13" t="s">
        <v>39</v>
      </c>
      <c r="X1" s="20" t="s">
        <v>40</v>
      </c>
      <c r="Y1" s="21" t="s">
        <v>41</v>
      </c>
      <c r="Z1" s="22" t="s">
        <v>42</v>
      </c>
      <c r="AA1" s="21" t="s">
        <v>43</v>
      </c>
      <c r="AB1" s="23" t="s">
        <v>44</v>
      </c>
      <c r="AC1" s="24" t="s">
        <v>45</v>
      </c>
      <c r="AD1" s="23" t="s">
        <v>46</v>
      </c>
      <c r="AE1" s="23" t="s">
        <v>47</v>
      </c>
      <c r="AF1" s="25" t="s">
        <v>48</v>
      </c>
      <c r="AG1" s="26" t="s">
        <v>49</v>
      </c>
      <c r="AH1" s="27" t="s">
        <v>50</v>
      </c>
      <c r="AI1" s="23" t="s">
        <v>51</v>
      </c>
      <c r="AJ1" s="13" t="s">
        <v>52</v>
      </c>
      <c r="AK1" s="28" t="s">
        <v>53</v>
      </c>
      <c r="AL1" s="29" t="s">
        <v>58</v>
      </c>
      <c r="AM1" s="29" t="s">
        <v>60</v>
      </c>
      <c r="AN1" s="13" t="s">
        <v>61</v>
      </c>
      <c r="AO1" s="29" t="s">
        <v>64</v>
      </c>
      <c r="AP1" s="29" t="s">
        <v>60</v>
      </c>
      <c r="AQ1" s="29" t="s">
        <v>66</v>
      </c>
      <c r="AR1" s="30" t="s">
        <v>14</v>
      </c>
      <c r="AS1" s="30" t="s">
        <v>14</v>
      </c>
      <c r="AT1" s="31" t="s">
        <v>13</v>
      </c>
      <c r="AU1" s="30" t="s">
        <v>14</v>
      </c>
      <c r="AV1" s="31" t="s">
        <v>13</v>
      </c>
      <c r="AW1" s="30" t="s">
        <v>70</v>
      </c>
      <c r="AX1" s="30" t="s">
        <v>71</v>
      </c>
      <c r="AY1" s="32" t="s">
        <v>72</v>
      </c>
      <c r="AZ1" s="32" t="s">
        <v>73</v>
      </c>
      <c r="BA1" s="32" t="s">
        <v>47</v>
      </c>
      <c r="BB1" s="7"/>
    </row>
    <row r="2" s="2" customFormat="1" ht="18" hidden="1" customHeight="1" spans="1:63">
      <c r="A2" s="33">
        <v>45383</v>
      </c>
      <c r="B2" s="34" t="s">
        <v>343</v>
      </c>
      <c r="C2" s="35"/>
      <c r="D2" s="36" t="s">
        <v>6157</v>
      </c>
      <c r="E2" s="37"/>
      <c r="F2" s="38"/>
      <c r="G2" s="39" t="s">
        <v>346</v>
      </c>
      <c r="H2" s="40" t="s">
        <v>79</v>
      </c>
      <c r="I2" s="41">
        <v>0</v>
      </c>
      <c r="J2" s="42">
        <v>0</v>
      </c>
      <c r="K2" s="42">
        <v>1</v>
      </c>
      <c r="L2" s="36">
        <f t="shared" ref="L2:L26" si="0">I2/K2</f>
        <v>0</v>
      </c>
      <c r="M2" s="43">
        <v>45419</v>
      </c>
      <c r="N2" s="43">
        <v>45415</v>
      </c>
      <c r="O2" s="44" t="s">
        <v>6158</v>
      </c>
      <c r="P2" s="44"/>
      <c r="Q2" s="44"/>
      <c r="R2" s="44" t="s">
        <v>82</v>
      </c>
      <c r="S2" s="44" t="s">
        <v>82</v>
      </c>
      <c r="T2" s="44" t="s">
        <v>82</v>
      </c>
      <c r="U2" s="45" t="s">
        <v>6159</v>
      </c>
      <c r="V2" s="46"/>
      <c r="W2" s="47"/>
      <c r="X2" s="48"/>
      <c r="Y2" s="36"/>
      <c r="Z2" s="49" t="s">
        <v>86</v>
      </c>
      <c r="AA2" s="49"/>
      <c r="AB2" s="50"/>
      <c r="AC2" s="51"/>
      <c r="AD2" s="52"/>
      <c r="AE2" s="52"/>
      <c r="AF2" s="52"/>
      <c r="AG2" s="53"/>
      <c r="AH2" s="53">
        <f t="shared" ref="AH2:AH22" si="1">I2</f>
        <v>0</v>
      </c>
      <c r="AI2" s="53"/>
      <c r="AJ2" s="54">
        <f t="shared" ref="AJ2:AJ20" si="2">AH2</f>
        <v>0</v>
      </c>
      <c r="AK2" s="36"/>
      <c r="AL2" s="55"/>
      <c r="AM2" s="55"/>
      <c r="AN2" s="56"/>
      <c r="AO2" s="56">
        <f t="shared" ref="AO2:AO22" si="3">I2</f>
        <v>0</v>
      </c>
      <c r="AP2" s="56"/>
      <c r="AQ2" s="56">
        <f t="shared" ref="AQ2:AQ20" si="4">I2/12</f>
        <v>0</v>
      </c>
      <c r="AR2" s="57"/>
      <c r="AS2" s="57"/>
      <c r="AT2" s="57"/>
      <c r="AU2" s="57"/>
      <c r="AV2" s="36"/>
      <c r="AW2" s="57"/>
      <c r="AX2" s="57"/>
      <c r="AY2" s="57"/>
      <c r="AZ2" s="57"/>
      <c r="BA2" s="57"/>
    </row>
    <row r="3" s="2" customFormat="1" ht="18" hidden="1" customHeight="1" spans="1:63">
      <c r="A3" s="33">
        <v>45383</v>
      </c>
      <c r="B3" s="34" t="s">
        <v>343</v>
      </c>
      <c r="C3" s="35"/>
      <c r="D3" s="36" t="s">
        <v>6157</v>
      </c>
      <c r="E3" s="58"/>
      <c r="F3" s="36"/>
      <c r="G3" s="39" t="s">
        <v>346</v>
      </c>
      <c r="H3" s="40" t="s">
        <v>79</v>
      </c>
      <c r="I3" s="41">
        <v>0</v>
      </c>
      <c r="J3" s="42">
        <v>0</v>
      </c>
      <c r="K3" s="42">
        <v>1</v>
      </c>
      <c r="L3" s="36">
        <f t="shared" si="0"/>
        <v>0</v>
      </c>
      <c r="M3" s="43">
        <v>45429</v>
      </c>
      <c r="N3" s="43">
        <v>45425</v>
      </c>
      <c r="O3" s="44" t="s">
        <v>6158</v>
      </c>
      <c r="P3" s="44"/>
      <c r="Q3" s="44"/>
      <c r="R3" s="44" t="s">
        <v>82</v>
      </c>
      <c r="S3" s="44" t="s">
        <v>82</v>
      </c>
      <c r="T3" s="44" t="s">
        <v>82</v>
      </c>
      <c r="U3" s="45" t="s">
        <v>6159</v>
      </c>
      <c r="V3" s="46"/>
      <c r="W3" s="47"/>
      <c r="X3" s="48"/>
      <c r="Y3" s="36"/>
      <c r="Z3" s="49" t="s">
        <v>86</v>
      </c>
      <c r="AA3" s="49"/>
      <c r="AB3" s="50"/>
      <c r="AC3" s="51"/>
      <c r="AD3" s="52"/>
      <c r="AE3" s="52"/>
      <c r="AF3" s="52"/>
      <c r="AG3" s="53"/>
      <c r="AH3" s="53">
        <f t="shared" si="1"/>
        <v>0</v>
      </c>
      <c r="AI3" s="53"/>
      <c r="AJ3" s="54">
        <f t="shared" si="2"/>
        <v>0</v>
      </c>
      <c r="AK3" s="36"/>
      <c r="AL3" s="59"/>
      <c r="AM3" s="59"/>
      <c r="AN3" s="56"/>
      <c r="AO3" s="56">
        <f t="shared" si="3"/>
        <v>0</v>
      </c>
      <c r="AP3" s="56"/>
      <c r="AQ3" s="56">
        <f t="shared" si="4"/>
        <v>0</v>
      </c>
      <c r="AR3" s="57"/>
      <c r="AS3" s="57"/>
      <c r="AT3" s="57"/>
      <c r="AU3" s="57"/>
      <c r="AV3" s="57"/>
      <c r="AW3" s="57"/>
      <c r="AX3" s="57"/>
      <c r="AY3" s="57"/>
      <c r="AZ3" s="57"/>
      <c r="BA3" s="57"/>
    </row>
    <row r="4" s="2" customFormat="1" ht="18" hidden="1" customHeight="1" spans="1:63">
      <c r="A4" s="33">
        <v>45383</v>
      </c>
      <c r="B4" s="34" t="s">
        <v>343</v>
      </c>
      <c r="C4" s="35"/>
      <c r="D4" s="36" t="s">
        <v>6157</v>
      </c>
      <c r="E4" s="58"/>
      <c r="F4" s="36"/>
      <c r="G4" s="39" t="s">
        <v>346</v>
      </c>
      <c r="H4" s="40" t="s">
        <v>79</v>
      </c>
      <c r="I4" s="41">
        <v>0</v>
      </c>
      <c r="J4" s="42">
        <v>0</v>
      </c>
      <c r="K4" s="42">
        <v>1</v>
      </c>
      <c r="L4" s="36">
        <f t="shared" si="0"/>
        <v>0</v>
      </c>
      <c r="M4" s="43">
        <v>45429</v>
      </c>
      <c r="N4" s="43">
        <v>45425</v>
      </c>
      <c r="O4" s="44" t="s">
        <v>6158</v>
      </c>
      <c r="P4" s="44"/>
      <c r="Q4" s="44"/>
      <c r="R4" s="44" t="s">
        <v>82</v>
      </c>
      <c r="S4" s="44" t="s">
        <v>82</v>
      </c>
      <c r="T4" s="44" t="s">
        <v>82</v>
      </c>
      <c r="U4" s="45" t="s">
        <v>6159</v>
      </c>
      <c r="V4" s="46"/>
      <c r="W4" s="47"/>
      <c r="X4" s="48"/>
      <c r="Y4" s="36"/>
      <c r="Z4" s="49" t="s">
        <v>86</v>
      </c>
      <c r="AA4" s="49"/>
      <c r="AB4" s="50"/>
      <c r="AC4" s="51"/>
      <c r="AD4" s="52"/>
      <c r="AE4" s="52"/>
      <c r="AF4" s="52"/>
      <c r="AG4" s="53"/>
      <c r="AH4" s="53">
        <f t="shared" si="1"/>
        <v>0</v>
      </c>
      <c r="AI4" s="53"/>
      <c r="AJ4" s="54">
        <f t="shared" si="2"/>
        <v>0</v>
      </c>
      <c r="AK4" s="36"/>
      <c r="AL4" s="59"/>
      <c r="AM4" s="59"/>
      <c r="AN4" s="56"/>
      <c r="AO4" s="56">
        <f t="shared" si="3"/>
        <v>0</v>
      </c>
      <c r="AP4" s="56"/>
      <c r="AQ4" s="56">
        <f t="shared" si="4"/>
        <v>0</v>
      </c>
      <c r="AR4" s="57"/>
      <c r="AS4" s="57"/>
      <c r="AT4" s="57"/>
      <c r="AU4" s="57"/>
      <c r="AV4" s="57"/>
      <c r="AW4" s="57"/>
      <c r="AX4" s="57"/>
      <c r="AY4" s="57"/>
      <c r="AZ4" s="57"/>
      <c r="BA4" s="57"/>
    </row>
    <row r="5" s="2" customFormat="1" ht="18" hidden="1" customHeight="1" spans="1:63">
      <c r="A5" s="33">
        <v>45383</v>
      </c>
      <c r="B5" s="34" t="s">
        <v>343</v>
      </c>
      <c r="C5" s="35"/>
      <c r="D5" s="36" t="s">
        <v>6157</v>
      </c>
      <c r="E5" s="58"/>
      <c r="F5" s="36"/>
      <c r="G5" s="39" t="s">
        <v>346</v>
      </c>
      <c r="H5" s="40" t="s">
        <v>79</v>
      </c>
      <c r="I5" s="41">
        <v>0</v>
      </c>
      <c r="J5" s="42">
        <v>0</v>
      </c>
      <c r="K5" s="42">
        <v>1</v>
      </c>
      <c r="L5" s="36">
        <f t="shared" si="0"/>
        <v>0</v>
      </c>
      <c r="M5" s="43">
        <v>45429</v>
      </c>
      <c r="N5" s="43">
        <v>45425</v>
      </c>
      <c r="O5" s="44" t="s">
        <v>6158</v>
      </c>
      <c r="P5" s="44"/>
      <c r="Q5" s="44"/>
      <c r="R5" s="44" t="s">
        <v>82</v>
      </c>
      <c r="S5" s="44" t="s">
        <v>82</v>
      </c>
      <c r="T5" s="44" t="s">
        <v>82</v>
      </c>
      <c r="U5" s="45" t="s">
        <v>6159</v>
      </c>
      <c r="V5" s="46"/>
      <c r="W5" s="47"/>
      <c r="X5" s="48"/>
      <c r="Y5" s="36"/>
      <c r="Z5" s="49" t="s">
        <v>86</v>
      </c>
      <c r="AA5" s="49"/>
      <c r="AB5" s="50"/>
      <c r="AC5" s="51"/>
      <c r="AD5" s="52"/>
      <c r="AE5" s="52"/>
      <c r="AF5" s="52"/>
      <c r="AG5" s="53"/>
      <c r="AH5" s="53">
        <f t="shared" si="1"/>
        <v>0</v>
      </c>
      <c r="AI5" s="53"/>
      <c r="AJ5" s="54">
        <f t="shared" si="2"/>
        <v>0</v>
      </c>
      <c r="AK5" s="36"/>
      <c r="AL5" s="59"/>
      <c r="AM5" s="59"/>
      <c r="AN5" s="56"/>
      <c r="AO5" s="56">
        <f t="shared" si="3"/>
        <v>0</v>
      </c>
      <c r="AP5" s="56"/>
      <c r="AQ5" s="56">
        <f t="shared" si="4"/>
        <v>0</v>
      </c>
      <c r="AR5" s="57"/>
      <c r="AS5" s="57"/>
      <c r="AT5" s="57"/>
      <c r="AU5" s="57"/>
      <c r="AV5" s="57"/>
      <c r="AW5" s="57"/>
      <c r="AX5" s="57"/>
      <c r="AY5" s="57"/>
      <c r="AZ5" s="57"/>
      <c r="BA5" s="57"/>
    </row>
    <row r="6" s="2" customFormat="1" ht="18" hidden="1" customHeight="1" spans="1:63">
      <c r="A6" s="33">
        <v>45383</v>
      </c>
      <c r="B6" s="34" t="s">
        <v>343</v>
      </c>
      <c r="C6" s="35"/>
      <c r="D6" s="36" t="s">
        <v>6157</v>
      </c>
      <c r="E6" s="58"/>
      <c r="F6" s="36"/>
      <c r="G6" s="39" t="s">
        <v>346</v>
      </c>
      <c r="H6" s="40" t="s">
        <v>79</v>
      </c>
      <c r="I6" s="41">
        <v>0</v>
      </c>
      <c r="J6" s="42">
        <v>0</v>
      </c>
      <c r="K6" s="42">
        <v>1</v>
      </c>
      <c r="L6" s="36">
        <f t="shared" si="0"/>
        <v>0</v>
      </c>
      <c r="M6" s="43">
        <v>45429</v>
      </c>
      <c r="N6" s="43">
        <v>45425</v>
      </c>
      <c r="O6" s="44" t="s">
        <v>6158</v>
      </c>
      <c r="P6" s="44"/>
      <c r="Q6" s="44"/>
      <c r="R6" s="44" t="s">
        <v>82</v>
      </c>
      <c r="S6" s="44" t="s">
        <v>82</v>
      </c>
      <c r="T6" s="44" t="s">
        <v>82</v>
      </c>
      <c r="U6" s="45" t="s">
        <v>6159</v>
      </c>
      <c r="V6" s="46"/>
      <c r="W6" s="47"/>
      <c r="X6" s="48"/>
      <c r="Y6" s="36"/>
      <c r="Z6" s="49" t="s">
        <v>86</v>
      </c>
      <c r="AA6" s="49"/>
      <c r="AB6" s="50"/>
      <c r="AC6" s="51"/>
      <c r="AD6" s="52"/>
      <c r="AE6" s="52"/>
      <c r="AF6" s="52"/>
      <c r="AG6" s="53"/>
      <c r="AH6" s="53">
        <f t="shared" si="1"/>
        <v>0</v>
      </c>
      <c r="AI6" s="53"/>
      <c r="AJ6" s="54">
        <f t="shared" si="2"/>
        <v>0</v>
      </c>
      <c r="AK6" s="36"/>
      <c r="AL6" s="59"/>
      <c r="AM6" s="59"/>
      <c r="AN6" s="56"/>
      <c r="AO6" s="56">
        <f t="shared" si="3"/>
        <v>0</v>
      </c>
      <c r="AP6" s="56"/>
      <c r="AQ6" s="56">
        <f t="shared" si="4"/>
        <v>0</v>
      </c>
      <c r="AR6" s="57"/>
      <c r="AS6" s="57"/>
      <c r="AT6" s="57"/>
      <c r="AU6" s="57"/>
      <c r="AV6" s="57"/>
      <c r="AW6" s="57"/>
      <c r="AX6" s="57"/>
      <c r="AY6" s="57"/>
      <c r="AZ6" s="57"/>
      <c r="BA6" s="57"/>
    </row>
    <row r="7" s="2" customFormat="1" ht="18" hidden="1" customHeight="1" spans="1:63">
      <c r="A7" s="33">
        <v>45383</v>
      </c>
      <c r="B7" s="35" t="s">
        <v>3124</v>
      </c>
      <c r="C7" s="35"/>
      <c r="D7" s="36" t="s">
        <v>6157</v>
      </c>
      <c r="E7" s="37"/>
      <c r="F7" s="38"/>
      <c r="G7" s="39" t="s">
        <v>499</v>
      </c>
      <c r="H7" s="40" t="s">
        <v>79</v>
      </c>
      <c r="I7" s="41">
        <v>0</v>
      </c>
      <c r="J7" s="42">
        <v>0</v>
      </c>
      <c r="K7" s="39">
        <v>806</v>
      </c>
      <c r="L7" s="36">
        <f t="shared" si="0"/>
        <v>0</v>
      </c>
      <c r="M7" s="43">
        <v>45434</v>
      </c>
      <c r="N7" s="43">
        <v>45430</v>
      </c>
      <c r="O7" s="44" t="s">
        <v>6158</v>
      </c>
      <c r="P7" s="44"/>
      <c r="Q7" s="44"/>
      <c r="R7" s="44" t="s">
        <v>82</v>
      </c>
      <c r="S7" s="44" t="s">
        <v>82</v>
      </c>
      <c r="T7" s="44" t="s">
        <v>82</v>
      </c>
      <c r="U7" s="45" t="s">
        <v>6160</v>
      </c>
      <c r="V7" s="60"/>
      <c r="W7" s="47"/>
      <c r="X7" s="48"/>
      <c r="Y7" s="36"/>
      <c r="Z7" s="49" t="s">
        <v>86</v>
      </c>
      <c r="AA7" s="61"/>
      <c r="AB7" s="51"/>
      <c r="AC7" s="52"/>
      <c r="AD7" s="52"/>
      <c r="AE7" s="52"/>
      <c r="AF7" s="52"/>
      <c r="AG7" s="53"/>
      <c r="AH7" s="53">
        <f t="shared" si="1"/>
        <v>0</v>
      </c>
      <c r="AI7" s="53"/>
      <c r="AJ7" s="54">
        <f t="shared" si="2"/>
        <v>0</v>
      </c>
      <c r="AK7" s="56"/>
      <c r="AL7" s="56"/>
      <c r="AM7" s="56"/>
      <c r="AN7" s="56"/>
      <c r="AO7" s="56">
        <f t="shared" si="3"/>
        <v>0</v>
      </c>
      <c r="AP7" s="56"/>
      <c r="AQ7" s="56">
        <f t="shared" si="4"/>
        <v>0</v>
      </c>
      <c r="AR7" s="57"/>
      <c r="AS7" s="57"/>
      <c r="AT7" s="57"/>
      <c r="AU7" s="57"/>
      <c r="AV7" s="57"/>
      <c r="AW7" s="57"/>
      <c r="AX7" s="57"/>
      <c r="AY7" s="57"/>
      <c r="AZ7" s="57"/>
      <c r="BA7" s="57"/>
      <c r="BB7" s="62"/>
      <c r="BC7" s="62"/>
      <c r="BD7" s="62"/>
      <c r="BG7" s="63"/>
      <c r="BH7" s="63"/>
    </row>
    <row r="8" s="2" customFormat="1" ht="18" hidden="1" customHeight="1" spans="1:63">
      <c r="A8" s="33">
        <v>45383</v>
      </c>
      <c r="B8" s="35" t="s">
        <v>3124</v>
      </c>
      <c r="C8" s="35"/>
      <c r="D8" s="36" t="s">
        <v>6157</v>
      </c>
      <c r="E8" s="37"/>
      <c r="F8" s="38"/>
      <c r="G8" s="39" t="s">
        <v>499</v>
      </c>
      <c r="H8" s="40" t="s">
        <v>79</v>
      </c>
      <c r="I8" s="41">
        <v>0</v>
      </c>
      <c r="J8" s="42">
        <v>0</v>
      </c>
      <c r="K8" s="39">
        <v>1058</v>
      </c>
      <c r="L8" s="36">
        <f t="shared" si="0"/>
        <v>0</v>
      </c>
      <c r="M8" s="43">
        <v>45434</v>
      </c>
      <c r="N8" s="43">
        <v>45430</v>
      </c>
      <c r="O8" s="44" t="s">
        <v>6158</v>
      </c>
      <c r="P8" s="44"/>
      <c r="Q8" s="44"/>
      <c r="R8" s="44" t="s">
        <v>82</v>
      </c>
      <c r="S8" s="44" t="s">
        <v>82</v>
      </c>
      <c r="T8" s="44" t="s">
        <v>82</v>
      </c>
      <c r="U8" s="45" t="s">
        <v>6160</v>
      </c>
      <c r="V8" s="60"/>
      <c r="W8" s="47"/>
      <c r="X8" s="48"/>
      <c r="Y8" s="36"/>
      <c r="Z8" s="49" t="s">
        <v>86</v>
      </c>
      <c r="AA8" s="61"/>
      <c r="AB8" s="51"/>
      <c r="AC8" s="52"/>
      <c r="AD8" s="52"/>
      <c r="AE8" s="52"/>
      <c r="AF8" s="52"/>
      <c r="AG8" s="53"/>
      <c r="AH8" s="53">
        <f t="shared" si="1"/>
        <v>0</v>
      </c>
      <c r="AI8" s="53"/>
      <c r="AJ8" s="54">
        <f t="shared" si="2"/>
        <v>0</v>
      </c>
      <c r="AK8" s="56"/>
      <c r="AL8" s="56"/>
      <c r="AM8" s="56"/>
      <c r="AN8" s="56"/>
      <c r="AO8" s="56">
        <f t="shared" si="3"/>
        <v>0</v>
      </c>
      <c r="AP8" s="56"/>
      <c r="AQ8" s="56">
        <f t="shared" si="4"/>
        <v>0</v>
      </c>
      <c r="AR8" s="57"/>
      <c r="AS8" s="57"/>
      <c r="AT8" s="57"/>
      <c r="AU8" s="57"/>
      <c r="AV8" s="57"/>
      <c r="AW8" s="57"/>
      <c r="AX8" s="57"/>
      <c r="AY8" s="57"/>
      <c r="AZ8" s="57"/>
      <c r="BA8" s="57"/>
      <c r="BB8" s="62"/>
      <c r="BC8" s="62"/>
      <c r="BD8" s="62"/>
      <c r="BG8" s="63"/>
      <c r="BH8" s="63"/>
    </row>
    <row r="9" s="2" customFormat="1" ht="18" hidden="1" customHeight="1" spans="1:63">
      <c r="A9" s="33">
        <v>45383</v>
      </c>
      <c r="B9" s="35" t="s">
        <v>3124</v>
      </c>
      <c r="C9" s="35"/>
      <c r="D9" s="36" t="s">
        <v>6157</v>
      </c>
      <c r="E9" s="37"/>
      <c r="F9" s="38"/>
      <c r="G9" s="39" t="s">
        <v>499</v>
      </c>
      <c r="H9" s="40" t="s">
        <v>79</v>
      </c>
      <c r="I9" s="41">
        <v>0</v>
      </c>
      <c r="J9" s="42">
        <v>0</v>
      </c>
      <c r="K9" s="39">
        <v>944</v>
      </c>
      <c r="L9" s="36">
        <f t="shared" si="0"/>
        <v>0</v>
      </c>
      <c r="M9" s="43">
        <v>45434</v>
      </c>
      <c r="N9" s="43">
        <v>45430</v>
      </c>
      <c r="O9" s="44" t="s">
        <v>6158</v>
      </c>
      <c r="P9" s="44"/>
      <c r="Q9" s="44"/>
      <c r="R9" s="44" t="s">
        <v>82</v>
      </c>
      <c r="S9" s="44" t="s">
        <v>82</v>
      </c>
      <c r="T9" s="44" t="s">
        <v>82</v>
      </c>
      <c r="U9" s="45" t="s">
        <v>6160</v>
      </c>
      <c r="V9" s="60"/>
      <c r="W9" s="47"/>
      <c r="X9" s="48"/>
      <c r="Y9" s="36"/>
      <c r="Z9" s="49" t="s">
        <v>86</v>
      </c>
      <c r="AA9" s="61"/>
      <c r="AB9" s="51"/>
      <c r="AC9" s="52"/>
      <c r="AD9" s="52"/>
      <c r="AE9" s="52"/>
      <c r="AF9" s="52"/>
      <c r="AG9" s="53"/>
      <c r="AH9" s="53">
        <f t="shared" si="1"/>
        <v>0</v>
      </c>
      <c r="AI9" s="53"/>
      <c r="AJ9" s="54">
        <f t="shared" si="2"/>
        <v>0</v>
      </c>
      <c r="AK9" s="56"/>
      <c r="AL9" s="56"/>
      <c r="AM9" s="56"/>
      <c r="AN9" s="56"/>
      <c r="AO9" s="56">
        <f t="shared" si="3"/>
        <v>0</v>
      </c>
      <c r="AP9" s="56"/>
      <c r="AQ9" s="56">
        <f t="shared" si="4"/>
        <v>0</v>
      </c>
      <c r="AR9" s="57"/>
      <c r="AS9" s="57"/>
      <c r="AT9" s="57"/>
      <c r="AU9" s="57"/>
      <c r="AV9" s="57"/>
      <c r="AW9" s="57"/>
      <c r="AX9" s="57"/>
      <c r="AY9" s="57"/>
      <c r="AZ9" s="57"/>
      <c r="BA9" s="57"/>
      <c r="BB9" s="62"/>
      <c r="BC9" s="62"/>
      <c r="BD9" s="62"/>
      <c r="BG9" s="63"/>
      <c r="BH9" s="63"/>
    </row>
    <row r="10" s="2" customFormat="1" ht="18" hidden="1" customHeight="1" spans="1:63">
      <c r="A10" s="33">
        <v>45383</v>
      </c>
      <c r="B10" s="34" t="s">
        <v>343</v>
      </c>
      <c r="C10" s="35"/>
      <c r="D10" s="36" t="s">
        <v>6157</v>
      </c>
      <c r="E10" s="37"/>
      <c r="F10" s="38"/>
      <c r="G10" s="39" t="s">
        <v>346</v>
      </c>
      <c r="H10" s="40" t="s">
        <v>79</v>
      </c>
      <c r="I10" s="41">
        <v>0</v>
      </c>
      <c r="J10" s="42">
        <v>0</v>
      </c>
      <c r="K10" s="42">
        <v>1</v>
      </c>
      <c r="L10" s="36">
        <f t="shared" si="0"/>
        <v>0</v>
      </c>
      <c r="M10" s="43">
        <v>45434</v>
      </c>
      <c r="N10" s="43">
        <v>45430</v>
      </c>
      <c r="O10" s="44" t="s">
        <v>6158</v>
      </c>
      <c r="P10" s="44"/>
      <c r="Q10" s="44"/>
      <c r="R10" s="44" t="s">
        <v>82</v>
      </c>
      <c r="S10" s="44" t="s">
        <v>82</v>
      </c>
      <c r="T10" s="44" t="s">
        <v>82</v>
      </c>
      <c r="U10" s="45" t="s">
        <v>6159</v>
      </c>
      <c r="V10" s="60"/>
      <c r="W10" s="47"/>
      <c r="X10" s="48"/>
      <c r="Y10" s="36"/>
      <c r="Z10" s="49" t="s">
        <v>86</v>
      </c>
      <c r="AA10" s="61"/>
      <c r="AB10" s="51"/>
      <c r="AC10" s="52"/>
      <c r="AD10" s="52"/>
      <c r="AE10" s="52"/>
      <c r="AF10" s="52"/>
      <c r="AG10" s="53"/>
      <c r="AH10" s="53">
        <f t="shared" si="1"/>
        <v>0</v>
      </c>
      <c r="AI10" s="53"/>
      <c r="AJ10" s="54">
        <f t="shared" si="2"/>
        <v>0</v>
      </c>
      <c r="AK10" s="56"/>
      <c r="AL10" s="56"/>
      <c r="AM10" s="56"/>
      <c r="AN10" s="56"/>
      <c r="AO10" s="56">
        <f t="shared" si="3"/>
        <v>0</v>
      </c>
      <c r="AP10" s="56"/>
      <c r="AQ10" s="56">
        <f t="shared" si="4"/>
        <v>0</v>
      </c>
      <c r="AR10" s="57"/>
      <c r="AS10" s="57"/>
      <c r="AT10" s="57"/>
      <c r="AU10" s="57"/>
      <c r="AV10" s="57"/>
      <c r="AW10" s="57"/>
      <c r="AX10" s="57"/>
      <c r="AY10" s="57"/>
      <c r="AZ10" s="57"/>
      <c r="BA10" s="57"/>
      <c r="BB10" s="62"/>
      <c r="BC10" s="62"/>
      <c r="BD10" s="62"/>
      <c r="BG10" s="63"/>
      <c r="BH10" s="63"/>
    </row>
    <row r="11" s="2" customFormat="1" ht="18" hidden="1" customHeight="1" spans="1:63">
      <c r="A11" s="33">
        <v>45383</v>
      </c>
      <c r="B11" s="34" t="s">
        <v>343</v>
      </c>
      <c r="C11" s="35"/>
      <c r="D11" s="36" t="s">
        <v>6157</v>
      </c>
      <c r="E11" s="37"/>
      <c r="F11" s="38"/>
      <c r="G11" s="39" t="s">
        <v>346</v>
      </c>
      <c r="H11" s="40" t="s">
        <v>79</v>
      </c>
      <c r="I11" s="41">
        <v>0</v>
      </c>
      <c r="J11" s="42">
        <v>0</v>
      </c>
      <c r="K11" s="42">
        <v>1</v>
      </c>
      <c r="L11" s="36">
        <f t="shared" si="0"/>
        <v>0</v>
      </c>
      <c r="M11" s="43">
        <v>45434</v>
      </c>
      <c r="N11" s="43">
        <v>45430</v>
      </c>
      <c r="O11" s="44" t="s">
        <v>6158</v>
      </c>
      <c r="P11" s="44"/>
      <c r="Q11" s="44"/>
      <c r="R11" s="44" t="s">
        <v>82</v>
      </c>
      <c r="S11" s="44" t="s">
        <v>82</v>
      </c>
      <c r="T11" s="44" t="s">
        <v>82</v>
      </c>
      <c r="U11" s="45" t="s">
        <v>6159</v>
      </c>
      <c r="V11" s="60"/>
      <c r="W11" s="47"/>
      <c r="X11" s="48"/>
      <c r="Y11" s="36"/>
      <c r="Z11" s="49" t="s">
        <v>86</v>
      </c>
      <c r="AA11" s="61"/>
      <c r="AB11" s="51"/>
      <c r="AC11" s="52"/>
      <c r="AD11" s="52"/>
      <c r="AE11" s="52"/>
      <c r="AF11" s="52"/>
      <c r="AG11" s="53"/>
      <c r="AH11" s="53">
        <f t="shared" si="1"/>
        <v>0</v>
      </c>
      <c r="AI11" s="53"/>
      <c r="AJ11" s="54">
        <f t="shared" si="2"/>
        <v>0</v>
      </c>
      <c r="AK11" s="56"/>
      <c r="AL11" s="56"/>
      <c r="AM11" s="56"/>
      <c r="AN11" s="56"/>
      <c r="AO11" s="56">
        <f t="shared" si="3"/>
        <v>0</v>
      </c>
      <c r="AP11" s="56"/>
      <c r="AQ11" s="56">
        <f t="shared" si="4"/>
        <v>0</v>
      </c>
      <c r="AR11" s="57"/>
      <c r="AS11" s="57"/>
      <c r="AT11" s="57"/>
      <c r="AU11" s="57"/>
      <c r="AV11" s="57"/>
      <c r="AW11" s="57"/>
      <c r="AX11" s="57"/>
      <c r="AY11" s="57"/>
      <c r="AZ11" s="57"/>
      <c r="BA11" s="57"/>
      <c r="BB11" s="62"/>
      <c r="BC11" s="62"/>
      <c r="BD11" s="62"/>
      <c r="BG11" s="63"/>
      <c r="BH11" s="63"/>
    </row>
    <row r="12" s="3" customFormat="1" ht="18" hidden="1" customHeight="1" spans="1:63">
      <c r="A12" s="64">
        <v>45383</v>
      </c>
      <c r="B12" s="65" t="s">
        <v>3124</v>
      </c>
      <c r="C12" s="65"/>
      <c r="D12" s="66" t="s">
        <v>6157</v>
      </c>
      <c r="E12" s="67"/>
      <c r="F12" s="68"/>
      <c r="G12" s="69" t="s">
        <v>499</v>
      </c>
      <c r="H12" s="70" t="s">
        <v>79</v>
      </c>
      <c r="I12" s="71">
        <v>0</v>
      </c>
      <c r="J12" s="72">
        <v>0</v>
      </c>
      <c r="K12" s="69">
        <v>1228</v>
      </c>
      <c r="L12" s="66">
        <f t="shared" si="0"/>
        <v>0</v>
      </c>
      <c r="M12" s="73">
        <v>45436</v>
      </c>
      <c r="N12" s="73">
        <v>45432</v>
      </c>
      <c r="O12" s="74" t="s">
        <v>6158</v>
      </c>
      <c r="P12" s="74"/>
      <c r="Q12" s="74"/>
      <c r="R12" s="74" t="s">
        <v>82</v>
      </c>
      <c r="S12" s="74" t="s">
        <v>82</v>
      </c>
      <c r="T12" s="74" t="s">
        <v>82</v>
      </c>
      <c r="U12" s="75" t="s">
        <v>6159</v>
      </c>
      <c r="V12" s="76"/>
      <c r="W12" s="77"/>
      <c r="X12" s="78"/>
      <c r="Y12" s="66"/>
      <c r="Z12" s="79" t="s">
        <v>86</v>
      </c>
      <c r="AA12" s="80"/>
      <c r="AB12" s="81"/>
      <c r="AC12" s="82"/>
      <c r="AD12" s="82"/>
      <c r="AE12" s="82"/>
      <c r="AF12" s="82"/>
      <c r="AG12" s="83"/>
      <c r="AH12" s="83">
        <f t="shared" si="1"/>
        <v>0</v>
      </c>
      <c r="AI12" s="83"/>
      <c r="AJ12" s="84">
        <f t="shared" si="2"/>
        <v>0</v>
      </c>
      <c r="AK12" s="85"/>
      <c r="AL12" s="85"/>
      <c r="AM12" s="85"/>
      <c r="AN12" s="85"/>
      <c r="AO12" s="85">
        <f t="shared" si="3"/>
        <v>0</v>
      </c>
      <c r="AP12" s="85"/>
      <c r="AQ12" s="85">
        <f t="shared" si="4"/>
        <v>0</v>
      </c>
      <c r="AR12" s="86"/>
      <c r="AS12" s="86"/>
      <c r="AT12" s="86"/>
      <c r="AU12" s="86"/>
      <c r="AV12" s="86"/>
      <c r="AW12" s="86"/>
      <c r="AX12" s="86"/>
      <c r="AY12" s="86"/>
      <c r="AZ12" s="86"/>
      <c r="BA12" s="86"/>
      <c r="BB12" s="87"/>
      <c r="BC12" s="87"/>
      <c r="BD12" s="87"/>
      <c r="BE12" s="88"/>
      <c r="BG12" s="89"/>
      <c r="BH12" s="90"/>
      <c r="BI12" s="88"/>
      <c r="BJ12" s="88"/>
      <c r="BK12" s="88"/>
    </row>
    <row r="13" s="2" customFormat="1" ht="18" hidden="1" customHeight="1" spans="1:63">
      <c r="A13" s="33">
        <v>45383</v>
      </c>
      <c r="B13" s="34" t="s">
        <v>343</v>
      </c>
      <c r="C13" s="35"/>
      <c r="D13" s="36" t="s">
        <v>6157</v>
      </c>
      <c r="E13" s="37"/>
      <c r="F13" s="38"/>
      <c r="G13" s="39" t="s">
        <v>346</v>
      </c>
      <c r="H13" s="40" t="s">
        <v>79</v>
      </c>
      <c r="I13" s="41">
        <v>0</v>
      </c>
      <c r="J13" s="42">
        <v>0</v>
      </c>
      <c r="K13" s="42">
        <v>1</v>
      </c>
      <c r="L13" s="36">
        <f t="shared" si="0"/>
        <v>0</v>
      </c>
      <c r="M13" s="43">
        <v>45436</v>
      </c>
      <c r="N13" s="43">
        <v>45432</v>
      </c>
      <c r="O13" s="44" t="s">
        <v>6158</v>
      </c>
      <c r="P13" s="44"/>
      <c r="Q13" s="44"/>
      <c r="R13" s="44" t="s">
        <v>82</v>
      </c>
      <c r="S13" s="44" t="s">
        <v>82</v>
      </c>
      <c r="T13" s="44" t="s">
        <v>82</v>
      </c>
      <c r="U13" s="45" t="s">
        <v>6159</v>
      </c>
      <c r="V13" s="60"/>
      <c r="W13" s="47"/>
      <c r="X13" s="48"/>
      <c r="Y13" s="36"/>
      <c r="Z13" s="49" t="s">
        <v>86</v>
      </c>
      <c r="AA13" s="61"/>
      <c r="AB13" s="51"/>
      <c r="AC13" s="52"/>
      <c r="AD13" s="52"/>
      <c r="AE13" s="52"/>
      <c r="AF13" s="52"/>
      <c r="AG13" s="53"/>
      <c r="AH13" s="53">
        <f t="shared" si="1"/>
        <v>0</v>
      </c>
      <c r="AI13" s="53"/>
      <c r="AJ13" s="54">
        <f t="shared" si="2"/>
        <v>0</v>
      </c>
      <c r="AK13" s="56"/>
      <c r="AL13" s="56"/>
      <c r="AM13" s="56"/>
      <c r="AN13" s="56"/>
      <c r="AO13" s="56">
        <f t="shared" si="3"/>
        <v>0</v>
      </c>
      <c r="AP13" s="56"/>
      <c r="AQ13" s="56">
        <f t="shared" si="4"/>
        <v>0</v>
      </c>
      <c r="AR13" s="57"/>
      <c r="AS13" s="57"/>
      <c r="AT13" s="57"/>
      <c r="AU13" s="57"/>
      <c r="AV13" s="57"/>
      <c r="AW13" s="57"/>
      <c r="AX13" s="57"/>
      <c r="AY13" s="57"/>
      <c r="AZ13" s="57"/>
      <c r="BA13" s="57"/>
      <c r="BB13" s="62"/>
      <c r="BC13" s="62"/>
      <c r="BD13" s="62"/>
      <c r="BG13" s="63"/>
      <c r="BH13" s="63"/>
    </row>
    <row r="14" s="2" customFormat="1" ht="18" hidden="1" customHeight="1" spans="1:63">
      <c r="A14" s="33">
        <v>45383</v>
      </c>
      <c r="B14" s="34" t="s">
        <v>343</v>
      </c>
      <c r="C14" s="35"/>
      <c r="D14" s="36" t="s">
        <v>6157</v>
      </c>
      <c r="E14" s="37"/>
      <c r="F14" s="38"/>
      <c r="G14" s="39" t="s">
        <v>346</v>
      </c>
      <c r="H14" s="40" t="s">
        <v>79</v>
      </c>
      <c r="I14" s="41">
        <v>0</v>
      </c>
      <c r="J14" s="42">
        <v>0</v>
      </c>
      <c r="K14" s="42">
        <v>1</v>
      </c>
      <c r="L14" s="36">
        <f t="shared" si="0"/>
        <v>0</v>
      </c>
      <c r="M14" s="43">
        <v>45436</v>
      </c>
      <c r="N14" s="43">
        <v>45432</v>
      </c>
      <c r="O14" s="44" t="s">
        <v>6158</v>
      </c>
      <c r="P14" s="44"/>
      <c r="Q14" s="44"/>
      <c r="R14" s="44" t="s">
        <v>82</v>
      </c>
      <c r="S14" s="44" t="s">
        <v>82</v>
      </c>
      <c r="T14" s="44" t="s">
        <v>82</v>
      </c>
      <c r="U14" s="45" t="s">
        <v>6159</v>
      </c>
      <c r="V14" s="60"/>
      <c r="W14" s="47"/>
      <c r="X14" s="48"/>
      <c r="Y14" s="36"/>
      <c r="Z14" s="49" t="s">
        <v>86</v>
      </c>
      <c r="AA14" s="61"/>
      <c r="AB14" s="51"/>
      <c r="AC14" s="52"/>
      <c r="AD14" s="52"/>
      <c r="AE14" s="52"/>
      <c r="AF14" s="52"/>
      <c r="AG14" s="53"/>
      <c r="AH14" s="53">
        <f t="shared" si="1"/>
        <v>0</v>
      </c>
      <c r="AI14" s="53"/>
      <c r="AJ14" s="54">
        <f t="shared" si="2"/>
        <v>0</v>
      </c>
      <c r="AK14" s="56"/>
      <c r="AL14" s="56"/>
      <c r="AM14" s="56"/>
      <c r="AN14" s="56"/>
      <c r="AO14" s="56">
        <f t="shared" si="3"/>
        <v>0</v>
      </c>
      <c r="AP14" s="56"/>
      <c r="AQ14" s="56">
        <f t="shared" si="4"/>
        <v>0</v>
      </c>
      <c r="AR14" s="57"/>
      <c r="AS14" s="57"/>
      <c r="AT14" s="57"/>
      <c r="AU14" s="57"/>
      <c r="AV14" s="57"/>
      <c r="AW14" s="57"/>
      <c r="AX14" s="57"/>
      <c r="AY14" s="57"/>
      <c r="AZ14" s="57"/>
      <c r="BA14" s="57"/>
      <c r="BB14" s="62"/>
      <c r="BC14" s="62"/>
      <c r="BD14" s="62"/>
      <c r="BG14" s="63"/>
      <c r="BH14" s="63"/>
    </row>
    <row r="15" s="2" customFormat="1" ht="18" hidden="1" customHeight="1" spans="1:63">
      <c r="A15" s="33">
        <v>45383</v>
      </c>
      <c r="B15" s="34" t="s">
        <v>343</v>
      </c>
      <c r="C15" s="35"/>
      <c r="D15" s="36" t="s">
        <v>6157</v>
      </c>
      <c r="E15" s="37"/>
      <c r="F15" s="38"/>
      <c r="G15" s="39" t="s">
        <v>346</v>
      </c>
      <c r="H15" s="40" t="s">
        <v>79</v>
      </c>
      <c r="I15" s="41">
        <v>0</v>
      </c>
      <c r="J15" s="42">
        <v>0</v>
      </c>
      <c r="K15" s="42">
        <v>1</v>
      </c>
      <c r="L15" s="36">
        <f t="shared" si="0"/>
        <v>0</v>
      </c>
      <c r="M15" s="43">
        <v>45436</v>
      </c>
      <c r="N15" s="43">
        <v>45432</v>
      </c>
      <c r="O15" s="44" t="s">
        <v>6158</v>
      </c>
      <c r="P15" s="44"/>
      <c r="Q15" s="44"/>
      <c r="R15" s="44" t="s">
        <v>82</v>
      </c>
      <c r="S15" s="44" t="s">
        <v>82</v>
      </c>
      <c r="T15" s="44" t="s">
        <v>82</v>
      </c>
      <c r="U15" s="45" t="s">
        <v>6160</v>
      </c>
      <c r="V15" s="60"/>
      <c r="W15" s="47"/>
      <c r="X15" s="48"/>
      <c r="Y15" s="36"/>
      <c r="Z15" s="49" t="s">
        <v>86</v>
      </c>
      <c r="AA15" s="61"/>
      <c r="AB15" s="51"/>
      <c r="AC15" s="52"/>
      <c r="AD15" s="52"/>
      <c r="AE15" s="52"/>
      <c r="AF15" s="52"/>
      <c r="AG15" s="53"/>
      <c r="AH15" s="53">
        <f t="shared" si="1"/>
        <v>0</v>
      </c>
      <c r="AI15" s="53"/>
      <c r="AJ15" s="54">
        <f t="shared" si="2"/>
        <v>0</v>
      </c>
      <c r="AK15" s="56"/>
      <c r="AL15" s="56"/>
      <c r="AM15" s="56"/>
      <c r="AN15" s="56"/>
      <c r="AO15" s="56">
        <f t="shared" si="3"/>
        <v>0</v>
      </c>
      <c r="AP15" s="56"/>
      <c r="AQ15" s="56">
        <f t="shared" si="4"/>
        <v>0</v>
      </c>
      <c r="AR15" s="57"/>
      <c r="AS15" s="57"/>
      <c r="AT15" s="57"/>
      <c r="AU15" s="57"/>
      <c r="AV15" s="57"/>
      <c r="AW15" s="57"/>
      <c r="AX15" s="57"/>
      <c r="AY15" s="57"/>
      <c r="AZ15" s="57"/>
      <c r="BA15" s="57"/>
      <c r="BB15" s="62"/>
      <c r="BC15" s="62"/>
      <c r="BD15" s="62"/>
      <c r="BG15" s="63"/>
      <c r="BH15" s="63"/>
    </row>
    <row r="16" s="2" customFormat="1" ht="18" hidden="1" customHeight="1" spans="1:63">
      <c r="A16" s="33">
        <v>45383</v>
      </c>
      <c r="B16" s="34" t="s">
        <v>343</v>
      </c>
      <c r="C16" s="35"/>
      <c r="D16" s="36" t="s">
        <v>6157</v>
      </c>
      <c r="E16" s="37"/>
      <c r="F16" s="38"/>
      <c r="G16" s="39" t="s">
        <v>346</v>
      </c>
      <c r="H16" s="40" t="s">
        <v>79</v>
      </c>
      <c r="I16" s="41">
        <v>0</v>
      </c>
      <c r="J16" s="42">
        <v>0</v>
      </c>
      <c r="K16" s="42">
        <v>1</v>
      </c>
      <c r="L16" s="36">
        <f t="shared" si="0"/>
        <v>0</v>
      </c>
      <c r="M16" s="43">
        <v>45436</v>
      </c>
      <c r="N16" s="43">
        <v>45432</v>
      </c>
      <c r="O16" s="44" t="s">
        <v>6158</v>
      </c>
      <c r="P16" s="44"/>
      <c r="Q16" s="44"/>
      <c r="R16" s="44" t="s">
        <v>82</v>
      </c>
      <c r="S16" s="44" t="s">
        <v>82</v>
      </c>
      <c r="T16" s="44" t="s">
        <v>82</v>
      </c>
      <c r="U16" s="45" t="s">
        <v>6159</v>
      </c>
      <c r="V16" s="60"/>
      <c r="W16" s="47"/>
      <c r="X16" s="48"/>
      <c r="Y16" s="36"/>
      <c r="Z16" s="49" t="s">
        <v>86</v>
      </c>
      <c r="AA16" s="61"/>
      <c r="AB16" s="51"/>
      <c r="AC16" s="52"/>
      <c r="AD16" s="52"/>
      <c r="AE16" s="52"/>
      <c r="AF16" s="52"/>
      <c r="AG16" s="53"/>
      <c r="AH16" s="53">
        <f t="shared" si="1"/>
        <v>0</v>
      </c>
      <c r="AI16" s="53"/>
      <c r="AJ16" s="54">
        <f t="shared" si="2"/>
        <v>0</v>
      </c>
      <c r="AK16" s="56"/>
      <c r="AL16" s="56"/>
      <c r="AM16" s="56"/>
      <c r="AN16" s="56"/>
      <c r="AO16" s="56">
        <f t="shared" si="3"/>
        <v>0</v>
      </c>
      <c r="AP16" s="56"/>
      <c r="AQ16" s="56">
        <f t="shared" si="4"/>
        <v>0</v>
      </c>
      <c r="AR16" s="57"/>
      <c r="AS16" s="57"/>
      <c r="AT16" s="57"/>
      <c r="AU16" s="57"/>
      <c r="AV16" s="57"/>
      <c r="AW16" s="57"/>
      <c r="AX16" s="57"/>
      <c r="AY16" s="57"/>
      <c r="AZ16" s="57"/>
      <c r="BA16" s="57"/>
      <c r="BB16" s="62"/>
      <c r="BC16" s="62"/>
      <c r="BD16" s="62"/>
      <c r="BG16" s="63"/>
      <c r="BH16" s="63"/>
    </row>
    <row r="17" s="2" customFormat="1" ht="18" hidden="1" customHeight="1" spans="1:65">
      <c r="A17" s="33">
        <v>45383</v>
      </c>
      <c r="B17" s="34" t="s">
        <v>343</v>
      </c>
      <c r="C17" s="35"/>
      <c r="D17" s="36" t="s">
        <v>6157</v>
      </c>
      <c r="E17" s="45"/>
      <c r="F17" s="91"/>
      <c r="G17" s="39" t="s">
        <v>346</v>
      </c>
      <c r="H17" s="40" t="s">
        <v>79</v>
      </c>
      <c r="I17" s="41">
        <v>0</v>
      </c>
      <c r="J17" s="42">
        <v>0</v>
      </c>
      <c r="K17" s="39">
        <v>2</v>
      </c>
      <c r="L17" s="36">
        <f t="shared" si="0"/>
        <v>0</v>
      </c>
      <c r="M17" s="43">
        <v>45442</v>
      </c>
      <c r="N17" s="43">
        <v>45438</v>
      </c>
      <c r="O17" s="44" t="s">
        <v>6158</v>
      </c>
      <c r="P17" s="44"/>
      <c r="Q17" s="44"/>
      <c r="R17" s="44" t="s">
        <v>82</v>
      </c>
      <c r="S17" s="44" t="s">
        <v>82</v>
      </c>
      <c r="T17" s="44" t="s">
        <v>82</v>
      </c>
      <c r="U17" s="45" t="s">
        <v>6159</v>
      </c>
      <c r="V17" s="92"/>
      <c r="W17" s="47"/>
      <c r="X17" s="48"/>
      <c r="Y17" s="36"/>
      <c r="Z17" s="49" t="s">
        <v>86</v>
      </c>
      <c r="AA17" s="61"/>
      <c r="AB17" s="51"/>
      <c r="AC17" s="52"/>
      <c r="AD17" s="52"/>
      <c r="AE17" s="52"/>
      <c r="AF17" s="52"/>
      <c r="AG17" s="53"/>
      <c r="AH17" s="53">
        <f t="shared" si="1"/>
        <v>0</v>
      </c>
      <c r="AI17" s="53"/>
      <c r="AJ17" s="54">
        <f t="shared" si="2"/>
        <v>0</v>
      </c>
      <c r="AK17" s="56"/>
      <c r="AL17" s="55"/>
      <c r="AM17" s="55"/>
      <c r="AN17" s="56"/>
      <c r="AO17" s="56">
        <f t="shared" si="3"/>
        <v>0</v>
      </c>
      <c r="AP17" s="56"/>
      <c r="AQ17" s="56">
        <f t="shared" si="4"/>
        <v>0</v>
      </c>
      <c r="AR17" s="57"/>
      <c r="AS17" s="57"/>
      <c r="AT17" s="57"/>
      <c r="AV17" s="57"/>
      <c r="AW17" s="57"/>
      <c r="AX17" s="57"/>
      <c r="AY17" s="57"/>
      <c r="AZ17" s="57"/>
      <c r="BA17" s="57"/>
      <c r="BB17" s="62"/>
      <c r="BC17" s="62"/>
      <c r="BD17" s="62"/>
      <c r="BG17" s="63"/>
      <c r="BH17" s="63"/>
    </row>
    <row r="18" s="3" customFormat="1" ht="18" hidden="1" customHeight="1" spans="1:65">
      <c r="A18" s="64">
        <v>45383</v>
      </c>
      <c r="B18" s="65" t="s">
        <v>3124</v>
      </c>
      <c r="C18" s="93"/>
      <c r="D18" s="66" t="s">
        <v>6157</v>
      </c>
      <c r="E18" s="94"/>
      <c r="F18" s="95"/>
      <c r="G18" s="69" t="s">
        <v>499</v>
      </c>
      <c r="H18" s="70" t="s">
        <v>79</v>
      </c>
      <c r="I18" s="71">
        <v>0</v>
      </c>
      <c r="J18" s="72">
        <v>0</v>
      </c>
      <c r="K18" s="69">
        <v>990</v>
      </c>
      <c r="L18" s="66">
        <f t="shared" si="0"/>
        <v>0</v>
      </c>
      <c r="M18" s="73">
        <v>45457</v>
      </c>
      <c r="N18" s="73">
        <v>45453</v>
      </c>
      <c r="O18" s="74" t="s">
        <v>6158</v>
      </c>
      <c r="P18" s="74"/>
      <c r="Q18" s="74"/>
      <c r="R18" s="74" t="s">
        <v>82</v>
      </c>
      <c r="S18" s="74" t="s">
        <v>82</v>
      </c>
      <c r="T18" s="74" t="s">
        <v>82</v>
      </c>
      <c r="U18" s="75" t="s">
        <v>6160</v>
      </c>
      <c r="V18" s="96"/>
      <c r="W18" s="77"/>
      <c r="X18" s="78"/>
      <c r="Y18" s="66"/>
      <c r="Z18" s="79" t="s">
        <v>86</v>
      </c>
      <c r="AA18" s="79"/>
      <c r="AB18" s="97"/>
      <c r="AC18" s="81"/>
      <c r="AD18" s="82"/>
      <c r="AE18" s="82"/>
      <c r="AF18" s="82"/>
      <c r="AG18" s="83"/>
      <c r="AH18" s="83">
        <f t="shared" si="1"/>
        <v>0</v>
      </c>
      <c r="AI18" s="83"/>
      <c r="AJ18" s="84">
        <f t="shared" si="2"/>
        <v>0</v>
      </c>
      <c r="AK18" s="66"/>
      <c r="AL18" s="98"/>
      <c r="AM18" s="98"/>
      <c r="AN18" s="85"/>
      <c r="AO18" s="85">
        <f t="shared" si="3"/>
        <v>0</v>
      </c>
      <c r="AP18" s="85"/>
      <c r="AQ18" s="85">
        <f t="shared" si="4"/>
        <v>0</v>
      </c>
      <c r="AR18" s="86"/>
      <c r="AS18" s="86"/>
      <c r="AT18" s="86"/>
      <c r="AU18" s="86"/>
      <c r="AV18" s="86"/>
      <c r="AW18" s="86"/>
      <c r="AX18" s="86"/>
      <c r="AY18" s="86"/>
      <c r="AZ18" s="86"/>
      <c r="BA18" s="86"/>
    </row>
    <row r="19" s="3" customFormat="1" ht="18" hidden="1" customHeight="1" spans="1:65">
      <c r="A19" s="64">
        <v>45383</v>
      </c>
      <c r="B19" s="65" t="s">
        <v>3124</v>
      </c>
      <c r="C19" s="65"/>
      <c r="D19" s="66" t="s">
        <v>6157</v>
      </c>
      <c r="E19" s="75"/>
      <c r="F19" s="99"/>
      <c r="G19" s="69" t="s">
        <v>499</v>
      </c>
      <c r="H19" s="70" t="s">
        <v>79</v>
      </c>
      <c r="I19" s="71">
        <v>0</v>
      </c>
      <c r="J19" s="72">
        <v>0</v>
      </c>
      <c r="K19" s="69">
        <v>1422</v>
      </c>
      <c r="L19" s="66">
        <f t="shared" si="0"/>
        <v>0</v>
      </c>
      <c r="M19" s="73">
        <v>45442</v>
      </c>
      <c r="N19" s="73">
        <v>45438</v>
      </c>
      <c r="O19" s="74" t="s">
        <v>6158</v>
      </c>
      <c r="P19" s="74"/>
      <c r="Q19" s="74"/>
      <c r="R19" s="74" t="s">
        <v>82</v>
      </c>
      <c r="S19" s="74" t="s">
        <v>82</v>
      </c>
      <c r="T19" s="74" t="s">
        <v>82</v>
      </c>
      <c r="U19" s="75" t="s">
        <v>6160</v>
      </c>
      <c r="V19" s="100"/>
      <c r="W19" s="77"/>
      <c r="X19" s="78"/>
      <c r="Y19" s="66"/>
      <c r="Z19" s="79" t="s">
        <v>86</v>
      </c>
      <c r="AA19" s="80"/>
      <c r="AB19" s="81"/>
      <c r="AC19" s="82"/>
      <c r="AD19" s="82"/>
      <c r="AE19" s="82"/>
      <c r="AF19" s="82"/>
      <c r="AG19" s="53"/>
      <c r="AH19" s="83">
        <f t="shared" si="1"/>
        <v>0</v>
      </c>
      <c r="AI19" s="83"/>
      <c r="AJ19" s="84">
        <f t="shared" si="2"/>
        <v>0</v>
      </c>
      <c r="AK19" s="85"/>
      <c r="AL19" s="101"/>
      <c r="AM19" s="101"/>
      <c r="AN19" s="85"/>
      <c r="AO19" s="85">
        <f t="shared" si="3"/>
        <v>0</v>
      </c>
      <c r="AP19" s="85"/>
      <c r="AQ19" s="85">
        <f t="shared" si="4"/>
        <v>0</v>
      </c>
      <c r="AR19" s="86"/>
      <c r="AS19" s="86"/>
      <c r="AT19" s="86"/>
      <c r="AV19" s="86"/>
      <c r="AW19" s="86"/>
      <c r="AX19" s="86"/>
      <c r="AY19" s="86"/>
      <c r="AZ19" s="86"/>
      <c r="BA19" s="86"/>
      <c r="BB19" s="87"/>
      <c r="BC19" s="87"/>
      <c r="BD19" s="87"/>
      <c r="BE19" s="88"/>
      <c r="BG19" s="89"/>
      <c r="BH19" s="90"/>
      <c r="BI19" s="88"/>
      <c r="BJ19" s="88"/>
      <c r="BK19" s="88"/>
    </row>
    <row r="20" s="3" customFormat="1" ht="18" hidden="1" customHeight="1" spans="1:65">
      <c r="A20" s="64">
        <v>45383</v>
      </c>
      <c r="B20" s="65" t="s">
        <v>3124</v>
      </c>
      <c r="C20" s="65"/>
      <c r="D20" s="66" t="s">
        <v>6157</v>
      </c>
      <c r="E20" s="102"/>
      <c r="F20" s="103"/>
      <c r="G20" s="69" t="s">
        <v>499</v>
      </c>
      <c r="H20" s="70" t="s">
        <v>79</v>
      </c>
      <c r="I20" s="71">
        <v>0</v>
      </c>
      <c r="J20" s="72">
        <v>0</v>
      </c>
      <c r="K20" s="69">
        <v>956</v>
      </c>
      <c r="L20" s="66">
        <f t="shared" si="0"/>
        <v>0</v>
      </c>
      <c r="M20" s="73">
        <v>45446</v>
      </c>
      <c r="N20" s="73">
        <v>45442</v>
      </c>
      <c r="O20" s="74" t="s">
        <v>6158</v>
      </c>
      <c r="P20" s="74"/>
      <c r="Q20" s="74"/>
      <c r="R20" s="74" t="s">
        <v>82</v>
      </c>
      <c r="S20" s="74" t="s">
        <v>82</v>
      </c>
      <c r="T20" s="74" t="s">
        <v>82</v>
      </c>
      <c r="U20" s="75" t="s">
        <v>6160</v>
      </c>
      <c r="V20" s="100"/>
      <c r="W20" s="77"/>
      <c r="X20" s="78"/>
      <c r="Y20" s="66"/>
      <c r="Z20" s="79" t="s">
        <v>86</v>
      </c>
      <c r="AA20" s="80"/>
      <c r="AB20" s="81"/>
      <c r="AC20" s="82"/>
      <c r="AD20" s="82"/>
      <c r="AE20" s="82"/>
      <c r="AF20" s="82"/>
      <c r="AG20" s="53"/>
      <c r="AH20" s="83">
        <f t="shared" si="1"/>
        <v>0</v>
      </c>
      <c r="AI20" s="83"/>
      <c r="AJ20" s="84">
        <f t="shared" si="2"/>
        <v>0</v>
      </c>
      <c r="AK20" s="85"/>
      <c r="AL20" s="101"/>
      <c r="AM20" s="101"/>
      <c r="AN20" s="85"/>
      <c r="AO20" s="85">
        <f t="shared" si="3"/>
        <v>0</v>
      </c>
      <c r="AP20" s="85"/>
      <c r="AQ20" s="85">
        <f t="shared" si="4"/>
        <v>0</v>
      </c>
      <c r="AR20" s="86"/>
      <c r="AS20" s="86"/>
      <c r="AT20" s="86"/>
      <c r="AU20" s="86"/>
      <c r="AV20" s="86"/>
      <c r="AW20" s="86"/>
      <c r="AX20" s="86"/>
      <c r="AY20" s="86"/>
      <c r="AZ20" s="86"/>
      <c r="BA20" s="86"/>
      <c r="BB20" s="87"/>
      <c r="BC20" s="87"/>
      <c r="BD20" s="87"/>
      <c r="BE20" s="88"/>
      <c r="BG20" s="89"/>
      <c r="BH20" s="90"/>
      <c r="BI20" s="88"/>
      <c r="BJ20" s="88"/>
      <c r="BK20" s="88"/>
    </row>
    <row r="21" s="4" customFormat="1" ht="36" hidden="1" customHeight="1" spans="1:65">
      <c r="A21" s="104">
        <v>45427</v>
      </c>
      <c r="B21" s="105" t="s">
        <v>131</v>
      </c>
      <c r="C21" s="106" t="s">
        <v>132</v>
      </c>
      <c r="D21" s="107">
        <v>4500133663</v>
      </c>
      <c r="E21" s="108" t="s">
        <v>6161</v>
      </c>
      <c r="F21" s="107" t="s">
        <v>6162</v>
      </c>
      <c r="G21" s="109" t="s">
        <v>134</v>
      </c>
      <c r="H21" s="110" t="s">
        <v>135</v>
      </c>
      <c r="I21" s="111">
        <v>234</v>
      </c>
      <c r="J21" s="109">
        <v>0</v>
      </c>
      <c r="K21" s="109">
        <v>13</v>
      </c>
      <c r="L21" s="112">
        <f t="shared" si="0"/>
        <v>18</v>
      </c>
      <c r="M21" s="113">
        <v>45471</v>
      </c>
      <c r="N21" s="113" t="s">
        <v>6163</v>
      </c>
      <c r="O21" s="114" t="s">
        <v>1042</v>
      </c>
      <c r="P21" s="114"/>
      <c r="Q21" s="114"/>
      <c r="R21" s="114">
        <v>45427</v>
      </c>
      <c r="S21" s="114" t="s">
        <v>136</v>
      </c>
      <c r="T21" s="115" t="s">
        <v>6164</v>
      </c>
      <c r="U21" s="116" t="s">
        <v>6165</v>
      </c>
      <c r="V21" s="117" t="s">
        <v>603</v>
      </c>
      <c r="W21" s="118">
        <v>1.65</v>
      </c>
      <c r="X21" s="119">
        <f t="shared" ref="X21:X26" si="5">W21*I21</f>
        <v>386.1</v>
      </c>
      <c r="Y21" s="112"/>
      <c r="Z21" s="120" t="s">
        <v>134</v>
      </c>
      <c r="AA21" s="120" t="s">
        <v>108</v>
      </c>
      <c r="AB21" s="121"/>
      <c r="AC21" s="116"/>
      <c r="AD21" s="122"/>
      <c r="AE21" s="122"/>
      <c r="AF21" s="122"/>
      <c r="AG21" s="122"/>
      <c r="AH21" s="122">
        <f t="shared" si="1"/>
        <v>234</v>
      </c>
      <c r="AI21" s="122"/>
      <c r="AJ21" s="123">
        <f>I21</f>
        <v>234</v>
      </c>
      <c r="AK21" s="112"/>
      <c r="AL21" s="124"/>
      <c r="AM21" s="124"/>
      <c r="AN21" s="124"/>
      <c r="AO21" s="125">
        <f t="shared" si="3"/>
        <v>234</v>
      </c>
      <c r="AP21" s="125"/>
      <c r="AQ21" s="125"/>
      <c r="AR21" s="125"/>
      <c r="AS21" s="125"/>
      <c r="AT21" s="125"/>
      <c r="AU21" s="126"/>
      <c r="AV21" s="126">
        <f>I21/13</f>
        <v>18</v>
      </c>
      <c r="AW21" s="126"/>
      <c r="AX21" s="126"/>
      <c r="AY21" s="126"/>
      <c r="AZ21" s="126"/>
      <c r="BA21" s="126"/>
      <c r="BB21" s="126"/>
      <c r="BC21" s="126"/>
      <c r="BD21" s="126"/>
      <c r="BE21" s="126"/>
      <c r="BF21" s="126"/>
    </row>
    <row r="22" s="4" customFormat="1" ht="36" hidden="1" customHeight="1" spans="1:65">
      <c r="A22" s="104">
        <v>45427</v>
      </c>
      <c r="B22" s="127" t="s">
        <v>131</v>
      </c>
      <c r="C22" s="128" t="s">
        <v>132</v>
      </c>
      <c r="D22" s="107">
        <v>4500133661</v>
      </c>
      <c r="E22" s="127">
        <v>20077767</v>
      </c>
      <c r="F22" s="107" t="s">
        <v>6166</v>
      </c>
      <c r="G22" s="129" t="s">
        <v>134</v>
      </c>
      <c r="H22" s="110" t="s">
        <v>135</v>
      </c>
      <c r="I22" s="111">
        <v>403</v>
      </c>
      <c r="J22" s="109">
        <v>0</v>
      </c>
      <c r="K22" s="109">
        <v>13</v>
      </c>
      <c r="L22" s="112">
        <f t="shared" si="0"/>
        <v>31</v>
      </c>
      <c r="M22" s="113">
        <v>45467</v>
      </c>
      <c r="N22" s="113" t="s">
        <v>6163</v>
      </c>
      <c r="O22" s="114"/>
      <c r="P22" s="114"/>
      <c r="Q22" s="114"/>
      <c r="R22" s="114">
        <v>45427</v>
      </c>
      <c r="S22" s="114" t="s">
        <v>136</v>
      </c>
      <c r="T22" s="115" t="s">
        <v>1044</v>
      </c>
      <c r="U22" s="130" t="s">
        <v>6167</v>
      </c>
      <c r="V22" s="117" t="s">
        <v>603</v>
      </c>
      <c r="W22" s="118">
        <v>1.65</v>
      </c>
      <c r="X22" s="119">
        <f t="shared" si="5"/>
        <v>664.95</v>
      </c>
      <c r="Y22" s="112"/>
      <c r="Z22" s="120" t="s">
        <v>134</v>
      </c>
      <c r="AA22" s="120" t="s">
        <v>108</v>
      </c>
      <c r="AB22" s="121"/>
      <c r="AC22" s="116"/>
      <c r="AD22" s="122"/>
      <c r="AE22" s="122"/>
      <c r="AF22" s="122"/>
      <c r="AG22" s="122"/>
      <c r="AH22" s="122">
        <f t="shared" si="1"/>
        <v>403</v>
      </c>
      <c r="AI22" s="122"/>
      <c r="AJ22" s="123">
        <f>I22</f>
        <v>403</v>
      </c>
      <c r="AK22" s="112"/>
      <c r="AL22" s="131"/>
      <c r="AM22" s="131"/>
      <c r="AN22" s="131"/>
      <c r="AO22" s="125">
        <f t="shared" si="3"/>
        <v>403</v>
      </c>
      <c r="AP22" s="125"/>
      <c r="AQ22" s="125"/>
      <c r="AR22" s="125"/>
      <c r="AS22" s="125"/>
      <c r="AT22" s="125"/>
      <c r="AU22" s="126"/>
      <c r="AV22" s="126">
        <f>I22/13</f>
        <v>31</v>
      </c>
      <c r="AW22" s="126"/>
      <c r="AX22" s="126"/>
      <c r="AY22" s="126"/>
      <c r="AZ22" s="126"/>
      <c r="BA22" s="126"/>
      <c r="BB22" s="126"/>
      <c r="BC22" s="126"/>
      <c r="BD22" s="126"/>
      <c r="BE22" s="126"/>
      <c r="BF22" s="126"/>
    </row>
    <row r="23" s="4" customFormat="1" ht="36" hidden="1" customHeight="1" spans="1:65">
      <c r="A23" s="104">
        <v>45435</v>
      </c>
      <c r="B23" s="105" t="s">
        <v>131</v>
      </c>
      <c r="C23" s="106" t="s">
        <v>132</v>
      </c>
      <c r="D23" s="107">
        <v>4500134470</v>
      </c>
      <c r="E23" s="108" t="s">
        <v>6168</v>
      </c>
      <c r="F23" s="107" t="s">
        <v>6169</v>
      </c>
      <c r="G23" s="109" t="s">
        <v>134</v>
      </c>
      <c r="H23" s="110" t="s">
        <v>135</v>
      </c>
      <c r="I23" s="111">
        <v>377</v>
      </c>
      <c r="J23" s="109">
        <v>0</v>
      </c>
      <c r="K23" s="109">
        <v>13</v>
      </c>
      <c r="L23" s="112">
        <f t="shared" si="0"/>
        <v>29</v>
      </c>
      <c r="M23" s="113">
        <v>45479</v>
      </c>
      <c r="N23" s="132" t="s">
        <v>6163</v>
      </c>
      <c r="O23" s="114" t="s">
        <v>1269</v>
      </c>
      <c r="P23" s="114"/>
      <c r="Q23" s="114"/>
      <c r="R23" s="114">
        <v>45435</v>
      </c>
      <c r="S23" s="114" t="s">
        <v>136</v>
      </c>
      <c r="T23" s="115" t="s">
        <v>6164</v>
      </c>
      <c r="U23" s="116" t="s">
        <v>6170</v>
      </c>
      <c r="V23" s="117" t="s">
        <v>603</v>
      </c>
      <c r="W23" s="118">
        <v>0.8797</v>
      </c>
      <c r="X23" s="119">
        <f t="shared" si="5"/>
        <v>331.6469</v>
      </c>
      <c r="Y23" s="112"/>
      <c r="Z23" s="120" t="s">
        <v>134</v>
      </c>
      <c r="AA23" s="120" t="s">
        <v>108</v>
      </c>
      <c r="AB23" s="121"/>
      <c r="AC23" s="133"/>
      <c r="AD23" s="116"/>
      <c r="AE23" s="122">
        <f>AD23-I23</f>
        <v>-377</v>
      </c>
      <c r="AF23" s="122"/>
      <c r="AG23" s="122"/>
      <c r="AH23" s="122"/>
      <c r="AI23" s="122">
        <f t="shared" ref="AI23:AI25" si="6">I23</f>
        <v>377</v>
      </c>
      <c r="AJ23" s="122"/>
      <c r="AK23" s="123">
        <f t="shared" ref="AK23:AK26" si="7">I23</f>
        <v>377</v>
      </c>
      <c r="AL23" s="112"/>
      <c r="AM23" s="124"/>
      <c r="AN23" s="124"/>
      <c r="AO23" s="124"/>
      <c r="AP23" s="125">
        <f t="shared" ref="AP23:AP26" si="8">I23</f>
        <v>377</v>
      </c>
      <c r="AQ23" s="125"/>
      <c r="AR23" s="125"/>
      <c r="AS23" s="125"/>
      <c r="AT23" s="125"/>
      <c r="AU23" s="125"/>
      <c r="AV23" s="126"/>
      <c r="AW23" s="126">
        <f t="shared" ref="AW23:AW25" si="9">I23/13</f>
        <v>29</v>
      </c>
      <c r="AX23" s="126"/>
      <c r="AY23" s="126"/>
      <c r="AZ23" s="126"/>
      <c r="BA23" s="126"/>
      <c r="BB23" s="126"/>
      <c r="BC23" s="126"/>
      <c r="BD23" s="126"/>
      <c r="BE23" s="126"/>
      <c r="BF23" s="126"/>
      <c r="BG23" s="126"/>
      <c r="BH23" s="126"/>
      <c r="BI23" s="134"/>
    </row>
    <row r="24" s="4" customFormat="1" ht="36" hidden="1" customHeight="1" spans="1:65">
      <c r="A24" s="135">
        <v>45448</v>
      </c>
      <c r="B24" s="136" t="s">
        <v>131</v>
      </c>
      <c r="C24" s="137" t="s">
        <v>132</v>
      </c>
      <c r="D24" s="138">
        <v>4500135948</v>
      </c>
      <c r="E24" s="139" t="s">
        <v>6171</v>
      </c>
      <c r="F24" s="138" t="s">
        <v>6172</v>
      </c>
      <c r="G24" s="109" t="s">
        <v>134</v>
      </c>
      <c r="H24" s="110" t="s">
        <v>135</v>
      </c>
      <c r="I24" s="111">
        <v>650</v>
      </c>
      <c r="J24" s="109">
        <v>0</v>
      </c>
      <c r="K24" s="109">
        <v>13</v>
      </c>
      <c r="L24" s="112">
        <f t="shared" si="0"/>
        <v>50</v>
      </c>
      <c r="M24" s="113">
        <v>45493</v>
      </c>
      <c r="N24" s="113" t="s">
        <v>6163</v>
      </c>
      <c r="O24" s="114" t="s">
        <v>1465</v>
      </c>
      <c r="P24" s="114"/>
      <c r="Q24" s="114"/>
      <c r="R24" s="140" t="s">
        <v>5486</v>
      </c>
      <c r="S24" s="114" t="s">
        <v>136</v>
      </c>
      <c r="T24" s="115" t="s">
        <v>6164</v>
      </c>
      <c r="U24" s="116" t="s">
        <v>4308</v>
      </c>
      <c r="V24" s="141" t="s">
        <v>603</v>
      </c>
      <c r="W24" s="118">
        <v>0.9343</v>
      </c>
      <c r="X24" s="119">
        <f t="shared" si="5"/>
        <v>607.295</v>
      </c>
      <c r="Y24" s="112"/>
      <c r="Z24" s="120" t="s">
        <v>134</v>
      </c>
      <c r="AA24" s="120" t="s">
        <v>108</v>
      </c>
      <c r="AB24" s="121"/>
      <c r="AC24" s="133"/>
      <c r="AD24" s="116"/>
      <c r="AE24" s="122"/>
      <c r="AF24" s="122"/>
      <c r="AG24" s="122"/>
      <c r="AH24" s="122"/>
      <c r="AI24" s="122">
        <f t="shared" si="6"/>
        <v>650</v>
      </c>
      <c r="AJ24" s="122"/>
      <c r="AK24" s="123">
        <f t="shared" si="7"/>
        <v>650</v>
      </c>
      <c r="AL24" s="142"/>
      <c r="AM24" s="131"/>
      <c r="AN24" s="112"/>
      <c r="AO24" s="131"/>
      <c r="AP24" s="125">
        <f t="shared" si="8"/>
        <v>650</v>
      </c>
      <c r="AQ24" s="125"/>
      <c r="AR24" s="125"/>
      <c r="AS24" s="125"/>
      <c r="AT24" s="125"/>
      <c r="AU24" s="125"/>
      <c r="AV24" s="126"/>
      <c r="AW24" s="126">
        <f t="shared" si="9"/>
        <v>50</v>
      </c>
      <c r="AX24" s="126"/>
      <c r="AY24" s="126"/>
      <c r="AZ24" s="126"/>
      <c r="BA24" s="126"/>
      <c r="BB24" s="126"/>
      <c r="BC24" s="126"/>
      <c r="BD24" s="126"/>
      <c r="BE24" s="126"/>
      <c r="BF24" s="126"/>
      <c r="BG24" s="126"/>
      <c r="BH24" s="126"/>
    </row>
    <row r="25" s="4" customFormat="1" ht="36" hidden="1" customHeight="1" spans="1:65">
      <c r="A25" s="135">
        <v>45440</v>
      </c>
      <c r="B25" s="136" t="s">
        <v>131</v>
      </c>
      <c r="C25" s="137" t="s">
        <v>132</v>
      </c>
      <c r="D25" s="107">
        <v>4500135080</v>
      </c>
      <c r="E25" s="130">
        <v>20121195</v>
      </c>
      <c r="F25" s="107" t="s">
        <v>6173</v>
      </c>
      <c r="G25" s="109" t="s">
        <v>134</v>
      </c>
      <c r="H25" s="110" t="s">
        <v>135</v>
      </c>
      <c r="I25" s="111">
        <v>221</v>
      </c>
      <c r="J25" s="109">
        <v>0</v>
      </c>
      <c r="K25" s="109">
        <v>13</v>
      </c>
      <c r="L25" s="112">
        <f t="shared" si="0"/>
        <v>17</v>
      </c>
      <c r="M25" s="113">
        <v>45489</v>
      </c>
      <c r="N25" s="113">
        <v>45485</v>
      </c>
      <c r="O25" s="114" t="s">
        <v>6174</v>
      </c>
      <c r="P25" s="114"/>
      <c r="Q25" s="114"/>
      <c r="R25" s="140" t="s">
        <v>6175</v>
      </c>
      <c r="S25" s="114" t="s">
        <v>136</v>
      </c>
      <c r="T25" s="115" t="s">
        <v>6164</v>
      </c>
      <c r="U25" s="116" t="s">
        <v>6176</v>
      </c>
      <c r="V25" s="141" t="s">
        <v>603</v>
      </c>
      <c r="W25" s="118">
        <v>0.9343</v>
      </c>
      <c r="X25" s="119">
        <f t="shared" si="5"/>
        <v>206.4803</v>
      </c>
      <c r="Y25" s="112"/>
      <c r="Z25" s="120" t="s">
        <v>134</v>
      </c>
      <c r="AA25" s="120" t="s">
        <v>108</v>
      </c>
      <c r="AB25" s="121"/>
      <c r="AC25" s="133"/>
      <c r="AD25" s="116"/>
      <c r="AE25" s="122"/>
      <c r="AF25" s="122"/>
      <c r="AG25" s="122"/>
      <c r="AH25" s="122"/>
      <c r="AI25" s="122">
        <f t="shared" si="6"/>
        <v>221</v>
      </c>
      <c r="AJ25" s="122"/>
      <c r="AK25" s="123">
        <f t="shared" si="7"/>
        <v>221</v>
      </c>
      <c r="AL25" s="112"/>
      <c r="AM25" s="131"/>
      <c r="AN25" s="131"/>
      <c r="AO25" s="131"/>
      <c r="AP25" s="125">
        <f t="shared" si="8"/>
        <v>221</v>
      </c>
      <c r="AQ25" s="125"/>
      <c r="AR25" s="125"/>
      <c r="AS25" s="125"/>
      <c r="AT25" s="125"/>
      <c r="AU25" s="125"/>
      <c r="AV25" s="126"/>
      <c r="AW25" s="126">
        <f t="shared" si="9"/>
        <v>17</v>
      </c>
      <c r="AX25" s="126"/>
      <c r="AY25" s="126"/>
      <c r="AZ25" s="126"/>
      <c r="BA25" s="126"/>
      <c r="BB25" s="126"/>
      <c r="BC25" s="126"/>
      <c r="BD25" s="126"/>
      <c r="BE25" s="126"/>
      <c r="BF25" s="126"/>
      <c r="BG25" s="126"/>
      <c r="BH25" s="126"/>
      <c r="BI25" s="134"/>
    </row>
    <row r="26" s="4" customFormat="1" ht="36" hidden="1" customHeight="1" spans="1:65">
      <c r="A26" s="104">
        <v>45421</v>
      </c>
      <c r="B26" s="127" t="s">
        <v>800</v>
      </c>
      <c r="C26" s="143" t="s">
        <v>237</v>
      </c>
      <c r="D26" s="144">
        <v>4500132673</v>
      </c>
      <c r="E26" s="145" t="s">
        <v>989</v>
      </c>
      <c r="F26" s="146" t="s">
        <v>6177</v>
      </c>
      <c r="G26" s="109" t="s">
        <v>89</v>
      </c>
      <c r="H26" s="110" t="s">
        <v>79</v>
      </c>
      <c r="I26" s="111">
        <v>192</v>
      </c>
      <c r="J26" s="109">
        <v>0</v>
      </c>
      <c r="K26" s="109">
        <v>24</v>
      </c>
      <c r="L26" s="112">
        <f t="shared" si="0"/>
        <v>8</v>
      </c>
      <c r="M26" s="113">
        <v>45456</v>
      </c>
      <c r="N26" s="147" t="s">
        <v>6178</v>
      </c>
      <c r="O26" s="114"/>
      <c r="P26" s="114" t="s">
        <v>803</v>
      </c>
      <c r="Q26" s="148" t="s">
        <v>991</v>
      </c>
      <c r="R26" s="140">
        <v>45421</v>
      </c>
      <c r="S26" s="115" t="s">
        <v>136</v>
      </c>
      <c r="T26" s="115" t="s">
        <v>805</v>
      </c>
      <c r="U26" s="116" t="s">
        <v>992</v>
      </c>
      <c r="V26" s="141" t="s">
        <v>455</v>
      </c>
      <c r="W26" s="118">
        <v>1.18</v>
      </c>
      <c r="X26" s="119">
        <f t="shared" si="5"/>
        <v>226.56</v>
      </c>
      <c r="Y26" s="112"/>
      <c r="Z26" s="120" t="s">
        <v>786</v>
      </c>
      <c r="AA26" s="120" t="s">
        <v>108</v>
      </c>
      <c r="AB26" s="121"/>
      <c r="AC26" s="149">
        <v>192</v>
      </c>
      <c r="AD26" s="122">
        <f>AC26-I26</f>
        <v>0</v>
      </c>
      <c r="AE26" s="122" t="s">
        <v>157</v>
      </c>
      <c r="AF26" s="122"/>
      <c r="AG26" s="122"/>
      <c r="AH26" s="122">
        <f>I26</f>
        <v>192</v>
      </c>
      <c r="AI26" s="122"/>
      <c r="AJ26" s="123"/>
      <c r="AK26" s="112">
        <f t="shared" si="7"/>
        <v>192</v>
      </c>
      <c r="AL26" s="131"/>
      <c r="AM26" s="131"/>
      <c r="AN26" s="131"/>
      <c r="AO26" s="131"/>
      <c r="AP26" s="125">
        <f t="shared" si="8"/>
        <v>192</v>
      </c>
      <c r="AQ26" s="125"/>
      <c r="AR26" s="125"/>
      <c r="AS26" s="125"/>
      <c r="AT26" s="125"/>
      <c r="AU26" s="125"/>
      <c r="AV26" s="126"/>
      <c r="AW26" s="126"/>
      <c r="AX26" s="126"/>
      <c r="AY26" s="126"/>
      <c r="AZ26" s="126"/>
      <c r="BA26" s="126"/>
      <c r="BB26" s="126"/>
      <c r="BC26" s="126"/>
      <c r="BD26" s="126"/>
      <c r="BE26" s="126"/>
      <c r="BF26" s="126"/>
      <c r="BG26" s="126"/>
      <c r="BH26" s="126"/>
      <c r="BI26" s="126"/>
      <c r="BJ26" s="126"/>
      <c r="BK26" s="126"/>
    </row>
    <row r="27" s="5" customFormat="1" ht="36" hidden="1" customHeight="1" spans="1:65">
      <c r="A27" s="150">
        <v>45489</v>
      </c>
      <c r="B27" s="151" t="s">
        <v>447</v>
      </c>
      <c r="C27" s="151" t="s">
        <v>251</v>
      </c>
      <c r="D27" s="152">
        <v>4500140367</v>
      </c>
      <c r="E27" s="153" t="s">
        <v>6179</v>
      </c>
      <c r="F27" s="153" t="s">
        <v>6180</v>
      </c>
      <c r="G27" s="154" t="s">
        <v>309</v>
      </c>
      <c r="H27" s="155" t="s">
        <v>310</v>
      </c>
      <c r="I27" s="156">
        <v>3348</v>
      </c>
      <c r="J27" s="154">
        <v>0</v>
      </c>
      <c r="K27" s="154">
        <v>12</v>
      </c>
      <c r="L27" s="157">
        <f t="shared" ref="L27:L39" si="10">I27/K27</f>
        <v>279</v>
      </c>
      <c r="M27" s="158">
        <v>45548</v>
      </c>
      <c r="N27" s="158">
        <v>45544</v>
      </c>
      <c r="O27" s="159"/>
      <c r="P27" s="159"/>
      <c r="Q27" s="159"/>
      <c r="R27" s="159"/>
      <c r="S27" s="159"/>
      <c r="T27" s="159"/>
      <c r="U27" s="160" t="s">
        <v>6181</v>
      </c>
      <c r="V27" s="150" t="s">
        <v>455</v>
      </c>
      <c r="W27" s="161">
        <v>2.4006</v>
      </c>
      <c r="X27" s="162">
        <f t="shared" ref="X27:X31" si="11">W27*I27</f>
        <v>8037.2088</v>
      </c>
      <c r="Y27" s="157"/>
      <c r="Z27" s="163"/>
      <c r="AA27" s="163"/>
      <c r="AB27" s="164"/>
      <c r="AC27" s="160"/>
      <c r="AD27" s="165"/>
      <c r="AE27" s="165"/>
      <c r="AF27" s="165"/>
      <c r="AG27" s="165"/>
      <c r="AH27" s="165">
        <f>I27*2</f>
        <v>6696</v>
      </c>
      <c r="AI27" s="165"/>
      <c r="AJ27" s="166"/>
      <c r="AK27" s="167"/>
      <c r="AL27" s="167">
        <f t="shared" ref="AL27:AL30" si="12">I27*2</f>
        <v>6696</v>
      </c>
      <c r="AM27" s="157"/>
      <c r="AN27" s="168"/>
      <c r="AO27" s="168"/>
      <c r="AP27" s="168"/>
      <c r="AQ27" s="167">
        <f t="shared" ref="AQ27:AQ30" si="13">I27*2</f>
        <v>6696</v>
      </c>
      <c r="AR27" s="167"/>
      <c r="AS27" s="167"/>
      <c r="AT27" s="167"/>
      <c r="AU27" s="167"/>
      <c r="AV27" s="167"/>
      <c r="AW27" s="169"/>
      <c r="AX27" s="169"/>
      <c r="AY27" s="169"/>
      <c r="AZ27" s="169"/>
      <c r="BA27" s="169"/>
      <c r="BB27" s="169"/>
      <c r="BC27" s="169"/>
      <c r="BD27" s="169"/>
      <c r="BE27" s="169"/>
      <c r="BF27" s="169"/>
      <c r="BG27" s="169"/>
      <c r="BH27" s="169"/>
      <c r="BI27" s="169"/>
      <c r="BJ27" s="169"/>
      <c r="BK27" s="169"/>
      <c r="BL27" s="169"/>
      <c r="BM27" s="169"/>
    </row>
    <row r="28" s="5" customFormat="1" ht="36" hidden="1" customHeight="1" spans="1:65">
      <c r="A28" s="150">
        <v>45489</v>
      </c>
      <c r="B28" s="151" t="s">
        <v>447</v>
      </c>
      <c r="C28" s="151" t="s">
        <v>251</v>
      </c>
      <c r="D28" s="152">
        <v>4500140371</v>
      </c>
      <c r="E28" s="153" t="s">
        <v>6182</v>
      </c>
      <c r="F28" s="153" t="s">
        <v>6183</v>
      </c>
      <c r="G28" s="154" t="s">
        <v>309</v>
      </c>
      <c r="H28" s="155" t="s">
        <v>310</v>
      </c>
      <c r="I28" s="156">
        <v>10152</v>
      </c>
      <c r="J28" s="154">
        <v>0</v>
      </c>
      <c r="K28" s="154">
        <v>12</v>
      </c>
      <c r="L28" s="157">
        <f t="shared" si="10"/>
        <v>846</v>
      </c>
      <c r="M28" s="158">
        <v>45548</v>
      </c>
      <c r="N28" s="158">
        <v>45544</v>
      </c>
      <c r="O28" s="159"/>
      <c r="P28" s="159"/>
      <c r="Q28" s="159"/>
      <c r="R28" s="159"/>
      <c r="S28" s="159"/>
      <c r="T28" s="159"/>
      <c r="U28" s="160" t="s">
        <v>6181</v>
      </c>
      <c r="V28" s="150" t="s">
        <v>455</v>
      </c>
      <c r="W28" s="161">
        <v>2.3385</v>
      </c>
      <c r="X28" s="162">
        <f t="shared" si="11"/>
        <v>23740.452</v>
      </c>
      <c r="Y28" s="157"/>
      <c r="Z28" s="163"/>
      <c r="AA28" s="163"/>
      <c r="AB28" s="164"/>
      <c r="AC28" s="160"/>
      <c r="AD28" s="165"/>
      <c r="AE28" s="165"/>
      <c r="AF28" s="165"/>
      <c r="AG28" s="165"/>
      <c r="AH28" s="165">
        <f>I28*2</f>
        <v>20304</v>
      </c>
      <c r="AI28" s="165"/>
      <c r="AJ28" s="166"/>
      <c r="AK28" s="167"/>
      <c r="AL28" s="167">
        <f t="shared" si="12"/>
        <v>20304</v>
      </c>
      <c r="AM28" s="157"/>
      <c r="AN28" s="168"/>
      <c r="AO28" s="168"/>
      <c r="AP28" s="168"/>
      <c r="AQ28" s="167">
        <f t="shared" si="13"/>
        <v>20304</v>
      </c>
      <c r="AR28" s="167"/>
      <c r="AS28" s="167"/>
      <c r="AT28" s="167"/>
      <c r="AU28" s="167"/>
      <c r="AV28" s="167"/>
      <c r="AW28" s="169"/>
      <c r="AX28" s="169"/>
      <c r="AY28" s="169"/>
      <c r="AZ28" s="169"/>
      <c r="BA28" s="169"/>
      <c r="BB28" s="169"/>
      <c r="BC28" s="169"/>
      <c r="BD28" s="169"/>
      <c r="BE28" s="169"/>
      <c r="BF28" s="169"/>
      <c r="BG28" s="169"/>
      <c r="BH28" s="169"/>
      <c r="BI28" s="169"/>
      <c r="BJ28" s="169"/>
      <c r="BK28" s="169"/>
      <c r="BL28" s="169"/>
      <c r="BM28" s="169"/>
    </row>
    <row r="29" s="5" customFormat="1" ht="36" hidden="1" customHeight="1" spans="1:65">
      <c r="A29" s="150">
        <v>45489</v>
      </c>
      <c r="B29" s="151" t="s">
        <v>447</v>
      </c>
      <c r="C29" s="151" t="s">
        <v>251</v>
      </c>
      <c r="D29" s="152">
        <v>4500140377</v>
      </c>
      <c r="E29" s="153" t="s">
        <v>6184</v>
      </c>
      <c r="F29" s="153" t="s">
        <v>6185</v>
      </c>
      <c r="G29" s="154" t="s">
        <v>309</v>
      </c>
      <c r="H29" s="155" t="s">
        <v>310</v>
      </c>
      <c r="I29" s="156">
        <v>4308</v>
      </c>
      <c r="J29" s="154">
        <v>0</v>
      </c>
      <c r="K29" s="154">
        <v>12</v>
      </c>
      <c r="L29" s="157">
        <f t="shared" si="10"/>
        <v>359</v>
      </c>
      <c r="M29" s="158">
        <v>45548</v>
      </c>
      <c r="N29" s="158">
        <v>45544</v>
      </c>
      <c r="O29" s="159"/>
      <c r="P29" s="159"/>
      <c r="Q29" s="159"/>
      <c r="R29" s="159"/>
      <c r="S29" s="159"/>
      <c r="T29" s="159"/>
      <c r="U29" s="160" t="s">
        <v>6181</v>
      </c>
      <c r="V29" s="150" t="s">
        <v>455</v>
      </c>
      <c r="W29" s="161">
        <v>2.3775</v>
      </c>
      <c r="X29" s="162">
        <f t="shared" si="11"/>
        <v>10242.27</v>
      </c>
      <c r="Y29" s="157"/>
      <c r="Z29" s="163"/>
      <c r="AA29" s="163"/>
      <c r="AB29" s="164"/>
      <c r="AC29" s="160"/>
      <c r="AD29" s="165"/>
      <c r="AE29" s="165"/>
      <c r="AF29" s="165"/>
      <c r="AG29" s="165"/>
      <c r="AH29" s="165">
        <f>I29*2</f>
        <v>8616</v>
      </c>
      <c r="AI29" s="165"/>
      <c r="AJ29" s="166"/>
      <c r="AK29" s="167"/>
      <c r="AL29" s="167">
        <f t="shared" si="12"/>
        <v>8616</v>
      </c>
      <c r="AM29" s="157"/>
      <c r="AN29" s="168"/>
      <c r="AO29" s="168"/>
      <c r="AP29" s="168"/>
      <c r="AQ29" s="167">
        <f t="shared" si="13"/>
        <v>8616</v>
      </c>
      <c r="AR29" s="167"/>
      <c r="AS29" s="167"/>
      <c r="AT29" s="167"/>
      <c r="AU29" s="167"/>
      <c r="AV29" s="167"/>
      <c r="AW29" s="169"/>
      <c r="AX29" s="169"/>
      <c r="AY29" s="169"/>
      <c r="AZ29" s="169"/>
      <c r="BA29" s="169"/>
      <c r="BB29" s="169"/>
      <c r="BC29" s="169"/>
      <c r="BD29" s="169"/>
      <c r="BE29" s="169"/>
      <c r="BF29" s="169"/>
      <c r="BG29" s="169"/>
      <c r="BH29" s="169"/>
      <c r="BI29" s="169"/>
      <c r="BJ29" s="169"/>
      <c r="BK29" s="169"/>
      <c r="BL29" s="169"/>
      <c r="BM29" s="169"/>
    </row>
    <row r="30" s="5" customFormat="1" ht="36" hidden="1" customHeight="1" spans="1:65">
      <c r="A30" s="150">
        <v>45489</v>
      </c>
      <c r="B30" s="151" t="s">
        <v>447</v>
      </c>
      <c r="C30" s="151" t="s">
        <v>251</v>
      </c>
      <c r="D30" s="152" t="s">
        <v>6186</v>
      </c>
      <c r="E30" s="153" t="s">
        <v>6187</v>
      </c>
      <c r="F30" s="153" t="s">
        <v>6188</v>
      </c>
      <c r="G30" s="154" t="s">
        <v>309</v>
      </c>
      <c r="H30" s="155" t="s">
        <v>310</v>
      </c>
      <c r="I30" s="156">
        <v>1092</v>
      </c>
      <c r="J30" s="154">
        <v>0</v>
      </c>
      <c r="K30" s="154">
        <v>12</v>
      </c>
      <c r="L30" s="157">
        <f t="shared" si="10"/>
        <v>91</v>
      </c>
      <c r="M30" s="158">
        <v>45548</v>
      </c>
      <c r="N30" s="158">
        <v>45544</v>
      </c>
      <c r="O30" s="159"/>
      <c r="P30" s="159"/>
      <c r="Q30" s="159"/>
      <c r="R30" s="159"/>
      <c r="S30" s="159"/>
      <c r="T30" s="159"/>
      <c r="U30" s="160" t="s">
        <v>6181</v>
      </c>
      <c r="V30" s="150" t="s">
        <v>455</v>
      </c>
      <c r="W30" s="161">
        <v>2.3775</v>
      </c>
      <c r="X30" s="162">
        <f t="shared" si="11"/>
        <v>2596.23</v>
      </c>
      <c r="Y30" s="157"/>
      <c r="Z30" s="163"/>
      <c r="AA30" s="163"/>
      <c r="AB30" s="164"/>
      <c r="AC30" s="160"/>
      <c r="AD30" s="165"/>
      <c r="AE30" s="165"/>
      <c r="AF30" s="165"/>
      <c r="AG30" s="165"/>
      <c r="AH30" s="165">
        <f>I30*2</f>
        <v>2184</v>
      </c>
      <c r="AI30" s="165"/>
      <c r="AJ30" s="166"/>
      <c r="AK30" s="167"/>
      <c r="AL30" s="167">
        <f t="shared" si="12"/>
        <v>2184</v>
      </c>
      <c r="AM30" s="157"/>
      <c r="AN30" s="168"/>
      <c r="AO30" s="168"/>
      <c r="AP30" s="168"/>
      <c r="AQ30" s="167">
        <f t="shared" si="13"/>
        <v>2184</v>
      </c>
      <c r="AR30" s="167"/>
      <c r="AS30" s="167"/>
      <c r="AT30" s="167"/>
      <c r="AU30" s="167"/>
      <c r="AV30" s="167"/>
      <c r="AW30" s="169"/>
      <c r="AX30" s="169"/>
      <c r="AY30" s="169"/>
      <c r="AZ30" s="169"/>
      <c r="BA30" s="169"/>
      <c r="BB30" s="169"/>
      <c r="BC30" s="169"/>
      <c r="BD30" s="169"/>
      <c r="BE30" s="169"/>
      <c r="BF30" s="169"/>
      <c r="BG30" s="169"/>
      <c r="BH30" s="169"/>
      <c r="BI30" s="169"/>
      <c r="BJ30" s="169"/>
      <c r="BK30" s="169"/>
      <c r="BL30" s="169"/>
      <c r="BM30" s="169"/>
    </row>
    <row r="31" s="6" customFormat="1" ht="36" hidden="1" customHeight="1" spans="1:65">
      <c r="A31" s="170">
        <v>45524</v>
      </c>
      <c r="B31" s="171" t="s">
        <v>299</v>
      </c>
      <c r="C31" s="172" t="s">
        <v>251</v>
      </c>
      <c r="D31" s="173">
        <v>4500143407</v>
      </c>
      <c r="E31" s="174"/>
      <c r="F31" s="173" t="s">
        <v>6189</v>
      </c>
      <c r="G31" s="175" t="s">
        <v>2326</v>
      </c>
      <c r="H31" s="176" t="s">
        <v>2327</v>
      </c>
      <c r="I31" s="177">
        <v>4400</v>
      </c>
      <c r="J31" s="175">
        <v>0</v>
      </c>
      <c r="K31" s="175">
        <v>22</v>
      </c>
      <c r="L31" s="178">
        <f t="shared" si="10"/>
        <v>200</v>
      </c>
      <c r="M31" s="132">
        <v>45555</v>
      </c>
      <c r="N31" s="132" t="s">
        <v>6190</v>
      </c>
      <c r="O31" s="179" t="s">
        <v>6191</v>
      </c>
      <c r="P31" s="180"/>
      <c r="Q31" s="180"/>
      <c r="R31" s="180" t="s">
        <v>5486</v>
      </c>
      <c r="S31" s="180" t="s">
        <v>136</v>
      </c>
      <c r="T31" s="180" t="s">
        <v>6192</v>
      </c>
      <c r="U31" s="181" t="s">
        <v>6193</v>
      </c>
      <c r="V31" s="182" t="s">
        <v>305</v>
      </c>
      <c r="W31" s="183">
        <v>0.8695</v>
      </c>
      <c r="X31" s="184">
        <f t="shared" si="11"/>
        <v>3825.8</v>
      </c>
      <c r="Y31" s="185"/>
      <c r="Z31" s="186" t="s">
        <v>2326</v>
      </c>
      <c r="AA31" s="175" t="s">
        <v>108</v>
      </c>
      <c r="AB31" s="187"/>
      <c r="AC31" s="188"/>
      <c r="AD31" s="189"/>
      <c r="AE31" s="189"/>
      <c r="AF31" s="189"/>
      <c r="AG31" s="189"/>
      <c r="AH31" s="189">
        <f t="shared" ref="AH31:AH33" si="14">I31</f>
        <v>4400</v>
      </c>
      <c r="AI31" s="189"/>
      <c r="AJ31" s="190"/>
      <c r="AK31" s="178"/>
      <c r="AL31" s="178"/>
      <c r="AM31" s="191">
        <f>I31</f>
        <v>4400</v>
      </c>
      <c r="AN31" s="192"/>
      <c r="AO31" s="192"/>
      <c r="AP31" s="192"/>
      <c r="AQ31" s="191">
        <f>I31</f>
        <v>4400</v>
      </c>
      <c r="AR31" s="191"/>
      <c r="AS31" s="191"/>
      <c r="AT31" s="191"/>
      <c r="AU31" s="191"/>
      <c r="AV31" s="191"/>
      <c r="AW31" s="193"/>
      <c r="AX31" s="193"/>
      <c r="AY31" s="193"/>
      <c r="AZ31" s="193"/>
      <c r="BA31" s="193"/>
      <c r="BB31" s="193"/>
      <c r="BC31" s="193">
        <f>I31/22</f>
        <v>200</v>
      </c>
      <c r="BD31" s="193"/>
      <c r="BE31" s="193"/>
      <c r="BF31" s="193"/>
      <c r="BG31" s="193"/>
      <c r="BH31" s="193"/>
      <c r="BI31" s="193"/>
      <c r="BJ31" s="193"/>
      <c r="BK31" s="193"/>
      <c r="BL31" s="193"/>
      <c r="BM31" s="193"/>
    </row>
    <row r="32" s="7" customFormat="1" ht="36" hidden="1" customHeight="1" spans="1:65">
      <c r="A32" s="194">
        <v>45495</v>
      </c>
      <c r="B32" s="195" t="s">
        <v>6194</v>
      </c>
      <c r="C32" s="196" t="s">
        <v>251</v>
      </c>
      <c r="D32" s="197" t="s">
        <v>6195</v>
      </c>
      <c r="E32" s="198" t="s">
        <v>6196</v>
      </c>
      <c r="F32" s="197"/>
      <c r="G32" s="199" t="s">
        <v>346</v>
      </c>
      <c r="H32" s="200" t="s">
        <v>79</v>
      </c>
      <c r="I32" s="201">
        <f>25344-12672-12672</f>
        <v>0</v>
      </c>
      <c r="J32" s="199">
        <v>0</v>
      </c>
      <c r="K32" s="199">
        <v>1152</v>
      </c>
      <c r="L32" s="202">
        <f t="shared" si="10"/>
        <v>0</v>
      </c>
      <c r="M32" s="203">
        <v>45527</v>
      </c>
      <c r="N32" s="204">
        <v>45532</v>
      </c>
      <c r="O32" s="205"/>
      <c r="P32" s="205"/>
      <c r="Q32" s="205"/>
      <c r="R32" s="206" t="s">
        <v>82</v>
      </c>
      <c r="S32" s="206" t="s">
        <v>82</v>
      </c>
      <c r="T32" s="206" t="s">
        <v>82</v>
      </c>
      <c r="U32" s="207" t="s">
        <v>6197</v>
      </c>
      <c r="V32" s="208"/>
      <c r="W32" s="209"/>
      <c r="X32" s="210"/>
      <c r="Y32" s="211"/>
      <c r="Z32" s="212" t="s">
        <v>86</v>
      </c>
      <c r="AA32" s="213"/>
      <c r="AB32" s="214"/>
      <c r="AC32" s="215"/>
      <c r="AD32" s="216">
        <f t="shared" ref="AD32:AD36" si="15">AC32-I32</f>
        <v>0</v>
      </c>
      <c r="AE32" s="216"/>
      <c r="AF32" s="216"/>
      <c r="AG32" s="216"/>
      <c r="AH32" s="216">
        <f t="shared" si="14"/>
        <v>0</v>
      </c>
      <c r="AI32" s="216"/>
      <c r="AJ32" s="217">
        <f t="shared" ref="AJ32:AJ38" si="16">I32</f>
        <v>0</v>
      </c>
      <c r="AK32" s="202"/>
      <c r="AL32" s="202"/>
      <c r="AM32" s="202"/>
      <c r="AN32" s="218"/>
      <c r="AO32" s="218"/>
      <c r="AP32" s="218"/>
      <c r="AQ32" s="219"/>
      <c r="AR32" s="219"/>
      <c r="AS32" s="219">
        <f>I32</f>
        <v>0</v>
      </c>
      <c r="AT32" s="219"/>
      <c r="AU32" s="219"/>
      <c r="AV32" s="219">
        <f>I32/12</f>
        <v>0</v>
      </c>
      <c r="AW32" s="220"/>
      <c r="AX32" s="220"/>
      <c r="AY32" s="220"/>
      <c r="AZ32" s="220"/>
      <c r="BA32" s="220"/>
      <c r="BB32" s="220"/>
      <c r="BC32" s="220"/>
      <c r="BD32" s="220"/>
      <c r="BE32" s="220"/>
      <c r="BF32" s="220"/>
      <c r="BG32" s="220"/>
      <c r="BH32" s="220"/>
      <c r="BI32" s="220"/>
      <c r="BJ32" s="220"/>
      <c r="BK32" s="220"/>
      <c r="BL32" s="220"/>
      <c r="BM32" s="220"/>
    </row>
    <row r="33" s="4" customFormat="1" ht="36" hidden="1" customHeight="1" spans="1:80">
      <c r="A33" s="221">
        <v>45511</v>
      </c>
      <c r="B33" s="222" t="s">
        <v>672</v>
      </c>
      <c r="C33" s="143" t="s">
        <v>118</v>
      </c>
      <c r="D33" s="223">
        <v>4500142443</v>
      </c>
      <c r="E33" s="224" t="s">
        <v>6198</v>
      </c>
      <c r="F33" s="223" t="s">
        <v>6199</v>
      </c>
      <c r="G33" s="109" t="s">
        <v>78</v>
      </c>
      <c r="H33" s="110" t="s">
        <v>111</v>
      </c>
      <c r="I33" s="111">
        <v>1500</v>
      </c>
      <c r="J33" s="109">
        <v>0</v>
      </c>
      <c r="K33" s="109">
        <v>50</v>
      </c>
      <c r="L33" s="112">
        <f t="shared" si="10"/>
        <v>30</v>
      </c>
      <c r="M33" s="113">
        <v>45555</v>
      </c>
      <c r="N33" s="132" t="s">
        <v>6200</v>
      </c>
      <c r="O33" s="114"/>
      <c r="P33" s="225" t="s">
        <v>6201</v>
      </c>
      <c r="Q33" s="114"/>
      <c r="R33" s="114">
        <v>45513</v>
      </c>
      <c r="S33" s="114" t="s">
        <v>82</v>
      </c>
      <c r="T33" s="114" t="s">
        <v>6202</v>
      </c>
      <c r="U33" s="226" t="s">
        <v>6203</v>
      </c>
      <c r="V33" s="141" t="s">
        <v>603</v>
      </c>
      <c r="W33" s="118">
        <v>0.9376</v>
      </c>
      <c r="X33" s="119">
        <f t="shared" ref="X33:X38" si="17">W33*I33</f>
        <v>1406.4</v>
      </c>
      <c r="Y33" s="227"/>
      <c r="Z33" s="120" t="s">
        <v>78</v>
      </c>
      <c r="AA33" s="109" t="s">
        <v>108</v>
      </c>
      <c r="AB33" s="228" t="s">
        <v>44</v>
      </c>
      <c r="AC33" s="229"/>
      <c r="AD33" s="122">
        <f t="shared" si="15"/>
        <v>-1500</v>
      </c>
      <c r="AE33" s="116" t="s">
        <v>157</v>
      </c>
      <c r="AF33" s="122"/>
      <c r="AG33" s="122"/>
      <c r="AH33" s="122">
        <f t="shared" si="14"/>
        <v>1500</v>
      </c>
      <c r="AI33" s="122"/>
      <c r="AJ33" s="123">
        <f t="shared" si="16"/>
        <v>1500</v>
      </c>
      <c r="AK33" s="112"/>
      <c r="AL33" s="112"/>
      <c r="AM33" s="125"/>
      <c r="AN33" s="131"/>
      <c r="AO33" s="131"/>
      <c r="AP33" s="131"/>
      <c r="AQ33" s="125">
        <f t="shared" ref="AQ33:AQ38" si="18">I33</f>
        <v>1500</v>
      </c>
      <c r="AR33" s="125"/>
      <c r="AS33" s="125"/>
      <c r="AT33" s="125"/>
      <c r="AU33" s="125"/>
      <c r="AV33" s="125"/>
      <c r="AW33" s="126"/>
      <c r="AX33" s="126"/>
      <c r="AY33" s="126"/>
      <c r="AZ33" s="126">
        <f>I33/25</f>
        <v>60</v>
      </c>
      <c r="BA33" s="126"/>
      <c r="BB33" s="126"/>
      <c r="BC33" s="126"/>
      <c r="BD33" s="126"/>
      <c r="BE33" s="126"/>
      <c r="BF33" s="126"/>
      <c r="BG33" s="126"/>
      <c r="BH33" s="126"/>
      <c r="BI33" s="126"/>
      <c r="BJ33" s="126"/>
      <c r="BK33" s="126"/>
      <c r="BL33" s="126"/>
      <c r="BM33" s="126"/>
    </row>
    <row r="34" s="8" customFormat="1" ht="36" hidden="1" customHeight="1" spans="1:80">
      <c r="A34" s="230">
        <v>45545</v>
      </c>
      <c r="B34" s="231" t="s">
        <v>6194</v>
      </c>
      <c r="C34" s="231"/>
      <c r="D34" s="232" t="s">
        <v>6204</v>
      </c>
      <c r="E34" s="233" t="s">
        <v>6191</v>
      </c>
      <c r="F34" s="232"/>
      <c r="G34" s="234" t="s">
        <v>499</v>
      </c>
      <c r="H34" s="235" t="s">
        <v>79</v>
      </c>
      <c r="I34" s="236">
        <v>50244</v>
      </c>
      <c r="J34" s="234">
        <v>0</v>
      </c>
      <c r="K34" s="237">
        <v>12</v>
      </c>
      <c r="L34" s="238">
        <f t="shared" si="10"/>
        <v>4187</v>
      </c>
      <c r="M34" s="239">
        <v>45574</v>
      </c>
      <c r="N34" s="239">
        <v>45570</v>
      </c>
      <c r="O34" s="159"/>
      <c r="P34" s="240"/>
      <c r="Q34" s="240"/>
      <c r="R34" s="240"/>
      <c r="S34" s="240"/>
      <c r="T34" s="241"/>
      <c r="U34" s="242" t="s">
        <v>6205</v>
      </c>
      <c r="V34" s="243"/>
      <c r="W34" s="244"/>
      <c r="X34" s="245"/>
      <c r="Y34" s="238"/>
      <c r="Z34" s="246"/>
      <c r="AA34" s="234"/>
      <c r="AB34" s="247"/>
      <c r="AC34" s="242"/>
      <c r="AD34" s="248"/>
      <c r="AE34" s="248" t="s">
        <v>5486</v>
      </c>
      <c r="AF34" s="249"/>
      <c r="AG34" s="248"/>
      <c r="AH34" s="248"/>
      <c r="AI34" s="248"/>
      <c r="AJ34" s="250"/>
      <c r="AK34" s="238"/>
      <c r="AL34" s="238"/>
      <c r="AM34" s="238"/>
      <c r="AN34" s="238"/>
      <c r="AO34" s="238"/>
      <c r="AP34" s="238"/>
      <c r="AQ34" s="251"/>
      <c r="AR34" s="251"/>
      <c r="AS34" s="251"/>
      <c r="AT34" s="251"/>
      <c r="AU34" s="251"/>
      <c r="AV34" s="251"/>
      <c r="AW34" s="252"/>
      <c r="AX34" s="252"/>
      <c r="AY34" s="252"/>
      <c r="AZ34" s="252"/>
      <c r="BA34" s="252"/>
      <c r="BB34" s="252"/>
      <c r="BC34" s="252"/>
      <c r="BD34" s="252"/>
      <c r="BE34" s="252"/>
      <c r="BF34" s="252"/>
      <c r="BG34" s="252"/>
      <c r="BH34" s="252"/>
      <c r="BI34" s="252"/>
      <c r="BJ34" s="252"/>
      <c r="BK34" s="252"/>
      <c r="BL34" s="252"/>
      <c r="BM34" s="252"/>
      <c r="BN34" s="253"/>
      <c r="BO34" s="253"/>
      <c r="BP34" s="253"/>
      <c r="BQ34" s="253"/>
      <c r="BR34" s="253"/>
      <c r="BS34" s="253"/>
      <c r="BT34" s="253"/>
      <c r="BU34" s="253"/>
      <c r="BV34" s="253"/>
    </row>
    <row r="35" s="8" customFormat="1" ht="36" hidden="1" customHeight="1" spans="1:80">
      <c r="A35" s="230">
        <v>45545</v>
      </c>
      <c r="B35" s="231" t="s">
        <v>6194</v>
      </c>
      <c r="C35" s="231"/>
      <c r="D35" s="232" t="s">
        <v>6204</v>
      </c>
      <c r="E35" s="233" t="s">
        <v>6191</v>
      </c>
      <c r="F35" s="232"/>
      <c r="G35" s="234" t="s">
        <v>346</v>
      </c>
      <c r="H35" s="235" t="s">
        <v>79</v>
      </c>
      <c r="I35" s="236">
        <v>40320</v>
      </c>
      <c r="J35" s="234">
        <v>0</v>
      </c>
      <c r="K35" s="234">
        <v>1152</v>
      </c>
      <c r="L35" s="238">
        <f t="shared" si="10"/>
        <v>35</v>
      </c>
      <c r="M35" s="239">
        <v>45581</v>
      </c>
      <c r="N35" s="239">
        <v>45577</v>
      </c>
      <c r="O35" s="159"/>
      <c r="P35" s="240"/>
      <c r="Q35" s="240"/>
      <c r="R35" s="240"/>
      <c r="S35" s="240"/>
      <c r="T35" s="241"/>
      <c r="U35" s="242" t="s">
        <v>6206</v>
      </c>
      <c r="V35" s="243"/>
      <c r="W35" s="244"/>
      <c r="X35" s="245"/>
      <c r="Y35" s="238"/>
      <c r="Z35" s="246"/>
      <c r="AA35" s="234"/>
      <c r="AB35" s="247"/>
      <c r="AC35" s="242"/>
      <c r="AD35" s="248"/>
      <c r="AE35" s="254" t="s">
        <v>5486</v>
      </c>
      <c r="AF35" s="249"/>
      <c r="AG35" s="248"/>
      <c r="AH35" s="248"/>
      <c r="AI35" s="248"/>
      <c r="AJ35" s="250"/>
      <c r="AK35" s="238"/>
      <c r="AL35" s="238"/>
      <c r="AM35" s="238"/>
      <c r="AN35" s="238"/>
      <c r="AO35" s="238"/>
      <c r="AP35" s="238"/>
      <c r="AQ35" s="251"/>
      <c r="AR35" s="251"/>
      <c r="AS35" s="251"/>
      <c r="AT35" s="251"/>
      <c r="AU35" s="251"/>
      <c r="AV35" s="251"/>
      <c r="AW35" s="252"/>
      <c r="AX35" s="252"/>
      <c r="AY35" s="252"/>
      <c r="AZ35" s="252"/>
      <c r="BA35" s="252"/>
      <c r="BB35" s="252"/>
      <c r="BC35" s="252"/>
      <c r="BD35" s="252"/>
      <c r="BE35" s="252"/>
      <c r="BF35" s="252"/>
      <c r="BG35" s="252"/>
      <c r="BH35" s="252"/>
      <c r="BI35" s="252"/>
      <c r="BJ35" s="252"/>
      <c r="BK35" s="252"/>
      <c r="BL35" s="252"/>
      <c r="BM35" s="252"/>
      <c r="BN35" s="253"/>
      <c r="BO35" s="253"/>
      <c r="BP35" s="253"/>
      <c r="BQ35" s="253"/>
      <c r="BR35" s="253"/>
      <c r="BS35" s="253"/>
      <c r="BT35" s="253"/>
      <c r="BU35" s="253"/>
      <c r="BV35" s="253"/>
    </row>
    <row r="36" s="7" customFormat="1" ht="36" hidden="1" customHeight="1" spans="1:80">
      <c r="A36" s="194">
        <v>45509</v>
      </c>
      <c r="B36" s="255" t="s">
        <v>6194</v>
      </c>
      <c r="C36" s="255" t="s">
        <v>251</v>
      </c>
      <c r="D36" s="256" t="s">
        <v>6195</v>
      </c>
      <c r="E36" s="257" t="s">
        <v>6196</v>
      </c>
      <c r="F36" s="256"/>
      <c r="G36" s="199" t="s">
        <v>346</v>
      </c>
      <c r="H36" s="200" t="s">
        <v>79</v>
      </c>
      <c r="I36" s="32">
        <v>14976</v>
      </c>
      <c r="J36" s="199">
        <v>0</v>
      </c>
      <c r="K36" s="199">
        <v>1152</v>
      </c>
      <c r="L36" s="202">
        <f t="shared" si="10"/>
        <v>13</v>
      </c>
      <c r="M36" s="203">
        <v>45545</v>
      </c>
      <c r="N36" s="204">
        <v>45544</v>
      </c>
      <c r="O36" s="205"/>
      <c r="P36" s="258"/>
      <c r="Q36" s="205"/>
      <c r="R36" s="205" t="s">
        <v>82</v>
      </c>
      <c r="S36" s="205" t="s">
        <v>82</v>
      </c>
      <c r="T36" s="259" t="s">
        <v>82</v>
      </c>
      <c r="U36" s="215" t="s">
        <v>6197</v>
      </c>
      <c r="V36" s="260"/>
      <c r="W36" s="261"/>
      <c r="X36" s="262"/>
      <c r="Y36" s="202"/>
      <c r="Z36" s="263" t="s">
        <v>86</v>
      </c>
      <c r="AA36" s="199"/>
      <c r="AB36" s="264"/>
      <c r="AC36" s="265"/>
      <c r="AD36" s="216">
        <f t="shared" si="15"/>
        <v>-14976</v>
      </c>
      <c r="AE36" s="266" t="s">
        <v>5486</v>
      </c>
      <c r="AF36" s="266"/>
      <c r="AG36" s="266"/>
      <c r="AH36" s="216">
        <f t="shared" ref="AH36:AH39" si="19">I36</f>
        <v>14976</v>
      </c>
      <c r="AI36" s="216"/>
      <c r="AJ36" s="217">
        <f t="shared" si="16"/>
        <v>14976</v>
      </c>
      <c r="AK36" s="202"/>
      <c r="AL36" s="219"/>
      <c r="AM36" s="202"/>
      <c r="AN36" s="267"/>
      <c r="AO36" s="267"/>
      <c r="AP36" s="267"/>
      <c r="AQ36" s="219"/>
      <c r="AR36" s="219"/>
      <c r="AS36" s="219">
        <f>I36</f>
        <v>14976</v>
      </c>
      <c r="AT36" s="219"/>
      <c r="AU36" s="219"/>
      <c r="AV36" s="219">
        <f>I36/12</f>
        <v>1248</v>
      </c>
      <c r="AW36" s="220"/>
      <c r="AX36" s="220"/>
      <c r="AY36" s="220"/>
      <c r="AZ36" s="220"/>
      <c r="BA36" s="220"/>
      <c r="BB36" s="220"/>
      <c r="BC36" s="220"/>
      <c r="BD36" s="220"/>
      <c r="BE36" s="220"/>
      <c r="BF36" s="220"/>
      <c r="BG36" s="220"/>
      <c r="BH36" s="220"/>
      <c r="BI36" s="220"/>
      <c r="BJ36" s="220"/>
      <c r="BK36" s="220"/>
      <c r="BL36" s="220"/>
      <c r="BM36" s="220"/>
    </row>
    <row r="37" s="4" customFormat="1" ht="36" hidden="1" customHeight="1" spans="1:80">
      <c r="A37" s="117">
        <v>45549</v>
      </c>
      <c r="B37" s="268" t="s">
        <v>142</v>
      </c>
      <c r="C37" s="268" t="s">
        <v>118</v>
      </c>
      <c r="D37" s="269">
        <v>4500145426</v>
      </c>
      <c r="E37" s="270">
        <v>20367422</v>
      </c>
      <c r="F37" s="269" t="s">
        <v>6207</v>
      </c>
      <c r="G37" s="109" t="s">
        <v>134</v>
      </c>
      <c r="H37" s="110" t="s">
        <v>135</v>
      </c>
      <c r="I37" s="111">
        <v>1365</v>
      </c>
      <c r="J37" s="109">
        <v>0</v>
      </c>
      <c r="K37" s="109">
        <v>13</v>
      </c>
      <c r="L37" s="112">
        <f t="shared" si="10"/>
        <v>105</v>
      </c>
      <c r="M37" s="113">
        <v>45600</v>
      </c>
      <c r="N37" s="114" t="s">
        <v>6208</v>
      </c>
      <c r="O37" s="114"/>
      <c r="P37" s="114"/>
      <c r="Q37" s="114"/>
      <c r="R37" s="271" t="s">
        <v>5486</v>
      </c>
      <c r="S37" s="272" t="s">
        <v>136</v>
      </c>
      <c r="T37" s="273" t="s">
        <v>6164</v>
      </c>
      <c r="U37" s="274" t="s">
        <v>6209</v>
      </c>
      <c r="V37" s="141" t="s">
        <v>139</v>
      </c>
      <c r="W37" s="118">
        <v>0.9343</v>
      </c>
      <c r="X37" s="119">
        <f t="shared" si="17"/>
        <v>1275.3195</v>
      </c>
      <c r="Y37" s="112"/>
      <c r="Z37" s="120" t="s">
        <v>134</v>
      </c>
      <c r="AA37" s="199"/>
      <c r="AB37" s="121"/>
      <c r="AC37" s="116"/>
      <c r="AD37" s="122"/>
      <c r="AE37" s="122"/>
      <c r="AF37" s="122"/>
      <c r="AG37" s="122"/>
      <c r="AH37" s="122">
        <f t="shared" si="19"/>
        <v>1365</v>
      </c>
      <c r="AI37" s="122"/>
      <c r="AJ37" s="123">
        <f t="shared" si="16"/>
        <v>1365</v>
      </c>
      <c r="AK37" s="125"/>
      <c r="AL37" s="131"/>
      <c r="AM37" s="131"/>
      <c r="AN37" s="131"/>
      <c r="AO37" s="131"/>
      <c r="AP37" s="131"/>
      <c r="AQ37" s="125">
        <f t="shared" si="18"/>
        <v>1365</v>
      </c>
      <c r="AR37" s="125"/>
      <c r="AS37" s="125"/>
      <c r="AT37" s="125"/>
      <c r="AU37" s="125"/>
      <c r="AV37" s="125"/>
      <c r="AW37" s="126"/>
      <c r="AX37" s="126">
        <f>I37/13</f>
        <v>105</v>
      </c>
      <c r="AY37" s="126"/>
      <c r="AZ37" s="126"/>
      <c r="BA37" s="126"/>
      <c r="BB37" s="126"/>
      <c r="BC37" s="126"/>
      <c r="BD37" s="126"/>
      <c r="BE37" s="126"/>
      <c r="BF37" s="126"/>
      <c r="BG37" s="126"/>
      <c r="BH37" s="126"/>
      <c r="BI37" s="126"/>
      <c r="BJ37" s="126"/>
      <c r="BK37" s="126"/>
      <c r="BL37" s="126"/>
      <c r="BM37" s="126"/>
      <c r="BN37" s="9"/>
      <c r="BO37" s="9"/>
      <c r="BP37" s="9"/>
      <c r="BQ37" s="9"/>
      <c r="BR37" s="9"/>
      <c r="BS37" s="9"/>
      <c r="BT37" s="9"/>
      <c r="BU37" s="9"/>
      <c r="BV37" s="9"/>
    </row>
    <row r="38" s="4" customFormat="1" ht="36" hidden="1" customHeight="1" spans="1:80">
      <c r="A38" s="117">
        <v>45549</v>
      </c>
      <c r="B38" s="268" t="s">
        <v>131</v>
      </c>
      <c r="C38" s="268" t="s">
        <v>132</v>
      </c>
      <c r="D38" s="269">
        <v>4500145428</v>
      </c>
      <c r="E38" s="270">
        <v>20367423</v>
      </c>
      <c r="F38" s="269" t="s">
        <v>6210</v>
      </c>
      <c r="G38" s="109" t="s">
        <v>134</v>
      </c>
      <c r="H38" s="110" t="s">
        <v>135</v>
      </c>
      <c r="I38" s="111">
        <v>143</v>
      </c>
      <c r="J38" s="109">
        <v>0</v>
      </c>
      <c r="K38" s="109">
        <v>13</v>
      </c>
      <c r="L38" s="112">
        <f t="shared" si="10"/>
        <v>11</v>
      </c>
      <c r="M38" s="113">
        <v>45600</v>
      </c>
      <c r="N38" s="113" t="s">
        <v>6211</v>
      </c>
      <c r="O38" s="114"/>
      <c r="P38" s="114"/>
      <c r="Q38" s="114"/>
      <c r="R38" s="275" t="s">
        <v>5486</v>
      </c>
      <c r="S38" s="272" t="s">
        <v>136</v>
      </c>
      <c r="T38" s="273" t="s">
        <v>6164</v>
      </c>
      <c r="U38" s="274" t="s">
        <v>4308</v>
      </c>
      <c r="V38" s="141" t="s">
        <v>139</v>
      </c>
      <c r="W38" s="118">
        <v>0.9343</v>
      </c>
      <c r="X38" s="119">
        <f t="shared" si="17"/>
        <v>133.6049</v>
      </c>
      <c r="Y38" s="112"/>
      <c r="Z38" s="120" t="s">
        <v>134</v>
      </c>
      <c r="AA38" s="109" t="s">
        <v>108</v>
      </c>
      <c r="AB38" s="121"/>
      <c r="AC38" s="116"/>
      <c r="AD38" s="122"/>
      <c r="AE38" s="122"/>
      <c r="AF38" s="122"/>
      <c r="AG38" s="122"/>
      <c r="AH38" s="122">
        <f t="shared" si="19"/>
        <v>143</v>
      </c>
      <c r="AI38" s="122"/>
      <c r="AJ38" s="123">
        <f t="shared" si="16"/>
        <v>143</v>
      </c>
      <c r="AK38" s="125"/>
      <c r="AL38" s="131"/>
      <c r="AM38" s="131"/>
      <c r="AN38" s="131"/>
      <c r="AO38" s="131"/>
      <c r="AP38" s="131"/>
      <c r="AQ38" s="125">
        <f t="shared" si="18"/>
        <v>143</v>
      </c>
      <c r="AR38" s="125"/>
      <c r="AS38" s="125"/>
      <c r="AT38" s="125"/>
      <c r="AU38" s="125"/>
      <c r="AV38" s="125"/>
      <c r="AW38" s="126"/>
      <c r="AX38" s="126">
        <f>I38/13</f>
        <v>11</v>
      </c>
      <c r="AY38" s="126"/>
      <c r="AZ38" s="126"/>
      <c r="BA38" s="126"/>
      <c r="BB38" s="126"/>
      <c r="BC38" s="126"/>
      <c r="BD38" s="126"/>
      <c r="BE38" s="126"/>
      <c r="BF38" s="126"/>
      <c r="BG38" s="126"/>
      <c r="BH38" s="126"/>
      <c r="BI38" s="126"/>
      <c r="BJ38" s="126"/>
      <c r="BK38" s="126"/>
      <c r="BL38" s="126"/>
      <c r="BM38" s="126"/>
      <c r="BN38" s="9"/>
      <c r="BO38" s="9"/>
      <c r="BP38" s="9"/>
      <c r="BQ38" s="9"/>
      <c r="BR38" s="9"/>
      <c r="BS38" s="9"/>
      <c r="BT38" s="9"/>
      <c r="BU38" s="9"/>
      <c r="BV38" s="9"/>
    </row>
    <row r="39" s="7" customFormat="1" ht="36" hidden="1" customHeight="1" spans="1:80">
      <c r="A39" s="276">
        <v>45299</v>
      </c>
      <c r="B39" s="196" t="s">
        <v>74</v>
      </c>
      <c r="C39" s="196" t="s">
        <v>6212</v>
      </c>
      <c r="D39" s="277"/>
      <c r="E39" s="278">
        <v>1100021437</v>
      </c>
      <c r="F39" s="279"/>
      <c r="G39" s="280" t="s">
        <v>6213</v>
      </c>
      <c r="H39" s="200" t="s">
        <v>79</v>
      </c>
      <c r="I39" s="30" t="e">
        <f>13104-'77555 迷你房子'!#REF!</f>
        <v>#REF!</v>
      </c>
      <c r="J39" s="281"/>
      <c r="K39" s="280">
        <v>52</v>
      </c>
      <c r="L39" s="277" t="e">
        <f t="shared" si="10"/>
        <v>#REF!</v>
      </c>
      <c r="M39" s="203">
        <v>45405</v>
      </c>
      <c r="N39" s="203">
        <f>M39-4</f>
        <v>45401</v>
      </c>
      <c r="O39" s="205"/>
      <c r="P39" s="205"/>
      <c r="Q39" s="205"/>
      <c r="R39" s="205" t="s">
        <v>5486</v>
      </c>
      <c r="S39" s="205"/>
      <c r="T39" s="259"/>
      <c r="U39" s="282"/>
      <c r="V39" s="283"/>
      <c r="W39" s="284"/>
      <c r="X39" s="285"/>
      <c r="Y39" s="277"/>
      <c r="Z39" s="277"/>
      <c r="AA39" s="280"/>
      <c r="AB39" s="286"/>
      <c r="AC39" s="215"/>
      <c r="AD39" s="216"/>
      <c r="AE39" s="216"/>
      <c r="AF39" s="216"/>
      <c r="AG39" s="216"/>
      <c r="AH39" s="216" t="e">
        <f t="shared" si="19"/>
        <v>#REF!</v>
      </c>
      <c r="AI39" s="216"/>
      <c r="AJ39" s="287"/>
      <c r="AK39" s="277"/>
      <c r="AL39" s="288"/>
      <c r="AM39" s="288"/>
      <c r="AN39" s="288"/>
      <c r="AO39" s="289"/>
      <c r="AP39" s="289"/>
      <c r="AQ39" s="289"/>
      <c r="AR39" s="290"/>
      <c r="AS39" s="290"/>
      <c r="AT39" s="290"/>
      <c r="AU39" s="290"/>
      <c r="AV39" s="290"/>
      <c r="AW39" s="290"/>
      <c r="AX39" s="290"/>
      <c r="AY39" s="290"/>
      <c r="AZ39" s="291"/>
      <c r="BA39" s="291"/>
      <c r="BB39" s="291"/>
      <c r="BC39" s="291"/>
      <c r="BD39" s="291"/>
      <c r="BE39" s="291"/>
      <c r="BF39" s="291"/>
      <c r="BG39" s="291"/>
      <c r="BH39" s="291"/>
      <c r="BI39" s="291"/>
      <c r="BJ39" s="291"/>
      <c r="BK39" s="291"/>
      <c r="BL39" s="291"/>
      <c r="BM39" s="291"/>
      <c r="BN39" s="291"/>
      <c r="BO39" s="291"/>
      <c r="BP39" s="291"/>
      <c r="BQ39" s="291"/>
      <c r="BR39" s="291"/>
    </row>
    <row r="40" s="4" customFormat="1" ht="36" hidden="1" customHeight="1" spans="1:80">
      <c r="A40" s="117">
        <v>45561</v>
      </c>
      <c r="B40" s="268" t="s">
        <v>411</v>
      </c>
      <c r="C40" s="268" t="s">
        <v>149</v>
      </c>
      <c r="D40" s="269">
        <v>4500145917</v>
      </c>
      <c r="E40" s="268" t="s">
        <v>6214</v>
      </c>
      <c r="F40" s="269" t="s">
        <v>6215</v>
      </c>
      <c r="G40" s="109" t="s">
        <v>239</v>
      </c>
      <c r="H40" s="110" t="s">
        <v>79</v>
      </c>
      <c r="I40" s="111">
        <v>9625</v>
      </c>
      <c r="J40" s="109">
        <v>0</v>
      </c>
      <c r="K40" s="109">
        <v>25</v>
      </c>
      <c r="L40" s="112">
        <f t="shared" ref="L40:L72" si="20">I40/K40</f>
        <v>385</v>
      </c>
      <c r="M40" s="113">
        <v>45618</v>
      </c>
      <c r="N40" s="113" t="s">
        <v>6216</v>
      </c>
      <c r="O40" s="114"/>
      <c r="P40" s="114"/>
      <c r="Q40" s="114" t="s">
        <v>6217</v>
      </c>
      <c r="R40" s="114">
        <v>45561</v>
      </c>
      <c r="S40" s="272" t="s">
        <v>82</v>
      </c>
      <c r="T40" s="148" t="s">
        <v>82</v>
      </c>
      <c r="U40" s="116" t="s">
        <v>6218</v>
      </c>
      <c r="V40" s="113" t="s">
        <v>416</v>
      </c>
      <c r="W40" s="118">
        <v>0.9265</v>
      </c>
      <c r="X40" s="119">
        <f t="shared" ref="X40:X47" si="21">W40*I40</f>
        <v>8917.5625</v>
      </c>
      <c r="Y40" s="112"/>
      <c r="Z40" s="120" t="s">
        <v>239</v>
      </c>
      <c r="AA40" s="109" t="s">
        <v>108</v>
      </c>
      <c r="AB40" s="121" t="s">
        <v>44</v>
      </c>
      <c r="AC40" s="116"/>
      <c r="AD40" s="122">
        <f t="shared" ref="AD40:AD51" si="22">AC40-I40</f>
        <v>-9625</v>
      </c>
      <c r="AE40" s="122"/>
      <c r="AF40" s="122"/>
      <c r="AG40" s="122"/>
      <c r="AH40" s="122">
        <f t="shared" ref="AH40:AH47" si="23">I40</f>
        <v>9625</v>
      </c>
      <c r="AI40" s="122"/>
      <c r="AJ40" s="125">
        <f t="shared" ref="AJ40:AJ47" si="24">I40</f>
        <v>9625</v>
      </c>
      <c r="AK40" s="112"/>
      <c r="AL40" s="112"/>
      <c r="AM40" s="112"/>
      <c r="AN40" s="112"/>
      <c r="AO40" s="112"/>
      <c r="AP40" s="112"/>
      <c r="AQ40" s="112"/>
      <c r="AR40" s="125">
        <f t="shared" ref="AR40:AR52" si="25">I40</f>
        <v>9625</v>
      </c>
      <c r="AS40" s="125"/>
      <c r="AT40" s="125"/>
      <c r="AU40" s="125"/>
      <c r="AV40" s="125"/>
      <c r="AW40" s="125"/>
      <c r="AX40" s="125"/>
      <c r="AY40" s="125"/>
      <c r="AZ40" s="126"/>
      <c r="BA40" s="126"/>
      <c r="BB40" s="126"/>
      <c r="BC40" s="126"/>
      <c r="BD40" s="126">
        <f>I40/25</f>
        <v>385</v>
      </c>
      <c r="BE40" s="126"/>
      <c r="BF40" s="126"/>
      <c r="BG40" s="126"/>
      <c r="BH40" s="126"/>
      <c r="BI40" s="126"/>
      <c r="BJ40" s="126"/>
      <c r="BK40" s="126"/>
      <c r="BL40" s="126"/>
      <c r="BM40" s="126"/>
      <c r="BN40" s="126"/>
      <c r="BO40" s="126"/>
      <c r="BP40" s="126"/>
      <c r="BQ40" s="126"/>
      <c r="BR40" s="126"/>
      <c r="BS40" s="9"/>
      <c r="BT40" s="9"/>
      <c r="BU40" s="9"/>
      <c r="BV40" s="9"/>
      <c r="BW40" s="9"/>
      <c r="BX40" s="9"/>
      <c r="BY40" s="9"/>
      <c r="BZ40" s="9"/>
      <c r="CA40" s="9"/>
    </row>
    <row r="41" s="4" customFormat="1" ht="36" hidden="1" customHeight="1" spans="1:80">
      <c r="A41" s="117">
        <v>45561</v>
      </c>
      <c r="B41" s="268" t="s">
        <v>411</v>
      </c>
      <c r="C41" s="268" t="s">
        <v>149</v>
      </c>
      <c r="D41" s="269">
        <v>4500145917</v>
      </c>
      <c r="E41" s="268" t="s">
        <v>6219</v>
      </c>
      <c r="F41" s="269" t="s">
        <v>6220</v>
      </c>
      <c r="G41" s="109" t="s">
        <v>239</v>
      </c>
      <c r="H41" s="110" t="s">
        <v>79</v>
      </c>
      <c r="I41" s="111">
        <v>9625</v>
      </c>
      <c r="J41" s="109">
        <v>0</v>
      </c>
      <c r="K41" s="109">
        <v>25</v>
      </c>
      <c r="L41" s="112">
        <f t="shared" si="20"/>
        <v>385</v>
      </c>
      <c r="M41" s="113">
        <v>45618</v>
      </c>
      <c r="N41" s="113" t="s">
        <v>6216</v>
      </c>
      <c r="O41" s="114"/>
      <c r="P41" s="114"/>
      <c r="Q41" s="114" t="s">
        <v>6217</v>
      </c>
      <c r="R41" s="114">
        <v>45561</v>
      </c>
      <c r="S41" s="272" t="s">
        <v>82</v>
      </c>
      <c r="T41" s="148" t="s">
        <v>82</v>
      </c>
      <c r="U41" s="116" t="s">
        <v>6218</v>
      </c>
      <c r="V41" s="113" t="s">
        <v>416</v>
      </c>
      <c r="W41" s="118">
        <v>0.9265</v>
      </c>
      <c r="X41" s="119">
        <f t="shared" si="21"/>
        <v>8917.5625</v>
      </c>
      <c r="Y41" s="112"/>
      <c r="Z41" s="120" t="s">
        <v>239</v>
      </c>
      <c r="AA41" s="109" t="s">
        <v>108</v>
      </c>
      <c r="AB41" s="121" t="s">
        <v>44</v>
      </c>
      <c r="AC41" s="116"/>
      <c r="AD41" s="122">
        <f t="shared" si="22"/>
        <v>-9625</v>
      </c>
      <c r="AE41" s="122"/>
      <c r="AF41" s="122"/>
      <c r="AG41" s="122"/>
      <c r="AH41" s="122">
        <f t="shared" si="23"/>
        <v>9625</v>
      </c>
      <c r="AI41" s="122"/>
      <c r="AJ41" s="125">
        <f t="shared" si="24"/>
        <v>9625</v>
      </c>
      <c r="AK41" s="112"/>
      <c r="AL41" s="112"/>
      <c r="AM41" s="112"/>
      <c r="AN41" s="112"/>
      <c r="AO41" s="112"/>
      <c r="AP41" s="112"/>
      <c r="AQ41" s="112"/>
      <c r="AR41" s="125">
        <f t="shared" si="25"/>
        <v>9625</v>
      </c>
      <c r="AS41" s="125"/>
      <c r="AT41" s="125"/>
      <c r="AU41" s="125"/>
      <c r="AV41" s="125"/>
      <c r="AW41" s="125"/>
      <c r="AX41" s="125"/>
      <c r="AY41" s="125"/>
      <c r="AZ41" s="126"/>
      <c r="BA41" s="126"/>
      <c r="BB41" s="126"/>
      <c r="BC41" s="126"/>
      <c r="BD41" s="126">
        <f>I41/25</f>
        <v>385</v>
      </c>
      <c r="BE41" s="126"/>
      <c r="BF41" s="126"/>
      <c r="BG41" s="126"/>
      <c r="BH41" s="126"/>
      <c r="BI41" s="126"/>
      <c r="BJ41" s="126"/>
      <c r="BK41" s="126"/>
      <c r="BL41" s="126"/>
      <c r="BM41" s="126"/>
      <c r="BN41" s="126"/>
      <c r="BO41" s="126"/>
      <c r="BP41" s="126"/>
      <c r="BQ41" s="126"/>
      <c r="BR41" s="126"/>
      <c r="BS41" s="9"/>
      <c r="BT41" s="9"/>
      <c r="BU41" s="9"/>
      <c r="BV41" s="9"/>
      <c r="BW41" s="9"/>
      <c r="BX41" s="9"/>
      <c r="BY41" s="9"/>
      <c r="BZ41" s="9"/>
      <c r="CA41" s="9"/>
    </row>
    <row r="42" s="4" customFormat="1" ht="36" hidden="1" customHeight="1" spans="1:80">
      <c r="A42" s="117">
        <v>45589</v>
      </c>
      <c r="B42" s="268" t="s">
        <v>142</v>
      </c>
      <c r="C42" s="268" t="s">
        <v>118</v>
      </c>
      <c r="D42" s="269">
        <v>4500148978</v>
      </c>
      <c r="E42" s="268">
        <v>20419054</v>
      </c>
      <c r="F42" s="269" t="s">
        <v>6221</v>
      </c>
      <c r="G42" s="109" t="s">
        <v>134</v>
      </c>
      <c r="H42" s="110" t="s">
        <v>135</v>
      </c>
      <c r="I42" s="111">
        <v>1755</v>
      </c>
      <c r="J42" s="109">
        <v>0</v>
      </c>
      <c r="K42" s="109">
        <v>13</v>
      </c>
      <c r="L42" s="112">
        <f t="shared" si="20"/>
        <v>135</v>
      </c>
      <c r="M42" s="113">
        <v>45628</v>
      </c>
      <c r="N42" s="113" t="s">
        <v>6222</v>
      </c>
      <c r="O42" s="114"/>
      <c r="P42" s="114"/>
      <c r="Q42" s="114"/>
      <c r="R42" s="114" t="s">
        <v>5486</v>
      </c>
      <c r="S42" s="114" t="s">
        <v>136</v>
      </c>
      <c r="T42" s="273" t="s">
        <v>6164</v>
      </c>
      <c r="U42" s="111" t="s">
        <v>6223</v>
      </c>
      <c r="V42" s="292" t="s">
        <v>603</v>
      </c>
      <c r="W42" s="118">
        <v>0.9343</v>
      </c>
      <c r="X42" s="119">
        <f t="shared" si="21"/>
        <v>1639.6965</v>
      </c>
      <c r="Y42" s="112"/>
      <c r="Z42" s="31" t="s">
        <v>134</v>
      </c>
      <c r="AA42" s="109" t="s">
        <v>108</v>
      </c>
      <c r="AB42" s="121"/>
      <c r="AC42" s="116"/>
      <c r="AD42" s="122"/>
      <c r="AE42" s="122"/>
      <c r="AF42" s="122"/>
      <c r="AG42" s="122"/>
      <c r="AH42" s="122">
        <f t="shared" si="23"/>
        <v>1755</v>
      </c>
      <c r="AI42" s="122"/>
      <c r="AJ42" s="125">
        <f t="shared" si="24"/>
        <v>1755</v>
      </c>
      <c r="AK42" s="125"/>
      <c r="AL42" s="124"/>
      <c r="AM42" s="131"/>
      <c r="AN42" s="131"/>
      <c r="AO42" s="131"/>
      <c r="AP42" s="131"/>
      <c r="AQ42" s="131"/>
      <c r="AR42" s="125">
        <f t="shared" si="25"/>
        <v>1755</v>
      </c>
      <c r="AS42" s="125"/>
      <c r="AT42" s="125"/>
      <c r="AU42" s="125"/>
      <c r="AV42" s="125"/>
      <c r="AW42" s="125"/>
      <c r="AX42" s="125"/>
      <c r="AY42" s="125"/>
      <c r="AZ42" s="126"/>
      <c r="BA42" s="126">
        <f t="shared" ref="BA42:BA44" si="26">I42/13</f>
        <v>135</v>
      </c>
      <c r="BB42" s="227"/>
      <c r="BC42" s="126"/>
      <c r="BD42" s="126"/>
      <c r="BE42" s="126"/>
      <c r="BF42" s="126"/>
      <c r="BG42" s="126"/>
      <c r="BH42" s="126"/>
      <c r="BI42" s="126"/>
      <c r="BJ42" s="126"/>
      <c r="BK42" s="126"/>
      <c r="BL42" s="126"/>
      <c r="BM42" s="126"/>
      <c r="BN42" s="126"/>
      <c r="BO42" s="126"/>
      <c r="BP42" s="126"/>
      <c r="BQ42" s="126"/>
      <c r="BR42" s="126"/>
      <c r="BS42" s="9"/>
      <c r="BT42" s="9"/>
      <c r="BU42" s="9"/>
      <c r="BV42" s="9"/>
      <c r="BW42" s="9"/>
      <c r="BX42" s="9"/>
      <c r="BY42" s="9"/>
      <c r="BZ42" s="9"/>
      <c r="CA42" s="9"/>
    </row>
    <row r="43" s="4" customFormat="1" ht="36" hidden="1" customHeight="1" spans="1:80">
      <c r="A43" s="117">
        <v>45589</v>
      </c>
      <c r="B43" s="268" t="s">
        <v>131</v>
      </c>
      <c r="C43" s="268" t="s">
        <v>132</v>
      </c>
      <c r="D43" s="269">
        <v>4500148982</v>
      </c>
      <c r="E43" s="268">
        <v>20419053</v>
      </c>
      <c r="F43" s="269" t="s">
        <v>6224</v>
      </c>
      <c r="G43" s="109" t="s">
        <v>134</v>
      </c>
      <c r="H43" s="110" t="s">
        <v>135</v>
      </c>
      <c r="I43" s="111">
        <v>26</v>
      </c>
      <c r="J43" s="109">
        <v>0</v>
      </c>
      <c r="K43" s="109">
        <v>13</v>
      </c>
      <c r="L43" s="112">
        <f t="shared" si="20"/>
        <v>2</v>
      </c>
      <c r="M43" s="113">
        <v>45628</v>
      </c>
      <c r="N43" s="113" t="s">
        <v>6222</v>
      </c>
      <c r="O43" s="114"/>
      <c r="P43" s="114"/>
      <c r="Q43" s="114"/>
      <c r="R43" s="114" t="s">
        <v>5486</v>
      </c>
      <c r="S43" s="114" t="s">
        <v>136</v>
      </c>
      <c r="T43" s="273" t="s">
        <v>6164</v>
      </c>
      <c r="U43" s="111" t="s">
        <v>2542</v>
      </c>
      <c r="V43" s="292" t="s">
        <v>603</v>
      </c>
      <c r="W43" s="118">
        <v>0.9343</v>
      </c>
      <c r="X43" s="119">
        <f t="shared" si="21"/>
        <v>24.2918</v>
      </c>
      <c r="Y43" s="112"/>
      <c r="Z43" s="31" t="s">
        <v>134</v>
      </c>
      <c r="AA43" s="109" t="s">
        <v>108</v>
      </c>
      <c r="AB43" s="121"/>
      <c r="AC43" s="116"/>
      <c r="AD43" s="122"/>
      <c r="AE43" s="122"/>
      <c r="AF43" s="122"/>
      <c r="AG43" s="122"/>
      <c r="AH43" s="122">
        <f t="shared" si="23"/>
        <v>26</v>
      </c>
      <c r="AI43" s="122"/>
      <c r="AJ43" s="125">
        <f t="shared" si="24"/>
        <v>26</v>
      </c>
      <c r="AK43" s="125"/>
      <c r="AL43" s="124"/>
      <c r="AM43" s="131"/>
      <c r="AN43" s="131"/>
      <c r="AO43" s="131"/>
      <c r="AP43" s="131"/>
      <c r="AQ43" s="131"/>
      <c r="AR43" s="125">
        <f t="shared" si="25"/>
        <v>26</v>
      </c>
      <c r="AS43" s="125"/>
      <c r="AT43" s="125"/>
      <c r="AU43" s="125"/>
      <c r="AV43" s="125"/>
      <c r="AW43" s="125"/>
      <c r="AX43" s="125"/>
      <c r="AY43" s="125"/>
      <c r="AZ43" s="126"/>
      <c r="BA43" s="126">
        <f t="shared" si="26"/>
        <v>2</v>
      </c>
      <c r="BB43" s="227"/>
      <c r="BC43" s="126"/>
      <c r="BD43" s="126"/>
      <c r="BE43" s="126"/>
      <c r="BF43" s="126"/>
      <c r="BG43" s="126"/>
      <c r="BH43" s="126"/>
      <c r="BI43" s="126"/>
      <c r="BJ43" s="126"/>
      <c r="BK43" s="126"/>
      <c r="BL43" s="126"/>
      <c r="BM43" s="126"/>
      <c r="BN43" s="126"/>
      <c r="BO43" s="126"/>
      <c r="BP43" s="126"/>
      <c r="BQ43" s="126"/>
      <c r="BR43" s="126"/>
      <c r="BS43" s="9"/>
      <c r="BT43" s="9"/>
      <c r="BU43" s="9"/>
      <c r="BV43" s="9"/>
      <c r="BW43" s="9"/>
      <c r="BX43" s="9"/>
      <c r="BY43" s="9"/>
      <c r="BZ43" s="9"/>
      <c r="CA43" s="9"/>
    </row>
    <row r="44" s="4" customFormat="1" ht="36" hidden="1" customHeight="1" spans="1:80">
      <c r="A44" s="117">
        <v>45593</v>
      </c>
      <c r="B44" s="268" t="s">
        <v>142</v>
      </c>
      <c r="C44" s="268" t="s">
        <v>118</v>
      </c>
      <c r="D44" s="269">
        <v>4500149297</v>
      </c>
      <c r="E44" s="268">
        <v>20433235</v>
      </c>
      <c r="F44" s="269" t="s">
        <v>6225</v>
      </c>
      <c r="G44" s="109" t="s">
        <v>134</v>
      </c>
      <c r="H44" s="110" t="s">
        <v>135</v>
      </c>
      <c r="I44" s="111">
        <v>1508</v>
      </c>
      <c r="J44" s="109">
        <v>0</v>
      </c>
      <c r="K44" s="109">
        <v>13</v>
      </c>
      <c r="L44" s="112">
        <f t="shared" si="20"/>
        <v>116</v>
      </c>
      <c r="M44" s="113">
        <v>45635</v>
      </c>
      <c r="N44" s="113" t="s">
        <v>6222</v>
      </c>
      <c r="O44" s="114"/>
      <c r="P44" s="114"/>
      <c r="Q44" s="114"/>
      <c r="R44" s="114" t="s">
        <v>5486</v>
      </c>
      <c r="S44" s="114" t="s">
        <v>136</v>
      </c>
      <c r="T44" s="273" t="s">
        <v>6164</v>
      </c>
      <c r="U44" s="111" t="s">
        <v>6226</v>
      </c>
      <c r="V44" s="292" t="s">
        <v>603</v>
      </c>
      <c r="W44" s="118">
        <v>0.9343</v>
      </c>
      <c r="X44" s="119">
        <f t="shared" si="21"/>
        <v>1408.9244</v>
      </c>
      <c r="Y44" s="112"/>
      <c r="Z44" s="31" t="s">
        <v>134</v>
      </c>
      <c r="AA44" s="109" t="s">
        <v>108</v>
      </c>
      <c r="AB44" s="121"/>
      <c r="AC44" s="116"/>
      <c r="AD44" s="122"/>
      <c r="AE44" s="122"/>
      <c r="AF44" s="122"/>
      <c r="AG44" s="122"/>
      <c r="AH44" s="122">
        <f t="shared" si="23"/>
        <v>1508</v>
      </c>
      <c r="AI44" s="122"/>
      <c r="AJ44" s="125">
        <f t="shared" si="24"/>
        <v>1508</v>
      </c>
      <c r="AK44" s="125"/>
      <c r="AL44" s="124"/>
      <c r="AM44" s="131"/>
      <c r="AN44" s="131"/>
      <c r="AO44" s="131"/>
      <c r="AP44" s="131"/>
      <c r="AQ44" s="131"/>
      <c r="AR44" s="125">
        <f t="shared" si="25"/>
        <v>1508</v>
      </c>
      <c r="AS44" s="125"/>
      <c r="AT44" s="125"/>
      <c r="AU44" s="125"/>
      <c r="AV44" s="125"/>
      <c r="AW44" s="125"/>
      <c r="AX44" s="125"/>
      <c r="AY44" s="125"/>
      <c r="AZ44" s="126"/>
      <c r="BA44" s="126">
        <f t="shared" si="26"/>
        <v>116</v>
      </c>
      <c r="BB44" s="227"/>
      <c r="BC44" s="126"/>
      <c r="BD44" s="126"/>
      <c r="BE44" s="126"/>
      <c r="BF44" s="126"/>
      <c r="BG44" s="126"/>
      <c r="BH44" s="126"/>
      <c r="BI44" s="126"/>
      <c r="BJ44" s="126"/>
      <c r="BK44" s="126"/>
      <c r="BL44" s="126"/>
      <c r="BM44" s="126"/>
      <c r="BN44" s="126"/>
      <c r="BO44" s="126"/>
      <c r="BP44" s="126"/>
      <c r="BQ44" s="126"/>
      <c r="BR44" s="126"/>
      <c r="BS44" s="9"/>
      <c r="BT44" s="9"/>
      <c r="BU44" s="9"/>
      <c r="BV44" s="9"/>
      <c r="BW44" s="9"/>
      <c r="BX44" s="9"/>
      <c r="BY44" s="9"/>
      <c r="BZ44" s="9"/>
      <c r="CA44" s="9"/>
    </row>
    <row r="45" s="4" customFormat="1" ht="36" hidden="1" customHeight="1" spans="1:80">
      <c r="A45" s="293">
        <v>45587</v>
      </c>
      <c r="B45" s="294" t="s">
        <v>3198</v>
      </c>
      <c r="C45" s="137" t="s">
        <v>251</v>
      </c>
      <c r="D45" s="295" t="s">
        <v>6227</v>
      </c>
      <c r="E45" s="268" t="s">
        <v>6228</v>
      </c>
      <c r="F45" s="269"/>
      <c r="G45" s="109" t="s">
        <v>6229</v>
      </c>
      <c r="H45" s="110" t="s">
        <v>3201</v>
      </c>
      <c r="I45" s="111">
        <v>0</v>
      </c>
      <c r="J45" s="109">
        <v>0</v>
      </c>
      <c r="K45" s="109">
        <v>24</v>
      </c>
      <c r="L45" s="112">
        <f t="shared" si="20"/>
        <v>0</v>
      </c>
      <c r="M45" s="113">
        <v>45618</v>
      </c>
      <c r="N45" s="113">
        <v>45614</v>
      </c>
      <c r="O45" s="114" t="s">
        <v>752</v>
      </c>
      <c r="P45" s="114" t="s">
        <v>80</v>
      </c>
      <c r="Q45" s="114" t="s">
        <v>6230</v>
      </c>
      <c r="R45" s="114" t="s">
        <v>81</v>
      </c>
      <c r="S45" s="272" t="s">
        <v>82</v>
      </c>
      <c r="T45" s="296" t="s">
        <v>3203</v>
      </c>
      <c r="U45" s="111" t="s">
        <v>6231</v>
      </c>
      <c r="V45" s="292" t="s">
        <v>3205</v>
      </c>
      <c r="W45" s="118">
        <v>0.8231</v>
      </c>
      <c r="X45" s="119">
        <f t="shared" si="21"/>
        <v>0</v>
      </c>
      <c r="Y45" s="112"/>
      <c r="Z45" s="120" t="s">
        <v>89</v>
      </c>
      <c r="AA45" s="109" t="s">
        <v>108</v>
      </c>
      <c r="AB45" s="121" t="s">
        <v>44</v>
      </c>
      <c r="AC45" s="116">
        <f>8480+48</f>
        <v>8528</v>
      </c>
      <c r="AD45" s="122">
        <f t="shared" si="22"/>
        <v>8528</v>
      </c>
      <c r="AE45" s="122" t="s">
        <v>157</v>
      </c>
      <c r="AF45" s="122"/>
      <c r="AG45" s="122"/>
      <c r="AH45" s="122">
        <f t="shared" si="23"/>
        <v>0</v>
      </c>
      <c r="AI45" s="122"/>
      <c r="AJ45" s="125">
        <f t="shared" si="24"/>
        <v>0</v>
      </c>
      <c r="AK45" s="112"/>
      <c r="AL45" s="124"/>
      <c r="AM45" s="131"/>
      <c r="AN45" s="131"/>
      <c r="AO45" s="131"/>
      <c r="AP45" s="131"/>
      <c r="AQ45" s="131"/>
      <c r="AR45" s="125">
        <f t="shared" si="25"/>
        <v>0</v>
      </c>
      <c r="AS45" s="125"/>
      <c r="AT45" s="125"/>
      <c r="AU45" s="125"/>
      <c r="AV45" s="125"/>
      <c r="AW45" s="125"/>
      <c r="AX45" s="125"/>
      <c r="AY45" s="125"/>
      <c r="AZ45" s="126"/>
      <c r="BA45" s="126"/>
      <c r="BB45" s="126"/>
      <c r="BC45" s="227"/>
      <c r="BD45" s="126"/>
      <c r="BE45" s="126"/>
      <c r="BF45" s="126"/>
      <c r="BG45" s="126"/>
      <c r="BH45" s="126"/>
      <c r="BI45" s="126"/>
      <c r="BJ45" s="126"/>
      <c r="BK45" s="126"/>
      <c r="BL45" s="126"/>
      <c r="BM45" s="126"/>
      <c r="BN45" s="126"/>
      <c r="BO45" s="126"/>
      <c r="BP45" s="126"/>
      <c r="BQ45" s="126"/>
      <c r="BR45" s="126"/>
      <c r="BS45" s="126"/>
      <c r="BT45" s="9"/>
      <c r="BU45" s="9"/>
      <c r="BV45" s="9"/>
      <c r="BW45" s="9"/>
      <c r="BX45" s="9"/>
      <c r="BY45" s="9"/>
      <c r="BZ45" s="9"/>
      <c r="CA45" s="9"/>
      <c r="CB45" s="9"/>
    </row>
    <row r="46" s="4" customFormat="1" ht="36" hidden="1" customHeight="1" spans="1:80">
      <c r="A46" s="293">
        <v>45587</v>
      </c>
      <c r="B46" s="294" t="s">
        <v>3198</v>
      </c>
      <c r="C46" s="137" t="s">
        <v>251</v>
      </c>
      <c r="D46" s="295" t="s">
        <v>6227</v>
      </c>
      <c r="E46" s="268" t="s">
        <v>6228</v>
      </c>
      <c r="F46" s="269"/>
      <c r="G46" s="109" t="s">
        <v>6229</v>
      </c>
      <c r="H46" s="110" t="s">
        <v>3201</v>
      </c>
      <c r="I46" s="111">
        <v>0</v>
      </c>
      <c r="J46" s="109">
        <v>0</v>
      </c>
      <c r="K46" s="109">
        <v>24</v>
      </c>
      <c r="L46" s="112">
        <f t="shared" si="20"/>
        <v>0</v>
      </c>
      <c r="M46" s="113">
        <v>45636</v>
      </c>
      <c r="N46" s="113">
        <v>45632</v>
      </c>
      <c r="O46" s="114" t="s">
        <v>752</v>
      </c>
      <c r="P46" s="114" t="s">
        <v>80</v>
      </c>
      <c r="Q46" s="114"/>
      <c r="R46" s="114" t="s">
        <v>81</v>
      </c>
      <c r="S46" s="272" t="s">
        <v>82</v>
      </c>
      <c r="T46" s="296" t="s">
        <v>3203</v>
      </c>
      <c r="U46" s="130" t="s">
        <v>6232</v>
      </c>
      <c r="V46" s="292" t="s">
        <v>3205</v>
      </c>
      <c r="W46" s="118">
        <v>0.8115</v>
      </c>
      <c r="X46" s="119">
        <f t="shared" si="21"/>
        <v>0</v>
      </c>
      <c r="Y46" s="112"/>
      <c r="Z46" s="120" t="s">
        <v>89</v>
      </c>
      <c r="AA46" s="109" t="s">
        <v>108</v>
      </c>
      <c r="AB46" s="121" t="s">
        <v>44</v>
      </c>
      <c r="AC46" s="116">
        <v>25584</v>
      </c>
      <c r="AD46" s="122">
        <f t="shared" si="22"/>
        <v>25584</v>
      </c>
      <c r="AE46" s="122" t="s">
        <v>157</v>
      </c>
      <c r="AF46" s="122"/>
      <c r="AG46" s="122"/>
      <c r="AH46" s="122">
        <f t="shared" si="23"/>
        <v>0</v>
      </c>
      <c r="AI46" s="122"/>
      <c r="AJ46" s="125">
        <f t="shared" si="24"/>
        <v>0</v>
      </c>
      <c r="AK46" s="112"/>
      <c r="AL46" s="131"/>
      <c r="AM46" s="131"/>
      <c r="AN46" s="131"/>
      <c r="AO46" s="131"/>
      <c r="AP46" s="131"/>
      <c r="AQ46" s="131"/>
      <c r="AR46" s="125">
        <f t="shared" si="25"/>
        <v>0</v>
      </c>
      <c r="AS46" s="297"/>
      <c r="AT46" s="125"/>
      <c r="AU46" s="125"/>
      <c r="AV46" s="125"/>
      <c r="AW46" s="125"/>
      <c r="AX46" s="125"/>
      <c r="AY46" s="125"/>
      <c r="AZ46" s="126"/>
      <c r="BA46" s="126"/>
      <c r="BB46" s="126"/>
      <c r="BC46" s="126"/>
      <c r="BD46" s="126"/>
      <c r="BE46" s="126"/>
      <c r="BF46" s="126"/>
      <c r="BG46" s="126"/>
      <c r="BH46" s="126"/>
      <c r="BI46" s="126"/>
      <c r="BJ46" s="126"/>
      <c r="BK46" s="126"/>
      <c r="BL46" s="126"/>
      <c r="BM46" s="126"/>
      <c r="BN46" s="126"/>
      <c r="BO46" s="126"/>
      <c r="BP46" s="126"/>
      <c r="BQ46" s="126"/>
      <c r="BR46" s="126"/>
      <c r="BS46" s="126"/>
      <c r="BT46" s="9"/>
      <c r="BU46" s="9"/>
      <c r="BV46" s="9"/>
      <c r="BW46" s="9"/>
      <c r="BX46" s="9"/>
      <c r="BY46" s="9"/>
      <c r="BZ46" s="9"/>
      <c r="CA46" s="9"/>
      <c r="CB46" s="9"/>
    </row>
    <row r="47" s="4" customFormat="1" ht="36" hidden="1" customHeight="1" spans="1:80">
      <c r="A47" s="293">
        <v>45587</v>
      </c>
      <c r="B47" s="294" t="s">
        <v>3198</v>
      </c>
      <c r="C47" s="137" t="s">
        <v>251</v>
      </c>
      <c r="D47" s="295" t="s">
        <v>6227</v>
      </c>
      <c r="E47" s="268" t="s">
        <v>6228</v>
      </c>
      <c r="F47" s="269"/>
      <c r="G47" s="109" t="s">
        <v>6229</v>
      </c>
      <c r="H47" s="110" t="s">
        <v>3201</v>
      </c>
      <c r="I47" s="111">
        <v>0</v>
      </c>
      <c r="J47" s="109">
        <v>0</v>
      </c>
      <c r="K47" s="109">
        <v>24</v>
      </c>
      <c r="L47" s="112">
        <f t="shared" si="20"/>
        <v>0</v>
      </c>
      <c r="M47" s="113">
        <v>45656</v>
      </c>
      <c r="N47" s="132">
        <v>45656</v>
      </c>
      <c r="O47" s="114" t="s">
        <v>752</v>
      </c>
      <c r="P47" s="114" t="s">
        <v>80</v>
      </c>
      <c r="Q47" s="114" t="s">
        <v>6233</v>
      </c>
      <c r="R47" s="114" t="s">
        <v>81</v>
      </c>
      <c r="S47" s="272" t="s">
        <v>82</v>
      </c>
      <c r="T47" s="296" t="s">
        <v>3203</v>
      </c>
      <c r="U47" s="130" t="s">
        <v>6234</v>
      </c>
      <c r="V47" s="292" t="s">
        <v>3205</v>
      </c>
      <c r="W47" s="118">
        <v>0.8115</v>
      </c>
      <c r="X47" s="119">
        <f t="shared" si="21"/>
        <v>0</v>
      </c>
      <c r="Y47" s="112"/>
      <c r="Z47" s="120" t="s">
        <v>89</v>
      </c>
      <c r="AA47" s="109" t="s">
        <v>108</v>
      </c>
      <c r="AB47" s="121" t="s">
        <v>44</v>
      </c>
      <c r="AC47" s="116">
        <v>8528</v>
      </c>
      <c r="AD47" s="122">
        <f t="shared" si="22"/>
        <v>8528</v>
      </c>
      <c r="AE47" s="122"/>
      <c r="AF47" s="122"/>
      <c r="AG47" s="122"/>
      <c r="AH47" s="122">
        <f t="shared" si="23"/>
        <v>0</v>
      </c>
      <c r="AI47" s="122"/>
      <c r="AJ47" s="125">
        <f t="shared" si="24"/>
        <v>0</v>
      </c>
      <c r="AK47" s="112"/>
      <c r="AL47" s="131"/>
      <c r="AM47" s="131"/>
      <c r="AN47" s="131"/>
      <c r="AO47" s="131"/>
      <c r="AP47" s="131"/>
      <c r="AQ47" s="131"/>
      <c r="AR47" s="125">
        <f t="shared" si="25"/>
        <v>0</v>
      </c>
      <c r="AS47" s="297"/>
      <c r="AT47" s="125"/>
      <c r="AU47" s="125"/>
      <c r="AV47" s="125"/>
      <c r="AW47" s="125"/>
      <c r="AX47" s="125"/>
      <c r="AY47" s="125"/>
      <c r="AZ47" s="126"/>
      <c r="BA47" s="126"/>
      <c r="BB47" s="126"/>
      <c r="BC47" s="126"/>
      <c r="BD47" s="126"/>
      <c r="BE47" s="126"/>
      <c r="BF47" s="126"/>
      <c r="BG47" s="126"/>
      <c r="BH47" s="126"/>
      <c r="BI47" s="126"/>
      <c r="BJ47" s="126"/>
      <c r="BK47" s="126"/>
      <c r="BL47" s="126"/>
      <c r="BM47" s="126"/>
      <c r="BN47" s="126"/>
      <c r="BO47" s="126"/>
      <c r="BP47" s="126"/>
      <c r="BQ47" s="126"/>
      <c r="BR47" s="126"/>
      <c r="BS47" s="126"/>
      <c r="BT47" s="9"/>
      <c r="BU47" s="9"/>
      <c r="BV47" s="9"/>
      <c r="BW47" s="9"/>
      <c r="BX47" s="9"/>
      <c r="BY47" s="9"/>
      <c r="BZ47" s="9"/>
      <c r="CA47" s="9"/>
      <c r="CB47" s="9"/>
    </row>
    <row r="48" s="9" customFormat="1" ht="36" hidden="1" customHeight="1" spans="1:80">
      <c r="A48" s="298">
        <v>45637</v>
      </c>
      <c r="B48" s="31" t="s">
        <v>292</v>
      </c>
      <c r="C48" s="299" t="s">
        <v>132</v>
      </c>
      <c r="D48" s="300">
        <v>4500153723</v>
      </c>
      <c r="E48" s="31">
        <v>28659771</v>
      </c>
      <c r="F48" s="31" t="s">
        <v>6235</v>
      </c>
      <c r="G48" s="227" t="s">
        <v>113</v>
      </c>
      <c r="H48" s="110" t="s">
        <v>114</v>
      </c>
      <c r="I48" s="111">
        <v>720</v>
      </c>
      <c r="J48" s="109">
        <v>0</v>
      </c>
      <c r="K48" s="109">
        <v>60</v>
      </c>
      <c r="L48" s="112">
        <f t="shared" si="20"/>
        <v>12</v>
      </c>
      <c r="M48" s="113">
        <v>45726</v>
      </c>
      <c r="N48" s="113" t="s">
        <v>6236</v>
      </c>
      <c r="O48" s="301"/>
      <c r="P48" s="299"/>
      <c r="Q48" s="301"/>
      <c r="R48" s="302">
        <v>45638</v>
      </c>
      <c r="S48" s="272" t="s">
        <v>82</v>
      </c>
      <c r="T48" s="303" t="s">
        <v>82</v>
      </c>
      <c r="U48" s="304" t="s">
        <v>6237</v>
      </c>
      <c r="V48" s="305" t="s">
        <v>6238</v>
      </c>
      <c r="W48" s="118">
        <v>19.2772</v>
      </c>
      <c r="X48" s="119">
        <f>W48*L48</f>
        <v>231.3264</v>
      </c>
      <c r="Y48" s="300"/>
      <c r="Z48" s="109" t="s">
        <v>113</v>
      </c>
      <c r="AA48" s="125" t="s">
        <v>108</v>
      </c>
      <c r="AB48" s="121" t="s">
        <v>44</v>
      </c>
      <c r="AC48" s="306"/>
      <c r="AD48" s="122">
        <f t="shared" si="22"/>
        <v>-720</v>
      </c>
      <c r="AE48" s="300"/>
      <c r="AF48" s="300"/>
      <c r="AG48" s="122">
        <f t="shared" ref="AG48:AG72" si="27">I48</f>
        <v>720</v>
      </c>
      <c r="AH48" s="300"/>
      <c r="AI48" s="123">
        <f t="shared" ref="AI48:AI52" si="28">I48</f>
        <v>720</v>
      </c>
      <c r="AJ48" s="301"/>
      <c r="AK48" s="307"/>
      <c r="AL48" s="307"/>
      <c r="AM48" s="307"/>
      <c r="AN48" s="307"/>
      <c r="AO48" s="307"/>
      <c r="AP48" s="307"/>
      <c r="AQ48" s="307"/>
      <c r="AR48" s="125">
        <f t="shared" si="25"/>
        <v>720</v>
      </c>
      <c r="AS48" s="301"/>
      <c r="AT48" s="301"/>
      <c r="AU48" s="301"/>
      <c r="AV48" s="301"/>
      <c r="AW48" s="301"/>
      <c r="AX48" s="301"/>
      <c r="AY48" s="301"/>
      <c r="AZ48" s="308"/>
      <c r="BA48" s="308"/>
      <c r="BB48" s="308"/>
      <c r="BC48" s="308"/>
      <c r="BD48" s="308"/>
      <c r="BE48" s="308"/>
      <c r="BF48" s="308"/>
      <c r="BG48" s="308"/>
      <c r="BH48" s="308"/>
      <c r="BI48" s="308"/>
      <c r="BJ48" s="308"/>
      <c r="BK48" s="308">
        <f>I48/60</f>
        <v>12</v>
      </c>
      <c r="BL48" s="308"/>
      <c r="BM48" s="308"/>
      <c r="BN48" s="308"/>
      <c r="BO48" s="308"/>
      <c r="BP48" s="308"/>
      <c r="BQ48" s="308"/>
      <c r="BR48" s="308"/>
      <c r="BS48" s="308"/>
      <c r="BT48" s="134"/>
      <c r="CB48" s="309">
        <f>CB46-AG48</f>
        <v>-720</v>
      </c>
    </row>
    <row r="49" s="9" customFormat="1" ht="36" hidden="1" customHeight="1" spans="1:91">
      <c r="A49" s="298">
        <v>45637</v>
      </c>
      <c r="B49" s="31" t="s">
        <v>292</v>
      </c>
      <c r="C49" s="299" t="s">
        <v>132</v>
      </c>
      <c r="D49" s="300">
        <v>4500153609</v>
      </c>
      <c r="E49" s="31">
        <v>28662059</v>
      </c>
      <c r="F49" s="31" t="s">
        <v>6239</v>
      </c>
      <c r="G49" s="227" t="s">
        <v>113</v>
      </c>
      <c r="H49" s="110" t="s">
        <v>114</v>
      </c>
      <c r="I49" s="111">
        <v>2280</v>
      </c>
      <c r="J49" s="109">
        <v>0</v>
      </c>
      <c r="K49" s="109">
        <v>60</v>
      </c>
      <c r="L49" s="112">
        <f t="shared" si="20"/>
        <v>38</v>
      </c>
      <c r="M49" s="113">
        <v>45726</v>
      </c>
      <c r="N49" s="113" t="s">
        <v>6236</v>
      </c>
      <c r="O49" s="301"/>
      <c r="P49" s="299"/>
      <c r="Q49" s="301"/>
      <c r="R49" s="302">
        <v>45638</v>
      </c>
      <c r="S49" s="272" t="s">
        <v>82</v>
      </c>
      <c r="T49" s="303" t="s">
        <v>82</v>
      </c>
      <c r="U49" s="304" t="s">
        <v>6237</v>
      </c>
      <c r="V49" s="305" t="s">
        <v>6238</v>
      </c>
      <c r="W49" s="118">
        <v>17.8092</v>
      </c>
      <c r="X49" s="119">
        <f>W49*L49</f>
        <v>676.7496</v>
      </c>
      <c r="Y49" s="300"/>
      <c r="Z49" s="109" t="s">
        <v>113</v>
      </c>
      <c r="AA49" s="125" t="s">
        <v>108</v>
      </c>
      <c r="AB49" s="121" t="s">
        <v>44</v>
      </c>
      <c r="AC49" s="306"/>
      <c r="AD49" s="122">
        <f t="shared" si="22"/>
        <v>-2280</v>
      </c>
      <c r="AE49" s="300"/>
      <c r="AF49" s="300"/>
      <c r="AG49" s="122">
        <f t="shared" si="27"/>
        <v>2280</v>
      </c>
      <c r="AH49" s="300"/>
      <c r="AI49" s="123">
        <f t="shared" si="28"/>
        <v>2280</v>
      </c>
      <c r="AJ49" s="301"/>
      <c r="AK49" s="307"/>
      <c r="AL49" s="307"/>
      <c r="AM49" s="307"/>
      <c r="AN49" s="307"/>
      <c r="AO49" s="307"/>
      <c r="AP49" s="307"/>
      <c r="AQ49" s="307"/>
      <c r="AR49" s="125">
        <f t="shared" si="25"/>
        <v>2280</v>
      </c>
      <c r="AS49" s="301"/>
      <c r="AT49" s="301"/>
      <c r="AU49" s="301"/>
      <c r="AV49" s="301"/>
      <c r="AW49" s="301"/>
      <c r="AX49" s="301"/>
      <c r="AY49" s="301"/>
      <c r="AZ49" s="308"/>
      <c r="BA49" s="308"/>
      <c r="BB49" s="308"/>
      <c r="BC49" s="308"/>
      <c r="BD49" s="308"/>
      <c r="BE49" s="308"/>
      <c r="BF49" s="308"/>
      <c r="BG49" s="308"/>
      <c r="BH49" s="308"/>
      <c r="BI49" s="308"/>
      <c r="BJ49" s="308"/>
      <c r="BK49" s="308">
        <f>I49/60</f>
        <v>38</v>
      </c>
      <c r="BL49" s="308"/>
      <c r="BM49" s="308"/>
      <c r="BN49" s="308"/>
      <c r="BO49" s="308"/>
      <c r="BP49" s="308"/>
      <c r="BQ49" s="308"/>
      <c r="BR49" s="308"/>
      <c r="BS49" s="308"/>
      <c r="BT49" s="134"/>
      <c r="CB49" s="309">
        <f>CB48-AG49</f>
        <v>-3000</v>
      </c>
    </row>
    <row r="50" s="9" customFormat="1" ht="36" hidden="1" customHeight="1" spans="1:91">
      <c r="A50" s="298">
        <v>45645</v>
      </c>
      <c r="B50" s="31" t="s">
        <v>3596</v>
      </c>
      <c r="C50" s="299" t="s">
        <v>251</v>
      </c>
      <c r="D50" s="300">
        <v>4500154357</v>
      </c>
      <c r="E50" s="31" t="s">
        <v>6240</v>
      </c>
      <c r="F50" s="31" t="s">
        <v>6241</v>
      </c>
      <c r="G50" s="227" t="s">
        <v>3599</v>
      </c>
      <c r="H50" s="110" t="s">
        <v>3600</v>
      </c>
      <c r="I50" s="111">
        <v>35040</v>
      </c>
      <c r="J50" s="109">
        <v>0</v>
      </c>
      <c r="K50" s="109">
        <v>48</v>
      </c>
      <c r="L50" s="112">
        <f t="shared" si="20"/>
        <v>730</v>
      </c>
      <c r="M50" s="113">
        <v>45714</v>
      </c>
      <c r="N50" s="113">
        <v>45710</v>
      </c>
      <c r="O50" s="301"/>
      <c r="P50" s="299" t="s">
        <v>709</v>
      </c>
      <c r="Q50" s="301"/>
      <c r="R50" s="302" t="s">
        <v>6242</v>
      </c>
      <c r="S50" s="272" t="s">
        <v>82</v>
      </c>
      <c r="T50" s="303" t="s">
        <v>82</v>
      </c>
      <c r="U50" s="304" t="s">
        <v>6243</v>
      </c>
      <c r="V50" s="305" t="s">
        <v>587</v>
      </c>
      <c r="W50" s="118">
        <v>0.9514</v>
      </c>
      <c r="X50" s="119">
        <f t="shared" ref="X50:X72" si="29">W50*I50</f>
        <v>33337.056</v>
      </c>
      <c r="Y50" s="300"/>
      <c r="Z50" s="109" t="s">
        <v>3599</v>
      </c>
      <c r="AA50" s="125" t="s">
        <v>108</v>
      </c>
      <c r="AB50" s="121"/>
      <c r="AC50" s="306"/>
      <c r="AD50" s="122">
        <f t="shared" si="22"/>
        <v>-35040</v>
      </c>
      <c r="AE50" s="300"/>
      <c r="AF50" s="300"/>
      <c r="AG50" s="122">
        <f t="shared" si="27"/>
        <v>35040</v>
      </c>
      <c r="AH50" s="300"/>
      <c r="AI50" s="123"/>
      <c r="AJ50" s="301"/>
      <c r="AK50" s="307"/>
      <c r="AL50" s="307"/>
      <c r="AM50" s="307">
        <f>I50</f>
        <v>35040</v>
      </c>
      <c r="AN50" s="307"/>
      <c r="AO50" s="307"/>
      <c r="AP50" s="307"/>
      <c r="AQ50" s="307"/>
      <c r="AR50" s="125">
        <f t="shared" si="25"/>
        <v>35040</v>
      </c>
      <c r="AS50" s="301"/>
      <c r="AT50" s="301"/>
      <c r="AU50" s="301"/>
      <c r="AV50" s="301"/>
      <c r="AW50" s="301"/>
      <c r="AX50" s="301"/>
      <c r="AY50" s="301"/>
      <c r="AZ50" s="308"/>
      <c r="BA50" s="308"/>
      <c r="BB50" s="308"/>
      <c r="BC50" s="308"/>
      <c r="BD50" s="308"/>
      <c r="BE50" s="308"/>
      <c r="BF50" s="308"/>
      <c r="BG50" s="308"/>
      <c r="BH50" s="308">
        <f>I50/8</f>
        <v>4380</v>
      </c>
      <c r="BI50" s="308"/>
      <c r="BJ50" s="308"/>
      <c r="BK50" s="308"/>
      <c r="BL50" s="308"/>
      <c r="BM50" s="308"/>
      <c r="BN50" s="308"/>
      <c r="BO50" s="308"/>
      <c r="BP50" s="308"/>
      <c r="BQ50" s="308"/>
      <c r="BR50" s="308"/>
      <c r="BS50" s="308"/>
      <c r="BT50" s="134"/>
      <c r="CB50" s="309">
        <f>CB49-AG50</f>
        <v>-38040</v>
      </c>
    </row>
    <row r="51" s="9" customFormat="1" ht="36" hidden="1" customHeight="1" spans="1:91">
      <c r="A51" s="298">
        <v>45657</v>
      </c>
      <c r="B51" s="31" t="s">
        <v>447</v>
      </c>
      <c r="C51" s="299" t="s">
        <v>251</v>
      </c>
      <c r="D51" s="300">
        <v>4500155020</v>
      </c>
      <c r="E51" s="31" t="s">
        <v>6244</v>
      </c>
      <c r="F51" s="295" t="s">
        <v>6245</v>
      </c>
      <c r="G51" s="227" t="s">
        <v>89</v>
      </c>
      <c r="H51" s="110" t="s">
        <v>79</v>
      </c>
      <c r="I51" s="111">
        <v>528</v>
      </c>
      <c r="J51" s="109">
        <v>0</v>
      </c>
      <c r="K51" s="109">
        <v>24</v>
      </c>
      <c r="L51" s="112">
        <f t="shared" si="20"/>
        <v>22</v>
      </c>
      <c r="M51" s="113">
        <v>45715</v>
      </c>
      <c r="N51" s="113" t="s">
        <v>6246</v>
      </c>
      <c r="O51" s="299" t="s">
        <v>6247</v>
      </c>
      <c r="P51" s="114" t="s">
        <v>6248</v>
      </c>
      <c r="Q51" s="301"/>
      <c r="R51" s="310">
        <v>46022</v>
      </c>
      <c r="S51" s="272" t="s">
        <v>136</v>
      </c>
      <c r="T51" s="303" t="s">
        <v>6164</v>
      </c>
      <c r="U51" s="304" t="s">
        <v>6249</v>
      </c>
      <c r="V51" s="292" t="s">
        <v>3515</v>
      </c>
      <c r="W51" s="118">
        <v>0.8484</v>
      </c>
      <c r="X51" s="119">
        <f t="shared" si="29"/>
        <v>447.9552</v>
      </c>
      <c r="Y51" s="300"/>
      <c r="Z51" s="109" t="s">
        <v>89</v>
      </c>
      <c r="AA51" s="125" t="s">
        <v>108</v>
      </c>
      <c r="AB51" s="121" t="s">
        <v>44</v>
      </c>
      <c r="AC51" s="306"/>
      <c r="AD51" s="122">
        <f t="shared" si="22"/>
        <v>-528</v>
      </c>
      <c r="AE51" s="300" t="s">
        <v>141</v>
      </c>
      <c r="AF51" s="300"/>
      <c r="AG51" s="122">
        <f t="shared" si="27"/>
        <v>528</v>
      </c>
      <c r="AH51" s="300"/>
      <c r="AI51" s="125">
        <f t="shared" si="28"/>
        <v>528</v>
      </c>
      <c r="AJ51" s="311"/>
      <c r="AK51" s="307"/>
      <c r="AL51" s="307"/>
      <c r="AM51" s="307"/>
      <c r="AN51" s="307"/>
      <c r="AO51" s="307"/>
      <c r="AP51" s="307"/>
      <c r="AQ51" s="307"/>
      <c r="AR51" s="125">
        <f t="shared" si="25"/>
        <v>528</v>
      </c>
      <c r="AS51" s="301"/>
      <c r="AT51" s="301"/>
      <c r="AU51" s="125"/>
      <c r="AV51" s="301"/>
      <c r="AW51" s="301"/>
      <c r="AX51" s="301"/>
      <c r="AY51" s="301"/>
      <c r="AZ51" s="308"/>
      <c r="BA51" s="308"/>
      <c r="BB51" s="126"/>
      <c r="BC51" s="308"/>
      <c r="BD51" s="308"/>
      <c r="BE51" s="308"/>
      <c r="BF51" s="308"/>
      <c r="BG51" s="308"/>
      <c r="BH51" s="308"/>
      <c r="BI51" s="308"/>
      <c r="BJ51" s="308"/>
      <c r="BK51" s="308"/>
      <c r="BL51" s="308"/>
      <c r="BM51" s="308"/>
      <c r="BN51" s="308"/>
      <c r="BO51" s="308"/>
      <c r="BP51" s="308"/>
      <c r="BQ51" s="308"/>
      <c r="BR51" s="308"/>
      <c r="BS51" s="308"/>
      <c r="BT51" s="134"/>
      <c r="CB51" s="4" t="e">
        <f>'77555 迷你房子'!#REF!-AG51</f>
        <v>#REF!</v>
      </c>
    </row>
    <row r="52" s="9" customFormat="1" ht="36" hidden="1" customHeight="1" spans="1:91">
      <c r="A52" s="298">
        <v>45671</v>
      </c>
      <c r="B52" s="31" t="s">
        <v>447</v>
      </c>
      <c r="C52" s="299" t="s">
        <v>251</v>
      </c>
      <c r="D52" s="300">
        <v>4500155812</v>
      </c>
      <c r="E52" s="31" t="s">
        <v>6250</v>
      </c>
      <c r="F52" s="31" t="s">
        <v>6251</v>
      </c>
      <c r="G52" s="227" t="s">
        <v>89</v>
      </c>
      <c r="H52" s="110" t="s">
        <v>79</v>
      </c>
      <c r="I52" s="111">
        <v>1080</v>
      </c>
      <c r="J52" s="109">
        <v>0</v>
      </c>
      <c r="K52" s="109">
        <v>24</v>
      </c>
      <c r="L52" s="112">
        <f t="shared" si="20"/>
        <v>45</v>
      </c>
      <c r="M52" s="113">
        <v>45729</v>
      </c>
      <c r="N52" s="113" t="s">
        <v>6246</v>
      </c>
      <c r="O52" s="299" t="s">
        <v>6247</v>
      </c>
      <c r="P52" s="299"/>
      <c r="Q52" s="301"/>
      <c r="R52" s="114">
        <v>45672</v>
      </c>
      <c r="S52" s="272" t="s">
        <v>82</v>
      </c>
      <c r="T52" s="312" t="s">
        <v>6164</v>
      </c>
      <c r="U52" s="304" t="s">
        <v>6252</v>
      </c>
      <c r="V52" s="305" t="s">
        <v>812</v>
      </c>
      <c r="W52" s="118">
        <v>0.8484</v>
      </c>
      <c r="X52" s="119">
        <f t="shared" si="29"/>
        <v>916.272</v>
      </c>
      <c r="Y52" s="300"/>
      <c r="Z52" s="109" t="s">
        <v>89</v>
      </c>
      <c r="AA52" s="300"/>
      <c r="AB52" s="121"/>
      <c r="AC52" s="306"/>
      <c r="AD52" s="122"/>
      <c r="AE52" s="300"/>
      <c r="AF52" s="300"/>
      <c r="AG52" s="122">
        <f t="shared" si="27"/>
        <v>1080</v>
      </c>
      <c r="AH52" s="300"/>
      <c r="AI52" s="125">
        <f t="shared" si="28"/>
        <v>1080</v>
      </c>
      <c r="AJ52" s="112"/>
      <c r="AK52" s="307"/>
      <c r="AL52" s="307"/>
      <c r="AM52" s="307"/>
      <c r="AN52" s="307"/>
      <c r="AO52" s="307"/>
      <c r="AP52" s="307"/>
      <c r="AQ52" s="307"/>
      <c r="AR52" s="125">
        <f t="shared" si="25"/>
        <v>1080</v>
      </c>
      <c r="AS52" s="301"/>
      <c r="AT52" s="301"/>
      <c r="AU52" s="301"/>
      <c r="AV52" s="301"/>
      <c r="AW52" s="301"/>
      <c r="AX52" s="301"/>
      <c r="AY52" s="301"/>
      <c r="AZ52" s="308"/>
      <c r="BA52" s="308"/>
      <c r="BB52" s="308"/>
      <c r="BC52" s="308"/>
      <c r="BD52" s="308"/>
      <c r="BE52" s="308"/>
      <c r="BF52" s="308"/>
      <c r="BG52" s="126"/>
      <c r="BH52" s="308"/>
      <c r="BI52" s="308"/>
      <c r="BJ52" s="308"/>
      <c r="BK52" s="308"/>
      <c r="BL52" s="308"/>
      <c r="BM52" s="308"/>
      <c r="BN52" s="308"/>
      <c r="BO52" s="308"/>
      <c r="BP52" s="308"/>
      <c r="BQ52" s="308"/>
      <c r="BR52" s="308"/>
      <c r="BS52" s="308"/>
      <c r="BT52" s="134"/>
      <c r="CB52" s="4" t="e">
        <f>'77555 迷你房子'!#REF!-AG52</f>
        <v>#REF!</v>
      </c>
    </row>
    <row r="53" s="10" customFormat="1" ht="36" hidden="1" customHeight="1" spans="1:91">
      <c r="A53" s="313">
        <v>45754</v>
      </c>
      <c r="B53" s="314" t="s">
        <v>679</v>
      </c>
      <c r="C53" s="315" t="s">
        <v>680</v>
      </c>
      <c r="D53" s="316">
        <v>4500162346</v>
      </c>
      <c r="E53" s="314">
        <v>5200006527</v>
      </c>
      <c r="F53" s="317" t="s">
        <v>6253</v>
      </c>
      <c r="G53" s="318" t="s">
        <v>184</v>
      </c>
      <c r="H53" s="176" t="s">
        <v>135</v>
      </c>
      <c r="I53" s="177">
        <v>1287</v>
      </c>
      <c r="J53" s="175">
        <v>0</v>
      </c>
      <c r="K53" s="175">
        <v>13</v>
      </c>
      <c r="L53" s="178">
        <f t="shared" si="20"/>
        <v>99</v>
      </c>
      <c r="M53" s="132">
        <v>45783</v>
      </c>
      <c r="N53" s="132" t="s">
        <v>6254</v>
      </c>
      <c r="O53" s="180"/>
      <c r="P53" s="180"/>
      <c r="Q53" s="319"/>
      <c r="R53" s="320">
        <v>45757</v>
      </c>
      <c r="S53" s="320" t="s">
        <v>82</v>
      </c>
      <c r="T53" s="320" t="s">
        <v>6255</v>
      </c>
      <c r="U53" s="321" t="s">
        <v>6256</v>
      </c>
      <c r="V53" s="322" t="s">
        <v>6257</v>
      </c>
      <c r="W53" s="183">
        <v>0.8972</v>
      </c>
      <c r="X53" s="184">
        <f t="shared" si="29"/>
        <v>1154.6964</v>
      </c>
      <c r="Y53" s="316"/>
      <c r="Z53" s="175" t="s">
        <v>190</v>
      </c>
      <c r="AA53" s="191" t="s">
        <v>108</v>
      </c>
      <c r="AB53" s="316"/>
      <c r="AC53" s="323"/>
      <c r="AD53" s="189"/>
      <c r="AE53" s="324"/>
      <c r="AF53" s="316"/>
      <c r="AG53" s="189">
        <f t="shared" si="27"/>
        <v>1287</v>
      </c>
      <c r="AH53" s="316"/>
      <c r="AI53" s="191"/>
      <c r="AJ53" s="178">
        <f>I53</f>
        <v>1287</v>
      </c>
      <c r="AK53" s="325"/>
      <c r="AL53" s="325"/>
      <c r="AM53" s="325"/>
      <c r="AN53" s="325"/>
      <c r="AO53" s="325"/>
      <c r="AP53" s="325"/>
      <c r="AQ53" s="325"/>
      <c r="AR53" s="325"/>
      <c r="AS53" s="191">
        <f>I53</f>
        <v>1287</v>
      </c>
      <c r="AT53" s="319"/>
      <c r="AU53" s="319"/>
      <c r="AV53" s="319"/>
      <c r="AW53" s="319"/>
      <c r="AX53" s="319"/>
      <c r="AY53" s="319"/>
      <c r="AZ53" s="319"/>
      <c r="BA53" s="319"/>
      <c r="BB53" s="326"/>
      <c r="BC53" s="326"/>
      <c r="BD53" s="193"/>
      <c r="BE53" s="326"/>
      <c r="BF53" s="193">
        <f>I53/13</f>
        <v>99</v>
      </c>
      <c r="BG53" s="193"/>
      <c r="BH53" s="326"/>
      <c r="BI53" s="193"/>
      <c r="BJ53" s="326"/>
      <c r="BK53" s="326"/>
      <c r="BL53" s="326"/>
      <c r="BM53" s="326"/>
      <c r="BN53" s="326"/>
      <c r="BO53" s="326"/>
      <c r="BP53" s="326"/>
      <c r="BQ53" s="326"/>
      <c r="BR53" s="326"/>
      <c r="BS53" s="326"/>
      <c r="BT53" s="326"/>
      <c r="BU53" s="326"/>
      <c r="BV53" s="327"/>
      <c r="CD53" s="4" t="e">
        <f>'77555 迷你房子'!#REF!-AG53</f>
        <v>#REF!</v>
      </c>
    </row>
    <row r="54" s="11" customFormat="1" ht="36" hidden="1" customHeight="1" spans="1:91">
      <c r="A54" s="328">
        <v>45862</v>
      </c>
      <c r="B54" s="329" t="s">
        <v>299</v>
      </c>
      <c r="C54" s="330" t="s">
        <v>251</v>
      </c>
      <c r="D54" s="331">
        <v>4500174721</v>
      </c>
      <c r="E54" s="329" t="s">
        <v>6258</v>
      </c>
      <c r="F54" s="331" t="s">
        <v>6259</v>
      </c>
      <c r="G54" s="332" t="s">
        <v>239</v>
      </c>
      <c r="H54" s="333" t="s">
        <v>79</v>
      </c>
      <c r="I54" s="334">
        <v>4200</v>
      </c>
      <c r="J54" s="335">
        <v>0</v>
      </c>
      <c r="K54" s="335">
        <v>25</v>
      </c>
      <c r="L54" s="336">
        <f t="shared" si="20"/>
        <v>168</v>
      </c>
      <c r="M54" s="337">
        <v>45909</v>
      </c>
      <c r="N54" s="337" t="s">
        <v>6260</v>
      </c>
      <c r="O54" s="338"/>
      <c r="P54" s="338"/>
      <c r="Q54" s="330"/>
      <c r="R54" s="338" t="s">
        <v>5486</v>
      </c>
      <c r="S54" s="339" t="s">
        <v>136</v>
      </c>
      <c r="T54" s="340" t="s">
        <v>6261</v>
      </c>
      <c r="U54" s="341" t="s">
        <v>6262</v>
      </c>
      <c r="V54" s="342" t="s">
        <v>305</v>
      </c>
      <c r="W54" s="343">
        <v>2.8095</v>
      </c>
      <c r="X54" s="344">
        <f t="shared" si="29"/>
        <v>11799.9</v>
      </c>
      <c r="Y54" s="331"/>
      <c r="Z54" s="335" t="s">
        <v>239</v>
      </c>
      <c r="AA54" s="345" t="s">
        <v>108</v>
      </c>
      <c r="AB54" s="335"/>
      <c r="AC54" s="346"/>
      <c r="AD54" s="347">
        <f t="shared" ref="AD54:AD63" si="30">AC54-I54</f>
        <v>-4200</v>
      </c>
      <c r="AE54" s="348"/>
      <c r="AF54" s="331"/>
      <c r="AG54" s="347">
        <f t="shared" si="27"/>
        <v>4200</v>
      </c>
      <c r="AH54" s="331"/>
      <c r="AI54" s="345">
        <f t="shared" ref="AI54:AI63" si="31">I54</f>
        <v>4200</v>
      </c>
      <c r="AJ54" s="336"/>
      <c r="AK54" s="349"/>
      <c r="AL54" s="349"/>
      <c r="AM54" s="349"/>
      <c r="AN54" s="349"/>
      <c r="AO54" s="350"/>
      <c r="AP54" s="350"/>
      <c r="AQ54" s="350"/>
      <c r="AR54" s="349"/>
      <c r="AS54" s="349"/>
      <c r="AT54" s="349"/>
      <c r="AU54" s="345"/>
      <c r="AV54" s="332"/>
      <c r="AW54" s="345">
        <f t="shared" ref="AW54:AW63" si="32">I54</f>
        <v>4200</v>
      </c>
      <c r="AX54" s="351"/>
      <c r="AY54" s="351"/>
      <c r="AZ54" s="351"/>
      <c r="BA54" s="351"/>
      <c r="BB54" s="345"/>
      <c r="BC54" s="351"/>
      <c r="BD54" s="351"/>
      <c r="BE54" s="352"/>
      <c r="BF54" s="352"/>
      <c r="BG54" s="353"/>
      <c r="BH54" s="352"/>
      <c r="BI54" s="354"/>
      <c r="BJ54" s="354"/>
      <c r="BK54" s="354"/>
      <c r="BL54" s="354">
        <f t="shared" ref="BL54:BL59" si="33">I54/25</f>
        <v>168</v>
      </c>
      <c r="BM54" s="352"/>
      <c r="BN54" s="353"/>
      <c r="BO54" s="354"/>
      <c r="BP54" s="352"/>
      <c r="BQ54" s="352"/>
      <c r="BR54" s="352"/>
      <c r="BS54" s="352"/>
      <c r="BT54" s="352"/>
      <c r="BU54" s="352"/>
      <c r="BV54" s="352"/>
      <c r="BW54" s="352"/>
      <c r="BX54" s="352"/>
      <c r="BY54" s="352"/>
      <c r="BZ54" s="352"/>
      <c r="CA54" s="352"/>
      <c r="CB54" s="352"/>
      <c r="CC54" s="355"/>
      <c r="CK54" s="356" t="e">
        <f>取消单!CK61-AG54</f>
        <v>#REF!</v>
      </c>
    </row>
    <row r="55" s="11" customFormat="1" ht="36" hidden="1" customHeight="1" spans="1:91">
      <c r="A55" s="328">
        <v>45828</v>
      </c>
      <c r="B55" s="329" t="s">
        <v>299</v>
      </c>
      <c r="C55" s="330" t="s">
        <v>251</v>
      </c>
      <c r="D55" s="331">
        <v>4500170741</v>
      </c>
      <c r="E55" s="329" t="s">
        <v>6263</v>
      </c>
      <c r="F55" s="331" t="s">
        <v>6264</v>
      </c>
      <c r="G55" s="332" t="s">
        <v>239</v>
      </c>
      <c r="H55" s="333" t="s">
        <v>79</v>
      </c>
      <c r="I55" s="334">
        <v>5175</v>
      </c>
      <c r="J55" s="335">
        <v>0</v>
      </c>
      <c r="K55" s="335">
        <v>25</v>
      </c>
      <c r="L55" s="336">
        <f t="shared" si="20"/>
        <v>207</v>
      </c>
      <c r="M55" s="337">
        <v>45880</v>
      </c>
      <c r="N55" s="337" t="s">
        <v>6260</v>
      </c>
      <c r="O55" s="357"/>
      <c r="P55" s="357"/>
      <c r="Q55" s="351"/>
      <c r="R55" s="338">
        <v>45841</v>
      </c>
      <c r="S55" s="339" t="s">
        <v>136</v>
      </c>
      <c r="T55" s="340" t="s">
        <v>6265</v>
      </c>
      <c r="U55" s="341" t="s">
        <v>6266</v>
      </c>
      <c r="V55" s="342" t="s">
        <v>305</v>
      </c>
      <c r="W55" s="343">
        <v>0.5336</v>
      </c>
      <c r="X55" s="344">
        <f t="shared" si="29"/>
        <v>2761.38</v>
      </c>
      <c r="Y55" s="331"/>
      <c r="Z55" s="335" t="s">
        <v>239</v>
      </c>
      <c r="AA55" s="345" t="s">
        <v>108</v>
      </c>
      <c r="AB55" s="358" t="s">
        <v>44</v>
      </c>
      <c r="AC55" s="346"/>
      <c r="AD55" s="347">
        <f t="shared" si="30"/>
        <v>-5175</v>
      </c>
      <c r="AE55" s="348" t="s">
        <v>141</v>
      </c>
      <c r="AF55" s="331"/>
      <c r="AG55" s="347">
        <f t="shared" si="27"/>
        <v>5175</v>
      </c>
      <c r="AH55" s="331"/>
      <c r="AI55" s="345">
        <f t="shared" si="31"/>
        <v>5175</v>
      </c>
      <c r="AJ55" s="359"/>
      <c r="AK55" s="349"/>
      <c r="AL55" s="349"/>
      <c r="AM55" s="349"/>
      <c r="AN55" s="349"/>
      <c r="AO55" s="350"/>
      <c r="AP55" s="350"/>
      <c r="AQ55" s="350"/>
      <c r="AR55" s="349"/>
      <c r="AS55" s="349"/>
      <c r="AT55" s="349"/>
      <c r="AU55" s="360"/>
      <c r="AV55" s="332"/>
      <c r="AW55" s="345">
        <f t="shared" si="32"/>
        <v>5175</v>
      </c>
      <c r="AX55" s="351"/>
      <c r="AY55" s="351"/>
      <c r="AZ55" s="351"/>
      <c r="BA55" s="351"/>
      <c r="BB55" s="351"/>
      <c r="BC55" s="351"/>
      <c r="BD55" s="351"/>
      <c r="BE55" s="352"/>
      <c r="BF55" s="352"/>
      <c r="BG55" s="353"/>
      <c r="BH55" s="352"/>
      <c r="BI55" s="354"/>
      <c r="BJ55" s="354"/>
      <c r="BK55" s="354"/>
      <c r="BL55" s="354">
        <f t="shared" si="33"/>
        <v>207</v>
      </c>
      <c r="BM55" s="352"/>
      <c r="BN55" s="354"/>
      <c r="BO55" s="354"/>
      <c r="BP55" s="352"/>
      <c r="BQ55" s="352"/>
      <c r="BR55" s="352"/>
      <c r="BS55" s="352"/>
      <c r="BT55" s="352"/>
      <c r="BU55" s="352"/>
      <c r="BV55" s="352"/>
      <c r="BW55" s="352"/>
      <c r="BX55" s="352"/>
      <c r="BY55" s="352"/>
      <c r="BZ55" s="352"/>
      <c r="CA55" s="352"/>
      <c r="CB55" s="352"/>
      <c r="CC55" s="355"/>
      <c r="CK55" s="356" t="e">
        <f>取消单!CK57-AG55</f>
        <v>#REF!</v>
      </c>
    </row>
    <row r="56" s="11" customFormat="1" ht="36" hidden="1" customHeight="1" spans="1:91">
      <c r="A56" s="328">
        <v>45828</v>
      </c>
      <c r="B56" s="329" t="s">
        <v>299</v>
      </c>
      <c r="C56" s="330" t="s">
        <v>251</v>
      </c>
      <c r="D56" s="331">
        <v>4500170737</v>
      </c>
      <c r="E56" s="329" t="s">
        <v>6267</v>
      </c>
      <c r="F56" s="331" t="s">
        <v>6268</v>
      </c>
      <c r="G56" s="332" t="s">
        <v>239</v>
      </c>
      <c r="H56" s="333" t="s">
        <v>79</v>
      </c>
      <c r="I56" s="334">
        <v>7125</v>
      </c>
      <c r="J56" s="335">
        <v>0</v>
      </c>
      <c r="K56" s="335">
        <v>25</v>
      </c>
      <c r="L56" s="336">
        <f t="shared" si="20"/>
        <v>285</v>
      </c>
      <c r="M56" s="337">
        <v>45891</v>
      </c>
      <c r="N56" s="337" t="s">
        <v>6260</v>
      </c>
      <c r="O56" s="357"/>
      <c r="P56" s="357"/>
      <c r="Q56" s="351"/>
      <c r="R56" s="338">
        <v>45845</v>
      </c>
      <c r="S56" s="339" t="s">
        <v>136</v>
      </c>
      <c r="T56" s="340" t="s">
        <v>6269</v>
      </c>
      <c r="U56" s="341" t="s">
        <v>6266</v>
      </c>
      <c r="V56" s="342" t="s">
        <v>305</v>
      </c>
      <c r="W56" s="343">
        <v>0.5336</v>
      </c>
      <c r="X56" s="344">
        <f t="shared" si="29"/>
        <v>3801.9</v>
      </c>
      <c r="Y56" s="331"/>
      <c r="Z56" s="335" t="s">
        <v>239</v>
      </c>
      <c r="AA56" s="345" t="s">
        <v>108</v>
      </c>
      <c r="AB56" s="358" t="s">
        <v>44</v>
      </c>
      <c r="AC56" s="346"/>
      <c r="AD56" s="347">
        <f t="shared" si="30"/>
        <v>-7125</v>
      </c>
      <c r="AE56" s="348" t="s">
        <v>157</v>
      </c>
      <c r="AF56" s="331"/>
      <c r="AG56" s="347">
        <f t="shared" si="27"/>
        <v>7125</v>
      </c>
      <c r="AH56" s="331"/>
      <c r="AI56" s="345">
        <f t="shared" si="31"/>
        <v>7125</v>
      </c>
      <c r="AJ56" s="359"/>
      <c r="AK56" s="349"/>
      <c r="AL56" s="349"/>
      <c r="AM56" s="349"/>
      <c r="AN56" s="349"/>
      <c r="AO56" s="350"/>
      <c r="AP56" s="350"/>
      <c r="AQ56" s="350"/>
      <c r="AR56" s="349"/>
      <c r="AS56" s="349"/>
      <c r="AT56" s="349"/>
      <c r="AU56" s="360"/>
      <c r="AV56" s="332"/>
      <c r="AW56" s="345">
        <f t="shared" si="32"/>
        <v>7125</v>
      </c>
      <c r="AX56" s="351"/>
      <c r="AY56" s="351"/>
      <c r="AZ56" s="351"/>
      <c r="BA56" s="351"/>
      <c r="BB56" s="351"/>
      <c r="BC56" s="351"/>
      <c r="BD56" s="351"/>
      <c r="BE56" s="352"/>
      <c r="BF56" s="352"/>
      <c r="BG56" s="353"/>
      <c r="BH56" s="352"/>
      <c r="BI56" s="354"/>
      <c r="BJ56" s="354"/>
      <c r="BK56" s="354"/>
      <c r="BL56" s="354">
        <f t="shared" si="33"/>
        <v>285</v>
      </c>
      <c r="BM56" s="352"/>
      <c r="BN56" s="354"/>
      <c r="BO56" s="354"/>
      <c r="BP56" s="352"/>
      <c r="BQ56" s="352"/>
      <c r="BR56" s="352"/>
      <c r="BS56" s="352"/>
      <c r="BT56" s="352"/>
      <c r="BU56" s="352"/>
      <c r="BV56" s="352"/>
      <c r="BW56" s="352"/>
      <c r="BX56" s="352"/>
      <c r="BY56" s="352"/>
      <c r="BZ56" s="352"/>
      <c r="CA56" s="352"/>
      <c r="CB56" s="352"/>
      <c r="CC56" s="355"/>
      <c r="CK56" s="356" t="e">
        <f>'77555 迷你房子'!#REF!-AG56</f>
        <v>#REF!</v>
      </c>
    </row>
    <row r="57" s="11" customFormat="1" ht="36" hidden="1" customHeight="1" spans="1:91">
      <c r="A57" s="328">
        <v>45828</v>
      </c>
      <c r="B57" s="329" t="s">
        <v>299</v>
      </c>
      <c r="C57" s="330" t="s">
        <v>251</v>
      </c>
      <c r="D57" s="331">
        <v>4500170675</v>
      </c>
      <c r="E57" s="329" t="s">
        <v>6270</v>
      </c>
      <c r="F57" s="331" t="s">
        <v>6271</v>
      </c>
      <c r="G57" s="332" t="s">
        <v>239</v>
      </c>
      <c r="H57" s="333" t="s">
        <v>79</v>
      </c>
      <c r="I57" s="334">
        <v>8400</v>
      </c>
      <c r="J57" s="335">
        <v>0</v>
      </c>
      <c r="K57" s="335">
        <v>25</v>
      </c>
      <c r="L57" s="336">
        <f t="shared" si="20"/>
        <v>336</v>
      </c>
      <c r="M57" s="337">
        <v>45880</v>
      </c>
      <c r="N57" s="337" t="s">
        <v>6260</v>
      </c>
      <c r="O57" s="357"/>
      <c r="P57" s="357"/>
      <c r="Q57" s="351"/>
      <c r="R57" s="338">
        <v>45846</v>
      </c>
      <c r="S57" s="339" t="s">
        <v>136</v>
      </c>
      <c r="T57" s="340" t="s">
        <v>6269</v>
      </c>
      <c r="U57" s="341" t="s">
        <v>6272</v>
      </c>
      <c r="V57" s="342" t="s">
        <v>305</v>
      </c>
      <c r="W57" s="343">
        <v>0.5336</v>
      </c>
      <c r="X57" s="344">
        <f t="shared" si="29"/>
        <v>4482.24</v>
      </c>
      <c r="Y57" s="331"/>
      <c r="Z57" s="335" t="s">
        <v>239</v>
      </c>
      <c r="AA57" s="345" t="s">
        <v>108</v>
      </c>
      <c r="AB57" s="358" t="s">
        <v>44</v>
      </c>
      <c r="AC57" s="346"/>
      <c r="AD57" s="347">
        <f t="shared" si="30"/>
        <v>-8400</v>
      </c>
      <c r="AE57" s="348" t="s">
        <v>157</v>
      </c>
      <c r="AF57" s="331"/>
      <c r="AG57" s="347">
        <f t="shared" si="27"/>
        <v>8400</v>
      </c>
      <c r="AH57" s="331"/>
      <c r="AI57" s="345">
        <f t="shared" si="31"/>
        <v>8400</v>
      </c>
      <c r="AJ57" s="359"/>
      <c r="AK57" s="349"/>
      <c r="AL57" s="349"/>
      <c r="AM57" s="349"/>
      <c r="AN57" s="349"/>
      <c r="AO57" s="350"/>
      <c r="AP57" s="350"/>
      <c r="AQ57" s="350"/>
      <c r="AR57" s="349"/>
      <c r="AS57" s="349"/>
      <c r="AT57" s="349"/>
      <c r="AU57" s="360"/>
      <c r="AV57" s="332"/>
      <c r="AW57" s="345">
        <f t="shared" si="32"/>
        <v>8400</v>
      </c>
      <c r="AX57" s="351"/>
      <c r="AY57" s="351"/>
      <c r="AZ57" s="351"/>
      <c r="BA57" s="351"/>
      <c r="BB57" s="351"/>
      <c r="BC57" s="351"/>
      <c r="BD57" s="351"/>
      <c r="BE57" s="352"/>
      <c r="BF57" s="352"/>
      <c r="BG57" s="353"/>
      <c r="BH57" s="352"/>
      <c r="BI57" s="354"/>
      <c r="BJ57" s="354"/>
      <c r="BK57" s="354"/>
      <c r="BL57" s="354">
        <f t="shared" si="33"/>
        <v>336</v>
      </c>
      <c r="BM57" s="352"/>
      <c r="BN57" s="354"/>
      <c r="BO57" s="354"/>
      <c r="BP57" s="352"/>
      <c r="BQ57" s="352"/>
      <c r="BR57" s="352"/>
      <c r="BS57" s="352"/>
      <c r="BT57" s="352"/>
      <c r="BU57" s="352"/>
      <c r="BV57" s="352"/>
      <c r="BW57" s="352"/>
      <c r="BX57" s="352"/>
      <c r="BY57" s="352"/>
      <c r="BZ57" s="352"/>
      <c r="CA57" s="352"/>
      <c r="CB57" s="352"/>
      <c r="CC57" s="355"/>
      <c r="CK57" s="356" t="e">
        <f>'77555 迷你房子'!#REF!-AG57</f>
        <v>#REF!</v>
      </c>
    </row>
    <row r="58" s="11" customFormat="1" ht="36" hidden="1" customHeight="1" spans="1:91">
      <c r="A58" s="328">
        <v>45828</v>
      </c>
      <c r="B58" s="329" t="s">
        <v>299</v>
      </c>
      <c r="C58" s="330" t="s">
        <v>251</v>
      </c>
      <c r="D58" s="331">
        <v>4500170676</v>
      </c>
      <c r="E58" s="329" t="s">
        <v>6273</v>
      </c>
      <c r="F58" s="331" t="s">
        <v>6274</v>
      </c>
      <c r="G58" s="332" t="s">
        <v>239</v>
      </c>
      <c r="H58" s="333" t="s">
        <v>79</v>
      </c>
      <c r="I58" s="334">
        <v>11600</v>
      </c>
      <c r="J58" s="335">
        <v>0</v>
      </c>
      <c r="K58" s="335">
        <v>25</v>
      </c>
      <c r="L58" s="336">
        <f t="shared" si="20"/>
        <v>464</v>
      </c>
      <c r="M58" s="337">
        <v>45889</v>
      </c>
      <c r="N58" s="337" t="s">
        <v>6260</v>
      </c>
      <c r="O58" s="357"/>
      <c r="P58" s="357"/>
      <c r="Q58" s="351"/>
      <c r="R58" s="338">
        <v>45854</v>
      </c>
      <c r="S58" s="339" t="s">
        <v>136</v>
      </c>
      <c r="T58" s="340" t="s">
        <v>6261</v>
      </c>
      <c r="U58" s="341" t="s">
        <v>6272</v>
      </c>
      <c r="V58" s="342" t="s">
        <v>305</v>
      </c>
      <c r="W58" s="343">
        <v>0.5336</v>
      </c>
      <c r="X58" s="344">
        <f t="shared" si="29"/>
        <v>6189.76</v>
      </c>
      <c r="Y58" s="331"/>
      <c r="Z58" s="335" t="s">
        <v>239</v>
      </c>
      <c r="AA58" s="345" t="s">
        <v>108</v>
      </c>
      <c r="AB58" s="358" t="s">
        <v>44</v>
      </c>
      <c r="AC58" s="346"/>
      <c r="AD58" s="347">
        <f t="shared" si="30"/>
        <v>-11600</v>
      </c>
      <c r="AE58" s="348"/>
      <c r="AF58" s="331"/>
      <c r="AG58" s="347">
        <f t="shared" si="27"/>
        <v>11600</v>
      </c>
      <c r="AH58" s="331"/>
      <c r="AI58" s="345">
        <f t="shared" si="31"/>
        <v>11600</v>
      </c>
      <c r="AJ58" s="359"/>
      <c r="AK58" s="349"/>
      <c r="AL58" s="349"/>
      <c r="AM58" s="349"/>
      <c r="AN58" s="349"/>
      <c r="AO58" s="350"/>
      <c r="AP58" s="350"/>
      <c r="AQ58" s="350"/>
      <c r="AR58" s="349"/>
      <c r="AS58" s="349"/>
      <c r="AT58" s="349"/>
      <c r="AU58" s="360"/>
      <c r="AV58" s="332"/>
      <c r="AW58" s="345">
        <f t="shared" si="32"/>
        <v>11600</v>
      </c>
      <c r="AX58" s="351"/>
      <c r="AY58" s="351"/>
      <c r="AZ58" s="351"/>
      <c r="BA58" s="351"/>
      <c r="BB58" s="351"/>
      <c r="BC58" s="351"/>
      <c r="BD58" s="351"/>
      <c r="BE58" s="352"/>
      <c r="BF58" s="352"/>
      <c r="BG58" s="353"/>
      <c r="BH58" s="352"/>
      <c r="BI58" s="354"/>
      <c r="BJ58" s="354"/>
      <c r="BK58" s="354"/>
      <c r="BL58" s="354">
        <f t="shared" si="33"/>
        <v>464</v>
      </c>
      <c r="BM58" s="352"/>
      <c r="BN58" s="354"/>
      <c r="BO58" s="354"/>
      <c r="BP58" s="352"/>
      <c r="BQ58" s="352"/>
      <c r="BR58" s="352"/>
      <c r="BS58" s="352"/>
      <c r="BT58" s="352"/>
      <c r="BU58" s="352"/>
      <c r="BV58" s="352"/>
      <c r="BW58" s="352"/>
      <c r="BX58" s="352"/>
      <c r="BY58" s="352"/>
      <c r="BZ58" s="352"/>
      <c r="CA58" s="352"/>
      <c r="CB58" s="352"/>
      <c r="CC58" s="355"/>
      <c r="CK58" s="356" t="e">
        <f>'77555 迷你房子'!#REF!-AG58</f>
        <v>#REF!</v>
      </c>
    </row>
    <row r="59" s="11" customFormat="1" ht="36" hidden="1" customHeight="1" spans="1:91">
      <c r="A59" s="328">
        <v>45828</v>
      </c>
      <c r="B59" s="329" t="s">
        <v>299</v>
      </c>
      <c r="C59" s="330" t="s">
        <v>251</v>
      </c>
      <c r="D59" s="331">
        <v>4500170678</v>
      </c>
      <c r="E59" s="329" t="s">
        <v>6275</v>
      </c>
      <c r="F59" s="361" t="s">
        <v>6276</v>
      </c>
      <c r="G59" s="332" t="s">
        <v>239</v>
      </c>
      <c r="H59" s="333" t="s">
        <v>79</v>
      </c>
      <c r="I59" s="334">
        <v>4200</v>
      </c>
      <c r="J59" s="335">
        <v>0</v>
      </c>
      <c r="K59" s="335">
        <v>25</v>
      </c>
      <c r="L59" s="336">
        <f t="shared" si="20"/>
        <v>168</v>
      </c>
      <c r="M59" s="337">
        <v>45894</v>
      </c>
      <c r="N59" s="337" t="s">
        <v>6260</v>
      </c>
      <c r="O59" s="338"/>
      <c r="P59" s="338"/>
      <c r="Q59" s="357"/>
      <c r="R59" s="338">
        <v>45853</v>
      </c>
      <c r="S59" s="339" t="s">
        <v>136</v>
      </c>
      <c r="T59" s="340" t="s">
        <v>6269</v>
      </c>
      <c r="U59" s="341" t="s">
        <v>6266</v>
      </c>
      <c r="V59" s="342" t="s">
        <v>305</v>
      </c>
      <c r="W59" s="343">
        <v>0.5336</v>
      </c>
      <c r="X59" s="344">
        <f t="shared" si="29"/>
        <v>2241.12</v>
      </c>
      <c r="Y59" s="331"/>
      <c r="Z59" s="335" t="s">
        <v>239</v>
      </c>
      <c r="AA59" s="345" t="s">
        <v>108</v>
      </c>
      <c r="AB59" s="358" t="s">
        <v>44</v>
      </c>
      <c r="AC59" s="346"/>
      <c r="AD59" s="347">
        <f t="shared" si="30"/>
        <v>-4200</v>
      </c>
      <c r="AE59" s="348" t="s">
        <v>157</v>
      </c>
      <c r="AF59" s="331"/>
      <c r="AG59" s="347">
        <f t="shared" si="27"/>
        <v>4200</v>
      </c>
      <c r="AH59" s="331"/>
      <c r="AI59" s="345">
        <f t="shared" si="31"/>
        <v>4200</v>
      </c>
      <c r="AJ59" s="336"/>
      <c r="AK59" s="349"/>
      <c r="AL59" s="349"/>
      <c r="AM59" s="349"/>
      <c r="AN59" s="349"/>
      <c r="AO59" s="350"/>
      <c r="AP59" s="350"/>
      <c r="AQ59" s="350"/>
      <c r="AR59" s="349"/>
      <c r="AS59" s="349"/>
      <c r="AT59" s="349"/>
      <c r="AU59" s="345"/>
      <c r="AV59" s="332"/>
      <c r="AW59" s="345">
        <f t="shared" si="32"/>
        <v>4200</v>
      </c>
      <c r="AX59" s="351"/>
      <c r="AY59" s="351"/>
      <c r="AZ59" s="351"/>
      <c r="BA59" s="351"/>
      <c r="BB59" s="345"/>
      <c r="BC59" s="351"/>
      <c r="BD59" s="351"/>
      <c r="BE59" s="352"/>
      <c r="BF59" s="352"/>
      <c r="BG59" s="353"/>
      <c r="BH59" s="352"/>
      <c r="BI59" s="354"/>
      <c r="BJ59" s="354"/>
      <c r="BK59" s="354"/>
      <c r="BL59" s="354">
        <f t="shared" si="33"/>
        <v>168</v>
      </c>
      <c r="BM59" s="352"/>
      <c r="BN59" s="353"/>
      <c r="BO59" s="354"/>
      <c r="BP59" s="352"/>
      <c r="BQ59" s="352"/>
      <c r="BR59" s="352"/>
      <c r="BS59" s="352"/>
      <c r="BT59" s="352"/>
      <c r="BU59" s="352"/>
      <c r="BV59" s="352"/>
      <c r="BW59" s="352"/>
      <c r="BX59" s="352"/>
      <c r="BY59" s="352"/>
      <c r="BZ59" s="352"/>
      <c r="CA59" s="352"/>
      <c r="CB59" s="352"/>
      <c r="CC59" s="355"/>
      <c r="CK59" s="356" t="e">
        <f>'77555 迷你房子'!#REF!-AG59</f>
        <v>#REF!</v>
      </c>
    </row>
    <row r="60" s="11" customFormat="1" ht="36" hidden="1" customHeight="1" spans="1:91">
      <c r="A60" s="328">
        <v>45866</v>
      </c>
      <c r="B60" s="329" t="s">
        <v>131</v>
      </c>
      <c r="C60" s="330" t="s">
        <v>132</v>
      </c>
      <c r="D60" s="331">
        <v>4500175179</v>
      </c>
      <c r="E60" s="329">
        <v>21012349</v>
      </c>
      <c r="F60" s="331" t="s">
        <v>6277</v>
      </c>
      <c r="G60" s="332" t="s">
        <v>134</v>
      </c>
      <c r="H60" s="333" t="s">
        <v>135</v>
      </c>
      <c r="I60" s="334">
        <v>104</v>
      </c>
      <c r="J60" s="335">
        <v>0</v>
      </c>
      <c r="K60" s="335">
        <v>13</v>
      </c>
      <c r="L60" s="336">
        <f t="shared" si="20"/>
        <v>8</v>
      </c>
      <c r="M60" s="337">
        <v>45908</v>
      </c>
      <c r="N60" s="337" t="s">
        <v>6278</v>
      </c>
      <c r="O60" s="338"/>
      <c r="P60" s="338"/>
      <c r="Q60" s="330"/>
      <c r="R60" s="338">
        <v>45877</v>
      </c>
      <c r="S60" s="339" t="s">
        <v>136</v>
      </c>
      <c r="T60" s="340" t="s">
        <v>6279</v>
      </c>
      <c r="U60" s="341" t="s">
        <v>4308</v>
      </c>
      <c r="V60" s="342" t="s">
        <v>603</v>
      </c>
      <c r="W60" s="343">
        <v>0.915</v>
      </c>
      <c r="X60" s="344">
        <f t="shared" si="29"/>
        <v>95.16</v>
      </c>
      <c r="Y60" s="331"/>
      <c r="Z60" s="335" t="s">
        <v>134</v>
      </c>
      <c r="AA60" s="345" t="s">
        <v>108</v>
      </c>
      <c r="AB60" s="358" t="s">
        <v>44</v>
      </c>
      <c r="AC60" s="332"/>
      <c r="AD60" s="347">
        <f t="shared" si="30"/>
        <v>-104</v>
      </c>
      <c r="AE60" s="346"/>
      <c r="AF60" s="362"/>
      <c r="AG60" s="347">
        <f t="shared" si="27"/>
        <v>104</v>
      </c>
      <c r="AH60" s="331"/>
      <c r="AI60" s="345">
        <f t="shared" si="31"/>
        <v>104</v>
      </c>
      <c r="AJ60" s="331"/>
      <c r="AK60" s="350"/>
      <c r="AL60" s="363"/>
      <c r="AM60" s="349"/>
      <c r="AN60" s="349"/>
      <c r="AO60" s="349"/>
      <c r="AP60" s="350"/>
      <c r="AQ60" s="350"/>
      <c r="AR60" s="349"/>
      <c r="AS60" s="349"/>
      <c r="AT60" s="349"/>
      <c r="AU60" s="345"/>
      <c r="AV60" s="332"/>
      <c r="AW60" s="345">
        <f t="shared" si="32"/>
        <v>104</v>
      </c>
      <c r="AX60" s="351"/>
      <c r="AY60" s="351"/>
      <c r="AZ60" s="351"/>
      <c r="BA60" s="351"/>
      <c r="BB60" s="345"/>
      <c r="BC60" s="351"/>
      <c r="BD60" s="351"/>
      <c r="BE60" s="352"/>
      <c r="BF60" s="352"/>
      <c r="BG60" s="353">
        <f t="shared" ref="BG60:BG63" si="34">I60/13</f>
        <v>8</v>
      </c>
      <c r="BH60" s="352"/>
      <c r="BI60" s="354"/>
      <c r="BJ60" s="354"/>
      <c r="BK60" s="354"/>
      <c r="BL60" s="354"/>
      <c r="BM60" s="352"/>
      <c r="BN60" s="353"/>
      <c r="BO60" s="354"/>
      <c r="BP60" s="352"/>
      <c r="BQ60" s="352"/>
      <c r="BR60" s="352"/>
      <c r="BS60" s="352"/>
      <c r="BT60" s="352"/>
      <c r="BU60" s="352"/>
      <c r="BV60" s="352"/>
      <c r="BW60" s="352"/>
      <c r="BX60" s="352"/>
      <c r="BY60" s="352"/>
      <c r="BZ60" s="352"/>
      <c r="CA60" s="352"/>
      <c r="CB60" s="352"/>
      <c r="CC60" s="355"/>
      <c r="CK60" s="356" t="e">
        <f>'77555 迷你房子'!#REF!-AG60</f>
        <v>#REF!</v>
      </c>
    </row>
    <row r="61" s="11" customFormat="1" ht="36" hidden="1" customHeight="1" spans="1:91">
      <c r="A61" s="328">
        <v>45866</v>
      </c>
      <c r="B61" s="329" t="s">
        <v>142</v>
      </c>
      <c r="C61" s="330" t="s">
        <v>118</v>
      </c>
      <c r="D61" s="331">
        <v>4500175177</v>
      </c>
      <c r="E61" s="329">
        <v>21012347</v>
      </c>
      <c r="F61" s="331" t="s">
        <v>6280</v>
      </c>
      <c r="G61" s="332" t="s">
        <v>134</v>
      </c>
      <c r="H61" s="333" t="s">
        <v>135</v>
      </c>
      <c r="I61" s="334">
        <v>1404</v>
      </c>
      <c r="J61" s="335">
        <v>0</v>
      </c>
      <c r="K61" s="335">
        <v>13</v>
      </c>
      <c r="L61" s="336">
        <f t="shared" si="20"/>
        <v>108</v>
      </c>
      <c r="M61" s="337">
        <v>45908</v>
      </c>
      <c r="N61" s="337" t="s">
        <v>6278</v>
      </c>
      <c r="O61" s="338"/>
      <c r="P61" s="338"/>
      <c r="Q61" s="330"/>
      <c r="R61" s="338">
        <v>45877</v>
      </c>
      <c r="S61" s="339" t="s">
        <v>136</v>
      </c>
      <c r="T61" s="340" t="s">
        <v>6279</v>
      </c>
      <c r="U61" s="341" t="s">
        <v>6281</v>
      </c>
      <c r="V61" s="342" t="s">
        <v>603</v>
      </c>
      <c r="W61" s="343">
        <v>0.915</v>
      </c>
      <c r="X61" s="344">
        <f t="shared" si="29"/>
        <v>1284.66</v>
      </c>
      <c r="Y61" s="331"/>
      <c r="Z61" s="335" t="s">
        <v>134</v>
      </c>
      <c r="AA61" s="345" t="s">
        <v>108</v>
      </c>
      <c r="AB61" s="358" t="s">
        <v>44</v>
      </c>
      <c r="AC61" s="332"/>
      <c r="AD61" s="347">
        <f t="shared" si="30"/>
        <v>-1404</v>
      </c>
      <c r="AE61" s="346"/>
      <c r="AF61" s="362"/>
      <c r="AG61" s="347">
        <f t="shared" si="27"/>
        <v>1404</v>
      </c>
      <c r="AH61" s="331"/>
      <c r="AI61" s="345">
        <f t="shared" si="31"/>
        <v>1404</v>
      </c>
      <c r="AJ61" s="331"/>
      <c r="AK61" s="350"/>
      <c r="AL61" s="363"/>
      <c r="AM61" s="349"/>
      <c r="AN61" s="349"/>
      <c r="AO61" s="349"/>
      <c r="AP61" s="350"/>
      <c r="AQ61" s="350"/>
      <c r="AR61" s="349"/>
      <c r="AS61" s="349"/>
      <c r="AT61" s="349"/>
      <c r="AU61" s="345"/>
      <c r="AV61" s="332"/>
      <c r="AW61" s="345">
        <f t="shared" si="32"/>
        <v>1404</v>
      </c>
      <c r="AX61" s="351"/>
      <c r="AY61" s="351"/>
      <c r="AZ61" s="351"/>
      <c r="BA61" s="351"/>
      <c r="BB61" s="345"/>
      <c r="BC61" s="351"/>
      <c r="BD61" s="351"/>
      <c r="BE61" s="352"/>
      <c r="BF61" s="352"/>
      <c r="BG61" s="353">
        <f t="shared" si="34"/>
        <v>108</v>
      </c>
      <c r="BH61" s="352"/>
      <c r="BI61" s="354"/>
      <c r="BJ61" s="354"/>
      <c r="BK61" s="354"/>
      <c r="BL61" s="354"/>
      <c r="BM61" s="352"/>
      <c r="BN61" s="353"/>
      <c r="BO61" s="354"/>
      <c r="BP61" s="352"/>
      <c r="BQ61" s="352"/>
      <c r="BR61" s="352"/>
      <c r="BS61" s="352"/>
      <c r="BT61" s="352"/>
      <c r="BU61" s="352"/>
      <c r="BV61" s="352"/>
      <c r="BW61" s="352"/>
      <c r="BX61" s="352"/>
      <c r="BY61" s="352"/>
      <c r="BZ61" s="352"/>
      <c r="CA61" s="352"/>
      <c r="CB61" s="352"/>
      <c r="CC61" s="355"/>
      <c r="CK61" s="356" t="e">
        <f>取消单!CK60-AG61</f>
        <v>#REF!</v>
      </c>
    </row>
    <row r="62" s="11" customFormat="1" ht="36" hidden="1" customHeight="1" spans="1:91">
      <c r="A62" s="328">
        <v>45862</v>
      </c>
      <c r="B62" s="329" t="s">
        <v>142</v>
      </c>
      <c r="C62" s="330" t="s">
        <v>118</v>
      </c>
      <c r="D62" s="331">
        <v>4500172403</v>
      </c>
      <c r="E62" s="329">
        <v>21012345</v>
      </c>
      <c r="F62" s="331" t="s">
        <v>6282</v>
      </c>
      <c r="G62" s="332" t="s">
        <v>134</v>
      </c>
      <c r="H62" s="333" t="s">
        <v>135</v>
      </c>
      <c r="I62" s="334">
        <v>1469</v>
      </c>
      <c r="J62" s="335">
        <v>0</v>
      </c>
      <c r="K62" s="335">
        <v>13</v>
      </c>
      <c r="L62" s="336">
        <f t="shared" si="20"/>
        <v>113</v>
      </c>
      <c r="M62" s="337">
        <v>45901</v>
      </c>
      <c r="N62" s="337" t="s">
        <v>6278</v>
      </c>
      <c r="O62" s="338"/>
      <c r="P62" s="338"/>
      <c r="Q62" s="330"/>
      <c r="R62" s="338">
        <v>45869</v>
      </c>
      <c r="S62" s="339" t="s">
        <v>82</v>
      </c>
      <c r="T62" s="340" t="s">
        <v>6279</v>
      </c>
      <c r="U62" s="341" t="s">
        <v>6283</v>
      </c>
      <c r="V62" s="342" t="s">
        <v>603</v>
      </c>
      <c r="W62" s="343">
        <v>0.915</v>
      </c>
      <c r="X62" s="344">
        <f t="shared" si="29"/>
        <v>1344.135</v>
      </c>
      <c r="Y62" s="331"/>
      <c r="Z62" s="335" t="s">
        <v>134</v>
      </c>
      <c r="AA62" s="345" t="s">
        <v>108</v>
      </c>
      <c r="AB62" s="358" t="s">
        <v>44</v>
      </c>
      <c r="AC62" s="346"/>
      <c r="AD62" s="347">
        <f t="shared" si="30"/>
        <v>-1469</v>
      </c>
      <c r="AE62" s="348"/>
      <c r="AF62" s="331"/>
      <c r="AG62" s="347">
        <f t="shared" si="27"/>
        <v>1469</v>
      </c>
      <c r="AH62" s="331"/>
      <c r="AI62" s="345">
        <f t="shared" si="31"/>
        <v>1469</v>
      </c>
      <c r="AJ62" s="336"/>
      <c r="AK62" s="349"/>
      <c r="AL62" s="349"/>
      <c r="AM62" s="349"/>
      <c r="AN62" s="349"/>
      <c r="AO62" s="350"/>
      <c r="AP62" s="350"/>
      <c r="AQ62" s="350"/>
      <c r="AR62" s="349"/>
      <c r="AS62" s="349"/>
      <c r="AT62" s="349"/>
      <c r="AU62" s="345"/>
      <c r="AV62" s="332"/>
      <c r="AW62" s="345">
        <f t="shared" si="32"/>
        <v>1469</v>
      </c>
      <c r="AX62" s="351"/>
      <c r="AY62" s="351"/>
      <c r="AZ62" s="351"/>
      <c r="BA62" s="351"/>
      <c r="BB62" s="345"/>
      <c r="BC62" s="351"/>
      <c r="BD62" s="351"/>
      <c r="BE62" s="352"/>
      <c r="BF62" s="352"/>
      <c r="BG62" s="353">
        <f t="shared" si="34"/>
        <v>113</v>
      </c>
      <c r="BH62" s="352"/>
      <c r="BI62" s="354"/>
      <c r="BJ62" s="354"/>
      <c r="BK62" s="354"/>
      <c r="BL62" s="354"/>
      <c r="BM62" s="352"/>
      <c r="BN62" s="353"/>
      <c r="BO62" s="354"/>
      <c r="BP62" s="352"/>
      <c r="BQ62" s="352"/>
      <c r="BR62" s="352"/>
      <c r="BS62" s="352"/>
      <c r="BT62" s="352"/>
      <c r="BU62" s="352"/>
      <c r="BV62" s="352"/>
      <c r="BW62" s="352"/>
      <c r="BX62" s="352"/>
      <c r="BY62" s="352"/>
      <c r="BZ62" s="352"/>
      <c r="CA62" s="352"/>
      <c r="CB62" s="352"/>
      <c r="CC62" s="355"/>
      <c r="CK62" s="356" t="e">
        <f>'77555 迷你房子'!#REF!-AG62</f>
        <v>#REF!</v>
      </c>
    </row>
    <row r="63" s="11" customFormat="1" ht="36" hidden="1" customHeight="1" spans="1:91">
      <c r="A63" s="328">
        <v>45862</v>
      </c>
      <c r="B63" s="329" t="s">
        <v>142</v>
      </c>
      <c r="C63" s="330" t="s">
        <v>118</v>
      </c>
      <c r="D63" s="331">
        <v>4500172405</v>
      </c>
      <c r="E63" s="329">
        <v>21012346</v>
      </c>
      <c r="F63" s="331" t="s">
        <v>6284</v>
      </c>
      <c r="G63" s="332" t="s">
        <v>134</v>
      </c>
      <c r="H63" s="333" t="s">
        <v>135</v>
      </c>
      <c r="I63" s="334">
        <v>39</v>
      </c>
      <c r="J63" s="335">
        <v>0</v>
      </c>
      <c r="K63" s="335">
        <v>13</v>
      </c>
      <c r="L63" s="336">
        <f t="shared" si="20"/>
        <v>3</v>
      </c>
      <c r="M63" s="337">
        <v>45901</v>
      </c>
      <c r="N63" s="337" t="s">
        <v>6278</v>
      </c>
      <c r="O63" s="338"/>
      <c r="P63" s="338"/>
      <c r="Q63" s="330"/>
      <c r="R63" s="338">
        <v>45869</v>
      </c>
      <c r="S63" s="339" t="s">
        <v>82</v>
      </c>
      <c r="T63" s="340" t="s">
        <v>6279</v>
      </c>
      <c r="U63" s="341" t="s">
        <v>6283</v>
      </c>
      <c r="V63" s="342" t="s">
        <v>603</v>
      </c>
      <c r="W63" s="343">
        <v>0.915</v>
      </c>
      <c r="X63" s="344">
        <f t="shared" si="29"/>
        <v>35.685</v>
      </c>
      <c r="Y63" s="331"/>
      <c r="Z63" s="335" t="s">
        <v>134</v>
      </c>
      <c r="AA63" s="345" t="s">
        <v>108</v>
      </c>
      <c r="AB63" s="358" t="s">
        <v>44</v>
      </c>
      <c r="AC63" s="346"/>
      <c r="AD63" s="347">
        <f t="shared" si="30"/>
        <v>-39</v>
      </c>
      <c r="AE63" s="348"/>
      <c r="AF63" s="331"/>
      <c r="AG63" s="347">
        <f t="shared" si="27"/>
        <v>39</v>
      </c>
      <c r="AH63" s="331"/>
      <c r="AI63" s="345">
        <f t="shared" si="31"/>
        <v>39</v>
      </c>
      <c r="AJ63" s="336"/>
      <c r="AK63" s="349"/>
      <c r="AL63" s="349"/>
      <c r="AM63" s="349"/>
      <c r="AN63" s="349"/>
      <c r="AO63" s="350"/>
      <c r="AP63" s="350"/>
      <c r="AQ63" s="350"/>
      <c r="AR63" s="349"/>
      <c r="AS63" s="349"/>
      <c r="AT63" s="349"/>
      <c r="AU63" s="345"/>
      <c r="AV63" s="332"/>
      <c r="AW63" s="345">
        <f t="shared" si="32"/>
        <v>39</v>
      </c>
      <c r="AX63" s="351"/>
      <c r="AY63" s="351"/>
      <c r="AZ63" s="351"/>
      <c r="BA63" s="351"/>
      <c r="BB63" s="345"/>
      <c r="BC63" s="351"/>
      <c r="BD63" s="351"/>
      <c r="BE63" s="352"/>
      <c r="BF63" s="352"/>
      <c r="BG63" s="353">
        <f t="shared" si="34"/>
        <v>3</v>
      </c>
      <c r="BH63" s="352"/>
      <c r="BI63" s="354"/>
      <c r="BJ63" s="354"/>
      <c r="BK63" s="354"/>
      <c r="BL63" s="354"/>
      <c r="BM63" s="352"/>
      <c r="BN63" s="353"/>
      <c r="BO63" s="354"/>
      <c r="BP63" s="352"/>
      <c r="BQ63" s="352"/>
      <c r="BR63" s="352"/>
      <c r="BS63" s="352"/>
      <c r="BT63" s="352"/>
      <c r="BU63" s="352"/>
      <c r="BV63" s="352"/>
      <c r="BW63" s="352"/>
      <c r="BX63" s="352"/>
      <c r="BY63" s="352"/>
      <c r="BZ63" s="352"/>
      <c r="CA63" s="352"/>
      <c r="CB63" s="352"/>
      <c r="CC63" s="355"/>
      <c r="CK63" s="356" t="e">
        <f>取消单!CK62-AG63</f>
        <v>#REF!</v>
      </c>
    </row>
    <row r="64" s="11" customFormat="1" ht="36" hidden="1" customHeight="1" spans="1:91">
      <c r="A64" s="328">
        <v>45965</v>
      </c>
      <c r="B64" s="329" t="s">
        <v>4998</v>
      </c>
      <c r="C64" s="330" t="s">
        <v>1209</v>
      </c>
      <c r="D64" s="331">
        <v>4500184399</v>
      </c>
      <c r="E64" s="329"/>
      <c r="F64" s="331" t="s">
        <v>6285</v>
      </c>
      <c r="G64" s="332" t="s">
        <v>78</v>
      </c>
      <c r="H64" s="333" t="s">
        <v>111</v>
      </c>
      <c r="I64" s="334">
        <v>300</v>
      </c>
      <c r="J64" s="335">
        <v>0</v>
      </c>
      <c r="K64" s="335">
        <v>50</v>
      </c>
      <c r="L64" s="336">
        <f t="shared" si="20"/>
        <v>6</v>
      </c>
      <c r="M64" s="337">
        <v>46009</v>
      </c>
      <c r="N64" s="337">
        <v>46006</v>
      </c>
      <c r="O64" s="338"/>
      <c r="P64" s="338"/>
      <c r="Q64" s="364"/>
      <c r="R64" s="338" t="s">
        <v>5486</v>
      </c>
      <c r="S64" s="338" t="s">
        <v>82</v>
      </c>
      <c r="T64" s="365" t="s">
        <v>5001</v>
      </c>
      <c r="U64" s="341" t="s">
        <v>5006</v>
      </c>
      <c r="V64" s="342" t="s">
        <v>908</v>
      </c>
      <c r="W64" s="343">
        <v>0.9182</v>
      </c>
      <c r="X64" s="344">
        <f t="shared" si="29"/>
        <v>275.46</v>
      </c>
      <c r="Y64" s="331"/>
      <c r="Z64" s="335" t="s">
        <v>156</v>
      </c>
      <c r="AA64" s="345" t="s">
        <v>108</v>
      </c>
      <c r="AB64" s="335"/>
      <c r="AC64" s="346"/>
      <c r="AD64" s="347"/>
      <c r="AE64" s="348"/>
      <c r="AF64" s="331"/>
      <c r="AG64" s="347">
        <f t="shared" si="27"/>
        <v>300</v>
      </c>
      <c r="AH64" s="331"/>
      <c r="AI64" s="345"/>
      <c r="AJ64" s="336"/>
      <c r="AK64" s="366"/>
      <c r="AL64" s="367">
        <f>I64</f>
        <v>300</v>
      </c>
      <c r="AM64" s="368"/>
      <c r="AN64" s="349"/>
      <c r="AO64" s="350"/>
      <c r="AP64" s="350"/>
      <c r="AQ64" s="350"/>
      <c r="AR64" s="350"/>
      <c r="AS64" s="350"/>
      <c r="AT64" s="349"/>
      <c r="AU64" s="349"/>
      <c r="AV64" s="349"/>
      <c r="AW64" s="345"/>
      <c r="AX64" s="332"/>
      <c r="AY64" s="345">
        <f>I64</f>
        <v>300</v>
      </c>
      <c r="AZ64" s="351"/>
      <c r="BA64" s="369"/>
      <c r="BB64" s="351"/>
      <c r="BC64" s="351"/>
      <c r="BD64" s="345"/>
      <c r="BE64" s="369"/>
      <c r="BF64" s="351"/>
      <c r="BG64" s="352"/>
      <c r="BH64" s="352"/>
      <c r="BI64" s="353"/>
      <c r="BJ64" s="352"/>
      <c r="BK64" s="354"/>
      <c r="BL64" s="354"/>
      <c r="BM64" s="354"/>
      <c r="BN64" s="354"/>
      <c r="BO64" s="352"/>
      <c r="BP64" s="352">
        <f>I64/25</f>
        <v>12</v>
      </c>
      <c r="BQ64" s="354"/>
      <c r="BR64" s="352"/>
      <c r="BS64" s="352"/>
      <c r="BT64" s="352"/>
      <c r="BU64" s="352"/>
      <c r="BV64" s="352"/>
      <c r="BW64" s="352"/>
      <c r="BX64" s="352"/>
      <c r="BY64" s="352"/>
      <c r="BZ64" s="352"/>
      <c r="CA64" s="352"/>
      <c r="CB64" s="352"/>
      <c r="CC64" s="352"/>
      <c r="CD64" s="352"/>
      <c r="CE64" s="355"/>
      <c r="CM64" s="356" t="e">
        <f>'77555 迷你房子'!#REF!-AG64</f>
        <v>#REF!</v>
      </c>
    </row>
    <row r="65" s="11" customFormat="1" ht="36" hidden="1" customHeight="1" spans="1:93">
      <c r="A65" s="328">
        <v>45957</v>
      </c>
      <c r="B65" s="370" t="s">
        <v>3972</v>
      </c>
      <c r="C65" s="371" t="s">
        <v>251</v>
      </c>
      <c r="D65" s="372">
        <v>4500183277</v>
      </c>
      <c r="E65" s="370" t="s">
        <v>5356</v>
      </c>
      <c r="F65" s="372" t="s">
        <v>5357</v>
      </c>
      <c r="G65" s="332" t="s">
        <v>3599</v>
      </c>
      <c r="H65" s="333" t="s">
        <v>3600</v>
      </c>
      <c r="I65" s="334">
        <v>9312</v>
      </c>
      <c r="J65" s="335">
        <v>8</v>
      </c>
      <c r="K65" s="335">
        <v>48</v>
      </c>
      <c r="L65" s="336">
        <f t="shared" si="20"/>
        <v>194</v>
      </c>
      <c r="M65" s="373">
        <v>45992</v>
      </c>
      <c r="N65" s="373">
        <v>45988</v>
      </c>
      <c r="O65" s="338"/>
      <c r="P65" s="338"/>
      <c r="Q65" s="374"/>
      <c r="R65" s="338" t="s">
        <v>4940</v>
      </c>
      <c r="S65" s="339" t="s">
        <v>82</v>
      </c>
      <c r="T65" s="365" t="s">
        <v>82</v>
      </c>
      <c r="U65" s="341" t="s">
        <v>5358</v>
      </c>
      <c r="V65" s="342" t="s">
        <v>587</v>
      </c>
      <c r="W65" s="343">
        <v>0.5074</v>
      </c>
      <c r="X65" s="344">
        <f t="shared" si="29"/>
        <v>4724.9088</v>
      </c>
      <c r="Y65" s="331"/>
      <c r="Z65" s="335" t="s">
        <v>5359</v>
      </c>
      <c r="AA65" s="345" t="s">
        <v>108</v>
      </c>
      <c r="AB65" s="335" t="s">
        <v>44</v>
      </c>
      <c r="AC65" s="346"/>
      <c r="AD65" s="347">
        <f t="shared" ref="AD65:AD72" si="35">AC65-I65</f>
        <v>-9312</v>
      </c>
      <c r="AE65" s="365" t="s">
        <v>82</v>
      </c>
      <c r="AF65" s="331"/>
      <c r="AG65" s="347">
        <f t="shared" si="27"/>
        <v>9312</v>
      </c>
      <c r="AH65" s="331"/>
      <c r="AI65" s="345"/>
      <c r="AJ65" s="336"/>
      <c r="AK65" s="366"/>
      <c r="AL65" s="336"/>
      <c r="AM65" s="349"/>
      <c r="AN65" s="349"/>
      <c r="AO65" s="350"/>
      <c r="AP65" s="350"/>
      <c r="AQ65" s="350"/>
      <c r="AR65" s="350"/>
      <c r="AS65" s="350">
        <f t="shared" ref="AS65:AS71" si="36">I65</f>
        <v>9312</v>
      </c>
      <c r="AT65" s="350"/>
      <c r="AU65" s="349"/>
      <c r="AV65" s="349"/>
      <c r="AW65" s="349"/>
      <c r="AX65" s="345"/>
      <c r="AY65" s="332"/>
      <c r="AZ65" s="345">
        <f t="shared" ref="AZ65:AZ71" si="37">I65</f>
        <v>9312</v>
      </c>
      <c r="BA65" s="351"/>
      <c r="BB65" s="351"/>
      <c r="BC65" s="351"/>
      <c r="BD65" s="351"/>
      <c r="BE65" s="345"/>
      <c r="BF65" s="351"/>
      <c r="BG65" s="351"/>
      <c r="BH65" s="352"/>
      <c r="BI65" s="352"/>
      <c r="BJ65" s="353"/>
      <c r="BK65" s="352"/>
      <c r="BL65" s="354"/>
      <c r="BM65" s="354"/>
      <c r="BN65" s="354"/>
      <c r="BO65" s="354"/>
      <c r="BP65" s="352"/>
      <c r="BQ65" s="353"/>
      <c r="BR65" s="354">
        <f t="shared" ref="BR65:BR71" si="38">I65/8</f>
        <v>1164</v>
      </c>
      <c r="BS65" s="352"/>
      <c r="BT65" s="352"/>
      <c r="BU65" s="352"/>
      <c r="BV65" s="352"/>
      <c r="BW65" s="352"/>
      <c r="BX65" s="352"/>
      <c r="BY65" s="352"/>
      <c r="BZ65" s="352"/>
      <c r="CA65" s="352"/>
      <c r="CB65" s="352"/>
      <c r="CC65" s="352"/>
      <c r="CD65" s="352"/>
      <c r="CE65" s="352"/>
      <c r="CF65" s="355"/>
      <c r="CN65" s="356">
        <f>'77555 迷你房子'!CQ4-AG65</f>
        <v>888319</v>
      </c>
    </row>
    <row r="66" s="11" customFormat="1" ht="36" hidden="1" customHeight="1" spans="1:93">
      <c r="A66" s="328">
        <v>45957</v>
      </c>
      <c r="B66" s="370" t="s">
        <v>3972</v>
      </c>
      <c r="C66" s="371" t="s">
        <v>251</v>
      </c>
      <c r="D66" s="372">
        <v>4500183277</v>
      </c>
      <c r="E66" s="370" t="s">
        <v>5360</v>
      </c>
      <c r="F66" s="372" t="s">
        <v>5361</v>
      </c>
      <c r="G66" s="332" t="s">
        <v>3599</v>
      </c>
      <c r="H66" s="333" t="s">
        <v>3600</v>
      </c>
      <c r="I66" s="334">
        <v>14256</v>
      </c>
      <c r="J66" s="335">
        <v>8</v>
      </c>
      <c r="K66" s="335">
        <v>48</v>
      </c>
      <c r="L66" s="336">
        <f t="shared" si="20"/>
        <v>297</v>
      </c>
      <c r="M66" s="373">
        <v>45992</v>
      </c>
      <c r="N66" s="373">
        <v>45988</v>
      </c>
      <c r="O66" s="338"/>
      <c r="P66" s="338"/>
      <c r="Q66" s="374"/>
      <c r="R66" s="338" t="s">
        <v>4940</v>
      </c>
      <c r="S66" s="339" t="s">
        <v>82</v>
      </c>
      <c r="T66" s="365" t="s">
        <v>82</v>
      </c>
      <c r="U66" s="341" t="s">
        <v>5358</v>
      </c>
      <c r="V66" s="342" t="s">
        <v>587</v>
      </c>
      <c r="W66" s="343">
        <v>0.5074</v>
      </c>
      <c r="X66" s="344">
        <f t="shared" si="29"/>
        <v>7233.4944</v>
      </c>
      <c r="Y66" s="331"/>
      <c r="Z66" s="335" t="s">
        <v>5359</v>
      </c>
      <c r="AA66" s="345" t="s">
        <v>108</v>
      </c>
      <c r="AB66" s="335" t="s">
        <v>44</v>
      </c>
      <c r="AC66" s="346"/>
      <c r="AD66" s="347">
        <f t="shared" si="35"/>
        <v>-14256</v>
      </c>
      <c r="AE66" s="365" t="s">
        <v>82</v>
      </c>
      <c r="AF66" s="331"/>
      <c r="AG66" s="347">
        <f t="shared" si="27"/>
        <v>14256</v>
      </c>
      <c r="AH66" s="331"/>
      <c r="AI66" s="345"/>
      <c r="AJ66" s="336"/>
      <c r="AK66" s="366"/>
      <c r="AL66" s="336"/>
      <c r="AM66" s="349"/>
      <c r="AN66" s="349"/>
      <c r="AO66" s="350"/>
      <c r="AP66" s="350"/>
      <c r="AQ66" s="350"/>
      <c r="AR66" s="350"/>
      <c r="AS66" s="350">
        <f t="shared" si="36"/>
        <v>14256</v>
      </c>
      <c r="AT66" s="350"/>
      <c r="AU66" s="349"/>
      <c r="AV66" s="349"/>
      <c r="AW66" s="349"/>
      <c r="AX66" s="345"/>
      <c r="AY66" s="332"/>
      <c r="AZ66" s="345">
        <f t="shared" si="37"/>
        <v>14256</v>
      </c>
      <c r="BA66" s="351"/>
      <c r="BB66" s="351"/>
      <c r="BC66" s="351"/>
      <c r="BD66" s="351"/>
      <c r="BE66" s="345"/>
      <c r="BF66" s="351"/>
      <c r="BG66" s="351"/>
      <c r="BH66" s="352"/>
      <c r="BI66" s="352"/>
      <c r="BJ66" s="353"/>
      <c r="BK66" s="352"/>
      <c r="BL66" s="354"/>
      <c r="BM66" s="354"/>
      <c r="BN66" s="354"/>
      <c r="BO66" s="354"/>
      <c r="BP66" s="352"/>
      <c r="BQ66" s="353"/>
      <c r="BR66" s="354">
        <f t="shared" si="38"/>
        <v>1782</v>
      </c>
      <c r="BS66" s="352"/>
      <c r="BT66" s="352"/>
      <c r="BU66" s="352"/>
      <c r="BV66" s="352"/>
      <c r="BW66" s="352"/>
      <c r="BX66" s="352"/>
      <c r="BY66" s="352"/>
      <c r="BZ66" s="352"/>
      <c r="CA66" s="352"/>
      <c r="CB66" s="352"/>
      <c r="CC66" s="352"/>
      <c r="CD66" s="352"/>
      <c r="CE66" s="352"/>
      <c r="CF66" s="355"/>
      <c r="CN66" s="356">
        <f t="shared" ref="CN66:CN71" si="39">CN65-AG66</f>
        <v>874063</v>
      </c>
    </row>
    <row r="67" s="11" customFormat="1" ht="36" hidden="1" customHeight="1" spans="1:93">
      <c r="A67" s="328">
        <v>45944</v>
      </c>
      <c r="B67" s="370" t="s">
        <v>3972</v>
      </c>
      <c r="C67" s="371" t="s">
        <v>251</v>
      </c>
      <c r="D67" s="372">
        <v>4500181793</v>
      </c>
      <c r="E67" s="370" t="s">
        <v>5362</v>
      </c>
      <c r="F67" s="372" t="s">
        <v>5363</v>
      </c>
      <c r="G67" s="332" t="s">
        <v>3599</v>
      </c>
      <c r="H67" s="333" t="s">
        <v>3600</v>
      </c>
      <c r="I67" s="334">
        <v>12720</v>
      </c>
      <c r="J67" s="335">
        <v>8</v>
      </c>
      <c r="K67" s="335">
        <v>48</v>
      </c>
      <c r="L67" s="336">
        <f t="shared" si="20"/>
        <v>265</v>
      </c>
      <c r="M67" s="373">
        <v>45992</v>
      </c>
      <c r="N67" s="373">
        <v>45988</v>
      </c>
      <c r="O67" s="338" t="s">
        <v>5364</v>
      </c>
      <c r="P67" s="374" t="s">
        <v>5365</v>
      </c>
      <c r="Q67" s="374"/>
      <c r="R67" s="338" t="s">
        <v>5366</v>
      </c>
      <c r="S67" s="339" t="s">
        <v>82</v>
      </c>
      <c r="T67" s="365" t="s">
        <v>82</v>
      </c>
      <c r="U67" s="341" t="s">
        <v>5367</v>
      </c>
      <c r="V67" s="342" t="s">
        <v>587</v>
      </c>
      <c r="W67" s="343">
        <v>0.5438</v>
      </c>
      <c r="X67" s="344">
        <f t="shared" si="29"/>
        <v>6917.136</v>
      </c>
      <c r="Y67" s="331"/>
      <c r="Z67" s="335" t="s">
        <v>5359</v>
      </c>
      <c r="AA67" s="345" t="s">
        <v>108</v>
      </c>
      <c r="AB67" s="335" t="s">
        <v>44</v>
      </c>
      <c r="AC67" s="346"/>
      <c r="AD67" s="347">
        <f t="shared" si="35"/>
        <v>-12720</v>
      </c>
      <c r="AE67" s="365" t="s">
        <v>82</v>
      </c>
      <c r="AF67" s="331"/>
      <c r="AG67" s="347">
        <f t="shared" si="27"/>
        <v>12720</v>
      </c>
      <c r="AH67" s="331"/>
      <c r="AI67" s="345"/>
      <c r="AJ67" s="336"/>
      <c r="AK67" s="375"/>
      <c r="AL67" s="336"/>
      <c r="AM67" s="349"/>
      <c r="AN67" s="349"/>
      <c r="AO67" s="350"/>
      <c r="AP67" s="350"/>
      <c r="AQ67" s="350"/>
      <c r="AR67" s="350"/>
      <c r="AS67" s="350">
        <f t="shared" si="36"/>
        <v>12720</v>
      </c>
      <c r="AT67" s="350"/>
      <c r="AU67" s="349"/>
      <c r="AV67" s="349"/>
      <c r="AW67" s="349"/>
      <c r="AX67" s="345"/>
      <c r="AY67" s="332"/>
      <c r="AZ67" s="345">
        <f t="shared" si="37"/>
        <v>12720</v>
      </c>
      <c r="BA67" s="351"/>
      <c r="BB67" s="351"/>
      <c r="BC67" s="351"/>
      <c r="BD67" s="351"/>
      <c r="BE67" s="345"/>
      <c r="BF67" s="351"/>
      <c r="BG67" s="351"/>
      <c r="BH67" s="352"/>
      <c r="BI67" s="352"/>
      <c r="BJ67" s="353"/>
      <c r="BK67" s="352"/>
      <c r="BL67" s="354"/>
      <c r="BM67" s="354"/>
      <c r="BN67" s="354"/>
      <c r="BO67" s="354"/>
      <c r="BP67" s="352"/>
      <c r="BQ67" s="353"/>
      <c r="BR67" s="354">
        <f t="shared" si="38"/>
        <v>1590</v>
      </c>
      <c r="BS67" s="352"/>
      <c r="BT67" s="352"/>
      <c r="BU67" s="352"/>
      <c r="BV67" s="352"/>
      <c r="BW67" s="352"/>
      <c r="BX67" s="352"/>
      <c r="BY67" s="352"/>
      <c r="BZ67" s="352"/>
      <c r="CA67" s="352"/>
      <c r="CB67" s="352"/>
      <c r="CC67" s="352"/>
      <c r="CD67" s="352"/>
      <c r="CE67" s="352"/>
      <c r="CF67" s="355"/>
      <c r="CN67" s="356">
        <f>取消单!CN66-AG67</f>
        <v>861343</v>
      </c>
    </row>
    <row r="68" s="11" customFormat="1" ht="36" hidden="1" customHeight="1" spans="1:93">
      <c r="A68" s="328">
        <v>45944</v>
      </c>
      <c r="B68" s="370" t="s">
        <v>3972</v>
      </c>
      <c r="C68" s="371" t="s">
        <v>251</v>
      </c>
      <c r="D68" s="372">
        <v>4500181793</v>
      </c>
      <c r="E68" s="370" t="s">
        <v>5368</v>
      </c>
      <c r="F68" s="372" t="s">
        <v>5369</v>
      </c>
      <c r="G68" s="332" t="s">
        <v>3599</v>
      </c>
      <c r="H68" s="333" t="s">
        <v>3600</v>
      </c>
      <c r="I68" s="334">
        <v>13920</v>
      </c>
      <c r="J68" s="335">
        <v>8</v>
      </c>
      <c r="K68" s="335">
        <v>48</v>
      </c>
      <c r="L68" s="336">
        <f t="shared" si="20"/>
        <v>290</v>
      </c>
      <c r="M68" s="373">
        <v>45992</v>
      </c>
      <c r="N68" s="373">
        <v>45988</v>
      </c>
      <c r="O68" s="338" t="s">
        <v>5364</v>
      </c>
      <c r="P68" s="374" t="s">
        <v>5365</v>
      </c>
      <c r="Q68" s="374"/>
      <c r="R68" s="338" t="s">
        <v>5366</v>
      </c>
      <c r="S68" s="339" t="s">
        <v>82</v>
      </c>
      <c r="T68" s="365" t="s">
        <v>82</v>
      </c>
      <c r="U68" s="341" t="s">
        <v>5367</v>
      </c>
      <c r="V68" s="342" t="s">
        <v>587</v>
      </c>
      <c r="W68" s="343">
        <v>0.5438</v>
      </c>
      <c r="X68" s="344">
        <f t="shared" si="29"/>
        <v>7569.696</v>
      </c>
      <c r="Y68" s="331"/>
      <c r="Z68" s="335" t="s">
        <v>5359</v>
      </c>
      <c r="AA68" s="345" t="s">
        <v>108</v>
      </c>
      <c r="AB68" s="335" t="s">
        <v>44</v>
      </c>
      <c r="AC68" s="346"/>
      <c r="AD68" s="347">
        <f t="shared" si="35"/>
        <v>-13920</v>
      </c>
      <c r="AE68" s="365" t="s">
        <v>82</v>
      </c>
      <c r="AF68" s="331"/>
      <c r="AG68" s="347">
        <f t="shared" si="27"/>
        <v>13920</v>
      </c>
      <c r="AH68" s="331"/>
      <c r="AI68" s="345"/>
      <c r="AJ68" s="336"/>
      <c r="AK68" s="375"/>
      <c r="AL68" s="336"/>
      <c r="AM68" s="349"/>
      <c r="AN68" s="349"/>
      <c r="AO68" s="350"/>
      <c r="AP68" s="350"/>
      <c r="AQ68" s="350"/>
      <c r="AR68" s="350"/>
      <c r="AS68" s="350">
        <f t="shared" si="36"/>
        <v>13920</v>
      </c>
      <c r="AT68" s="350"/>
      <c r="AU68" s="349"/>
      <c r="AV68" s="349"/>
      <c r="AW68" s="349"/>
      <c r="AX68" s="345"/>
      <c r="AY68" s="332"/>
      <c r="AZ68" s="345">
        <f t="shared" si="37"/>
        <v>13920</v>
      </c>
      <c r="BA68" s="351"/>
      <c r="BB68" s="351"/>
      <c r="BC68" s="351"/>
      <c r="BD68" s="351"/>
      <c r="BE68" s="345"/>
      <c r="BF68" s="351"/>
      <c r="BG68" s="351"/>
      <c r="BH68" s="352"/>
      <c r="BI68" s="352"/>
      <c r="BJ68" s="353"/>
      <c r="BK68" s="352"/>
      <c r="BL68" s="354"/>
      <c r="BM68" s="354"/>
      <c r="BN68" s="354"/>
      <c r="BO68" s="354"/>
      <c r="BP68" s="352"/>
      <c r="BQ68" s="353"/>
      <c r="BR68" s="354">
        <f t="shared" si="38"/>
        <v>1740</v>
      </c>
      <c r="BS68" s="352"/>
      <c r="BT68" s="352"/>
      <c r="BU68" s="352"/>
      <c r="BV68" s="352"/>
      <c r="BW68" s="352"/>
      <c r="BX68" s="352"/>
      <c r="BY68" s="352"/>
      <c r="BZ68" s="352"/>
      <c r="CA68" s="352"/>
      <c r="CB68" s="352"/>
      <c r="CC68" s="352"/>
      <c r="CD68" s="352"/>
      <c r="CE68" s="352"/>
      <c r="CF68" s="355"/>
      <c r="CN68" s="356">
        <f t="shared" si="39"/>
        <v>847423</v>
      </c>
    </row>
    <row r="69" s="11" customFormat="1" ht="36" hidden="1" customHeight="1" spans="1:93">
      <c r="A69" s="328">
        <v>45951</v>
      </c>
      <c r="B69" s="370" t="s">
        <v>3972</v>
      </c>
      <c r="C69" s="371" t="s">
        <v>251</v>
      </c>
      <c r="D69" s="372">
        <v>4500182514</v>
      </c>
      <c r="E69" s="370" t="s">
        <v>5370</v>
      </c>
      <c r="F69" s="372" t="s">
        <v>5371</v>
      </c>
      <c r="G69" s="332" t="s">
        <v>3599</v>
      </c>
      <c r="H69" s="333" t="s">
        <v>3600</v>
      </c>
      <c r="I69" s="334">
        <v>10176</v>
      </c>
      <c r="J69" s="335">
        <v>8</v>
      </c>
      <c r="K69" s="335">
        <v>48</v>
      </c>
      <c r="L69" s="336">
        <f t="shared" si="20"/>
        <v>212</v>
      </c>
      <c r="M69" s="373">
        <v>45995</v>
      </c>
      <c r="N69" s="373">
        <v>45992</v>
      </c>
      <c r="O69" s="338"/>
      <c r="P69" s="374" t="s">
        <v>5365</v>
      </c>
      <c r="Q69" s="374"/>
      <c r="R69" s="338" t="s">
        <v>5138</v>
      </c>
      <c r="S69" s="339" t="s">
        <v>82</v>
      </c>
      <c r="T69" s="365" t="s">
        <v>82</v>
      </c>
      <c r="U69" s="341" t="s">
        <v>5372</v>
      </c>
      <c r="V69" s="342" t="s">
        <v>587</v>
      </c>
      <c r="W69" s="343">
        <v>0.5489</v>
      </c>
      <c r="X69" s="344">
        <f t="shared" si="29"/>
        <v>5585.6064</v>
      </c>
      <c r="Y69" s="331"/>
      <c r="Z69" s="335" t="s">
        <v>5359</v>
      </c>
      <c r="AA69" s="345" t="s">
        <v>108</v>
      </c>
      <c r="AB69" s="335" t="s">
        <v>44</v>
      </c>
      <c r="AC69" s="346"/>
      <c r="AD69" s="347">
        <f t="shared" si="35"/>
        <v>-10176</v>
      </c>
      <c r="AE69" s="365" t="s">
        <v>82</v>
      </c>
      <c r="AF69" s="331"/>
      <c r="AG69" s="347">
        <f t="shared" si="27"/>
        <v>10176</v>
      </c>
      <c r="AH69" s="331"/>
      <c r="AI69" s="345"/>
      <c r="AJ69" s="336"/>
      <c r="AK69" s="376"/>
      <c r="AL69" s="336"/>
      <c r="AM69" s="349"/>
      <c r="AN69" s="349"/>
      <c r="AO69" s="350"/>
      <c r="AP69" s="350"/>
      <c r="AQ69" s="350"/>
      <c r="AR69" s="350"/>
      <c r="AS69" s="350">
        <f t="shared" si="36"/>
        <v>10176</v>
      </c>
      <c r="AT69" s="350"/>
      <c r="AU69" s="349"/>
      <c r="AV69" s="349"/>
      <c r="AW69" s="349"/>
      <c r="AX69" s="345"/>
      <c r="AY69" s="332"/>
      <c r="AZ69" s="345">
        <f t="shared" si="37"/>
        <v>10176</v>
      </c>
      <c r="BA69" s="351"/>
      <c r="BB69" s="351"/>
      <c r="BC69" s="351"/>
      <c r="BD69" s="351"/>
      <c r="BE69" s="345"/>
      <c r="BF69" s="351"/>
      <c r="BG69" s="351"/>
      <c r="BH69" s="352"/>
      <c r="BI69" s="352"/>
      <c r="BJ69" s="353"/>
      <c r="BK69" s="352"/>
      <c r="BL69" s="354"/>
      <c r="BM69" s="354"/>
      <c r="BN69" s="354"/>
      <c r="BO69" s="354"/>
      <c r="BP69" s="352"/>
      <c r="BQ69" s="353"/>
      <c r="BR69" s="354">
        <f t="shared" si="38"/>
        <v>1272</v>
      </c>
      <c r="BS69" s="352"/>
      <c r="BT69" s="352"/>
      <c r="BU69" s="352"/>
      <c r="BV69" s="352"/>
      <c r="BW69" s="352"/>
      <c r="BX69" s="352"/>
      <c r="BY69" s="352"/>
      <c r="BZ69" s="352"/>
      <c r="CA69" s="352"/>
      <c r="CB69" s="352"/>
      <c r="CC69" s="352"/>
      <c r="CD69" s="352"/>
      <c r="CE69" s="352"/>
      <c r="CF69" s="355"/>
      <c r="CN69" s="356" t="e">
        <f>'77555 迷你房子'!#REF!-AG69</f>
        <v>#REF!</v>
      </c>
    </row>
    <row r="70" s="11" customFormat="1" ht="36" customHeight="1" spans="1:93">
      <c r="A70" s="328">
        <v>45944</v>
      </c>
      <c r="B70" s="370" t="s">
        <v>3972</v>
      </c>
      <c r="C70" s="371" t="s">
        <v>251</v>
      </c>
      <c r="D70" s="372">
        <v>4500181787</v>
      </c>
      <c r="E70" s="370" t="s">
        <v>5373</v>
      </c>
      <c r="F70" s="372" t="s">
        <v>5374</v>
      </c>
      <c r="G70" s="332" t="s">
        <v>3599</v>
      </c>
      <c r="H70" s="333" t="s">
        <v>3600</v>
      </c>
      <c r="I70" s="334">
        <v>3408</v>
      </c>
      <c r="J70" s="335">
        <v>8</v>
      </c>
      <c r="K70" s="335">
        <v>48</v>
      </c>
      <c r="L70" s="336">
        <f t="shared" si="20"/>
        <v>71</v>
      </c>
      <c r="M70" s="373">
        <v>45992</v>
      </c>
      <c r="N70" s="373">
        <v>45988</v>
      </c>
      <c r="O70" s="338" t="s">
        <v>5375</v>
      </c>
      <c r="P70" s="338" t="s">
        <v>803</v>
      </c>
      <c r="Q70" s="374" t="s">
        <v>5376</v>
      </c>
      <c r="R70" s="338" t="s">
        <v>5377</v>
      </c>
      <c r="S70" s="339" t="s">
        <v>82</v>
      </c>
      <c r="T70" s="365" t="s">
        <v>82</v>
      </c>
      <c r="U70" s="341" t="s">
        <v>5378</v>
      </c>
      <c r="V70" s="342" t="s">
        <v>587</v>
      </c>
      <c r="W70" s="343">
        <v>0.5558</v>
      </c>
      <c r="X70" s="344">
        <f t="shared" si="29"/>
        <v>1894.1664</v>
      </c>
      <c r="Y70" s="331"/>
      <c r="Z70" s="335" t="s">
        <v>5359</v>
      </c>
      <c r="AA70" s="345" t="s">
        <v>108</v>
      </c>
      <c r="AB70" s="335" t="s">
        <v>44</v>
      </c>
      <c r="AC70" s="346">
        <v>3408</v>
      </c>
      <c r="AD70" s="347">
        <f t="shared" si="35"/>
        <v>0</v>
      </c>
      <c r="AE70" s="365" t="s">
        <v>82</v>
      </c>
      <c r="AF70" s="331"/>
      <c r="AG70" s="347">
        <f t="shared" si="27"/>
        <v>3408</v>
      </c>
      <c r="AH70" s="331"/>
      <c r="AI70" s="345"/>
      <c r="AJ70" s="336"/>
      <c r="AK70" s="376"/>
      <c r="AL70" s="367"/>
      <c r="AM70" s="349"/>
      <c r="AN70" s="349"/>
      <c r="AO70" s="350"/>
      <c r="AP70" s="350"/>
      <c r="AQ70" s="350"/>
      <c r="AR70" s="350"/>
      <c r="AS70" s="350">
        <f t="shared" si="36"/>
        <v>3408</v>
      </c>
      <c r="AT70" s="350"/>
      <c r="AU70" s="349"/>
      <c r="AV70" s="349"/>
      <c r="AW70" s="349"/>
      <c r="AX70" s="345"/>
      <c r="AY70" s="332"/>
      <c r="AZ70" s="345">
        <f t="shared" si="37"/>
        <v>3408</v>
      </c>
      <c r="BA70" s="351"/>
      <c r="BB70" s="351"/>
      <c r="BC70" s="351"/>
      <c r="BD70" s="351"/>
      <c r="BE70" s="345"/>
      <c r="BF70" s="351"/>
      <c r="BG70" s="351"/>
      <c r="BH70" s="352"/>
      <c r="BI70" s="352"/>
      <c r="BJ70" s="353"/>
      <c r="BK70" s="352"/>
      <c r="BL70" s="354"/>
      <c r="BM70" s="354"/>
      <c r="BN70" s="354"/>
      <c r="BO70" s="354"/>
      <c r="BP70" s="352"/>
      <c r="BQ70" s="352"/>
      <c r="BR70" s="354">
        <f t="shared" si="38"/>
        <v>426</v>
      </c>
      <c r="BS70" s="352"/>
      <c r="BT70" s="352"/>
      <c r="BU70" s="352"/>
      <c r="BV70" s="352"/>
      <c r="BW70" s="352"/>
      <c r="BX70" s="352"/>
      <c r="BY70" s="352"/>
      <c r="BZ70" s="352"/>
      <c r="CA70" s="352"/>
      <c r="CB70" s="352"/>
      <c r="CC70" s="352"/>
      <c r="CD70" s="352"/>
      <c r="CE70" s="352"/>
      <c r="CF70" s="355"/>
      <c r="CN70" s="356" t="e">
        <f>'77555 迷你房子'!#REF!-AG70</f>
        <v>#REF!</v>
      </c>
    </row>
    <row r="71" s="11" customFormat="1" ht="36" customHeight="1" spans="1:93">
      <c r="A71" s="328">
        <v>45944</v>
      </c>
      <c r="B71" s="370" t="s">
        <v>3972</v>
      </c>
      <c r="C71" s="371" t="s">
        <v>251</v>
      </c>
      <c r="D71" s="372">
        <v>4500181787</v>
      </c>
      <c r="E71" s="370" t="s">
        <v>5379</v>
      </c>
      <c r="F71" s="372" t="s">
        <v>5380</v>
      </c>
      <c r="G71" s="332" t="s">
        <v>3599</v>
      </c>
      <c r="H71" s="333" t="s">
        <v>3600</v>
      </c>
      <c r="I71" s="334">
        <v>4272</v>
      </c>
      <c r="J71" s="335">
        <v>8</v>
      </c>
      <c r="K71" s="335">
        <v>48</v>
      </c>
      <c r="L71" s="336">
        <f t="shared" si="20"/>
        <v>89</v>
      </c>
      <c r="M71" s="373">
        <v>45992</v>
      </c>
      <c r="N71" s="373">
        <v>45988</v>
      </c>
      <c r="O71" s="338" t="s">
        <v>5375</v>
      </c>
      <c r="P71" s="338" t="s">
        <v>803</v>
      </c>
      <c r="Q71" s="374" t="s">
        <v>5381</v>
      </c>
      <c r="R71" s="338" t="s">
        <v>5377</v>
      </c>
      <c r="S71" s="339" t="s">
        <v>82</v>
      </c>
      <c r="T71" s="365" t="s">
        <v>82</v>
      </c>
      <c r="U71" s="341" t="s">
        <v>5378</v>
      </c>
      <c r="V71" s="342" t="s">
        <v>587</v>
      </c>
      <c r="W71" s="343">
        <v>0.5558</v>
      </c>
      <c r="X71" s="344">
        <f t="shared" si="29"/>
        <v>2374.3776</v>
      </c>
      <c r="Y71" s="331"/>
      <c r="Z71" s="335" t="s">
        <v>5359</v>
      </c>
      <c r="AA71" s="345" t="s">
        <v>108</v>
      </c>
      <c r="AB71" s="335" t="s">
        <v>44</v>
      </c>
      <c r="AC71" s="346">
        <v>4272</v>
      </c>
      <c r="AD71" s="347">
        <f t="shared" si="35"/>
        <v>0</v>
      </c>
      <c r="AE71" s="365" t="s">
        <v>82</v>
      </c>
      <c r="AF71" s="331"/>
      <c r="AG71" s="347">
        <f t="shared" si="27"/>
        <v>4272</v>
      </c>
      <c r="AH71" s="331"/>
      <c r="AI71" s="345"/>
      <c r="AJ71" s="336"/>
      <c r="AK71" s="376"/>
      <c r="AL71" s="367"/>
      <c r="AM71" s="349"/>
      <c r="AN71" s="349"/>
      <c r="AO71" s="350"/>
      <c r="AP71" s="350"/>
      <c r="AQ71" s="350"/>
      <c r="AR71" s="350"/>
      <c r="AS71" s="350">
        <f t="shared" si="36"/>
        <v>4272</v>
      </c>
      <c r="AT71" s="350"/>
      <c r="AU71" s="349"/>
      <c r="AV71" s="349"/>
      <c r="AW71" s="349"/>
      <c r="AX71" s="345"/>
      <c r="AY71" s="332"/>
      <c r="AZ71" s="345">
        <f t="shared" si="37"/>
        <v>4272</v>
      </c>
      <c r="BA71" s="351"/>
      <c r="BB71" s="351"/>
      <c r="BC71" s="351"/>
      <c r="BD71" s="351"/>
      <c r="BE71" s="345"/>
      <c r="BF71" s="351"/>
      <c r="BG71" s="351"/>
      <c r="BH71" s="352"/>
      <c r="BI71" s="352"/>
      <c r="BJ71" s="353"/>
      <c r="BK71" s="352"/>
      <c r="BL71" s="354"/>
      <c r="BM71" s="354"/>
      <c r="BN71" s="354"/>
      <c r="BO71" s="354"/>
      <c r="BP71" s="352"/>
      <c r="BQ71" s="352"/>
      <c r="BR71" s="354">
        <f t="shared" si="38"/>
        <v>534</v>
      </c>
      <c r="BS71" s="352"/>
      <c r="BT71" s="352"/>
      <c r="BU71" s="352"/>
      <c r="BV71" s="352"/>
      <c r="BW71" s="352"/>
      <c r="BX71" s="352"/>
      <c r="BY71" s="352"/>
      <c r="BZ71" s="352"/>
      <c r="CA71" s="352"/>
      <c r="CB71" s="352"/>
      <c r="CC71" s="352"/>
      <c r="CD71" s="352"/>
      <c r="CE71" s="352"/>
      <c r="CF71" s="355"/>
      <c r="CN71" s="356" t="e">
        <f t="shared" si="39"/>
        <v>#REF!</v>
      </c>
    </row>
    <row r="72" s="11" customFormat="1" ht="36" hidden="1" customHeight="1" spans="1:93">
      <c r="A72" s="328">
        <v>45982</v>
      </c>
      <c r="B72" s="329" t="s">
        <v>199</v>
      </c>
      <c r="C72" s="330" t="s">
        <v>118</v>
      </c>
      <c r="D72" s="331">
        <v>4500186424</v>
      </c>
      <c r="E72" s="329">
        <v>2514519</v>
      </c>
      <c r="F72" s="331" t="s">
        <v>6286</v>
      </c>
      <c r="G72" s="332" t="s">
        <v>134</v>
      </c>
      <c r="H72" s="333" t="s">
        <v>135</v>
      </c>
      <c r="I72" s="334">
        <v>3003</v>
      </c>
      <c r="J72" s="335">
        <v>0</v>
      </c>
      <c r="K72" s="335">
        <v>13</v>
      </c>
      <c r="L72" s="336">
        <f t="shared" si="20"/>
        <v>231</v>
      </c>
      <c r="M72" s="337">
        <v>46027</v>
      </c>
      <c r="N72" s="337">
        <v>46023</v>
      </c>
      <c r="O72" s="338"/>
      <c r="P72" s="338"/>
      <c r="Q72" s="364"/>
      <c r="R72" s="338">
        <v>45982</v>
      </c>
      <c r="S72" s="339" t="s">
        <v>136</v>
      </c>
      <c r="T72" s="377" t="s">
        <v>6287</v>
      </c>
      <c r="U72" s="341" t="s">
        <v>6288</v>
      </c>
      <c r="V72" s="342" t="s">
        <v>2635</v>
      </c>
      <c r="W72" s="343">
        <v>0.8559</v>
      </c>
      <c r="X72" s="344">
        <f t="shared" si="29"/>
        <v>2570.2677</v>
      </c>
      <c r="Y72" s="331"/>
      <c r="Z72" s="378" t="s">
        <v>134</v>
      </c>
      <c r="AA72" s="345" t="s">
        <v>108</v>
      </c>
      <c r="AB72" s="335"/>
      <c r="AC72" s="346"/>
      <c r="AD72" s="347">
        <f t="shared" si="35"/>
        <v>-3003</v>
      </c>
      <c r="AE72" s="348"/>
      <c r="AF72" s="331"/>
      <c r="AG72" s="347">
        <f t="shared" si="27"/>
        <v>3003</v>
      </c>
      <c r="AH72" s="331"/>
      <c r="AI72" s="345">
        <f>I72</f>
        <v>3003</v>
      </c>
      <c r="AJ72" s="336"/>
      <c r="AK72" s="366"/>
      <c r="AL72" s="336"/>
      <c r="AM72" s="368"/>
      <c r="AN72" s="349"/>
      <c r="AO72" s="350"/>
      <c r="AP72" s="350"/>
      <c r="AQ72" s="350"/>
      <c r="AR72" s="350"/>
      <c r="AS72" s="350"/>
      <c r="AT72" s="350"/>
      <c r="AU72" s="350"/>
      <c r="AV72" s="349"/>
      <c r="AW72" s="349"/>
      <c r="AX72" s="349"/>
      <c r="AY72" s="345"/>
      <c r="AZ72" s="332"/>
      <c r="BA72" s="345">
        <f>I72</f>
        <v>3003</v>
      </c>
      <c r="BB72" s="351"/>
      <c r="BC72" s="369"/>
      <c r="BD72" s="351"/>
      <c r="BE72" s="351"/>
      <c r="BF72" s="345"/>
      <c r="BG72" s="369"/>
      <c r="BH72" s="351"/>
      <c r="BI72" s="352"/>
      <c r="BJ72" s="352"/>
      <c r="BK72" s="353">
        <f>I72/13</f>
        <v>231</v>
      </c>
      <c r="BL72" s="352"/>
      <c r="BM72" s="354"/>
      <c r="BN72" s="354"/>
      <c r="BO72" s="354"/>
      <c r="BP72" s="354"/>
      <c r="BQ72" s="352"/>
      <c r="BR72" s="352"/>
      <c r="BS72" s="354"/>
      <c r="BT72" s="352"/>
      <c r="BU72" s="352"/>
      <c r="BV72" s="352"/>
      <c r="BW72" s="352"/>
      <c r="BX72" s="352"/>
      <c r="BY72" s="352"/>
      <c r="BZ72" s="352"/>
      <c r="CA72" s="352"/>
      <c r="CB72" s="352"/>
      <c r="CC72" s="352"/>
      <c r="CD72" s="352"/>
      <c r="CE72" s="352"/>
      <c r="CF72" s="352"/>
      <c r="CG72" s="355"/>
      <c r="CO72" s="356">
        <f>'77555 迷你房子'!CQ33-AG72</f>
        <v>592034</v>
      </c>
    </row>
  </sheetData>
  <autoFilter xmlns:etc="http://www.wps.cn/officeDocument/2017/etCustomData" ref="A1:CK72" etc:filterBottomFollowUsedRange="0">
    <filterColumn colId="3">
      <customFilters>
        <customFilter operator="equal" val="4500181787"/>
      </customFilters>
    </filterColumn>
    <extLst/>
  </autoFilter>
  <conditionalFormatting sqref="R1:T1">
    <cfRule type="cellIs" dxfId="0" priority="217" operator="equal">
      <formula>"欠"</formula>
    </cfRule>
  </conditionalFormatting>
  <conditionalFormatting sqref="R2:T2">
    <cfRule type="cellIs" dxfId="0" priority="216" operator="equal">
      <formula>"欠"</formula>
    </cfRule>
    <cfRule type="containsText" dxfId="1" priority="215" operator="between" text="欠">
      <formula>NOT(ISERROR(SEARCH("欠",R2)))</formula>
    </cfRule>
  </conditionalFormatting>
  <conditionalFormatting sqref="R17:T17">
    <cfRule type="cellIs" dxfId="0" priority="208" operator="equal">
      <formula>"欠"</formula>
    </cfRule>
    <cfRule type="containsText" dxfId="1" priority="207" operator="between" text="欠">
      <formula>NOT(ISERROR(SEARCH("欠",R17)))</formula>
    </cfRule>
  </conditionalFormatting>
  <conditionalFormatting sqref="R18:T18">
    <cfRule type="cellIs" dxfId="0" priority="206" operator="equal">
      <formula>"欠"</formula>
    </cfRule>
    <cfRule type="containsText" dxfId="1" priority="205" operator="between" text="欠">
      <formula>NOT(ISERROR(SEARCH("欠",R18)))</formula>
    </cfRule>
  </conditionalFormatting>
  <conditionalFormatting sqref="R19:T19">
    <cfRule type="cellIs" dxfId="0" priority="204" operator="equal">
      <formula>"欠"</formula>
    </cfRule>
    <cfRule type="containsText" dxfId="1" priority="203" operator="between" text="欠">
      <formula>NOT(ISERROR(SEARCH("欠",R19)))</formula>
    </cfRule>
  </conditionalFormatting>
  <conditionalFormatting sqref="R20:T20">
    <cfRule type="cellIs" dxfId="0" priority="202" operator="equal">
      <formula>"欠"</formula>
    </cfRule>
    <cfRule type="containsText" dxfId="1" priority="201" operator="between" text="欠">
      <formula>NOT(ISERROR(SEARCH("欠",R20)))</formula>
    </cfRule>
  </conditionalFormatting>
  <conditionalFormatting sqref="R21">
    <cfRule type="cellIs" dxfId="0" priority="195" operator="equal">
      <formula>"欠"</formula>
    </cfRule>
    <cfRule type="containsText" dxfId="1" priority="194" operator="between" text="欠">
      <formula>NOT(ISERROR(SEARCH("欠",R21)))</formula>
    </cfRule>
  </conditionalFormatting>
  <conditionalFormatting sqref="S21">
    <cfRule type="cellIs" dxfId="0" priority="192" operator="equal">
      <formula>"欠"</formula>
    </cfRule>
    <cfRule type="containsText" dxfId="1" priority="191" operator="between" text="欠">
      <formula>NOT(ISERROR(SEARCH("欠",S21)))</formula>
    </cfRule>
  </conditionalFormatting>
  <conditionalFormatting sqref="T21">
    <cfRule type="containsText" dxfId="1" priority="193" operator="between" text="欠">
      <formula>NOT(ISERROR(SEARCH("欠",T21)))</formula>
    </cfRule>
  </conditionalFormatting>
  <conditionalFormatting sqref="R22">
    <cfRule type="cellIs" dxfId="0" priority="200" operator="equal">
      <formula>"欠"</formula>
    </cfRule>
    <cfRule type="containsText" dxfId="1" priority="199" operator="between" text="欠">
      <formula>NOT(ISERROR(SEARCH("欠",R22)))</formula>
    </cfRule>
  </conditionalFormatting>
  <conditionalFormatting sqref="S22">
    <cfRule type="cellIs" dxfId="0" priority="197" operator="equal">
      <formula>"欠"</formula>
    </cfRule>
    <cfRule type="containsText" dxfId="1" priority="196" operator="between" text="欠">
      <formula>NOT(ISERROR(SEARCH("欠",S22)))</formula>
    </cfRule>
  </conditionalFormatting>
  <conditionalFormatting sqref="T22">
    <cfRule type="containsText" dxfId="1" priority="198" operator="between" text="欠">
      <formula>NOT(ISERROR(SEARCH("欠",T22)))</formula>
    </cfRule>
  </conditionalFormatting>
  <conditionalFormatting sqref="R23">
    <cfRule type="cellIs" dxfId="0" priority="190" operator="equal">
      <formula>"欠"</formula>
    </cfRule>
    <cfRule type="containsText" dxfId="1" priority="189" operator="between" text="欠">
      <formula>NOT(ISERROR(SEARCH("欠",R23)))</formula>
    </cfRule>
  </conditionalFormatting>
  <conditionalFormatting sqref="S23">
    <cfRule type="cellIs" dxfId="0" priority="187" operator="equal">
      <formula>"欠"</formula>
    </cfRule>
    <cfRule type="containsText" dxfId="1" priority="186" operator="between" text="欠">
      <formula>NOT(ISERROR(SEARCH("欠",S23)))</formula>
    </cfRule>
  </conditionalFormatting>
  <conditionalFormatting sqref="T23">
    <cfRule type="containsText" dxfId="1" priority="188" operator="between" text="欠">
      <formula>NOT(ISERROR(SEARCH("欠",T23)))</formula>
    </cfRule>
  </conditionalFormatting>
  <conditionalFormatting sqref="R24">
    <cfRule type="containsText" dxfId="1" priority="185" operator="between" text="欠">
      <formula>NOT(ISERROR(SEARCH("欠",R24)))</formula>
    </cfRule>
  </conditionalFormatting>
  <conditionalFormatting sqref="S24">
    <cfRule type="cellIs" dxfId="0" priority="183" operator="equal">
      <formula>"欠"</formula>
    </cfRule>
    <cfRule type="containsText" dxfId="1" priority="182" operator="between" text="欠">
      <formula>NOT(ISERROR(SEARCH("欠",S24)))</formula>
    </cfRule>
  </conditionalFormatting>
  <conditionalFormatting sqref="T24">
    <cfRule type="containsText" dxfId="1" priority="184" operator="between" text="欠">
      <formula>NOT(ISERROR(SEARCH("欠",T24)))</formula>
    </cfRule>
  </conditionalFormatting>
  <conditionalFormatting sqref="R25">
    <cfRule type="containsText" dxfId="1" priority="181" operator="between" text="欠">
      <formula>NOT(ISERROR(SEARCH("欠",R25)))</formula>
    </cfRule>
  </conditionalFormatting>
  <conditionalFormatting sqref="S25">
    <cfRule type="cellIs" dxfId="0" priority="179" operator="equal">
      <formula>"欠"</formula>
    </cfRule>
    <cfRule type="containsText" dxfId="1" priority="178" operator="between" text="欠">
      <formula>NOT(ISERROR(SEARCH("欠",S25)))</formula>
    </cfRule>
  </conditionalFormatting>
  <conditionalFormatting sqref="T25">
    <cfRule type="containsText" dxfId="1" priority="180" operator="between" text="欠">
      <formula>NOT(ISERROR(SEARCH("欠",T25)))</formula>
    </cfRule>
  </conditionalFormatting>
  <conditionalFormatting sqref="R26">
    <cfRule type="containsText" dxfId="1" priority="176" operator="between" text="欠">
      <formula>NOT(ISERROR(SEARCH("欠",R26)))</formula>
    </cfRule>
  </conditionalFormatting>
  <conditionalFormatting sqref="S26">
    <cfRule type="containsText" dxfId="1" priority="177" operator="between" text="欠">
      <formula>NOT(ISERROR(SEARCH("欠",S26)))</formula>
    </cfRule>
  </conditionalFormatting>
  <conditionalFormatting sqref="T26">
    <cfRule type="containsText" dxfId="1" priority="175" operator="between" text="欠">
      <formula>NOT(ISERROR(SEARCH("欠",T26)))</formula>
    </cfRule>
  </conditionalFormatting>
  <conditionalFormatting sqref="R31">
    <cfRule type="containsText" dxfId="1" priority="167" operator="between" text="欠">
      <formula>NOT(ISERROR(SEARCH("欠",R31)))</formula>
    </cfRule>
    <cfRule type="cellIs" dxfId="0" priority="168" operator="equal">
      <formula>"欠"</formula>
    </cfRule>
  </conditionalFormatting>
  <conditionalFormatting sqref="S31">
    <cfRule type="containsText" dxfId="1" priority="165" operator="between" text="欠">
      <formula>NOT(ISERROR(SEARCH("欠",S31)))</formula>
    </cfRule>
    <cfRule type="cellIs" dxfId="0" priority="166" operator="equal">
      <formula>"欠"</formula>
    </cfRule>
  </conditionalFormatting>
  <conditionalFormatting sqref="T31">
    <cfRule type="containsText" dxfId="1" priority="163" operator="between" text="欠">
      <formula>NOT(ISERROR(SEARCH("欠",T31)))</formula>
    </cfRule>
    <cfRule type="cellIs" dxfId="0" priority="164" operator="equal">
      <formula>"欠"</formula>
    </cfRule>
  </conditionalFormatting>
  <conditionalFormatting sqref="R32:T32">
    <cfRule type="cellIs" dxfId="0" priority="162" operator="equal">
      <formula>"欠"</formula>
    </cfRule>
  </conditionalFormatting>
  <conditionalFormatting sqref="R33">
    <cfRule type="containsText" dxfId="1" priority="160" operator="between" text="欠">
      <formula>NOT(ISERROR(SEARCH("欠",R33)))</formula>
    </cfRule>
    <cfRule type="cellIs" dxfId="0" priority="161" operator="equal">
      <formula>"欠"</formula>
    </cfRule>
  </conditionalFormatting>
  <conditionalFormatting sqref="S33">
    <cfRule type="cellIs" dxfId="0" priority="156" operator="equal">
      <formula>"欠"</formula>
    </cfRule>
    <cfRule type="containsText" dxfId="1" priority="157" operator="between" text="欠">
      <formula>NOT(ISERROR(SEARCH("欠",S33)))</formula>
    </cfRule>
  </conditionalFormatting>
  <conditionalFormatting sqref="T33">
    <cfRule type="containsText" dxfId="1" priority="158" operator="between" text="欠">
      <formula>NOT(ISERROR(SEARCH("欠",T33)))</formula>
    </cfRule>
    <cfRule type="cellIs" dxfId="0" priority="159" operator="equal">
      <formula>"欠"</formula>
    </cfRule>
  </conditionalFormatting>
  <conditionalFormatting sqref="R34">
    <cfRule type="cellIs" dxfId="0" priority="151" operator="equal">
      <formula>"欠"</formula>
    </cfRule>
    <cfRule type="containsText" dxfId="1" priority="152" operator="between" text="欠">
      <formula>NOT(ISERROR(SEARCH("欠",R34)))</formula>
    </cfRule>
  </conditionalFormatting>
  <conditionalFormatting sqref="S34">
    <cfRule type="cellIs" dxfId="0" priority="155" operator="equal">
      <formula>"欠"</formula>
    </cfRule>
  </conditionalFormatting>
  <conditionalFormatting sqref="T34">
    <cfRule type="containsText" dxfId="1" priority="153" operator="between" text="欠">
      <formula>NOT(ISERROR(SEARCH("欠",T34)))</formula>
    </cfRule>
    <cfRule type="cellIs" dxfId="0" priority="154" operator="equal">
      <formula>"欠"</formula>
    </cfRule>
  </conditionalFormatting>
  <conditionalFormatting sqref="R35">
    <cfRule type="cellIs" dxfId="0" priority="146" operator="equal">
      <formula>"欠"</formula>
    </cfRule>
    <cfRule type="containsText" dxfId="1" priority="147" operator="between" text="欠">
      <formula>NOT(ISERROR(SEARCH("欠",R35)))</formula>
    </cfRule>
  </conditionalFormatting>
  <conditionalFormatting sqref="S35">
    <cfRule type="cellIs" dxfId="0" priority="150" operator="equal">
      <formula>"欠"</formula>
    </cfRule>
  </conditionalFormatting>
  <conditionalFormatting sqref="T35">
    <cfRule type="containsText" dxfId="1" priority="148" operator="between" text="欠">
      <formula>NOT(ISERROR(SEARCH("欠",T35)))</formula>
    </cfRule>
    <cfRule type="cellIs" dxfId="0" priority="149" operator="equal">
      <formula>"欠"</formula>
    </cfRule>
  </conditionalFormatting>
  <conditionalFormatting sqref="R36">
    <cfRule type="containsText" dxfId="1" priority="144" operator="between" text="欠">
      <formula>NOT(ISERROR(SEARCH("欠",R36)))</formula>
    </cfRule>
    <cfRule type="cellIs" dxfId="0" priority="145" operator="equal">
      <formula>"欠"</formula>
    </cfRule>
  </conditionalFormatting>
  <conditionalFormatting sqref="S36">
    <cfRule type="cellIs" dxfId="0" priority="141" operator="equal">
      <formula>"欠"</formula>
    </cfRule>
  </conditionalFormatting>
  <conditionalFormatting sqref="T36">
    <cfRule type="containsText" dxfId="1" priority="142" operator="between" text="欠">
      <formula>NOT(ISERROR(SEARCH("欠",T36)))</formula>
    </cfRule>
    <cfRule type="cellIs" dxfId="0" priority="143" operator="equal">
      <formula>"欠"</formula>
    </cfRule>
  </conditionalFormatting>
  <conditionalFormatting sqref="R39:T39">
    <cfRule type="cellIs" dxfId="0" priority="135" operator="equal">
      <formula>"欠"</formula>
    </cfRule>
  </conditionalFormatting>
  <conditionalFormatting sqref="R44">
    <cfRule type="containsText" dxfId="1" priority="120" operator="between" text="欠">
      <formula>NOT(ISERROR(SEARCH("欠",R44)))</formula>
    </cfRule>
    <cfRule type="cellIs" dxfId="0" priority="121" operator="equal">
      <formula>"欠"</formula>
    </cfRule>
  </conditionalFormatting>
  <conditionalFormatting sqref="S44">
    <cfRule type="cellIs" dxfId="0" priority="122" operator="equal">
      <formula>"欠"</formula>
    </cfRule>
  </conditionalFormatting>
  <conditionalFormatting sqref="T44">
    <cfRule type="containsText" dxfId="1" priority="123" operator="between" text="欠">
      <formula>NOT(ISERROR(SEARCH("欠",T44)))</formula>
    </cfRule>
    <cfRule type="cellIs" dxfId="0" priority="124" operator="equal">
      <formula>"欠"</formula>
    </cfRule>
  </conditionalFormatting>
  <conditionalFormatting sqref="R50">
    <cfRule type="containsText" dxfId="1" priority="97" operator="between" text="欠">
      <formula>NOT(ISERROR(SEARCH("欠",R50)))</formula>
    </cfRule>
    <cfRule type="cellIs" dxfId="0" priority="98" operator="equal">
      <formula>"欠"</formula>
    </cfRule>
  </conditionalFormatting>
  <conditionalFormatting sqref="S50">
    <cfRule type="containsText" dxfId="1" priority="101" operator="between" text="欠">
      <formula>NOT(ISERROR(SEARCH("欠",S50)))</formula>
    </cfRule>
  </conditionalFormatting>
  <conditionalFormatting sqref="T50">
    <cfRule type="cellIs" dxfId="0" priority="99" operator="equal">
      <formula>"欠"</formula>
    </cfRule>
    <cfRule type="containsText" dxfId="1" priority="100" operator="between" text="欠">
      <formula>NOT(ISERROR(SEARCH("欠",T50)))</formula>
    </cfRule>
  </conditionalFormatting>
  <conditionalFormatting sqref="R51">
    <cfRule type="cellIs" dxfId="0" priority="94" operator="equal">
      <formula>"欠"</formula>
    </cfRule>
  </conditionalFormatting>
  <conditionalFormatting sqref="S51">
    <cfRule type="cellIs" dxfId="0" priority="95" operator="equal">
      <formula>"欠"</formula>
    </cfRule>
  </conditionalFormatting>
  <conditionalFormatting sqref="T51">
    <cfRule type="cellIs" dxfId="0" priority="92" operator="equal">
      <formula>"欠"</formula>
    </cfRule>
    <cfRule type="containsText" dxfId="1" priority="93" operator="between" text="欠">
      <formula>NOT(ISERROR(SEARCH("欠",T51)))</formula>
    </cfRule>
  </conditionalFormatting>
  <conditionalFormatting sqref="R52">
    <cfRule type="cellIs" dxfId="0" priority="89" operator="equal">
      <formula>"欠"</formula>
    </cfRule>
  </conditionalFormatting>
  <conditionalFormatting sqref="S52">
    <cfRule type="cellIs" dxfId="0" priority="96" operator="equal">
      <formula>"欠"</formula>
    </cfRule>
  </conditionalFormatting>
  <conditionalFormatting sqref="T52">
    <cfRule type="cellIs" dxfId="0" priority="90" operator="equal">
      <formula>"欠"</formula>
    </cfRule>
    <cfRule type="containsText" dxfId="1" priority="91" operator="between" text="欠">
      <formula>NOT(ISERROR(SEARCH("欠",T52)))</formula>
    </cfRule>
  </conditionalFormatting>
  <conditionalFormatting sqref="R53">
    <cfRule type="containsText" dxfId="1" priority="85" operator="between" text="欠">
      <formula>NOT(ISERROR(SEARCH("欠",R53)))</formula>
    </cfRule>
    <cfRule type="cellIs" dxfId="0" priority="86" operator="equal">
      <formula>"欠"</formula>
    </cfRule>
  </conditionalFormatting>
  <conditionalFormatting sqref="S53">
    <cfRule type="containsText" dxfId="1" priority="87" operator="between" text="欠">
      <formula>NOT(ISERROR(SEARCH("欠",S53)))</formula>
    </cfRule>
    <cfRule type="cellIs" dxfId="0" priority="88" operator="equal">
      <formula>"欠"</formula>
    </cfRule>
  </conditionalFormatting>
  <conditionalFormatting sqref="T53">
    <cfRule type="containsText" dxfId="1" priority="83" operator="between" text="欠">
      <formula>NOT(ISERROR(SEARCH("欠",T53)))</formula>
    </cfRule>
    <cfRule type="cellIs" dxfId="0" priority="84" operator="equal">
      <formula>"欠"</formula>
    </cfRule>
  </conditionalFormatting>
  <conditionalFormatting sqref="R54">
    <cfRule type="containsText" dxfId="1" priority="78" operator="between" text="欠">
      <formula>NOT(ISERROR(SEARCH("欠",R54)))</formula>
    </cfRule>
    <cfRule type="cellIs" dxfId="0" priority="79" operator="equal">
      <formula>"欠"</formula>
    </cfRule>
  </conditionalFormatting>
  <conditionalFormatting sqref="S54:T54">
    <cfRule type="containsText" dxfId="1" priority="82" operator="between" text="欠">
      <formula>NOT(ISERROR(SEARCH("欠",S54)))</formula>
    </cfRule>
  </conditionalFormatting>
  <conditionalFormatting sqref="S54">
    <cfRule type="cellIs" dxfId="0" priority="81" operator="equal">
      <formula>"欠"</formula>
    </cfRule>
  </conditionalFormatting>
  <conditionalFormatting sqref="T54">
    <cfRule type="cellIs" dxfId="0" priority="80" operator="equal">
      <formula>"欠"</formula>
    </cfRule>
  </conditionalFormatting>
  <conditionalFormatting sqref="R55">
    <cfRule type="cellIs" dxfId="0" priority="74" operator="equal">
      <formula>"欠"</formula>
    </cfRule>
  </conditionalFormatting>
  <conditionalFormatting sqref="S55:T55">
    <cfRule type="containsText" dxfId="1" priority="77" operator="between" text="欠">
      <formula>NOT(ISERROR(SEARCH("欠",S55)))</formula>
    </cfRule>
  </conditionalFormatting>
  <conditionalFormatting sqref="S55">
    <cfRule type="cellIs" dxfId="0" priority="76" operator="equal">
      <formula>"欠"</formula>
    </cfRule>
  </conditionalFormatting>
  <conditionalFormatting sqref="T55">
    <cfRule type="cellIs" dxfId="0" priority="75" operator="equal">
      <formula>"欠"</formula>
    </cfRule>
  </conditionalFormatting>
  <conditionalFormatting sqref="R56">
    <cfRule type="containsText" dxfId="1" priority="72" operator="between" text="欠">
      <formula>NOT(ISERROR(SEARCH("欠",R56)))</formula>
    </cfRule>
    <cfRule type="cellIs" dxfId="0" priority="73" operator="equal">
      <formula>"欠"</formula>
    </cfRule>
  </conditionalFormatting>
  <conditionalFormatting sqref="S56:T56">
    <cfRule type="containsText" dxfId="1" priority="71" operator="between" text="欠">
      <formula>NOT(ISERROR(SEARCH("欠",S56)))</formula>
    </cfRule>
  </conditionalFormatting>
  <conditionalFormatting sqref="S56">
    <cfRule type="cellIs" dxfId="0" priority="70" operator="equal">
      <formula>"欠"</formula>
    </cfRule>
  </conditionalFormatting>
  <conditionalFormatting sqref="T56">
    <cfRule type="cellIs" dxfId="0" priority="69" operator="equal">
      <formula>"欠"</formula>
    </cfRule>
  </conditionalFormatting>
  <conditionalFormatting sqref="R60">
    <cfRule type="containsText" dxfId="1" priority="60" operator="between" text="欠">
      <formula>NOT(ISERROR(SEARCH("欠",R60)))</formula>
    </cfRule>
    <cfRule type="cellIs" dxfId="0" priority="61" operator="equal">
      <formula>"欠"</formula>
    </cfRule>
  </conditionalFormatting>
  <conditionalFormatting sqref="S60">
    <cfRule type="cellIs" dxfId="0" priority="58" operator="equal">
      <formula>"欠"</formula>
    </cfRule>
    <cfRule type="containsText" dxfId="1" priority="59" operator="between" text="欠">
      <formula>NOT(ISERROR(SEARCH("欠",S60)))</formula>
    </cfRule>
  </conditionalFormatting>
  <conditionalFormatting sqref="T60">
    <cfRule type="cellIs" dxfId="0" priority="62" operator="equal">
      <formula>"欠"</formula>
    </cfRule>
    <cfRule type="containsText" dxfId="1" priority="63" operator="between" text="欠">
      <formula>NOT(ISERROR(SEARCH("欠",T60)))</formula>
    </cfRule>
  </conditionalFormatting>
  <conditionalFormatting sqref="R61">
    <cfRule type="containsText" dxfId="1" priority="54" operator="between" text="欠">
      <formula>NOT(ISERROR(SEARCH("欠",R61)))</formula>
    </cfRule>
    <cfRule type="cellIs" dxfId="0" priority="55" operator="equal">
      <formula>"欠"</formula>
    </cfRule>
  </conditionalFormatting>
  <conditionalFormatting sqref="S61">
    <cfRule type="cellIs" dxfId="0" priority="52" operator="equal">
      <formula>"欠"</formula>
    </cfRule>
    <cfRule type="containsText" dxfId="1" priority="53" operator="between" text="欠">
      <formula>NOT(ISERROR(SEARCH("欠",S61)))</formula>
    </cfRule>
  </conditionalFormatting>
  <conditionalFormatting sqref="T61">
    <cfRule type="cellIs" dxfId="0" priority="56" operator="equal">
      <formula>"欠"</formula>
    </cfRule>
    <cfRule type="containsText" dxfId="1" priority="57" operator="between" text="欠">
      <formula>NOT(ISERROR(SEARCH("欠",T61)))</formula>
    </cfRule>
  </conditionalFormatting>
  <conditionalFormatting sqref="R62">
    <cfRule type="containsText" dxfId="1" priority="50" operator="between" text="欠">
      <formula>NOT(ISERROR(SEARCH("欠",R62)))</formula>
    </cfRule>
    <cfRule type="cellIs" dxfId="0" priority="51" operator="equal">
      <formula>"欠"</formula>
    </cfRule>
  </conditionalFormatting>
  <conditionalFormatting sqref="S62:T62">
    <cfRule type="containsText" dxfId="1" priority="49" operator="between" text="欠">
      <formula>NOT(ISERROR(SEARCH("欠",S62)))</formula>
    </cfRule>
  </conditionalFormatting>
  <conditionalFormatting sqref="S62">
    <cfRule type="cellIs" dxfId="0" priority="48" operator="equal">
      <formula>"欠"</formula>
    </cfRule>
  </conditionalFormatting>
  <conditionalFormatting sqref="T62">
    <cfRule type="cellIs" dxfId="0" priority="47" operator="equal">
      <formula>"欠"</formula>
    </cfRule>
  </conditionalFormatting>
  <conditionalFormatting sqref="R63">
    <cfRule type="containsText" dxfId="1" priority="45" operator="between" text="欠">
      <formula>NOT(ISERROR(SEARCH("欠",R63)))</formula>
    </cfRule>
    <cfRule type="cellIs" dxfId="0" priority="46" operator="equal">
      <formula>"欠"</formula>
    </cfRule>
  </conditionalFormatting>
  <conditionalFormatting sqref="S63:T63">
    <cfRule type="containsText" dxfId="1" priority="44" operator="between" text="欠">
      <formula>NOT(ISERROR(SEARCH("欠",S63)))</formula>
    </cfRule>
  </conditionalFormatting>
  <conditionalFormatting sqref="S63">
    <cfRule type="cellIs" dxfId="0" priority="43" operator="equal">
      <formula>"欠"</formula>
    </cfRule>
  </conditionalFormatting>
  <conditionalFormatting sqref="T63">
    <cfRule type="cellIs" dxfId="0" priority="42" operator="equal">
      <formula>"欠"</formula>
    </cfRule>
  </conditionalFormatting>
  <conditionalFormatting sqref="R64">
    <cfRule type="cellIs" dxfId="0" priority="40" operator="equal">
      <formula>"欠"</formula>
    </cfRule>
    <cfRule type="containsText" dxfId="1" priority="39" operator="between" text="欠">
      <formula>NOT(ISERROR(SEARCH("欠",R64)))</formula>
    </cfRule>
  </conditionalFormatting>
  <conditionalFormatting sqref="S64">
    <cfRule type="containsText" dxfId="1" priority="41" operator="between" text="欠">
      <formula>NOT(ISERROR(SEARCH("欠",S64)))</formula>
    </cfRule>
  </conditionalFormatting>
  <conditionalFormatting sqref="T64">
    <cfRule type="containsText" dxfId="1" priority="38" operator="between" text="欠">
      <formula>NOT(ISERROR(SEARCH("欠",T64)))</formula>
    </cfRule>
    <cfRule type="cellIs" dxfId="0" priority="37" operator="equal">
      <formula>"欠"</formula>
    </cfRule>
  </conditionalFormatting>
  <conditionalFormatting sqref="R69">
    <cfRule type="cellIs" dxfId="0" priority="19" operator="equal">
      <formula>"欠"</formula>
    </cfRule>
    <cfRule type="containsText" dxfId="1" priority="18" operator="between" text="欠">
      <formula>NOT(ISERROR(SEARCH("欠",R69)))</formula>
    </cfRule>
  </conditionalFormatting>
  <conditionalFormatting sqref="S69">
    <cfRule type="containsText" dxfId="1" priority="21" operator="between" text="欠">
      <formula>NOT(ISERROR(SEARCH("欠",S69)))</formula>
    </cfRule>
    <cfRule type="cellIs" dxfId="0" priority="20" operator="equal">
      <formula>"欠"</formula>
    </cfRule>
  </conditionalFormatting>
  <conditionalFormatting sqref="T69">
    <cfRule type="containsText" dxfId="1" priority="17" operator="between" text="欠">
      <formula>NOT(ISERROR(SEARCH("欠",T69)))</formula>
    </cfRule>
    <cfRule type="cellIs" dxfId="0" priority="16" operator="equal">
      <formula>"欠"</formula>
    </cfRule>
  </conditionalFormatting>
  <conditionalFormatting sqref="AE69">
    <cfRule type="containsText" dxfId="1" priority="15" operator="between" text="欠">
      <formula>NOT(ISERROR(SEARCH("欠",AE69)))</formula>
    </cfRule>
    <cfRule type="cellIs" dxfId="0" priority="14" operator="equal">
      <formula>"欠"</formula>
    </cfRule>
  </conditionalFormatting>
  <conditionalFormatting sqref="R72">
    <cfRule type="cellIs" dxfId="0" priority="3" operator="equal">
      <formula>"欠"</formula>
    </cfRule>
  </conditionalFormatting>
  <conditionalFormatting sqref="S72">
    <cfRule type="containsText" dxfId="1" priority="5" operator="between" text="欠">
      <formula>NOT(ISERROR(SEARCH("欠",S72)))</formula>
    </cfRule>
    <cfRule type="cellIs" dxfId="0" priority="4" operator="equal">
      <formula>"欠"</formula>
    </cfRule>
  </conditionalFormatting>
  <conditionalFormatting sqref="T72">
    <cfRule type="containsText" dxfId="1" priority="2" operator="between" text="欠">
      <formula>NOT(ISERROR(SEARCH("欠",T72)))</formula>
    </cfRule>
    <cfRule type="cellIs" dxfId="0" priority="1" operator="equal">
      <formula>"欠"</formula>
    </cfRule>
  </conditionalFormatting>
  <conditionalFormatting sqref="R37:R38">
    <cfRule type="containsText" dxfId="1" priority="138" operator="between" text="欠">
      <formula>NOT(ISERROR(SEARCH("欠",R37)))</formula>
    </cfRule>
  </conditionalFormatting>
  <conditionalFormatting sqref="R40:R41">
    <cfRule type="cellIs" dxfId="0" priority="134" operator="equal">
      <formula>"欠"</formula>
    </cfRule>
  </conditionalFormatting>
  <conditionalFormatting sqref="R42:R43">
    <cfRule type="containsText" dxfId="1" priority="125" operator="between" text="欠">
      <formula>NOT(ISERROR(SEARCH("欠",R42)))</formula>
    </cfRule>
    <cfRule type="cellIs" dxfId="0" priority="126" operator="equal">
      <formula>"欠"</formula>
    </cfRule>
  </conditionalFormatting>
  <conditionalFormatting sqref="R45:R47">
    <cfRule type="containsText" dxfId="1" priority="118" operator="between" text="欠">
      <formula>NOT(ISERROR(SEARCH("欠",R45)))</formula>
    </cfRule>
    <cfRule type="cellIs" dxfId="0" priority="119" operator="equal">
      <formula>"欠"</formula>
    </cfRule>
  </conditionalFormatting>
  <conditionalFormatting sqref="R48:R49">
    <cfRule type="containsText" dxfId="1" priority="108" operator="between" text="欠">
      <formula>NOT(ISERROR(SEARCH("欠",R48)))</formula>
    </cfRule>
    <cfRule type="cellIs" dxfId="0" priority="109" operator="equal">
      <formula>"欠"</formula>
    </cfRule>
  </conditionalFormatting>
  <conditionalFormatting sqref="R57:R59">
    <cfRule type="containsText" dxfId="1" priority="67" operator="between" text="欠">
      <formula>NOT(ISERROR(SEARCH("欠",R57)))</formula>
    </cfRule>
    <cfRule type="cellIs" dxfId="0" priority="68" operator="equal">
      <formula>"欠"</formula>
    </cfRule>
  </conditionalFormatting>
  <conditionalFormatting sqref="R65:R66">
    <cfRule type="cellIs" dxfId="0" priority="32" operator="equal">
      <formula>"欠"</formula>
    </cfRule>
  </conditionalFormatting>
  <conditionalFormatting sqref="R67:R68">
    <cfRule type="cellIs" dxfId="0" priority="27" operator="equal">
      <formula>"欠"</formula>
    </cfRule>
    <cfRule type="containsText" dxfId="1" priority="26" operator="between" text="欠">
      <formula>NOT(ISERROR(SEARCH("欠",R67)))</formula>
    </cfRule>
  </conditionalFormatting>
  <conditionalFormatting sqref="R70:R71">
    <cfRule type="cellIs" dxfId="0" priority="11" operator="equal">
      <formula>"欠"</formula>
    </cfRule>
    <cfRule type="containsText" dxfId="1" priority="10" operator="between" text="欠">
      <formula>NOT(ISERROR(SEARCH("欠",R70)))</formula>
    </cfRule>
  </conditionalFormatting>
  <conditionalFormatting sqref="S37:S38">
    <cfRule type="containsText" dxfId="1" priority="136" operator="between" text="欠">
      <formula>NOT(ISERROR(SEARCH("欠",S37)))</formula>
    </cfRule>
  </conditionalFormatting>
  <conditionalFormatting sqref="S40:S41">
    <cfRule type="containsText" dxfId="1" priority="132" operator="between" text="欠">
      <formula>NOT(ISERROR(SEARCH("欠",S40)))</formula>
    </cfRule>
  </conditionalFormatting>
  <conditionalFormatting sqref="S42:S43">
    <cfRule type="cellIs" dxfId="0" priority="127" operator="equal">
      <formula>"欠"</formula>
    </cfRule>
  </conditionalFormatting>
  <conditionalFormatting sqref="S45:S47">
    <cfRule type="containsText" dxfId="1" priority="116" operator="between" text="欠">
      <formula>NOT(ISERROR(SEARCH("欠",S45)))</formula>
    </cfRule>
  </conditionalFormatting>
  <conditionalFormatting sqref="S48:S49">
    <cfRule type="containsText" dxfId="1" priority="112" operator="between" text="欠">
      <formula>NOT(ISERROR(SEARCH("欠",S48)))</formula>
    </cfRule>
  </conditionalFormatting>
  <conditionalFormatting sqref="S57:S59">
    <cfRule type="cellIs" dxfId="0" priority="65" operator="equal">
      <formula>"欠"</formula>
    </cfRule>
  </conditionalFormatting>
  <conditionalFormatting sqref="S65:S66">
    <cfRule type="containsText" dxfId="1" priority="36" operator="between" text="欠">
      <formula>NOT(ISERROR(SEARCH("欠",S65)))</formula>
    </cfRule>
    <cfRule type="cellIs" dxfId="0" priority="35" operator="equal">
      <formula>"欠"</formula>
    </cfRule>
  </conditionalFormatting>
  <conditionalFormatting sqref="S67:S68">
    <cfRule type="containsText" dxfId="1" priority="29" operator="between" text="欠">
      <formula>NOT(ISERROR(SEARCH("欠",S67)))</formula>
    </cfRule>
    <cfRule type="cellIs" dxfId="0" priority="28" operator="equal">
      <formula>"欠"</formula>
    </cfRule>
  </conditionalFormatting>
  <conditionalFormatting sqref="S70:S71">
    <cfRule type="containsText" dxfId="1" priority="13" operator="between" text="欠">
      <formula>NOT(ISERROR(SEARCH("欠",S70)))</formula>
    </cfRule>
    <cfRule type="cellIs" dxfId="0" priority="12" operator="equal">
      <formula>"欠"</formula>
    </cfRule>
  </conditionalFormatting>
  <conditionalFormatting sqref="T27:T30">
    <cfRule type="cellIs" dxfId="0" priority="171" operator="equal">
      <formula>"欠"</formula>
    </cfRule>
  </conditionalFormatting>
  <conditionalFormatting sqref="T37:T38">
    <cfRule type="containsText" dxfId="1" priority="139" operator="between" text="欠">
      <formula>NOT(ISERROR(SEARCH("欠",T37)))</formula>
    </cfRule>
    <cfRule type="cellIs" dxfId="0" priority="140" operator="equal">
      <formula>"欠"</formula>
    </cfRule>
  </conditionalFormatting>
  <conditionalFormatting sqref="T40:T41">
    <cfRule type="containsText" dxfId="1" priority="130" operator="between" text="欠">
      <formula>NOT(ISERROR(SEARCH("欠",T40)))</formula>
    </cfRule>
  </conditionalFormatting>
  <conditionalFormatting sqref="T42:T43">
    <cfRule type="containsText" dxfId="1" priority="128" operator="between" text="欠">
      <formula>NOT(ISERROR(SEARCH("欠",T42)))</formula>
    </cfRule>
    <cfRule type="cellIs" dxfId="0" priority="129" operator="equal">
      <formula>"欠"</formula>
    </cfRule>
  </conditionalFormatting>
  <conditionalFormatting sqref="T45:T47">
    <cfRule type="containsText" dxfId="1" priority="114" operator="between" text="欠">
      <formula>NOT(ISERROR(SEARCH("欠",T45)))</formula>
    </cfRule>
  </conditionalFormatting>
  <conditionalFormatting sqref="T48:T49">
    <cfRule type="cellIs" dxfId="0" priority="110" operator="equal">
      <formula>"欠"</formula>
    </cfRule>
    <cfRule type="containsText" dxfId="1" priority="111" operator="between" text="欠">
      <formula>NOT(ISERROR(SEARCH("欠",T48)))</formula>
    </cfRule>
  </conditionalFormatting>
  <conditionalFormatting sqref="T57:T59">
    <cfRule type="cellIs" dxfId="0" priority="64" operator="equal">
      <formula>"欠"</formula>
    </cfRule>
  </conditionalFormatting>
  <conditionalFormatting sqref="T65:T66">
    <cfRule type="containsText" dxfId="1" priority="34" operator="between" text="欠">
      <formula>NOT(ISERROR(SEARCH("欠",T65)))</formula>
    </cfRule>
    <cfRule type="cellIs" dxfId="0" priority="33" operator="equal">
      <formula>"欠"</formula>
    </cfRule>
  </conditionalFormatting>
  <conditionalFormatting sqref="T67:T68">
    <cfRule type="containsText" dxfId="1" priority="25" operator="between" text="欠">
      <formula>NOT(ISERROR(SEARCH("欠",T67)))</formula>
    </cfRule>
    <cfRule type="cellIs" dxfId="0" priority="24" operator="equal">
      <formula>"欠"</formula>
    </cfRule>
  </conditionalFormatting>
  <conditionalFormatting sqref="T70:T71">
    <cfRule type="containsText" dxfId="1" priority="9" operator="between" text="欠">
      <formula>NOT(ISERROR(SEARCH("欠",T70)))</formula>
    </cfRule>
    <cfRule type="cellIs" dxfId="0" priority="8" operator="equal">
      <formula>"欠"</formula>
    </cfRule>
  </conditionalFormatting>
  <conditionalFormatting sqref="AE65:AE66">
    <cfRule type="containsText" dxfId="1" priority="31" operator="between" text="欠">
      <formula>NOT(ISERROR(SEARCH("欠",AE65)))</formula>
    </cfRule>
    <cfRule type="cellIs" dxfId="0" priority="30" operator="equal">
      <formula>"欠"</formula>
    </cfRule>
  </conditionalFormatting>
  <conditionalFormatting sqref="AE67:AE68">
    <cfRule type="containsText" dxfId="1" priority="23" operator="between" text="欠">
      <formula>NOT(ISERROR(SEARCH("欠",AE67)))</formula>
    </cfRule>
    <cfRule type="cellIs" dxfId="0" priority="22" operator="equal">
      <formula>"欠"</formula>
    </cfRule>
  </conditionalFormatting>
  <conditionalFormatting sqref="AE70:AE71">
    <cfRule type="containsText" dxfId="1" priority="7" operator="between" text="欠">
      <formula>NOT(ISERROR(SEARCH("欠",AE70)))</formula>
    </cfRule>
    <cfRule type="cellIs" dxfId="0" priority="6" operator="equal">
      <formula>"欠"</formula>
    </cfRule>
  </conditionalFormatting>
  <conditionalFormatting sqref="R3:T6">
    <cfRule type="cellIs" dxfId="0" priority="214" operator="equal">
      <formula>"欠"</formula>
    </cfRule>
    <cfRule type="containsText" dxfId="1" priority="213" operator="between" text="欠">
      <formula>NOT(ISERROR(SEARCH("欠",R3)))</formula>
    </cfRule>
  </conditionalFormatting>
  <conditionalFormatting sqref="R7:T11">
    <cfRule type="cellIs" dxfId="0" priority="212" operator="equal">
      <formula>"欠"</formula>
    </cfRule>
    <cfRule type="containsText" dxfId="1" priority="211" operator="between" text="欠">
      <formula>NOT(ISERROR(SEARCH("欠",R7)))</formula>
    </cfRule>
  </conditionalFormatting>
  <conditionalFormatting sqref="R12:T16">
    <cfRule type="cellIs" dxfId="0" priority="210" operator="equal">
      <formula>"欠"</formula>
    </cfRule>
    <cfRule type="containsText" dxfId="1" priority="209" operator="between" text="欠">
      <formula>NOT(ISERROR(SEARCH("欠",R12)))</formula>
    </cfRule>
  </conditionalFormatting>
  <conditionalFormatting sqref="R27:S30">
    <cfRule type="cellIs" dxfId="0" priority="170" operator="equal">
      <formula>"欠"</formula>
    </cfRule>
  </conditionalFormatting>
  <conditionalFormatting sqref="R27:T30">
    <cfRule type="containsText" dxfId="1" priority="169" operator="between" text="欠">
      <formula>NOT(ISERROR(SEARCH("欠",R27)))</formula>
    </cfRule>
  </conditionalFormatting>
  <conditionalFormatting sqref="S57:T59">
    <cfRule type="containsText" dxfId="1" priority="66" operator="between" text="欠">
      <formula>NOT(ISERROR(SEARCH("欠",S57)))</formula>
    </cfRule>
  </conditionalFormatting>
  <dataValidations count="1">
    <dataValidation type="list" allowBlank="1" showInputMessage="1" showErrorMessage="1" sqref="S37:S38 S42:S44 S46:S53 S55:S59 S62:S72">
      <formula1>"有,无"</formula1>
    </dataValidation>
  </dataValidations>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9</vt:i4>
      </vt:variant>
    </vt:vector>
  </HeadingPairs>
  <TitlesOfParts>
    <vt:vector size="9" baseType="lpstr">
      <vt:lpstr>77555旧排期</vt:lpstr>
      <vt:lpstr>77555 迷你房子 旧排期</vt:lpstr>
      <vt:lpstr>77555 迷你房子</vt:lpstr>
      <vt:lpstr>车缝MA </vt:lpstr>
      <vt:lpstr>生产MA </vt:lpstr>
      <vt:lpstr>包装MA</vt:lpstr>
      <vt:lpstr>Capsule Ratio</vt:lpstr>
      <vt:lpstr>配比</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阴雨天.</cp:lastModifiedBy>
  <dcterms:created xsi:type="dcterms:W3CDTF">2020-08-29T02:35:00Z</dcterms:created>
  <dcterms:modified xsi:type="dcterms:W3CDTF">2026-02-26T03:02:36Z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KSOReadingLayout">
    <vt:bool>true</vt:bool>
  </property>
  <property fmtid="{D5CDD505-2E9C-101B-9397-08002B2CF9AE}" pid="4" name="ICV">
    <vt:lpwstr>BAD27DD036F148A48C55EC49A0830B81_13</vt:lpwstr>
  </property>
  <property fmtid="{D5CDD505-2E9C-101B-9397-08002B2CF9AE}" pid="5" name="CalculationRule">
    <vt:i4>0</vt:i4>
  </property>
</Properties>
</file>